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G:\IIBC\Senior World Championships\"/>
    </mc:Choice>
  </mc:AlternateContent>
  <xr:revisionPtr revIDLastSave="0" documentId="13_ncr:1_{97867D6E-2008-4623-9DB4-06EFD01B44BC}" xr6:coauthVersionLast="47" xr6:coauthVersionMax="47" xr10:uidLastSave="{00000000-0000-0000-0000-000000000000}"/>
  <bookViews>
    <workbookView xWindow="-120" yWindow="-120" windowWidth="38640" windowHeight="21120" firstSheet="4" activeTab="4" xr2:uid="{20D7CBAB-B041-4193-88F9-ABEC428D8589}"/>
  </bookViews>
  <sheets>
    <sheet name="Names" sheetId="16" state="hidden" r:id="rId1"/>
    <sheet name="Players" sheetId="13" state="hidden" r:id="rId2"/>
    <sheet name="Groups" sheetId="21" state="hidden" r:id="rId3"/>
    <sheet name="Rinks for 5 groups" sheetId="17" state="hidden" r:id="rId4"/>
    <sheet name="Master Schedule" sheetId="29" r:id="rId5"/>
    <sheet name="Scheduling" sheetId="30" state="hidden" r:id="rId6"/>
    <sheet name="Rink Duplications" sheetId="25" state="hidden" r:id="rId7"/>
    <sheet name="Sheet1" sheetId="38" state="hidden" r:id="rId8"/>
    <sheet name="Names Schedule" sheetId="12" r:id="rId9"/>
    <sheet name="Results" sheetId="32" state="hidden" r:id="rId10"/>
    <sheet name="Knock Out Draws" sheetId="39" state="hidden" r:id="rId11"/>
    <sheet name="Group Tables" sheetId="33" state="hidden" r:id="rId12"/>
    <sheet name="Group Calculations" sheetId="34" state="hidden" r:id="rId13"/>
    <sheet name="Result Calculations" sheetId="35" state="hidden" r:id="rId14"/>
    <sheet name="Match Check for 5 groups" sheetId="18" state="hidden" r:id="rId15"/>
    <sheet name="ReverseMatch Check for 5 groups" sheetId="26" state="hidden" r:id="rId16"/>
    <sheet name="Group Check" sheetId="15" state="hidden" r:id="rId17"/>
    <sheet name="Duplicate Match Check" sheetId="28" state="hidden" r:id="rId18"/>
    <sheet name="Reverse Rinks for 5 groups" sheetId="27" state="hidden" r:id="rId19"/>
    <sheet name="Rink Check" sheetId="9" state="hidden" r:id="rId20"/>
    <sheet name="Matches" sheetId="36" state="hidden" r:id="rId21"/>
    <sheet name="Timings Sheet" sheetId="37" state="hidden" r:id="rId22"/>
    <sheet name="Lookups" sheetId="6" state="hidden" r:id="rId23"/>
  </sheets>
  <externalReferences>
    <externalReference r:id="rId24"/>
  </externalReferences>
  <definedNames>
    <definedName name="_xlnm._FilterDatabase" localSheetId="16" hidden="1">'Group Check'!$A$1:$N$111</definedName>
    <definedName name="_xlnm._FilterDatabase" localSheetId="20" hidden="1">Matches!$A$3:$M$303</definedName>
    <definedName name="_xlnm._FilterDatabase" localSheetId="8" hidden="1">'Names Schedule'!$B$6:$H$89</definedName>
    <definedName name="_xlnm._FilterDatabase" localSheetId="13" hidden="1">'Result Calculations'!$A$1:$N$82</definedName>
    <definedName name="_xlnm._FilterDatabase" localSheetId="9" hidden="1">Results!$A$3:$K$241</definedName>
    <definedName name="_xlnm._FilterDatabase" localSheetId="5" hidden="1">Scheduling!$A$7:$H$92</definedName>
    <definedName name="_xlnm._FilterDatabase" localSheetId="21" hidden="1">'Timings Sheet'!$A$3:$BK$473</definedName>
    <definedName name="Calculation_Sheet">#REF!</definedName>
    <definedName name="Calculation_Sheet_Rows">#REF!</definedName>
    <definedName name="Club_1">#REF!</definedName>
    <definedName name="Club_2">#REF!</definedName>
    <definedName name="Club_Required">#REF!</definedName>
    <definedName name="Colour_1">#REF!</definedName>
    <definedName name="Colour_2">#REF!</definedName>
    <definedName name="Colour_3">#REF!</definedName>
    <definedName name="Colour_4">#REF!</definedName>
    <definedName name="Colour_One">#REF!</definedName>
    <definedName name="Colour_Two">#REF!</definedName>
    <definedName name="Column_Against">#REF!</definedName>
    <definedName name="Column_Drawn">#REF!</definedName>
    <definedName name="Column_For">#REF!</definedName>
    <definedName name="Column_Lost">#REF!</definedName>
    <definedName name="Column_Played">#REF!</definedName>
    <definedName name="Column_Won">#REF!</definedName>
    <definedName name="Comp1_32_1">'[1]Look-ups'!$BZ$98</definedName>
    <definedName name="Comp1_32_10">'[1]Look-ups'!$BZ$107</definedName>
    <definedName name="Comp1_32_11">'[1]Look-ups'!$BZ$108</definedName>
    <definedName name="Comp1_32_12">'[1]Look-ups'!$BZ$109</definedName>
    <definedName name="Comp1_32_13">'[1]Look-ups'!$BZ$110</definedName>
    <definedName name="Comp1_32_14">'[1]Look-ups'!$BZ$111</definedName>
    <definedName name="Comp1_32_15">'[1]Look-ups'!$BZ$112</definedName>
    <definedName name="Comp1_32_16">'[1]Look-ups'!$BZ$113</definedName>
    <definedName name="Comp1_32_2">'[1]Look-ups'!$BZ$99</definedName>
    <definedName name="Comp1_32_3">'[1]Look-ups'!$BZ$100</definedName>
    <definedName name="Comp1_32_4">'[1]Look-ups'!$BZ$101</definedName>
    <definedName name="Comp1_32_5">'[1]Look-ups'!$BZ$102</definedName>
    <definedName name="Comp1_32_6">'[1]Look-ups'!$BZ$103</definedName>
    <definedName name="Comp1_32_7">'[1]Look-ups'!$BZ$104</definedName>
    <definedName name="Comp1_32_8">'[1]Look-ups'!$BZ$105</definedName>
    <definedName name="Comp1_32_9">'[1]Look-ups'!$BZ$106</definedName>
    <definedName name="Comp1_64_1">'[1]Look-ups'!$BZ$66</definedName>
    <definedName name="Comp1_64_10">'[1]Look-ups'!$BZ$75</definedName>
    <definedName name="Comp1_64_11">'[1]Look-ups'!$BZ$76</definedName>
    <definedName name="Comp1_64_12">'[1]Look-ups'!$BZ$77</definedName>
    <definedName name="Comp1_64_13">'[1]Look-ups'!$BZ$78</definedName>
    <definedName name="Comp1_64_14">'[1]Look-ups'!$BZ$79</definedName>
    <definedName name="Comp1_64_15">'[1]Look-ups'!$BZ$80</definedName>
    <definedName name="Comp1_64_16">'[1]Look-ups'!$BZ$81</definedName>
    <definedName name="Comp1_64_17">'[1]Look-ups'!$BZ$82</definedName>
    <definedName name="Comp1_64_18">'[1]Look-ups'!$BZ$83</definedName>
    <definedName name="Comp1_64_19">'[1]Look-ups'!$BZ$84</definedName>
    <definedName name="Comp1_64_2">'[1]Look-ups'!$BZ$67</definedName>
    <definedName name="Comp1_64_20">'[1]Look-ups'!$BZ$85</definedName>
    <definedName name="Comp1_64_21">'[1]Look-ups'!$BZ$86</definedName>
    <definedName name="Comp1_64_22">'[1]Look-ups'!$BZ$87</definedName>
    <definedName name="Comp1_64_23">'[1]Look-ups'!$BZ$88</definedName>
    <definedName name="Comp1_64_24">'[1]Look-ups'!$BZ$89</definedName>
    <definedName name="Comp1_64_25">'[1]Look-ups'!$BZ$90</definedName>
    <definedName name="Comp1_64_26">'[1]Look-ups'!$BZ$91</definedName>
    <definedName name="Comp1_64_27">'[1]Look-ups'!$BZ$92</definedName>
    <definedName name="Comp1_64_28">'[1]Look-ups'!$BZ$93</definedName>
    <definedName name="Comp1_64_29">'[1]Look-ups'!$BZ$94</definedName>
    <definedName name="Comp1_64_3">'[1]Look-ups'!$BZ$68</definedName>
    <definedName name="Comp1_64_30">'[1]Look-ups'!$BZ$95</definedName>
    <definedName name="Comp1_64_31">'[1]Look-ups'!$BZ$96</definedName>
    <definedName name="Comp1_64_32">'[1]Look-ups'!$BZ$97</definedName>
    <definedName name="Comp1_64_4">'[1]Look-ups'!$BZ$69</definedName>
    <definedName name="Comp1_64_5">'[1]Look-ups'!$BZ$70</definedName>
    <definedName name="Comp1_64_6">'[1]Look-ups'!$BZ$71</definedName>
    <definedName name="Comp1_64_7">'[1]Look-ups'!$BZ$72</definedName>
    <definedName name="Comp1_64_8">'[1]Look-ups'!$BZ$73</definedName>
    <definedName name="Comp1_64_9">'[1]Look-ups'!$BZ$74</definedName>
    <definedName name="comp1_AC_QF">#REF!</definedName>
    <definedName name="Comp1_AC_R2">#REF!</definedName>
    <definedName name="Comp1_AC_R3">#REF!</definedName>
    <definedName name="Comp1_AC_R4">#REF!</definedName>
    <definedName name="Comp1_AC_SF">#REF!</definedName>
    <definedName name="Comp1_AP_QF">#REF!</definedName>
    <definedName name="Comp1_AP_R2">#REF!</definedName>
    <definedName name="Comp1_AP_R3">#REF!</definedName>
    <definedName name="Comp1_AP_R4">#REF!</definedName>
    <definedName name="Comp1_AP_SF">#REF!</definedName>
    <definedName name="Comp1_BP">#REF!</definedName>
    <definedName name="Comp1_BP_RP">#REF!</definedName>
    <definedName name="Comp1_Clubs">#REF!</definedName>
    <definedName name="Comp1_Competitors">#REF!</definedName>
    <definedName name="Comp1_FINAL">'[1]Look-ups'!$BZ$128</definedName>
    <definedName name="Comp1_HC_QF">#REF!</definedName>
    <definedName name="Comp1_HC_R2">#REF!</definedName>
    <definedName name="Comp1_HC_R3">#REF!</definedName>
    <definedName name="Comp1_HC_R4">#REF!</definedName>
    <definedName name="Comp1_HC_SF">#REF!</definedName>
    <definedName name="Comp1_HP_QF">#REF!</definedName>
    <definedName name="Comp1_HP_R2">#REF!</definedName>
    <definedName name="Comp1_HP_R3">#REF!</definedName>
    <definedName name="Comp1_HP_R4">#REF!</definedName>
    <definedName name="Comp1_HP_SF">#REF!</definedName>
    <definedName name="Comp1_L16_1">'[1]Look-ups'!$BZ$114</definedName>
    <definedName name="Comp1_L16_2">'[1]Look-ups'!$BZ$115</definedName>
    <definedName name="Comp1_L16_3">'[1]Look-ups'!$BZ$116</definedName>
    <definedName name="Comp1_L16_4">'[1]Look-ups'!$BZ$117</definedName>
    <definedName name="Comp1_L16_5">'[1]Look-ups'!$BZ$118</definedName>
    <definedName name="Comp1_L16_6">'[1]Look-ups'!$BZ$119</definedName>
    <definedName name="Comp1_L16_7">'[1]Look-ups'!$BZ$120</definedName>
    <definedName name="Comp1_L16_8">'[1]Look-ups'!$BZ$121</definedName>
    <definedName name="Comp1_Name">#REF!</definedName>
    <definedName name="Comp1_QF1">'[1]Look-ups'!$BZ$122</definedName>
    <definedName name="Comp1_QF2">'[1]Look-ups'!$BZ$123</definedName>
    <definedName name="Comp1_QF3">'[1]Look-ups'!$BZ$124</definedName>
    <definedName name="Comp1_QF4">'[1]Look-ups'!$BZ$125</definedName>
    <definedName name="Comp1_SF1">'[1]Look-ups'!$BZ$126</definedName>
    <definedName name="Comp1_SF2">'[1]Look-ups'!$BZ$127</definedName>
    <definedName name="Comp1_Withdrawals">#REF!</definedName>
    <definedName name="Comp2_32_1">'[1]Look-ups'!$CA$98</definedName>
    <definedName name="Comp2_32_10">'[1]Look-ups'!$CA$107</definedName>
    <definedName name="Comp2_32_11">'[1]Look-ups'!$CA$108</definedName>
    <definedName name="Comp2_32_12">'[1]Look-ups'!$CA$109</definedName>
    <definedName name="Comp2_32_13">'[1]Look-ups'!$CA$110</definedName>
    <definedName name="Comp2_32_14">'[1]Look-ups'!$CA$111</definedName>
    <definedName name="Comp2_32_15">'[1]Look-ups'!$CA$112</definedName>
    <definedName name="Comp2_32_16">'[1]Look-ups'!$CA$113</definedName>
    <definedName name="Comp2_32_2">'[1]Look-ups'!$CA$99</definedName>
    <definedName name="Comp2_32_3">'[1]Look-ups'!$CA$100</definedName>
    <definedName name="Comp2_32_4">'[1]Look-ups'!$CA$101</definedName>
    <definedName name="Comp2_32_5">'[1]Look-ups'!$CA$102</definedName>
    <definedName name="Comp2_32_6">'[1]Look-ups'!$CA$103</definedName>
    <definedName name="Comp2_32_7">'[1]Look-ups'!$CA$104</definedName>
    <definedName name="Comp2_32_8">'[1]Look-ups'!$CA$105</definedName>
    <definedName name="Comp2_32_9">'[1]Look-ups'!$CA$106</definedName>
    <definedName name="Comp2_64_1">'[1]Look-ups'!$CA$66</definedName>
    <definedName name="Comp2_64_10">'[1]Look-ups'!$CA$75</definedName>
    <definedName name="Comp2_64_11">'[1]Look-ups'!$CA$76</definedName>
    <definedName name="Comp2_64_12">'[1]Look-ups'!$CA$77</definedName>
    <definedName name="Comp2_64_13">'[1]Look-ups'!$CA$78</definedName>
    <definedName name="Comp2_64_14">'[1]Look-ups'!$CA$79</definedName>
    <definedName name="Comp2_64_15">'[1]Look-ups'!$CA$80</definedName>
    <definedName name="Comp2_64_16">'[1]Look-ups'!$CA$81</definedName>
    <definedName name="Comp2_64_17">'[1]Look-ups'!$CA$82</definedName>
    <definedName name="Comp2_64_18">'[1]Look-ups'!$CA$83</definedName>
    <definedName name="Comp2_64_19">'[1]Look-ups'!$CA$84</definedName>
    <definedName name="Comp2_64_2">'[1]Look-ups'!$CA$67</definedName>
    <definedName name="Comp2_64_20">'[1]Look-ups'!$CA$85</definedName>
    <definedName name="Comp2_64_21">'[1]Look-ups'!$CA$86</definedName>
    <definedName name="Comp2_64_22">'[1]Look-ups'!$CA$87</definedName>
    <definedName name="Comp2_64_23">'[1]Look-ups'!$CA$88</definedName>
    <definedName name="Comp2_64_24">'[1]Look-ups'!$CA$89</definedName>
    <definedName name="Comp2_64_25">'[1]Look-ups'!$CA$90</definedName>
    <definedName name="Comp2_64_26">'[1]Look-ups'!$CA$91</definedName>
    <definedName name="Comp2_64_27">'[1]Look-ups'!$CA$92</definedName>
    <definedName name="Comp2_64_28">'[1]Look-ups'!$CA$93</definedName>
    <definedName name="Comp2_64_29">'[1]Look-ups'!$CA$94</definedName>
    <definedName name="Comp2_64_3">'[1]Look-ups'!$CA$68</definedName>
    <definedName name="Comp2_64_30">'[1]Look-ups'!$CA$95</definedName>
    <definedName name="Comp2_64_31">'[1]Look-ups'!$CA$96</definedName>
    <definedName name="Comp2_64_32">'[1]Look-ups'!$CA$97</definedName>
    <definedName name="Comp2_64_4">'[1]Look-ups'!$CA$69</definedName>
    <definedName name="Comp2_64_5">'[1]Look-ups'!$CA$70</definedName>
    <definedName name="Comp2_64_6">'[1]Look-ups'!$CA$71</definedName>
    <definedName name="Comp2_64_7">'[1]Look-ups'!$CA$72</definedName>
    <definedName name="Comp2_64_8">'[1]Look-ups'!$CA$73</definedName>
    <definedName name="Comp2_64_9">'[1]Look-ups'!$CA$74</definedName>
    <definedName name="Comp2_AC_QF">#REF!</definedName>
    <definedName name="Comp2_AC_R2">#REF!</definedName>
    <definedName name="Comp2_AC_R3">#REF!</definedName>
    <definedName name="Comp2_AC_R4">#REF!</definedName>
    <definedName name="Comp2_AC_SF">#REF!</definedName>
    <definedName name="Comp2_AP_QF">#REF!</definedName>
    <definedName name="Comp2_AP_R2">#REF!</definedName>
    <definedName name="Comp2_AP_R3">#REF!</definedName>
    <definedName name="Comp2_AP_R4">#REF!</definedName>
    <definedName name="Comp2_AP_SF">#REF!</definedName>
    <definedName name="Comp2_BP">#REF!</definedName>
    <definedName name="Comp2_BP_RP">#REF!</definedName>
    <definedName name="Comp2_Clubs">#REF!</definedName>
    <definedName name="Comp2_Competitors">#REF!</definedName>
    <definedName name="Comp2_FINAL">'[1]Look-ups'!$CA$128</definedName>
    <definedName name="Comp2_HC_QF">#REF!</definedName>
    <definedName name="Comp2_HC_R2">#REF!</definedName>
    <definedName name="Comp2_HC_R3">#REF!</definedName>
    <definedName name="Comp2_HC_R4">#REF!</definedName>
    <definedName name="Comp2_HC_SF">#REF!</definedName>
    <definedName name="Comp2_HP_QF">#REF!</definedName>
    <definedName name="Comp2_HP_R2">#REF!</definedName>
    <definedName name="Comp2_HP_R3">#REF!</definedName>
    <definedName name="Comp2_HP_R4">#REF!</definedName>
    <definedName name="Comp2_HP_SF">#REF!</definedName>
    <definedName name="Comp2_L16_1">'[1]Look-ups'!$CA$114</definedName>
    <definedName name="Comp2_L16_2">'[1]Look-ups'!$CA$115</definedName>
    <definedName name="Comp2_L16_3">'[1]Look-ups'!$CA$116</definedName>
    <definedName name="Comp2_L16_4">'[1]Look-ups'!$CA$117</definedName>
    <definedName name="Comp2_L16_5">'[1]Look-ups'!$CA$118</definedName>
    <definedName name="Comp2_L16_6">'[1]Look-ups'!$CA$119</definedName>
    <definedName name="Comp2_L16_7">'[1]Look-ups'!$CA$120</definedName>
    <definedName name="Comp2_L16_8">'[1]Look-ups'!$CA$121</definedName>
    <definedName name="Comp2_Name">#REF!</definedName>
    <definedName name="Comp2_QF1">'[1]Look-ups'!$CA$122</definedName>
    <definedName name="Comp2_QF2">'[1]Look-ups'!$CA$123</definedName>
    <definedName name="Comp2_QF3">'[1]Look-ups'!$CA$124</definedName>
    <definedName name="Comp2_QF4">'[1]Look-ups'!$CA$125</definedName>
    <definedName name="Comp2_Results_Sheet">#REF!</definedName>
    <definedName name="Comp2_SF1">'[1]Look-ups'!$CA$126</definedName>
    <definedName name="Comp2_SF2">'[1]Look-ups'!$CA$127</definedName>
    <definedName name="Comp2_Withdrawals">#REF!</definedName>
    <definedName name="Comp2_YP">#REF!</definedName>
    <definedName name="Comp2_YP_RP">#REF!</definedName>
    <definedName name="Comp3_32_1">'[1]Look-ups'!$CB$98</definedName>
    <definedName name="Comp3_32_10">'[1]Look-ups'!$CB$107</definedName>
    <definedName name="Comp3_32_11">'[1]Look-ups'!$CB$108</definedName>
    <definedName name="Comp3_32_12">'[1]Look-ups'!$CB$109</definedName>
    <definedName name="Comp3_32_13">'[1]Look-ups'!$CB$110</definedName>
    <definedName name="Comp3_32_14">'[1]Look-ups'!$CB$111</definedName>
    <definedName name="Comp3_32_15">'[1]Look-ups'!$CB$112</definedName>
    <definedName name="Comp3_32_16">'[1]Look-ups'!$CB$113</definedName>
    <definedName name="Comp3_32_2">'[1]Look-ups'!$CB$99</definedName>
    <definedName name="Comp3_32_3">'[1]Look-ups'!$CB$100</definedName>
    <definedName name="Comp3_32_4">'[1]Look-ups'!$CB$101</definedName>
    <definedName name="Comp3_32_5">'[1]Look-ups'!$CB$102</definedName>
    <definedName name="Comp3_32_6">'[1]Look-ups'!$CB$103</definedName>
    <definedName name="Comp3_32_7">'[1]Look-ups'!$CB$104</definedName>
    <definedName name="Comp3_32_8">'[1]Look-ups'!$CB$105</definedName>
    <definedName name="Comp3_32_9">'[1]Look-ups'!$CB$106</definedName>
    <definedName name="Comp3_64_1">'[1]Look-ups'!$CB$66</definedName>
    <definedName name="Comp3_64_10">'[1]Look-ups'!$CB$75</definedName>
    <definedName name="Comp3_64_11">'[1]Look-ups'!$CB$76</definedName>
    <definedName name="Comp3_64_12">'[1]Look-ups'!$CB$77</definedName>
    <definedName name="Comp3_64_13">'[1]Look-ups'!$CB$78</definedName>
    <definedName name="Comp3_64_14">'[1]Look-ups'!$CB$79</definedName>
    <definedName name="Comp3_64_15">'[1]Look-ups'!$CB$80</definedName>
    <definedName name="Comp3_64_16">'[1]Look-ups'!$CB$81</definedName>
    <definedName name="Comp3_64_17">'[1]Look-ups'!$CB$82</definedName>
    <definedName name="Comp3_64_18">'[1]Look-ups'!$CB$83</definedName>
    <definedName name="Comp3_64_19">'[1]Look-ups'!$CB$84</definedName>
    <definedName name="Comp3_64_2">'[1]Look-ups'!$CB$67</definedName>
    <definedName name="Comp3_64_20">'[1]Look-ups'!$CB$85</definedName>
    <definedName name="Comp3_64_21">'[1]Look-ups'!$CB$86</definedName>
    <definedName name="Comp3_64_22">'[1]Look-ups'!$CB$87</definedName>
    <definedName name="Comp3_64_23">'[1]Look-ups'!$CB$88</definedName>
    <definedName name="Comp3_64_24">'[1]Look-ups'!$CB$89</definedName>
    <definedName name="Comp3_64_25">'[1]Look-ups'!$CB$90</definedName>
    <definedName name="Comp3_64_26">'[1]Look-ups'!$CB$91</definedName>
    <definedName name="Comp3_64_27">'[1]Look-ups'!$CB$92</definedName>
    <definedName name="Comp3_64_28">'[1]Look-ups'!$CB$93</definedName>
    <definedName name="Comp3_64_29">'[1]Look-ups'!$CB$94</definedName>
    <definedName name="Comp3_64_3">'[1]Look-ups'!$CB$68</definedName>
    <definedName name="Comp3_64_30">'[1]Look-ups'!$CB$95</definedName>
    <definedName name="Comp3_64_31">'[1]Look-ups'!$CB$96</definedName>
    <definedName name="Comp3_64_32">'[1]Look-ups'!$CB$97</definedName>
    <definedName name="Comp3_64_4">'[1]Look-ups'!$CB$69</definedName>
    <definedName name="Comp3_64_5">'[1]Look-ups'!$CB$70</definedName>
    <definedName name="Comp3_64_6">'[1]Look-ups'!$CB$71</definedName>
    <definedName name="Comp3_64_7">'[1]Look-ups'!$CB$72</definedName>
    <definedName name="Comp3_64_8">'[1]Look-ups'!$CB$73</definedName>
    <definedName name="Comp3_64_9">'[1]Look-ups'!$CB$74</definedName>
    <definedName name="Comp3_AC_QF">#REF!</definedName>
    <definedName name="Comp3_AC_R2">#REF!</definedName>
    <definedName name="Comp3_AC_R3">#REF!</definedName>
    <definedName name="Comp3_AC_R4">#REF!</definedName>
    <definedName name="Comp3_AC_SF">#REF!</definedName>
    <definedName name="Comp3_AP_QF">#REF!</definedName>
    <definedName name="Comp3_AP_R2">#REF!</definedName>
    <definedName name="Comp3_AP_R3">#REF!</definedName>
    <definedName name="Comp3_AP_R4">#REF!</definedName>
    <definedName name="Comp3_AP_SF">#REF!</definedName>
    <definedName name="Comp3_BP">#REF!</definedName>
    <definedName name="Comp3_BP_RP">#REF!</definedName>
    <definedName name="Comp3_Clubs">#REF!</definedName>
    <definedName name="Comp3_Competitors">#REF!</definedName>
    <definedName name="Comp3_FINAL">'[1]Look-ups'!$CB$128</definedName>
    <definedName name="Comp3_HC_QF">#REF!</definedName>
    <definedName name="Comp3_HC_R2">#REF!</definedName>
    <definedName name="Comp3_HC_R3">#REF!</definedName>
    <definedName name="Comp3_HC_R4">#REF!</definedName>
    <definedName name="Comp3_HC_SF">#REF!</definedName>
    <definedName name="Comp3_HP_QF">#REF!</definedName>
    <definedName name="Comp3_HP_R2">#REF!</definedName>
    <definedName name="Comp3_HP_R3">#REF!</definedName>
    <definedName name="Comp3_HP_R4">#REF!</definedName>
    <definedName name="Comp3_HP_SF">#REF!</definedName>
    <definedName name="Comp3_L16_1">'[1]Look-ups'!$CB$114</definedName>
    <definedName name="Comp3_L16_2">'[1]Look-ups'!$CB$115</definedName>
    <definedName name="Comp3_L16_3">'[1]Look-ups'!$CB$116</definedName>
    <definedName name="Comp3_L16_4">'[1]Look-ups'!$CB$117</definedName>
    <definedName name="Comp3_L16_5">'[1]Look-ups'!$CB$118</definedName>
    <definedName name="Comp3_L16_6">'[1]Look-ups'!$CB$119</definedName>
    <definedName name="Comp3_L16_7">'[1]Look-ups'!$CB$120</definedName>
    <definedName name="Comp3_L16_8">'[1]Look-ups'!$CB$121</definedName>
    <definedName name="Comp3_Name">#REF!</definedName>
    <definedName name="Comp3_QF1">'[1]Look-ups'!$CB$122</definedName>
    <definedName name="Comp3_QF2">'[1]Look-ups'!$CB$123</definedName>
    <definedName name="Comp3_QF3">'[1]Look-ups'!$CB$124</definedName>
    <definedName name="Comp3_QF4">'[1]Look-ups'!$CB$125</definedName>
    <definedName name="Comp3_Results_Sheet">#REF!</definedName>
    <definedName name="Comp3_SF1">'[1]Look-ups'!$CB$126</definedName>
    <definedName name="Comp3_SF2">'[1]Look-ups'!$CB$127</definedName>
    <definedName name="Comp3_Withdrawals">#REF!</definedName>
    <definedName name="Comp3_YP">#REF!</definedName>
    <definedName name="Comp3_YP_RP">#REF!</definedName>
    <definedName name="Competitors">'Group Check'!$B$1:$C$111</definedName>
    <definedName name="Competitors_per_Group">#REF!</definedName>
    <definedName name="Con_S_Colour_1">#REF!</definedName>
    <definedName name="Con_S_Colour_2">#REF!</definedName>
    <definedName name="Con_S_Colour_3">#REF!</definedName>
    <definedName name="Con_S_Colour_4">#REF!</definedName>
    <definedName name="CON_S_COMP1">#REF!</definedName>
    <definedName name="CON_S_COMP1_MAX">#REF!</definedName>
    <definedName name="CON_S_COMP1_RES_PLACES">#REF!</definedName>
    <definedName name="CON_S_COMP2">#REF!</definedName>
    <definedName name="CON_S_COMP2_MAX">#REF!</definedName>
    <definedName name="CON_S_COMP2_RES_PLACES">#REF!</definedName>
    <definedName name="CON_S_COMP3_MAX">#REF!</definedName>
    <definedName name="CON_S_COMP3_RES_PLACES">#REF!</definedName>
    <definedName name="CON_S_VENUE">#REF!</definedName>
    <definedName name="CS_No_Comp1_Comps">#REF!</definedName>
    <definedName name="CS_No_Comp1_Seeds">#REF!</definedName>
    <definedName name="CS_No_Comp2_Comps">#REF!</definedName>
    <definedName name="CS_No_Comp2_Seeds">#REF!</definedName>
    <definedName name="CS_No_Comp3_Comps">#REF!</definedName>
    <definedName name="CS_No_Comp3_Seeds">#REF!</definedName>
    <definedName name="CS_RANK_BP">#REF!</definedName>
    <definedName name="CS_RANK_BRP">#REF!</definedName>
    <definedName name="CS_RANK_YP">#REF!</definedName>
    <definedName name="CS_RANK_YRP">#REF!</definedName>
    <definedName name="CS_SCD">'[1]Look-ups'!$AW$65</definedName>
    <definedName name="Date_Five">#REF!</definedName>
    <definedName name="Date_Four">#REF!</definedName>
    <definedName name="Date_One">#REF!</definedName>
    <definedName name="Date_Six">#REF!</definedName>
    <definedName name="Date_Three">#REF!</definedName>
    <definedName name="Date_Two">#REF!</definedName>
    <definedName name="Day_Five">#REF!</definedName>
    <definedName name="Day_Four">#REF!</definedName>
    <definedName name="Day_One">#REF!</definedName>
    <definedName name="Day_Six">#REF!</definedName>
    <definedName name="Day_Three">#REF!</definedName>
    <definedName name="Day_Two">#REF!</definedName>
    <definedName name="Draw_Done">#REF!</definedName>
    <definedName name="EVENT_VENUE">'[1]Look-ups'!$BD$2</definedName>
    <definedName name="First_Round_Draw">'[1]Singles Entries'!$G$2:$N$34</definedName>
    <definedName name="First_Round_Pairs_Draw">#REF!</definedName>
    <definedName name="G3_Max_points">#REF!</definedName>
    <definedName name="G4_Max_Points">#REF!</definedName>
    <definedName name="Goup_N_RUp">'Group Tables'!$L$102</definedName>
    <definedName name="Group_A" localSheetId="13">#REF!</definedName>
    <definedName name="Group_A">'Group Tables'!$A$2</definedName>
    <definedName name="Group_A_Calculations" localSheetId="13">#REF!</definedName>
    <definedName name="Group_A_Calculations">'Group Calculations'!$A$3:$EA$8</definedName>
    <definedName name="Group_A_Names">#REF!</definedName>
    <definedName name="Group_A_Ranking" localSheetId="13">#REF!</definedName>
    <definedName name="Group_A_Ranking">'Group Tables'!$J$2:$K$8</definedName>
    <definedName name="Group_A_RUp">'Group Tables'!$L$6</definedName>
    <definedName name="Group_A_Shootout" localSheetId="13">#REF!</definedName>
    <definedName name="Group_A_Shootout">'Group Tables'!$L$7</definedName>
    <definedName name="Group_B" localSheetId="13">#REF!</definedName>
    <definedName name="Group_B">'Group Tables'!#REF!</definedName>
    <definedName name="Group_B_Calculations" localSheetId="13">#REF!</definedName>
    <definedName name="Group_B_Calculations">'Group Calculations'!$A$11:$EA$14</definedName>
    <definedName name="Group_B_Names">#REF!</definedName>
    <definedName name="Group_B_Ranking" localSheetId="13">#REF!</definedName>
    <definedName name="Group_B_Ranking">'Group Tables'!$J$10:$K$13</definedName>
    <definedName name="Group_B_RUp">'Group Tables'!$L$14</definedName>
    <definedName name="Group_B_Shootout" localSheetId="13">#REF!</definedName>
    <definedName name="Group_B_Shootout">'Group Tables'!$L$12</definedName>
    <definedName name="Group_B_Winner">'Group Tables'!$L$11</definedName>
    <definedName name="Group_C" localSheetId="13">#REF!</definedName>
    <definedName name="Group_C">'Group Tables'!$A$15</definedName>
    <definedName name="Group_C_Calculations" localSheetId="13">#REF!</definedName>
    <definedName name="Group_C_Calculations">'Group Calculations'!#REF!</definedName>
    <definedName name="Group_C_Names">#REF!</definedName>
    <definedName name="Group_C_Ranking" localSheetId="13">#REF!</definedName>
    <definedName name="Group_C_Ranking">'Group Tables'!$J$15:$K$18</definedName>
    <definedName name="Group_C_RUp">'Group Tables'!$L$22</definedName>
    <definedName name="Group_C_Shootout" localSheetId="13">#REF!</definedName>
    <definedName name="Group_C_Shootout">'Group Tables'!#REF!</definedName>
    <definedName name="Group_C_Winner">'Group Tables'!$L$19</definedName>
    <definedName name="Group_Calculations">'Group Calculations'!$1:$1048576</definedName>
    <definedName name="Group_Check">'Group Check'!$1:$1048576</definedName>
    <definedName name="Group_D" localSheetId="13">#REF!</definedName>
    <definedName name="Group_D">'Group Tables'!$A$20</definedName>
    <definedName name="Group_D_Calculations" localSheetId="13">#REF!</definedName>
    <definedName name="Group_D_Calculations">'Group Calculations'!#REF!</definedName>
    <definedName name="Group_D_Names">#REF!</definedName>
    <definedName name="Group_D_Ranking" localSheetId="13">#REF!</definedName>
    <definedName name="Group_D_Ranking">'Group Tables'!$J$20:$K$24</definedName>
    <definedName name="Group_D_RUp">'Group Tables'!$L$30</definedName>
    <definedName name="Group_D_Shootout" localSheetId="13">#REF!</definedName>
    <definedName name="Group_D_Shootout">'Group Tables'!$L$23</definedName>
    <definedName name="Group_D_Winner">'Group Tables'!$L$27</definedName>
    <definedName name="Group_E" localSheetId="13">#REF!</definedName>
    <definedName name="Group_E">'Group Tables'!#REF!</definedName>
    <definedName name="Group_E_Calculations" localSheetId="13">#REF!</definedName>
    <definedName name="Group_E_Calculations">'Group Calculations'!$A$18:$EA$19</definedName>
    <definedName name="Group_E_Names">#REF!</definedName>
    <definedName name="Group_E_Ranking" localSheetId="13">#REF!</definedName>
    <definedName name="Group_E_Ranking">'Group Tables'!$J$26:$K$29</definedName>
    <definedName name="Group_E_Shootout" localSheetId="13">#REF!</definedName>
    <definedName name="Group_E_Shootout">'Group Tables'!$L$28</definedName>
    <definedName name="Group_F" localSheetId="13">#REF!</definedName>
    <definedName name="Group_F">'Group Tables'!$A$31</definedName>
    <definedName name="Group_F_Calculations" localSheetId="13">#REF!</definedName>
    <definedName name="Group_F_Calculations">'Group Calculations'!$A$22:$EA$25</definedName>
    <definedName name="Group_F_Names">#REF!</definedName>
    <definedName name="Group_F_Ranking" localSheetId="13">#REF!</definedName>
    <definedName name="Group_F_Ranking">'Group Tables'!$J$31:$K$34</definedName>
    <definedName name="Group_F_RUp">'Group Tables'!$L$38</definedName>
    <definedName name="Group_F_Shootout" localSheetId="13">#REF!</definedName>
    <definedName name="Group_F_Shootout">'Group Tables'!#REF!</definedName>
    <definedName name="Group_F_Winner">'Group Tables'!$L$35</definedName>
    <definedName name="Group_G" localSheetId="13">#REF!</definedName>
    <definedName name="Group_G">'Group Tables'!$A$36</definedName>
    <definedName name="Group_G_Calculations" localSheetId="13">#REF!</definedName>
    <definedName name="Group_G_Calculations">'Group Calculations'!#REF!</definedName>
    <definedName name="Group_G_Names">#REF!</definedName>
    <definedName name="Group_G_Ranking" localSheetId="13">#REF!</definedName>
    <definedName name="Group_G_Ranking">'Group Tables'!$J$36:$K$40</definedName>
    <definedName name="Group_G_RUp">'Group Tables'!$L$46</definedName>
    <definedName name="Group_G_Shootout" localSheetId="13">#REF!</definedName>
    <definedName name="Group_G_Shootout">'Group Tables'!$L$39</definedName>
    <definedName name="Group_G_Winner">'Group Tables'!$L$43</definedName>
    <definedName name="Group_H" localSheetId="13">#REF!</definedName>
    <definedName name="Group_H">'Group Tables'!#REF!</definedName>
    <definedName name="Group_H_Calculations" localSheetId="13">#REF!</definedName>
    <definedName name="Group_H_Calculations">'Group Calculations'!#REF!</definedName>
    <definedName name="Group_H_Names">#REF!</definedName>
    <definedName name="Group_H_Ranking" localSheetId="13">#REF!</definedName>
    <definedName name="Group_H_Ranking">'Group Tables'!$J$42:$K$45</definedName>
    <definedName name="Group_H_RUp">'Group Tables'!$L$54</definedName>
    <definedName name="Group_H_Shootout" localSheetId="13">#REF!</definedName>
    <definedName name="Group_H_Shootout">'Group Tables'!$L$44</definedName>
    <definedName name="Group_H_Winner">'Group Tables'!$L$51</definedName>
    <definedName name="Group_I_RUp">'Group Tables'!$L$62</definedName>
    <definedName name="Group_I_Winner">'Group Tables'!$L$59</definedName>
    <definedName name="Group_I_Winnerf">'Group Tables'!$L$59</definedName>
    <definedName name="Group_J_RUp">'Group Tables'!$L$70</definedName>
    <definedName name="Group_J_Winner">'Group Tables'!$L$67</definedName>
    <definedName name="Group_J_Winnere">'Group Tables'!$L$67</definedName>
    <definedName name="Group_K_RUp">'Group Tables'!$L$78</definedName>
    <definedName name="Group_K_Winner">'Group Tables'!$L$75</definedName>
    <definedName name="Group_L_RUp">'Group Tables'!$L$86</definedName>
    <definedName name="Group_L_Winner">'Group Tables'!$L$83</definedName>
    <definedName name="Group_M_RUp">'Group Tables'!$L$94</definedName>
    <definedName name="Group_M_Winner">'Group Tables'!$L$91</definedName>
    <definedName name="Group_N_Winner">'Group Tables'!$L$99</definedName>
    <definedName name="Group_O_RUp">'Group Tables'!$L$110</definedName>
    <definedName name="Group_O_Winner">'Group Tables'!$L$107</definedName>
    <definedName name="Group_P_RUp">'Group Tables'!$L$118</definedName>
    <definedName name="Group_P_Winner">'Group Tables'!$L$115</definedName>
    <definedName name="Group_Ranking_Calculations">#REF!</definedName>
    <definedName name="Group_Ranking_Points" localSheetId="13">#REF!</definedName>
    <definedName name="Group_Ranking_Points">'Group Tables'!$A$2:$J$45</definedName>
    <definedName name="Group_Winner_A" localSheetId="13">#REF!</definedName>
    <definedName name="Group_Winner_A">'Group Tables'!$L$3</definedName>
    <definedName name="Group_Winner_B" localSheetId="13">#REF!</definedName>
    <definedName name="Group_Winner_B">'Group Tables'!$L$10</definedName>
    <definedName name="Group_Winner_C" localSheetId="13">#REF!</definedName>
    <definedName name="Group_Winner_C">'Group Tables'!$L$16</definedName>
    <definedName name="Group_Winner_D" localSheetId="13">#REF!</definedName>
    <definedName name="Group_Winner_D">'Group Tables'!$L$21</definedName>
    <definedName name="Group_Winner_E" localSheetId="13">#REF!</definedName>
    <definedName name="Group_Winner_E">'Group Tables'!$L$26</definedName>
    <definedName name="Group_Winner_F" localSheetId="13">#REF!</definedName>
    <definedName name="Group_Winner_F">'Group Tables'!$L$32</definedName>
    <definedName name="Group_Winner_G" localSheetId="13">#REF!</definedName>
    <definedName name="Group_Winner_G">'Group Tables'!$L$37</definedName>
    <definedName name="Group_Winner_H" localSheetId="13">#REF!</definedName>
    <definedName name="Group_Winner_H">'Group Tables'!$L$42</definedName>
    <definedName name="Group_Winners_Bonus" localSheetId="13">#REF!</definedName>
    <definedName name="Group_Winners_Bonus">'Group Tables'!$L$2:$L$45</definedName>
    <definedName name="Group_Winners_Procedure">#REF!</definedName>
    <definedName name="Include_Sets">#REF!</definedName>
    <definedName name="Ladies_Singles" localSheetId="2">Players!$G$1:$H$33</definedName>
    <definedName name="Late_Withdrawal_Comp1">#REF!</definedName>
    <definedName name="Late_Withdrawal_Comp2">#REF!</definedName>
    <definedName name="Late_Withdrawal_Comp3">#REF!</definedName>
    <definedName name="LU_C1_Q">'[1]Look-ups'!$A$3</definedName>
    <definedName name="LU_C2_Q">'[1]Look-ups'!$A$4</definedName>
    <definedName name="LU_C3_Q">'[1]Look-ups'!$A$5</definedName>
    <definedName name="LU_Comp1_Entrants">'[1]Look-ups'!$B$18</definedName>
    <definedName name="LU_COMP1_F">'[1]Look-ups'!$R$8</definedName>
    <definedName name="LU_Comp1_Match_Name">'[1]Look-ups'!$B$6</definedName>
    <definedName name="LU_Comp1_Maximum">'[1]Look-ups'!$B$10</definedName>
    <definedName name="LU_Comp1_Name">'[1]Look-ups'!$A$6</definedName>
    <definedName name="LU_COMP1_QF">'[1]Look-ups'!$R$6</definedName>
    <definedName name="LU_COMP1_R1">'[1]Look-ups'!$R$3</definedName>
    <definedName name="LU_COMP1_R2">'[1]Look-ups'!$R$4</definedName>
    <definedName name="LU_COMP1_R3">'[1]Look-ups'!$R$5</definedName>
    <definedName name="LU_Comp1_Reserves_Finish">'[1]Look-ups'!$B$38</definedName>
    <definedName name="LU_COMP1_SF">'[1]Look-ups'!$R$7</definedName>
    <definedName name="LU_Comp1_Space1">'[1]Look-ups'!$D$6</definedName>
    <definedName name="LU_Comp1_Space2">'[1]Look-ups'!$E$6</definedName>
    <definedName name="LU_Comp1_Space3">'[1]Look-ups'!$F$6</definedName>
    <definedName name="LU_Comp2_Entrants">'[1]Look-ups'!$B$19</definedName>
    <definedName name="LU_COMP2_F">'[1]Look-ups'!$S$8</definedName>
    <definedName name="LU_Comp2_Match_Name">'[1]Look-ups'!$B$7</definedName>
    <definedName name="LU_Comp2_Maximum">'[1]Look-ups'!$B$11</definedName>
    <definedName name="LU_Comp2_Name">'[1]Look-ups'!$A$7</definedName>
    <definedName name="LU_COMP2_QF">'[1]Look-ups'!$S$6</definedName>
    <definedName name="LU_COMP2_R1">'[1]Look-ups'!$S$3</definedName>
    <definedName name="LU_COMP2_R2">'[1]Look-ups'!$S$4</definedName>
    <definedName name="LU_COMP2_R3">'[1]Look-ups'!$S$5</definedName>
    <definedName name="LU_Comp2_Reserves_Finish">'[1]Look-ups'!$B$39</definedName>
    <definedName name="LU_COMP2_SF">'[1]Look-ups'!$S$7</definedName>
    <definedName name="LU_Comp2_Space1">'[1]Look-ups'!$D$7</definedName>
    <definedName name="LU_Comp2_Space2">'[1]Look-ups'!$E$7</definedName>
    <definedName name="LU_Comp2_Space3">'[1]Look-ups'!$F$7</definedName>
    <definedName name="LU_Comp3_Entrants">'[1]Look-ups'!$B$20</definedName>
    <definedName name="LU_COMP3_F">'[1]Look-ups'!$T$8</definedName>
    <definedName name="LU_Comp3_Match_Name">'[1]Look-ups'!$B$8</definedName>
    <definedName name="LU_Comp3_Maximum">'[1]Look-ups'!$B$12</definedName>
    <definedName name="LU_Comp3_Name">'[1]Look-ups'!$A$8</definedName>
    <definedName name="LU_COMP3_QF">'[1]Look-ups'!$T$6</definedName>
    <definedName name="LU_COMP3_R1">'[1]Look-ups'!$T$3</definedName>
    <definedName name="LU_COMP3_R2">'[1]Look-ups'!$T$4</definedName>
    <definedName name="LU_COMP3_R3">'[1]Look-ups'!$T$5</definedName>
    <definedName name="LU_Comp3_Reserves_Finish">'[1]Look-ups'!$B$40</definedName>
    <definedName name="LU_COMP3_SF">'[1]Look-ups'!$T$7</definedName>
    <definedName name="LU_Comp3_Space1">'[1]Look-ups'!$D$8</definedName>
    <definedName name="LU_Comp3_Space2">'[1]Look-ups'!$E$8</definedName>
    <definedName name="LU_Comp3_Space3">'[1]Look-ups'!$F$8</definedName>
    <definedName name="LU_No_COMP1_Reserves">'[1]Look-ups'!$B$26</definedName>
    <definedName name="LU_No_Comp2_Reserves">'[1]Look-ups'!$B$27</definedName>
    <definedName name="LU_No_Comp3_Reserves">'[1]Look-ups'!$B$28</definedName>
    <definedName name="LU_Result_Bye">'[1]Look-ups'!$BC$2</definedName>
    <definedName name="LU_Result_Walkover">'[1]Look-ups'!$BC$4</definedName>
    <definedName name="LU_SCR">'[1]Look-ups'!$AU$51</definedName>
    <definedName name="lu_ts_day">'[1]Look-ups'!$AY$53</definedName>
    <definedName name="lu_ts_rink">'[1]Look-ups'!$AY$7</definedName>
    <definedName name="LU_TS_TIME">'[1]Look-ups'!$AY$5</definedName>
    <definedName name="Master_Sheet">'[1]Master Sheet'!$1:$1048576</definedName>
    <definedName name="Master_Sheet_Row_Headings">'[1]Master Sheet'!$2:$2</definedName>
    <definedName name="MD_COMP1_BYES">#REF!</definedName>
    <definedName name="MD_Comp1_ELEC_DRAW">#REF!</definedName>
    <definedName name="MD_Comp1_FINAL_DRAW">#REF!</definedName>
    <definedName name="MD_COMP1_LIST">#REF!</definedName>
    <definedName name="MD_Comp1_RES">#REF!</definedName>
    <definedName name="MD_Comp1_SEEDS">#REF!</definedName>
    <definedName name="MD_Comp2_BYES">#REF!</definedName>
    <definedName name="MD_Comp2_ELEC_DRAW">#REF!</definedName>
    <definedName name="MD_Comp2_FINAL_DRAW">#REF!</definedName>
    <definedName name="MD_COMP2_LIST">#REF!</definedName>
    <definedName name="MD_Comp2_RES">#REF!</definedName>
    <definedName name="MD_Comp2_SEEDS">#REF!</definedName>
    <definedName name="MD_Comp3_BYES">#REF!</definedName>
    <definedName name="MD_Comp3_ELEC_DRAW">#REF!</definedName>
    <definedName name="MD_Comp3_FINAL_DRAW">#REF!</definedName>
    <definedName name="MD_COMP3_LIST">#REF!</definedName>
    <definedName name="MD_Comp3_RES">#REF!</definedName>
    <definedName name="MD_Comp3_SEEDS">#REF!</definedName>
    <definedName name="MD_Draw_Pos">#REF!</definedName>
    <definedName name="Mens_Matches_1">'Match Check for 5 groups'!$B$3:$J$21</definedName>
    <definedName name="Mens_Matches_2">'ReverseMatch Check for 5 groups'!$B$3:$J$21</definedName>
    <definedName name="Mixed_Pairs" localSheetId="2">Players!$M$1:$N$33</definedName>
    <definedName name="MS_1">Groups!$A$3:$C$8</definedName>
    <definedName name="MS_2">Groups!$F$3:$H$8</definedName>
    <definedName name="MS_3">Groups!$K$3:$M$8</definedName>
    <definedName name="ms_4">Groups!$P$3:$R$8</definedName>
    <definedName name="MS_5">Groups!$U$3:$W$8</definedName>
    <definedName name="MS_ARA">'[1]Look-ups'!$AU$59</definedName>
    <definedName name="MS_BP">'[1]Look-ups'!$AU$8</definedName>
    <definedName name="MS_DT_TM">'[1]Look-ups'!$AU$6</definedName>
    <definedName name="MS_HRA">'[1]Look-ups'!$AU$57</definedName>
    <definedName name="MS_RINK">'[1]Look-ups'!$AU$7</definedName>
    <definedName name="MS_WS">'[1]Look-ups'!$AU$11</definedName>
    <definedName name="MS_YP">'[1]Look-ups'!$AU$10</definedName>
    <definedName name="MXP_1">Groups!$A$27:$C$32</definedName>
    <definedName name="MXP_2">Groups!$F$27:$H$32</definedName>
    <definedName name="MXP_3">Groups!$K$27:$M$32</definedName>
    <definedName name="MXP_4">Groups!$P$27:$R$32</definedName>
    <definedName name="MXP_5">Groups!$U$27:$W$32</definedName>
    <definedName name="My_Names">#REF!</definedName>
    <definedName name="Number_of_Competitors">#REF!</definedName>
    <definedName name="Number_of_Groups">#REF!</definedName>
    <definedName name="Pairs_Mixed">Players!$M$1:$O$33</definedName>
    <definedName name="Player_1">#REF!</definedName>
    <definedName name="Player_2">#REF!</definedName>
    <definedName name="_xlnm.Print_Area" localSheetId="8">'Names Schedule'!$A$1:$H$90</definedName>
    <definedName name="_xlnm.Print_Area" localSheetId="1">Players!$A$1:$O$33</definedName>
    <definedName name="_xlnm.Print_Area" localSheetId="9">Results!$B$2:$K$116</definedName>
    <definedName name="_xlnm.Print_Area" localSheetId="3">'Rinks for 5 groups'!$A$1:$I$54</definedName>
    <definedName name="_xlnm.Print_Titles" localSheetId="8">'Names Schedule'!$A:$B,'Names Schedule'!$1:$6</definedName>
    <definedName name="Result_Sheet_Rows">'[1]Singles Results'!$D$2:$M$2</definedName>
    <definedName name="Results_Page">Results!$1:$1048576</definedName>
    <definedName name="RM_S16">'[1]Look-ups'!$BQ$6</definedName>
    <definedName name="RM_S32">'[1]Look-ups'!$BQ$7</definedName>
    <definedName name="RM_S64">'[1]Look-ups'!$BQ$8</definedName>
    <definedName name="RM_SF">'[1]Look-ups'!$BQ$3</definedName>
    <definedName name="RM_SQF">'[1]Look-ups'!$BQ$5</definedName>
    <definedName name="RM_SSF">'[1]Look-ups'!$BQ$4</definedName>
    <definedName name="SB_YP">#REF!</definedName>
    <definedName name="SB_YP_RP">#REF!</definedName>
    <definedName name="Section_1">Groups!$A:$D</definedName>
    <definedName name="Section_2">Groups!$F:$I</definedName>
    <definedName name="Section_3">Groups!$K:$N</definedName>
    <definedName name="Section_4">Groups!$P:$S</definedName>
    <definedName name="Section_5">Groups!$U:$X</definedName>
    <definedName name="Singles_Final_Results">'[1]Singles Detailed'!$AG:$AK</definedName>
    <definedName name="Singles_Ladies">Players!$G$1:$I$33</definedName>
    <definedName name="Singles_Men">Players!$A$1:$C$33</definedName>
    <definedName name="Singles_QF_Results">'[1]Singles Detailed'!$U:$Y</definedName>
    <definedName name="Singles_Round1_Results">'[1]Singles Detailed'!$C:$G</definedName>
    <definedName name="Singles_Round2_Results">'[1]Singles Detailed'!$I:$M</definedName>
    <definedName name="Singles_Round3_Results">'[1]Singles Detailed'!$O:$S</definedName>
    <definedName name="Singles_SF_Results">'[1]Singles Detailed'!$AA:$AE</definedName>
    <definedName name="Stickers_Required">#REF!</definedName>
    <definedName name="Timings_Sheet">'Timings Sheet'!$1:$1048576</definedName>
    <definedName name="Winners_Name">#REF!</definedName>
    <definedName name="WS_1">Groups!$A$15:$C$19</definedName>
    <definedName name="WS_2">Groups!$F$15:$H$20</definedName>
    <definedName name="WS_3">Groups!$K$15:$M$20</definedName>
    <definedName name="WS_4">Groups!$P$15:$R$20</definedName>
    <definedName name="WS_5">Groups!$U$15:$W$20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12" l="1"/>
  <c r="AL378" i="32"/>
  <c r="AK378" i="32"/>
  <c r="AJ378" i="32"/>
  <c r="AF378" i="32"/>
  <c r="AE378" i="32"/>
  <c r="AD378" i="32"/>
  <c r="AL374" i="32"/>
  <c r="AK374" i="32"/>
  <c r="AJ374" i="32"/>
  <c r="AF374" i="32"/>
  <c r="AE374" i="32"/>
  <c r="AD374" i="32"/>
  <c r="AL370" i="32"/>
  <c r="AK370" i="32"/>
  <c r="AJ370" i="32"/>
  <c r="AF370" i="32"/>
  <c r="AE370" i="32"/>
  <c r="AD370" i="32"/>
  <c r="AG370" i="32" s="1"/>
  <c r="AL366" i="32"/>
  <c r="AK366" i="32"/>
  <c r="AJ366" i="32"/>
  <c r="AF366" i="32"/>
  <c r="AE366" i="32"/>
  <c r="AD366" i="32"/>
  <c r="AL365" i="32"/>
  <c r="AK365" i="32"/>
  <c r="AJ365" i="32"/>
  <c r="AF365" i="32"/>
  <c r="AE365" i="32"/>
  <c r="AD365" i="32"/>
  <c r="AL364" i="32"/>
  <c r="AK364" i="32"/>
  <c r="AJ364" i="32"/>
  <c r="AM364" i="32" s="1"/>
  <c r="AF364" i="32"/>
  <c r="AE364" i="32"/>
  <c r="AD364" i="32"/>
  <c r="AG364" i="32" s="1"/>
  <c r="AH364" i="32" s="1"/>
  <c r="AL363" i="32"/>
  <c r="AK363" i="32"/>
  <c r="AJ363" i="32"/>
  <c r="AF363" i="32"/>
  <c r="AE363" i="32"/>
  <c r="AD363" i="32"/>
  <c r="AL359" i="32"/>
  <c r="AK359" i="32"/>
  <c r="AJ359" i="32"/>
  <c r="AF359" i="32"/>
  <c r="AE359" i="32"/>
  <c r="AD359" i="32"/>
  <c r="AL358" i="32"/>
  <c r="AK358" i="32"/>
  <c r="AJ358" i="32"/>
  <c r="AF358" i="32"/>
  <c r="AE358" i="32"/>
  <c r="AD358" i="32"/>
  <c r="AL353" i="32"/>
  <c r="AK353" i="32"/>
  <c r="AJ353" i="32"/>
  <c r="AM353" i="32" s="1"/>
  <c r="AN353" i="32" s="1"/>
  <c r="AG353" i="32"/>
  <c r="AH353" i="32" s="1"/>
  <c r="Z353" i="32" s="1"/>
  <c r="AA353" i="32" s="1"/>
  <c r="AF353" i="32"/>
  <c r="AE353" i="32"/>
  <c r="AD353" i="32"/>
  <c r="AC353" i="32"/>
  <c r="AL352" i="32"/>
  <c r="AK352" i="32"/>
  <c r="AJ352" i="32"/>
  <c r="AF352" i="32"/>
  <c r="AE352" i="32"/>
  <c r="AD352" i="32"/>
  <c r="AG352" i="32" s="1"/>
  <c r="AC352" i="32"/>
  <c r="AL351" i="32"/>
  <c r="AK351" i="32"/>
  <c r="AJ351" i="32"/>
  <c r="AF351" i="32"/>
  <c r="AE351" i="32"/>
  <c r="AD351" i="32"/>
  <c r="AC351" i="32"/>
  <c r="AL350" i="32"/>
  <c r="AK350" i="32"/>
  <c r="AJ350" i="32"/>
  <c r="AF350" i="32"/>
  <c r="AE350" i="32"/>
  <c r="AD350" i="32"/>
  <c r="AC350" i="32"/>
  <c r="AL346" i="32"/>
  <c r="AK346" i="32"/>
  <c r="AJ346" i="32"/>
  <c r="AM346" i="32" s="1"/>
  <c r="AI346" i="32"/>
  <c r="AF346" i="32"/>
  <c r="AE346" i="32"/>
  <c r="AD346" i="32"/>
  <c r="AG346" i="32" s="1"/>
  <c r="AC346" i="32"/>
  <c r="AL345" i="32"/>
  <c r="AK345" i="32"/>
  <c r="AJ345" i="32"/>
  <c r="AM345" i="32" s="1"/>
  <c r="AI345" i="32"/>
  <c r="AF345" i="32"/>
  <c r="AE345" i="32"/>
  <c r="AD345" i="32"/>
  <c r="AH345" i="32" s="1"/>
  <c r="Z345" i="32" s="1"/>
  <c r="AA345" i="32" s="1"/>
  <c r="AC345" i="32"/>
  <c r="AL344" i="32"/>
  <c r="AK344" i="32"/>
  <c r="AJ344" i="32"/>
  <c r="AM344" i="32" s="1"/>
  <c r="AI344" i="32"/>
  <c r="AF344" i="32"/>
  <c r="AE344" i="32"/>
  <c r="AD344" i="32"/>
  <c r="AG344" i="32" s="1"/>
  <c r="AC344" i="32"/>
  <c r="AL343" i="32"/>
  <c r="AK343" i="32"/>
  <c r="AJ343" i="32"/>
  <c r="AI343" i="32"/>
  <c r="AF343" i="32"/>
  <c r="AE343" i="32"/>
  <c r="AD343" i="32"/>
  <c r="AG343" i="32" s="1"/>
  <c r="AC343" i="32"/>
  <c r="AL339" i="32"/>
  <c r="AK339" i="32"/>
  <c r="AJ339" i="32"/>
  <c r="AM339" i="32" s="1"/>
  <c r="AF339" i="32"/>
  <c r="AE339" i="32"/>
  <c r="AD339" i="32"/>
  <c r="AG339" i="32" s="1"/>
  <c r="AH339" i="32" s="1"/>
  <c r="Z339" i="32" s="1"/>
  <c r="AA339" i="32" s="1"/>
  <c r="AC339" i="32"/>
  <c r="AL338" i="32"/>
  <c r="AK338" i="32"/>
  <c r="AJ338" i="32"/>
  <c r="AM338" i="32" s="1"/>
  <c r="AF338" i="32"/>
  <c r="AE338" i="32"/>
  <c r="AD338" i="32"/>
  <c r="AG338" i="32" s="1"/>
  <c r="AH338" i="32" s="1"/>
  <c r="Z338" i="32" s="1"/>
  <c r="AA338" i="32" s="1"/>
  <c r="AC338" i="32"/>
  <c r="AL337" i="32"/>
  <c r="AK337" i="32"/>
  <c r="AJ337" i="32"/>
  <c r="AI337" i="32"/>
  <c r="AF337" i="32"/>
  <c r="AE337" i="32"/>
  <c r="AD337" i="32"/>
  <c r="AC337" i="32"/>
  <c r="AL336" i="32"/>
  <c r="AK336" i="32"/>
  <c r="AJ336" i="32"/>
  <c r="AI336" i="32"/>
  <c r="AF336" i="32"/>
  <c r="AE336" i="32"/>
  <c r="AD336" i="32"/>
  <c r="AC336" i="32"/>
  <c r="AL332" i="32"/>
  <c r="AK332" i="32"/>
  <c r="AJ332" i="32"/>
  <c r="AI332" i="32"/>
  <c r="AG332" i="32"/>
  <c r="AF332" i="32"/>
  <c r="AE332" i="32"/>
  <c r="AD332" i="32"/>
  <c r="AC332" i="32"/>
  <c r="AL331" i="32"/>
  <c r="AK331" i="32"/>
  <c r="AJ331" i="32"/>
  <c r="AM331" i="32" s="1"/>
  <c r="AN331" i="32" s="1"/>
  <c r="AI331" i="32"/>
  <c r="AF331" i="32"/>
  <c r="AE331" i="32"/>
  <c r="AD331" i="32"/>
  <c r="AG331" i="32" s="1"/>
  <c r="AH331" i="32" s="1"/>
  <c r="Z331" i="32" s="1"/>
  <c r="AC331" i="32"/>
  <c r="AL330" i="32"/>
  <c r="AK330" i="32"/>
  <c r="AJ330" i="32"/>
  <c r="AF330" i="32"/>
  <c r="AE330" i="32"/>
  <c r="AD330" i="32"/>
  <c r="AL325" i="32"/>
  <c r="AK325" i="32"/>
  <c r="AJ325" i="32"/>
  <c r="AN325" i="32" s="1"/>
  <c r="AI325" i="32"/>
  <c r="AF325" i="32"/>
  <c r="AE325" i="32"/>
  <c r="AD325" i="32"/>
  <c r="AG325" i="32" s="1"/>
  <c r="AH325" i="32" s="1"/>
  <c r="Z325" i="32" s="1"/>
  <c r="AC325" i="32"/>
  <c r="AL324" i="32"/>
  <c r="AK324" i="32"/>
  <c r="AJ324" i="32"/>
  <c r="AI324" i="32"/>
  <c r="AF324" i="32"/>
  <c r="AE324" i="32"/>
  <c r="AD324" i="32"/>
  <c r="AG324" i="32" s="1"/>
  <c r="AC324" i="32"/>
  <c r="AI329" i="32"/>
  <c r="AL329" i="32"/>
  <c r="AK329" i="32"/>
  <c r="AJ329" i="32"/>
  <c r="AF329" i="32"/>
  <c r="AE329" i="32"/>
  <c r="AD329" i="32"/>
  <c r="AG329" i="32" s="1"/>
  <c r="AC329" i="32"/>
  <c r="J345" i="32"/>
  <c r="B353" i="32"/>
  <c r="B352" i="32"/>
  <c r="J346" i="32"/>
  <c r="B346" i="32"/>
  <c r="B345" i="32"/>
  <c r="B351" i="32"/>
  <c r="B350" i="32"/>
  <c r="J344" i="32"/>
  <c r="B344" i="32"/>
  <c r="J343" i="32"/>
  <c r="B343" i="32"/>
  <c r="B339" i="32"/>
  <c r="B338" i="32"/>
  <c r="J337" i="32"/>
  <c r="B337" i="32"/>
  <c r="J336" i="32"/>
  <c r="B336" i="32"/>
  <c r="J332" i="32"/>
  <c r="B332" i="32"/>
  <c r="J331" i="32"/>
  <c r="B331" i="32"/>
  <c r="J330" i="32"/>
  <c r="AI330" i="32" s="1"/>
  <c r="B330" i="32"/>
  <c r="AC330" i="32" s="1"/>
  <c r="J325" i="32"/>
  <c r="B325" i="32"/>
  <c r="J324" i="32"/>
  <c r="B324" i="32"/>
  <c r="J329" i="32"/>
  <c r="B329" i="32"/>
  <c r="U26" i="29"/>
  <c r="S26" i="29"/>
  <c r="U25" i="29"/>
  <c r="T25" i="29"/>
  <c r="S25" i="29"/>
  <c r="R25" i="29"/>
  <c r="U24" i="29"/>
  <c r="T24" i="29"/>
  <c r="S24" i="29"/>
  <c r="R24" i="29"/>
  <c r="S22" i="29"/>
  <c r="R22" i="29"/>
  <c r="U21" i="29"/>
  <c r="R21" i="29"/>
  <c r="D72" i="12"/>
  <c r="F34" i="29"/>
  <c r="E34" i="29"/>
  <c r="G77" i="12"/>
  <c r="E77" i="12"/>
  <c r="G76" i="12"/>
  <c r="F76" i="12"/>
  <c r="E76" i="12"/>
  <c r="D76" i="12"/>
  <c r="G75" i="12"/>
  <c r="F75" i="12"/>
  <c r="E75" i="12"/>
  <c r="D75" i="12"/>
  <c r="E73" i="12"/>
  <c r="D73" i="12"/>
  <c r="G72" i="12"/>
  <c r="J85" i="34"/>
  <c r="AB85" i="34" s="1"/>
  <c r="AC85" i="34" s="1"/>
  <c r="H85" i="34"/>
  <c r="J61" i="34"/>
  <c r="AB61" i="34" s="1"/>
  <c r="H61" i="34"/>
  <c r="I85" i="33"/>
  <c r="I61" i="33"/>
  <c r="I30" i="33"/>
  <c r="K85" i="33"/>
  <c r="K61" i="33"/>
  <c r="K30" i="33"/>
  <c r="J296" i="32"/>
  <c r="T296" i="32" s="1"/>
  <c r="B296" i="32"/>
  <c r="N296" i="32" s="1"/>
  <c r="W319" i="32"/>
  <c r="V319" i="32"/>
  <c r="U319" i="32"/>
  <c r="Q319" i="32"/>
  <c r="P319" i="32"/>
  <c r="O319" i="32"/>
  <c r="W318" i="32"/>
  <c r="V318" i="32"/>
  <c r="U318" i="32"/>
  <c r="Q318" i="32"/>
  <c r="P318" i="32"/>
  <c r="O318" i="32"/>
  <c r="W317" i="32"/>
  <c r="V317" i="32"/>
  <c r="U317" i="32"/>
  <c r="Q317" i="32"/>
  <c r="P317" i="32"/>
  <c r="O317" i="32"/>
  <c r="W316" i="32"/>
  <c r="V316" i="32"/>
  <c r="U316" i="32"/>
  <c r="Q316" i="32"/>
  <c r="P316" i="32"/>
  <c r="O316" i="32"/>
  <c r="W315" i="32"/>
  <c r="V315" i="32"/>
  <c r="U315" i="32"/>
  <c r="Q315" i="32"/>
  <c r="P315" i="32"/>
  <c r="O315" i="32"/>
  <c r="W314" i="32"/>
  <c r="V314" i="32"/>
  <c r="U314" i="32"/>
  <c r="Q314" i="32"/>
  <c r="P314" i="32"/>
  <c r="O314" i="32"/>
  <c r="W310" i="32"/>
  <c r="V310" i="32"/>
  <c r="U310" i="32"/>
  <c r="Q310" i="32"/>
  <c r="P310" i="32"/>
  <c r="O310" i="32"/>
  <c r="W309" i="32"/>
  <c r="V309" i="32"/>
  <c r="U309" i="32"/>
  <c r="Q309" i="32"/>
  <c r="P309" i="32"/>
  <c r="O309" i="32"/>
  <c r="W308" i="32"/>
  <c r="V308" i="32"/>
  <c r="U308" i="32"/>
  <c r="Q308" i="32"/>
  <c r="P308" i="32"/>
  <c r="O308" i="32"/>
  <c r="W307" i="32"/>
  <c r="V307" i="32"/>
  <c r="U307" i="32"/>
  <c r="Q307" i="32"/>
  <c r="P307" i="32"/>
  <c r="O307" i="32"/>
  <c r="W306" i="32"/>
  <c r="V306" i="32"/>
  <c r="U306" i="32"/>
  <c r="Q306" i="32"/>
  <c r="P306" i="32"/>
  <c r="O306" i="32"/>
  <c r="W305" i="32"/>
  <c r="V305" i="32"/>
  <c r="U305" i="32"/>
  <c r="Q305" i="32"/>
  <c r="P305" i="32"/>
  <c r="O305" i="32"/>
  <c r="W301" i="32"/>
  <c r="V301" i="32"/>
  <c r="U301" i="32"/>
  <c r="Q301" i="32"/>
  <c r="P301" i="32"/>
  <c r="O301" i="32"/>
  <c r="W300" i="32"/>
  <c r="V300" i="32"/>
  <c r="U300" i="32"/>
  <c r="Q300" i="32"/>
  <c r="P300" i="32"/>
  <c r="O300" i="32"/>
  <c r="W299" i="32"/>
  <c r="V299" i="32"/>
  <c r="U299" i="32"/>
  <c r="Q299" i="32"/>
  <c r="P299" i="32"/>
  <c r="O299" i="32"/>
  <c r="W298" i="32"/>
  <c r="V298" i="32"/>
  <c r="U298" i="32"/>
  <c r="Q298" i="32"/>
  <c r="P298" i="32"/>
  <c r="O298" i="32"/>
  <c r="W297" i="32"/>
  <c r="V297" i="32"/>
  <c r="U297" i="32"/>
  <c r="Q297" i="32"/>
  <c r="P297" i="32"/>
  <c r="O297" i="32"/>
  <c r="W296" i="32"/>
  <c r="V296" i="32"/>
  <c r="U296" i="32"/>
  <c r="Q296" i="32"/>
  <c r="P296" i="32"/>
  <c r="O296" i="32"/>
  <c r="W292" i="32"/>
  <c r="V292" i="32"/>
  <c r="U292" i="32"/>
  <c r="Q292" i="32"/>
  <c r="P292" i="32"/>
  <c r="O292" i="32"/>
  <c r="W291" i="32"/>
  <c r="V291" i="32"/>
  <c r="U291" i="32"/>
  <c r="Q291" i="32"/>
  <c r="P291" i="32"/>
  <c r="O291" i="32"/>
  <c r="W290" i="32"/>
  <c r="V290" i="32"/>
  <c r="U290" i="32"/>
  <c r="Q290" i="32"/>
  <c r="P290" i="32"/>
  <c r="O290" i="32"/>
  <c r="W289" i="32"/>
  <c r="V289" i="32"/>
  <c r="U289" i="32"/>
  <c r="Q289" i="32"/>
  <c r="P289" i="32"/>
  <c r="O289" i="32"/>
  <c r="W288" i="32"/>
  <c r="V288" i="32"/>
  <c r="U288" i="32"/>
  <c r="Q288" i="32"/>
  <c r="P288" i="32"/>
  <c r="O288" i="32"/>
  <c r="W287" i="32"/>
  <c r="V287" i="32"/>
  <c r="U287" i="32"/>
  <c r="Q287" i="32"/>
  <c r="P287" i="32"/>
  <c r="O287" i="32"/>
  <c r="W283" i="32"/>
  <c r="V283" i="32"/>
  <c r="U283" i="32"/>
  <c r="Q283" i="32"/>
  <c r="P283" i="32"/>
  <c r="O283" i="32"/>
  <c r="W282" i="32"/>
  <c r="V282" i="32"/>
  <c r="U282" i="32"/>
  <c r="Q282" i="32"/>
  <c r="P282" i="32"/>
  <c r="O282" i="32"/>
  <c r="W281" i="32"/>
  <c r="V281" i="32"/>
  <c r="U281" i="32"/>
  <c r="Q281" i="32"/>
  <c r="P281" i="32"/>
  <c r="O281" i="32"/>
  <c r="W280" i="32"/>
  <c r="V280" i="32"/>
  <c r="U280" i="32"/>
  <c r="Q280" i="32"/>
  <c r="P280" i="32"/>
  <c r="O280" i="32"/>
  <c r="W279" i="32"/>
  <c r="V279" i="32"/>
  <c r="U279" i="32"/>
  <c r="Q279" i="32"/>
  <c r="P279" i="32"/>
  <c r="O279" i="32"/>
  <c r="W278" i="32"/>
  <c r="V278" i="32"/>
  <c r="U278" i="32"/>
  <c r="Q278" i="32"/>
  <c r="P278" i="32"/>
  <c r="O278" i="32"/>
  <c r="W274" i="32"/>
  <c r="V274" i="32"/>
  <c r="U274" i="32"/>
  <c r="Q274" i="32"/>
  <c r="P274" i="32"/>
  <c r="O274" i="32"/>
  <c r="W273" i="32"/>
  <c r="V273" i="32"/>
  <c r="U273" i="32"/>
  <c r="Q273" i="32"/>
  <c r="P273" i="32"/>
  <c r="O273" i="32"/>
  <c r="W272" i="32"/>
  <c r="V272" i="32"/>
  <c r="U272" i="32"/>
  <c r="Q272" i="32"/>
  <c r="P272" i="32"/>
  <c r="O272" i="32"/>
  <c r="W271" i="32"/>
  <c r="V271" i="32"/>
  <c r="U271" i="32"/>
  <c r="Q271" i="32"/>
  <c r="P271" i="32"/>
  <c r="O271" i="32"/>
  <c r="W270" i="32"/>
  <c r="V270" i="32"/>
  <c r="U270" i="32"/>
  <c r="X270" i="32" s="1"/>
  <c r="Q270" i="32"/>
  <c r="P270" i="32"/>
  <c r="O270" i="32"/>
  <c r="W269" i="32"/>
  <c r="V269" i="32"/>
  <c r="U269" i="32"/>
  <c r="Q269" i="32"/>
  <c r="P269" i="32"/>
  <c r="O269" i="32"/>
  <c r="W265" i="32"/>
  <c r="V265" i="32"/>
  <c r="U265" i="32"/>
  <c r="Q265" i="32"/>
  <c r="P265" i="32"/>
  <c r="O265" i="32"/>
  <c r="W264" i="32"/>
  <c r="V264" i="32"/>
  <c r="U264" i="32"/>
  <c r="Q264" i="32"/>
  <c r="P264" i="32"/>
  <c r="O264" i="32"/>
  <c r="W263" i="32"/>
  <c r="V263" i="32"/>
  <c r="U263" i="32"/>
  <c r="Q263" i="32"/>
  <c r="P263" i="32"/>
  <c r="O263" i="32"/>
  <c r="W262" i="32"/>
  <c r="V262" i="32"/>
  <c r="U262" i="32"/>
  <c r="Q262" i="32"/>
  <c r="P262" i="32"/>
  <c r="O262" i="32"/>
  <c r="W261" i="32"/>
  <c r="V261" i="32"/>
  <c r="U261" i="32"/>
  <c r="Q261" i="32"/>
  <c r="P261" i="32"/>
  <c r="O261" i="32"/>
  <c r="W260" i="32"/>
  <c r="V260" i="32"/>
  <c r="U260" i="32"/>
  <c r="Q260" i="32"/>
  <c r="P260" i="32"/>
  <c r="O260" i="32"/>
  <c r="J250" i="32"/>
  <c r="T250" i="32" s="1"/>
  <c r="B250" i="32"/>
  <c r="N250" i="32" s="1"/>
  <c r="W255" i="32"/>
  <c r="V255" i="32"/>
  <c r="U255" i="32"/>
  <c r="Q255" i="32"/>
  <c r="P255" i="32"/>
  <c r="O255" i="32"/>
  <c r="W254" i="32"/>
  <c r="V254" i="32"/>
  <c r="U254" i="32"/>
  <c r="Q254" i="32"/>
  <c r="P254" i="32"/>
  <c r="O254" i="32"/>
  <c r="W253" i="32"/>
  <c r="V253" i="32"/>
  <c r="U253" i="32"/>
  <c r="Q253" i="32"/>
  <c r="P253" i="32"/>
  <c r="O253" i="32"/>
  <c r="W252" i="32"/>
  <c r="V252" i="32"/>
  <c r="U252" i="32"/>
  <c r="Q252" i="32"/>
  <c r="P252" i="32"/>
  <c r="O252" i="32"/>
  <c r="W251" i="32"/>
  <c r="V251" i="32"/>
  <c r="U251" i="32"/>
  <c r="Q251" i="32"/>
  <c r="P251" i="32"/>
  <c r="O251" i="32"/>
  <c r="W250" i="32"/>
  <c r="V250" i="32"/>
  <c r="U250" i="32"/>
  <c r="Q250" i="32"/>
  <c r="P250" i="32"/>
  <c r="O250" i="32"/>
  <c r="W246" i="32"/>
  <c r="V246" i="32"/>
  <c r="U246" i="32"/>
  <c r="Q246" i="32"/>
  <c r="P246" i="32"/>
  <c r="O246" i="32"/>
  <c r="W245" i="32"/>
  <c r="V245" i="32"/>
  <c r="U245" i="32"/>
  <c r="Q245" i="32"/>
  <c r="P245" i="32"/>
  <c r="O245" i="32"/>
  <c r="W244" i="32"/>
  <c r="V244" i="32"/>
  <c r="U244" i="32"/>
  <c r="Q244" i="32"/>
  <c r="P244" i="32"/>
  <c r="O244" i="32"/>
  <c r="W243" i="32"/>
  <c r="V243" i="32"/>
  <c r="U243" i="32"/>
  <c r="Q243" i="32"/>
  <c r="P243" i="32"/>
  <c r="O243" i="32"/>
  <c r="W242" i="32"/>
  <c r="V242" i="32"/>
  <c r="U242" i="32"/>
  <c r="Q242" i="32"/>
  <c r="P242" i="32"/>
  <c r="O242" i="32"/>
  <c r="W241" i="32"/>
  <c r="V241" i="32"/>
  <c r="U241" i="32"/>
  <c r="Q241" i="32"/>
  <c r="P241" i="32"/>
  <c r="O241" i="32"/>
  <c r="W237" i="32"/>
  <c r="V237" i="32"/>
  <c r="U237" i="32"/>
  <c r="Q237" i="32"/>
  <c r="P237" i="32"/>
  <c r="O237" i="32"/>
  <c r="W236" i="32"/>
  <c r="V236" i="32"/>
  <c r="U236" i="32"/>
  <c r="Q236" i="32"/>
  <c r="P236" i="32"/>
  <c r="O236" i="32"/>
  <c r="W235" i="32"/>
  <c r="V235" i="32"/>
  <c r="U235" i="32"/>
  <c r="Q235" i="32"/>
  <c r="P235" i="32"/>
  <c r="O235" i="32"/>
  <c r="W234" i="32"/>
  <c r="V234" i="32"/>
  <c r="U234" i="32"/>
  <c r="Q234" i="32"/>
  <c r="P234" i="32"/>
  <c r="O234" i="32"/>
  <c r="W233" i="32"/>
  <c r="V233" i="32"/>
  <c r="U233" i="32"/>
  <c r="Q233" i="32"/>
  <c r="P233" i="32"/>
  <c r="O233" i="32"/>
  <c r="W232" i="32"/>
  <c r="V232" i="32"/>
  <c r="U232" i="32"/>
  <c r="Q232" i="32"/>
  <c r="P232" i="32"/>
  <c r="O232" i="32"/>
  <c r="W228" i="32"/>
  <c r="V228" i="32"/>
  <c r="U228" i="32"/>
  <c r="Q228" i="32"/>
  <c r="P228" i="32"/>
  <c r="O228" i="32"/>
  <c r="W227" i="32"/>
  <c r="V227" i="32"/>
  <c r="U227" i="32"/>
  <c r="Q227" i="32"/>
  <c r="P227" i="32"/>
  <c r="O227" i="32"/>
  <c r="W226" i="32"/>
  <c r="V226" i="32"/>
  <c r="U226" i="32"/>
  <c r="Q226" i="32"/>
  <c r="P226" i="32"/>
  <c r="O226" i="32"/>
  <c r="W225" i="32"/>
  <c r="V225" i="32"/>
  <c r="U225" i="32"/>
  <c r="X225" i="32" s="1"/>
  <c r="Q225" i="32"/>
  <c r="P225" i="32"/>
  <c r="O225" i="32"/>
  <c r="W224" i="32"/>
  <c r="V224" i="32"/>
  <c r="U224" i="32"/>
  <c r="Q224" i="32"/>
  <c r="P224" i="32"/>
  <c r="O224" i="32"/>
  <c r="W223" i="32"/>
  <c r="V223" i="32"/>
  <c r="U223" i="32"/>
  <c r="Q223" i="32"/>
  <c r="P223" i="32"/>
  <c r="O223" i="32"/>
  <c r="W219" i="32"/>
  <c r="V219" i="32"/>
  <c r="U219" i="32"/>
  <c r="Q219" i="32"/>
  <c r="P219" i="32"/>
  <c r="O219" i="32"/>
  <c r="W218" i="32"/>
  <c r="V218" i="32"/>
  <c r="U218" i="32"/>
  <c r="Q218" i="32"/>
  <c r="P218" i="32"/>
  <c r="O218" i="32"/>
  <c r="W217" i="32"/>
  <c r="V217" i="32"/>
  <c r="U217" i="32"/>
  <c r="Q217" i="32"/>
  <c r="P217" i="32"/>
  <c r="O217" i="32"/>
  <c r="W216" i="32"/>
  <c r="V216" i="32"/>
  <c r="U216" i="32"/>
  <c r="Q216" i="32"/>
  <c r="P216" i="32"/>
  <c r="O216" i="32"/>
  <c r="W215" i="32"/>
  <c r="V215" i="32"/>
  <c r="U215" i="32"/>
  <c r="Q215" i="32"/>
  <c r="P215" i="32"/>
  <c r="O215" i="32"/>
  <c r="W214" i="32"/>
  <c r="V214" i="32"/>
  <c r="U214" i="32"/>
  <c r="Q214" i="32"/>
  <c r="P214" i="32"/>
  <c r="O214" i="32"/>
  <c r="W210" i="32"/>
  <c r="V210" i="32"/>
  <c r="U210" i="32"/>
  <c r="Q210" i="32"/>
  <c r="P210" i="32"/>
  <c r="O210" i="32"/>
  <c r="W209" i="32"/>
  <c r="V209" i="32"/>
  <c r="U209" i="32"/>
  <c r="Q209" i="32"/>
  <c r="P209" i="32"/>
  <c r="O209" i="32"/>
  <c r="W208" i="32"/>
  <c r="V208" i="32"/>
  <c r="U208" i="32"/>
  <c r="X208" i="32" s="1"/>
  <c r="Q208" i="32"/>
  <c r="P208" i="32"/>
  <c r="O208" i="32"/>
  <c r="W207" i="32"/>
  <c r="V207" i="32"/>
  <c r="U207" i="32"/>
  <c r="Q207" i="32"/>
  <c r="P207" i="32"/>
  <c r="O207" i="32"/>
  <c r="W206" i="32"/>
  <c r="V206" i="32"/>
  <c r="U206" i="32"/>
  <c r="Q206" i="32"/>
  <c r="P206" i="32"/>
  <c r="O206" i="32"/>
  <c r="W205" i="32"/>
  <c r="V205" i="32"/>
  <c r="U205" i="32"/>
  <c r="Q205" i="32"/>
  <c r="P205" i="32"/>
  <c r="O205" i="32"/>
  <c r="W201" i="32"/>
  <c r="V201" i="32"/>
  <c r="U201" i="32"/>
  <c r="Q201" i="32"/>
  <c r="P201" i="32"/>
  <c r="O201" i="32"/>
  <c r="R201" i="32" s="1"/>
  <c r="W200" i="32"/>
  <c r="V200" i="32"/>
  <c r="U200" i="32"/>
  <c r="Q200" i="32"/>
  <c r="P200" i="32"/>
  <c r="O200" i="32"/>
  <c r="R200" i="32" s="1"/>
  <c r="W199" i="32"/>
  <c r="V199" i="32"/>
  <c r="U199" i="32"/>
  <c r="X199" i="32" s="1"/>
  <c r="Q199" i="32"/>
  <c r="P199" i="32"/>
  <c r="O199" i="32"/>
  <c r="W198" i="32"/>
  <c r="V198" i="32"/>
  <c r="U198" i="32"/>
  <c r="Q198" i="32"/>
  <c r="P198" i="32"/>
  <c r="O198" i="32"/>
  <c r="W197" i="32"/>
  <c r="V197" i="32"/>
  <c r="U197" i="32"/>
  <c r="Q197" i="32"/>
  <c r="P197" i="32"/>
  <c r="O197" i="32"/>
  <c r="R197" i="32" s="1"/>
  <c r="W196" i="32"/>
  <c r="V196" i="32"/>
  <c r="U196" i="32"/>
  <c r="Q196" i="32"/>
  <c r="P196" i="32"/>
  <c r="O196" i="32"/>
  <c r="J186" i="32"/>
  <c r="T186" i="32" s="1"/>
  <c r="B186" i="32"/>
  <c r="N186" i="32" s="1"/>
  <c r="W191" i="32"/>
  <c r="V191" i="32"/>
  <c r="U191" i="32"/>
  <c r="Q191" i="32"/>
  <c r="P191" i="32"/>
  <c r="O191" i="32"/>
  <c r="W190" i="32"/>
  <c r="V190" i="32"/>
  <c r="U190" i="32"/>
  <c r="Q190" i="32"/>
  <c r="P190" i="32"/>
  <c r="O190" i="32"/>
  <c r="R190" i="32" s="1"/>
  <c r="W189" i="32"/>
  <c r="V189" i="32"/>
  <c r="U189" i="32"/>
  <c r="X189" i="32" s="1"/>
  <c r="Q189" i="32"/>
  <c r="P189" i="32"/>
  <c r="O189" i="32"/>
  <c r="W188" i="32"/>
  <c r="V188" i="32"/>
  <c r="U188" i="32"/>
  <c r="Q188" i="32"/>
  <c r="P188" i="32"/>
  <c r="O188" i="32"/>
  <c r="W187" i="32"/>
  <c r="V187" i="32"/>
  <c r="U187" i="32"/>
  <c r="Q187" i="32"/>
  <c r="P187" i="32"/>
  <c r="O187" i="32"/>
  <c r="W186" i="32"/>
  <c r="V186" i="32"/>
  <c r="U186" i="32"/>
  <c r="Q186" i="32"/>
  <c r="P186" i="32"/>
  <c r="O186" i="32"/>
  <c r="W182" i="32"/>
  <c r="V182" i="32"/>
  <c r="U182" i="32"/>
  <c r="Q182" i="32"/>
  <c r="P182" i="32"/>
  <c r="O182" i="32"/>
  <c r="W181" i="32"/>
  <c r="V181" i="32"/>
  <c r="U181" i="32"/>
  <c r="Q181" i="32"/>
  <c r="P181" i="32"/>
  <c r="O181" i="32"/>
  <c r="W180" i="32"/>
  <c r="V180" i="32"/>
  <c r="U180" i="32"/>
  <c r="Q180" i="32"/>
  <c r="P180" i="32"/>
  <c r="O180" i="32"/>
  <c r="R180" i="32" s="1"/>
  <c r="W179" i="32"/>
  <c r="V179" i="32"/>
  <c r="U179" i="32"/>
  <c r="Q179" i="32"/>
  <c r="P179" i="32"/>
  <c r="O179" i="32"/>
  <c r="W178" i="32"/>
  <c r="V178" i="32"/>
  <c r="U178" i="32"/>
  <c r="Q178" i="32"/>
  <c r="P178" i="32"/>
  <c r="O178" i="32"/>
  <c r="W177" i="32"/>
  <c r="V177" i="32"/>
  <c r="U177" i="32"/>
  <c r="Q177" i="32"/>
  <c r="P177" i="32"/>
  <c r="O177" i="32"/>
  <c r="W173" i="32"/>
  <c r="V173" i="32"/>
  <c r="U173" i="32"/>
  <c r="X173" i="32" s="1"/>
  <c r="Q173" i="32"/>
  <c r="P173" i="32"/>
  <c r="O173" i="32"/>
  <c r="W172" i="32"/>
  <c r="V172" i="32"/>
  <c r="U172" i="32"/>
  <c r="Q172" i="32"/>
  <c r="P172" i="32"/>
  <c r="O172" i="32"/>
  <c r="W171" i="32"/>
  <c r="V171" i="32"/>
  <c r="U171" i="32"/>
  <c r="Q171" i="32"/>
  <c r="P171" i="32"/>
  <c r="O171" i="32"/>
  <c r="W170" i="32"/>
  <c r="V170" i="32"/>
  <c r="U170" i="32"/>
  <c r="Q170" i="32"/>
  <c r="P170" i="32"/>
  <c r="O170" i="32"/>
  <c r="W169" i="32"/>
  <c r="V169" i="32"/>
  <c r="U169" i="32"/>
  <c r="Q169" i="32"/>
  <c r="P169" i="32"/>
  <c r="O169" i="32"/>
  <c r="W168" i="32"/>
  <c r="V168" i="32"/>
  <c r="U168" i="32"/>
  <c r="Q168" i="32"/>
  <c r="P168" i="32"/>
  <c r="O168" i="32"/>
  <c r="W164" i="32"/>
  <c r="V164" i="32"/>
  <c r="U164" i="32"/>
  <c r="Q164" i="32"/>
  <c r="P164" i="32"/>
  <c r="O164" i="32"/>
  <c r="R164" i="32" s="1"/>
  <c r="W163" i="32"/>
  <c r="V163" i="32"/>
  <c r="U163" i="32"/>
  <c r="X163" i="32" s="1"/>
  <c r="Q163" i="32"/>
  <c r="P163" i="32"/>
  <c r="O163" i="32"/>
  <c r="W162" i="32"/>
  <c r="V162" i="32"/>
  <c r="U162" i="32"/>
  <c r="Q162" i="32"/>
  <c r="P162" i="32"/>
  <c r="O162" i="32"/>
  <c r="W161" i="32"/>
  <c r="V161" i="32"/>
  <c r="U161" i="32"/>
  <c r="Q161" i="32"/>
  <c r="P161" i="32"/>
  <c r="O161" i="32"/>
  <c r="W160" i="32"/>
  <c r="V160" i="32"/>
  <c r="U160" i="32"/>
  <c r="Q160" i="32"/>
  <c r="P160" i="32"/>
  <c r="O160" i="32"/>
  <c r="W159" i="32"/>
  <c r="V159" i="32"/>
  <c r="U159" i="32"/>
  <c r="Q159" i="32"/>
  <c r="P159" i="32"/>
  <c r="O159" i="32"/>
  <c r="W155" i="32"/>
  <c r="V155" i="32"/>
  <c r="U155" i="32"/>
  <c r="Q155" i="32"/>
  <c r="P155" i="32"/>
  <c r="O155" i="32"/>
  <c r="W154" i="32"/>
  <c r="V154" i="32"/>
  <c r="U154" i="32"/>
  <c r="Q154" i="32"/>
  <c r="P154" i="32"/>
  <c r="O154" i="32"/>
  <c r="W153" i="32"/>
  <c r="V153" i="32"/>
  <c r="U153" i="32"/>
  <c r="Q153" i="32"/>
  <c r="P153" i="32"/>
  <c r="O153" i="32"/>
  <c r="W152" i="32"/>
  <c r="V152" i="32"/>
  <c r="U152" i="32"/>
  <c r="Q152" i="32"/>
  <c r="P152" i="32"/>
  <c r="O152" i="32"/>
  <c r="W151" i="32"/>
  <c r="V151" i="32"/>
  <c r="U151" i="32"/>
  <c r="Q151" i="32"/>
  <c r="P151" i="32"/>
  <c r="O151" i="32"/>
  <c r="R151" i="32" s="1"/>
  <c r="W150" i="32"/>
  <c r="V150" i="32"/>
  <c r="U150" i="32"/>
  <c r="Q150" i="32"/>
  <c r="P150" i="32"/>
  <c r="O150" i="32"/>
  <c r="W146" i="32"/>
  <c r="V146" i="32"/>
  <c r="U146" i="32"/>
  <c r="Q146" i="32"/>
  <c r="P146" i="32"/>
  <c r="O146" i="32"/>
  <c r="W145" i="32"/>
  <c r="V145" i="32"/>
  <c r="U145" i="32"/>
  <c r="Q145" i="32"/>
  <c r="P145" i="32"/>
  <c r="O145" i="32"/>
  <c r="W144" i="32"/>
  <c r="V144" i="32"/>
  <c r="U144" i="32"/>
  <c r="X144" i="32" s="1"/>
  <c r="Q144" i="32"/>
  <c r="P144" i="32"/>
  <c r="O144" i="32"/>
  <c r="W143" i="32"/>
  <c r="V143" i="32"/>
  <c r="U143" i="32"/>
  <c r="Q143" i="32"/>
  <c r="P143" i="32"/>
  <c r="O143" i="32"/>
  <c r="W142" i="32"/>
  <c r="V142" i="32"/>
  <c r="U142" i="32"/>
  <c r="Q142" i="32"/>
  <c r="P142" i="32"/>
  <c r="O142" i="32"/>
  <c r="W141" i="32"/>
  <c r="V141" i="32"/>
  <c r="U141" i="32"/>
  <c r="Q141" i="32"/>
  <c r="P141" i="32"/>
  <c r="O141" i="32"/>
  <c r="W137" i="32"/>
  <c r="V137" i="32"/>
  <c r="U137" i="32"/>
  <c r="Q137" i="32"/>
  <c r="P137" i="32"/>
  <c r="O137" i="32"/>
  <c r="W136" i="32"/>
  <c r="V136" i="32"/>
  <c r="U136" i="32"/>
  <c r="Q136" i="32"/>
  <c r="P136" i="32"/>
  <c r="O136" i="32"/>
  <c r="W135" i="32"/>
  <c r="V135" i="32"/>
  <c r="U135" i="32"/>
  <c r="Q135" i="32"/>
  <c r="P135" i="32"/>
  <c r="O135" i="32"/>
  <c r="R135" i="32" s="1"/>
  <c r="W134" i="32"/>
  <c r="V134" i="32"/>
  <c r="U134" i="32"/>
  <c r="Q134" i="32"/>
  <c r="P134" i="32"/>
  <c r="O134" i="32"/>
  <c r="W133" i="32"/>
  <c r="V133" i="32"/>
  <c r="U133" i="32"/>
  <c r="Q133" i="32"/>
  <c r="P133" i="32"/>
  <c r="O133" i="32"/>
  <c r="W132" i="32"/>
  <c r="V132" i="32"/>
  <c r="U132" i="32"/>
  <c r="Q132" i="32"/>
  <c r="P132" i="32"/>
  <c r="O132" i="32"/>
  <c r="W127" i="32"/>
  <c r="V127" i="32"/>
  <c r="U127" i="32"/>
  <c r="Q127" i="32"/>
  <c r="P127" i="32"/>
  <c r="O127" i="32"/>
  <c r="J127" i="32"/>
  <c r="T127" i="32" s="1"/>
  <c r="B127" i="32"/>
  <c r="N127" i="32" s="1"/>
  <c r="W126" i="32"/>
  <c r="V126" i="32"/>
  <c r="U126" i="32"/>
  <c r="Q126" i="32"/>
  <c r="P126" i="32"/>
  <c r="O126" i="32"/>
  <c r="W125" i="32"/>
  <c r="V125" i="32"/>
  <c r="U125" i="32"/>
  <c r="Q125" i="32"/>
  <c r="P125" i="32"/>
  <c r="O125" i="32"/>
  <c r="R125" i="32" s="1"/>
  <c r="W124" i="32"/>
  <c r="V124" i="32"/>
  <c r="U124" i="32"/>
  <c r="Q124" i="32"/>
  <c r="P124" i="32"/>
  <c r="O124" i="32"/>
  <c r="W123" i="32"/>
  <c r="V123" i="32"/>
  <c r="U123" i="32"/>
  <c r="Q123" i="32"/>
  <c r="P123" i="32"/>
  <c r="O123" i="32"/>
  <c r="W122" i="32"/>
  <c r="V122" i="32"/>
  <c r="U122" i="32"/>
  <c r="Q122" i="32"/>
  <c r="P122" i="32"/>
  <c r="O122" i="32"/>
  <c r="W118" i="32"/>
  <c r="V118" i="32"/>
  <c r="U118" i="32"/>
  <c r="Q118" i="32"/>
  <c r="P118" i="32"/>
  <c r="O118" i="32"/>
  <c r="W117" i="32"/>
  <c r="V117" i="32"/>
  <c r="U117" i="32"/>
  <c r="Q117" i="32"/>
  <c r="P117" i="32"/>
  <c r="O117" i="32"/>
  <c r="W116" i="32"/>
  <c r="V116" i="32"/>
  <c r="U116" i="32"/>
  <c r="Q116" i="32"/>
  <c r="P116" i="32"/>
  <c r="O116" i="32"/>
  <c r="W115" i="32"/>
  <c r="V115" i="32"/>
  <c r="U115" i="32"/>
  <c r="Q115" i="32"/>
  <c r="P115" i="32"/>
  <c r="O115" i="32"/>
  <c r="W114" i="32"/>
  <c r="V114" i="32"/>
  <c r="U114" i="32"/>
  <c r="Q114" i="32"/>
  <c r="P114" i="32"/>
  <c r="O114" i="32"/>
  <c r="W113" i="32"/>
  <c r="V113" i="32"/>
  <c r="U113" i="32"/>
  <c r="Q113" i="32"/>
  <c r="P113" i="32"/>
  <c r="O113" i="32"/>
  <c r="W109" i="32"/>
  <c r="V109" i="32"/>
  <c r="U109" i="32"/>
  <c r="Q109" i="32"/>
  <c r="P109" i="32"/>
  <c r="O109" i="32"/>
  <c r="W108" i="32"/>
  <c r="V108" i="32"/>
  <c r="U108" i="32"/>
  <c r="Q108" i="32"/>
  <c r="P108" i="32"/>
  <c r="O108" i="32"/>
  <c r="W107" i="32"/>
  <c r="V107" i="32"/>
  <c r="U107" i="32"/>
  <c r="X107" i="32" s="1"/>
  <c r="Q107" i="32"/>
  <c r="P107" i="32"/>
  <c r="O107" i="32"/>
  <c r="W106" i="32"/>
  <c r="V106" i="32"/>
  <c r="U106" i="32"/>
  <c r="Q106" i="32"/>
  <c r="P106" i="32"/>
  <c r="O106" i="32"/>
  <c r="W105" i="32"/>
  <c r="V105" i="32"/>
  <c r="U105" i="32"/>
  <c r="Q105" i="32"/>
  <c r="P105" i="32"/>
  <c r="O105" i="32"/>
  <c r="W104" i="32"/>
  <c r="V104" i="32"/>
  <c r="U104" i="32"/>
  <c r="Q104" i="32"/>
  <c r="P104" i="32"/>
  <c r="O104" i="32"/>
  <c r="W100" i="32"/>
  <c r="V100" i="32"/>
  <c r="U100" i="32"/>
  <c r="Q100" i="32"/>
  <c r="P100" i="32"/>
  <c r="O100" i="32"/>
  <c r="W99" i="32"/>
  <c r="V99" i="32"/>
  <c r="U99" i="32"/>
  <c r="Q99" i="32"/>
  <c r="P99" i="32"/>
  <c r="O99" i="32"/>
  <c r="W98" i="32"/>
  <c r="V98" i="32"/>
  <c r="U98" i="32"/>
  <c r="X98" i="32" s="1"/>
  <c r="Q98" i="32"/>
  <c r="P98" i="32"/>
  <c r="O98" i="32"/>
  <c r="W97" i="32"/>
  <c r="V97" i="32"/>
  <c r="U97" i="32"/>
  <c r="Q97" i="32"/>
  <c r="P97" i="32"/>
  <c r="O97" i="32"/>
  <c r="W96" i="32"/>
  <c r="V96" i="32"/>
  <c r="U96" i="32"/>
  <c r="Q96" i="32"/>
  <c r="P96" i="32"/>
  <c r="O96" i="32"/>
  <c r="R96" i="32" s="1"/>
  <c r="W95" i="32"/>
  <c r="V95" i="32"/>
  <c r="U95" i="32"/>
  <c r="Q95" i="32"/>
  <c r="P95" i="32"/>
  <c r="O95" i="32"/>
  <c r="W91" i="32"/>
  <c r="V91" i="32"/>
  <c r="U91" i="32"/>
  <c r="Q91" i="32"/>
  <c r="P91" i="32"/>
  <c r="O91" i="32"/>
  <c r="W90" i="32"/>
  <c r="V90" i="32"/>
  <c r="U90" i="32"/>
  <c r="Q90" i="32"/>
  <c r="P90" i="32"/>
  <c r="O90" i="32"/>
  <c r="W89" i="32"/>
  <c r="V89" i="32"/>
  <c r="U89" i="32"/>
  <c r="Q89" i="32"/>
  <c r="P89" i="32"/>
  <c r="O89" i="32"/>
  <c r="W88" i="32"/>
  <c r="V88" i="32"/>
  <c r="U88" i="32"/>
  <c r="X88" i="32" s="1"/>
  <c r="Q88" i="32"/>
  <c r="P88" i="32"/>
  <c r="O88" i="32"/>
  <c r="W87" i="32"/>
  <c r="V87" i="32"/>
  <c r="U87" i="32"/>
  <c r="Q87" i="32"/>
  <c r="P87" i="32"/>
  <c r="O87" i="32"/>
  <c r="W86" i="32"/>
  <c r="V86" i="32"/>
  <c r="U86" i="32"/>
  <c r="Q86" i="32"/>
  <c r="P86" i="32"/>
  <c r="O86" i="32"/>
  <c r="W82" i="32"/>
  <c r="V82" i="32"/>
  <c r="U82" i="32"/>
  <c r="Q82" i="32"/>
  <c r="P82" i="32"/>
  <c r="O82" i="32"/>
  <c r="W81" i="32"/>
  <c r="V81" i="32"/>
  <c r="U81" i="32"/>
  <c r="Q81" i="32"/>
  <c r="P81" i="32"/>
  <c r="O81" i="32"/>
  <c r="W80" i="32"/>
  <c r="V80" i="32"/>
  <c r="U80" i="32"/>
  <c r="Q80" i="32"/>
  <c r="P80" i="32"/>
  <c r="O80" i="32"/>
  <c r="W79" i="32"/>
  <c r="V79" i="32"/>
  <c r="U79" i="32"/>
  <c r="Q79" i="32"/>
  <c r="P79" i="32"/>
  <c r="O79" i="32"/>
  <c r="W78" i="32"/>
  <c r="V78" i="32"/>
  <c r="U78" i="32"/>
  <c r="X78" i="32" s="1"/>
  <c r="Q78" i="32"/>
  <c r="P78" i="32"/>
  <c r="O78" i="32"/>
  <c r="W77" i="32"/>
  <c r="V77" i="32"/>
  <c r="U77" i="32"/>
  <c r="Q77" i="32"/>
  <c r="P77" i="32"/>
  <c r="O77" i="32"/>
  <c r="W73" i="32"/>
  <c r="V73" i="32"/>
  <c r="U73" i="32"/>
  <c r="Q73" i="32"/>
  <c r="P73" i="32"/>
  <c r="O73" i="32"/>
  <c r="W72" i="32"/>
  <c r="V72" i="32"/>
  <c r="U72" i="32"/>
  <c r="Q72" i="32"/>
  <c r="P72" i="32"/>
  <c r="O72" i="32"/>
  <c r="W71" i="32"/>
  <c r="V71" i="32"/>
  <c r="U71" i="32"/>
  <c r="Q71" i="32"/>
  <c r="P71" i="32"/>
  <c r="O71" i="32"/>
  <c r="W70" i="32"/>
  <c r="V70" i="32"/>
  <c r="U70" i="32"/>
  <c r="Q70" i="32"/>
  <c r="P70" i="32"/>
  <c r="O70" i="32"/>
  <c r="W69" i="32"/>
  <c r="V69" i="32"/>
  <c r="U69" i="32"/>
  <c r="Q69" i="32"/>
  <c r="P69" i="32"/>
  <c r="O69" i="32"/>
  <c r="W68" i="32"/>
  <c r="V68" i="32"/>
  <c r="U68" i="32"/>
  <c r="Q68" i="32"/>
  <c r="P68" i="32"/>
  <c r="O68" i="32"/>
  <c r="J63" i="32"/>
  <c r="T63" i="32" s="1"/>
  <c r="B63" i="32"/>
  <c r="W63" i="32"/>
  <c r="V63" i="32"/>
  <c r="U63" i="32"/>
  <c r="Q63" i="32"/>
  <c r="P63" i="32"/>
  <c r="O63" i="32"/>
  <c r="W62" i="32"/>
  <c r="V62" i="32"/>
  <c r="U62" i="32"/>
  <c r="Q62" i="32"/>
  <c r="P62" i="32"/>
  <c r="O62" i="32"/>
  <c r="W61" i="32"/>
  <c r="V61" i="32"/>
  <c r="U61" i="32"/>
  <c r="Q61" i="32"/>
  <c r="P61" i="32"/>
  <c r="O61" i="32"/>
  <c r="R61" i="32" s="1"/>
  <c r="W60" i="32"/>
  <c r="V60" i="32"/>
  <c r="U60" i="32"/>
  <c r="Q60" i="32"/>
  <c r="P60" i="32"/>
  <c r="O60" i="32"/>
  <c r="W59" i="32"/>
  <c r="V59" i="32"/>
  <c r="U59" i="32"/>
  <c r="Q59" i="32"/>
  <c r="P59" i="32"/>
  <c r="O59" i="32"/>
  <c r="W58" i="32"/>
  <c r="V58" i="32"/>
  <c r="U58" i="32"/>
  <c r="X58" i="32" s="1"/>
  <c r="Q58" i="32"/>
  <c r="P58" i="32"/>
  <c r="O58" i="32"/>
  <c r="W54" i="32"/>
  <c r="V54" i="32"/>
  <c r="U54" i="32"/>
  <c r="Q54" i="32"/>
  <c r="P54" i="32"/>
  <c r="O54" i="32"/>
  <c r="W53" i="32"/>
  <c r="V53" i="32"/>
  <c r="U53" i="32"/>
  <c r="Q53" i="32"/>
  <c r="P53" i="32"/>
  <c r="O53" i="32"/>
  <c r="W52" i="32"/>
  <c r="V52" i="32"/>
  <c r="U52" i="32"/>
  <c r="X52" i="32" s="1"/>
  <c r="Q52" i="32"/>
  <c r="P52" i="32"/>
  <c r="O52" i="32"/>
  <c r="W51" i="32"/>
  <c r="V51" i="32"/>
  <c r="U51" i="32"/>
  <c r="Q51" i="32"/>
  <c r="P51" i="32"/>
  <c r="O51" i="32"/>
  <c r="W50" i="32"/>
  <c r="V50" i="32"/>
  <c r="U50" i="32"/>
  <c r="Q50" i="32"/>
  <c r="P50" i="32"/>
  <c r="O50" i="32"/>
  <c r="W49" i="32"/>
  <c r="V49" i="32"/>
  <c r="U49" i="32"/>
  <c r="Q49" i="32"/>
  <c r="P49" i="32"/>
  <c r="O49" i="32"/>
  <c r="W45" i="32"/>
  <c r="V45" i="32"/>
  <c r="U45" i="32"/>
  <c r="Q45" i="32"/>
  <c r="P45" i="32"/>
  <c r="O45" i="32"/>
  <c r="R45" i="32" s="1"/>
  <c r="W44" i="32"/>
  <c r="V44" i="32"/>
  <c r="U44" i="32"/>
  <c r="Q44" i="32"/>
  <c r="P44" i="32"/>
  <c r="O44" i="32"/>
  <c r="W43" i="32"/>
  <c r="V43" i="32"/>
  <c r="U43" i="32"/>
  <c r="Q43" i="32"/>
  <c r="P43" i="32"/>
  <c r="O43" i="32"/>
  <c r="W42" i="32"/>
  <c r="V42" i="32"/>
  <c r="U42" i="32"/>
  <c r="X42" i="32" s="1"/>
  <c r="Q42" i="32"/>
  <c r="P42" i="32"/>
  <c r="O42" i="32"/>
  <c r="W41" i="32"/>
  <c r="V41" i="32"/>
  <c r="U41" i="32"/>
  <c r="Q41" i="32"/>
  <c r="P41" i="32"/>
  <c r="O41" i="32"/>
  <c r="W40" i="32"/>
  <c r="V40" i="32"/>
  <c r="U40" i="32"/>
  <c r="Q40" i="32"/>
  <c r="P40" i="32"/>
  <c r="O40" i="32"/>
  <c r="W36" i="32"/>
  <c r="V36" i="32"/>
  <c r="U36" i="32"/>
  <c r="Q36" i="32"/>
  <c r="P36" i="32"/>
  <c r="O36" i="32"/>
  <c r="W35" i="32"/>
  <c r="V35" i="32"/>
  <c r="U35" i="32"/>
  <c r="Q35" i="32"/>
  <c r="P35" i="32"/>
  <c r="O35" i="32"/>
  <c r="W34" i="32"/>
  <c r="V34" i="32"/>
  <c r="U34" i="32"/>
  <c r="Q34" i="32"/>
  <c r="P34" i="32"/>
  <c r="O34" i="32"/>
  <c r="R34" i="32" s="1"/>
  <c r="W33" i="32"/>
  <c r="V33" i="32"/>
  <c r="U33" i="32"/>
  <c r="Q33" i="32"/>
  <c r="P33" i="32"/>
  <c r="O33" i="32"/>
  <c r="W32" i="32"/>
  <c r="V32" i="32"/>
  <c r="U32" i="32"/>
  <c r="Q32" i="32"/>
  <c r="P32" i="32"/>
  <c r="O32" i="32"/>
  <c r="W31" i="32"/>
  <c r="V31" i="32"/>
  <c r="U31" i="32"/>
  <c r="Q31" i="32"/>
  <c r="P31" i="32"/>
  <c r="O31" i="32"/>
  <c r="H38" i="13"/>
  <c r="N28" i="13" s="1"/>
  <c r="W27" i="32"/>
  <c r="V27" i="32"/>
  <c r="U27" i="32"/>
  <c r="Q27" i="32"/>
  <c r="P27" i="32"/>
  <c r="O27" i="32"/>
  <c r="W26" i="32"/>
  <c r="V26" i="32"/>
  <c r="U26" i="32"/>
  <c r="Q26" i="32"/>
  <c r="P26" i="32"/>
  <c r="O26" i="32"/>
  <c r="W25" i="32"/>
  <c r="V25" i="32"/>
  <c r="U25" i="32"/>
  <c r="Q25" i="32"/>
  <c r="P25" i="32"/>
  <c r="O25" i="32"/>
  <c r="W24" i="32"/>
  <c r="V24" i="32"/>
  <c r="U24" i="32"/>
  <c r="Q24" i="32"/>
  <c r="P24" i="32"/>
  <c r="O24" i="32"/>
  <c r="W23" i="32"/>
  <c r="V23" i="32"/>
  <c r="U23" i="32"/>
  <c r="Q23" i="32"/>
  <c r="P23" i="32"/>
  <c r="O23" i="32"/>
  <c r="W22" i="32"/>
  <c r="V22" i="32"/>
  <c r="U22" i="32"/>
  <c r="Q22" i="32"/>
  <c r="P22" i="32"/>
  <c r="O22" i="32"/>
  <c r="H90" i="12"/>
  <c r="G90" i="12"/>
  <c r="F90" i="12"/>
  <c r="E90" i="12"/>
  <c r="C90" i="12"/>
  <c r="H89" i="12"/>
  <c r="G89" i="12"/>
  <c r="F89" i="12"/>
  <c r="E89" i="12"/>
  <c r="C89" i="12"/>
  <c r="H88" i="12"/>
  <c r="F88" i="12"/>
  <c r="E88" i="12"/>
  <c r="D88" i="12"/>
  <c r="C88" i="12"/>
  <c r="H86" i="12"/>
  <c r="C86" i="12"/>
  <c r="H85" i="12"/>
  <c r="F85" i="12"/>
  <c r="E85" i="12"/>
  <c r="C85" i="12"/>
  <c r="C118" i="25"/>
  <c r="C120" i="25" s="1"/>
  <c r="H80" i="12"/>
  <c r="G80" i="12"/>
  <c r="F80" i="12"/>
  <c r="E80" i="12"/>
  <c r="D80" i="12"/>
  <c r="C80" i="12"/>
  <c r="H79" i="12"/>
  <c r="G79" i="12"/>
  <c r="F79" i="12"/>
  <c r="E79" i="12"/>
  <c r="D79" i="12"/>
  <c r="C79" i="12"/>
  <c r="H77" i="12"/>
  <c r="C77" i="12"/>
  <c r="H76" i="12"/>
  <c r="C76" i="12"/>
  <c r="H75" i="12"/>
  <c r="C75" i="12"/>
  <c r="H73" i="12"/>
  <c r="C73" i="12"/>
  <c r="H72" i="12"/>
  <c r="F72" i="12"/>
  <c r="E72" i="12"/>
  <c r="C72" i="12"/>
  <c r="R62" i="25"/>
  <c r="R65" i="25" s="1"/>
  <c r="H141" i="25"/>
  <c r="G141" i="25"/>
  <c r="F141" i="25"/>
  <c r="E141" i="25"/>
  <c r="D141" i="25"/>
  <c r="C141" i="25"/>
  <c r="H139" i="25"/>
  <c r="G139" i="25"/>
  <c r="F139" i="25"/>
  <c r="E139" i="25"/>
  <c r="D139" i="25"/>
  <c r="C139" i="25"/>
  <c r="H136" i="25"/>
  <c r="G136" i="25"/>
  <c r="F136" i="25"/>
  <c r="E136" i="25"/>
  <c r="D136" i="25"/>
  <c r="C136" i="25"/>
  <c r="H134" i="25"/>
  <c r="G134" i="25"/>
  <c r="F134" i="25"/>
  <c r="E134" i="25"/>
  <c r="D134" i="25"/>
  <c r="C134" i="25"/>
  <c r="H131" i="25"/>
  <c r="G131" i="25"/>
  <c r="F131" i="25"/>
  <c r="E131" i="25"/>
  <c r="D131" i="25"/>
  <c r="C131" i="25"/>
  <c r="H129" i="25"/>
  <c r="G129" i="25"/>
  <c r="F129" i="25"/>
  <c r="E129" i="25"/>
  <c r="D129" i="25"/>
  <c r="C129" i="25"/>
  <c r="H126" i="25"/>
  <c r="G126" i="25"/>
  <c r="F126" i="25"/>
  <c r="E126" i="25"/>
  <c r="D126" i="25"/>
  <c r="C126" i="25"/>
  <c r="H124" i="25"/>
  <c r="G124" i="25"/>
  <c r="F124" i="25"/>
  <c r="E124" i="25"/>
  <c r="D124" i="25"/>
  <c r="C124" i="25"/>
  <c r="H121" i="25"/>
  <c r="G121" i="25"/>
  <c r="F121" i="25"/>
  <c r="E121" i="25"/>
  <c r="D121" i="25"/>
  <c r="C121" i="25"/>
  <c r="H119" i="25"/>
  <c r="G119" i="25"/>
  <c r="F119" i="25"/>
  <c r="E119" i="25"/>
  <c r="D119" i="25"/>
  <c r="C119" i="25"/>
  <c r="V107" i="25"/>
  <c r="U107" i="25"/>
  <c r="T107" i="25"/>
  <c r="S107" i="25"/>
  <c r="R107" i="25"/>
  <c r="Q107" i="25"/>
  <c r="V105" i="25"/>
  <c r="U105" i="25"/>
  <c r="T105" i="25"/>
  <c r="S105" i="25"/>
  <c r="R105" i="25"/>
  <c r="Q105" i="25"/>
  <c r="V99" i="25"/>
  <c r="U99" i="25"/>
  <c r="T99" i="25"/>
  <c r="S99" i="25"/>
  <c r="R99" i="25"/>
  <c r="Q99" i="25"/>
  <c r="V98" i="25"/>
  <c r="U98" i="25"/>
  <c r="T98" i="25"/>
  <c r="S98" i="25"/>
  <c r="R98" i="25"/>
  <c r="Q98" i="25"/>
  <c r="V97" i="25"/>
  <c r="U97" i="25"/>
  <c r="T97" i="25"/>
  <c r="S97" i="25"/>
  <c r="R97" i="25"/>
  <c r="Q97" i="25"/>
  <c r="V91" i="25"/>
  <c r="V94" i="25" s="1"/>
  <c r="U91" i="25"/>
  <c r="U94" i="25" s="1"/>
  <c r="T91" i="25"/>
  <c r="T94" i="25" s="1"/>
  <c r="S91" i="25"/>
  <c r="S94" i="25" s="1"/>
  <c r="R91" i="25"/>
  <c r="R94" i="25" s="1"/>
  <c r="Q91" i="25"/>
  <c r="Q94" i="25" s="1"/>
  <c r="V89" i="25"/>
  <c r="U89" i="25"/>
  <c r="T89" i="25"/>
  <c r="T93" i="25" s="1"/>
  <c r="S89" i="25"/>
  <c r="S93" i="25" s="1"/>
  <c r="R89" i="25"/>
  <c r="R93" i="25" s="1"/>
  <c r="Q89" i="25"/>
  <c r="Q93" i="25" s="1"/>
  <c r="V83" i="25"/>
  <c r="U83" i="25"/>
  <c r="T83" i="25"/>
  <c r="S83" i="25"/>
  <c r="R83" i="25"/>
  <c r="Q83" i="25"/>
  <c r="V81" i="25"/>
  <c r="U81" i="25"/>
  <c r="T81" i="25"/>
  <c r="S81" i="25"/>
  <c r="R81" i="25"/>
  <c r="Q81" i="25"/>
  <c r="V75" i="25"/>
  <c r="U75" i="25"/>
  <c r="T75" i="25"/>
  <c r="S75" i="25"/>
  <c r="R75" i="25"/>
  <c r="Q75" i="25"/>
  <c r="V73" i="25"/>
  <c r="U73" i="25"/>
  <c r="T73" i="25"/>
  <c r="T77" i="25" s="1"/>
  <c r="S73" i="25"/>
  <c r="R73" i="25"/>
  <c r="Q73" i="25"/>
  <c r="V70" i="25"/>
  <c r="Q70" i="25"/>
  <c r="V68" i="25"/>
  <c r="Q68" i="25"/>
  <c r="V65" i="25"/>
  <c r="V63" i="25"/>
  <c r="T65" i="25"/>
  <c r="T63" i="25"/>
  <c r="S65" i="25"/>
  <c r="S63" i="25"/>
  <c r="Q65" i="25"/>
  <c r="Q63" i="25"/>
  <c r="A104" i="25"/>
  <c r="A96" i="25"/>
  <c r="A88" i="25"/>
  <c r="A80" i="25"/>
  <c r="A72" i="25"/>
  <c r="A67" i="25"/>
  <c r="A62" i="25"/>
  <c r="H39" i="29"/>
  <c r="G39" i="29"/>
  <c r="F39" i="29"/>
  <c r="E39" i="29"/>
  <c r="C39" i="29"/>
  <c r="H38" i="29"/>
  <c r="G38" i="29"/>
  <c r="F38" i="29"/>
  <c r="E38" i="29"/>
  <c r="C38" i="29"/>
  <c r="H37" i="29"/>
  <c r="F37" i="29"/>
  <c r="E37" i="29"/>
  <c r="D37" i="29"/>
  <c r="C37" i="29"/>
  <c r="H35" i="29"/>
  <c r="C35" i="29"/>
  <c r="H34" i="29"/>
  <c r="C34" i="29"/>
  <c r="V29" i="29"/>
  <c r="U29" i="29"/>
  <c r="T29" i="29"/>
  <c r="S29" i="29"/>
  <c r="R29" i="29"/>
  <c r="Q29" i="29"/>
  <c r="V28" i="29"/>
  <c r="U28" i="29"/>
  <c r="T28" i="29"/>
  <c r="S28" i="29"/>
  <c r="R28" i="29"/>
  <c r="Q28" i="29"/>
  <c r="V26" i="29"/>
  <c r="Q26" i="29"/>
  <c r="V25" i="29"/>
  <c r="Q25" i="29"/>
  <c r="V24" i="29"/>
  <c r="Q24" i="29"/>
  <c r="V22" i="29"/>
  <c r="Q22" i="29"/>
  <c r="V21" i="29"/>
  <c r="T21" i="29"/>
  <c r="S21" i="29"/>
  <c r="Q21" i="29"/>
  <c r="H138" i="25"/>
  <c r="H140" i="25" s="1"/>
  <c r="G138" i="25"/>
  <c r="G140" i="25" s="1"/>
  <c r="F138" i="25"/>
  <c r="F140" i="25" s="1"/>
  <c r="E138" i="25"/>
  <c r="E140" i="25" s="1"/>
  <c r="D138" i="25"/>
  <c r="D140" i="25" s="1"/>
  <c r="C138" i="25"/>
  <c r="C140" i="25" s="1"/>
  <c r="H133" i="25"/>
  <c r="H135" i="25" s="1"/>
  <c r="G133" i="25"/>
  <c r="G135" i="25" s="1"/>
  <c r="F133" i="25"/>
  <c r="F135" i="25" s="1"/>
  <c r="E133" i="25"/>
  <c r="E135" i="25" s="1"/>
  <c r="D133" i="25"/>
  <c r="D135" i="25" s="1"/>
  <c r="C133" i="25"/>
  <c r="C135" i="25" s="1"/>
  <c r="H128" i="25"/>
  <c r="H130" i="25" s="1"/>
  <c r="G128" i="25"/>
  <c r="G130" i="25" s="1"/>
  <c r="F128" i="25"/>
  <c r="F130" i="25" s="1"/>
  <c r="E128" i="25"/>
  <c r="E130" i="25" s="1"/>
  <c r="D128" i="25"/>
  <c r="D130" i="25" s="1"/>
  <c r="C128" i="25"/>
  <c r="C130" i="25" s="1"/>
  <c r="H123" i="25"/>
  <c r="H125" i="25" s="1"/>
  <c r="G123" i="25"/>
  <c r="G125" i="25" s="1"/>
  <c r="F123" i="25"/>
  <c r="F125" i="25" s="1"/>
  <c r="E123" i="25"/>
  <c r="E125" i="25" s="1"/>
  <c r="D123" i="25"/>
  <c r="D125" i="25" s="1"/>
  <c r="C123" i="25"/>
  <c r="C125" i="25" s="1"/>
  <c r="H118" i="25"/>
  <c r="H120" i="25" s="1"/>
  <c r="G118" i="25"/>
  <c r="G120" i="25" s="1"/>
  <c r="F118" i="25"/>
  <c r="F120" i="25" s="1"/>
  <c r="E118" i="25"/>
  <c r="E120" i="25" s="1"/>
  <c r="D118" i="25"/>
  <c r="D120" i="25" s="1"/>
  <c r="V88" i="25"/>
  <c r="V90" i="25" s="1"/>
  <c r="U88" i="25"/>
  <c r="U90" i="25" s="1"/>
  <c r="T88" i="25"/>
  <c r="T90" i="25" s="1"/>
  <c r="S88" i="25"/>
  <c r="S90" i="25" s="1"/>
  <c r="R88" i="25"/>
  <c r="R90" i="25" s="1"/>
  <c r="Q88" i="25"/>
  <c r="Q90" i="25" s="1"/>
  <c r="V80" i="25"/>
  <c r="V82" i="25" s="1"/>
  <c r="U80" i="25"/>
  <c r="U82" i="25" s="1"/>
  <c r="T80" i="25"/>
  <c r="T82" i="25" s="1"/>
  <c r="S80" i="25"/>
  <c r="S82" i="25" s="1"/>
  <c r="R80" i="25"/>
  <c r="R82" i="25" s="1"/>
  <c r="Q80" i="25"/>
  <c r="Q82" i="25" s="1"/>
  <c r="V72" i="25"/>
  <c r="V74" i="25" s="1"/>
  <c r="U72" i="25"/>
  <c r="U74" i="25" s="1"/>
  <c r="T72" i="25"/>
  <c r="T74" i="25" s="1"/>
  <c r="S72" i="25"/>
  <c r="S74" i="25" s="1"/>
  <c r="R72" i="25"/>
  <c r="R74" i="25" s="1"/>
  <c r="Q72" i="25"/>
  <c r="Q74" i="25" s="1"/>
  <c r="V67" i="25"/>
  <c r="V69" i="25" s="1"/>
  <c r="U67" i="25"/>
  <c r="U70" i="25" s="1"/>
  <c r="T67" i="25"/>
  <c r="T70" i="25" s="1"/>
  <c r="S67" i="25"/>
  <c r="S69" i="25" s="1"/>
  <c r="R67" i="25"/>
  <c r="R69" i="25" s="1"/>
  <c r="Q67" i="25"/>
  <c r="Q69" i="25" s="1"/>
  <c r="J91" i="25"/>
  <c r="J89" i="25"/>
  <c r="J88" i="25" s="1"/>
  <c r="J90" i="25" s="1"/>
  <c r="V62" i="25"/>
  <c r="V64" i="25" s="1"/>
  <c r="U62" i="25"/>
  <c r="U65" i="25" s="1"/>
  <c r="T62" i="25"/>
  <c r="T64" i="25" s="1"/>
  <c r="S62" i="25"/>
  <c r="S64" i="25" s="1"/>
  <c r="Q62" i="25"/>
  <c r="Q64" i="25" s="1"/>
  <c r="C64" i="12"/>
  <c r="C54" i="12"/>
  <c r="C41" i="12"/>
  <c r="H28" i="12"/>
  <c r="H15" i="12"/>
  <c r="B80" i="12"/>
  <c r="B79" i="12"/>
  <c r="B77" i="12"/>
  <c r="B76" i="12"/>
  <c r="B75" i="12"/>
  <c r="B73" i="12"/>
  <c r="B72" i="12"/>
  <c r="B90" i="12"/>
  <c r="B89" i="12"/>
  <c r="B88" i="12"/>
  <c r="B86" i="12"/>
  <c r="B85" i="12"/>
  <c r="B15" i="12"/>
  <c r="B28" i="12" s="1"/>
  <c r="B41" i="12" s="1"/>
  <c r="B54" i="12" s="1"/>
  <c r="B67" i="12" s="1"/>
  <c r="B14" i="12"/>
  <c r="B27" i="12" s="1"/>
  <c r="B40" i="12" s="1"/>
  <c r="B53" i="12" s="1"/>
  <c r="B66" i="12" s="1"/>
  <c r="B12" i="12"/>
  <c r="B25" i="12" s="1"/>
  <c r="B38" i="12" s="1"/>
  <c r="B51" i="12" s="1"/>
  <c r="B64" i="12" s="1"/>
  <c r="B11" i="12"/>
  <c r="B24" i="12" s="1"/>
  <c r="B37" i="12" s="1"/>
  <c r="B50" i="12" s="1"/>
  <c r="B63" i="12" s="1"/>
  <c r="B10" i="12"/>
  <c r="B23" i="12" s="1"/>
  <c r="B36" i="12" s="1"/>
  <c r="B49" i="12" s="1"/>
  <c r="B62" i="12" s="1"/>
  <c r="B8" i="12"/>
  <c r="B21" i="12" s="1"/>
  <c r="B34" i="12" s="1"/>
  <c r="B47" i="12" s="1"/>
  <c r="B60" i="12" s="1"/>
  <c r="B7" i="12"/>
  <c r="B20" i="12" s="1"/>
  <c r="B33" i="12" s="1"/>
  <c r="B46" i="12" s="1"/>
  <c r="B59" i="12" s="1"/>
  <c r="BB3" i="37"/>
  <c r="BA3" i="37"/>
  <c r="AZ3" i="37"/>
  <c r="AY3" i="37"/>
  <c r="AX3" i="37"/>
  <c r="AW3" i="37"/>
  <c r="AV3" i="37"/>
  <c r="AU3" i="37"/>
  <c r="AT3" i="37"/>
  <c r="AS3" i="37"/>
  <c r="AR3" i="37"/>
  <c r="AQ3" i="37"/>
  <c r="AP3" i="37"/>
  <c r="AO3" i="37"/>
  <c r="AN3" i="37"/>
  <c r="AM3" i="37"/>
  <c r="AL3" i="37"/>
  <c r="AK3" i="37"/>
  <c r="AJ3" i="37"/>
  <c r="AI3" i="37"/>
  <c r="AH3" i="37"/>
  <c r="AG3" i="37"/>
  <c r="AF3" i="37"/>
  <c r="AE3" i="37"/>
  <c r="AD3" i="37"/>
  <c r="AC3" i="37"/>
  <c r="AB3" i="37"/>
  <c r="AA3" i="37"/>
  <c r="Z3" i="37"/>
  <c r="Y3" i="37"/>
  <c r="X3" i="37"/>
  <c r="W3" i="37"/>
  <c r="V3" i="37"/>
  <c r="U3" i="37"/>
  <c r="T3" i="37"/>
  <c r="S3" i="37"/>
  <c r="R3" i="37"/>
  <c r="Q3" i="37"/>
  <c r="P3" i="37"/>
  <c r="O3" i="37"/>
  <c r="N3" i="37"/>
  <c r="M3" i="37"/>
  <c r="AG345" i="32" l="1"/>
  <c r="AA331" i="32"/>
  <c r="AA325" i="32"/>
  <c r="AM325" i="32"/>
  <c r="AM378" i="32"/>
  <c r="AM363" i="32"/>
  <c r="AG374" i="32"/>
  <c r="AG366" i="32"/>
  <c r="AH366" i="32" s="1"/>
  <c r="AN364" i="32"/>
  <c r="AG363" i="32"/>
  <c r="AG359" i="32"/>
  <c r="AG378" i="32"/>
  <c r="AN378" i="32" s="1"/>
  <c r="AM374" i="32"/>
  <c r="AH374" i="32" s="1"/>
  <c r="AM370" i="32"/>
  <c r="AN370" i="32" s="1"/>
  <c r="AM366" i="32"/>
  <c r="AN366" i="32" s="1"/>
  <c r="AG365" i="32"/>
  <c r="AH365" i="32" s="1"/>
  <c r="AM365" i="32"/>
  <c r="AN363" i="32"/>
  <c r="AM358" i="32"/>
  <c r="AN358" i="32" s="1"/>
  <c r="AG358" i="32"/>
  <c r="AH358" i="32" s="1"/>
  <c r="AM359" i="32"/>
  <c r="AN359" i="32" s="1"/>
  <c r="AH352" i="32"/>
  <c r="Z352" i="32" s="1"/>
  <c r="AG351" i="32"/>
  <c r="AG350" i="32"/>
  <c r="AH350" i="32" s="1"/>
  <c r="Z350" i="32" s="1"/>
  <c r="AM351" i="32"/>
  <c r="AN351" i="32" s="1"/>
  <c r="AM352" i="32"/>
  <c r="AN352" i="32" s="1"/>
  <c r="AM350" i="32"/>
  <c r="AN350" i="32" s="1"/>
  <c r="AN346" i="32"/>
  <c r="AN344" i="32"/>
  <c r="AH344" i="32"/>
  <c r="Z344" i="32" s="1"/>
  <c r="AN345" i="32"/>
  <c r="AH346" i="32"/>
  <c r="Z346" i="32" s="1"/>
  <c r="AM343" i="32"/>
  <c r="AN343" i="32" s="1"/>
  <c r="AH336" i="32"/>
  <c r="Z336" i="32" s="1"/>
  <c r="AN336" i="32"/>
  <c r="AN339" i="32"/>
  <c r="AG337" i="32"/>
  <c r="AH337" i="32" s="1"/>
  <c r="Z337" i="32" s="1"/>
  <c r="AN338" i="32"/>
  <c r="AG336" i="32"/>
  <c r="AM337" i="32"/>
  <c r="AN337" i="32" s="1"/>
  <c r="AM336" i="32"/>
  <c r="AM332" i="32"/>
  <c r="AN332" i="32" s="1"/>
  <c r="AG330" i="32"/>
  <c r="AM330" i="32"/>
  <c r="AN330" i="32" s="1"/>
  <c r="AM324" i="32"/>
  <c r="AN324" i="32" s="1"/>
  <c r="AM329" i="32"/>
  <c r="AN329" i="32" s="1"/>
  <c r="R73" i="32"/>
  <c r="R141" i="32"/>
  <c r="R287" i="32"/>
  <c r="R316" i="32"/>
  <c r="X53" i="32"/>
  <c r="X105" i="32"/>
  <c r="X154" i="32"/>
  <c r="X206" i="32"/>
  <c r="X44" i="32"/>
  <c r="X109" i="32"/>
  <c r="X145" i="32"/>
  <c r="X161" i="32"/>
  <c r="X177" i="32"/>
  <c r="X242" i="32"/>
  <c r="R68" i="32"/>
  <c r="R162" i="32"/>
  <c r="R178" i="32"/>
  <c r="R243" i="32"/>
  <c r="Y243" i="32" s="1"/>
  <c r="R279" i="32"/>
  <c r="R54" i="32"/>
  <c r="R90" i="32"/>
  <c r="R122" i="32"/>
  <c r="R155" i="32"/>
  <c r="R223" i="32"/>
  <c r="R272" i="32"/>
  <c r="R301" i="32"/>
  <c r="X26" i="32"/>
  <c r="X191" i="32"/>
  <c r="X263" i="32"/>
  <c r="X228" i="32"/>
  <c r="X309" i="32"/>
  <c r="X87" i="32"/>
  <c r="X116" i="32"/>
  <c r="X136" i="32"/>
  <c r="X152" i="32"/>
  <c r="X187" i="32"/>
  <c r="X207" i="32"/>
  <c r="X252" i="32"/>
  <c r="X288" i="32"/>
  <c r="R226" i="32"/>
  <c r="X100" i="32"/>
  <c r="R42" i="32"/>
  <c r="S42" i="32" s="1"/>
  <c r="R107" i="32"/>
  <c r="Y107" i="32" s="1"/>
  <c r="R208" i="32"/>
  <c r="Y208" i="32" s="1"/>
  <c r="R260" i="32"/>
  <c r="R52" i="32"/>
  <c r="S52" i="32" s="1"/>
  <c r="R104" i="32"/>
  <c r="R137" i="32"/>
  <c r="R169" i="32"/>
  <c r="R234" i="32"/>
  <c r="X117" i="32"/>
  <c r="X137" i="32"/>
  <c r="Y137" i="32" s="1"/>
  <c r="X153" i="32"/>
  <c r="X169" i="32"/>
  <c r="X182" i="32"/>
  <c r="R283" i="32"/>
  <c r="R299" i="32"/>
  <c r="R24" i="32"/>
  <c r="R79" i="32"/>
  <c r="R173" i="32"/>
  <c r="Y173" i="32" s="1"/>
  <c r="R196" i="32"/>
  <c r="X260" i="32"/>
  <c r="X289" i="32"/>
  <c r="X50" i="32"/>
  <c r="X63" i="32"/>
  <c r="X70" i="32"/>
  <c r="X135" i="32"/>
  <c r="S135" i="32" s="1"/>
  <c r="X151" i="32"/>
  <c r="Y151" i="32" s="1"/>
  <c r="X216" i="32"/>
  <c r="X235" i="32"/>
  <c r="R265" i="32"/>
  <c r="X22" i="32"/>
  <c r="R152" i="32"/>
  <c r="R181" i="32"/>
  <c r="R187" i="32"/>
  <c r="X287" i="32"/>
  <c r="S287" i="32" s="1"/>
  <c r="R297" i="32"/>
  <c r="X54" i="32"/>
  <c r="X77" i="32"/>
  <c r="X106" i="32"/>
  <c r="X142" i="32"/>
  <c r="X190" i="32"/>
  <c r="S190" i="32" s="1"/>
  <c r="X210" i="32"/>
  <c r="X245" i="32"/>
  <c r="R255" i="32"/>
  <c r="R278" i="32"/>
  <c r="X61" i="32"/>
  <c r="S61" i="32" s="1"/>
  <c r="X81" i="32"/>
  <c r="R143" i="32"/>
  <c r="X146" i="32"/>
  <c r="X162" i="32"/>
  <c r="Y162" i="32" s="1"/>
  <c r="X178" i="32"/>
  <c r="X217" i="32"/>
  <c r="X236" i="32"/>
  <c r="X307" i="32"/>
  <c r="R49" i="32"/>
  <c r="R82" i="32"/>
  <c r="R114" i="32"/>
  <c r="R134" i="32"/>
  <c r="R163" i="32"/>
  <c r="S163" i="32" s="1"/>
  <c r="R179" i="32"/>
  <c r="R237" i="32"/>
  <c r="R308" i="32"/>
  <c r="AD85" i="34"/>
  <c r="AE85" i="34" s="1"/>
  <c r="AG85" i="34"/>
  <c r="AJ85" i="34"/>
  <c r="AD61" i="34"/>
  <c r="AC61" i="34"/>
  <c r="AG61" i="34"/>
  <c r="AJ61" i="34"/>
  <c r="X318" i="32"/>
  <c r="R307" i="32"/>
  <c r="X310" i="32"/>
  <c r="X299" i="32"/>
  <c r="X280" i="32"/>
  <c r="R282" i="32"/>
  <c r="X274" i="32"/>
  <c r="X250" i="32"/>
  <c r="X254" i="32"/>
  <c r="R252" i="32"/>
  <c r="X244" i="32"/>
  <c r="R242" i="32"/>
  <c r="R233" i="32"/>
  <c r="R214" i="32"/>
  <c r="R215" i="32"/>
  <c r="X205" i="32"/>
  <c r="R189" i="32"/>
  <c r="S189" i="32" s="1"/>
  <c r="X181" i="32"/>
  <c r="R170" i="32"/>
  <c r="R159" i="32"/>
  <c r="X127" i="32"/>
  <c r="R115" i="32"/>
  <c r="R105" i="32"/>
  <c r="S105" i="32" s="1"/>
  <c r="R98" i="32"/>
  <c r="S98" i="32" s="1"/>
  <c r="R86" i="32"/>
  <c r="R72" i="32"/>
  <c r="X69" i="32"/>
  <c r="R59" i="32"/>
  <c r="R63" i="32"/>
  <c r="R50" i="32"/>
  <c r="S50" i="32" s="1"/>
  <c r="X40" i="32"/>
  <c r="X36" i="32"/>
  <c r="X308" i="32"/>
  <c r="R306" i="32"/>
  <c r="X279" i="32"/>
  <c r="R274" i="32"/>
  <c r="R245" i="32"/>
  <c r="X215" i="32"/>
  <c r="X218" i="32"/>
  <c r="R216" i="32"/>
  <c r="R210" i="32"/>
  <c r="X196" i="32"/>
  <c r="X188" i="32"/>
  <c r="R186" i="32"/>
  <c r="X168" i="32"/>
  <c r="R172" i="32"/>
  <c r="X68" i="32"/>
  <c r="X159" i="32"/>
  <c r="R154" i="32"/>
  <c r="S154" i="32" s="1"/>
  <c r="R142" i="32"/>
  <c r="R124" i="32"/>
  <c r="R127" i="32"/>
  <c r="X125" i="32"/>
  <c r="S125" i="32" s="1"/>
  <c r="R123" i="32"/>
  <c r="X126" i="32"/>
  <c r="X96" i="32"/>
  <c r="S96" i="32" s="1"/>
  <c r="X97" i="32"/>
  <c r="R95" i="32"/>
  <c r="R91" i="32"/>
  <c r="R62" i="32"/>
  <c r="R60" i="32"/>
  <c r="X62" i="32"/>
  <c r="X35" i="32"/>
  <c r="R33" i="32"/>
  <c r="R291" i="32"/>
  <c r="X278" i="32"/>
  <c r="R305" i="32"/>
  <c r="X283" i="32"/>
  <c r="R263" i="32"/>
  <c r="X297" i="32"/>
  <c r="X316" i="32"/>
  <c r="S316" i="32" s="1"/>
  <c r="X269" i="32"/>
  <c r="R271" i="32"/>
  <c r="R296" i="32"/>
  <c r="R315" i="32"/>
  <c r="X296" i="32"/>
  <c r="Y296" i="32" s="1"/>
  <c r="X315" i="32"/>
  <c r="Y315" i="32" s="1"/>
  <c r="R310" i="32"/>
  <c r="R262" i="32"/>
  <c r="R273" i="32"/>
  <c r="X265" i="32"/>
  <c r="X273" i="32"/>
  <c r="Y273" i="32" s="1"/>
  <c r="R292" i="32"/>
  <c r="X264" i="32"/>
  <c r="R281" i="32"/>
  <c r="X298" i="32"/>
  <c r="R300" i="32"/>
  <c r="R314" i="32"/>
  <c r="X317" i="32"/>
  <c r="R264" i="32"/>
  <c r="X306" i="32"/>
  <c r="R318" i="32"/>
  <c r="X281" i="32"/>
  <c r="R269" i="32"/>
  <c r="X271" i="32"/>
  <c r="R298" i="32"/>
  <c r="X300" i="32"/>
  <c r="X305" i="32"/>
  <c r="X282" i="32"/>
  <c r="R270" i="32"/>
  <c r="Y270" i="32" s="1"/>
  <c r="X272" i="32"/>
  <c r="S272" i="32" s="1"/>
  <c r="R289" i="32"/>
  <c r="X291" i="32"/>
  <c r="X261" i="32"/>
  <c r="R288" i="32"/>
  <c r="Y288" i="32" s="1"/>
  <c r="X290" i="32"/>
  <c r="R317" i="32"/>
  <c r="X319" i="32"/>
  <c r="R261" i="32"/>
  <c r="R290" i="32"/>
  <c r="X292" i="32"/>
  <c r="R319" i="32"/>
  <c r="S319" i="32" s="1"/>
  <c r="R280" i="32"/>
  <c r="R309" i="32"/>
  <c r="X314" i="32"/>
  <c r="X301" i="32"/>
  <c r="S301" i="32" s="1"/>
  <c r="X262" i="32"/>
  <c r="X234" i="32"/>
  <c r="R199" i="32"/>
  <c r="Y199" i="32" s="1"/>
  <c r="R209" i="32"/>
  <c r="R228" i="32"/>
  <c r="Y228" i="32" s="1"/>
  <c r="X214" i="32"/>
  <c r="R251" i="32"/>
  <c r="X224" i="32"/>
  <c r="Y224" i="32" s="1"/>
  <c r="X233" i="32"/>
  <c r="X201" i="32"/>
  <c r="S201" i="32" s="1"/>
  <c r="Y201" i="32"/>
  <c r="R232" i="32"/>
  <c r="X253" i="32"/>
  <c r="X243" i="32"/>
  <c r="R219" i="32"/>
  <c r="R241" i="32"/>
  <c r="R198" i="32"/>
  <c r="X200" i="32"/>
  <c r="Y200" i="32" s="1"/>
  <c r="R227" i="32"/>
  <c r="X232" i="32"/>
  <c r="R217" i="32"/>
  <c r="X219" i="32"/>
  <c r="R246" i="32"/>
  <c r="X251" i="32"/>
  <c r="R218" i="32"/>
  <c r="X223" i="32"/>
  <c r="S223" i="32" s="1"/>
  <c r="R250" i="32"/>
  <c r="R207" i="32"/>
  <c r="S207" i="32" s="1"/>
  <c r="X209" i="32"/>
  <c r="R236" i="32"/>
  <c r="X241" i="32"/>
  <c r="R206" i="32"/>
  <c r="R235" i="32"/>
  <c r="X237" i="32"/>
  <c r="X198" i="32"/>
  <c r="X227" i="32"/>
  <c r="R244" i="32"/>
  <c r="X246" i="32"/>
  <c r="R205" i="32"/>
  <c r="X197" i="32"/>
  <c r="S197" i="32" s="1"/>
  <c r="R224" i="32"/>
  <c r="X226" i="32"/>
  <c r="R253" i="32"/>
  <c r="X255" i="32"/>
  <c r="R225" i="32"/>
  <c r="Y225" i="32" s="1"/>
  <c r="R254" i="32"/>
  <c r="Y164" i="32"/>
  <c r="X160" i="32"/>
  <c r="R171" i="32"/>
  <c r="X134" i="32"/>
  <c r="R145" i="32"/>
  <c r="R153" i="32"/>
  <c r="X171" i="32"/>
  <c r="R150" i="32"/>
  <c r="R133" i="32"/>
  <c r="X150" i="32"/>
  <c r="X155" i="32"/>
  <c r="Y155" i="32" s="1"/>
  <c r="R144" i="32"/>
  <c r="S144" i="32" s="1"/>
  <c r="R177" i="32"/>
  <c r="S177" i="32" s="1"/>
  <c r="R182" i="32"/>
  <c r="X143" i="32"/>
  <c r="X164" i="32"/>
  <c r="S164" i="32" s="1"/>
  <c r="R132" i="32"/>
  <c r="X141" i="32"/>
  <c r="Y141" i="32" s="1"/>
  <c r="X133" i="32"/>
  <c r="R161" i="32"/>
  <c r="Y161" i="32" s="1"/>
  <c r="X179" i="32"/>
  <c r="X132" i="32"/>
  <c r="R188" i="32"/>
  <c r="R146" i="32"/>
  <c r="X172" i="32"/>
  <c r="X180" i="32"/>
  <c r="S180" i="32" s="1"/>
  <c r="X170" i="32"/>
  <c r="R168" i="32"/>
  <c r="X186" i="32"/>
  <c r="R136" i="32"/>
  <c r="R191" i="32"/>
  <c r="R160" i="32"/>
  <c r="R81" i="32"/>
  <c r="X86" i="32"/>
  <c r="X115" i="32"/>
  <c r="R113" i="32"/>
  <c r="R71" i="32"/>
  <c r="X73" i="32"/>
  <c r="S73" i="32" s="1"/>
  <c r="X95" i="32"/>
  <c r="Y95" i="32" s="1"/>
  <c r="X124" i="32"/>
  <c r="R80" i="32"/>
  <c r="X82" i="32"/>
  <c r="R109" i="32"/>
  <c r="S109" i="32" s="1"/>
  <c r="X114" i="32"/>
  <c r="R70" i="32"/>
  <c r="X72" i="32"/>
  <c r="R99" i="32"/>
  <c r="X104" i="32"/>
  <c r="R118" i="32"/>
  <c r="X123" i="32"/>
  <c r="X113" i="32"/>
  <c r="R126" i="32"/>
  <c r="R100" i="32"/>
  <c r="X91" i="32"/>
  <c r="R108" i="32"/>
  <c r="R69" i="32"/>
  <c r="X71" i="32"/>
  <c r="X90" i="32"/>
  <c r="S90" i="32" s="1"/>
  <c r="R117" i="32"/>
  <c r="X122" i="32"/>
  <c r="S122" i="32" s="1"/>
  <c r="R78" i="32"/>
  <c r="S78" i="32" s="1"/>
  <c r="X80" i="32"/>
  <c r="R97" i="32"/>
  <c r="X99" i="32"/>
  <c r="R87" i="32"/>
  <c r="X89" i="32"/>
  <c r="R116" i="32"/>
  <c r="X118" i="32"/>
  <c r="R89" i="32"/>
  <c r="R88" i="32"/>
  <c r="Y88" i="32" s="1"/>
  <c r="R77" i="32"/>
  <c r="X79" i="32"/>
  <c r="R106" i="32"/>
  <c r="X108" i="32"/>
  <c r="N63" i="32"/>
  <c r="R58" i="32"/>
  <c r="Y58" i="32" s="1"/>
  <c r="X60" i="32"/>
  <c r="X59" i="32"/>
  <c r="R51" i="32"/>
  <c r="X51" i="32"/>
  <c r="R53" i="32"/>
  <c r="S53" i="32" s="1"/>
  <c r="S54" i="32"/>
  <c r="X49" i="32"/>
  <c r="Y49" i="32" s="1"/>
  <c r="X43" i="32"/>
  <c r="X41" i="32"/>
  <c r="R41" i="32"/>
  <c r="R40" i="32"/>
  <c r="R44" i="32"/>
  <c r="R43" i="32"/>
  <c r="X45" i="32"/>
  <c r="Y45" i="32" s="1"/>
  <c r="X33" i="32"/>
  <c r="R32" i="32"/>
  <c r="X34" i="32"/>
  <c r="S34" i="32" s="1"/>
  <c r="R31" i="32"/>
  <c r="X32" i="32"/>
  <c r="R36" i="32"/>
  <c r="X31" i="32"/>
  <c r="R35" i="32"/>
  <c r="U69" i="25"/>
  <c r="R70" i="25"/>
  <c r="S70" i="25"/>
  <c r="R68" i="25"/>
  <c r="S68" i="25"/>
  <c r="T68" i="25"/>
  <c r="U68" i="25"/>
  <c r="T69" i="25"/>
  <c r="U63" i="25"/>
  <c r="U64" i="25"/>
  <c r="X24" i="32"/>
  <c r="S24" i="32" s="1"/>
  <c r="R27" i="32"/>
  <c r="X25" i="32"/>
  <c r="X23" i="32"/>
  <c r="R26" i="32"/>
  <c r="S26" i="32" s="1"/>
  <c r="R25" i="32"/>
  <c r="X27" i="32"/>
  <c r="R23" i="32"/>
  <c r="R22" i="32"/>
  <c r="R63" i="25"/>
  <c r="R64" i="25"/>
  <c r="U93" i="25"/>
  <c r="V93" i="25"/>
  <c r="V110" i="25"/>
  <c r="U110" i="25"/>
  <c r="T110" i="25"/>
  <c r="S110" i="25"/>
  <c r="R110" i="25"/>
  <c r="Q110" i="25"/>
  <c r="V109" i="25"/>
  <c r="U109" i="25"/>
  <c r="T109" i="25"/>
  <c r="S109" i="25"/>
  <c r="R109" i="25"/>
  <c r="Q109" i="25"/>
  <c r="V102" i="25"/>
  <c r="U102" i="25"/>
  <c r="T102" i="25"/>
  <c r="S102" i="25"/>
  <c r="R102" i="25"/>
  <c r="Q102" i="25"/>
  <c r="V101" i="25"/>
  <c r="U101" i="25"/>
  <c r="T101" i="25"/>
  <c r="S101" i="25"/>
  <c r="R101" i="25"/>
  <c r="Q101" i="25"/>
  <c r="V86" i="25"/>
  <c r="U86" i="25"/>
  <c r="T86" i="25"/>
  <c r="S86" i="25"/>
  <c r="R86" i="25"/>
  <c r="Q86" i="25"/>
  <c r="V85" i="25"/>
  <c r="U85" i="25"/>
  <c r="T85" i="25"/>
  <c r="S85" i="25"/>
  <c r="R85" i="25"/>
  <c r="Q85" i="25"/>
  <c r="V78" i="25"/>
  <c r="U78" i="25"/>
  <c r="T78" i="25"/>
  <c r="S78" i="25"/>
  <c r="R78" i="25"/>
  <c r="Q78" i="25"/>
  <c r="V77" i="25"/>
  <c r="U77" i="25"/>
  <c r="S77" i="25"/>
  <c r="R77" i="25"/>
  <c r="Q77" i="25"/>
  <c r="Q52" i="25"/>
  <c r="Q50" i="25"/>
  <c r="A86" i="30"/>
  <c r="A82" i="30"/>
  <c r="A78" i="30"/>
  <c r="A74" i="30"/>
  <c r="A70" i="30"/>
  <c r="A62" i="30"/>
  <c r="A58" i="30"/>
  <c r="A54" i="30"/>
  <c r="A50" i="30"/>
  <c r="A46" i="30"/>
  <c r="A42" i="30"/>
  <c r="A38" i="30"/>
  <c r="O64" i="30"/>
  <c r="N64" i="30"/>
  <c r="M64" i="30"/>
  <c r="L64" i="30"/>
  <c r="K64" i="30"/>
  <c r="J64" i="30"/>
  <c r="H64" i="30"/>
  <c r="G64" i="30"/>
  <c r="F64" i="30"/>
  <c r="E64" i="30"/>
  <c r="D64" i="30"/>
  <c r="C64" i="30"/>
  <c r="O62" i="30"/>
  <c r="N62" i="30"/>
  <c r="M62" i="30"/>
  <c r="L62" i="30"/>
  <c r="K62" i="30"/>
  <c r="J62" i="30"/>
  <c r="H62" i="30"/>
  <c r="G62" i="30"/>
  <c r="F62" i="30"/>
  <c r="E62" i="30"/>
  <c r="D62" i="30"/>
  <c r="C62" i="30"/>
  <c r="O60" i="30"/>
  <c r="N60" i="30"/>
  <c r="M60" i="30"/>
  <c r="L60" i="30"/>
  <c r="K60" i="30"/>
  <c r="J60" i="30"/>
  <c r="H60" i="30"/>
  <c r="G60" i="30"/>
  <c r="F60" i="30"/>
  <c r="E60" i="30"/>
  <c r="D60" i="30"/>
  <c r="C60" i="30"/>
  <c r="O58" i="30"/>
  <c r="N58" i="30"/>
  <c r="M58" i="30"/>
  <c r="L58" i="30"/>
  <c r="K58" i="30"/>
  <c r="J58" i="30"/>
  <c r="H58" i="30"/>
  <c r="G58" i="30"/>
  <c r="F58" i="30"/>
  <c r="E58" i="30"/>
  <c r="D58" i="30"/>
  <c r="C58" i="30"/>
  <c r="O56" i="30"/>
  <c r="N56" i="30"/>
  <c r="M56" i="30"/>
  <c r="L56" i="30"/>
  <c r="K56" i="30"/>
  <c r="J56" i="30"/>
  <c r="H56" i="30"/>
  <c r="G56" i="30"/>
  <c r="F56" i="30"/>
  <c r="E56" i="30"/>
  <c r="D56" i="30"/>
  <c r="C56" i="30"/>
  <c r="O54" i="30"/>
  <c r="N54" i="30"/>
  <c r="M54" i="30"/>
  <c r="L54" i="30"/>
  <c r="K54" i="30"/>
  <c r="J54" i="30"/>
  <c r="H54" i="30"/>
  <c r="G54" i="30"/>
  <c r="F54" i="30"/>
  <c r="E54" i="30"/>
  <c r="D54" i="30"/>
  <c r="C54" i="30"/>
  <c r="O52" i="30"/>
  <c r="N52" i="30"/>
  <c r="M52" i="30"/>
  <c r="L52" i="30"/>
  <c r="K52" i="30"/>
  <c r="J52" i="30"/>
  <c r="H52" i="30"/>
  <c r="G52" i="30"/>
  <c r="F52" i="30"/>
  <c r="E52" i="30"/>
  <c r="D52" i="30"/>
  <c r="C52" i="30"/>
  <c r="O50" i="30"/>
  <c r="N50" i="30"/>
  <c r="M50" i="30"/>
  <c r="L50" i="30"/>
  <c r="K50" i="30"/>
  <c r="J50" i="30"/>
  <c r="H50" i="30"/>
  <c r="G50" i="30"/>
  <c r="F50" i="30"/>
  <c r="E50" i="30"/>
  <c r="D50" i="30"/>
  <c r="C50" i="30"/>
  <c r="O48" i="30"/>
  <c r="N48" i="30"/>
  <c r="M48" i="30"/>
  <c r="L48" i="30"/>
  <c r="K48" i="30"/>
  <c r="J48" i="30"/>
  <c r="H48" i="30"/>
  <c r="G48" i="30"/>
  <c r="F48" i="30"/>
  <c r="E48" i="30"/>
  <c r="D48" i="30"/>
  <c r="C48" i="30"/>
  <c r="O46" i="30"/>
  <c r="N46" i="30"/>
  <c r="M46" i="30"/>
  <c r="L46" i="30"/>
  <c r="K46" i="30"/>
  <c r="J46" i="30"/>
  <c r="H46" i="30"/>
  <c r="G46" i="30"/>
  <c r="F46" i="30"/>
  <c r="E46" i="30"/>
  <c r="D46" i="30"/>
  <c r="C46" i="30"/>
  <c r="V44" i="30"/>
  <c r="U44" i="30"/>
  <c r="T44" i="30"/>
  <c r="S44" i="30"/>
  <c r="R44" i="30"/>
  <c r="Q44" i="30"/>
  <c r="O44" i="30"/>
  <c r="N44" i="30"/>
  <c r="M44" i="30"/>
  <c r="L44" i="30"/>
  <c r="K44" i="30"/>
  <c r="J44" i="30"/>
  <c r="H44" i="30"/>
  <c r="G44" i="30"/>
  <c r="F44" i="30"/>
  <c r="E44" i="30"/>
  <c r="D44" i="30"/>
  <c r="C44" i="30"/>
  <c r="V42" i="30"/>
  <c r="U42" i="30"/>
  <c r="T42" i="30"/>
  <c r="S42" i="30"/>
  <c r="R42" i="30"/>
  <c r="Q42" i="30"/>
  <c r="O42" i="30"/>
  <c r="N42" i="30"/>
  <c r="M42" i="30"/>
  <c r="L42" i="30"/>
  <c r="K42" i="30"/>
  <c r="J42" i="30"/>
  <c r="H42" i="30"/>
  <c r="G42" i="30"/>
  <c r="F42" i="30"/>
  <c r="E42" i="30"/>
  <c r="D42" i="30"/>
  <c r="C42" i="30"/>
  <c r="V40" i="30"/>
  <c r="V38" i="30"/>
  <c r="U40" i="30"/>
  <c r="U38" i="30"/>
  <c r="T40" i="30"/>
  <c r="T38" i="30"/>
  <c r="S40" i="30"/>
  <c r="S38" i="30"/>
  <c r="R40" i="30"/>
  <c r="R38" i="30"/>
  <c r="Q40" i="30"/>
  <c r="Q38" i="30"/>
  <c r="O40" i="30"/>
  <c r="O38" i="30"/>
  <c r="N40" i="30"/>
  <c r="N38" i="30"/>
  <c r="M40" i="30"/>
  <c r="M38" i="30"/>
  <c r="L40" i="30"/>
  <c r="L38" i="30"/>
  <c r="K40" i="30"/>
  <c r="K38" i="30"/>
  <c r="J40" i="30"/>
  <c r="J38" i="30"/>
  <c r="H40" i="30"/>
  <c r="H38" i="30"/>
  <c r="G40" i="30"/>
  <c r="G38" i="30"/>
  <c r="F40" i="30"/>
  <c r="F38" i="30"/>
  <c r="E40" i="30"/>
  <c r="E38" i="30"/>
  <c r="D40" i="30"/>
  <c r="D38" i="30"/>
  <c r="C40" i="30"/>
  <c r="C38" i="30"/>
  <c r="AA346" i="32" l="1"/>
  <c r="Z365" i="32"/>
  <c r="AA365" i="32" s="1"/>
  <c r="AA344" i="32"/>
  <c r="AA337" i="32"/>
  <c r="AA336" i="32"/>
  <c r="AH370" i="32"/>
  <c r="AN365" i="32"/>
  <c r="AA352" i="32"/>
  <c r="AH363" i="32"/>
  <c r="AH359" i="32"/>
  <c r="AH378" i="32"/>
  <c r="AN374" i="32"/>
  <c r="AH351" i="32"/>
  <c r="Z351" i="32" s="1"/>
  <c r="AH343" i="32"/>
  <c r="Z343" i="32" s="1"/>
  <c r="AH332" i="32"/>
  <c r="Z332" i="32" s="1"/>
  <c r="AH330" i="32"/>
  <c r="Z330" i="32" s="1"/>
  <c r="AH324" i="32"/>
  <c r="Z324" i="32" s="1"/>
  <c r="AH329" i="32"/>
  <c r="Z329" i="32" s="1"/>
  <c r="Y169" i="32"/>
  <c r="S178" i="32"/>
  <c r="Y279" i="32"/>
  <c r="Y191" i="32"/>
  <c r="S242" i="32"/>
  <c r="Y104" i="32"/>
  <c r="S243" i="32"/>
  <c r="S44" i="32"/>
  <c r="S206" i="32"/>
  <c r="Y68" i="32"/>
  <c r="S145" i="32"/>
  <c r="S126" i="32"/>
  <c r="S260" i="32"/>
  <c r="Y210" i="32"/>
  <c r="S252" i="32"/>
  <c r="S196" i="32"/>
  <c r="S297" i="32"/>
  <c r="S263" i="32"/>
  <c r="Y69" i="32"/>
  <c r="S283" i="32"/>
  <c r="Y54" i="32"/>
  <c r="Y280" i="32"/>
  <c r="S317" i="32"/>
  <c r="S60" i="32"/>
  <c r="Y177" i="32"/>
  <c r="S225" i="32"/>
  <c r="Y35" i="32"/>
  <c r="S173" i="32"/>
  <c r="S79" i="32"/>
  <c r="Y63" i="32"/>
  <c r="Y187" i="32"/>
  <c r="Y182" i="32"/>
  <c r="S152" i="32"/>
  <c r="S181" i="32"/>
  <c r="Y100" i="32"/>
  <c r="Y77" i="32"/>
  <c r="S226" i="32"/>
  <c r="Y154" i="32"/>
  <c r="Y40" i="32"/>
  <c r="Y136" i="32"/>
  <c r="Y116" i="32"/>
  <c r="S169" i="32"/>
  <c r="S99" i="32"/>
  <c r="S279" i="32"/>
  <c r="Y81" i="32"/>
  <c r="S137" i="32"/>
  <c r="Y87" i="32"/>
  <c r="Y170" i="32"/>
  <c r="Y227" i="32"/>
  <c r="S309" i="32"/>
  <c r="Y271" i="32"/>
  <c r="Y42" i="32"/>
  <c r="S107" i="32"/>
  <c r="S269" i="32"/>
  <c r="Y152" i="32"/>
  <c r="Y52" i="32"/>
  <c r="S308" i="32"/>
  <c r="Y255" i="32"/>
  <c r="Y178" i="32"/>
  <c r="Y50" i="32"/>
  <c r="Y274" i="32"/>
  <c r="S142" i="32"/>
  <c r="S217" i="32"/>
  <c r="Y146" i="32"/>
  <c r="Y289" i="32"/>
  <c r="Y188" i="32"/>
  <c r="Y244" i="32"/>
  <c r="Y232" i="32"/>
  <c r="S253" i="32"/>
  <c r="Y117" i="32"/>
  <c r="S214" i="32"/>
  <c r="Y61" i="32"/>
  <c r="Y242" i="32"/>
  <c r="Y96" i="32"/>
  <c r="Y132" i="32"/>
  <c r="S227" i="32"/>
  <c r="S234" i="32"/>
  <c r="Y265" i="32"/>
  <c r="Y22" i="32"/>
  <c r="S245" i="32"/>
  <c r="Y36" i="32"/>
  <c r="S133" i="32"/>
  <c r="Y260" i="32"/>
  <c r="Y171" i="32"/>
  <c r="Y291" i="32"/>
  <c r="S43" i="32"/>
  <c r="Y106" i="32"/>
  <c r="S69" i="32"/>
  <c r="S162" i="32"/>
  <c r="S208" i="32"/>
  <c r="Y206" i="32"/>
  <c r="S124" i="32"/>
  <c r="Y205" i="32"/>
  <c r="S114" i="32"/>
  <c r="Y153" i="32"/>
  <c r="Y79" i="32"/>
  <c r="S262" i="32"/>
  <c r="Y135" i="32"/>
  <c r="S82" i="32"/>
  <c r="S63" i="32"/>
  <c r="K63" i="32" s="1"/>
  <c r="L63" i="32" s="1"/>
  <c r="S191" i="32"/>
  <c r="S41" i="32"/>
  <c r="S198" i="32"/>
  <c r="Y234" i="32"/>
  <c r="Y62" i="32"/>
  <c r="Y287" i="32"/>
  <c r="S71" i="32"/>
  <c r="Y144" i="32"/>
  <c r="Y196" i="32"/>
  <c r="Y299" i="32"/>
  <c r="S291" i="32"/>
  <c r="Y235" i="32"/>
  <c r="Y163" i="32"/>
  <c r="Y305" i="32"/>
  <c r="S91" i="32"/>
  <c r="S216" i="32"/>
  <c r="S307" i="32"/>
  <c r="S115" i="32"/>
  <c r="S151" i="32"/>
  <c r="Y236" i="32"/>
  <c r="Y314" i="32"/>
  <c r="Y300" i="32"/>
  <c r="S310" i="32"/>
  <c r="Y209" i="32"/>
  <c r="Y179" i="32"/>
  <c r="S298" i="32"/>
  <c r="S187" i="32"/>
  <c r="Y252" i="32"/>
  <c r="S81" i="32"/>
  <c r="Y99" i="32"/>
  <c r="Y290" i="32"/>
  <c r="Y281" i="32"/>
  <c r="S70" i="32"/>
  <c r="Y181" i="32"/>
  <c r="S261" i="32"/>
  <c r="Y318" i="32"/>
  <c r="Y80" i="32"/>
  <c r="Y114" i="32"/>
  <c r="S251" i="32"/>
  <c r="S233" i="32"/>
  <c r="S33" i="32"/>
  <c r="Y72" i="32"/>
  <c r="S168" i="32"/>
  <c r="S232" i="32"/>
  <c r="S282" i="32"/>
  <c r="S278" i="32"/>
  <c r="Y150" i="32"/>
  <c r="Y217" i="32"/>
  <c r="S246" i="32"/>
  <c r="S292" i="32"/>
  <c r="Y105" i="32"/>
  <c r="S210" i="32"/>
  <c r="Y108" i="32"/>
  <c r="S299" i="32"/>
  <c r="S97" i="32"/>
  <c r="Y215" i="32"/>
  <c r="S237" i="32"/>
  <c r="Y319" i="32"/>
  <c r="Y245" i="32"/>
  <c r="Y115" i="32"/>
  <c r="Y126" i="32"/>
  <c r="S143" i="32"/>
  <c r="Y189" i="32"/>
  <c r="Y254" i="32"/>
  <c r="S200" i="32"/>
  <c r="Y214" i="32"/>
  <c r="Y71" i="32"/>
  <c r="Y306" i="32"/>
  <c r="Y86" i="32"/>
  <c r="Y190" i="32"/>
  <c r="Y82" i="32"/>
  <c r="Y98" i="32"/>
  <c r="Y113" i="32"/>
  <c r="S127" i="32"/>
  <c r="K127" i="32" s="1"/>
  <c r="L127" i="32" s="1"/>
  <c r="Y78" i="32"/>
  <c r="Y134" i="32"/>
  <c r="S255" i="32"/>
  <c r="Y308" i="32"/>
  <c r="S68" i="32"/>
  <c r="S31" i="32"/>
  <c r="S51" i="32"/>
  <c r="Y109" i="32"/>
  <c r="Y250" i="32"/>
  <c r="Y142" i="32"/>
  <c r="Y89" i="32"/>
  <c r="S314" i="32"/>
  <c r="S25" i="32"/>
  <c r="S123" i="32"/>
  <c r="S186" i="32"/>
  <c r="K186" i="32" s="1"/>
  <c r="L186" i="32" s="1"/>
  <c r="Y160" i="32"/>
  <c r="Y172" i="32"/>
  <c r="S280" i="32"/>
  <c r="S274" i="32"/>
  <c r="S219" i="32"/>
  <c r="S300" i="32"/>
  <c r="Y24" i="32"/>
  <c r="S32" i="32"/>
  <c r="S59" i="32"/>
  <c r="Y90" i="32"/>
  <c r="S188" i="32"/>
  <c r="S218" i="32"/>
  <c r="S318" i="32"/>
  <c r="Y159" i="32"/>
  <c r="AF85" i="34"/>
  <c r="AV85" i="34"/>
  <c r="BA85" i="34" s="1"/>
  <c r="BB85" i="34" s="1"/>
  <c r="AK85" i="34"/>
  <c r="AL85" i="34" s="1"/>
  <c r="AH85" i="34"/>
  <c r="AI85" i="34"/>
  <c r="AI61" i="34"/>
  <c r="AH61" i="34"/>
  <c r="AK61" i="34"/>
  <c r="AL61" i="34" s="1"/>
  <c r="AV61" i="34"/>
  <c r="AF61" i="34"/>
  <c r="AE61" i="34"/>
  <c r="S315" i="32"/>
  <c r="S306" i="32"/>
  <c r="S305" i="32"/>
  <c r="Y310" i="32"/>
  <c r="Y307" i="32"/>
  <c r="Y298" i="32"/>
  <c r="S296" i="32"/>
  <c r="K296" i="32" s="1"/>
  <c r="L296" i="32" s="1"/>
  <c r="Y278" i="32"/>
  <c r="S281" i="32"/>
  <c r="Y269" i="32"/>
  <c r="S273" i="32"/>
  <c r="S271" i="32"/>
  <c r="Y261" i="32"/>
  <c r="Y262" i="32"/>
  <c r="S265" i="32"/>
  <c r="S264" i="32"/>
  <c r="Y251" i="32"/>
  <c r="Y253" i="32"/>
  <c r="S241" i="32"/>
  <c r="Y246" i="32"/>
  <c r="Y237" i="32"/>
  <c r="S236" i="32"/>
  <c r="S235" i="32"/>
  <c r="Y226" i="32"/>
  <c r="S224" i="32"/>
  <c r="S215" i="32"/>
  <c r="Y219" i="32"/>
  <c r="Y216" i="32"/>
  <c r="S209" i="32"/>
  <c r="Y207" i="32"/>
  <c r="Y198" i="32"/>
  <c r="S199" i="32"/>
  <c r="Y186" i="32"/>
  <c r="S179" i="32"/>
  <c r="Y180" i="32"/>
  <c r="S170" i="32"/>
  <c r="Y168" i="32"/>
  <c r="S171" i="32"/>
  <c r="S161" i="32"/>
  <c r="S160" i="32"/>
  <c r="S159" i="32"/>
  <c r="S153" i="32"/>
  <c r="S150" i="32"/>
  <c r="S141" i="32"/>
  <c r="Y133" i="32"/>
  <c r="S132" i="32"/>
  <c r="Y125" i="32"/>
  <c r="Y127" i="32"/>
  <c r="Y122" i="32"/>
  <c r="Y118" i="32"/>
  <c r="S118" i="32"/>
  <c r="S113" i="32"/>
  <c r="S104" i="32"/>
  <c r="S108" i="32"/>
  <c r="S106" i="32"/>
  <c r="Y97" i="32"/>
  <c r="S95" i="32"/>
  <c r="S88" i="32"/>
  <c r="S86" i="32"/>
  <c r="Y91" i="32"/>
  <c r="S80" i="32"/>
  <c r="S77" i="32"/>
  <c r="S72" i="32"/>
  <c r="Y70" i="32"/>
  <c r="S62" i="32"/>
  <c r="Y53" i="32"/>
  <c r="Y51" i="32"/>
  <c r="S40" i="32"/>
  <c r="Y41" i="32"/>
  <c r="Y43" i="32"/>
  <c r="Y33" i="32"/>
  <c r="S35" i="32"/>
  <c r="Y31" i="32"/>
  <c r="Y32" i="32"/>
  <c r="S23" i="32"/>
  <c r="Y27" i="32"/>
  <c r="Y272" i="32"/>
  <c r="Y297" i="32"/>
  <c r="Y317" i="32"/>
  <c r="Y292" i="32"/>
  <c r="Y264" i="32"/>
  <c r="S289" i="32"/>
  <c r="Y283" i="32"/>
  <c r="S288" i="32"/>
  <c r="Y282" i="32"/>
  <c r="Y309" i="32"/>
  <c r="S270" i="32"/>
  <c r="Y316" i="32"/>
  <c r="Y301" i="32"/>
  <c r="S290" i="32"/>
  <c r="Y263" i="32"/>
  <c r="Y233" i="32"/>
  <c r="S228" i="32"/>
  <c r="S244" i="32"/>
  <c r="Y241" i="32"/>
  <c r="S205" i="32"/>
  <c r="Y218" i="32"/>
  <c r="Y197" i="32"/>
  <c r="Y223" i="32"/>
  <c r="S254" i="32"/>
  <c r="S250" i="32"/>
  <c r="K250" i="32" s="1"/>
  <c r="L250" i="32" s="1"/>
  <c r="S172" i="32"/>
  <c r="S146" i="32"/>
  <c r="S155" i="32"/>
  <c r="S134" i="32"/>
  <c r="S182" i="32"/>
  <c r="Y143" i="32"/>
  <c r="Y145" i="32"/>
  <c r="S136" i="32"/>
  <c r="Y123" i="32"/>
  <c r="S87" i="32"/>
  <c r="S116" i="32"/>
  <c r="Y73" i="32"/>
  <c r="S117" i="32"/>
  <c r="S89" i="32"/>
  <c r="S100" i="32"/>
  <c r="Y124" i="32"/>
  <c r="Y59" i="32"/>
  <c r="Y60" i="32"/>
  <c r="S58" i="32"/>
  <c r="S49" i="32"/>
  <c r="S45" i="32"/>
  <c r="Y44" i="32"/>
  <c r="S36" i="32"/>
  <c r="Y34" i="32"/>
  <c r="S22" i="32"/>
  <c r="Y23" i="32"/>
  <c r="Y25" i="32"/>
  <c r="S27" i="32"/>
  <c r="Y26" i="32"/>
  <c r="T104" i="25"/>
  <c r="T106" i="25" s="1"/>
  <c r="U104" i="25"/>
  <c r="U106" i="25" s="1"/>
  <c r="V104" i="25"/>
  <c r="V106" i="25" s="1"/>
  <c r="Q104" i="25"/>
  <c r="Q106" i="25" s="1"/>
  <c r="R104" i="25"/>
  <c r="R106" i="25" s="1"/>
  <c r="S104" i="25"/>
  <c r="S106" i="25" s="1"/>
  <c r="Q49" i="25"/>
  <c r="Q51" i="25" s="1"/>
  <c r="V33" i="30"/>
  <c r="U33" i="30"/>
  <c r="T33" i="30"/>
  <c r="S33" i="30"/>
  <c r="R33" i="30"/>
  <c r="Q33" i="30"/>
  <c r="V31" i="30"/>
  <c r="U31" i="30"/>
  <c r="T31" i="30"/>
  <c r="S31" i="30"/>
  <c r="R31" i="30"/>
  <c r="Q31" i="30"/>
  <c r="V29" i="30"/>
  <c r="U29" i="30"/>
  <c r="T29" i="30"/>
  <c r="S29" i="30"/>
  <c r="R29" i="30"/>
  <c r="Q29" i="30"/>
  <c r="V27" i="30"/>
  <c r="U27" i="30"/>
  <c r="T27" i="30"/>
  <c r="S27" i="30"/>
  <c r="R27" i="30"/>
  <c r="Q27" i="30"/>
  <c r="V25" i="30"/>
  <c r="U25" i="30"/>
  <c r="T25" i="30"/>
  <c r="S25" i="30"/>
  <c r="R25" i="30"/>
  <c r="Q25" i="30"/>
  <c r="V23" i="30"/>
  <c r="U23" i="30"/>
  <c r="T23" i="30"/>
  <c r="S23" i="30"/>
  <c r="R23" i="30"/>
  <c r="Q23" i="30"/>
  <c r="V21" i="30"/>
  <c r="U21" i="30"/>
  <c r="T21" i="30"/>
  <c r="S21" i="30"/>
  <c r="R21" i="30"/>
  <c r="Q21" i="30"/>
  <c r="V19" i="30"/>
  <c r="U19" i="30"/>
  <c r="T19" i="30"/>
  <c r="S19" i="30"/>
  <c r="R19" i="30"/>
  <c r="Q19" i="30"/>
  <c r="V17" i="30"/>
  <c r="U17" i="30"/>
  <c r="T17" i="30"/>
  <c r="S17" i="30"/>
  <c r="R17" i="30"/>
  <c r="Q17" i="30"/>
  <c r="V15" i="30"/>
  <c r="U15" i="30"/>
  <c r="T15" i="30"/>
  <c r="S15" i="30"/>
  <c r="R15" i="30"/>
  <c r="Q15" i="30"/>
  <c r="V13" i="30"/>
  <c r="U13" i="30"/>
  <c r="T13" i="30"/>
  <c r="S13" i="30"/>
  <c r="R13" i="30"/>
  <c r="Q13" i="30"/>
  <c r="V11" i="30"/>
  <c r="U11" i="30"/>
  <c r="T11" i="30"/>
  <c r="S11" i="30"/>
  <c r="R11" i="30"/>
  <c r="Q11" i="30"/>
  <c r="V9" i="30"/>
  <c r="U9" i="30"/>
  <c r="T9" i="30"/>
  <c r="S9" i="30"/>
  <c r="R9" i="30"/>
  <c r="Q9" i="30"/>
  <c r="V7" i="30"/>
  <c r="U7" i="30"/>
  <c r="T7" i="30"/>
  <c r="S7" i="30"/>
  <c r="R7" i="30"/>
  <c r="Q7" i="30"/>
  <c r="O33" i="30"/>
  <c r="N33" i="30"/>
  <c r="M33" i="30"/>
  <c r="L33" i="30"/>
  <c r="K33" i="30"/>
  <c r="J33" i="30"/>
  <c r="O31" i="30"/>
  <c r="N31" i="30"/>
  <c r="M31" i="30"/>
  <c r="L31" i="30"/>
  <c r="K31" i="30"/>
  <c r="J31" i="30"/>
  <c r="O29" i="30"/>
  <c r="N29" i="30"/>
  <c r="M29" i="30"/>
  <c r="L29" i="30"/>
  <c r="K29" i="30"/>
  <c r="J29" i="30"/>
  <c r="O27" i="30"/>
  <c r="N27" i="30"/>
  <c r="M27" i="30"/>
  <c r="L27" i="30"/>
  <c r="K27" i="30"/>
  <c r="J27" i="30"/>
  <c r="O25" i="30"/>
  <c r="N25" i="30"/>
  <c r="M25" i="30"/>
  <c r="L25" i="30"/>
  <c r="K25" i="30"/>
  <c r="J25" i="30"/>
  <c r="O23" i="30"/>
  <c r="N23" i="30"/>
  <c r="M23" i="30"/>
  <c r="L23" i="30"/>
  <c r="K23" i="30"/>
  <c r="J23" i="30"/>
  <c r="O21" i="30"/>
  <c r="N21" i="30"/>
  <c r="M21" i="30"/>
  <c r="L21" i="30"/>
  <c r="K21" i="30"/>
  <c r="J21" i="30"/>
  <c r="O19" i="30"/>
  <c r="N19" i="30"/>
  <c r="M19" i="30"/>
  <c r="L19" i="30"/>
  <c r="K19" i="30"/>
  <c r="J19" i="30"/>
  <c r="O17" i="30"/>
  <c r="N17" i="30"/>
  <c r="M17" i="30"/>
  <c r="L17" i="30"/>
  <c r="K17" i="30"/>
  <c r="J17" i="30"/>
  <c r="O15" i="30"/>
  <c r="N15" i="30"/>
  <c r="M15" i="30"/>
  <c r="L15" i="30"/>
  <c r="K15" i="30"/>
  <c r="J15" i="30"/>
  <c r="O13" i="30"/>
  <c r="N13" i="30"/>
  <c r="M13" i="30"/>
  <c r="L13" i="30"/>
  <c r="K13" i="30"/>
  <c r="J13" i="30"/>
  <c r="O11" i="30"/>
  <c r="N11" i="30"/>
  <c r="M11" i="30"/>
  <c r="L11" i="30"/>
  <c r="K11" i="30"/>
  <c r="J11" i="30"/>
  <c r="O9" i="30"/>
  <c r="N9" i="30"/>
  <c r="M9" i="30"/>
  <c r="L9" i="30"/>
  <c r="K9" i="30"/>
  <c r="J9" i="30"/>
  <c r="O7" i="30"/>
  <c r="N7" i="30"/>
  <c r="M7" i="30"/>
  <c r="L7" i="30"/>
  <c r="K7" i="30"/>
  <c r="J7" i="30"/>
  <c r="H33" i="30"/>
  <c r="G33" i="30"/>
  <c r="F33" i="30"/>
  <c r="E33" i="30"/>
  <c r="D33" i="30"/>
  <c r="C33" i="30"/>
  <c r="H31" i="30"/>
  <c r="G31" i="30"/>
  <c r="F31" i="30"/>
  <c r="E31" i="30"/>
  <c r="D31" i="30"/>
  <c r="C31" i="30"/>
  <c r="H29" i="30"/>
  <c r="G29" i="30"/>
  <c r="F29" i="30"/>
  <c r="E29" i="30"/>
  <c r="D29" i="30"/>
  <c r="C29" i="30"/>
  <c r="H27" i="30"/>
  <c r="G27" i="30"/>
  <c r="F27" i="30"/>
  <c r="E27" i="30"/>
  <c r="D27" i="30"/>
  <c r="C27" i="30"/>
  <c r="H25" i="30"/>
  <c r="G25" i="30"/>
  <c r="F25" i="30"/>
  <c r="E25" i="30"/>
  <c r="D25" i="30"/>
  <c r="C25" i="30"/>
  <c r="H23" i="30"/>
  <c r="G23" i="30"/>
  <c r="F23" i="30"/>
  <c r="E23" i="30"/>
  <c r="D23" i="30"/>
  <c r="C23" i="30"/>
  <c r="H21" i="30"/>
  <c r="G21" i="30"/>
  <c r="F21" i="30"/>
  <c r="E21" i="30"/>
  <c r="D21" i="30"/>
  <c r="C21" i="30"/>
  <c r="H19" i="30"/>
  <c r="G19" i="30"/>
  <c r="F19" i="30"/>
  <c r="E19" i="30"/>
  <c r="D19" i="30"/>
  <c r="C19" i="30"/>
  <c r="H17" i="30"/>
  <c r="G17" i="30"/>
  <c r="F17" i="30"/>
  <c r="E17" i="30"/>
  <c r="D17" i="30"/>
  <c r="C17" i="30"/>
  <c r="H15" i="30"/>
  <c r="G15" i="30"/>
  <c r="F15" i="30"/>
  <c r="E15" i="30"/>
  <c r="D15" i="30"/>
  <c r="C15" i="30"/>
  <c r="H13" i="30"/>
  <c r="G13" i="30"/>
  <c r="F13" i="30"/>
  <c r="E13" i="30"/>
  <c r="D13" i="30"/>
  <c r="C13" i="30"/>
  <c r="H11" i="30"/>
  <c r="G11" i="30"/>
  <c r="F11" i="30"/>
  <c r="E11" i="30"/>
  <c r="D11" i="30"/>
  <c r="C11" i="30"/>
  <c r="H9" i="30"/>
  <c r="H7" i="30"/>
  <c r="G9" i="30"/>
  <c r="G7" i="30"/>
  <c r="F9" i="30"/>
  <c r="F7" i="30"/>
  <c r="E9" i="30"/>
  <c r="E7" i="30"/>
  <c r="D9" i="30"/>
  <c r="D7" i="30"/>
  <c r="C9" i="30"/>
  <c r="C7" i="30"/>
  <c r="Q15" i="29"/>
  <c r="C122" i="36"/>
  <c r="C120" i="36"/>
  <c r="C117" i="36"/>
  <c r="C113" i="36"/>
  <c r="C108" i="36"/>
  <c r="C80" i="36"/>
  <c r="C79" i="36"/>
  <c r="C75" i="36"/>
  <c r="C71" i="36"/>
  <c r="C66" i="36"/>
  <c r="E303" i="36"/>
  <c r="J303" i="36" s="1"/>
  <c r="A303" i="36"/>
  <c r="E301" i="36"/>
  <c r="I301" i="36" s="1"/>
  <c r="A301" i="36"/>
  <c r="C301" i="36" s="1"/>
  <c r="E298" i="36"/>
  <c r="J298" i="36" s="1"/>
  <c r="A298" i="36"/>
  <c r="C298" i="36" s="1"/>
  <c r="E294" i="36"/>
  <c r="J294" i="36" s="1"/>
  <c r="A294" i="36"/>
  <c r="C294" i="36" s="1"/>
  <c r="E289" i="36"/>
  <c r="J289" i="36" s="1"/>
  <c r="A289" i="36"/>
  <c r="C289" i="36" s="1"/>
  <c r="E283" i="36"/>
  <c r="J283" i="36" s="1"/>
  <c r="A283" i="36"/>
  <c r="C283" i="36" s="1"/>
  <c r="E281" i="36"/>
  <c r="I281" i="36" s="1"/>
  <c r="A281" i="36"/>
  <c r="C281" i="36" s="1"/>
  <c r="E278" i="36"/>
  <c r="H278" i="36" s="1"/>
  <c r="A278" i="36"/>
  <c r="C278" i="36" s="1"/>
  <c r="E274" i="36"/>
  <c r="F274" i="36" s="1"/>
  <c r="A274" i="36"/>
  <c r="C274" i="36" s="1"/>
  <c r="E269" i="36"/>
  <c r="F269" i="36" s="1"/>
  <c r="A269" i="36"/>
  <c r="C269" i="36" s="1"/>
  <c r="E263" i="36"/>
  <c r="I263" i="36" s="1"/>
  <c r="A263" i="36"/>
  <c r="C263" i="36" s="1"/>
  <c r="E261" i="36"/>
  <c r="J261" i="36" s="1"/>
  <c r="A261" i="36"/>
  <c r="C261" i="36" s="1"/>
  <c r="E258" i="36"/>
  <c r="J258" i="36" s="1"/>
  <c r="A258" i="36"/>
  <c r="C258" i="36" s="1"/>
  <c r="E254" i="36"/>
  <c r="J254" i="36" s="1"/>
  <c r="A254" i="36"/>
  <c r="C254" i="36" s="1"/>
  <c r="E249" i="36"/>
  <c r="J249" i="36" s="1"/>
  <c r="A249" i="36"/>
  <c r="C249" i="36" s="1"/>
  <c r="E243" i="36"/>
  <c r="J243" i="36" s="1"/>
  <c r="A243" i="36"/>
  <c r="C243" i="36" s="1"/>
  <c r="E241" i="36"/>
  <c r="J241" i="36" s="1"/>
  <c r="A241" i="36"/>
  <c r="C241" i="36" s="1"/>
  <c r="E238" i="36"/>
  <c r="J238" i="36" s="1"/>
  <c r="A238" i="36"/>
  <c r="C238" i="36" s="1"/>
  <c r="E234" i="36"/>
  <c r="J234" i="36" s="1"/>
  <c r="A234" i="36"/>
  <c r="C234" i="36" s="1"/>
  <c r="E229" i="36"/>
  <c r="J229" i="36" s="1"/>
  <c r="A229" i="36"/>
  <c r="C229" i="36" s="1"/>
  <c r="E223" i="36"/>
  <c r="J223" i="36" s="1"/>
  <c r="A223" i="36"/>
  <c r="C223" i="36" s="1"/>
  <c r="E221" i="36"/>
  <c r="J221" i="36" s="1"/>
  <c r="A221" i="36"/>
  <c r="C221" i="36" s="1"/>
  <c r="E218" i="36"/>
  <c r="J218" i="36" s="1"/>
  <c r="A218" i="36"/>
  <c r="C218" i="36" s="1"/>
  <c r="E214" i="36"/>
  <c r="I214" i="36" s="1"/>
  <c r="A214" i="36"/>
  <c r="C214" i="36" s="1"/>
  <c r="E209" i="36"/>
  <c r="I209" i="36" s="1"/>
  <c r="A209" i="36"/>
  <c r="C209" i="36" s="1"/>
  <c r="E203" i="36"/>
  <c r="J203" i="36" s="1"/>
  <c r="A203" i="36"/>
  <c r="C203" i="36" s="1"/>
  <c r="E201" i="36"/>
  <c r="J201" i="36" s="1"/>
  <c r="A201" i="36"/>
  <c r="C201" i="36" s="1"/>
  <c r="E198" i="36"/>
  <c r="J198" i="36" s="1"/>
  <c r="A198" i="36"/>
  <c r="C198" i="36" s="1"/>
  <c r="E194" i="36"/>
  <c r="J194" i="36" s="1"/>
  <c r="A194" i="36"/>
  <c r="C194" i="36" s="1"/>
  <c r="E189" i="36"/>
  <c r="J189" i="36" s="1"/>
  <c r="A189" i="36"/>
  <c r="C189" i="36" s="1"/>
  <c r="E183" i="36"/>
  <c r="J183" i="36" s="1"/>
  <c r="A183" i="36"/>
  <c r="C183" i="36" s="1"/>
  <c r="E181" i="36"/>
  <c r="J181" i="36" s="1"/>
  <c r="A181" i="36"/>
  <c r="C181" i="36" s="1"/>
  <c r="E178" i="36"/>
  <c r="J178" i="36" s="1"/>
  <c r="A178" i="36"/>
  <c r="C178" i="36" s="1"/>
  <c r="E174" i="36"/>
  <c r="J174" i="36" s="1"/>
  <c r="A174" i="36"/>
  <c r="C174" i="36" s="1"/>
  <c r="E169" i="36"/>
  <c r="J169" i="36" s="1"/>
  <c r="A169" i="36"/>
  <c r="C169" i="36" s="1"/>
  <c r="E163" i="36"/>
  <c r="J163" i="36" s="1"/>
  <c r="A163" i="36"/>
  <c r="C163" i="36" s="1"/>
  <c r="E161" i="36"/>
  <c r="J161" i="36" s="1"/>
  <c r="A161" i="36"/>
  <c r="C161" i="36" s="1"/>
  <c r="E158" i="36"/>
  <c r="J158" i="36" s="1"/>
  <c r="A158" i="36"/>
  <c r="C158" i="36" s="1"/>
  <c r="E154" i="36"/>
  <c r="J154" i="36" s="1"/>
  <c r="A154" i="36"/>
  <c r="C154" i="36" s="1"/>
  <c r="E149" i="36"/>
  <c r="J149" i="36" s="1"/>
  <c r="A149" i="36"/>
  <c r="C149" i="36" s="1"/>
  <c r="E143" i="36"/>
  <c r="J143" i="36" s="1"/>
  <c r="A143" i="36"/>
  <c r="C143" i="36" s="1"/>
  <c r="E141" i="36"/>
  <c r="J141" i="36" s="1"/>
  <c r="A141" i="36"/>
  <c r="C141" i="36" s="1"/>
  <c r="E138" i="36"/>
  <c r="I138" i="36" s="1"/>
  <c r="A138" i="36"/>
  <c r="C138" i="36" s="1"/>
  <c r="E134" i="36"/>
  <c r="I134" i="36" s="1"/>
  <c r="A134" i="36"/>
  <c r="C134" i="36" s="1"/>
  <c r="E129" i="36"/>
  <c r="J129" i="36" s="1"/>
  <c r="A129" i="36"/>
  <c r="C129" i="36" s="1"/>
  <c r="E123" i="36"/>
  <c r="J123" i="36" s="1"/>
  <c r="A123" i="36"/>
  <c r="C123" i="36" s="1"/>
  <c r="E121" i="36"/>
  <c r="J121" i="36" s="1"/>
  <c r="A121" i="36"/>
  <c r="C121" i="36" s="1"/>
  <c r="E118" i="36"/>
  <c r="J118" i="36" s="1"/>
  <c r="A118" i="36"/>
  <c r="C118" i="36" s="1"/>
  <c r="E114" i="36"/>
  <c r="J114" i="36" s="1"/>
  <c r="A114" i="36"/>
  <c r="C114" i="36" s="1"/>
  <c r="E109" i="36"/>
  <c r="J109" i="36" s="1"/>
  <c r="A109" i="36"/>
  <c r="C109" i="36" s="1"/>
  <c r="E103" i="36"/>
  <c r="J103" i="36" s="1"/>
  <c r="A103" i="36"/>
  <c r="C103" i="36" s="1"/>
  <c r="E101" i="36"/>
  <c r="J101" i="36" s="1"/>
  <c r="A101" i="36"/>
  <c r="C101" i="36" s="1"/>
  <c r="E98" i="36"/>
  <c r="J98" i="36" s="1"/>
  <c r="A98" i="36"/>
  <c r="C98" i="36" s="1"/>
  <c r="E94" i="36"/>
  <c r="I94" i="36" s="1"/>
  <c r="A94" i="36"/>
  <c r="C94" i="36" s="1"/>
  <c r="E89" i="36"/>
  <c r="J89" i="36" s="1"/>
  <c r="A89" i="36"/>
  <c r="C89" i="36" s="1"/>
  <c r="E83" i="36"/>
  <c r="J83" i="36" s="1"/>
  <c r="A83" i="36"/>
  <c r="C83" i="36" s="1"/>
  <c r="E81" i="36"/>
  <c r="J81" i="36" s="1"/>
  <c r="A81" i="36"/>
  <c r="C81" i="36" s="1"/>
  <c r="E78" i="36"/>
  <c r="I78" i="36" s="1"/>
  <c r="A78" i="36"/>
  <c r="C78" i="36" s="1"/>
  <c r="E74" i="36"/>
  <c r="I74" i="36" s="1"/>
  <c r="A74" i="36"/>
  <c r="C74" i="36" s="1"/>
  <c r="E69" i="36"/>
  <c r="I69" i="36" s="1"/>
  <c r="A69" i="36"/>
  <c r="C69" i="36" s="1"/>
  <c r="E63" i="36"/>
  <c r="J63" i="36" s="1"/>
  <c r="A63" i="36"/>
  <c r="C63" i="36" s="1"/>
  <c r="E61" i="36"/>
  <c r="J61" i="36" s="1"/>
  <c r="A61" i="36"/>
  <c r="C61" i="36" s="1"/>
  <c r="E58" i="36"/>
  <c r="I58" i="36" s="1"/>
  <c r="A58" i="36"/>
  <c r="C58" i="36" s="1"/>
  <c r="E54" i="36"/>
  <c r="J54" i="36" s="1"/>
  <c r="A54" i="36"/>
  <c r="C54" i="36" s="1"/>
  <c r="E49" i="36"/>
  <c r="H49" i="36" s="1"/>
  <c r="A49" i="36"/>
  <c r="C49" i="36" s="1"/>
  <c r="E43" i="36"/>
  <c r="J43" i="36" s="1"/>
  <c r="A43" i="36"/>
  <c r="C43" i="36" s="1"/>
  <c r="E41" i="36"/>
  <c r="J41" i="36" s="1"/>
  <c r="A41" i="36"/>
  <c r="C41" i="36" s="1"/>
  <c r="E38" i="36"/>
  <c r="J38" i="36" s="1"/>
  <c r="A38" i="36"/>
  <c r="C38" i="36" s="1"/>
  <c r="E34" i="36"/>
  <c r="H34" i="36" s="1"/>
  <c r="A34" i="36"/>
  <c r="C34" i="36" s="1"/>
  <c r="E29" i="36"/>
  <c r="I29" i="36" s="1"/>
  <c r="A29" i="36"/>
  <c r="C29" i="36" s="1"/>
  <c r="E23" i="36"/>
  <c r="J23" i="36" s="1"/>
  <c r="A23" i="36"/>
  <c r="C23" i="36" s="1"/>
  <c r="E21" i="36"/>
  <c r="I21" i="36" s="1"/>
  <c r="A21" i="36"/>
  <c r="C21" i="36" s="1"/>
  <c r="E18" i="36"/>
  <c r="J18" i="36" s="1"/>
  <c r="A18" i="36"/>
  <c r="C18" i="36" s="1"/>
  <c r="E14" i="36"/>
  <c r="J14" i="36" s="1"/>
  <c r="A14" i="36"/>
  <c r="C14" i="36" s="1"/>
  <c r="AA343" i="32" l="1"/>
  <c r="AA332" i="32"/>
  <c r="AA330" i="32"/>
  <c r="AA329" i="32"/>
  <c r="AA324" i="32"/>
  <c r="Z359" i="32"/>
  <c r="AA359" i="32" s="1"/>
  <c r="AW85" i="34"/>
  <c r="AX85" i="34"/>
  <c r="BP85" i="34" s="1"/>
  <c r="BU85" i="34" s="1"/>
  <c r="BV85" i="34" s="1"/>
  <c r="AZ85" i="34"/>
  <c r="BC85" i="34"/>
  <c r="BD85" i="34"/>
  <c r="BE85" i="34" s="1"/>
  <c r="BF85" i="34" s="1"/>
  <c r="BC61" i="34"/>
  <c r="AW61" i="34"/>
  <c r="AX61" i="34"/>
  <c r="BD61" i="34"/>
  <c r="BA61" i="34"/>
  <c r="BB61" i="34" s="1"/>
  <c r="AZ61" i="34"/>
  <c r="H14" i="36"/>
  <c r="F14" i="36"/>
  <c r="F223" i="36"/>
  <c r="H223" i="36"/>
  <c r="I278" i="36"/>
  <c r="J278" i="36"/>
  <c r="I63" i="36"/>
  <c r="J69" i="36"/>
  <c r="J263" i="36"/>
  <c r="J21" i="36"/>
  <c r="F283" i="36"/>
  <c r="H269" i="36"/>
  <c r="J134" i="36"/>
  <c r="I269" i="36"/>
  <c r="I49" i="36"/>
  <c r="J209" i="36"/>
  <c r="J269" i="36"/>
  <c r="H121" i="36"/>
  <c r="J94" i="36"/>
  <c r="F29" i="36"/>
  <c r="J49" i="36"/>
  <c r="H29" i="36"/>
  <c r="J214" i="36"/>
  <c r="J29" i="36"/>
  <c r="I274" i="36"/>
  <c r="H114" i="36"/>
  <c r="I34" i="36"/>
  <c r="J58" i="36"/>
  <c r="F118" i="36"/>
  <c r="F278" i="36"/>
  <c r="J301" i="36"/>
  <c r="I38" i="36"/>
  <c r="J281" i="36"/>
  <c r="I98" i="36"/>
  <c r="F49" i="36"/>
  <c r="F74" i="36"/>
  <c r="H283" i="36"/>
  <c r="J74" i="36"/>
  <c r="H289" i="36"/>
  <c r="J78" i="36"/>
  <c r="J138" i="36"/>
  <c r="H274" i="36"/>
  <c r="F54" i="36"/>
  <c r="F243" i="36"/>
  <c r="H81" i="36"/>
  <c r="J274" i="36"/>
  <c r="I81" i="36"/>
  <c r="I183" i="36"/>
  <c r="J34" i="36"/>
  <c r="H118" i="36"/>
  <c r="F303" i="36"/>
  <c r="H303" i="36"/>
  <c r="I303" i="36"/>
  <c r="F301" i="36"/>
  <c r="H301" i="36"/>
  <c r="H298" i="36"/>
  <c r="F298" i="36"/>
  <c r="I298" i="36"/>
  <c r="F294" i="36"/>
  <c r="H294" i="36"/>
  <c r="I294" i="36"/>
  <c r="F289" i="36"/>
  <c r="I289" i="36"/>
  <c r="I283" i="36"/>
  <c r="F281" i="36"/>
  <c r="H281" i="36"/>
  <c r="H263" i="36"/>
  <c r="F263" i="36"/>
  <c r="H261" i="36"/>
  <c r="F261" i="36"/>
  <c r="I261" i="36"/>
  <c r="F258" i="36"/>
  <c r="H258" i="36"/>
  <c r="I258" i="36"/>
  <c r="F254" i="36"/>
  <c r="H254" i="36"/>
  <c r="I254" i="36"/>
  <c r="H249" i="36"/>
  <c r="F249" i="36"/>
  <c r="I249" i="36"/>
  <c r="I243" i="36"/>
  <c r="H243" i="36"/>
  <c r="F241" i="36"/>
  <c r="H241" i="36"/>
  <c r="I241" i="36"/>
  <c r="F238" i="36"/>
  <c r="H238" i="36"/>
  <c r="I238" i="36"/>
  <c r="F234" i="36"/>
  <c r="H234" i="36"/>
  <c r="I234" i="36"/>
  <c r="F229" i="36"/>
  <c r="H229" i="36"/>
  <c r="I229" i="36"/>
  <c r="I223" i="36"/>
  <c r="F221" i="36"/>
  <c r="H221" i="36"/>
  <c r="I221" i="36"/>
  <c r="F218" i="36"/>
  <c r="H218" i="36"/>
  <c r="I218" i="36"/>
  <c r="F214" i="36"/>
  <c r="H214" i="36"/>
  <c r="F209" i="36"/>
  <c r="H209" i="36"/>
  <c r="F203" i="36"/>
  <c r="H203" i="36"/>
  <c r="I203" i="36"/>
  <c r="H201" i="36"/>
  <c r="I201" i="36"/>
  <c r="F201" i="36"/>
  <c r="F198" i="36"/>
  <c r="H198" i="36"/>
  <c r="I198" i="36"/>
  <c r="F194" i="36"/>
  <c r="H194" i="36"/>
  <c r="I194" i="36"/>
  <c r="F189" i="36"/>
  <c r="H189" i="36"/>
  <c r="I189" i="36"/>
  <c r="F183" i="36"/>
  <c r="H183" i="36"/>
  <c r="H181" i="36"/>
  <c r="I181" i="36"/>
  <c r="F181" i="36"/>
  <c r="F178" i="36"/>
  <c r="H178" i="36"/>
  <c r="I178" i="36"/>
  <c r="H174" i="36"/>
  <c r="F174" i="36"/>
  <c r="I174" i="36"/>
  <c r="I169" i="36"/>
  <c r="F169" i="36"/>
  <c r="H169" i="36"/>
  <c r="F163" i="36"/>
  <c r="H163" i="36"/>
  <c r="I163" i="36"/>
  <c r="F161" i="36"/>
  <c r="H161" i="36"/>
  <c r="I161" i="36"/>
  <c r="H158" i="36"/>
  <c r="I158" i="36"/>
  <c r="F158" i="36"/>
  <c r="H154" i="36"/>
  <c r="F154" i="36"/>
  <c r="I154" i="36"/>
  <c r="F149" i="36"/>
  <c r="H149" i="36"/>
  <c r="I149" i="36"/>
  <c r="F143" i="36"/>
  <c r="H143" i="36"/>
  <c r="I143" i="36"/>
  <c r="I141" i="36"/>
  <c r="F141" i="36"/>
  <c r="H141" i="36"/>
  <c r="F138" i="36"/>
  <c r="H138" i="36"/>
  <c r="F134" i="36"/>
  <c r="H134" i="36"/>
  <c r="F129" i="36"/>
  <c r="H129" i="36"/>
  <c r="I129" i="36"/>
  <c r="F123" i="36"/>
  <c r="H123" i="36"/>
  <c r="I123" i="36"/>
  <c r="F121" i="36"/>
  <c r="I121" i="36"/>
  <c r="I118" i="36"/>
  <c r="F114" i="36"/>
  <c r="I114" i="36"/>
  <c r="F109" i="36"/>
  <c r="H109" i="36"/>
  <c r="I109" i="36"/>
  <c r="F103" i="36"/>
  <c r="H103" i="36"/>
  <c r="I103" i="36"/>
  <c r="F101" i="36"/>
  <c r="H101" i="36"/>
  <c r="I101" i="36"/>
  <c r="F98" i="36"/>
  <c r="H98" i="36"/>
  <c r="F94" i="36"/>
  <c r="H94" i="36"/>
  <c r="F89" i="36"/>
  <c r="H89" i="36"/>
  <c r="I89" i="36"/>
  <c r="H83" i="36"/>
  <c r="F83" i="36"/>
  <c r="I83" i="36"/>
  <c r="F81" i="36"/>
  <c r="F78" i="36"/>
  <c r="H78" i="36"/>
  <c r="H74" i="36"/>
  <c r="F69" i="36"/>
  <c r="H69" i="36"/>
  <c r="F63" i="36"/>
  <c r="H63" i="36"/>
  <c r="F61" i="36"/>
  <c r="H61" i="36"/>
  <c r="I61" i="36"/>
  <c r="F58" i="36"/>
  <c r="H58" i="36"/>
  <c r="H54" i="36"/>
  <c r="I54" i="36"/>
  <c r="H43" i="36"/>
  <c r="F43" i="36"/>
  <c r="I43" i="36"/>
  <c r="F41" i="36"/>
  <c r="H41" i="36"/>
  <c r="I41" i="36"/>
  <c r="F38" i="36"/>
  <c r="H38" i="36"/>
  <c r="F34" i="36"/>
  <c r="F23" i="36"/>
  <c r="H23" i="36"/>
  <c r="I23" i="36"/>
  <c r="F21" i="36"/>
  <c r="H21" i="36"/>
  <c r="F18" i="36"/>
  <c r="H18" i="36"/>
  <c r="I18" i="36"/>
  <c r="I14" i="36"/>
  <c r="A204" i="37"/>
  <c r="L3" i="37"/>
  <c r="AV2" i="37" s="1"/>
  <c r="K3" i="37"/>
  <c r="AO2" i="37" s="1"/>
  <c r="J3" i="37"/>
  <c r="AH2" i="37" s="1"/>
  <c r="I3" i="37"/>
  <c r="AA2" i="37" s="1"/>
  <c r="H3" i="37"/>
  <c r="T2" i="37" s="1"/>
  <c r="G3" i="37"/>
  <c r="M2" i="37" s="1"/>
  <c r="D77" i="12" l="1"/>
  <c r="R26" i="29"/>
  <c r="AY85" i="34"/>
  <c r="BW85" i="34"/>
  <c r="BQ85" i="34"/>
  <c r="BR85" i="34"/>
  <c r="CJ85" i="34" s="1"/>
  <c r="BT85" i="34"/>
  <c r="BE61" i="34"/>
  <c r="BF61" i="34" s="1"/>
  <c r="AY61" i="34"/>
  <c r="BP61" i="34"/>
  <c r="B204" i="37"/>
  <c r="T26" i="29" l="1"/>
  <c r="F77" i="12"/>
  <c r="BS85" i="34"/>
  <c r="CN85" i="34"/>
  <c r="CK85" i="34"/>
  <c r="CQ85" i="34"/>
  <c r="CO85" i="34"/>
  <c r="CP85" i="34" s="1"/>
  <c r="CL85" i="34"/>
  <c r="BT61" i="34"/>
  <c r="BR61" i="34"/>
  <c r="BW61" i="34"/>
  <c r="BQ61" i="34"/>
  <c r="BU61" i="34"/>
  <c r="BV61" i="34" s="1"/>
  <c r="BL204" i="37"/>
  <c r="AX204" i="37"/>
  <c r="AY204" i="37"/>
  <c r="BA204" i="37"/>
  <c r="BB204" i="37"/>
  <c r="AZ204" i="37"/>
  <c r="CM85" i="34" l="1"/>
  <c r="DD85" i="34"/>
  <c r="CJ61" i="34"/>
  <c r="BS61" i="34"/>
  <c r="A9" i="36"/>
  <c r="A15" i="37"/>
  <c r="A4" i="36"/>
  <c r="C4" i="36" s="1"/>
  <c r="E9" i="36"/>
  <c r="DK85" i="34" l="1"/>
  <c r="DI85" i="34"/>
  <c r="DJ85" i="34" s="1"/>
  <c r="DF85" i="34"/>
  <c r="DE85" i="34"/>
  <c r="DH85" i="34"/>
  <c r="CN61" i="34"/>
  <c r="CK61" i="34"/>
  <c r="CO61" i="34"/>
  <c r="CP61" i="34" s="1"/>
  <c r="CQ61" i="34"/>
  <c r="CL61" i="34"/>
  <c r="A10" i="37"/>
  <c r="AX10" i="37" s="1"/>
  <c r="C9" i="36"/>
  <c r="A5" i="37"/>
  <c r="A24" i="37"/>
  <c r="S24" i="37" s="1"/>
  <c r="A22" i="37"/>
  <c r="BF22" i="37" s="1"/>
  <c r="A19" i="37"/>
  <c r="AG19" i="37" s="1"/>
  <c r="A30" i="37"/>
  <c r="BG30" i="37" s="1"/>
  <c r="A35" i="37"/>
  <c r="I35" i="37" s="1"/>
  <c r="A39" i="37"/>
  <c r="BI39" i="37" s="1"/>
  <c r="A42" i="37"/>
  <c r="BF42" i="37" s="1"/>
  <c r="A44" i="37"/>
  <c r="AT44" i="37" s="1"/>
  <c r="A5" i="36"/>
  <c r="BH15" i="37"/>
  <c r="BJ15" i="37"/>
  <c r="BI15" i="37"/>
  <c r="BG15" i="37"/>
  <c r="BF15" i="37"/>
  <c r="BK15" i="37"/>
  <c r="V15" i="37"/>
  <c r="AS15" i="37"/>
  <c r="AA15" i="37"/>
  <c r="AR15" i="37"/>
  <c r="X15" i="37"/>
  <c r="AZ15" i="37"/>
  <c r="U15" i="37"/>
  <c r="AT15" i="37"/>
  <c r="T15" i="37"/>
  <c r="AQ15" i="37"/>
  <c r="B15" i="37"/>
  <c r="K15" i="37"/>
  <c r="AV15" i="37"/>
  <c r="Q15" i="37"/>
  <c r="J15" i="37"/>
  <c r="N15" i="37"/>
  <c r="AH15" i="37"/>
  <c r="AP15" i="37"/>
  <c r="AN15" i="37"/>
  <c r="O15" i="37"/>
  <c r="M15" i="37"/>
  <c r="I15" i="37"/>
  <c r="AM15" i="37"/>
  <c r="AF15" i="37"/>
  <c r="L15" i="37"/>
  <c r="AD15" i="37"/>
  <c r="AY15" i="37"/>
  <c r="Y15" i="37"/>
  <c r="AX15" i="37"/>
  <c r="AL15" i="37"/>
  <c r="AK15" i="37"/>
  <c r="AI15" i="37"/>
  <c r="AG15" i="37"/>
  <c r="AC15" i="37"/>
  <c r="AB15" i="37"/>
  <c r="P15" i="37"/>
  <c r="W15" i="37"/>
  <c r="S15" i="37"/>
  <c r="R15" i="37"/>
  <c r="H15" i="37"/>
  <c r="AJ15" i="37"/>
  <c r="D15" i="37"/>
  <c r="F15" i="37" s="1"/>
  <c r="G15" i="37"/>
  <c r="BE15" i="37" s="1"/>
  <c r="AW15" i="37"/>
  <c r="AU15" i="37"/>
  <c r="AO15" i="37"/>
  <c r="AE15" i="37"/>
  <c r="BB15" i="37"/>
  <c r="BA15" i="37"/>
  <c r="E15" i="37"/>
  <c r="Z15" i="37"/>
  <c r="I9" i="36"/>
  <c r="F9" i="36"/>
  <c r="H9" i="36"/>
  <c r="J9" i="36"/>
  <c r="DX85" i="34" l="1"/>
  <c r="DG85" i="34"/>
  <c r="CM61" i="34"/>
  <c r="DD61" i="34"/>
  <c r="N22" i="37"/>
  <c r="BG22" i="37"/>
  <c r="AJ22" i="37"/>
  <c r="AX24" i="37"/>
  <c r="AA24" i="37"/>
  <c r="H24" i="37"/>
  <c r="AJ24" i="37"/>
  <c r="AC22" i="37"/>
  <c r="P22" i="37"/>
  <c r="AL10" i="37"/>
  <c r="AP10" i="37"/>
  <c r="AU10" i="37"/>
  <c r="U10" i="37"/>
  <c r="Z10" i="37"/>
  <c r="AA10" i="37"/>
  <c r="AE10" i="37"/>
  <c r="BI10" i="37"/>
  <c r="V10" i="37"/>
  <c r="BJ10" i="37"/>
  <c r="AH10" i="37"/>
  <c r="I10" i="37"/>
  <c r="AG10" i="37"/>
  <c r="BA10" i="37"/>
  <c r="AF10" i="37"/>
  <c r="BK10" i="37"/>
  <c r="AR10" i="37"/>
  <c r="BH10" i="37"/>
  <c r="S10" i="37"/>
  <c r="H10" i="37"/>
  <c r="G10" i="37"/>
  <c r="BE10" i="37" s="1"/>
  <c r="AV10" i="37"/>
  <c r="J10" i="37"/>
  <c r="AK10" i="37"/>
  <c r="B10" i="37"/>
  <c r="BL10" i="37" s="1"/>
  <c r="AO10" i="37"/>
  <c r="BG10" i="37"/>
  <c r="BF10" i="37"/>
  <c r="R10" i="37"/>
  <c r="L10" i="37"/>
  <c r="AI10" i="37"/>
  <c r="K10" i="37"/>
  <c r="AJ10" i="37"/>
  <c r="E10" i="37"/>
  <c r="T10" i="37"/>
  <c r="AQ10" i="37"/>
  <c r="AW10" i="37"/>
  <c r="Y10" i="37"/>
  <c r="AC10" i="37"/>
  <c r="AS10" i="37"/>
  <c r="AY10" i="37"/>
  <c r="AD10" i="37"/>
  <c r="AB10" i="37"/>
  <c r="AZ10" i="37"/>
  <c r="O10" i="37"/>
  <c r="P10" i="37"/>
  <c r="X10" i="37"/>
  <c r="AT10" i="37"/>
  <c r="AM10" i="37"/>
  <c r="BB10" i="37"/>
  <c r="D10" i="37"/>
  <c r="F10" i="37" s="1"/>
  <c r="Q10" i="37"/>
  <c r="M10" i="37"/>
  <c r="W10" i="37"/>
  <c r="AN10" i="37"/>
  <c r="N10" i="37"/>
  <c r="AV24" i="37"/>
  <c r="A6" i="37"/>
  <c r="C5" i="36"/>
  <c r="AO19" i="37"/>
  <c r="R19" i="37"/>
  <c r="W19" i="37"/>
  <c r="AK39" i="37"/>
  <c r="AP39" i="37"/>
  <c r="BH19" i="37"/>
  <c r="AK22" i="37"/>
  <c r="AN22" i="37"/>
  <c r="Y19" i="37"/>
  <c r="M19" i="37"/>
  <c r="BB22" i="37"/>
  <c r="BH22" i="37"/>
  <c r="AX19" i="37"/>
  <c r="AP22" i="37"/>
  <c r="BJ22" i="37"/>
  <c r="J24" i="37"/>
  <c r="AV19" i="37"/>
  <c r="BA22" i="37"/>
  <c r="Q22" i="37"/>
  <c r="M24" i="37"/>
  <c r="AH19" i="37"/>
  <c r="AF22" i="37"/>
  <c r="BJ24" i="37"/>
  <c r="AW19" i="37"/>
  <c r="AO22" i="37"/>
  <c r="BH24" i="37"/>
  <c r="Z19" i="37"/>
  <c r="AD22" i="37"/>
  <c r="BF24" i="37"/>
  <c r="X19" i="37"/>
  <c r="J22" i="37"/>
  <c r="BK24" i="37"/>
  <c r="AT19" i="37"/>
  <c r="AK19" i="37"/>
  <c r="AB22" i="37"/>
  <c r="V24" i="37"/>
  <c r="Z24" i="37"/>
  <c r="E19" i="37"/>
  <c r="H19" i="37"/>
  <c r="D22" i="37"/>
  <c r="F22" i="37" s="1"/>
  <c r="AF24" i="37"/>
  <c r="O30" i="37"/>
  <c r="T19" i="37"/>
  <c r="AA19" i="37"/>
  <c r="M22" i="37"/>
  <c r="BB24" i="37"/>
  <c r="AS30" i="37"/>
  <c r="AY19" i="37"/>
  <c r="N19" i="37"/>
  <c r="G22" i="37"/>
  <c r="BE22" i="37" s="1"/>
  <c r="AU24" i="37"/>
  <c r="BB30" i="37"/>
  <c r="AZ19" i="37"/>
  <c r="BG19" i="37"/>
  <c r="V22" i="37"/>
  <c r="G24" i="37"/>
  <c r="BE24" i="37" s="1"/>
  <c r="AC30" i="37"/>
  <c r="BA19" i="37"/>
  <c r="BI19" i="37"/>
  <c r="L22" i="37"/>
  <c r="D24" i="37"/>
  <c r="F24" i="37" s="1"/>
  <c r="D30" i="37"/>
  <c r="F30" i="37" s="1"/>
  <c r="BB19" i="37"/>
  <c r="BF19" i="37"/>
  <c r="AA22" i="37"/>
  <c r="W24" i="37"/>
  <c r="AR30" i="37"/>
  <c r="AI19" i="37"/>
  <c r="BK19" i="37"/>
  <c r="AM22" i="37"/>
  <c r="AN24" i="37"/>
  <c r="D35" i="37"/>
  <c r="F35" i="37" s="1"/>
  <c r="AS19" i="37"/>
  <c r="BJ19" i="37"/>
  <c r="K22" i="37"/>
  <c r="X24" i="37"/>
  <c r="Z35" i="37"/>
  <c r="BK39" i="37"/>
  <c r="R39" i="37"/>
  <c r="S19" i="37"/>
  <c r="AC19" i="37"/>
  <c r="AB19" i="37"/>
  <c r="G19" i="37"/>
  <c r="BE19" i="37" s="1"/>
  <c r="AS22" i="37"/>
  <c r="AF19" i="37"/>
  <c r="U19" i="37"/>
  <c r="H22" i="37"/>
  <c r="BI24" i="37"/>
  <c r="BA30" i="37"/>
  <c r="AP19" i="37"/>
  <c r="BH30" i="37"/>
  <c r="J19" i="37"/>
  <c r="E22" i="37"/>
  <c r="W22" i="37"/>
  <c r="AY22" i="37"/>
  <c r="K19" i="37"/>
  <c r="AL19" i="37"/>
  <c r="T22" i="37"/>
  <c r="AH22" i="37"/>
  <c r="AU22" i="37"/>
  <c r="AW24" i="37"/>
  <c r="V30" i="37"/>
  <c r="B39" i="37"/>
  <c r="BL39" i="37" s="1"/>
  <c r="AL30" i="37"/>
  <c r="X30" i="37"/>
  <c r="AU19" i="37"/>
  <c r="V19" i="37"/>
  <c r="I22" i="37"/>
  <c r="X22" i="37"/>
  <c r="Q19" i="37"/>
  <c r="AR19" i="37"/>
  <c r="AN19" i="37"/>
  <c r="AL22" i="37"/>
  <c r="O22" i="37"/>
  <c r="AG22" i="37"/>
  <c r="B19" i="37"/>
  <c r="BL19" i="37" s="1"/>
  <c r="AQ19" i="37"/>
  <c r="AR22" i="37"/>
  <c r="B22" i="37"/>
  <c r="BL22" i="37" s="1"/>
  <c r="AZ22" i="37"/>
  <c r="AB24" i="37"/>
  <c r="E30" i="37"/>
  <c r="I19" i="37"/>
  <c r="AE19" i="37"/>
  <c r="Y22" i="37"/>
  <c r="AT22" i="37"/>
  <c r="AX22" i="37"/>
  <c r="E24" i="37"/>
  <c r="B30" i="37"/>
  <c r="BL30" i="37" s="1"/>
  <c r="AM19" i="37"/>
  <c r="D19" i="37"/>
  <c r="F19" i="37" s="1"/>
  <c r="Z22" i="37"/>
  <c r="S22" i="37"/>
  <c r="BK22" i="37"/>
  <c r="AZ24" i="37"/>
  <c r="K30" i="37"/>
  <c r="P19" i="37"/>
  <c r="AJ19" i="37"/>
  <c r="AI22" i="37"/>
  <c r="R22" i="37"/>
  <c r="BI22" i="37"/>
  <c r="AQ24" i="37"/>
  <c r="AI30" i="37"/>
  <c r="BH39" i="37"/>
  <c r="AF30" i="37"/>
  <c r="AJ30" i="37"/>
  <c r="U30" i="37"/>
  <c r="AK24" i="37"/>
  <c r="AR24" i="37"/>
  <c r="B24" i="37"/>
  <c r="BL24" i="37" s="1"/>
  <c r="AO24" i="37"/>
  <c r="AT24" i="37"/>
  <c r="Y24" i="37"/>
  <c r="AH24" i="37"/>
  <c r="BG39" i="37"/>
  <c r="L24" i="37"/>
  <c r="N24" i="37"/>
  <c r="AC24" i="37"/>
  <c r="AI24" i="37"/>
  <c r="AE24" i="37"/>
  <c r="P24" i="37"/>
  <c r="AP24" i="37"/>
  <c r="I24" i="37"/>
  <c r="BJ39" i="37"/>
  <c r="Q24" i="37"/>
  <c r="R24" i="37"/>
  <c r="AL24" i="37"/>
  <c r="T24" i="37"/>
  <c r="O24" i="37"/>
  <c r="AG24" i="37"/>
  <c r="AD24" i="37"/>
  <c r="BA24" i="37"/>
  <c r="K24" i="37"/>
  <c r="AY24" i="37"/>
  <c r="A6" i="36"/>
  <c r="AE22" i="37"/>
  <c r="AV22" i="37"/>
  <c r="AW22" i="37"/>
  <c r="U24" i="37"/>
  <c r="AM24" i="37"/>
  <c r="BG24" i="37"/>
  <c r="AK30" i="37"/>
  <c r="R35" i="37"/>
  <c r="B35" i="37"/>
  <c r="BL35" i="37" s="1"/>
  <c r="AV35" i="37"/>
  <c r="AE35" i="37"/>
  <c r="N35" i="37"/>
  <c r="AZ35" i="37"/>
  <c r="AP30" i="37"/>
  <c r="AX35" i="37"/>
  <c r="AD30" i="37"/>
  <c r="Y35" i="37"/>
  <c r="AW42" i="37"/>
  <c r="P35" i="37"/>
  <c r="AP42" i="37"/>
  <c r="J35" i="37"/>
  <c r="BJ44" i="37"/>
  <c r="D42" i="37"/>
  <c r="F42" i="37" s="1"/>
  <c r="V35" i="37"/>
  <c r="L30" i="37"/>
  <c r="W42" i="37"/>
  <c r="AC35" i="37"/>
  <c r="M42" i="37"/>
  <c r="Q42" i="37"/>
  <c r="AG35" i="37"/>
  <c r="AU30" i="37"/>
  <c r="AF42" i="37"/>
  <c r="AJ39" i="37"/>
  <c r="Z30" i="37"/>
  <c r="AW30" i="37"/>
  <c r="E35" i="37"/>
  <c r="AL39" i="37"/>
  <c r="AQ39" i="37"/>
  <c r="M30" i="37"/>
  <c r="T35" i="37"/>
  <c r="AV39" i="37"/>
  <c r="AR39" i="37"/>
  <c r="N30" i="37"/>
  <c r="AD35" i="37"/>
  <c r="BB39" i="37"/>
  <c r="G30" i="37"/>
  <c r="BE30" i="37" s="1"/>
  <c r="AL42" i="37"/>
  <c r="W35" i="37"/>
  <c r="AW39" i="37"/>
  <c r="AQ22" i="37"/>
  <c r="U22" i="37"/>
  <c r="AS24" i="37"/>
  <c r="T30" i="37"/>
  <c r="BG44" i="37"/>
  <c r="AT42" i="37"/>
  <c r="AO35" i="37"/>
  <c r="AX39" i="37"/>
  <c r="BI44" i="37"/>
  <c r="AZ39" i="37"/>
  <c r="AK42" i="37"/>
  <c r="D44" i="37"/>
  <c r="F44" i="37" s="1"/>
  <c r="BA35" i="37"/>
  <c r="AA44" i="37"/>
  <c r="BK35" i="37"/>
  <c r="BG35" i="37"/>
  <c r="AE39" i="37"/>
  <c r="J44" i="37"/>
  <c r="AJ42" i="37"/>
  <c r="P44" i="37"/>
  <c r="X35" i="37"/>
  <c r="U39" i="37"/>
  <c r="AV30" i="37"/>
  <c r="AC44" i="37"/>
  <c r="J42" i="37"/>
  <c r="R30" i="37"/>
  <c r="AH30" i="37"/>
  <c r="AE44" i="37"/>
  <c r="Y42" i="37"/>
  <c r="AI35" i="37"/>
  <c r="BF35" i="37"/>
  <c r="AM39" i="37"/>
  <c r="L19" i="37"/>
  <c r="AD19" i="37"/>
  <c r="AT30" i="37"/>
  <c r="P30" i="37"/>
  <c r="X44" i="37"/>
  <c r="BB42" i="37"/>
  <c r="AK35" i="37"/>
  <c r="BH35" i="37"/>
  <c r="L39" i="37"/>
  <c r="AB42" i="37"/>
  <c r="AO44" i="37"/>
  <c r="T39" i="37"/>
  <c r="H42" i="37"/>
  <c r="AT39" i="37"/>
  <c r="R42" i="37"/>
  <c r="BJ35" i="37"/>
  <c r="V39" i="37"/>
  <c r="AN42" i="37"/>
  <c r="AM30" i="37"/>
  <c r="AH35" i="37"/>
  <c r="I30" i="37"/>
  <c r="AO30" i="37"/>
  <c r="G44" i="37"/>
  <c r="BE44" i="37" s="1"/>
  <c r="BB35" i="37"/>
  <c r="BI35" i="37"/>
  <c r="X39" i="37"/>
  <c r="O19" i="37"/>
  <c r="H30" i="37"/>
  <c r="S30" i="37"/>
  <c r="BF44" i="37"/>
  <c r="AU42" i="37"/>
  <c r="AW35" i="37"/>
  <c r="E39" i="37"/>
  <c r="AO39" i="37"/>
  <c r="AY44" i="37"/>
  <c r="AN44" i="37"/>
  <c r="E44" i="37"/>
  <c r="B42" i="37"/>
  <c r="BL42" i="37" s="1"/>
  <c r="Z42" i="37"/>
  <c r="AG42" i="37"/>
  <c r="K39" i="37"/>
  <c r="AY42" i="37"/>
  <c r="G39" i="37"/>
  <c r="BE39" i="37" s="1"/>
  <c r="Y30" i="37"/>
  <c r="AQ30" i="37"/>
  <c r="BJ30" i="37"/>
  <c r="BA44" i="37"/>
  <c r="AV44" i="37"/>
  <c r="AZ42" i="37"/>
  <c r="L42" i="37"/>
  <c r="BJ42" i="37"/>
  <c r="AT35" i="37"/>
  <c r="AP35" i="37"/>
  <c r="Q35" i="37"/>
  <c r="AC39" i="37"/>
  <c r="I39" i="37"/>
  <c r="BA39" i="37"/>
  <c r="Z44" i="37"/>
  <c r="R44" i="37"/>
  <c r="AQ44" i="37"/>
  <c r="BA42" i="37"/>
  <c r="V42" i="37"/>
  <c r="J39" i="37"/>
  <c r="AV42" i="37"/>
  <c r="AB39" i="37"/>
  <c r="T42" i="37"/>
  <c r="AJ35" i="37"/>
  <c r="AH44" i="37"/>
  <c r="E42" i="37"/>
  <c r="AA42" i="37"/>
  <c r="BI42" i="37"/>
  <c r="K35" i="37"/>
  <c r="M35" i="37"/>
  <c r="G35" i="37"/>
  <c r="BE35" i="37" s="1"/>
  <c r="D39" i="37"/>
  <c r="F39" i="37" s="1"/>
  <c r="H39" i="37"/>
  <c r="N39" i="37"/>
  <c r="AN30" i="37"/>
  <c r="AZ30" i="37"/>
  <c r="BI30" i="37"/>
  <c r="K44" i="37"/>
  <c r="AM44" i="37"/>
  <c r="K42" i="37"/>
  <c r="N42" i="37"/>
  <c r="BH42" i="37"/>
  <c r="AQ35" i="37"/>
  <c r="O35" i="37"/>
  <c r="AN35" i="37"/>
  <c r="AD39" i="37"/>
  <c r="AH39" i="37"/>
  <c r="O39" i="37"/>
  <c r="BK44" i="37"/>
  <c r="G42" i="37"/>
  <c r="BE42" i="37" s="1"/>
  <c r="AF44" i="37"/>
  <c r="Q39" i="37"/>
  <c r="O44" i="37"/>
  <c r="AB44" i="37"/>
  <c r="AD42" i="37"/>
  <c r="AW44" i="37"/>
  <c r="AG39" i="37"/>
  <c r="AU39" i="37"/>
  <c r="AZ44" i="37"/>
  <c r="AA39" i="37"/>
  <c r="U35" i="37"/>
  <c r="AY39" i="37"/>
  <c r="AA30" i="37"/>
  <c r="BK30" i="37"/>
  <c r="U44" i="37"/>
  <c r="AM42" i="37"/>
  <c r="BG42" i="37"/>
  <c r="AA35" i="37"/>
  <c r="AX30" i="37"/>
  <c r="AG30" i="37"/>
  <c r="Q30" i="37"/>
  <c r="AD44" i="37"/>
  <c r="AU44" i="37"/>
  <c r="AR42" i="37"/>
  <c r="I42" i="37"/>
  <c r="BK42" i="37"/>
  <c r="AR35" i="37"/>
  <c r="AU35" i="37"/>
  <c r="S35" i="37"/>
  <c r="AF39" i="37"/>
  <c r="AI39" i="37"/>
  <c r="Y39" i="37"/>
  <c r="AS42" i="37"/>
  <c r="AX42" i="37"/>
  <c r="AE42" i="37"/>
  <c r="BB44" i="37"/>
  <c r="AM35" i="37"/>
  <c r="AE30" i="37"/>
  <c r="AI42" i="37"/>
  <c r="AL35" i="37"/>
  <c r="L35" i="37"/>
  <c r="S39" i="37"/>
  <c r="AN39" i="37"/>
  <c r="W30" i="37"/>
  <c r="AB30" i="37"/>
  <c r="BF30" i="37"/>
  <c r="M44" i="37"/>
  <c r="W44" i="37"/>
  <c r="O42" i="37"/>
  <c r="P42" i="37"/>
  <c r="X42" i="37"/>
  <c r="AY35" i="37"/>
  <c r="AB35" i="37"/>
  <c r="AF35" i="37"/>
  <c r="W39" i="37"/>
  <c r="M39" i="37"/>
  <c r="BF39" i="37"/>
  <c r="BH44" i="37"/>
  <c r="AG44" i="37"/>
  <c r="AQ42" i="37"/>
  <c r="AL44" i="37"/>
  <c r="AR44" i="37"/>
  <c r="U42" i="37"/>
  <c r="Z39" i="37"/>
  <c r="H44" i="37"/>
  <c r="I44" i="37"/>
  <c r="AY30" i="37"/>
  <c r="J30" i="37"/>
  <c r="AI44" i="37"/>
  <c r="AX44" i="37"/>
  <c r="AO42" i="37"/>
  <c r="S42" i="37"/>
  <c r="AS35" i="37"/>
  <c r="H35" i="37"/>
  <c r="P39" i="37"/>
  <c r="AS39" i="37"/>
  <c r="Y44" i="37"/>
  <c r="AP44" i="37"/>
  <c r="AK44" i="37"/>
  <c r="S44" i="37"/>
  <c r="AJ44" i="37"/>
  <c r="L44" i="37"/>
  <c r="B44" i="37"/>
  <c r="BL44" i="37" s="1"/>
  <c r="Q44" i="37"/>
  <c r="N44" i="37"/>
  <c r="T44" i="37"/>
  <c r="V44" i="37"/>
  <c r="AS44" i="37"/>
  <c r="AC42" i="37"/>
  <c r="AH42" i="37"/>
  <c r="C15" i="37"/>
  <c r="BL15" i="37"/>
  <c r="BC15" i="37"/>
  <c r="BD15" i="37" s="1"/>
  <c r="DE61" i="34" l="1"/>
  <c r="DH61" i="34"/>
  <c r="DI61" i="34"/>
  <c r="DJ61" i="34" s="1"/>
  <c r="DK61" i="34"/>
  <c r="DF61" i="34"/>
  <c r="BC10" i="37"/>
  <c r="BD10" i="37" s="1"/>
  <c r="C10" i="37"/>
  <c r="A7" i="36"/>
  <c r="A8" i="36" s="1"/>
  <c r="C6" i="36"/>
  <c r="C24" i="37"/>
  <c r="BC19" i="37"/>
  <c r="BD19" i="37" s="1"/>
  <c r="BC22" i="37"/>
  <c r="BD22" i="37" s="1"/>
  <c r="C19" i="37"/>
  <c r="A7" i="37"/>
  <c r="C22" i="37"/>
  <c r="BC24" i="37"/>
  <c r="BD24" i="37" s="1"/>
  <c r="C30" i="37"/>
  <c r="BC35" i="37"/>
  <c r="BD35" i="37" s="1"/>
  <c r="C39" i="37"/>
  <c r="BC30" i="37"/>
  <c r="BD30" i="37" s="1"/>
  <c r="C35" i="37"/>
  <c r="BC39" i="37"/>
  <c r="BD39" i="37" s="1"/>
  <c r="BC42" i="37"/>
  <c r="BD42" i="37" s="1"/>
  <c r="C44" i="37"/>
  <c r="BC44" i="37"/>
  <c r="BD44" i="37" s="1"/>
  <c r="C42" i="37"/>
  <c r="DX61" i="34" l="1"/>
  <c r="DG61" i="34"/>
  <c r="A9" i="37"/>
  <c r="C8" i="36"/>
  <c r="A8" i="37"/>
  <c r="C7" i="36"/>
  <c r="A10" i="36"/>
  <c r="A11" i="37" l="1"/>
  <c r="C10" i="36"/>
  <c r="A11" i="36"/>
  <c r="W5" i="32"/>
  <c r="W6" i="32"/>
  <c r="W7" i="32"/>
  <c r="W8" i="32"/>
  <c r="W9" i="32"/>
  <c r="W13" i="32"/>
  <c r="W14" i="32"/>
  <c r="W15" i="32"/>
  <c r="W16" i="32"/>
  <c r="W17" i="32"/>
  <c r="W18" i="32"/>
  <c r="V5" i="32"/>
  <c r="V6" i="32"/>
  <c r="V7" i="32"/>
  <c r="V8" i="32"/>
  <c r="V9" i="32"/>
  <c r="V13" i="32"/>
  <c r="V14" i="32"/>
  <c r="V15" i="32"/>
  <c r="V16" i="32"/>
  <c r="V17" i="32"/>
  <c r="V18" i="32"/>
  <c r="U5" i="32"/>
  <c r="U6" i="32"/>
  <c r="U7" i="32"/>
  <c r="U8" i="32"/>
  <c r="U9" i="32"/>
  <c r="U13" i="32"/>
  <c r="U14" i="32"/>
  <c r="U15" i="32"/>
  <c r="U16" i="32"/>
  <c r="U17" i="32"/>
  <c r="X17" i="32" s="1"/>
  <c r="U18" i="32"/>
  <c r="X18" i="32" s="1"/>
  <c r="Q5" i="32"/>
  <c r="Q6" i="32"/>
  <c r="Q7" i="32"/>
  <c r="Q8" i="32"/>
  <c r="Q9" i="32"/>
  <c r="Q13" i="32"/>
  <c r="Q14" i="32"/>
  <c r="Q15" i="32"/>
  <c r="Q16" i="32"/>
  <c r="Q17" i="32"/>
  <c r="Q18" i="32"/>
  <c r="P5" i="32"/>
  <c r="P6" i="32"/>
  <c r="P7" i="32"/>
  <c r="P8" i="32"/>
  <c r="P9" i="32"/>
  <c r="P13" i="32"/>
  <c r="P14" i="32"/>
  <c r="P15" i="32"/>
  <c r="P16" i="32"/>
  <c r="P17" i="32"/>
  <c r="P18" i="32"/>
  <c r="O5" i="32"/>
  <c r="O6" i="32"/>
  <c r="O7" i="32"/>
  <c r="O8" i="32"/>
  <c r="O9" i="32"/>
  <c r="O13" i="32"/>
  <c r="O14" i="32"/>
  <c r="O15" i="32"/>
  <c r="O16" i="32"/>
  <c r="O17" i="32"/>
  <c r="O18" i="32"/>
  <c r="V4" i="32"/>
  <c r="U4" i="32"/>
  <c r="P4" i="32"/>
  <c r="O4" i="32"/>
  <c r="W4" i="32"/>
  <c r="Q4" i="32"/>
  <c r="X4" i="32" l="1"/>
  <c r="R4" i="32"/>
  <c r="A12" i="37"/>
  <c r="C11" i="36"/>
  <c r="R13" i="32"/>
  <c r="X16" i="32"/>
  <c r="X13" i="32"/>
  <c r="X9" i="32"/>
  <c r="X8" i="32"/>
  <c r="R14" i="32"/>
  <c r="A12" i="36"/>
  <c r="C12" i="36" s="1"/>
  <c r="X5" i="32"/>
  <c r="R17" i="32"/>
  <c r="Y17" i="32" s="1"/>
  <c r="R16" i="32"/>
  <c r="R9" i="32"/>
  <c r="R7" i="32"/>
  <c r="R6" i="32"/>
  <c r="R5" i="32"/>
  <c r="X6" i="32"/>
  <c r="R8" i="32"/>
  <c r="X14" i="32"/>
  <c r="X7" i="32"/>
  <c r="R18" i="32"/>
  <c r="S18" i="32" s="1"/>
  <c r="X15" i="32"/>
  <c r="R15" i="32"/>
  <c r="Y8" i="32" l="1"/>
  <c r="Y4" i="32"/>
  <c r="S4" i="32"/>
  <c r="Y9" i="32"/>
  <c r="Y13" i="32"/>
  <c r="S14" i="32"/>
  <c r="S9" i="32"/>
  <c r="Y6" i="32"/>
  <c r="S7" i="32"/>
  <c r="S13" i="32"/>
  <c r="S17" i="32"/>
  <c r="S6" i="32"/>
  <c r="Y16" i="32"/>
  <c r="Y14" i="32"/>
  <c r="Y5" i="32"/>
  <c r="A13" i="37"/>
  <c r="A13" i="36"/>
  <c r="S8" i="32"/>
  <c r="S16" i="32"/>
  <c r="Y18" i="32"/>
  <c r="Y7" i="32"/>
  <c r="Y15" i="32"/>
  <c r="S5" i="32"/>
  <c r="S15" i="32"/>
  <c r="A14" i="37" l="1"/>
  <c r="C13" i="36"/>
  <c r="A15" i="36"/>
  <c r="C15" i="36" s="1"/>
  <c r="A16" i="37" l="1"/>
  <c r="A16" i="36"/>
  <c r="C16" i="36" s="1"/>
  <c r="A17" i="37" l="1"/>
  <c r="A17" i="36"/>
  <c r="C17" i="36" s="1"/>
  <c r="A116" i="25"/>
  <c r="A18" i="37" l="1"/>
  <c r="A19" i="36"/>
  <c r="C19" i="36" s="1"/>
  <c r="A118" i="25"/>
  <c r="A7" i="30"/>
  <c r="A123" i="25"/>
  <c r="AK23" i="18"/>
  <c r="AK22" i="18"/>
  <c r="AK21" i="18"/>
  <c r="AK20" i="18"/>
  <c r="AK19" i="18"/>
  <c r="AK18" i="18"/>
  <c r="AK17" i="18"/>
  <c r="AK16" i="18"/>
  <c r="AK15" i="18"/>
  <c r="AK14" i="18"/>
  <c r="AK13" i="18"/>
  <c r="AK12" i="18"/>
  <c r="AK11" i="18"/>
  <c r="AK10" i="18"/>
  <c r="AK9" i="18"/>
  <c r="AK8" i="18"/>
  <c r="AK7" i="18"/>
  <c r="AK6" i="18"/>
  <c r="AK5" i="18"/>
  <c r="AK4" i="18"/>
  <c r="AK3" i="18"/>
  <c r="AI23" i="18"/>
  <c r="AI22" i="18"/>
  <c r="AI21" i="18"/>
  <c r="AI20" i="18"/>
  <c r="AI19" i="18"/>
  <c r="AI18" i="18"/>
  <c r="AI17" i="18"/>
  <c r="AI16" i="18"/>
  <c r="AI15" i="18"/>
  <c r="AI14" i="18"/>
  <c r="AI13" i="18"/>
  <c r="AI12" i="18"/>
  <c r="AI11" i="18"/>
  <c r="AI10" i="18"/>
  <c r="AI9" i="18"/>
  <c r="AI8" i="18"/>
  <c r="AI7" i="18"/>
  <c r="AI6" i="18"/>
  <c r="AI5" i="18"/>
  <c r="AI4" i="18"/>
  <c r="AI3" i="18"/>
  <c r="AG23" i="18"/>
  <c r="AG22" i="18"/>
  <c r="AG21" i="18"/>
  <c r="AG20" i="18"/>
  <c r="AG19" i="18"/>
  <c r="AG18" i="18"/>
  <c r="AG17" i="18"/>
  <c r="AG16" i="18"/>
  <c r="AG15" i="18"/>
  <c r="AG14" i="18"/>
  <c r="AG13" i="18"/>
  <c r="AG12" i="18"/>
  <c r="AG11" i="18"/>
  <c r="AG10" i="18"/>
  <c r="AG9" i="18"/>
  <c r="AG8" i="18"/>
  <c r="AG7" i="18"/>
  <c r="AG6" i="18"/>
  <c r="AG5" i="18"/>
  <c r="AG4" i="18"/>
  <c r="AG3" i="18"/>
  <c r="AE23" i="18"/>
  <c r="AE22" i="18"/>
  <c r="AE21" i="18"/>
  <c r="AE20" i="18"/>
  <c r="AE19" i="18"/>
  <c r="AE18" i="18"/>
  <c r="AE17" i="18"/>
  <c r="AE16" i="18"/>
  <c r="AE15" i="18"/>
  <c r="AE14" i="18"/>
  <c r="AE13" i="18"/>
  <c r="AE12" i="18"/>
  <c r="AE11" i="18"/>
  <c r="AE10" i="18"/>
  <c r="AE9" i="18"/>
  <c r="AE8" i="18"/>
  <c r="AE7" i="18"/>
  <c r="AE6" i="18"/>
  <c r="AE5" i="18"/>
  <c r="AE4" i="18"/>
  <c r="AE3" i="18"/>
  <c r="AC23" i="18"/>
  <c r="AC22" i="18"/>
  <c r="AC21" i="18"/>
  <c r="AC20" i="18"/>
  <c r="AC19" i="18"/>
  <c r="AC18" i="18"/>
  <c r="AC17" i="18"/>
  <c r="AC16" i="18"/>
  <c r="AC15" i="18"/>
  <c r="AC14" i="18"/>
  <c r="AC13" i="18"/>
  <c r="AC12" i="18"/>
  <c r="AC11" i="18"/>
  <c r="AC10" i="18"/>
  <c r="AC9" i="18"/>
  <c r="AC8" i="18"/>
  <c r="AC7" i="18"/>
  <c r="AC6" i="18"/>
  <c r="AC5" i="18"/>
  <c r="AC4" i="18"/>
  <c r="AC3" i="18"/>
  <c r="X23" i="18"/>
  <c r="X22" i="18"/>
  <c r="X21" i="18"/>
  <c r="X20" i="18"/>
  <c r="X19" i="18"/>
  <c r="X18" i="18"/>
  <c r="X17" i="18"/>
  <c r="X16" i="18"/>
  <c r="X15" i="18"/>
  <c r="X14" i="18"/>
  <c r="X13" i="18"/>
  <c r="X12" i="18"/>
  <c r="X11" i="18"/>
  <c r="X10" i="18"/>
  <c r="X9" i="18"/>
  <c r="X8" i="18"/>
  <c r="X7" i="18"/>
  <c r="X6" i="18"/>
  <c r="X5" i="18"/>
  <c r="X4" i="18"/>
  <c r="X3" i="18"/>
  <c r="V23" i="18"/>
  <c r="V22" i="18"/>
  <c r="V21" i="18"/>
  <c r="V20" i="18"/>
  <c r="V19" i="18"/>
  <c r="V18" i="18"/>
  <c r="V17" i="18"/>
  <c r="V16" i="18"/>
  <c r="V15" i="18"/>
  <c r="V14" i="18"/>
  <c r="V13" i="18"/>
  <c r="V12" i="18"/>
  <c r="V11" i="18"/>
  <c r="V10" i="18"/>
  <c r="V9" i="18"/>
  <c r="V8" i="18"/>
  <c r="V7" i="18"/>
  <c r="V6" i="18"/>
  <c r="V5" i="18"/>
  <c r="V4" i="18"/>
  <c r="V3" i="18"/>
  <c r="T23" i="18"/>
  <c r="T22" i="18"/>
  <c r="T21" i="18"/>
  <c r="T20" i="18"/>
  <c r="T19" i="18"/>
  <c r="T18" i="18"/>
  <c r="T17" i="18"/>
  <c r="T16" i="18"/>
  <c r="T15" i="18"/>
  <c r="T14" i="18"/>
  <c r="T13" i="18"/>
  <c r="T12" i="18"/>
  <c r="T11" i="18"/>
  <c r="T10" i="18"/>
  <c r="T9" i="18"/>
  <c r="T8" i="18"/>
  <c r="T7" i="18"/>
  <c r="T6" i="18"/>
  <c r="T5" i="18"/>
  <c r="T4" i="18"/>
  <c r="T3" i="18"/>
  <c r="R23" i="18"/>
  <c r="R22" i="18"/>
  <c r="R21" i="18"/>
  <c r="R20" i="18"/>
  <c r="R19" i="18"/>
  <c r="R18" i="18"/>
  <c r="R17" i="18"/>
  <c r="R16" i="18"/>
  <c r="R15" i="18"/>
  <c r="R14" i="18"/>
  <c r="R13" i="18"/>
  <c r="R12" i="18"/>
  <c r="R11" i="18"/>
  <c r="R10" i="18"/>
  <c r="R9" i="18"/>
  <c r="R8" i="18"/>
  <c r="R7" i="18"/>
  <c r="R6" i="18"/>
  <c r="R5" i="18"/>
  <c r="R4" i="18"/>
  <c r="R3" i="18"/>
  <c r="P23" i="18"/>
  <c r="P22" i="18"/>
  <c r="P21" i="18"/>
  <c r="P20" i="18"/>
  <c r="P19" i="18"/>
  <c r="P18" i="18"/>
  <c r="P17" i="18"/>
  <c r="P16" i="18"/>
  <c r="P15" i="18"/>
  <c r="P14" i="18"/>
  <c r="P13" i="18"/>
  <c r="P12" i="18"/>
  <c r="P11" i="18"/>
  <c r="P10" i="18"/>
  <c r="P9" i="18"/>
  <c r="P8" i="18"/>
  <c r="P7" i="18"/>
  <c r="P6" i="18"/>
  <c r="P5" i="18"/>
  <c r="P4" i="18"/>
  <c r="P3" i="18"/>
  <c r="K23" i="18"/>
  <c r="K22" i="18"/>
  <c r="K21" i="18"/>
  <c r="K20" i="18"/>
  <c r="K19" i="18"/>
  <c r="K18" i="18"/>
  <c r="K17" i="18"/>
  <c r="K16" i="18"/>
  <c r="K15" i="18"/>
  <c r="K14" i="18"/>
  <c r="K13" i="18"/>
  <c r="K12" i="18"/>
  <c r="K11" i="18"/>
  <c r="K10" i="18"/>
  <c r="K9" i="18"/>
  <c r="K8" i="18"/>
  <c r="K7" i="18"/>
  <c r="K6" i="18"/>
  <c r="K5" i="18"/>
  <c r="K4" i="18"/>
  <c r="K3" i="18"/>
  <c r="I23" i="18"/>
  <c r="I22" i="18"/>
  <c r="I21" i="18"/>
  <c r="I20" i="18"/>
  <c r="I19" i="18"/>
  <c r="I18" i="18"/>
  <c r="I17" i="18"/>
  <c r="I16" i="18"/>
  <c r="I15" i="18"/>
  <c r="I14" i="18"/>
  <c r="I13" i="18"/>
  <c r="I12" i="18"/>
  <c r="I11" i="18"/>
  <c r="I10" i="18"/>
  <c r="I9" i="18"/>
  <c r="I8" i="18"/>
  <c r="I7" i="18"/>
  <c r="I6" i="18"/>
  <c r="I5" i="18"/>
  <c r="I4" i="18"/>
  <c r="I3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G4" i="18"/>
  <c r="G3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E6" i="18"/>
  <c r="E5" i="18"/>
  <c r="E4" i="18"/>
  <c r="E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3" i="18"/>
  <c r="B2" i="9"/>
  <c r="I8" i="27"/>
  <c r="H8" i="27"/>
  <c r="G8" i="27"/>
  <c r="F8" i="27"/>
  <c r="E8" i="27"/>
  <c r="D8" i="27"/>
  <c r="I7" i="27"/>
  <c r="H7" i="27"/>
  <c r="G7" i="27"/>
  <c r="F7" i="27"/>
  <c r="E7" i="27"/>
  <c r="D7" i="27"/>
  <c r="I6" i="27"/>
  <c r="H6" i="27"/>
  <c r="G6" i="27"/>
  <c r="F6" i="27"/>
  <c r="E6" i="27"/>
  <c r="D6" i="27"/>
  <c r="H5" i="27"/>
  <c r="I5" i="27"/>
  <c r="G5" i="27"/>
  <c r="F5" i="27"/>
  <c r="E5" i="27"/>
  <c r="D5" i="27"/>
  <c r="I4" i="27"/>
  <c r="H4" i="27"/>
  <c r="G4" i="27"/>
  <c r="F4" i="27"/>
  <c r="E4" i="27"/>
  <c r="D4" i="27"/>
  <c r="G3" i="27"/>
  <c r="I3" i="27"/>
  <c r="H3" i="27"/>
  <c r="F3" i="27"/>
  <c r="E3" i="27"/>
  <c r="D3" i="27"/>
  <c r="I2" i="27"/>
  <c r="H2" i="27"/>
  <c r="G2" i="27"/>
  <c r="F2" i="27"/>
  <c r="E2" i="27"/>
  <c r="D2" i="27"/>
  <c r="X55" i="27"/>
  <c r="V55" i="27"/>
  <c r="U55" i="27"/>
  <c r="X54" i="27"/>
  <c r="V54" i="27"/>
  <c r="U54" i="27"/>
  <c r="X53" i="27"/>
  <c r="V53" i="27"/>
  <c r="U53" i="27"/>
  <c r="X52" i="27"/>
  <c r="V52" i="27"/>
  <c r="U52" i="27"/>
  <c r="X51" i="27"/>
  <c r="V51" i="27"/>
  <c r="U51" i="27"/>
  <c r="X50" i="27"/>
  <c r="V50" i="27"/>
  <c r="U50" i="27"/>
  <c r="X48" i="27"/>
  <c r="V48" i="27"/>
  <c r="U48" i="27"/>
  <c r="X47" i="27"/>
  <c r="V47" i="27"/>
  <c r="U47" i="27"/>
  <c r="L47" i="27"/>
  <c r="X46" i="27"/>
  <c r="V46" i="27"/>
  <c r="U46" i="27"/>
  <c r="X45" i="27"/>
  <c r="V45" i="27"/>
  <c r="U45" i="27"/>
  <c r="M45" i="27"/>
  <c r="X44" i="27"/>
  <c r="V44" i="27"/>
  <c r="U44" i="27"/>
  <c r="X43" i="27"/>
  <c r="V43" i="27"/>
  <c r="U43" i="27"/>
  <c r="X42" i="27"/>
  <c r="V42" i="27"/>
  <c r="U42" i="27"/>
  <c r="C42" i="27"/>
  <c r="C50" i="27" s="1"/>
  <c r="C51" i="27" s="1"/>
  <c r="C52" i="27" s="1"/>
  <c r="C53" i="27" s="1"/>
  <c r="C54" i="27" s="1"/>
  <c r="C55" i="27" s="1"/>
  <c r="C56" i="27" s="1"/>
  <c r="X40" i="27"/>
  <c r="V40" i="27"/>
  <c r="U40" i="27"/>
  <c r="X39" i="27"/>
  <c r="V39" i="27"/>
  <c r="U39" i="27"/>
  <c r="X38" i="27"/>
  <c r="V38" i="27"/>
  <c r="U38" i="27"/>
  <c r="X37" i="27"/>
  <c r="V37" i="27"/>
  <c r="U37" i="27"/>
  <c r="X36" i="27"/>
  <c r="V36" i="27"/>
  <c r="U36" i="27"/>
  <c r="C36" i="27"/>
  <c r="C37" i="27" s="1"/>
  <c r="C38" i="27" s="1"/>
  <c r="C39" i="27" s="1"/>
  <c r="C40" i="27" s="1"/>
  <c r="X35" i="27"/>
  <c r="V35" i="27"/>
  <c r="U35" i="27"/>
  <c r="C35" i="27"/>
  <c r="X34" i="27"/>
  <c r="V34" i="27"/>
  <c r="U34" i="27"/>
  <c r="X32" i="27"/>
  <c r="V32" i="27"/>
  <c r="U32" i="27"/>
  <c r="X31" i="27"/>
  <c r="V31" i="27"/>
  <c r="U31" i="27"/>
  <c r="X30" i="27"/>
  <c r="V30" i="27"/>
  <c r="U30" i="27"/>
  <c r="X29" i="27"/>
  <c r="V29" i="27"/>
  <c r="U29" i="27"/>
  <c r="X28" i="27"/>
  <c r="V28" i="27"/>
  <c r="U28" i="27"/>
  <c r="C28" i="27"/>
  <c r="C29" i="27" s="1"/>
  <c r="C30" i="27" s="1"/>
  <c r="C31" i="27" s="1"/>
  <c r="C32" i="27" s="1"/>
  <c r="X27" i="27"/>
  <c r="V27" i="27"/>
  <c r="U27" i="27"/>
  <c r="C27" i="27"/>
  <c r="X26" i="27"/>
  <c r="V26" i="27"/>
  <c r="U26" i="27"/>
  <c r="X24" i="27"/>
  <c r="V24" i="27"/>
  <c r="U24" i="27"/>
  <c r="X23" i="27"/>
  <c r="V23" i="27"/>
  <c r="U23" i="27"/>
  <c r="X22" i="27"/>
  <c r="V22" i="27"/>
  <c r="U22" i="27"/>
  <c r="X21" i="27"/>
  <c r="V21" i="27"/>
  <c r="U21" i="27"/>
  <c r="X20" i="27"/>
  <c r="V20" i="27"/>
  <c r="U20" i="27"/>
  <c r="X19" i="27"/>
  <c r="V19" i="27"/>
  <c r="U19" i="27"/>
  <c r="C19" i="27"/>
  <c r="C20" i="27" s="1"/>
  <c r="C21" i="27" s="1"/>
  <c r="C22" i="27" s="1"/>
  <c r="C23" i="27" s="1"/>
  <c r="C24" i="27" s="1"/>
  <c r="X18" i="27"/>
  <c r="V18" i="27"/>
  <c r="U18" i="27"/>
  <c r="X16" i="27"/>
  <c r="V16" i="27"/>
  <c r="U16" i="27"/>
  <c r="X15" i="27"/>
  <c r="V15" i="27"/>
  <c r="U15" i="27"/>
  <c r="X14" i="27"/>
  <c r="V14" i="27"/>
  <c r="U14" i="27"/>
  <c r="X13" i="27"/>
  <c r="V13" i="27"/>
  <c r="U13" i="27"/>
  <c r="X12" i="27"/>
  <c r="V12" i="27"/>
  <c r="U12" i="27"/>
  <c r="X11" i="27"/>
  <c r="V11" i="27"/>
  <c r="U11" i="27"/>
  <c r="C11" i="27"/>
  <c r="C12" i="27" s="1"/>
  <c r="C13" i="27" s="1"/>
  <c r="C14" i="27" s="1"/>
  <c r="C15" i="27" s="1"/>
  <c r="C16" i="27" s="1"/>
  <c r="X10" i="27"/>
  <c r="V10" i="27"/>
  <c r="U10" i="27"/>
  <c r="B10" i="27"/>
  <c r="B18" i="27" s="1"/>
  <c r="B26" i="27" s="1"/>
  <c r="B34" i="27" s="1"/>
  <c r="B42" i="27" s="1"/>
  <c r="B50" i="27" s="1"/>
  <c r="X8" i="27"/>
  <c r="V8" i="27"/>
  <c r="U8" i="27"/>
  <c r="X7" i="27"/>
  <c r="V7" i="27"/>
  <c r="U7" i="27"/>
  <c r="X6" i="27"/>
  <c r="V6" i="27"/>
  <c r="U6" i="27"/>
  <c r="X5" i="27"/>
  <c r="V5" i="27"/>
  <c r="U5" i="27"/>
  <c r="X4" i="27"/>
  <c r="V4" i="27"/>
  <c r="U4" i="27"/>
  <c r="X3" i="27"/>
  <c r="V3" i="27"/>
  <c r="U3" i="27"/>
  <c r="C3" i="27"/>
  <c r="C4" i="27" s="1"/>
  <c r="C5" i="27" s="1"/>
  <c r="C6" i="27" s="1"/>
  <c r="C7" i="27" s="1"/>
  <c r="C8" i="27" s="1"/>
  <c r="X2" i="27"/>
  <c r="X57" i="27" s="1"/>
  <c r="V2" i="27"/>
  <c r="V57" i="27" s="1"/>
  <c r="U2" i="27"/>
  <c r="U57" i="27" s="1"/>
  <c r="AJ21" i="26"/>
  <c r="AK21" i="26" s="1"/>
  <c r="AJ19" i="26"/>
  <c r="AK19" i="26" s="1"/>
  <c r="AJ18" i="26"/>
  <c r="AK18" i="26" s="1"/>
  <c r="AJ16" i="26"/>
  <c r="AK16" i="26" s="1"/>
  <c r="AJ15" i="26"/>
  <c r="AK15" i="26" s="1"/>
  <c r="AJ14" i="26"/>
  <c r="AK14" i="26" s="1"/>
  <c r="AJ12" i="26"/>
  <c r="AK12" i="26" s="1"/>
  <c r="AJ11" i="26"/>
  <c r="AK11" i="26" s="1"/>
  <c r="AJ10" i="26"/>
  <c r="AK10" i="26" s="1"/>
  <c r="AJ9" i="26"/>
  <c r="AK9" i="26" s="1"/>
  <c r="AJ7" i="26"/>
  <c r="AK7" i="26" s="1"/>
  <c r="AJ6" i="26"/>
  <c r="AK6" i="26" s="1"/>
  <c r="AJ5" i="26"/>
  <c r="AK5" i="26" s="1"/>
  <c r="AJ4" i="26"/>
  <c r="AK4" i="26" s="1"/>
  <c r="AJ3" i="26"/>
  <c r="AK3" i="26" s="1"/>
  <c r="AH21" i="26"/>
  <c r="AI21" i="26" s="1"/>
  <c r="AH19" i="26"/>
  <c r="AI19" i="26" s="1"/>
  <c r="AH18" i="26"/>
  <c r="AI18" i="26" s="1"/>
  <c r="AH16" i="26"/>
  <c r="AI16" i="26" s="1"/>
  <c r="AH15" i="26"/>
  <c r="AI15" i="26" s="1"/>
  <c r="AH14" i="26"/>
  <c r="AI14" i="26" s="1"/>
  <c r="AI14" i="28" s="1"/>
  <c r="AH12" i="26"/>
  <c r="AI12" i="26" s="1"/>
  <c r="AH11" i="26"/>
  <c r="AI11" i="26" s="1"/>
  <c r="AH10" i="26"/>
  <c r="AI10" i="26" s="1"/>
  <c r="AH9" i="26"/>
  <c r="AI9" i="26" s="1"/>
  <c r="AH7" i="26"/>
  <c r="AI7" i="26" s="1"/>
  <c r="AH6" i="26"/>
  <c r="AI6" i="26" s="1"/>
  <c r="AH5" i="26"/>
  <c r="AI5" i="26" s="1"/>
  <c r="AH4" i="26"/>
  <c r="AI4" i="26" s="1"/>
  <c r="AH3" i="26"/>
  <c r="AF21" i="26"/>
  <c r="AG21" i="26" s="1"/>
  <c r="AF19" i="26"/>
  <c r="AG19" i="26" s="1"/>
  <c r="AF18" i="26"/>
  <c r="AG18" i="26" s="1"/>
  <c r="AF16" i="26"/>
  <c r="AG16" i="26" s="1"/>
  <c r="AF15" i="26"/>
  <c r="AG15" i="26" s="1"/>
  <c r="AF14" i="26"/>
  <c r="AG14" i="26" s="1"/>
  <c r="AF12" i="26"/>
  <c r="AG12" i="26" s="1"/>
  <c r="AF11" i="26"/>
  <c r="AG11" i="26" s="1"/>
  <c r="AF10" i="26"/>
  <c r="AG10" i="26" s="1"/>
  <c r="AF9" i="26"/>
  <c r="AG9" i="26" s="1"/>
  <c r="AF7" i="26"/>
  <c r="AG7" i="26" s="1"/>
  <c r="AF6" i="26"/>
  <c r="AG6" i="26" s="1"/>
  <c r="AF5" i="26"/>
  <c r="AG5" i="26" s="1"/>
  <c r="AF4" i="26"/>
  <c r="AG4" i="26" s="1"/>
  <c r="AF3" i="26"/>
  <c r="AG3" i="26" s="1"/>
  <c r="AG3" i="28" s="1"/>
  <c r="AD21" i="26"/>
  <c r="AE21" i="26" s="1"/>
  <c r="AD19" i="26"/>
  <c r="AE19" i="26" s="1"/>
  <c r="AD18" i="26"/>
  <c r="AE18" i="26" s="1"/>
  <c r="AD16" i="26"/>
  <c r="AE16" i="26" s="1"/>
  <c r="AD15" i="26"/>
  <c r="AE15" i="26" s="1"/>
  <c r="AD14" i="26"/>
  <c r="AE14" i="26" s="1"/>
  <c r="AD12" i="26"/>
  <c r="AE12" i="26" s="1"/>
  <c r="AD11" i="26"/>
  <c r="AE11" i="26" s="1"/>
  <c r="AD10" i="26"/>
  <c r="AE10" i="26" s="1"/>
  <c r="AD9" i="26"/>
  <c r="AE9" i="26" s="1"/>
  <c r="AD7" i="26"/>
  <c r="AE7" i="26" s="1"/>
  <c r="AD6" i="26"/>
  <c r="AE6" i="26" s="1"/>
  <c r="AD5" i="26"/>
  <c r="AE5" i="26" s="1"/>
  <c r="AD4" i="26"/>
  <c r="AE4" i="26" s="1"/>
  <c r="AD3" i="26"/>
  <c r="AE3" i="26" s="1"/>
  <c r="AE3" i="28" s="1"/>
  <c r="AB21" i="26"/>
  <c r="AB19" i="26"/>
  <c r="AB18" i="26"/>
  <c r="AB16" i="26"/>
  <c r="AB15" i="26"/>
  <c r="AB14" i="26"/>
  <c r="AB12" i="26"/>
  <c r="AB11" i="26"/>
  <c r="AB10" i="26"/>
  <c r="AB9" i="26"/>
  <c r="AB4" i="26"/>
  <c r="AB5" i="26"/>
  <c r="AB33" i="26" s="1"/>
  <c r="AB6" i="26"/>
  <c r="AB7" i="26"/>
  <c r="AC7" i="26" s="1"/>
  <c r="AC7" i="28" s="1"/>
  <c r="AB3" i="26"/>
  <c r="W17" i="26"/>
  <c r="X17" i="26" s="1"/>
  <c r="W16" i="26"/>
  <c r="X16" i="26" s="1"/>
  <c r="W15" i="26"/>
  <c r="X15" i="26" s="1"/>
  <c r="W14" i="26"/>
  <c r="X14" i="26" s="1"/>
  <c r="W13" i="26"/>
  <c r="X13" i="26" s="1"/>
  <c r="W12" i="26"/>
  <c r="X12" i="26" s="1"/>
  <c r="W11" i="26"/>
  <c r="X11" i="26" s="1"/>
  <c r="W10" i="26"/>
  <c r="X10" i="26" s="1"/>
  <c r="W9" i="26"/>
  <c r="X9" i="26" s="1"/>
  <c r="W8" i="26"/>
  <c r="X8" i="26" s="1"/>
  <c r="W7" i="26"/>
  <c r="X7" i="26" s="1"/>
  <c r="W6" i="26"/>
  <c r="X6" i="26" s="1"/>
  <c r="W5" i="26"/>
  <c r="X5" i="26" s="1"/>
  <c r="W4" i="26"/>
  <c r="X4" i="26" s="1"/>
  <c r="W3" i="26"/>
  <c r="X3" i="26" s="1"/>
  <c r="U17" i="26"/>
  <c r="V17" i="26" s="1"/>
  <c r="U16" i="26"/>
  <c r="V16" i="26" s="1"/>
  <c r="U15" i="26"/>
  <c r="V15" i="26" s="1"/>
  <c r="U14" i="26"/>
  <c r="V14" i="26" s="1"/>
  <c r="U13" i="26"/>
  <c r="V13" i="26" s="1"/>
  <c r="U12" i="26"/>
  <c r="V12" i="26" s="1"/>
  <c r="U11" i="26"/>
  <c r="V11" i="26" s="1"/>
  <c r="U10" i="26"/>
  <c r="V10" i="26" s="1"/>
  <c r="U9" i="26"/>
  <c r="V9" i="26" s="1"/>
  <c r="V9" i="28" s="1"/>
  <c r="U8" i="26"/>
  <c r="V8" i="26" s="1"/>
  <c r="U7" i="26"/>
  <c r="V7" i="26" s="1"/>
  <c r="U6" i="26"/>
  <c r="V6" i="26" s="1"/>
  <c r="U5" i="26"/>
  <c r="V5" i="26" s="1"/>
  <c r="U4" i="26"/>
  <c r="V4" i="26" s="1"/>
  <c r="U3" i="26"/>
  <c r="V3" i="26" s="1"/>
  <c r="S17" i="26"/>
  <c r="T17" i="26" s="1"/>
  <c r="S16" i="26"/>
  <c r="T16" i="26" s="1"/>
  <c r="S15" i="26"/>
  <c r="T15" i="26" s="1"/>
  <c r="S14" i="26"/>
  <c r="T14" i="26" s="1"/>
  <c r="S13" i="26"/>
  <c r="T13" i="26" s="1"/>
  <c r="S12" i="26"/>
  <c r="T12" i="26" s="1"/>
  <c r="S11" i="26"/>
  <c r="T11" i="26" s="1"/>
  <c r="S10" i="26"/>
  <c r="T10" i="26" s="1"/>
  <c r="S9" i="26"/>
  <c r="T9" i="26" s="1"/>
  <c r="S8" i="26"/>
  <c r="T8" i="26" s="1"/>
  <c r="S7" i="26"/>
  <c r="T7" i="26" s="1"/>
  <c r="S6" i="26"/>
  <c r="S5" i="26"/>
  <c r="T5" i="26" s="1"/>
  <c r="S4" i="26"/>
  <c r="T4" i="26" s="1"/>
  <c r="S3" i="26"/>
  <c r="T3" i="26" s="1"/>
  <c r="Q17" i="26"/>
  <c r="R17" i="26" s="1"/>
  <c r="Q16" i="26"/>
  <c r="R16" i="26" s="1"/>
  <c r="Q15" i="26"/>
  <c r="R15" i="26" s="1"/>
  <c r="Q14" i="26"/>
  <c r="R14" i="26" s="1"/>
  <c r="Q13" i="26"/>
  <c r="R13" i="26" s="1"/>
  <c r="Q12" i="26"/>
  <c r="R12" i="26" s="1"/>
  <c r="Q11" i="26"/>
  <c r="R11" i="26" s="1"/>
  <c r="R11" i="28" s="1"/>
  <c r="Q10" i="26"/>
  <c r="R10" i="26" s="1"/>
  <c r="Q9" i="26"/>
  <c r="R9" i="26" s="1"/>
  <c r="Q8" i="26"/>
  <c r="R8" i="26" s="1"/>
  <c r="Q7" i="26"/>
  <c r="R7" i="26" s="1"/>
  <c r="Q6" i="26"/>
  <c r="R6" i="26" s="1"/>
  <c r="Q5" i="26"/>
  <c r="R5" i="26" s="1"/>
  <c r="Q4" i="26"/>
  <c r="R4" i="26" s="1"/>
  <c r="Q3" i="26"/>
  <c r="R3" i="26" s="1"/>
  <c r="O17" i="26"/>
  <c r="O16" i="26"/>
  <c r="O15" i="26"/>
  <c r="O14" i="26"/>
  <c r="O13" i="26"/>
  <c r="O12" i="26"/>
  <c r="O11" i="26"/>
  <c r="O10" i="26"/>
  <c r="O9" i="26"/>
  <c r="P9" i="26" s="1"/>
  <c r="O8" i="26"/>
  <c r="P8" i="26" s="1"/>
  <c r="O7" i="26"/>
  <c r="P7" i="26" s="1"/>
  <c r="O6" i="26"/>
  <c r="O5" i="26"/>
  <c r="P5" i="26" s="1"/>
  <c r="O4" i="26"/>
  <c r="P4" i="26" s="1"/>
  <c r="O3" i="26"/>
  <c r="O33" i="26" s="1"/>
  <c r="J21" i="26"/>
  <c r="K21" i="26" s="1"/>
  <c r="J19" i="26"/>
  <c r="K19" i="26" s="1"/>
  <c r="J18" i="26"/>
  <c r="K18" i="26" s="1"/>
  <c r="J16" i="26"/>
  <c r="K16" i="26" s="1"/>
  <c r="J15" i="26"/>
  <c r="K15" i="26" s="1"/>
  <c r="J14" i="26"/>
  <c r="K14" i="26" s="1"/>
  <c r="J12" i="26"/>
  <c r="K12" i="26" s="1"/>
  <c r="J11" i="26"/>
  <c r="K11" i="26" s="1"/>
  <c r="K11" i="28" s="1"/>
  <c r="J10" i="26"/>
  <c r="K10" i="26" s="1"/>
  <c r="J9" i="26"/>
  <c r="K9" i="26" s="1"/>
  <c r="K9" i="28" s="1"/>
  <c r="J7" i="26"/>
  <c r="K7" i="26" s="1"/>
  <c r="J6" i="26"/>
  <c r="K6" i="26" s="1"/>
  <c r="J5" i="26"/>
  <c r="K5" i="26" s="1"/>
  <c r="J4" i="26"/>
  <c r="K4" i="26" s="1"/>
  <c r="J3" i="26"/>
  <c r="K3" i="26" s="1"/>
  <c r="H21" i="26"/>
  <c r="I21" i="26" s="1"/>
  <c r="H19" i="26"/>
  <c r="I19" i="26" s="1"/>
  <c r="H18" i="26"/>
  <c r="I18" i="26" s="1"/>
  <c r="H16" i="26"/>
  <c r="I16" i="26" s="1"/>
  <c r="H15" i="26"/>
  <c r="I15" i="26" s="1"/>
  <c r="H14" i="26"/>
  <c r="I14" i="26" s="1"/>
  <c r="H12" i="26"/>
  <c r="I12" i="26" s="1"/>
  <c r="H11" i="26"/>
  <c r="I11" i="26" s="1"/>
  <c r="H10" i="26"/>
  <c r="I10" i="26" s="1"/>
  <c r="H9" i="26"/>
  <c r="I9" i="26" s="1"/>
  <c r="H7" i="26"/>
  <c r="I7" i="26" s="1"/>
  <c r="H6" i="26"/>
  <c r="I6" i="26" s="1"/>
  <c r="H5" i="26"/>
  <c r="I5" i="26" s="1"/>
  <c r="H4" i="26"/>
  <c r="I4" i="26" s="1"/>
  <c r="H3" i="26"/>
  <c r="I3" i="26" s="1"/>
  <c r="F21" i="26"/>
  <c r="G21" i="26" s="1"/>
  <c r="F19" i="26"/>
  <c r="G19" i="26" s="1"/>
  <c r="F18" i="26"/>
  <c r="G18" i="26" s="1"/>
  <c r="F16" i="26"/>
  <c r="G16" i="26" s="1"/>
  <c r="F15" i="26"/>
  <c r="G15" i="26" s="1"/>
  <c r="F14" i="26"/>
  <c r="G14" i="26" s="1"/>
  <c r="F12" i="26"/>
  <c r="G12" i="26" s="1"/>
  <c r="F11" i="26"/>
  <c r="G11" i="26" s="1"/>
  <c r="F10" i="26"/>
  <c r="F9" i="26"/>
  <c r="G9" i="26" s="1"/>
  <c r="F7" i="26"/>
  <c r="G7" i="26" s="1"/>
  <c r="F6" i="26"/>
  <c r="G6" i="26" s="1"/>
  <c r="F5" i="26"/>
  <c r="G5" i="26" s="1"/>
  <c r="F4" i="26"/>
  <c r="G4" i="26" s="1"/>
  <c r="F3" i="26"/>
  <c r="G3" i="26" s="1"/>
  <c r="D21" i="26"/>
  <c r="E21" i="26" s="1"/>
  <c r="D19" i="26"/>
  <c r="E19" i="26" s="1"/>
  <c r="D18" i="26"/>
  <c r="E18" i="26" s="1"/>
  <c r="D16" i="26"/>
  <c r="E16" i="26" s="1"/>
  <c r="D15" i="26"/>
  <c r="E15" i="26" s="1"/>
  <c r="D14" i="26"/>
  <c r="E14" i="26" s="1"/>
  <c r="D12" i="26"/>
  <c r="E12" i="26" s="1"/>
  <c r="D11" i="26"/>
  <c r="E11" i="26" s="1"/>
  <c r="D10" i="26"/>
  <c r="E10" i="26" s="1"/>
  <c r="D9" i="26"/>
  <c r="E9" i="26" s="1"/>
  <c r="D7" i="26"/>
  <c r="D6" i="26"/>
  <c r="E6" i="26" s="1"/>
  <c r="D5" i="26"/>
  <c r="E5" i="26" s="1"/>
  <c r="D4" i="26"/>
  <c r="E4" i="26" s="1"/>
  <c r="D3" i="26"/>
  <c r="E3" i="26" s="1"/>
  <c r="B21" i="26"/>
  <c r="B19" i="26"/>
  <c r="B18" i="26"/>
  <c r="AR18" i="26" s="1"/>
  <c r="B16" i="26"/>
  <c r="B15" i="26"/>
  <c r="B14" i="26"/>
  <c r="C14" i="26" s="1"/>
  <c r="B12" i="26"/>
  <c r="AR12" i="26" s="1"/>
  <c r="B11" i="26"/>
  <c r="B10" i="26"/>
  <c r="B33" i="26" s="1"/>
  <c r="B9" i="26"/>
  <c r="B4" i="26"/>
  <c r="B5" i="26"/>
  <c r="B6" i="26"/>
  <c r="AR6" i="26" s="1"/>
  <c r="B7" i="26"/>
  <c r="C7" i="26" s="1"/>
  <c r="B3" i="26"/>
  <c r="AR23" i="26"/>
  <c r="AQ23" i="26"/>
  <c r="AR22" i="26"/>
  <c r="AQ22" i="26"/>
  <c r="AR21" i="26"/>
  <c r="AQ21" i="26"/>
  <c r="AC21" i="26"/>
  <c r="X21" i="26"/>
  <c r="V21" i="26"/>
  <c r="T21" i="26"/>
  <c r="R21" i="26"/>
  <c r="P21" i="26"/>
  <c r="C21" i="26"/>
  <c r="AR20" i="26"/>
  <c r="AQ20" i="26"/>
  <c r="AK20" i="26"/>
  <c r="AI20" i="26"/>
  <c r="AG20" i="26"/>
  <c r="AE20" i="26"/>
  <c r="AC20" i="26"/>
  <c r="X20" i="26"/>
  <c r="V20" i="26"/>
  <c r="T20" i="26"/>
  <c r="R20" i="26"/>
  <c r="P20" i="26"/>
  <c r="K20" i="26"/>
  <c r="I20" i="26"/>
  <c r="G20" i="26"/>
  <c r="E20" i="26"/>
  <c r="C20" i="26"/>
  <c r="AR19" i="26"/>
  <c r="AQ19" i="26"/>
  <c r="AC19" i="26"/>
  <c r="X19" i="26"/>
  <c r="V19" i="26"/>
  <c r="T19" i="26"/>
  <c r="R19" i="26"/>
  <c r="P19" i="26"/>
  <c r="C19" i="26"/>
  <c r="AQ18" i="26"/>
  <c r="AC18" i="26"/>
  <c r="X18" i="26"/>
  <c r="V18" i="26"/>
  <c r="T18" i="26"/>
  <c r="R18" i="26"/>
  <c r="P18" i="26"/>
  <c r="C18" i="26"/>
  <c r="AR17" i="26"/>
  <c r="AQ17" i="26"/>
  <c r="AK17" i="26"/>
  <c r="AI17" i="26"/>
  <c r="AG17" i="26"/>
  <c r="AE17" i="26"/>
  <c r="AC17" i="26"/>
  <c r="P17" i="26"/>
  <c r="K17" i="26"/>
  <c r="I17" i="26"/>
  <c r="G17" i="26"/>
  <c r="E17" i="26"/>
  <c r="C17" i="26"/>
  <c r="AR16" i="26"/>
  <c r="AQ16" i="26"/>
  <c r="AC16" i="26"/>
  <c r="P16" i="26"/>
  <c r="C16" i="26"/>
  <c r="AR15" i="26"/>
  <c r="AQ15" i="26"/>
  <c r="AC15" i="26"/>
  <c r="P15" i="26"/>
  <c r="C15" i="26"/>
  <c r="AR14" i="26"/>
  <c r="AQ14" i="26"/>
  <c r="AC14" i="26"/>
  <c r="P14" i="26"/>
  <c r="AR13" i="26"/>
  <c r="AQ13" i="26"/>
  <c r="AK13" i="26"/>
  <c r="AI13" i="26"/>
  <c r="AG13" i="26"/>
  <c r="AE13" i="26"/>
  <c r="AC13" i="26"/>
  <c r="P13" i="26"/>
  <c r="K13" i="26"/>
  <c r="I13" i="26"/>
  <c r="G13" i="26"/>
  <c r="E13" i="26"/>
  <c r="C13" i="26"/>
  <c r="AC12" i="26"/>
  <c r="P12" i="26"/>
  <c r="AR11" i="26"/>
  <c r="AQ11" i="26"/>
  <c r="AC11" i="26"/>
  <c r="P11" i="26"/>
  <c r="C11" i="26"/>
  <c r="AR10" i="26"/>
  <c r="AQ10" i="26"/>
  <c r="AC10" i="26"/>
  <c r="P10" i="26"/>
  <c r="C10" i="26"/>
  <c r="AR9" i="26"/>
  <c r="AQ9" i="26"/>
  <c r="AC9" i="26"/>
  <c r="C9" i="26"/>
  <c r="AR8" i="26"/>
  <c r="AQ8" i="26"/>
  <c r="AK8" i="26"/>
  <c r="AI8" i="26"/>
  <c r="AG8" i="26"/>
  <c r="AE8" i="26"/>
  <c r="AC8" i="26"/>
  <c r="K8" i="26"/>
  <c r="I8" i="26"/>
  <c r="G8" i="26"/>
  <c r="E8" i="26"/>
  <c r="C8" i="26"/>
  <c r="AR7" i="26"/>
  <c r="AQ7" i="26"/>
  <c r="AQ6" i="26"/>
  <c r="AC6" i="26"/>
  <c r="P6" i="26"/>
  <c r="C6" i="26"/>
  <c r="AR5" i="26"/>
  <c r="AQ5" i="26"/>
  <c r="AC5" i="26"/>
  <c r="AC5" i="28" s="1"/>
  <c r="C5" i="26"/>
  <c r="AR4" i="26"/>
  <c r="AQ4" i="26"/>
  <c r="AC4" i="26"/>
  <c r="C4" i="26"/>
  <c r="AR3" i="26"/>
  <c r="AQ3" i="26"/>
  <c r="AU3" i="26" s="1"/>
  <c r="AC3" i="26"/>
  <c r="C3" i="26"/>
  <c r="X20" i="21"/>
  <c r="U20" i="21"/>
  <c r="F15" i="21"/>
  <c r="AV61" i="17"/>
  <c r="AW60" i="17"/>
  <c r="AW59" i="17"/>
  <c r="AW58" i="17"/>
  <c r="AW57" i="17"/>
  <c r="AW56" i="17"/>
  <c r="AW54" i="17"/>
  <c r="AW53" i="17"/>
  <c r="AW52" i="17"/>
  <c r="AW51" i="17"/>
  <c r="AW50" i="17"/>
  <c r="AW49" i="17"/>
  <c r="AW48" i="17"/>
  <c r="AW46" i="17"/>
  <c r="AW45" i="17"/>
  <c r="AW44" i="17"/>
  <c r="AW43" i="17"/>
  <c r="AW42" i="17"/>
  <c r="AW41" i="17"/>
  <c r="AW40" i="17"/>
  <c r="AW38" i="17"/>
  <c r="AW37" i="17"/>
  <c r="AW35" i="17"/>
  <c r="AW34" i="17"/>
  <c r="AW30" i="17"/>
  <c r="AW29" i="17"/>
  <c r="AW28" i="17"/>
  <c r="AW26" i="17"/>
  <c r="AW25" i="17"/>
  <c r="AW24" i="17"/>
  <c r="AW22" i="17"/>
  <c r="AW21" i="17"/>
  <c r="AW15" i="17"/>
  <c r="AW14" i="17"/>
  <c r="AW12" i="17"/>
  <c r="AW11" i="17"/>
  <c r="AW10" i="17"/>
  <c r="AW8" i="17"/>
  <c r="AW7" i="17"/>
  <c r="AU57" i="17"/>
  <c r="AU58" i="17"/>
  <c r="AU59" i="17"/>
  <c r="AU60" i="17"/>
  <c r="AT61" i="17"/>
  <c r="AU56" i="17"/>
  <c r="AU54" i="17"/>
  <c r="AU53" i="17"/>
  <c r="AU52" i="17"/>
  <c r="AU51" i="17"/>
  <c r="AU50" i="17"/>
  <c r="AU49" i="17"/>
  <c r="AU48" i="17"/>
  <c r="AU46" i="17"/>
  <c r="AU45" i="17"/>
  <c r="AU44" i="17"/>
  <c r="AU43" i="17"/>
  <c r="AU42" i="17"/>
  <c r="AU41" i="17"/>
  <c r="AU40" i="17"/>
  <c r="AU38" i="17"/>
  <c r="AU37" i="17"/>
  <c r="AU35" i="17"/>
  <c r="AU34" i="17"/>
  <c r="AU30" i="17"/>
  <c r="AU29" i="17"/>
  <c r="AU28" i="17"/>
  <c r="AU26" i="17"/>
  <c r="AU25" i="17"/>
  <c r="AU24" i="17"/>
  <c r="AU22" i="17"/>
  <c r="AU21" i="17"/>
  <c r="AU8" i="17"/>
  <c r="AU10" i="17"/>
  <c r="AU11" i="17"/>
  <c r="AU12" i="17"/>
  <c r="AU14" i="17"/>
  <c r="AU15" i="17"/>
  <c r="AU7" i="17"/>
  <c r="AS61" i="17"/>
  <c r="AT60" i="17"/>
  <c r="AT59" i="17"/>
  <c r="AT58" i="17"/>
  <c r="AT57" i="17"/>
  <c r="AT56" i="17"/>
  <c r="AT54" i="17"/>
  <c r="AT53" i="17"/>
  <c r="AT52" i="17"/>
  <c r="AT51" i="17"/>
  <c r="AT50" i="17"/>
  <c r="AT49" i="17"/>
  <c r="AT48" i="17"/>
  <c r="AT46" i="17"/>
  <c r="AT45" i="17"/>
  <c r="AT44" i="17"/>
  <c r="AT43" i="17"/>
  <c r="AT42" i="17"/>
  <c r="AT41" i="17"/>
  <c r="AT40" i="17"/>
  <c r="AT38" i="17"/>
  <c r="AT37" i="17"/>
  <c r="AT35" i="17"/>
  <c r="AT34" i="17"/>
  <c r="AT30" i="17"/>
  <c r="AT29" i="17"/>
  <c r="AT28" i="17"/>
  <c r="AT26" i="17"/>
  <c r="AT25" i="17"/>
  <c r="AT24" i="17"/>
  <c r="AT22" i="17"/>
  <c r="AT21" i="17"/>
  <c r="AT15" i="17"/>
  <c r="AT14" i="17"/>
  <c r="AT12" i="17"/>
  <c r="AT11" i="17"/>
  <c r="AT10" i="17"/>
  <c r="AT8" i="17"/>
  <c r="AT7" i="17"/>
  <c r="A19" i="30"/>
  <c r="A3" i="15"/>
  <c r="A4" i="15"/>
  <c r="A5" i="15"/>
  <c r="A6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5" i="15"/>
  <c r="A47" i="15"/>
  <c r="A49" i="15"/>
  <c r="A50" i="15"/>
  <c r="A58" i="15"/>
  <c r="A66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99" i="15"/>
  <c r="A100" i="15"/>
  <c r="A101" i="15"/>
  <c r="A102" i="15"/>
  <c r="A103" i="15"/>
  <c r="A104" i="15"/>
  <c r="A105" i="15"/>
  <c r="A106" i="15"/>
  <c r="A107" i="15"/>
  <c r="A108" i="15"/>
  <c r="A109" i="15"/>
  <c r="A110" i="15"/>
  <c r="A111" i="15"/>
  <c r="A2" i="15"/>
  <c r="D32" i="21"/>
  <c r="D31" i="21"/>
  <c r="D30" i="21"/>
  <c r="D29" i="21"/>
  <c r="D28" i="21"/>
  <c r="D27" i="21"/>
  <c r="D19" i="21"/>
  <c r="D18" i="21"/>
  <c r="D17" i="21"/>
  <c r="D16" i="21"/>
  <c r="D15" i="21"/>
  <c r="I32" i="21"/>
  <c r="I31" i="21"/>
  <c r="I30" i="21"/>
  <c r="I29" i="21"/>
  <c r="I28" i="21"/>
  <c r="I27" i="21"/>
  <c r="N32" i="21"/>
  <c r="N31" i="21"/>
  <c r="N30" i="21"/>
  <c r="N29" i="21"/>
  <c r="N28" i="21"/>
  <c r="N27" i="21"/>
  <c r="S32" i="21"/>
  <c r="S31" i="21"/>
  <c r="S30" i="21"/>
  <c r="S29" i="21"/>
  <c r="S28" i="21"/>
  <c r="S27" i="21"/>
  <c r="X32" i="21"/>
  <c r="X31" i="21"/>
  <c r="X30" i="21"/>
  <c r="X29" i="21"/>
  <c r="X28" i="21"/>
  <c r="X27" i="21"/>
  <c r="X8" i="21"/>
  <c r="X7" i="21"/>
  <c r="X6" i="21"/>
  <c r="X5" i="21"/>
  <c r="X4" i="21"/>
  <c r="X3" i="21"/>
  <c r="S8" i="21"/>
  <c r="S7" i="21"/>
  <c r="S6" i="21"/>
  <c r="S5" i="21"/>
  <c r="S4" i="21"/>
  <c r="S3" i="21"/>
  <c r="N8" i="21"/>
  <c r="N7" i="21"/>
  <c r="N6" i="21"/>
  <c r="N5" i="21"/>
  <c r="N4" i="21"/>
  <c r="N3" i="21"/>
  <c r="I8" i="21"/>
  <c r="I7" i="21"/>
  <c r="I6" i="21"/>
  <c r="I5" i="21"/>
  <c r="I4" i="21"/>
  <c r="I3" i="21"/>
  <c r="D8" i="21"/>
  <c r="D7" i="21"/>
  <c r="D6" i="21"/>
  <c r="D5" i="21"/>
  <c r="D4" i="21"/>
  <c r="D3" i="21"/>
  <c r="G47" i="9"/>
  <c r="F47" i="9"/>
  <c r="E47" i="9"/>
  <c r="D47" i="9"/>
  <c r="C47" i="9"/>
  <c r="B47" i="9"/>
  <c r="G46" i="9"/>
  <c r="F46" i="9"/>
  <c r="E46" i="9"/>
  <c r="D46" i="9"/>
  <c r="C46" i="9"/>
  <c r="B46" i="9"/>
  <c r="G45" i="9"/>
  <c r="F45" i="9"/>
  <c r="E45" i="9"/>
  <c r="D45" i="9"/>
  <c r="C45" i="9"/>
  <c r="B45" i="9"/>
  <c r="G44" i="9"/>
  <c r="F44" i="9"/>
  <c r="E44" i="9"/>
  <c r="D44" i="9"/>
  <c r="C44" i="9"/>
  <c r="B44" i="9"/>
  <c r="G43" i="9"/>
  <c r="F43" i="9"/>
  <c r="E43" i="9"/>
  <c r="D43" i="9"/>
  <c r="C43" i="9"/>
  <c r="B43" i="9"/>
  <c r="G42" i="9"/>
  <c r="F42" i="9"/>
  <c r="E42" i="9"/>
  <c r="D42" i="9"/>
  <c r="C42" i="9"/>
  <c r="B42" i="9"/>
  <c r="G41" i="9"/>
  <c r="F41" i="9"/>
  <c r="E41" i="9"/>
  <c r="D41" i="9"/>
  <c r="C41" i="9"/>
  <c r="B41" i="9"/>
  <c r="G40" i="9"/>
  <c r="F40" i="9"/>
  <c r="E40" i="9"/>
  <c r="D40" i="9"/>
  <c r="C40" i="9"/>
  <c r="B40" i="9"/>
  <c r="G39" i="9"/>
  <c r="F39" i="9"/>
  <c r="E39" i="9"/>
  <c r="D39" i="9"/>
  <c r="C39" i="9"/>
  <c r="B39" i="9"/>
  <c r="G38" i="9"/>
  <c r="F38" i="9"/>
  <c r="E38" i="9"/>
  <c r="D38" i="9"/>
  <c r="C38" i="9"/>
  <c r="B38" i="9"/>
  <c r="G37" i="9"/>
  <c r="F37" i="9"/>
  <c r="E37" i="9"/>
  <c r="D37" i="9"/>
  <c r="C37" i="9"/>
  <c r="B37" i="9"/>
  <c r="G36" i="9"/>
  <c r="F36" i="9"/>
  <c r="E36" i="9"/>
  <c r="D36" i="9"/>
  <c r="C36" i="9"/>
  <c r="B36" i="9"/>
  <c r="G35" i="9"/>
  <c r="F35" i="9"/>
  <c r="E35" i="9"/>
  <c r="D35" i="9"/>
  <c r="C35" i="9"/>
  <c r="B35" i="9"/>
  <c r="G34" i="9"/>
  <c r="F34" i="9"/>
  <c r="E34" i="9"/>
  <c r="D34" i="9"/>
  <c r="C34" i="9"/>
  <c r="B34" i="9"/>
  <c r="G33" i="9"/>
  <c r="F33" i="9"/>
  <c r="E33" i="9"/>
  <c r="D33" i="9"/>
  <c r="C33" i="9"/>
  <c r="B33" i="9"/>
  <c r="G32" i="9"/>
  <c r="F32" i="9"/>
  <c r="E32" i="9"/>
  <c r="D32" i="9"/>
  <c r="C32" i="9"/>
  <c r="B32" i="9"/>
  <c r="G31" i="9"/>
  <c r="F31" i="9"/>
  <c r="E31" i="9"/>
  <c r="D31" i="9"/>
  <c r="C31" i="9"/>
  <c r="B31" i="9"/>
  <c r="G30" i="9"/>
  <c r="F30" i="9"/>
  <c r="E30" i="9"/>
  <c r="D30" i="9"/>
  <c r="C30" i="9"/>
  <c r="B30" i="9"/>
  <c r="G29" i="9"/>
  <c r="F29" i="9"/>
  <c r="E29" i="9"/>
  <c r="D29" i="9"/>
  <c r="C29" i="9"/>
  <c r="B29" i="9"/>
  <c r="G28" i="9"/>
  <c r="F28" i="9"/>
  <c r="E28" i="9"/>
  <c r="D28" i="9"/>
  <c r="C28" i="9"/>
  <c r="B28" i="9"/>
  <c r="G27" i="9"/>
  <c r="F27" i="9"/>
  <c r="E27" i="9"/>
  <c r="D27" i="9"/>
  <c r="C27" i="9"/>
  <c r="B27" i="9"/>
  <c r="G26" i="9"/>
  <c r="F26" i="9"/>
  <c r="E26" i="9"/>
  <c r="D26" i="9"/>
  <c r="C26" i="9"/>
  <c r="B26" i="9"/>
  <c r="G25" i="9"/>
  <c r="F25" i="9"/>
  <c r="E25" i="9"/>
  <c r="D25" i="9"/>
  <c r="C25" i="9"/>
  <c r="B25" i="9"/>
  <c r="G24" i="9"/>
  <c r="F24" i="9"/>
  <c r="E24" i="9"/>
  <c r="D24" i="9"/>
  <c r="C24" i="9"/>
  <c r="B24" i="9"/>
  <c r="G23" i="9"/>
  <c r="F23" i="9"/>
  <c r="E23" i="9"/>
  <c r="D23" i="9"/>
  <c r="C23" i="9"/>
  <c r="B23" i="9"/>
  <c r="G22" i="9"/>
  <c r="F22" i="9"/>
  <c r="E22" i="9"/>
  <c r="D22" i="9"/>
  <c r="C22" i="9"/>
  <c r="B22" i="9"/>
  <c r="G21" i="9"/>
  <c r="F21" i="9"/>
  <c r="E21" i="9"/>
  <c r="D21" i="9"/>
  <c r="C21" i="9"/>
  <c r="B21" i="9"/>
  <c r="G20" i="9"/>
  <c r="F20" i="9"/>
  <c r="E20" i="9"/>
  <c r="D20" i="9"/>
  <c r="C20" i="9"/>
  <c r="B20" i="9"/>
  <c r="G19" i="9"/>
  <c r="F19" i="9"/>
  <c r="E19" i="9"/>
  <c r="D19" i="9"/>
  <c r="C19" i="9"/>
  <c r="B19" i="9"/>
  <c r="G18" i="9"/>
  <c r="F18" i="9"/>
  <c r="E18" i="9"/>
  <c r="D18" i="9"/>
  <c r="C18" i="9"/>
  <c r="B18" i="9"/>
  <c r="G17" i="9"/>
  <c r="F17" i="9"/>
  <c r="E17" i="9"/>
  <c r="D17" i="9"/>
  <c r="C17" i="9"/>
  <c r="B17" i="9"/>
  <c r="G16" i="9"/>
  <c r="F16" i="9"/>
  <c r="E16" i="9"/>
  <c r="D16" i="9"/>
  <c r="C16" i="9"/>
  <c r="B16" i="9"/>
  <c r="G15" i="9"/>
  <c r="F15" i="9"/>
  <c r="E15" i="9"/>
  <c r="D15" i="9"/>
  <c r="C15" i="9"/>
  <c r="B15" i="9"/>
  <c r="G14" i="9"/>
  <c r="F14" i="9"/>
  <c r="E14" i="9"/>
  <c r="D14" i="9"/>
  <c r="C14" i="9"/>
  <c r="B14" i="9"/>
  <c r="G13" i="9"/>
  <c r="F13" i="9"/>
  <c r="E13" i="9"/>
  <c r="D13" i="9"/>
  <c r="C13" i="9"/>
  <c r="B13" i="9"/>
  <c r="G12" i="9"/>
  <c r="F12" i="9"/>
  <c r="E12" i="9"/>
  <c r="D12" i="9"/>
  <c r="C12" i="9"/>
  <c r="B12" i="9"/>
  <c r="G11" i="9"/>
  <c r="F11" i="9"/>
  <c r="E11" i="9"/>
  <c r="D11" i="9"/>
  <c r="C11" i="9"/>
  <c r="B11" i="9"/>
  <c r="G10" i="9"/>
  <c r="F10" i="9"/>
  <c r="E10" i="9"/>
  <c r="D10" i="9"/>
  <c r="C10" i="9"/>
  <c r="B10" i="9"/>
  <c r="G9" i="9"/>
  <c r="F9" i="9"/>
  <c r="E9" i="9"/>
  <c r="D9" i="9"/>
  <c r="C9" i="9"/>
  <c r="B9" i="9"/>
  <c r="G8" i="9"/>
  <c r="F8" i="9"/>
  <c r="E8" i="9"/>
  <c r="D8" i="9"/>
  <c r="C8" i="9"/>
  <c r="B8" i="9"/>
  <c r="G7" i="9"/>
  <c r="F7" i="9"/>
  <c r="E7" i="9"/>
  <c r="D7" i="9"/>
  <c r="C7" i="9"/>
  <c r="B7" i="9"/>
  <c r="G6" i="9"/>
  <c r="F6" i="9"/>
  <c r="E6" i="9"/>
  <c r="D6" i="9"/>
  <c r="C6" i="9"/>
  <c r="B6" i="9"/>
  <c r="G5" i="9"/>
  <c r="F5" i="9"/>
  <c r="E5" i="9"/>
  <c r="D5" i="9"/>
  <c r="C5" i="9"/>
  <c r="B5" i="9"/>
  <c r="G4" i="9"/>
  <c r="F4" i="9"/>
  <c r="E4" i="9"/>
  <c r="D4" i="9"/>
  <c r="C4" i="9"/>
  <c r="B4" i="9"/>
  <c r="G3" i="9"/>
  <c r="F3" i="9"/>
  <c r="E3" i="9"/>
  <c r="D3" i="9"/>
  <c r="C3" i="9"/>
  <c r="B3" i="9"/>
  <c r="G2" i="9"/>
  <c r="F2" i="9"/>
  <c r="E2" i="9"/>
  <c r="D2" i="9"/>
  <c r="C2" i="9"/>
  <c r="G58" i="9"/>
  <c r="F58" i="9"/>
  <c r="E58" i="9"/>
  <c r="D58" i="9"/>
  <c r="C58" i="9"/>
  <c r="B58" i="9"/>
  <c r="G57" i="9"/>
  <c r="F57" i="9"/>
  <c r="E57" i="9"/>
  <c r="D57" i="9"/>
  <c r="C57" i="9"/>
  <c r="B57" i="9"/>
  <c r="G56" i="9"/>
  <c r="F56" i="9"/>
  <c r="E56" i="9"/>
  <c r="D56" i="9"/>
  <c r="C56" i="9"/>
  <c r="B56" i="9"/>
  <c r="G55" i="9"/>
  <c r="F55" i="9"/>
  <c r="E55" i="9"/>
  <c r="D55" i="9"/>
  <c r="C55" i="9"/>
  <c r="B55" i="9"/>
  <c r="G54" i="9"/>
  <c r="F54" i="9"/>
  <c r="E54" i="9"/>
  <c r="D54" i="9"/>
  <c r="C54" i="9"/>
  <c r="B54" i="9"/>
  <c r="G53" i="9"/>
  <c r="F53" i="9"/>
  <c r="E53" i="9"/>
  <c r="D53" i="9"/>
  <c r="C53" i="9"/>
  <c r="B53" i="9"/>
  <c r="G52" i="9"/>
  <c r="F52" i="9"/>
  <c r="E52" i="9"/>
  <c r="D52" i="9"/>
  <c r="C52" i="9"/>
  <c r="B52" i="9"/>
  <c r="G51" i="9"/>
  <c r="F51" i="9"/>
  <c r="E51" i="9"/>
  <c r="D51" i="9"/>
  <c r="C51" i="9"/>
  <c r="B51" i="9"/>
  <c r="G50" i="9"/>
  <c r="F50" i="9"/>
  <c r="E50" i="9"/>
  <c r="D50" i="9"/>
  <c r="C50" i="9"/>
  <c r="B50" i="9"/>
  <c r="G49" i="9"/>
  <c r="F49" i="9"/>
  <c r="E49" i="9"/>
  <c r="D49" i="9"/>
  <c r="C49" i="9"/>
  <c r="B49" i="9"/>
  <c r="G48" i="9"/>
  <c r="F48" i="9"/>
  <c r="E48" i="9"/>
  <c r="D48" i="9"/>
  <c r="C48" i="9"/>
  <c r="B48" i="9"/>
  <c r="AL51" i="17"/>
  <c r="AR4" i="18"/>
  <c r="AR5" i="18"/>
  <c r="AR6" i="18"/>
  <c r="AR7" i="18"/>
  <c r="AR8" i="18"/>
  <c r="AR9" i="18"/>
  <c r="AR10" i="18"/>
  <c r="AR11" i="18"/>
  <c r="AR12" i="18"/>
  <c r="AR13" i="18"/>
  <c r="AR14" i="18"/>
  <c r="AR15" i="18"/>
  <c r="AR16" i="18"/>
  <c r="AR17" i="18"/>
  <c r="AR18" i="18"/>
  <c r="AR19" i="18"/>
  <c r="AR20" i="18"/>
  <c r="AR21" i="18"/>
  <c r="AR22" i="18"/>
  <c r="AR23" i="18"/>
  <c r="AQ4" i="18"/>
  <c r="AQ5" i="18"/>
  <c r="AQ6" i="18"/>
  <c r="AQ7" i="18"/>
  <c r="AQ8" i="18"/>
  <c r="AQ9" i="18"/>
  <c r="AQ10" i="18"/>
  <c r="AQ11" i="18"/>
  <c r="AQ12" i="18"/>
  <c r="AQ13" i="18"/>
  <c r="AQ14" i="18"/>
  <c r="AQ15" i="18"/>
  <c r="AQ16" i="18"/>
  <c r="AQ17" i="18"/>
  <c r="AQ18" i="18"/>
  <c r="AQ19" i="18"/>
  <c r="AQ20" i="18"/>
  <c r="AQ21" i="18"/>
  <c r="AQ22" i="18"/>
  <c r="AQ23" i="18"/>
  <c r="AR3" i="18"/>
  <c r="AQ3" i="18"/>
  <c r="H33" i="18"/>
  <c r="D33" i="18"/>
  <c r="AK53" i="17"/>
  <c r="W33" i="18"/>
  <c r="U33" i="18"/>
  <c r="S33" i="18"/>
  <c r="Q33" i="18"/>
  <c r="O33" i="18"/>
  <c r="B33" i="18"/>
  <c r="M36" i="13"/>
  <c r="G36" i="13"/>
  <c r="A36" i="13"/>
  <c r="C34" i="21"/>
  <c r="A28" i="21"/>
  <c r="B27" i="21"/>
  <c r="A16" i="21"/>
  <c r="A17" i="21" s="1"/>
  <c r="R10" i="21"/>
  <c r="A4" i="21"/>
  <c r="A5" i="21" s="1"/>
  <c r="H33" i="13"/>
  <c r="H3" i="13"/>
  <c r="N3" i="13" s="1"/>
  <c r="H4" i="13"/>
  <c r="H5" i="13"/>
  <c r="W20" i="21" s="1"/>
  <c r="H6" i="13"/>
  <c r="H7" i="13"/>
  <c r="H8" i="13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B11" i="13"/>
  <c r="B12" i="13"/>
  <c r="B13" i="13"/>
  <c r="E13" i="13" s="1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H2" i="13"/>
  <c r="B3" i="13"/>
  <c r="B4" i="13"/>
  <c r="B5" i="13"/>
  <c r="W6" i="21" s="1"/>
  <c r="B6" i="13"/>
  <c r="W3" i="21" s="1"/>
  <c r="B7" i="13"/>
  <c r="B8" i="13"/>
  <c r="B9" i="13"/>
  <c r="B10" i="13"/>
  <c r="B2" i="13"/>
  <c r="A80" i="34" l="1"/>
  <c r="A80" i="33"/>
  <c r="K80" i="33" s="1"/>
  <c r="A35" i="34"/>
  <c r="A81" i="35" s="1"/>
  <c r="A82" i="35" s="1"/>
  <c r="A83" i="35" s="1"/>
  <c r="A84" i="35" s="1"/>
  <c r="A85" i="35" s="1"/>
  <c r="A35" i="33"/>
  <c r="K35" i="33" s="1"/>
  <c r="A38" i="33"/>
  <c r="K38" i="33" s="1"/>
  <c r="A38" i="34"/>
  <c r="C83" i="35" s="1"/>
  <c r="C180" i="35"/>
  <c r="C184" i="35" s="1"/>
  <c r="G11" i="28"/>
  <c r="G14" i="28"/>
  <c r="X7" i="28"/>
  <c r="AC6" i="28"/>
  <c r="AG4" i="28"/>
  <c r="AE5" i="28"/>
  <c r="K12" i="28"/>
  <c r="T9" i="28"/>
  <c r="AC18" i="28"/>
  <c r="K3" i="28"/>
  <c r="H40" i="9"/>
  <c r="H10" i="9"/>
  <c r="H11" i="9"/>
  <c r="H12" i="9"/>
  <c r="H17" i="9"/>
  <c r="H36" i="9"/>
  <c r="H14" i="9"/>
  <c r="H15" i="9"/>
  <c r="H16" i="9"/>
  <c r="H33" i="9"/>
  <c r="H34" i="9"/>
  <c r="H35" i="9"/>
  <c r="H37" i="9"/>
  <c r="H39" i="9"/>
  <c r="H3" i="9"/>
  <c r="H38" i="9"/>
  <c r="H13" i="9"/>
  <c r="H49" i="9"/>
  <c r="H57" i="9"/>
  <c r="H18" i="9"/>
  <c r="H41" i="9"/>
  <c r="H20" i="9"/>
  <c r="H46" i="9"/>
  <c r="H21" i="9"/>
  <c r="H47" i="9"/>
  <c r="H50" i="9"/>
  <c r="H53" i="9"/>
  <c r="H56" i="9"/>
  <c r="H58" i="9"/>
  <c r="H27" i="9"/>
  <c r="H19" i="9"/>
  <c r="H45" i="9"/>
  <c r="H25" i="9"/>
  <c r="H26" i="9"/>
  <c r="H5" i="9"/>
  <c r="H28" i="9"/>
  <c r="H6" i="9"/>
  <c r="H29" i="9"/>
  <c r="H7" i="9"/>
  <c r="H30" i="9"/>
  <c r="H8" i="9"/>
  <c r="H31" i="9"/>
  <c r="H48" i="9"/>
  <c r="H9" i="9"/>
  <c r="H32" i="9"/>
  <c r="H51" i="9"/>
  <c r="H54" i="9"/>
  <c r="H22" i="9"/>
  <c r="H42" i="9"/>
  <c r="H52" i="9"/>
  <c r="H2" i="9"/>
  <c r="H23" i="9"/>
  <c r="H43" i="9"/>
  <c r="H55" i="9"/>
  <c r="H4" i="9"/>
  <c r="H24" i="9"/>
  <c r="H44" i="9"/>
  <c r="A128" i="25"/>
  <c r="AH33" i="26"/>
  <c r="A25" i="25"/>
  <c r="A7" i="25"/>
  <c r="A11" i="30"/>
  <c r="A15" i="30"/>
  <c r="F33" i="26"/>
  <c r="J33" i="26"/>
  <c r="AF33" i="26"/>
  <c r="AD33" i="26"/>
  <c r="A20" i="37"/>
  <c r="A20" i="36"/>
  <c r="C20" i="36" s="1"/>
  <c r="N16" i="13"/>
  <c r="N15" i="13"/>
  <c r="N22" i="13"/>
  <c r="AE15" i="28"/>
  <c r="AX63" i="17"/>
  <c r="N20" i="13"/>
  <c r="C28" i="21" s="1"/>
  <c r="N10" i="13"/>
  <c r="N21" i="13"/>
  <c r="N9" i="13"/>
  <c r="N32" i="13"/>
  <c r="C31" i="21" s="1"/>
  <c r="N8" i="13"/>
  <c r="N7" i="13"/>
  <c r="R3" i="21"/>
  <c r="N19" i="13"/>
  <c r="N17" i="13"/>
  <c r="N6" i="13"/>
  <c r="N5" i="13"/>
  <c r="C3" i="21"/>
  <c r="A3" i="33" s="1"/>
  <c r="A3" i="34" s="1"/>
  <c r="R9" i="28"/>
  <c r="AK14" i="28"/>
  <c r="G6" i="28"/>
  <c r="AC19" i="28"/>
  <c r="X5" i="28"/>
  <c r="R10" i="28"/>
  <c r="K21" i="28"/>
  <c r="E6" i="28"/>
  <c r="AE14" i="28"/>
  <c r="AK12" i="28"/>
  <c r="AG14" i="28"/>
  <c r="E12" i="28"/>
  <c r="E5" i="28"/>
  <c r="X4" i="28"/>
  <c r="AG12" i="28"/>
  <c r="AI7" i="28"/>
  <c r="T3" i="28"/>
  <c r="S33" i="26"/>
  <c r="X6" i="28"/>
  <c r="P9" i="28"/>
  <c r="K10" i="28"/>
  <c r="P10" i="28"/>
  <c r="V6" i="28"/>
  <c r="G12" i="28"/>
  <c r="V7" i="28"/>
  <c r="I12" i="28"/>
  <c r="E14" i="28"/>
  <c r="I11" i="28"/>
  <c r="AK18" i="28"/>
  <c r="AC15" i="28"/>
  <c r="AG15" i="28"/>
  <c r="AC3" i="28"/>
  <c r="R4" i="28"/>
  <c r="P5" i="28"/>
  <c r="AG18" i="28"/>
  <c r="AE19" i="28"/>
  <c r="K6" i="28"/>
  <c r="E10" i="28"/>
  <c r="AK16" i="28"/>
  <c r="E9" i="28"/>
  <c r="T5" i="28"/>
  <c r="I7" i="28"/>
  <c r="C3" i="28"/>
  <c r="C19" i="28"/>
  <c r="R14" i="28"/>
  <c r="X11" i="28"/>
  <c r="K4" i="28"/>
  <c r="C7" i="28"/>
  <c r="K16" i="28"/>
  <c r="I3" i="28"/>
  <c r="X17" i="28"/>
  <c r="AC10" i="28"/>
  <c r="C21" i="28"/>
  <c r="V17" i="28"/>
  <c r="AK6" i="28"/>
  <c r="C16" i="28"/>
  <c r="X16" i="28"/>
  <c r="E19" i="28"/>
  <c r="AK10" i="28"/>
  <c r="K15" i="28"/>
  <c r="C14" i="28"/>
  <c r="V5" i="28"/>
  <c r="AE7" i="28"/>
  <c r="AG16" i="28"/>
  <c r="E4" i="28"/>
  <c r="R7" i="28"/>
  <c r="I10" i="28"/>
  <c r="AI15" i="28"/>
  <c r="C10" i="28"/>
  <c r="I5" i="28"/>
  <c r="X9" i="28"/>
  <c r="K14" i="28"/>
  <c r="G5" i="28"/>
  <c r="AE16" i="28"/>
  <c r="C18" i="28"/>
  <c r="C15" i="28"/>
  <c r="C9" i="28"/>
  <c r="G16" i="28"/>
  <c r="I15" i="28"/>
  <c r="P13" i="28"/>
  <c r="R12" i="28"/>
  <c r="T11" i="28"/>
  <c r="V10" i="28"/>
  <c r="AG6" i="28"/>
  <c r="AI5" i="28"/>
  <c r="AK4" i="28"/>
  <c r="E18" i="28"/>
  <c r="I16" i="28"/>
  <c r="R13" i="28"/>
  <c r="T12" i="28"/>
  <c r="V11" i="28"/>
  <c r="X10" i="28"/>
  <c r="AC9" i="28"/>
  <c r="AG7" i="28"/>
  <c r="AI6" i="28"/>
  <c r="AK5" i="28"/>
  <c r="G18" i="28"/>
  <c r="P15" i="28"/>
  <c r="T13" i="28"/>
  <c r="V12" i="28"/>
  <c r="AE9" i="28"/>
  <c r="C6" i="28"/>
  <c r="G19" i="28"/>
  <c r="I18" i="28"/>
  <c r="R15" i="28"/>
  <c r="T14" i="28"/>
  <c r="V13" i="28"/>
  <c r="X12" i="28"/>
  <c r="AC11" i="28"/>
  <c r="AE10" i="28"/>
  <c r="AG9" i="28"/>
  <c r="AK7" i="28"/>
  <c r="C5" i="28"/>
  <c r="E21" i="28"/>
  <c r="I19" i="28"/>
  <c r="K18" i="28"/>
  <c r="R16" i="28"/>
  <c r="T15" i="28"/>
  <c r="V14" i="28"/>
  <c r="X13" i="28"/>
  <c r="AC12" i="28"/>
  <c r="AE11" i="28"/>
  <c r="AG10" i="28"/>
  <c r="AI9" i="28"/>
  <c r="C4" i="28"/>
  <c r="G21" i="28"/>
  <c r="K19" i="28"/>
  <c r="R17" i="28"/>
  <c r="T16" i="28"/>
  <c r="V15" i="28"/>
  <c r="X14" i="28"/>
  <c r="AE12" i="28"/>
  <c r="AG11" i="28"/>
  <c r="AI10" i="28"/>
  <c r="AK9" i="28"/>
  <c r="E3" i="28"/>
  <c r="I21" i="28"/>
  <c r="T17" i="28"/>
  <c r="V16" i="28"/>
  <c r="X15" i="28"/>
  <c r="AC14" i="28"/>
  <c r="AI11" i="28"/>
  <c r="G3" i="28"/>
  <c r="AI12" i="28"/>
  <c r="AK11" i="28"/>
  <c r="G4" i="28"/>
  <c r="AC16" i="28"/>
  <c r="G7" i="28"/>
  <c r="I6" i="28"/>
  <c r="K5" i="28"/>
  <c r="P4" i="28"/>
  <c r="R3" i="28"/>
  <c r="AE18" i="28"/>
  <c r="AI16" i="28"/>
  <c r="AK15" i="28"/>
  <c r="G9" i="28"/>
  <c r="K7" i="28"/>
  <c r="P6" i="28"/>
  <c r="R5" i="28"/>
  <c r="T4" i="28"/>
  <c r="V3" i="28"/>
  <c r="AC21" i="28"/>
  <c r="AG19" i="28"/>
  <c r="AI18" i="28"/>
  <c r="E11" i="28"/>
  <c r="I9" i="28"/>
  <c r="R6" i="28"/>
  <c r="V4" i="28"/>
  <c r="X3" i="28"/>
  <c r="AE21" i="28"/>
  <c r="AI19" i="28"/>
  <c r="P8" i="28"/>
  <c r="AG21" i="28"/>
  <c r="AK19" i="28"/>
  <c r="R8" i="28"/>
  <c r="T7" i="28"/>
  <c r="AC4" i="28"/>
  <c r="AI21" i="28"/>
  <c r="T8" i="28"/>
  <c r="AE4" i="28"/>
  <c r="AK21" i="28"/>
  <c r="I4" i="28"/>
  <c r="C11" i="28"/>
  <c r="E15" i="28"/>
  <c r="V8" i="28"/>
  <c r="E16" i="28"/>
  <c r="G15" i="28"/>
  <c r="I14" i="28"/>
  <c r="P12" i="28"/>
  <c r="T10" i="28"/>
  <c r="X8" i="28"/>
  <c r="AE6" i="28"/>
  <c r="AG5" i="28"/>
  <c r="AI4" i="28"/>
  <c r="AK3" i="28"/>
  <c r="C43" i="27"/>
  <c r="C44" i="27" s="1"/>
  <c r="C45" i="27" s="1"/>
  <c r="C46" i="27" s="1"/>
  <c r="C47" i="27" s="1"/>
  <c r="C48" i="27" s="1"/>
  <c r="V32" i="26"/>
  <c r="AG32" i="26"/>
  <c r="R32" i="26"/>
  <c r="AJ33" i="26"/>
  <c r="AK32" i="26"/>
  <c r="AI3" i="26"/>
  <c r="AE32" i="26"/>
  <c r="AC32" i="26"/>
  <c r="W33" i="26"/>
  <c r="X32" i="26"/>
  <c r="U33" i="26"/>
  <c r="T6" i="26"/>
  <c r="Q33" i="26"/>
  <c r="P3" i="26"/>
  <c r="K32" i="26"/>
  <c r="H33" i="26"/>
  <c r="I32" i="26"/>
  <c r="G10" i="26"/>
  <c r="D33" i="26"/>
  <c r="E7" i="26"/>
  <c r="C12" i="26"/>
  <c r="AQ12" i="26"/>
  <c r="AU63" i="17"/>
  <c r="AV63" i="17"/>
  <c r="N4" i="13"/>
  <c r="N12" i="13"/>
  <c r="AG32" i="18"/>
  <c r="AE32" i="18"/>
  <c r="X32" i="18"/>
  <c r="V32" i="18"/>
  <c r="T32" i="18"/>
  <c r="R32" i="18"/>
  <c r="AC32" i="18"/>
  <c r="C32" i="18"/>
  <c r="E32" i="18"/>
  <c r="G32" i="18"/>
  <c r="I32" i="18"/>
  <c r="K32" i="18"/>
  <c r="P32" i="18"/>
  <c r="AK32" i="18"/>
  <c r="AI32" i="18"/>
  <c r="AU3" i="18"/>
  <c r="Y35" i="18"/>
  <c r="N11" i="13"/>
  <c r="N27" i="13"/>
  <c r="N23" i="13"/>
  <c r="N30" i="13"/>
  <c r="N25" i="13"/>
  <c r="N18" i="13"/>
  <c r="N14" i="13"/>
  <c r="N29" i="13"/>
  <c r="N26" i="13"/>
  <c r="N24" i="13"/>
  <c r="N31" i="13"/>
  <c r="C15" i="21"/>
  <c r="N2" i="13"/>
  <c r="A29" i="21"/>
  <c r="A30" i="21"/>
  <c r="A31" i="21" s="1"/>
  <c r="A32" i="21" s="1"/>
  <c r="F27" i="21" s="1"/>
  <c r="AJ33" i="18"/>
  <c r="AF33" i="18"/>
  <c r="AH33" i="18"/>
  <c r="AQ33" i="18" s="1"/>
  <c r="J33" i="18"/>
  <c r="F33" i="18"/>
  <c r="AD33" i="18"/>
  <c r="AB33" i="18"/>
  <c r="A6" i="21"/>
  <c r="C5" i="21"/>
  <c r="A5" i="33" s="1"/>
  <c r="C4" i="21"/>
  <c r="A4" i="33" s="1"/>
  <c r="C30" i="21"/>
  <c r="C17" i="21"/>
  <c r="A18" i="21"/>
  <c r="C16" i="21"/>
  <c r="A43" i="34" l="1"/>
  <c r="A43" i="33"/>
  <c r="K43" i="33" s="1"/>
  <c r="A44" i="34"/>
  <c r="A44" i="33"/>
  <c r="K44" i="33" s="1"/>
  <c r="A45" i="34"/>
  <c r="A45" i="33"/>
  <c r="K45" i="33" s="1"/>
  <c r="A87" i="34"/>
  <c r="C198" i="35" s="1"/>
  <c r="A87" i="33"/>
  <c r="K87" i="33" s="1"/>
  <c r="A5" i="34"/>
  <c r="K5" i="33"/>
  <c r="K4" i="33"/>
  <c r="A4" i="34"/>
  <c r="A93" i="35"/>
  <c r="A94" i="35" s="1"/>
  <c r="C87" i="35"/>
  <c r="C90" i="35"/>
  <c r="A86" i="33"/>
  <c r="K86" i="33" s="1"/>
  <c r="A86" i="34"/>
  <c r="A27" i="34"/>
  <c r="A62" i="35" s="1"/>
  <c r="A63" i="35" s="1"/>
  <c r="A27" i="33"/>
  <c r="K27" i="33" s="1"/>
  <c r="A84" i="33"/>
  <c r="K84" i="33" s="1"/>
  <c r="A84" i="34"/>
  <c r="C195" i="35" s="1"/>
  <c r="A200" i="35" s="1"/>
  <c r="A201" i="35" s="1"/>
  <c r="A202" i="35" s="1"/>
  <c r="A203" i="35" s="1"/>
  <c r="C187" i="35"/>
  <c r="C190" i="35"/>
  <c r="C189" i="35"/>
  <c r="A100" i="35"/>
  <c r="C101" i="35"/>
  <c r="C100" i="35"/>
  <c r="A105" i="35" s="1"/>
  <c r="AL35" i="26"/>
  <c r="L35" i="26"/>
  <c r="A17" i="25"/>
  <c r="A12" i="25"/>
  <c r="A23" i="30"/>
  <c r="A21" i="37"/>
  <c r="A22" i="36"/>
  <c r="C22" i="36" s="1"/>
  <c r="C29" i="21"/>
  <c r="A85" i="34" s="1"/>
  <c r="C196" i="35" s="1"/>
  <c r="A5" i="35"/>
  <c r="C6" i="35"/>
  <c r="C5" i="35"/>
  <c r="A10" i="35" s="1"/>
  <c r="A11" i="35" s="1"/>
  <c r="A12" i="35" s="1"/>
  <c r="A13" i="35" s="1"/>
  <c r="C3" i="15"/>
  <c r="C4" i="15"/>
  <c r="D30" i="13"/>
  <c r="D9" i="13"/>
  <c r="D14" i="13"/>
  <c r="J24" i="13"/>
  <c r="J26" i="13"/>
  <c r="C2" i="15"/>
  <c r="Y35" i="26"/>
  <c r="AQ32" i="18"/>
  <c r="AI32" i="26"/>
  <c r="AI3" i="28"/>
  <c r="P32" i="26"/>
  <c r="P3" i="28"/>
  <c r="G32" i="26"/>
  <c r="G10" i="28"/>
  <c r="T32" i="26"/>
  <c r="T6" i="28"/>
  <c r="E32" i="26"/>
  <c r="E7" i="28"/>
  <c r="C32" i="26"/>
  <c r="C12" i="28"/>
  <c r="AQ33" i="26"/>
  <c r="C27" i="21"/>
  <c r="L35" i="18"/>
  <c r="AL35" i="18"/>
  <c r="C18" i="21"/>
  <c r="A19" i="21"/>
  <c r="C6" i="21"/>
  <c r="A6" i="33" s="1"/>
  <c r="A7" i="21"/>
  <c r="C32" i="21"/>
  <c r="A46" i="34" l="1"/>
  <c r="A46" i="33"/>
  <c r="K46" i="33" s="1"/>
  <c r="A83" i="33"/>
  <c r="K83" i="33" s="1"/>
  <c r="A83" i="34"/>
  <c r="A195" i="35" s="1"/>
  <c r="A196" i="35" s="1"/>
  <c r="A197" i="35" s="1"/>
  <c r="A198" i="35" s="1"/>
  <c r="A199" i="35" s="1"/>
  <c r="A88" i="34"/>
  <c r="C199" i="35" s="1"/>
  <c r="A88" i="33"/>
  <c r="K88" i="33" s="1"/>
  <c r="C197" i="35"/>
  <c r="A204" i="35"/>
  <c r="A205" i="35" s="1"/>
  <c r="A206" i="35" s="1"/>
  <c r="C200" i="35"/>
  <c r="A6" i="34"/>
  <c r="C7" i="35" s="1"/>
  <c r="K6" i="33"/>
  <c r="C202" i="35"/>
  <c r="C207" i="35"/>
  <c r="A209" i="35"/>
  <c r="C205" i="35"/>
  <c r="C102" i="35"/>
  <c r="C105" i="35"/>
  <c r="A109" i="35"/>
  <c r="B214" i="32"/>
  <c r="B117" i="32"/>
  <c r="B180" i="32"/>
  <c r="J305" i="32"/>
  <c r="T305" i="32" s="1"/>
  <c r="A106" i="35"/>
  <c r="J177" i="32"/>
  <c r="T177" i="32" s="1"/>
  <c r="J91" i="32"/>
  <c r="T91" i="32" s="1"/>
  <c r="B305" i="32"/>
  <c r="B216" i="32"/>
  <c r="J180" i="32"/>
  <c r="T180" i="32" s="1"/>
  <c r="B118" i="32"/>
  <c r="B306" i="32"/>
  <c r="J228" i="32"/>
  <c r="T228" i="32" s="1"/>
  <c r="A101" i="35"/>
  <c r="A64" i="35"/>
  <c r="A6" i="35"/>
  <c r="A7" i="35" s="1"/>
  <c r="A8" i="35" s="1"/>
  <c r="A9" i="35" s="1"/>
  <c r="J36" i="32"/>
  <c r="T36" i="32" s="1"/>
  <c r="B36" i="32"/>
  <c r="B24" i="32"/>
  <c r="N24" i="32" s="1"/>
  <c r="K24" i="32" s="1"/>
  <c r="H11" i="12"/>
  <c r="F40" i="12"/>
  <c r="C66" i="12"/>
  <c r="O20" i="25"/>
  <c r="H28" i="25"/>
  <c r="T44" i="25"/>
  <c r="H26" i="25"/>
  <c r="H83" i="25"/>
  <c r="E18" i="25"/>
  <c r="T42" i="25"/>
  <c r="N42" i="25"/>
  <c r="A33" i="25"/>
  <c r="A27" i="30"/>
  <c r="A23" i="37"/>
  <c r="A24" i="36"/>
  <c r="C24" i="36" s="1"/>
  <c r="B11" i="37"/>
  <c r="E4" i="36"/>
  <c r="B6" i="37"/>
  <c r="B5" i="37"/>
  <c r="E5" i="36"/>
  <c r="E10" i="36"/>
  <c r="J18" i="13"/>
  <c r="D3" i="15"/>
  <c r="A14" i="35"/>
  <c r="A15" i="35" s="1"/>
  <c r="A16" i="35" s="1"/>
  <c r="C10" i="35"/>
  <c r="K3" i="33"/>
  <c r="D4" i="15"/>
  <c r="C5" i="15"/>
  <c r="D11" i="13"/>
  <c r="P21" i="13"/>
  <c r="P20" i="13"/>
  <c r="P32" i="13"/>
  <c r="P29" i="13"/>
  <c r="P12" i="13"/>
  <c r="P2" i="13"/>
  <c r="D2" i="15"/>
  <c r="AQ32" i="26"/>
  <c r="A8" i="21"/>
  <c r="C44" i="15" s="1"/>
  <c r="C7" i="21"/>
  <c r="A7" i="33" s="1"/>
  <c r="I15" i="21"/>
  <c r="A44" i="15" s="1"/>
  <c r="C19" i="21"/>
  <c r="A47" i="34" l="1"/>
  <c r="A47" i="33"/>
  <c r="K47" i="33" s="1"/>
  <c r="A207" i="35"/>
  <c r="A208" i="35" s="1"/>
  <c r="C201" i="35"/>
  <c r="C204" i="35"/>
  <c r="A7" i="34"/>
  <c r="K7" i="33"/>
  <c r="C203" i="35"/>
  <c r="C206" i="35"/>
  <c r="C209" i="35"/>
  <c r="C208" i="35"/>
  <c r="A107" i="35"/>
  <c r="N214" i="32"/>
  <c r="K214" i="32" s="1"/>
  <c r="N118" i="32"/>
  <c r="K118" i="32" s="1"/>
  <c r="A110" i="35"/>
  <c r="C103" i="35"/>
  <c r="N117" i="32"/>
  <c r="K117" i="32" s="1"/>
  <c r="N216" i="32"/>
  <c r="K216" i="32" s="1"/>
  <c r="N305" i="32"/>
  <c r="K305" i="32" s="1"/>
  <c r="L305" i="32" s="1"/>
  <c r="A102" i="35"/>
  <c r="N180" i="32"/>
  <c r="K180" i="32" s="1"/>
  <c r="L180" i="32" s="1"/>
  <c r="B182" i="32"/>
  <c r="B91" i="32"/>
  <c r="J306" i="32"/>
  <c r="T306" i="32" s="1"/>
  <c r="J214" i="32"/>
  <c r="T214" i="32" s="1"/>
  <c r="J87" i="32"/>
  <c r="T87" i="32" s="1"/>
  <c r="B233" i="32"/>
  <c r="J159" i="32"/>
  <c r="T159" i="32" s="1"/>
  <c r="C109" i="35"/>
  <c r="C106" i="35"/>
  <c r="A112" i="35"/>
  <c r="N306" i="32"/>
  <c r="K306" i="32" s="1"/>
  <c r="A65" i="35"/>
  <c r="B41" i="32"/>
  <c r="N36" i="32"/>
  <c r="K36" i="32" s="1"/>
  <c r="L36" i="32" s="1"/>
  <c r="Q28" i="25"/>
  <c r="J43" i="32"/>
  <c r="T43" i="32" s="1"/>
  <c r="H25" i="25"/>
  <c r="H27" i="25" s="1"/>
  <c r="H23" i="12"/>
  <c r="O18" i="25"/>
  <c r="C49" i="12"/>
  <c r="D89" i="25"/>
  <c r="D88" i="25" s="1"/>
  <c r="D90" i="25" s="1"/>
  <c r="D66" i="12"/>
  <c r="T41" i="25"/>
  <c r="T43" i="25" s="1"/>
  <c r="B12" i="37"/>
  <c r="V42" i="25"/>
  <c r="O42" i="25"/>
  <c r="D34" i="25"/>
  <c r="N41" i="25"/>
  <c r="N43" i="25" s="1"/>
  <c r="Q44" i="25"/>
  <c r="K20" i="25"/>
  <c r="H11" i="29"/>
  <c r="E17" i="25"/>
  <c r="E19" i="25" s="1"/>
  <c r="T14" i="29"/>
  <c r="A41" i="25"/>
  <c r="A31" i="30"/>
  <c r="A25" i="37"/>
  <c r="A25" i="36"/>
  <c r="C25" i="36" s="1"/>
  <c r="E11" i="36"/>
  <c r="B7" i="37"/>
  <c r="B16" i="37"/>
  <c r="E6" i="36"/>
  <c r="E15" i="36"/>
  <c r="D5" i="15"/>
  <c r="C8" i="35"/>
  <c r="C14" i="35"/>
  <c r="C11" i="35"/>
  <c r="A17" i="35"/>
  <c r="A18" i="35" s="1"/>
  <c r="D31" i="13"/>
  <c r="J30" i="13"/>
  <c r="C46" i="15"/>
  <c r="C6" i="15"/>
  <c r="D44" i="15"/>
  <c r="C83" i="15"/>
  <c r="C43" i="15"/>
  <c r="C86" i="15"/>
  <c r="C82" i="15"/>
  <c r="F3" i="21"/>
  <c r="C87" i="15"/>
  <c r="C84" i="15"/>
  <c r="C42" i="15"/>
  <c r="C45" i="15"/>
  <c r="C85" i="15"/>
  <c r="C8" i="21"/>
  <c r="A8" i="33" s="1"/>
  <c r="C20" i="21"/>
  <c r="F28" i="21"/>
  <c r="H27" i="21"/>
  <c r="A48" i="34" l="1"/>
  <c r="A48" i="33"/>
  <c r="A91" i="34"/>
  <c r="A214" i="35" s="1"/>
  <c r="A215" i="35" s="1"/>
  <c r="A216" i="35" s="1"/>
  <c r="A217" i="35" s="1"/>
  <c r="A218" i="35" s="1"/>
  <c r="A91" i="33"/>
  <c r="K91" i="33" s="1"/>
  <c r="A8" i="34"/>
  <c r="K8" i="33"/>
  <c r="L306" i="32"/>
  <c r="L214" i="32"/>
  <c r="J82" i="32"/>
  <c r="T82" i="32" s="1"/>
  <c r="B218" i="32"/>
  <c r="B279" i="32"/>
  <c r="A111" i="35"/>
  <c r="J279" i="32"/>
  <c r="T279" i="32" s="1"/>
  <c r="J142" i="32"/>
  <c r="T142" i="32" s="1"/>
  <c r="J90" i="32"/>
  <c r="T90" i="32" s="1"/>
  <c r="A113" i="35"/>
  <c r="J143" i="32"/>
  <c r="T143" i="32" s="1"/>
  <c r="J218" i="32"/>
  <c r="T218" i="32" s="1"/>
  <c r="B278" i="32"/>
  <c r="B90" i="32"/>
  <c r="J118" i="32"/>
  <c r="T118" i="32" s="1"/>
  <c r="J182" i="32"/>
  <c r="T182" i="32" s="1"/>
  <c r="J309" i="32"/>
  <c r="T309" i="32" s="1"/>
  <c r="J216" i="32"/>
  <c r="T216" i="32" s="1"/>
  <c r="B205" i="32"/>
  <c r="B82" i="32"/>
  <c r="B143" i="32"/>
  <c r="N91" i="32"/>
  <c r="K91" i="32" s="1"/>
  <c r="L91" i="32" s="1"/>
  <c r="N182" i="32"/>
  <c r="K182" i="32" s="1"/>
  <c r="B108" i="32"/>
  <c r="B280" i="32"/>
  <c r="B232" i="32"/>
  <c r="B159" i="32"/>
  <c r="N233" i="32"/>
  <c r="K233" i="32" s="1"/>
  <c r="A114" i="35"/>
  <c r="C107" i="35"/>
  <c r="C110" i="35"/>
  <c r="C112" i="35"/>
  <c r="B282" i="32"/>
  <c r="J160" i="32"/>
  <c r="T160" i="32" s="1"/>
  <c r="J232" i="32"/>
  <c r="T232" i="32" s="1"/>
  <c r="C104" i="35"/>
  <c r="A108" i="35"/>
  <c r="J282" i="32"/>
  <c r="T282" i="32" s="1"/>
  <c r="J233" i="32"/>
  <c r="T233" i="32" s="1"/>
  <c r="J108" i="32"/>
  <c r="T108" i="32" s="1"/>
  <c r="B160" i="32"/>
  <c r="J280" i="32"/>
  <c r="T280" i="32" s="1"/>
  <c r="B87" i="32"/>
  <c r="A103" i="35"/>
  <c r="J205" i="32"/>
  <c r="T205" i="32" s="1"/>
  <c r="B142" i="32"/>
  <c r="J278" i="32"/>
  <c r="T278" i="32" s="1"/>
  <c r="A66" i="35"/>
  <c r="J24" i="32"/>
  <c r="T24" i="32" s="1"/>
  <c r="B43" i="32"/>
  <c r="B45" i="32"/>
  <c r="N41" i="32"/>
  <c r="K41" i="32" s="1"/>
  <c r="D91" i="25"/>
  <c r="J45" i="32"/>
  <c r="T45" i="32" s="1"/>
  <c r="H12" i="12"/>
  <c r="D37" i="12"/>
  <c r="D23" i="12"/>
  <c r="G49" i="12"/>
  <c r="D62" i="12"/>
  <c r="D51" i="12"/>
  <c r="D34" i="12"/>
  <c r="F12" i="12"/>
  <c r="C91" i="25"/>
  <c r="G62" i="12"/>
  <c r="O17" i="25"/>
  <c r="O19" i="25" s="1"/>
  <c r="C47" i="12"/>
  <c r="H21" i="12"/>
  <c r="E34" i="12"/>
  <c r="G23" i="12"/>
  <c r="C62" i="12"/>
  <c r="H27" i="12"/>
  <c r="E49" i="12"/>
  <c r="E10" i="12"/>
  <c r="O44" i="25"/>
  <c r="H40" i="12"/>
  <c r="E62" i="12"/>
  <c r="C37" i="12"/>
  <c r="C89" i="25"/>
  <c r="C88" i="25" s="1"/>
  <c r="C90" i="25" s="1"/>
  <c r="C51" i="12"/>
  <c r="G25" i="12"/>
  <c r="O10" i="29"/>
  <c r="G75" i="25"/>
  <c r="N18" i="25"/>
  <c r="S15" i="25"/>
  <c r="O41" i="25"/>
  <c r="O43" i="25" s="1"/>
  <c r="V41" i="25"/>
  <c r="V43" i="25" s="1"/>
  <c r="G73" i="25"/>
  <c r="O15" i="25"/>
  <c r="B20" i="37"/>
  <c r="E20" i="25"/>
  <c r="V44" i="25"/>
  <c r="C70" i="25"/>
  <c r="R13" i="25"/>
  <c r="R12" i="25" s="1"/>
  <c r="R14" i="25" s="1"/>
  <c r="K18" i="25"/>
  <c r="O13" i="25"/>
  <c r="O12" i="25" s="1"/>
  <c r="O14" i="25" s="1"/>
  <c r="C68" i="25"/>
  <c r="C67" i="25" s="1"/>
  <c r="C69" i="25" s="1"/>
  <c r="S13" i="25"/>
  <c r="S12" i="25" s="1"/>
  <c r="S14" i="25" s="1"/>
  <c r="N20" i="25"/>
  <c r="R15" i="25"/>
  <c r="D33" i="25"/>
  <c r="D35" i="25" s="1"/>
  <c r="A49" i="25"/>
  <c r="A26" i="37"/>
  <c r="A26" i="36"/>
  <c r="C26" i="36" s="1"/>
  <c r="E222" i="36"/>
  <c r="E104" i="36"/>
  <c r="E105" i="36"/>
  <c r="E106" i="36"/>
  <c r="E107" i="36"/>
  <c r="E219" i="36"/>
  <c r="E220" i="36"/>
  <c r="E119" i="36"/>
  <c r="E116" i="36"/>
  <c r="E19" i="36"/>
  <c r="B13" i="37"/>
  <c r="B17" i="37"/>
  <c r="B8" i="37"/>
  <c r="E204" i="36"/>
  <c r="E206" i="36"/>
  <c r="E207" i="36"/>
  <c r="E208" i="36"/>
  <c r="E211" i="36"/>
  <c r="E212" i="36"/>
  <c r="E213" i="36"/>
  <c r="E115" i="36"/>
  <c r="E110" i="36"/>
  <c r="E111" i="36"/>
  <c r="E112" i="36"/>
  <c r="E16" i="36"/>
  <c r="E7" i="36"/>
  <c r="E12" i="36"/>
  <c r="C12" i="35"/>
  <c r="A19" i="35"/>
  <c r="C17" i="35"/>
  <c r="C15" i="35"/>
  <c r="C9" i="35"/>
  <c r="D2" i="13"/>
  <c r="P28" i="13"/>
  <c r="D46" i="15"/>
  <c r="C7" i="15"/>
  <c r="D87" i="15"/>
  <c r="D84" i="15"/>
  <c r="D86" i="15"/>
  <c r="D82" i="15"/>
  <c r="D43" i="15"/>
  <c r="D83" i="15"/>
  <c r="D6" i="15"/>
  <c r="O14" i="29" s="1"/>
  <c r="D85" i="15"/>
  <c r="D45" i="15"/>
  <c r="D42" i="15"/>
  <c r="H28" i="21"/>
  <c r="F29" i="21"/>
  <c r="K48" i="33" l="1"/>
  <c r="I48" i="33"/>
  <c r="A92" i="34"/>
  <c r="A92" i="33"/>
  <c r="K92" i="33" s="1"/>
  <c r="L182" i="32"/>
  <c r="L118" i="32"/>
  <c r="L216" i="32"/>
  <c r="C214" i="35"/>
  <c r="A219" i="35" s="1"/>
  <c r="N87" i="32"/>
  <c r="K87" i="32" s="1"/>
  <c r="L87" i="32" s="1"/>
  <c r="N280" i="32"/>
  <c r="K280" i="32" s="1"/>
  <c r="L280" i="32" s="1"/>
  <c r="A90" i="32"/>
  <c r="N90" i="32"/>
  <c r="K90" i="32" s="1"/>
  <c r="L90" i="32" s="1"/>
  <c r="N278" i="32"/>
  <c r="K278" i="32" s="1"/>
  <c r="L278" i="32" s="1"/>
  <c r="A278" i="32"/>
  <c r="N160" i="32"/>
  <c r="K160" i="32" s="1"/>
  <c r="L160" i="32" s="1"/>
  <c r="A142" i="32"/>
  <c r="N142" i="32"/>
  <c r="K142" i="32" s="1"/>
  <c r="L142" i="32" s="1"/>
  <c r="N108" i="32"/>
  <c r="K108" i="32" s="1"/>
  <c r="L108" i="32" s="1"/>
  <c r="N279" i="32"/>
  <c r="K279" i="32" s="1"/>
  <c r="L279" i="32" s="1"/>
  <c r="A279" i="32"/>
  <c r="B309" i="32"/>
  <c r="B177" i="32"/>
  <c r="J117" i="32"/>
  <c r="B228" i="32"/>
  <c r="L24" i="32"/>
  <c r="N143" i="32"/>
  <c r="K143" i="32" s="1"/>
  <c r="L143" i="32" s="1"/>
  <c r="A143" i="32"/>
  <c r="N218" i="32"/>
  <c r="K218" i="32" s="1"/>
  <c r="L218" i="32" s="1"/>
  <c r="A218" i="32"/>
  <c r="C108" i="35"/>
  <c r="C114" i="35"/>
  <c r="C113" i="35"/>
  <c r="C111" i="35"/>
  <c r="N282" i="32"/>
  <c r="K282" i="32" s="1"/>
  <c r="L282" i="32" s="1"/>
  <c r="N82" i="32"/>
  <c r="K82" i="32" s="1"/>
  <c r="L82" i="32" s="1"/>
  <c r="A82" i="32"/>
  <c r="A104" i="35"/>
  <c r="L233" i="32"/>
  <c r="N159" i="32"/>
  <c r="K159" i="32" s="1"/>
  <c r="L159" i="32" s="1"/>
  <c r="A205" i="32"/>
  <c r="N205" i="32"/>
  <c r="K205" i="32" s="1"/>
  <c r="L205" i="32" s="1"/>
  <c r="N232" i="32"/>
  <c r="K232" i="32" s="1"/>
  <c r="L232" i="32" s="1"/>
  <c r="Q42" i="25"/>
  <c r="J41" i="32"/>
  <c r="T41" i="32" s="1"/>
  <c r="N45" i="32"/>
  <c r="K45" i="32" s="1"/>
  <c r="L45" i="32" s="1"/>
  <c r="N43" i="32"/>
  <c r="K43" i="32" s="1"/>
  <c r="L43" i="32" s="1"/>
  <c r="V14" i="29"/>
  <c r="G66" i="12"/>
  <c r="H50" i="12"/>
  <c r="C40" i="12"/>
  <c r="G27" i="12"/>
  <c r="D12" i="12"/>
  <c r="K10" i="29"/>
  <c r="B23" i="37"/>
  <c r="N44" i="25"/>
  <c r="H81" i="25"/>
  <c r="Q26" i="25"/>
  <c r="Q25" i="25" s="1"/>
  <c r="Q27" i="25" s="1"/>
  <c r="D36" i="25"/>
  <c r="E10" i="29"/>
  <c r="G72" i="25"/>
  <c r="G74" i="25" s="1"/>
  <c r="R8" i="29"/>
  <c r="K17" i="25"/>
  <c r="K19" i="25" s="1"/>
  <c r="N10" i="29"/>
  <c r="G24" i="29"/>
  <c r="Q41" i="25"/>
  <c r="Q43" i="25" s="1"/>
  <c r="S8" i="29"/>
  <c r="O8" i="29"/>
  <c r="C22" i="29"/>
  <c r="N17" i="25"/>
  <c r="N19" i="25" s="1"/>
  <c r="A27" i="37"/>
  <c r="A27" i="36"/>
  <c r="C27" i="36" s="1"/>
  <c r="B14" i="37"/>
  <c r="B18" i="37"/>
  <c r="B9" i="37"/>
  <c r="B21" i="37"/>
  <c r="E17" i="36"/>
  <c r="E8" i="36"/>
  <c r="E13" i="36"/>
  <c r="E20" i="36"/>
  <c r="E22" i="36"/>
  <c r="C19" i="35"/>
  <c r="C18" i="35"/>
  <c r="C16" i="35"/>
  <c r="C13" i="35"/>
  <c r="P23" i="13"/>
  <c r="D7" i="15"/>
  <c r="Q14" i="29" s="1"/>
  <c r="AX17" i="37"/>
  <c r="F30" i="21"/>
  <c r="H29" i="21"/>
  <c r="A93" i="34" l="1"/>
  <c r="C215" i="35" s="1"/>
  <c r="A93" i="33"/>
  <c r="K93" i="33" s="1"/>
  <c r="A220" i="35"/>
  <c r="N228" i="32"/>
  <c r="K228" i="32" s="1"/>
  <c r="L228" i="32" s="1"/>
  <c r="T117" i="32"/>
  <c r="L117" i="32"/>
  <c r="N177" i="32"/>
  <c r="K177" i="32" s="1"/>
  <c r="L177" i="32" s="1"/>
  <c r="N309" i="32"/>
  <c r="K309" i="32" s="1"/>
  <c r="L309" i="32" s="1"/>
  <c r="L41" i="32"/>
  <c r="H25" i="29"/>
  <c r="Q11" i="29"/>
  <c r="N14" i="29"/>
  <c r="D12" i="29"/>
  <c r="H80" i="25"/>
  <c r="H82" i="25" s="1"/>
  <c r="AX8" i="37"/>
  <c r="AX23" i="37"/>
  <c r="AX13" i="37"/>
  <c r="AX5" i="37"/>
  <c r="AX11" i="37"/>
  <c r="AX6" i="37"/>
  <c r="AX12" i="37"/>
  <c r="AX16" i="37"/>
  <c r="AX20" i="37"/>
  <c r="AX7" i="37"/>
  <c r="A28" i="37"/>
  <c r="A28" i="36"/>
  <c r="C28" i="36" s="1"/>
  <c r="AX9" i="37"/>
  <c r="AX14" i="37"/>
  <c r="AX21" i="37"/>
  <c r="AX18" i="37"/>
  <c r="P19" i="13"/>
  <c r="A133" i="25"/>
  <c r="AY18" i="37"/>
  <c r="F31" i="21"/>
  <c r="H30" i="21"/>
  <c r="H15" i="21"/>
  <c r="F16" i="21"/>
  <c r="H3" i="21"/>
  <c r="F4" i="21"/>
  <c r="A51" i="34" l="1"/>
  <c r="A51" i="33"/>
  <c r="K51" i="33" s="1"/>
  <c r="A11" i="34"/>
  <c r="A11" i="33"/>
  <c r="K11" i="33" s="1"/>
  <c r="A94" i="34"/>
  <c r="A94" i="33"/>
  <c r="K94" i="33" s="1"/>
  <c r="A223" i="35"/>
  <c r="A224" i="35" s="1"/>
  <c r="C216" i="35"/>
  <c r="A226" i="35" s="1"/>
  <c r="C219" i="35"/>
  <c r="A221" i="35"/>
  <c r="A119" i="35"/>
  <c r="A24" i="35"/>
  <c r="AY11" i="37"/>
  <c r="AY6" i="37"/>
  <c r="AY12" i="37"/>
  <c r="AY5" i="37"/>
  <c r="AY7" i="37"/>
  <c r="AY16" i="37"/>
  <c r="AY20" i="37"/>
  <c r="AY8" i="37"/>
  <c r="AY23" i="37"/>
  <c r="AY17" i="37"/>
  <c r="AY13" i="37"/>
  <c r="AY14" i="37"/>
  <c r="AY21" i="37"/>
  <c r="AY9" i="37"/>
  <c r="A29" i="37"/>
  <c r="A30" i="36"/>
  <c r="C30" i="36" s="1"/>
  <c r="J9" i="13"/>
  <c r="D23" i="13"/>
  <c r="C8" i="15"/>
  <c r="I16" i="21"/>
  <c r="A52" i="15" s="1"/>
  <c r="A138" i="25"/>
  <c r="H4" i="21"/>
  <c r="A12" i="33" s="1"/>
  <c r="K12" i="33" s="1"/>
  <c r="F5" i="21"/>
  <c r="F17" i="21"/>
  <c r="I17" i="21" s="1"/>
  <c r="A60" i="15" s="1"/>
  <c r="H16" i="21"/>
  <c r="F32" i="21"/>
  <c r="K27" i="21" s="1"/>
  <c r="K28" i="21" s="1"/>
  <c r="H31" i="21"/>
  <c r="A95" i="33" s="1"/>
  <c r="K95" i="33" s="1"/>
  <c r="A52" i="34" l="1"/>
  <c r="A52" i="33"/>
  <c r="K52" i="33" s="1"/>
  <c r="C223" i="35"/>
  <c r="C220" i="35"/>
  <c r="A225" i="35"/>
  <c r="A227" i="35"/>
  <c r="A222" i="35"/>
  <c r="A120" i="35"/>
  <c r="C119" i="35"/>
  <c r="A124" i="35" s="1"/>
  <c r="B224" i="32"/>
  <c r="B126" i="32"/>
  <c r="J308" i="32"/>
  <c r="T308" i="32" s="1"/>
  <c r="B187" i="32"/>
  <c r="A25" i="35"/>
  <c r="B34" i="32"/>
  <c r="N50" i="25"/>
  <c r="N49" i="25" s="1"/>
  <c r="N51" i="25" s="1"/>
  <c r="F26" i="25"/>
  <c r="AZ12" i="37"/>
  <c r="AZ5" i="37"/>
  <c r="AZ11" i="37"/>
  <c r="AZ6" i="37"/>
  <c r="AZ20" i="37"/>
  <c r="AZ16" i="37"/>
  <c r="AZ7" i="37"/>
  <c r="AZ13" i="37"/>
  <c r="AZ8" i="37"/>
  <c r="AZ17" i="37"/>
  <c r="AZ23" i="37"/>
  <c r="AZ14" i="37"/>
  <c r="AZ21" i="37"/>
  <c r="AZ18" i="37"/>
  <c r="AZ9" i="37"/>
  <c r="A31" i="37"/>
  <c r="A31" i="36"/>
  <c r="C31" i="36" s="1"/>
  <c r="J15" i="13"/>
  <c r="C9" i="15"/>
  <c r="A12" i="34"/>
  <c r="P18" i="13"/>
  <c r="A95" i="34"/>
  <c r="D8" i="15"/>
  <c r="F18" i="21"/>
  <c r="I18" i="21" s="1"/>
  <c r="A43" i="15" s="1"/>
  <c r="H17" i="21"/>
  <c r="H32" i="21"/>
  <c r="F6" i="21"/>
  <c r="H5" i="21"/>
  <c r="A13" i="33" s="1"/>
  <c r="K13" i="33" s="1"/>
  <c r="A53" i="34" l="1"/>
  <c r="A53" i="33"/>
  <c r="K53" i="33" s="1"/>
  <c r="A96" i="34"/>
  <c r="C218" i="35" s="1"/>
  <c r="A96" i="33"/>
  <c r="K96" i="33" s="1"/>
  <c r="C217" i="35"/>
  <c r="C221" i="35" s="1"/>
  <c r="N224" i="32"/>
  <c r="K224" i="32" s="1"/>
  <c r="A125" i="35"/>
  <c r="B307" i="32"/>
  <c r="J223" i="32"/>
  <c r="T223" i="32" s="1"/>
  <c r="B86" i="32"/>
  <c r="J187" i="32"/>
  <c r="T187" i="32" s="1"/>
  <c r="N126" i="32"/>
  <c r="K126" i="32" s="1"/>
  <c r="N187" i="32"/>
  <c r="K187" i="32" s="1"/>
  <c r="C120" i="35"/>
  <c r="A121" i="35"/>
  <c r="A26" i="35"/>
  <c r="C24" i="35"/>
  <c r="N34" i="32"/>
  <c r="K34" i="32" s="1"/>
  <c r="B33" i="32"/>
  <c r="F25" i="25"/>
  <c r="F27" i="25" s="1"/>
  <c r="C83" i="25"/>
  <c r="D41" i="12"/>
  <c r="N34" i="25"/>
  <c r="BB12" i="37"/>
  <c r="BB5" i="37"/>
  <c r="BB11" i="37"/>
  <c r="BB6" i="37"/>
  <c r="BB7" i="37"/>
  <c r="BB20" i="37"/>
  <c r="BB16" i="37"/>
  <c r="BB23" i="37"/>
  <c r="BB13" i="37"/>
  <c r="BB17" i="37"/>
  <c r="BB8" i="37"/>
  <c r="BB9" i="37"/>
  <c r="BB14" i="37"/>
  <c r="BB21" i="37"/>
  <c r="BB18" i="37"/>
  <c r="BA11" i="37"/>
  <c r="BA5" i="37"/>
  <c r="BA12" i="37"/>
  <c r="BA6" i="37"/>
  <c r="BA16" i="37"/>
  <c r="BA7" i="37"/>
  <c r="BA20" i="37"/>
  <c r="BA8" i="37"/>
  <c r="BA17" i="37"/>
  <c r="BA13" i="37"/>
  <c r="BA23" i="37"/>
  <c r="BA14" i="37"/>
  <c r="BA18" i="37"/>
  <c r="BA21" i="37"/>
  <c r="BA9" i="37"/>
  <c r="A32" i="37"/>
  <c r="A32" i="36"/>
  <c r="C32" i="36" s="1"/>
  <c r="D9" i="15"/>
  <c r="B25" i="37"/>
  <c r="E24" i="36"/>
  <c r="C10" i="15"/>
  <c r="A13" i="34"/>
  <c r="C25" i="35" s="1"/>
  <c r="P16" i="13"/>
  <c r="P10" i="13"/>
  <c r="J16" i="13"/>
  <c r="H6" i="21"/>
  <c r="F7" i="21"/>
  <c r="H18" i="21"/>
  <c r="F19" i="21"/>
  <c r="I19" i="21" s="1"/>
  <c r="A46" i="15" s="1"/>
  <c r="A54" i="34" l="1"/>
  <c r="A54" i="33"/>
  <c r="K54" i="33" s="1"/>
  <c r="A14" i="34"/>
  <c r="C26" i="35" s="1"/>
  <c r="A14" i="33"/>
  <c r="K14" i="33" s="1"/>
  <c r="C228" i="35"/>
  <c r="C227" i="35"/>
  <c r="C225" i="35"/>
  <c r="C222" i="35"/>
  <c r="C224" i="35"/>
  <c r="C226" i="35"/>
  <c r="A228" i="35"/>
  <c r="A122" i="35"/>
  <c r="N307" i="32"/>
  <c r="K307" i="32" s="1"/>
  <c r="C121" i="35"/>
  <c r="A128" i="35"/>
  <c r="C124" i="35"/>
  <c r="A126" i="35"/>
  <c r="N86" i="32"/>
  <c r="K86" i="32" s="1"/>
  <c r="L187" i="32"/>
  <c r="B227" i="32"/>
  <c r="B308" i="32"/>
  <c r="J116" i="32"/>
  <c r="T116" i="32" s="1"/>
  <c r="J181" i="32"/>
  <c r="T181" i="32" s="1"/>
  <c r="A29" i="35"/>
  <c r="A27" i="35"/>
  <c r="N33" i="32"/>
  <c r="K33" i="32" s="1"/>
  <c r="J33" i="32"/>
  <c r="T33" i="32" s="1"/>
  <c r="F66" i="12"/>
  <c r="G81" i="25"/>
  <c r="G80" i="25" s="1"/>
  <c r="G82" i="25" s="1"/>
  <c r="E11" i="12"/>
  <c r="N33" i="25"/>
  <c r="N35" i="25" s="1"/>
  <c r="B26" i="37"/>
  <c r="AY26" i="37" s="1"/>
  <c r="U44" i="25"/>
  <c r="M44" i="25"/>
  <c r="A33" i="37"/>
  <c r="A33" i="36"/>
  <c r="C33" i="36" s="1"/>
  <c r="AZ25" i="37"/>
  <c r="AX25" i="37"/>
  <c r="BA25" i="37"/>
  <c r="BB25" i="37"/>
  <c r="AY25" i="37"/>
  <c r="B31" i="37"/>
  <c r="E25" i="36"/>
  <c r="E30" i="36"/>
  <c r="C29" i="35"/>
  <c r="A33" i="35"/>
  <c r="A36" i="35"/>
  <c r="C33" i="35"/>
  <c r="C30" i="35"/>
  <c r="D10" i="15"/>
  <c r="D16" i="13"/>
  <c r="C11" i="15"/>
  <c r="F20" i="21"/>
  <c r="H19" i="21"/>
  <c r="M27" i="21"/>
  <c r="H7" i="21"/>
  <c r="A15" i="33" s="1"/>
  <c r="K15" i="33" s="1"/>
  <c r="F8" i="21"/>
  <c r="C91" i="15" s="1"/>
  <c r="A55" i="34" l="1"/>
  <c r="A55" i="33"/>
  <c r="K55" i="33" s="1"/>
  <c r="A99" i="34"/>
  <c r="A233" i="35" s="1"/>
  <c r="A234" i="35" s="1"/>
  <c r="A99" i="33"/>
  <c r="K99" i="33" s="1"/>
  <c r="A129" i="35"/>
  <c r="J224" i="32"/>
  <c r="B116" i="32"/>
  <c r="B179" i="32"/>
  <c r="J307" i="32"/>
  <c r="T307" i="32" s="1"/>
  <c r="A123" i="35"/>
  <c r="N227" i="32"/>
  <c r="K227" i="32" s="1"/>
  <c r="B151" i="32"/>
  <c r="J208" i="32"/>
  <c r="T208" i="32" s="1"/>
  <c r="J260" i="32"/>
  <c r="T260" i="32" s="1"/>
  <c r="B79" i="32"/>
  <c r="A131" i="35"/>
  <c r="C128" i="35"/>
  <c r="C125" i="35"/>
  <c r="C122" i="35"/>
  <c r="N308" i="32"/>
  <c r="K308" i="32" s="1"/>
  <c r="L308" i="32" s="1"/>
  <c r="A127" i="35"/>
  <c r="A28" i="35"/>
  <c r="A37" i="35"/>
  <c r="A30" i="35"/>
  <c r="A34" i="35"/>
  <c r="B40" i="32"/>
  <c r="B27" i="32"/>
  <c r="N27" i="32" s="1"/>
  <c r="K27" i="32" s="1"/>
  <c r="L33" i="32"/>
  <c r="F27" i="12"/>
  <c r="D50" i="12"/>
  <c r="E66" i="12"/>
  <c r="AX26" i="37"/>
  <c r="AZ26" i="37"/>
  <c r="BA26" i="37"/>
  <c r="BB26" i="37"/>
  <c r="F70" i="25"/>
  <c r="L13" i="25"/>
  <c r="L12" i="25" s="1"/>
  <c r="L14" i="25" s="1"/>
  <c r="R18" i="25"/>
  <c r="J65" i="25"/>
  <c r="H18" i="25"/>
  <c r="S42" i="25"/>
  <c r="M42" i="25"/>
  <c r="C34" i="25"/>
  <c r="A34" i="37"/>
  <c r="A35" i="36"/>
  <c r="C35" i="36" s="1"/>
  <c r="BA31" i="37"/>
  <c r="AX31" i="37"/>
  <c r="AY31" i="37"/>
  <c r="AZ31" i="37"/>
  <c r="BB31" i="37"/>
  <c r="B27" i="37"/>
  <c r="B32" i="37"/>
  <c r="E26" i="36"/>
  <c r="E31" i="36"/>
  <c r="E35" i="36"/>
  <c r="C12" i="15"/>
  <c r="A15" i="34"/>
  <c r="P3" i="13"/>
  <c r="D11" i="15"/>
  <c r="K15" i="21"/>
  <c r="N15" i="21" s="1"/>
  <c r="A61" i="15" s="1"/>
  <c r="I20" i="21"/>
  <c r="A55" i="15" s="1"/>
  <c r="D91" i="15"/>
  <c r="C88" i="15"/>
  <c r="C90" i="15"/>
  <c r="C89" i="15"/>
  <c r="C92" i="15"/>
  <c r="K3" i="21"/>
  <c r="C93" i="15"/>
  <c r="H8" i="21"/>
  <c r="K29" i="21"/>
  <c r="M28" i="21"/>
  <c r="H20" i="21"/>
  <c r="A56" i="34" l="1"/>
  <c r="A56" i="33"/>
  <c r="K56" i="33" s="1"/>
  <c r="A100" i="34"/>
  <c r="A100" i="33"/>
  <c r="K100" i="33" s="1"/>
  <c r="A16" i="34"/>
  <c r="C28" i="35" s="1"/>
  <c r="A16" i="33"/>
  <c r="K16" i="33" s="1"/>
  <c r="C233" i="35"/>
  <c r="A238" i="35" s="1"/>
  <c r="A239" i="35" s="1"/>
  <c r="A235" i="35"/>
  <c r="N151" i="32"/>
  <c r="K151" i="32" s="1"/>
  <c r="A151" i="32"/>
  <c r="A130" i="35"/>
  <c r="J210" i="32"/>
  <c r="T210" i="32" s="1"/>
  <c r="J78" i="32"/>
  <c r="T78" i="32" s="1"/>
  <c r="J261" i="32"/>
  <c r="T261" i="32" s="1"/>
  <c r="J151" i="32"/>
  <c r="T151" i="32" s="1"/>
  <c r="J141" i="32"/>
  <c r="T141" i="32" s="1"/>
  <c r="B78" i="32"/>
  <c r="B260" i="32"/>
  <c r="J199" i="32"/>
  <c r="T199" i="32" s="1"/>
  <c r="C129" i="35"/>
  <c r="C131" i="35"/>
  <c r="A133" i="35"/>
  <c r="C126" i="35"/>
  <c r="B210" i="32"/>
  <c r="B262" i="32"/>
  <c r="J150" i="32"/>
  <c r="T150" i="32" s="1"/>
  <c r="J79" i="32"/>
  <c r="T79" i="32" s="1"/>
  <c r="J310" i="32"/>
  <c r="T310" i="32" s="1"/>
  <c r="J179" i="32"/>
  <c r="T179" i="32" s="1"/>
  <c r="J86" i="32"/>
  <c r="J227" i="32"/>
  <c r="T227" i="32" s="1"/>
  <c r="A132" i="35"/>
  <c r="N179" i="32"/>
  <c r="K179" i="32" s="1"/>
  <c r="B208" i="32"/>
  <c r="B141" i="32"/>
  <c r="J262" i="32"/>
  <c r="T262" i="32" s="1"/>
  <c r="B77" i="32"/>
  <c r="A79" i="32"/>
  <c r="N79" i="32"/>
  <c r="K79" i="32" s="1"/>
  <c r="N116" i="32"/>
  <c r="K116" i="32" s="1"/>
  <c r="L116" i="32" s="1"/>
  <c r="B150" i="32"/>
  <c r="B261" i="32"/>
  <c r="J77" i="32"/>
  <c r="T77" i="32" s="1"/>
  <c r="B199" i="32"/>
  <c r="T224" i="32"/>
  <c r="L224" i="32"/>
  <c r="L307" i="32"/>
  <c r="C123" i="35"/>
  <c r="A31" i="35"/>
  <c r="A35" i="35"/>
  <c r="C27" i="35"/>
  <c r="E40" i="12"/>
  <c r="J34" i="32"/>
  <c r="J27" i="32"/>
  <c r="T27" i="32" s="1"/>
  <c r="E21" i="12"/>
  <c r="A27" i="32"/>
  <c r="B25" i="32"/>
  <c r="A25" i="32" s="1"/>
  <c r="N40" i="32"/>
  <c r="K40" i="32" s="1"/>
  <c r="D36" i="12"/>
  <c r="J25" i="32"/>
  <c r="T25" i="32" s="1"/>
  <c r="L27" i="32"/>
  <c r="F46" i="12"/>
  <c r="C36" i="12"/>
  <c r="D59" i="12"/>
  <c r="H10" i="12"/>
  <c r="D21" i="12"/>
  <c r="C59" i="12"/>
  <c r="G8" i="12"/>
  <c r="Q15" i="25"/>
  <c r="F47" i="12"/>
  <c r="C21" i="12"/>
  <c r="F10" i="12"/>
  <c r="C34" i="12"/>
  <c r="Q13" i="25"/>
  <c r="Q12" i="25" s="1"/>
  <c r="Q14" i="25" s="1"/>
  <c r="G83" i="25"/>
  <c r="F11" i="12"/>
  <c r="C23" i="12"/>
  <c r="G50" i="12"/>
  <c r="H47" i="12"/>
  <c r="E59" i="12"/>
  <c r="N36" i="25"/>
  <c r="F28" i="25"/>
  <c r="S44" i="25"/>
  <c r="R17" i="25"/>
  <c r="R19" i="25" s="1"/>
  <c r="S41" i="25"/>
  <c r="S43" i="25" s="1"/>
  <c r="E240" i="36"/>
  <c r="Q18" i="25"/>
  <c r="H20" i="25"/>
  <c r="J15" i="25"/>
  <c r="L63" i="25"/>
  <c r="L62" i="25" s="1"/>
  <c r="R20" i="25"/>
  <c r="K15" i="25"/>
  <c r="L65" i="25"/>
  <c r="F20" i="25"/>
  <c r="H70" i="25"/>
  <c r="C33" i="25"/>
  <c r="C35" i="25" s="1"/>
  <c r="F68" i="25"/>
  <c r="F67" i="25" s="1"/>
  <c r="F69" i="25" s="1"/>
  <c r="J13" i="25"/>
  <c r="J12" i="25" s="1"/>
  <c r="J14" i="25" s="1"/>
  <c r="K65" i="25"/>
  <c r="F18" i="25"/>
  <c r="M14" i="29"/>
  <c r="D26" i="29"/>
  <c r="H17" i="25"/>
  <c r="H19" i="25" s="1"/>
  <c r="B17" i="32"/>
  <c r="N17" i="32" s="1"/>
  <c r="K17" i="32" s="1"/>
  <c r="J63" i="25"/>
  <c r="J62" i="25" s="1"/>
  <c r="J64" i="25" s="1"/>
  <c r="G13" i="25"/>
  <c r="G12" i="25" s="1"/>
  <c r="G14" i="25" s="1"/>
  <c r="K13" i="25"/>
  <c r="K12" i="25" s="1"/>
  <c r="K14" i="25" s="1"/>
  <c r="J17" i="32"/>
  <c r="T17" i="32" s="1"/>
  <c r="K63" i="25"/>
  <c r="K62" i="25" s="1"/>
  <c r="K64" i="25" s="1"/>
  <c r="Q20" i="25"/>
  <c r="G15" i="25"/>
  <c r="H68" i="25"/>
  <c r="H67" i="25" s="1"/>
  <c r="H69" i="25" s="1"/>
  <c r="L15" i="25"/>
  <c r="M41" i="25"/>
  <c r="M43" i="25" s="1"/>
  <c r="A36" i="37"/>
  <c r="B36" i="37" s="1"/>
  <c r="AX36" i="37" s="1"/>
  <c r="A36" i="36"/>
  <c r="C36" i="36" s="1"/>
  <c r="E242" i="36"/>
  <c r="E239" i="36"/>
  <c r="AZ32" i="37"/>
  <c r="AX32" i="37"/>
  <c r="BB32" i="37"/>
  <c r="BA32" i="37"/>
  <c r="AY32" i="37"/>
  <c r="E230" i="36"/>
  <c r="E231" i="36"/>
  <c r="E232" i="36"/>
  <c r="E233" i="36"/>
  <c r="AZ27" i="37"/>
  <c r="BA27" i="37"/>
  <c r="AY27" i="37"/>
  <c r="AX27" i="37"/>
  <c r="BB27" i="37"/>
  <c r="E235" i="36"/>
  <c r="E236" i="36"/>
  <c r="E237" i="36"/>
  <c r="E224" i="36"/>
  <c r="E225" i="36"/>
  <c r="E226" i="36"/>
  <c r="E227" i="36"/>
  <c r="E228" i="36"/>
  <c r="B28" i="37"/>
  <c r="B33" i="37"/>
  <c r="E27" i="36"/>
  <c r="E32" i="36"/>
  <c r="E36" i="36"/>
  <c r="E39" i="36"/>
  <c r="D12" i="15"/>
  <c r="G25" i="29" s="1"/>
  <c r="C32" i="35"/>
  <c r="C38" i="35"/>
  <c r="C35" i="35"/>
  <c r="C37" i="35"/>
  <c r="P17" i="13"/>
  <c r="D27" i="13"/>
  <c r="D18" i="13"/>
  <c r="D25" i="13"/>
  <c r="D19" i="13"/>
  <c r="J19" i="13"/>
  <c r="J33" i="13"/>
  <c r="J31" i="13"/>
  <c r="C13" i="15"/>
  <c r="D90" i="15"/>
  <c r="L8" i="29" s="1"/>
  <c r="D89" i="15"/>
  <c r="D88" i="15"/>
  <c r="D92" i="15"/>
  <c r="R10" i="29" s="1"/>
  <c r="D93" i="15"/>
  <c r="H10" i="29" s="1"/>
  <c r="M29" i="21"/>
  <c r="K30" i="21"/>
  <c r="A101" i="34" l="1"/>
  <c r="C234" i="35" s="1"/>
  <c r="A101" i="33"/>
  <c r="K101" i="33" s="1"/>
  <c r="N25" i="32"/>
  <c r="K25" i="32" s="1"/>
  <c r="C34" i="35"/>
  <c r="A240" i="35"/>
  <c r="A236" i="35"/>
  <c r="C36" i="35"/>
  <c r="N150" i="32"/>
  <c r="K150" i="32" s="1"/>
  <c r="L150" i="32" s="1"/>
  <c r="A150" i="32"/>
  <c r="L79" i="32"/>
  <c r="A260" i="32"/>
  <c r="N260" i="32"/>
  <c r="K260" i="32" s="1"/>
  <c r="L260" i="32" s="1"/>
  <c r="N78" i="32"/>
  <c r="K78" i="32" s="1"/>
  <c r="L78" i="32" s="1"/>
  <c r="A78" i="32"/>
  <c r="T86" i="32"/>
  <c r="L86" i="32"/>
  <c r="J126" i="32"/>
  <c r="B310" i="32"/>
  <c r="B223" i="32"/>
  <c r="B181" i="32"/>
  <c r="N77" i="32"/>
  <c r="K77" i="32" s="1"/>
  <c r="L77" i="32" s="1"/>
  <c r="A77" i="32"/>
  <c r="N262" i="32"/>
  <c r="K262" i="32" s="1"/>
  <c r="L262" i="32" s="1"/>
  <c r="A262" i="32"/>
  <c r="L227" i="32"/>
  <c r="N141" i="32"/>
  <c r="K141" i="32" s="1"/>
  <c r="L141" i="32" s="1"/>
  <c r="A141" i="32"/>
  <c r="N210" i="32"/>
  <c r="K210" i="32" s="1"/>
  <c r="L210" i="32" s="1"/>
  <c r="A210" i="32"/>
  <c r="N199" i="32"/>
  <c r="K199" i="32" s="1"/>
  <c r="L199" i="32" s="1"/>
  <c r="A199" i="32"/>
  <c r="A208" i="32"/>
  <c r="N208" i="32"/>
  <c r="K208" i="32" s="1"/>
  <c r="L208" i="32" s="1"/>
  <c r="L151" i="32"/>
  <c r="C130" i="35"/>
  <c r="C132" i="35"/>
  <c r="C127" i="35"/>
  <c r="C133" i="35"/>
  <c r="A261" i="32"/>
  <c r="N261" i="32"/>
  <c r="K261" i="32" s="1"/>
  <c r="L261" i="32" s="1"/>
  <c r="L179" i="32"/>
  <c r="C31" i="35"/>
  <c r="A32" i="35"/>
  <c r="A38" i="35"/>
  <c r="T34" i="32"/>
  <c r="L34" i="32"/>
  <c r="J40" i="32"/>
  <c r="T40" i="32" s="1"/>
  <c r="Q8" i="29"/>
  <c r="L25" i="32"/>
  <c r="L64" i="25"/>
  <c r="H66" i="12"/>
  <c r="G40" i="12"/>
  <c r="C50" i="12"/>
  <c r="N52" i="25"/>
  <c r="C81" i="25"/>
  <c r="C80" i="25" s="1"/>
  <c r="C82" i="25" s="1"/>
  <c r="G28" i="12"/>
  <c r="C12" i="12"/>
  <c r="L17" i="32"/>
  <c r="F17" i="25"/>
  <c r="F19" i="25" s="1"/>
  <c r="L21" i="29"/>
  <c r="Q10" i="29"/>
  <c r="F10" i="29"/>
  <c r="J8" i="29"/>
  <c r="F22" i="29"/>
  <c r="J21" i="29"/>
  <c r="K8" i="29"/>
  <c r="G8" i="29"/>
  <c r="F11" i="29"/>
  <c r="N12" i="29"/>
  <c r="K21" i="29"/>
  <c r="H22" i="29"/>
  <c r="C36" i="25"/>
  <c r="U42" i="25"/>
  <c r="Q17" i="25"/>
  <c r="Q19" i="25" s="1"/>
  <c r="S14" i="29"/>
  <c r="BB36" i="37"/>
  <c r="AZ36" i="37"/>
  <c r="BA36" i="37"/>
  <c r="AY36" i="37"/>
  <c r="A37" i="37"/>
  <c r="B37" i="37" s="1"/>
  <c r="AX37" i="37" s="1"/>
  <c r="A37" i="36"/>
  <c r="C37" i="36" s="1"/>
  <c r="AZ33" i="37"/>
  <c r="BA33" i="37"/>
  <c r="AX33" i="37"/>
  <c r="BB33" i="37"/>
  <c r="AY33" i="37"/>
  <c r="AO204" i="37"/>
  <c r="AX28" i="37"/>
  <c r="BA28" i="37"/>
  <c r="AZ28" i="37"/>
  <c r="AY28" i="37"/>
  <c r="BB28" i="37"/>
  <c r="B29" i="37"/>
  <c r="B34" i="37"/>
  <c r="E28" i="36"/>
  <c r="E33" i="36"/>
  <c r="E37" i="36"/>
  <c r="E40" i="36"/>
  <c r="E42" i="36"/>
  <c r="P11" i="13"/>
  <c r="D13" i="15"/>
  <c r="M30" i="21"/>
  <c r="K31" i="21"/>
  <c r="M15" i="21"/>
  <c r="K16" i="21"/>
  <c r="A59" i="33" l="1"/>
  <c r="K59" i="33" s="1"/>
  <c r="A59" i="34"/>
  <c r="A138" i="35" s="1"/>
  <c r="A102" i="34"/>
  <c r="A102" i="33"/>
  <c r="K102" i="33" s="1"/>
  <c r="C238" i="35"/>
  <c r="A242" i="35"/>
  <c r="A243" i="35" s="1"/>
  <c r="C235" i="35"/>
  <c r="A241" i="35"/>
  <c r="A237" i="35"/>
  <c r="T126" i="32"/>
  <c r="L126" i="32"/>
  <c r="N223" i="32"/>
  <c r="K223" i="32" s="1"/>
  <c r="L223" i="32" s="1"/>
  <c r="N310" i="32"/>
  <c r="K310" i="32" s="1"/>
  <c r="L310" i="32" s="1"/>
  <c r="N181" i="32"/>
  <c r="K181" i="32" s="1"/>
  <c r="L181" i="32" s="1"/>
  <c r="L40" i="32"/>
  <c r="C25" i="29"/>
  <c r="N15" i="29"/>
  <c r="U41" i="25"/>
  <c r="U43" i="25" s="1"/>
  <c r="U14" i="29"/>
  <c r="C26" i="29"/>
  <c r="C12" i="29"/>
  <c r="BA37" i="37"/>
  <c r="BB37" i="37"/>
  <c r="AZ37" i="37"/>
  <c r="AY37" i="37"/>
  <c r="A38" i="37"/>
  <c r="B38" i="37" s="1"/>
  <c r="A39" i="36"/>
  <c r="C39" i="36" s="1"/>
  <c r="BA29" i="37"/>
  <c r="AY29" i="37"/>
  <c r="AZ29" i="37"/>
  <c r="AX29" i="37"/>
  <c r="BB29" i="37"/>
  <c r="BA34" i="37"/>
  <c r="AX34" i="37"/>
  <c r="AY34" i="37"/>
  <c r="AZ34" i="37"/>
  <c r="BB34" i="37"/>
  <c r="AF204" i="37"/>
  <c r="J23" i="13"/>
  <c r="P4" i="13"/>
  <c r="N16" i="21"/>
  <c r="A69" i="15" s="1"/>
  <c r="K17" i="21"/>
  <c r="N17" i="21" s="1"/>
  <c r="A65" i="15" s="1"/>
  <c r="M16" i="21"/>
  <c r="M31" i="21"/>
  <c r="K32" i="21"/>
  <c r="P27" i="21" s="1"/>
  <c r="K4" i="21"/>
  <c r="M3" i="21"/>
  <c r="A60" i="33" l="1"/>
  <c r="K60" i="33" s="1"/>
  <c r="A60" i="34"/>
  <c r="C138" i="35" s="1"/>
  <c r="A19" i="33"/>
  <c r="K19" i="33" s="1"/>
  <c r="A19" i="34"/>
  <c r="A103" i="34"/>
  <c r="A103" i="33"/>
  <c r="K103" i="33" s="1"/>
  <c r="C242" i="35"/>
  <c r="C239" i="35"/>
  <c r="A245" i="35"/>
  <c r="A246" i="35" s="1"/>
  <c r="C236" i="35"/>
  <c r="A244" i="35"/>
  <c r="A43" i="35"/>
  <c r="AY38" i="37"/>
  <c r="BB38" i="37"/>
  <c r="AZ38" i="37"/>
  <c r="BA38" i="37"/>
  <c r="AX38" i="37"/>
  <c r="A40" i="37"/>
  <c r="B40" i="37" s="1"/>
  <c r="AZ40" i="37" s="1"/>
  <c r="A40" i="36"/>
  <c r="C40" i="36" s="1"/>
  <c r="D29" i="13"/>
  <c r="J32" i="13"/>
  <c r="P6" i="13"/>
  <c r="C14" i="15"/>
  <c r="M4" i="21"/>
  <c r="K5" i="21"/>
  <c r="M32" i="21"/>
  <c r="K18" i="21"/>
  <c r="M17" i="21"/>
  <c r="A61" i="34" s="1"/>
  <c r="C139" i="35" s="1"/>
  <c r="A104" i="34" l="1"/>
  <c r="A104" i="33"/>
  <c r="K104" i="33" s="1"/>
  <c r="A20" i="33"/>
  <c r="K20" i="33" s="1"/>
  <c r="A20" i="34"/>
  <c r="A247" i="35"/>
  <c r="C243" i="35"/>
  <c r="C245" i="35"/>
  <c r="C240" i="35"/>
  <c r="C237" i="35"/>
  <c r="B115" i="32"/>
  <c r="J314" i="32"/>
  <c r="T314" i="32" s="1"/>
  <c r="B188" i="32"/>
  <c r="B236" i="32"/>
  <c r="A44" i="35"/>
  <c r="B42" i="32"/>
  <c r="G89" i="25"/>
  <c r="E34" i="25"/>
  <c r="J107" i="25"/>
  <c r="M99" i="25"/>
  <c r="H34" i="25"/>
  <c r="AY40" i="37"/>
  <c r="A41" i="37"/>
  <c r="B41" i="37" s="1"/>
  <c r="AY41" i="37" s="1"/>
  <c r="A42" i="36"/>
  <c r="C42" i="36" s="1"/>
  <c r="AX40" i="37"/>
  <c r="BB40" i="37"/>
  <c r="BA40" i="37"/>
  <c r="J21" i="13"/>
  <c r="C15" i="15"/>
  <c r="D8" i="13"/>
  <c r="P14" i="13"/>
  <c r="J27" i="13"/>
  <c r="D14" i="15"/>
  <c r="N18" i="21"/>
  <c r="A42" i="15" s="1"/>
  <c r="M18" i="21"/>
  <c r="K19" i="21"/>
  <c r="K6" i="21"/>
  <c r="M5" i="21"/>
  <c r="A62" i="33" l="1"/>
  <c r="K62" i="33" s="1"/>
  <c r="A62" i="34"/>
  <c r="C140" i="35" s="1"/>
  <c r="A21" i="33"/>
  <c r="K21" i="33" s="1"/>
  <c r="A21" i="34"/>
  <c r="C44" i="35" s="1"/>
  <c r="C247" i="35"/>
  <c r="C246" i="35"/>
  <c r="C244" i="35"/>
  <c r="C241" i="35"/>
  <c r="J226" i="32"/>
  <c r="T226" i="32" s="1"/>
  <c r="J188" i="32"/>
  <c r="T188" i="32" s="1"/>
  <c r="B114" i="32"/>
  <c r="B316" i="32"/>
  <c r="N236" i="32"/>
  <c r="K236" i="32" s="1"/>
  <c r="N188" i="32"/>
  <c r="K188" i="32" s="1"/>
  <c r="L188" i="32" s="1"/>
  <c r="N115" i="32"/>
  <c r="K115" i="32" s="1"/>
  <c r="A45" i="35"/>
  <c r="C43" i="35"/>
  <c r="B23" i="32"/>
  <c r="N23" i="32" s="1"/>
  <c r="K23" i="32" s="1"/>
  <c r="N42" i="32"/>
  <c r="K42" i="32" s="1"/>
  <c r="E33" i="25"/>
  <c r="E35" i="25" s="1"/>
  <c r="G88" i="25"/>
  <c r="G90" i="25" s="1"/>
  <c r="F83" i="25"/>
  <c r="L105" i="25"/>
  <c r="L104" i="25" s="1"/>
  <c r="L106" i="25" s="1"/>
  <c r="E41" i="12"/>
  <c r="H33" i="25"/>
  <c r="H35" i="25" s="1"/>
  <c r="E44" i="36"/>
  <c r="O97" i="25"/>
  <c r="K42" i="25"/>
  <c r="D18" i="25"/>
  <c r="AX41" i="37"/>
  <c r="AZ41" i="37"/>
  <c r="BA41" i="37"/>
  <c r="BB41" i="37"/>
  <c r="A43" i="37"/>
  <c r="B43" i="37" s="1"/>
  <c r="AY43" i="37" s="1"/>
  <c r="A44" i="36"/>
  <c r="C44" i="36" s="1"/>
  <c r="D15" i="15"/>
  <c r="D24" i="13"/>
  <c r="J2" i="13"/>
  <c r="C16" i="15"/>
  <c r="N19" i="21"/>
  <c r="A51" i="15" s="1"/>
  <c r="M19" i="21"/>
  <c r="K20" i="21"/>
  <c r="K7" i="21"/>
  <c r="M6" i="21"/>
  <c r="R27" i="21"/>
  <c r="P28" i="21"/>
  <c r="A150" i="35" l="1"/>
  <c r="A151" i="35" s="1"/>
  <c r="C147" i="35"/>
  <c r="C144" i="35"/>
  <c r="A63" i="33"/>
  <c r="K63" i="33" s="1"/>
  <c r="A63" i="34"/>
  <c r="C141" i="35" s="1"/>
  <c r="C48" i="35"/>
  <c r="A52" i="35"/>
  <c r="A22" i="33"/>
  <c r="K22" i="33" s="1"/>
  <c r="A22" i="34"/>
  <c r="C45" i="35" s="1"/>
  <c r="A107" i="34"/>
  <c r="A252" i="35" s="1"/>
  <c r="A253" i="35" s="1"/>
  <c r="A107" i="33"/>
  <c r="K107" i="33" s="1"/>
  <c r="N316" i="32"/>
  <c r="K316" i="32" s="1"/>
  <c r="N114" i="32"/>
  <c r="K114" i="32" s="1"/>
  <c r="J113" i="32"/>
  <c r="T113" i="32" s="1"/>
  <c r="B237" i="32"/>
  <c r="B314" i="32"/>
  <c r="J178" i="32"/>
  <c r="T178" i="32" s="1"/>
  <c r="A48" i="35"/>
  <c r="A53" i="35"/>
  <c r="A46" i="35"/>
  <c r="J23" i="32"/>
  <c r="T23" i="32" s="1"/>
  <c r="H89" i="25"/>
  <c r="H88" i="25" s="1"/>
  <c r="H90" i="25" s="1"/>
  <c r="C67" i="12"/>
  <c r="J105" i="25"/>
  <c r="J104" i="25" s="1"/>
  <c r="J106" i="25" s="1"/>
  <c r="R44" i="25"/>
  <c r="D10" i="12"/>
  <c r="D17" i="25"/>
  <c r="D19" i="25" s="1"/>
  <c r="O96" i="25"/>
  <c r="O98" i="25" s="1"/>
  <c r="K41" i="25"/>
  <c r="K43" i="25" s="1"/>
  <c r="R28" i="25"/>
  <c r="D20" i="25"/>
  <c r="M97" i="25"/>
  <c r="AX43" i="37"/>
  <c r="BA43" i="37"/>
  <c r="AZ43" i="37"/>
  <c r="BB43" i="37"/>
  <c r="A45" i="37"/>
  <c r="B45" i="37" s="1"/>
  <c r="BB45" i="37" s="1"/>
  <c r="A45" i="36"/>
  <c r="C45" i="36" s="1"/>
  <c r="E45" i="36"/>
  <c r="E50" i="36"/>
  <c r="J13" i="13"/>
  <c r="D20" i="13"/>
  <c r="P9" i="13"/>
  <c r="D16" i="15"/>
  <c r="C17" i="15"/>
  <c r="P15" i="21"/>
  <c r="S15" i="21" s="1"/>
  <c r="A48" i="15" s="1"/>
  <c r="N20" i="21"/>
  <c r="P29" i="21"/>
  <c r="R28" i="21"/>
  <c r="M7" i="21"/>
  <c r="K8" i="21"/>
  <c r="M20" i="21"/>
  <c r="A152" i="35" l="1"/>
  <c r="C145" i="35"/>
  <c r="C150" i="35"/>
  <c r="C148" i="35"/>
  <c r="A64" i="33"/>
  <c r="K64" i="33" s="1"/>
  <c r="A64" i="34"/>
  <c r="C142" i="35" s="1"/>
  <c r="C49" i="35"/>
  <c r="C52" i="35"/>
  <c r="A55" i="35"/>
  <c r="A56" i="35" s="1"/>
  <c r="A23" i="34"/>
  <c r="C46" i="35" s="1"/>
  <c r="A23" i="33"/>
  <c r="K23" i="33" s="1"/>
  <c r="A108" i="34"/>
  <c r="C252" i="35" s="1"/>
  <c r="A257" i="35" s="1"/>
  <c r="A258" i="35" s="1"/>
  <c r="A108" i="33"/>
  <c r="K108" i="33" s="1"/>
  <c r="L23" i="32"/>
  <c r="A254" i="35"/>
  <c r="N237" i="32"/>
  <c r="K237" i="32" s="1"/>
  <c r="B113" i="32"/>
  <c r="B189" i="32"/>
  <c r="J236" i="32"/>
  <c r="J316" i="32"/>
  <c r="T316" i="32" s="1"/>
  <c r="N314" i="32"/>
  <c r="K314" i="32" s="1"/>
  <c r="L314" i="32" s="1"/>
  <c r="A47" i="35"/>
  <c r="A54" i="35"/>
  <c r="A49" i="35"/>
  <c r="B26" i="32"/>
  <c r="N26" i="32" s="1"/>
  <c r="K26" i="32" s="1"/>
  <c r="C27" i="12"/>
  <c r="G91" i="25"/>
  <c r="L107" i="25"/>
  <c r="G51" i="12"/>
  <c r="J42" i="25"/>
  <c r="J41" i="25" s="1"/>
  <c r="J43" i="25" s="1"/>
  <c r="E67" i="12"/>
  <c r="D10" i="29"/>
  <c r="J29" i="29"/>
  <c r="M96" i="25"/>
  <c r="M98" i="25" s="1"/>
  <c r="O99" i="25"/>
  <c r="L42" i="25"/>
  <c r="G18" i="25"/>
  <c r="M28" i="29"/>
  <c r="A46" i="37"/>
  <c r="B46" i="37" s="1"/>
  <c r="BA45" i="37"/>
  <c r="AZ45" i="37"/>
  <c r="AY45" i="37"/>
  <c r="AX45" i="37"/>
  <c r="A46" i="36"/>
  <c r="C46" i="36" s="1"/>
  <c r="E46" i="36"/>
  <c r="E51" i="36"/>
  <c r="E55" i="36"/>
  <c r="J25" i="13"/>
  <c r="P7" i="13"/>
  <c r="D28" i="13"/>
  <c r="C18" i="15"/>
  <c r="D17" i="15"/>
  <c r="L29" i="29" s="1"/>
  <c r="A63" i="15"/>
  <c r="C99" i="15"/>
  <c r="P3" i="21"/>
  <c r="C98" i="15"/>
  <c r="C95" i="15"/>
  <c r="C20" i="15"/>
  <c r="C97" i="15"/>
  <c r="C94" i="15"/>
  <c r="M8" i="21"/>
  <c r="R29" i="21"/>
  <c r="P30" i="21"/>
  <c r="C50" i="35" l="1"/>
  <c r="C55" i="35"/>
  <c r="C53" i="35"/>
  <c r="A57" i="35"/>
  <c r="A109" i="34"/>
  <c r="A109" i="33"/>
  <c r="K109" i="33" s="1"/>
  <c r="A24" i="34"/>
  <c r="A24" i="33"/>
  <c r="K24" i="33" s="1"/>
  <c r="L316" i="32"/>
  <c r="A259" i="35"/>
  <c r="A255" i="35"/>
  <c r="C253" i="35"/>
  <c r="B173" i="32"/>
  <c r="J301" i="32"/>
  <c r="T301" i="32" s="1"/>
  <c r="B125" i="32"/>
  <c r="B72" i="32"/>
  <c r="B269" i="32"/>
  <c r="J201" i="32"/>
  <c r="T201" i="32" s="1"/>
  <c r="J134" i="32"/>
  <c r="T134" i="32" s="1"/>
  <c r="T236" i="32"/>
  <c r="L236" i="32"/>
  <c r="J269" i="32"/>
  <c r="T269" i="32" s="1"/>
  <c r="B135" i="32"/>
  <c r="J209" i="32"/>
  <c r="T209" i="32" s="1"/>
  <c r="B71" i="32"/>
  <c r="B270" i="32"/>
  <c r="J80" i="32"/>
  <c r="T80" i="32" s="1"/>
  <c r="B136" i="32"/>
  <c r="B201" i="32"/>
  <c r="J237" i="32"/>
  <c r="T237" i="32" s="1"/>
  <c r="J189" i="32"/>
  <c r="T189" i="32" s="1"/>
  <c r="J114" i="32"/>
  <c r="J315" i="32"/>
  <c r="T315" i="32" s="1"/>
  <c r="N189" i="32"/>
  <c r="K189" i="32" s="1"/>
  <c r="J72" i="32"/>
  <c r="T72" i="32" s="1"/>
  <c r="J135" i="32"/>
  <c r="T135" i="32" s="1"/>
  <c r="J200" i="32"/>
  <c r="T200" i="32" s="1"/>
  <c r="J270" i="32"/>
  <c r="T270" i="32" s="1"/>
  <c r="N113" i="32"/>
  <c r="K113" i="32" s="1"/>
  <c r="L113" i="32" s="1"/>
  <c r="B209" i="32"/>
  <c r="B80" i="32"/>
  <c r="J271" i="32"/>
  <c r="T271" i="32" s="1"/>
  <c r="B134" i="32"/>
  <c r="A50" i="35"/>
  <c r="B44" i="32"/>
  <c r="J42" i="32"/>
  <c r="B13" i="32"/>
  <c r="C13" i="25"/>
  <c r="C12" i="25" s="1"/>
  <c r="C14" i="25" s="1"/>
  <c r="E33" i="12"/>
  <c r="E7" i="12"/>
  <c r="G47" i="12"/>
  <c r="F21" i="12"/>
  <c r="G68" i="25"/>
  <c r="G67" i="25" s="1"/>
  <c r="G69" i="25" s="1"/>
  <c r="G20" i="12"/>
  <c r="C60" i="12"/>
  <c r="F33" i="12"/>
  <c r="F7" i="12"/>
  <c r="G70" i="25"/>
  <c r="D60" i="12"/>
  <c r="H46" i="12"/>
  <c r="O91" i="25"/>
  <c r="G34" i="25"/>
  <c r="G33" i="25" s="1"/>
  <c r="G35" i="25" s="1"/>
  <c r="H91" i="25"/>
  <c r="E36" i="25"/>
  <c r="K107" i="25"/>
  <c r="E12" i="12"/>
  <c r="D27" i="12"/>
  <c r="H51" i="12"/>
  <c r="F41" i="12"/>
  <c r="G17" i="25"/>
  <c r="G19" i="25" s="1"/>
  <c r="B6" i="32"/>
  <c r="E8" i="25"/>
  <c r="E7" i="25" s="1"/>
  <c r="S8" i="25"/>
  <c r="S7" i="25" s="1"/>
  <c r="S9" i="25" s="1"/>
  <c r="M8" i="25"/>
  <c r="M7" i="25" s="1"/>
  <c r="M9" i="25" s="1"/>
  <c r="L70" i="25"/>
  <c r="E244" i="36"/>
  <c r="L41" i="25"/>
  <c r="L43" i="25" s="1"/>
  <c r="J6" i="32"/>
  <c r="K70" i="25"/>
  <c r="E10" i="25"/>
  <c r="T10" i="25"/>
  <c r="N10" i="25"/>
  <c r="H65" i="25"/>
  <c r="K44" i="25"/>
  <c r="N99" i="25"/>
  <c r="H36" i="25"/>
  <c r="M50" i="25"/>
  <c r="F34" i="25"/>
  <c r="V34" i="25"/>
  <c r="B7" i="32"/>
  <c r="N7" i="32" s="1"/>
  <c r="K7" i="32" s="1"/>
  <c r="J70" i="25"/>
  <c r="F8" i="25"/>
  <c r="F7" i="25" s="1"/>
  <c r="T8" i="25"/>
  <c r="T7" i="25" s="1"/>
  <c r="T9" i="25" s="1"/>
  <c r="G65" i="25"/>
  <c r="J7" i="32"/>
  <c r="T7" i="32" s="1"/>
  <c r="F10" i="25"/>
  <c r="U8" i="25"/>
  <c r="U7" i="25" s="1"/>
  <c r="U9" i="25" s="1"/>
  <c r="F63" i="25"/>
  <c r="F62" i="25" s="1"/>
  <c r="F64" i="25" s="1"/>
  <c r="K68" i="25"/>
  <c r="K67" i="25" s="1"/>
  <c r="K69" i="25" s="1"/>
  <c r="G26" i="29"/>
  <c r="O28" i="29"/>
  <c r="B14" i="32"/>
  <c r="S10" i="25"/>
  <c r="J68" i="25"/>
  <c r="J67" i="25" s="1"/>
  <c r="J69" i="25" s="1"/>
  <c r="D13" i="25"/>
  <c r="D12" i="25" s="1"/>
  <c r="N8" i="25"/>
  <c r="N7" i="25" s="1"/>
  <c r="F65" i="25"/>
  <c r="BB46" i="37"/>
  <c r="AY46" i="37"/>
  <c r="AZ46" i="37"/>
  <c r="BA46" i="37"/>
  <c r="AX46" i="37"/>
  <c r="A47" i="37"/>
  <c r="B47" i="37" s="1"/>
  <c r="AY47" i="37" s="1"/>
  <c r="A47" i="36"/>
  <c r="C47" i="36" s="1"/>
  <c r="E262" i="36"/>
  <c r="E246" i="36"/>
  <c r="E247" i="36"/>
  <c r="E248" i="36"/>
  <c r="E251" i="36"/>
  <c r="E252" i="36"/>
  <c r="E253" i="36"/>
  <c r="E259" i="36"/>
  <c r="E260" i="36"/>
  <c r="E47" i="36"/>
  <c r="E52" i="36"/>
  <c r="E56" i="36"/>
  <c r="E59" i="36"/>
  <c r="D7" i="13"/>
  <c r="C47" i="35"/>
  <c r="D12" i="13"/>
  <c r="P31" i="13"/>
  <c r="D18" i="15"/>
  <c r="E12" i="29" s="1"/>
  <c r="D20" i="15"/>
  <c r="D99" i="15"/>
  <c r="D97" i="15"/>
  <c r="D95" i="15"/>
  <c r="D94" i="15"/>
  <c r="G22" i="29" s="1"/>
  <c r="D98" i="15"/>
  <c r="C19" i="15"/>
  <c r="C96" i="15"/>
  <c r="R30" i="21"/>
  <c r="P31" i="21"/>
  <c r="P32" i="21" s="1"/>
  <c r="P16" i="21"/>
  <c r="R15" i="21"/>
  <c r="A67" i="33" l="1"/>
  <c r="K67" i="33" s="1"/>
  <c r="A67" i="34"/>
  <c r="A157" i="35" s="1"/>
  <c r="A158" i="35" s="1"/>
  <c r="A159" i="35" s="1"/>
  <c r="A160" i="35" s="1"/>
  <c r="A161" i="35" s="1"/>
  <c r="A110" i="34"/>
  <c r="C254" i="35" s="1"/>
  <c r="A110" i="33"/>
  <c r="K110" i="33" s="1"/>
  <c r="A260" i="35"/>
  <c r="A256" i="35"/>
  <c r="C257" i="35"/>
  <c r="A261" i="35"/>
  <c r="N201" i="32"/>
  <c r="K201" i="32" s="1"/>
  <c r="L201" i="32" s="1"/>
  <c r="A201" i="32"/>
  <c r="N134" i="32"/>
  <c r="K134" i="32" s="1"/>
  <c r="L134" i="32" s="1"/>
  <c r="A134" i="32"/>
  <c r="N270" i="32"/>
  <c r="K270" i="32" s="1"/>
  <c r="L270" i="32" s="1"/>
  <c r="A270" i="32"/>
  <c r="L237" i="32"/>
  <c r="A135" i="32"/>
  <c r="N135" i="32"/>
  <c r="K135" i="32" s="1"/>
  <c r="L135" i="32" s="1"/>
  <c r="J136" i="32"/>
  <c r="T136" i="32" s="1"/>
  <c r="J71" i="32"/>
  <c r="T71" i="32" s="1"/>
  <c r="B271" i="32"/>
  <c r="B200" i="32"/>
  <c r="A71" i="32"/>
  <c r="N71" i="32"/>
  <c r="K71" i="32" s="1"/>
  <c r="L71" i="32" s="1"/>
  <c r="N209" i="32"/>
  <c r="K209" i="32" s="1"/>
  <c r="L209" i="32" s="1"/>
  <c r="A209" i="32"/>
  <c r="N269" i="32"/>
  <c r="K269" i="32" s="1"/>
  <c r="L269" i="32" s="1"/>
  <c r="A269" i="32"/>
  <c r="N136" i="32"/>
  <c r="K136" i="32" s="1"/>
  <c r="A136" i="32"/>
  <c r="L189" i="32"/>
  <c r="A72" i="32"/>
  <c r="N72" i="32"/>
  <c r="K72" i="32" s="1"/>
  <c r="L72" i="32" s="1"/>
  <c r="N125" i="32"/>
  <c r="K125" i="32" s="1"/>
  <c r="N173" i="32"/>
  <c r="K173" i="32" s="1"/>
  <c r="B315" i="32"/>
  <c r="B178" i="32"/>
  <c r="B226" i="32"/>
  <c r="J115" i="32"/>
  <c r="N80" i="32"/>
  <c r="K80" i="32" s="1"/>
  <c r="L80" i="32" s="1"/>
  <c r="A80" i="32"/>
  <c r="T114" i="32"/>
  <c r="L114" i="32"/>
  <c r="A51" i="35"/>
  <c r="C56" i="35"/>
  <c r="C57" i="35"/>
  <c r="C54" i="35"/>
  <c r="C51" i="35"/>
  <c r="T42" i="32"/>
  <c r="L42" i="32"/>
  <c r="J26" i="32"/>
  <c r="T26" i="32" s="1"/>
  <c r="N44" i="32"/>
  <c r="K44" i="32" s="1"/>
  <c r="D8" i="12"/>
  <c r="C15" i="25"/>
  <c r="J13" i="32"/>
  <c r="C8" i="12"/>
  <c r="A13" i="32"/>
  <c r="N13" i="32"/>
  <c r="K13" i="32" s="1"/>
  <c r="F20" i="12"/>
  <c r="G33" i="12"/>
  <c r="G63" i="25"/>
  <c r="G62" i="25" s="1"/>
  <c r="E9" i="25"/>
  <c r="N9" i="25"/>
  <c r="E60" i="12"/>
  <c r="G46" i="12"/>
  <c r="D40" i="12"/>
  <c r="AF47" i="37" s="1"/>
  <c r="F50" i="12"/>
  <c r="D67" i="12"/>
  <c r="K105" i="25"/>
  <c r="K104" i="25" s="1"/>
  <c r="K106" i="25" s="1"/>
  <c r="F81" i="25"/>
  <c r="F80" i="25" s="1"/>
  <c r="F82" i="25" s="1"/>
  <c r="R42" i="25"/>
  <c r="R41" i="25" s="1"/>
  <c r="R43" i="25" s="1"/>
  <c r="E27" i="12"/>
  <c r="L44" i="25"/>
  <c r="G10" i="12"/>
  <c r="D14" i="25"/>
  <c r="M10" i="25"/>
  <c r="F9" i="25"/>
  <c r="M49" i="25"/>
  <c r="M51" i="25" s="1"/>
  <c r="J44" i="25"/>
  <c r="G20" i="25"/>
  <c r="R26" i="25"/>
  <c r="R25" i="25" s="1"/>
  <c r="R27" i="25" s="1"/>
  <c r="N97" i="25"/>
  <c r="N7" i="29"/>
  <c r="J22" i="29"/>
  <c r="L7" i="32"/>
  <c r="T7" i="29"/>
  <c r="F7" i="29"/>
  <c r="E250" i="36"/>
  <c r="J14" i="32"/>
  <c r="U10" i="25"/>
  <c r="L68" i="25"/>
  <c r="L67" i="25" s="1"/>
  <c r="L69" i="25" s="1"/>
  <c r="D15" i="25"/>
  <c r="H63" i="25"/>
  <c r="H62" i="25" s="1"/>
  <c r="H64" i="25" s="1"/>
  <c r="H12" i="29"/>
  <c r="K14" i="29"/>
  <c r="H26" i="29"/>
  <c r="V33" i="25"/>
  <c r="V35" i="25" s="1"/>
  <c r="E7" i="29"/>
  <c r="S7" i="29"/>
  <c r="K22" i="29"/>
  <c r="F21" i="29"/>
  <c r="F33" i="25"/>
  <c r="F35" i="25" s="1"/>
  <c r="BA47" i="37"/>
  <c r="AZ47" i="37"/>
  <c r="BB47" i="37"/>
  <c r="AX47" i="37"/>
  <c r="A48" i="37"/>
  <c r="B48" i="37" s="1"/>
  <c r="A48" i="36"/>
  <c r="C48" i="36" s="1"/>
  <c r="E255" i="36"/>
  <c r="E256" i="36"/>
  <c r="E257" i="36"/>
  <c r="E245" i="36"/>
  <c r="E48" i="36"/>
  <c r="E53" i="36"/>
  <c r="E57" i="36"/>
  <c r="E60" i="36"/>
  <c r="E62" i="36"/>
  <c r="J4" i="13"/>
  <c r="P22" i="13"/>
  <c r="S16" i="21"/>
  <c r="A53" i="15" s="1"/>
  <c r="D19" i="15"/>
  <c r="D96" i="15"/>
  <c r="M7" i="29" s="1"/>
  <c r="U27" i="21"/>
  <c r="U28" i="21" s="1"/>
  <c r="R32" i="21"/>
  <c r="W27" i="21"/>
  <c r="R16" i="21"/>
  <c r="P17" i="21"/>
  <c r="S17" i="21" s="1"/>
  <c r="A54" i="15" s="1"/>
  <c r="R31" i="21"/>
  <c r="A111" i="33" s="1"/>
  <c r="K111" i="33" s="1"/>
  <c r="A68" i="33" l="1"/>
  <c r="K68" i="33" s="1"/>
  <c r="A68" i="34"/>
  <c r="C157" i="35" s="1"/>
  <c r="A162" i="35" s="1"/>
  <c r="A163" i="35" s="1"/>
  <c r="A164" i="35" s="1"/>
  <c r="A165" i="35" s="1"/>
  <c r="A115" i="34"/>
  <c r="A115" i="33"/>
  <c r="K115" i="33" s="1"/>
  <c r="A112" i="34"/>
  <c r="A112" i="33"/>
  <c r="K112" i="33" s="1"/>
  <c r="L26" i="32"/>
  <c r="A271" i="35"/>
  <c r="A272" i="35" s="1"/>
  <c r="C261" i="35"/>
  <c r="A264" i="35"/>
  <c r="A265" i="35" s="1"/>
  <c r="C258" i="35"/>
  <c r="C256" i="35"/>
  <c r="A262" i="35"/>
  <c r="T115" i="32"/>
  <c r="L115" i="32"/>
  <c r="A200" i="32"/>
  <c r="N200" i="32"/>
  <c r="K200" i="32" s="1"/>
  <c r="L200" i="32" s="1"/>
  <c r="A271" i="32"/>
  <c r="N271" i="32"/>
  <c r="K271" i="32" s="1"/>
  <c r="L271" i="32" s="1"/>
  <c r="N315" i="32"/>
  <c r="K315" i="32" s="1"/>
  <c r="L315" i="32" s="1"/>
  <c r="N226" i="32"/>
  <c r="K226" i="32" s="1"/>
  <c r="L226" i="32" s="1"/>
  <c r="L136" i="32"/>
  <c r="N178" i="32"/>
  <c r="K178" i="32" s="1"/>
  <c r="L178" i="32" s="1"/>
  <c r="C8" i="29"/>
  <c r="AF33" i="37"/>
  <c r="AF27" i="37"/>
  <c r="AF7" i="37"/>
  <c r="AF8" i="37"/>
  <c r="AF14" i="37"/>
  <c r="AF21" i="37"/>
  <c r="AF36" i="37"/>
  <c r="AF29" i="37"/>
  <c r="AF12" i="37"/>
  <c r="AF23" i="37"/>
  <c r="AF9" i="37"/>
  <c r="AF28" i="37"/>
  <c r="AF37" i="37"/>
  <c r="AF6" i="37"/>
  <c r="AF11" i="37"/>
  <c r="AF32" i="37"/>
  <c r="AF5" i="37"/>
  <c r="AF20" i="37"/>
  <c r="AF31" i="37"/>
  <c r="AF16" i="37"/>
  <c r="AF13" i="37"/>
  <c r="AF34" i="37"/>
  <c r="AF25" i="37"/>
  <c r="AF26" i="37"/>
  <c r="AF17" i="37"/>
  <c r="AF18" i="37"/>
  <c r="AF38" i="37"/>
  <c r="AF40" i="37"/>
  <c r="AF41" i="37"/>
  <c r="AF43" i="37"/>
  <c r="AF45" i="37"/>
  <c r="AF46" i="37"/>
  <c r="AF48" i="37"/>
  <c r="K29" i="29"/>
  <c r="R14" i="29"/>
  <c r="F25" i="29"/>
  <c r="L14" i="29"/>
  <c r="G21" i="29"/>
  <c r="G64" i="25"/>
  <c r="G93" i="25" s="1"/>
  <c r="N96" i="25"/>
  <c r="N98" i="25" s="1"/>
  <c r="L22" i="29"/>
  <c r="H21" i="29"/>
  <c r="U7" i="29"/>
  <c r="D8" i="29"/>
  <c r="N28" i="29"/>
  <c r="R11" i="29"/>
  <c r="J14" i="29"/>
  <c r="G10" i="29"/>
  <c r="BA48" i="37"/>
  <c r="AY48" i="37"/>
  <c r="BB48" i="37"/>
  <c r="AZ48" i="37"/>
  <c r="AX48" i="37"/>
  <c r="Y48" i="37"/>
  <c r="A49" i="37"/>
  <c r="B49" i="37" s="1"/>
  <c r="AX49" i="37" s="1"/>
  <c r="Y204" i="37"/>
  <c r="Y7" i="37"/>
  <c r="Y6" i="37"/>
  <c r="Y12" i="37"/>
  <c r="Y11" i="37"/>
  <c r="Y5" i="37"/>
  <c r="Y20" i="37"/>
  <c r="Y16" i="37"/>
  <c r="Y23" i="37"/>
  <c r="Y8" i="37"/>
  <c r="Y17" i="37"/>
  <c r="Y13" i="37"/>
  <c r="Y18" i="37"/>
  <c r="Y21" i="37"/>
  <c r="Y14" i="37"/>
  <c r="Y9" i="37"/>
  <c r="Y25" i="37"/>
  <c r="Y26" i="37"/>
  <c r="Y31" i="37"/>
  <c r="Y36" i="37"/>
  <c r="Y32" i="37"/>
  <c r="Y27" i="37"/>
  <c r="Y28" i="37"/>
  <c r="Y33" i="37"/>
  <c r="Y37" i="37"/>
  <c r="Y38" i="37"/>
  <c r="Y34" i="37"/>
  <c r="Y29" i="37"/>
  <c r="Y40" i="37"/>
  <c r="Y41" i="37"/>
  <c r="Y43" i="37"/>
  <c r="Y45" i="37"/>
  <c r="Y47" i="37"/>
  <c r="Y46" i="37"/>
  <c r="AL204" i="37"/>
  <c r="P8" i="13"/>
  <c r="A111" i="34"/>
  <c r="T13" i="32"/>
  <c r="L13" i="32"/>
  <c r="P25" i="13"/>
  <c r="P5" i="13"/>
  <c r="U29" i="21"/>
  <c r="W28" i="21"/>
  <c r="P18" i="21"/>
  <c r="R17" i="21"/>
  <c r="P4" i="21"/>
  <c r="A69" i="33" l="1"/>
  <c r="K69" i="33" s="1"/>
  <c r="A69" i="34"/>
  <c r="C158" i="35" s="1"/>
  <c r="A116" i="34"/>
  <c r="C271" i="35" s="1"/>
  <c r="A276" i="35" s="1"/>
  <c r="A277" i="35" s="1"/>
  <c r="A116" i="33"/>
  <c r="K116" i="33" s="1"/>
  <c r="C266" i="35"/>
  <c r="C263" i="35"/>
  <c r="C265" i="35"/>
  <c r="C260" i="35"/>
  <c r="C255" i="35"/>
  <c r="A273" i="35"/>
  <c r="A263" i="35"/>
  <c r="G94" i="25"/>
  <c r="A50" i="36"/>
  <c r="A50" i="37"/>
  <c r="BA49" i="37"/>
  <c r="Y49" i="37"/>
  <c r="AF49" i="37"/>
  <c r="AY49" i="37"/>
  <c r="BB49" i="37"/>
  <c r="AZ49" i="37"/>
  <c r="J22" i="13"/>
  <c r="P15" i="13"/>
  <c r="S18" i="21"/>
  <c r="A70" i="15" s="1"/>
  <c r="U30" i="21"/>
  <c r="W29" i="21"/>
  <c r="R4" i="21"/>
  <c r="P5" i="21"/>
  <c r="P19" i="21"/>
  <c r="R18" i="21"/>
  <c r="A70" i="33" l="1"/>
  <c r="K70" i="33" s="1"/>
  <c r="A70" i="34"/>
  <c r="C159" i="35" s="1"/>
  <c r="C162" i="35"/>
  <c r="A166" i="35"/>
  <c r="A167" i="35" s="1"/>
  <c r="A168" i="35" s="1"/>
  <c r="A117" i="34"/>
  <c r="A117" i="33"/>
  <c r="K117" i="33" s="1"/>
  <c r="A28" i="34"/>
  <c r="C62" i="35" s="1"/>
  <c r="A67" i="35" s="1"/>
  <c r="A28" i="33"/>
  <c r="K28" i="33" s="1"/>
  <c r="C272" i="35"/>
  <c r="A266" i="35"/>
  <c r="C259" i="35"/>
  <c r="C262" i="35"/>
  <c r="C264" i="35"/>
  <c r="A274" i="35"/>
  <c r="A278" i="35"/>
  <c r="A139" i="35"/>
  <c r="A51" i="37"/>
  <c r="B51" i="37" s="1"/>
  <c r="C50" i="36"/>
  <c r="A51" i="36"/>
  <c r="C51" i="36" s="1"/>
  <c r="W50" i="37"/>
  <c r="AG50" i="37"/>
  <c r="AF50" i="37"/>
  <c r="AK50" i="37"/>
  <c r="AR50" i="37"/>
  <c r="AO50" i="37"/>
  <c r="I50" i="37"/>
  <c r="H50" i="37"/>
  <c r="AJ50" i="37"/>
  <c r="AC50" i="37"/>
  <c r="BA50" i="37"/>
  <c r="AU50" i="37"/>
  <c r="U50" i="37"/>
  <c r="Z50" i="37"/>
  <c r="T50" i="37"/>
  <c r="S50" i="37"/>
  <c r="BH50" i="37"/>
  <c r="P50" i="37"/>
  <c r="AM50" i="37"/>
  <c r="B50" i="37"/>
  <c r="BL50" i="37" s="1"/>
  <c r="M50" i="37"/>
  <c r="AW50" i="37"/>
  <c r="Q50" i="37"/>
  <c r="AD50" i="37"/>
  <c r="O50" i="37"/>
  <c r="BJ50" i="37"/>
  <c r="AS50" i="37"/>
  <c r="BK50" i="37"/>
  <c r="AE50" i="37"/>
  <c r="BG50" i="37"/>
  <c r="D15" i="13"/>
  <c r="P26" i="13"/>
  <c r="J3" i="13"/>
  <c r="C21" i="15"/>
  <c r="P20" i="21"/>
  <c r="S19" i="21"/>
  <c r="A68" i="15" s="1"/>
  <c r="R20" i="21"/>
  <c r="U15" i="21"/>
  <c r="X15" i="21" s="1"/>
  <c r="A62" i="15" s="1"/>
  <c r="U31" i="21"/>
  <c r="W30" i="21"/>
  <c r="R19" i="21"/>
  <c r="R5" i="21"/>
  <c r="P6" i="21"/>
  <c r="A72" i="34" l="1"/>
  <c r="C161" i="35" s="1"/>
  <c r="A72" i="33"/>
  <c r="K72" i="33" s="1"/>
  <c r="A143" i="35"/>
  <c r="A71" i="34"/>
  <c r="C160" i="35" s="1"/>
  <c r="A71" i="33"/>
  <c r="K71" i="33" s="1"/>
  <c r="A169" i="35"/>
  <c r="A170" i="35" s="1"/>
  <c r="C166" i="35"/>
  <c r="C163" i="35"/>
  <c r="A118" i="34"/>
  <c r="C273" i="35" s="1"/>
  <c r="A118" i="33"/>
  <c r="K118" i="33" s="1"/>
  <c r="A29" i="34"/>
  <c r="C63" i="35" s="1"/>
  <c r="A29" i="33"/>
  <c r="K29" i="33" s="1"/>
  <c r="C276" i="35"/>
  <c r="A280" i="35"/>
  <c r="A281" i="35" s="1"/>
  <c r="A275" i="35"/>
  <c r="A279" i="35"/>
  <c r="A140" i="35"/>
  <c r="A144" i="35"/>
  <c r="C143" i="35"/>
  <c r="A147" i="35"/>
  <c r="J173" i="32"/>
  <c r="J235" i="32"/>
  <c r="T235" i="32" s="1"/>
  <c r="B123" i="32"/>
  <c r="A68" i="35"/>
  <c r="B35" i="32"/>
  <c r="F91" i="25"/>
  <c r="G26" i="25"/>
  <c r="H38" i="12"/>
  <c r="AF51" i="37"/>
  <c r="AX51" i="37"/>
  <c r="AZ51" i="37"/>
  <c r="Y51" i="37"/>
  <c r="BB51" i="37"/>
  <c r="BA51" i="37"/>
  <c r="AY51" i="37"/>
  <c r="O50" i="25"/>
  <c r="E26" i="25"/>
  <c r="V36" i="25"/>
  <c r="A52" i="37"/>
  <c r="B52" i="37" s="1"/>
  <c r="Y52" i="37" s="1"/>
  <c r="A52" i="36"/>
  <c r="C52" i="36" s="1"/>
  <c r="AY50" i="37"/>
  <c r="AL50" i="37"/>
  <c r="AN50" i="37"/>
  <c r="X50" i="37"/>
  <c r="AZ50" i="37"/>
  <c r="AH50" i="37"/>
  <c r="BI50" i="37"/>
  <c r="AI50" i="37"/>
  <c r="AQ50" i="37"/>
  <c r="AA50" i="37"/>
  <c r="AP50" i="37"/>
  <c r="K50" i="37"/>
  <c r="R50" i="37"/>
  <c r="G50" i="37"/>
  <c r="AB50" i="37"/>
  <c r="AT50" i="37"/>
  <c r="BF50" i="37"/>
  <c r="J50" i="37"/>
  <c r="AX50" i="37"/>
  <c r="Y50" i="37"/>
  <c r="BB50" i="37"/>
  <c r="N50" i="37"/>
  <c r="AV50" i="37"/>
  <c r="V50" i="37"/>
  <c r="L50" i="37"/>
  <c r="E64" i="36"/>
  <c r="C22" i="15"/>
  <c r="N14" i="32"/>
  <c r="K14" i="32" s="1"/>
  <c r="D22" i="13"/>
  <c r="D21" i="15"/>
  <c r="J14" i="13"/>
  <c r="J7" i="13"/>
  <c r="J17" i="13"/>
  <c r="S20" i="21"/>
  <c r="U16" i="21"/>
  <c r="W15" i="21"/>
  <c r="A75" i="33" s="1"/>
  <c r="K75" i="33" s="1"/>
  <c r="W31" i="21"/>
  <c r="A119" i="33" s="1"/>
  <c r="K119" i="33" s="1"/>
  <c r="U32" i="21"/>
  <c r="W32" i="21" s="1"/>
  <c r="P7" i="21"/>
  <c r="R6" i="21"/>
  <c r="A30" i="34" s="1"/>
  <c r="C64" i="35" s="1"/>
  <c r="C169" i="35" l="1"/>
  <c r="A171" i="35"/>
  <c r="C167" i="35"/>
  <c r="C164" i="35"/>
  <c r="C171" i="35"/>
  <c r="C168" i="35"/>
  <c r="C170" i="35"/>
  <c r="C165" i="35"/>
  <c r="C71" i="35"/>
  <c r="C68" i="35"/>
  <c r="A74" i="35"/>
  <c r="A75" i="35" s="1"/>
  <c r="A120" i="34"/>
  <c r="A120" i="33"/>
  <c r="K120" i="33" s="1"/>
  <c r="C280" i="35"/>
  <c r="C277" i="35"/>
  <c r="A283" i="35"/>
  <c r="A284" i="35" s="1"/>
  <c r="C275" i="35"/>
  <c r="C279" i="35" s="1"/>
  <c r="A282" i="35"/>
  <c r="A141" i="35"/>
  <c r="A148" i="35"/>
  <c r="A145" i="35"/>
  <c r="N123" i="32"/>
  <c r="K123" i="32" s="1"/>
  <c r="B219" i="32"/>
  <c r="B301" i="32"/>
  <c r="J172" i="32"/>
  <c r="T172" i="32" s="1"/>
  <c r="T173" i="32"/>
  <c r="L173" i="32"/>
  <c r="A69" i="35"/>
  <c r="A71" i="35"/>
  <c r="C67" i="35"/>
  <c r="J35" i="32"/>
  <c r="T35" i="32" s="1"/>
  <c r="N35" i="32"/>
  <c r="K35" i="32" s="1"/>
  <c r="L35" i="32" s="1"/>
  <c r="G25" i="25"/>
  <c r="G27" i="25" s="1"/>
  <c r="O89" i="25"/>
  <c r="O88" i="25" s="1"/>
  <c r="O90" i="25" s="1"/>
  <c r="H64" i="12"/>
  <c r="G28" i="25"/>
  <c r="E25" i="25"/>
  <c r="E27" i="25" s="1"/>
  <c r="G11" i="12"/>
  <c r="O49" i="25"/>
  <c r="O51" i="25" s="1"/>
  <c r="E28" i="25"/>
  <c r="U36" i="25"/>
  <c r="V12" i="29"/>
  <c r="AF52" i="37"/>
  <c r="BB52" i="37"/>
  <c r="AZ52" i="37"/>
  <c r="AY52" i="37"/>
  <c r="A53" i="36"/>
  <c r="A53" i="37"/>
  <c r="B53" i="37" s="1"/>
  <c r="AX53" i="37" s="1"/>
  <c r="BA52" i="37"/>
  <c r="AX52" i="37"/>
  <c r="C50" i="37"/>
  <c r="BC50" i="37"/>
  <c r="BD50" i="37" s="1"/>
  <c r="BE50" i="37"/>
  <c r="E50" i="37" s="1"/>
  <c r="D50" i="37"/>
  <c r="F50" i="37" s="1"/>
  <c r="E65" i="36"/>
  <c r="E70" i="36"/>
  <c r="D22" i="15"/>
  <c r="O26" i="29" s="1"/>
  <c r="J29" i="13"/>
  <c r="A75" i="34"/>
  <c r="T14" i="32"/>
  <c r="P30" i="13"/>
  <c r="A119" i="34"/>
  <c r="D21" i="13"/>
  <c r="P24" i="13"/>
  <c r="P27" i="13"/>
  <c r="C23" i="15"/>
  <c r="X16" i="21"/>
  <c r="A59" i="15" s="1"/>
  <c r="A57" i="15"/>
  <c r="W16" i="21"/>
  <c r="U17" i="21"/>
  <c r="X17" i="21" s="1"/>
  <c r="A64" i="15" s="1"/>
  <c r="R7" i="21"/>
  <c r="P8" i="21"/>
  <c r="C103" i="15" s="1"/>
  <c r="A76" i="34" l="1"/>
  <c r="A76" i="33"/>
  <c r="K76" i="33" s="1"/>
  <c r="A31" i="34"/>
  <c r="C65" i="35" s="1"/>
  <c r="A31" i="33"/>
  <c r="K31" i="33" s="1"/>
  <c r="C284" i="35"/>
  <c r="C282" i="35"/>
  <c r="C285" i="35"/>
  <c r="C274" i="35"/>
  <c r="C283" i="35" s="1"/>
  <c r="C176" i="35"/>
  <c r="A181" i="35" s="1"/>
  <c r="A176" i="35"/>
  <c r="A149" i="35"/>
  <c r="A142" i="35"/>
  <c r="A146" i="35"/>
  <c r="C151" i="35"/>
  <c r="C152" i="35"/>
  <c r="C146" i="35"/>
  <c r="C149" i="35"/>
  <c r="B70" i="32"/>
  <c r="J197" i="32"/>
  <c r="T197" i="32" s="1"/>
  <c r="B133" i="32"/>
  <c r="J272" i="32"/>
  <c r="T272" i="32" s="1"/>
  <c r="N301" i="32"/>
  <c r="K301" i="32" s="1"/>
  <c r="L301" i="32" s="1"/>
  <c r="N219" i="32"/>
  <c r="K219" i="32" s="1"/>
  <c r="A72" i="35"/>
  <c r="A70" i="35"/>
  <c r="G11" i="29"/>
  <c r="B18" i="32"/>
  <c r="D65" i="25"/>
  <c r="H13" i="25"/>
  <c r="R8" i="25"/>
  <c r="R7" i="25" s="1"/>
  <c r="R9" i="25" s="1"/>
  <c r="L8" i="25"/>
  <c r="L7" i="25" s="1"/>
  <c r="L9" i="25" s="1"/>
  <c r="M70" i="25"/>
  <c r="J26" i="29"/>
  <c r="E11" i="29"/>
  <c r="A54" i="37"/>
  <c r="B54" i="37" s="1"/>
  <c r="C53" i="36"/>
  <c r="AF53" i="37"/>
  <c r="A55" i="36"/>
  <c r="AY53" i="37"/>
  <c r="BB53" i="37"/>
  <c r="AZ53" i="37"/>
  <c r="BA53" i="37"/>
  <c r="Y53" i="37"/>
  <c r="A55" i="37"/>
  <c r="L14" i="32"/>
  <c r="N6" i="32"/>
  <c r="K6" i="32" s="1"/>
  <c r="D23" i="15"/>
  <c r="C24" i="15"/>
  <c r="D103" i="15"/>
  <c r="C101" i="15"/>
  <c r="C100" i="15"/>
  <c r="C102" i="15"/>
  <c r="U3" i="21"/>
  <c r="C105" i="15"/>
  <c r="U18" i="21"/>
  <c r="W17" i="21"/>
  <c r="U4" i="21"/>
  <c r="R8" i="21"/>
  <c r="R9" i="21"/>
  <c r="A77" i="34" l="1"/>
  <c r="A77" i="33"/>
  <c r="K77" i="33" s="1"/>
  <c r="A76" i="35"/>
  <c r="C74" i="35"/>
  <c r="C69" i="35"/>
  <c r="C72" i="35"/>
  <c r="A32" i="34"/>
  <c r="C66" i="35" s="1"/>
  <c r="A32" i="33"/>
  <c r="K32" i="33" s="1"/>
  <c r="A285" i="35"/>
  <c r="C278" i="35"/>
  <c r="C281" i="35"/>
  <c r="A177" i="35"/>
  <c r="A178" i="35" s="1"/>
  <c r="C177" i="35"/>
  <c r="A182" i="35"/>
  <c r="B196" i="32"/>
  <c r="B274" i="32"/>
  <c r="J144" i="32"/>
  <c r="T144" i="32" s="1"/>
  <c r="J70" i="32"/>
  <c r="T70" i="32" s="1"/>
  <c r="B197" i="32"/>
  <c r="J274" i="32"/>
  <c r="T274" i="32" s="1"/>
  <c r="B69" i="32"/>
  <c r="B137" i="32"/>
  <c r="J137" i="32"/>
  <c r="T137" i="32" s="1"/>
  <c r="B272" i="32"/>
  <c r="J198" i="32"/>
  <c r="T198" i="32" s="1"/>
  <c r="B68" i="32"/>
  <c r="N133" i="32"/>
  <c r="K133" i="32" s="1"/>
  <c r="A133" i="32"/>
  <c r="J123" i="32"/>
  <c r="J219" i="32"/>
  <c r="T219" i="32" s="1"/>
  <c r="J300" i="32"/>
  <c r="T300" i="32" s="1"/>
  <c r="B198" i="32"/>
  <c r="B144" i="32"/>
  <c r="J69" i="32"/>
  <c r="T69" i="32" s="1"/>
  <c r="B273" i="32"/>
  <c r="A70" i="32"/>
  <c r="N70" i="32"/>
  <c r="K70" i="32" s="1"/>
  <c r="A73" i="35"/>
  <c r="H8" i="12"/>
  <c r="N18" i="32"/>
  <c r="K18" i="32" s="1"/>
  <c r="A18" i="32"/>
  <c r="J44" i="32"/>
  <c r="D8" i="25"/>
  <c r="D7" i="25" s="1"/>
  <c r="D9" i="25" s="1"/>
  <c r="B5" i="32"/>
  <c r="N5" i="32" s="1"/>
  <c r="K5" i="32" s="1"/>
  <c r="D7" i="12"/>
  <c r="D10" i="25"/>
  <c r="J5" i="32"/>
  <c r="T5" i="32" s="1"/>
  <c r="H60" i="12"/>
  <c r="C10" i="25"/>
  <c r="E20" i="12"/>
  <c r="H12" i="25"/>
  <c r="H14" i="25" s="1"/>
  <c r="E46" i="12"/>
  <c r="F34" i="12"/>
  <c r="C7" i="12"/>
  <c r="C8" i="25"/>
  <c r="C7" i="25" s="1"/>
  <c r="F60" i="12"/>
  <c r="N91" i="25"/>
  <c r="G36" i="25"/>
  <c r="G12" i="12"/>
  <c r="D28" i="12"/>
  <c r="H49" i="12"/>
  <c r="H33" i="12"/>
  <c r="D20" i="12"/>
  <c r="D46" i="12"/>
  <c r="AY54" i="37"/>
  <c r="AF54" i="37"/>
  <c r="Y54" i="37"/>
  <c r="BB54" i="37"/>
  <c r="BA54" i="37"/>
  <c r="AZ54" i="37"/>
  <c r="AX54" i="37"/>
  <c r="B4" i="32"/>
  <c r="V10" i="25"/>
  <c r="M68" i="25"/>
  <c r="M67" i="25" s="1"/>
  <c r="M69" i="25" s="1"/>
  <c r="E65" i="25"/>
  <c r="J8" i="25"/>
  <c r="J7" i="25" s="1"/>
  <c r="J9" i="25" s="1"/>
  <c r="F36" i="25"/>
  <c r="O52" i="25"/>
  <c r="E280" i="36"/>
  <c r="J18" i="32"/>
  <c r="E63" i="25"/>
  <c r="E62" i="25" s="1"/>
  <c r="E64" i="25" s="1"/>
  <c r="H15" i="25"/>
  <c r="N68" i="25"/>
  <c r="N67" i="25" s="1"/>
  <c r="N69" i="25" s="1"/>
  <c r="K10" i="25"/>
  <c r="T13" i="25"/>
  <c r="B16" i="32"/>
  <c r="N16" i="32" s="1"/>
  <c r="K16" i="32" s="1"/>
  <c r="D63" i="25"/>
  <c r="D62" i="25" s="1"/>
  <c r="D64" i="25" s="1"/>
  <c r="V8" i="25"/>
  <c r="V7" i="25" s="1"/>
  <c r="V9" i="25" s="1"/>
  <c r="F13" i="25"/>
  <c r="F12" i="25" s="1"/>
  <c r="O70" i="25"/>
  <c r="K8" i="25"/>
  <c r="K7" i="25" s="1"/>
  <c r="J4" i="32"/>
  <c r="O68" i="25"/>
  <c r="O67" i="25" s="1"/>
  <c r="O69" i="25" s="1"/>
  <c r="T15" i="25"/>
  <c r="L10" i="25"/>
  <c r="C63" i="25"/>
  <c r="C62" i="25" s="1"/>
  <c r="C64" i="25" s="1"/>
  <c r="A56" i="37"/>
  <c r="B56" i="37" s="1"/>
  <c r="AF56" i="37" s="1"/>
  <c r="C55" i="36"/>
  <c r="A56" i="36"/>
  <c r="AX55" i="37"/>
  <c r="L55" i="37"/>
  <c r="AE55" i="37"/>
  <c r="N55" i="37"/>
  <c r="AM55" i="37"/>
  <c r="B55" i="37"/>
  <c r="BL55" i="37" s="1"/>
  <c r="U55" i="37"/>
  <c r="BI55" i="37"/>
  <c r="BF55" i="37"/>
  <c r="K55" i="37"/>
  <c r="BG55" i="37"/>
  <c r="AA55" i="37"/>
  <c r="AI55" i="37"/>
  <c r="E275" i="36"/>
  <c r="E277" i="36"/>
  <c r="E270" i="36"/>
  <c r="E271" i="36"/>
  <c r="E273" i="36"/>
  <c r="E264" i="36"/>
  <c r="E265" i="36"/>
  <c r="E266" i="36"/>
  <c r="E268" i="36"/>
  <c r="E67" i="36"/>
  <c r="E72" i="36"/>
  <c r="E76" i="36"/>
  <c r="D6" i="13"/>
  <c r="D10" i="13"/>
  <c r="D32" i="13"/>
  <c r="D24" i="15"/>
  <c r="G12" i="29" s="1"/>
  <c r="C25" i="15"/>
  <c r="X18" i="21"/>
  <c r="A56" i="15" s="1"/>
  <c r="C53" i="15"/>
  <c r="C49" i="15"/>
  <c r="C48" i="15"/>
  <c r="C52" i="15"/>
  <c r="C58" i="15"/>
  <c r="C63" i="15"/>
  <c r="D105" i="15"/>
  <c r="H8" i="29" s="1"/>
  <c r="D100" i="15"/>
  <c r="D101" i="15"/>
  <c r="D102" i="15"/>
  <c r="L7" i="29" s="1"/>
  <c r="C26" i="15"/>
  <c r="C104" i="15"/>
  <c r="W18" i="21"/>
  <c r="U19" i="21"/>
  <c r="C51" i="15" s="1"/>
  <c r="W4" i="21"/>
  <c r="U5" i="21"/>
  <c r="C70" i="35" l="1"/>
  <c r="C73" i="35"/>
  <c r="C76" i="35"/>
  <c r="C75" i="35"/>
  <c r="A78" i="34"/>
  <c r="A78" i="33"/>
  <c r="K78" i="33" s="1"/>
  <c r="A36" i="33"/>
  <c r="K36" i="33" s="1"/>
  <c r="A36" i="34"/>
  <c r="C81" i="35" s="1"/>
  <c r="A86" i="35" s="1"/>
  <c r="A87" i="35" s="1"/>
  <c r="A88" i="35" s="1"/>
  <c r="A89" i="35" s="1"/>
  <c r="L70" i="32"/>
  <c r="C181" i="35"/>
  <c r="A185" i="35"/>
  <c r="A186" i="35" s="1"/>
  <c r="C178" i="35"/>
  <c r="A183" i="35"/>
  <c r="A179" i="35"/>
  <c r="N68" i="32"/>
  <c r="K68" i="32" s="1"/>
  <c r="A68" i="32"/>
  <c r="A272" i="32"/>
  <c r="N272" i="32"/>
  <c r="K272" i="32" s="1"/>
  <c r="L272" i="32" s="1"/>
  <c r="N137" i="32"/>
  <c r="K137" i="32" s="1"/>
  <c r="L137" i="32" s="1"/>
  <c r="A137" i="32"/>
  <c r="N69" i="32"/>
  <c r="K69" i="32" s="1"/>
  <c r="L69" i="32" s="1"/>
  <c r="A69" i="32"/>
  <c r="A197" i="32"/>
  <c r="N197" i="32"/>
  <c r="K197" i="32" s="1"/>
  <c r="L197" i="32" s="1"/>
  <c r="J242" i="32"/>
  <c r="T242" i="32" s="1"/>
  <c r="J96" i="32"/>
  <c r="T96" i="32" s="1"/>
  <c r="J288" i="32"/>
  <c r="T288" i="32" s="1"/>
  <c r="J168" i="32"/>
  <c r="T168" i="32" s="1"/>
  <c r="N273" i="32"/>
  <c r="K273" i="32" s="1"/>
  <c r="A273" i="32"/>
  <c r="B172" i="32"/>
  <c r="B235" i="32"/>
  <c r="J125" i="32"/>
  <c r="B300" i="32"/>
  <c r="J254" i="32"/>
  <c r="T254" i="32" s="1"/>
  <c r="J289" i="32"/>
  <c r="T289" i="32" s="1"/>
  <c r="J153" i="32"/>
  <c r="T153" i="32" s="1"/>
  <c r="J106" i="32"/>
  <c r="T106" i="32" s="1"/>
  <c r="J196" i="32"/>
  <c r="T196" i="32" s="1"/>
  <c r="J133" i="32"/>
  <c r="T133" i="32" s="1"/>
  <c r="J273" i="32"/>
  <c r="T273" i="32" s="1"/>
  <c r="J68" i="32"/>
  <c r="T68" i="32" s="1"/>
  <c r="B283" i="32"/>
  <c r="B244" i="32"/>
  <c r="J97" i="32"/>
  <c r="T97" i="32" s="1"/>
  <c r="N144" i="32"/>
  <c r="K144" i="32" s="1"/>
  <c r="L144" i="32" s="1"/>
  <c r="A144" i="32"/>
  <c r="N274" i="32"/>
  <c r="K274" i="32" s="1"/>
  <c r="L274" i="32" s="1"/>
  <c r="A274" i="32"/>
  <c r="B191" i="32"/>
  <c r="B122" i="32"/>
  <c r="J317" i="32"/>
  <c r="T317" i="32" s="1"/>
  <c r="B215" i="32"/>
  <c r="N198" i="32"/>
  <c r="K198" i="32" s="1"/>
  <c r="L198" i="32" s="1"/>
  <c r="A198" i="32"/>
  <c r="A196" i="32"/>
  <c r="N196" i="32"/>
  <c r="K196" i="32" s="1"/>
  <c r="J152" i="32"/>
  <c r="T152" i="32" s="1"/>
  <c r="J291" i="32"/>
  <c r="T291" i="32" s="1"/>
  <c r="B96" i="32"/>
  <c r="J243" i="32"/>
  <c r="T243" i="32" s="1"/>
  <c r="L219" i="32"/>
  <c r="B242" i="32"/>
  <c r="J98" i="32"/>
  <c r="T98" i="32" s="1"/>
  <c r="B290" i="32"/>
  <c r="J170" i="32"/>
  <c r="T170" i="32" s="1"/>
  <c r="B243" i="32"/>
  <c r="B170" i="32"/>
  <c r="J95" i="32"/>
  <c r="T95" i="32" s="1"/>
  <c r="B288" i="32"/>
  <c r="B97" i="32"/>
  <c r="B161" i="32"/>
  <c r="B281" i="32"/>
  <c r="T123" i="32"/>
  <c r="L123" i="32"/>
  <c r="Q36" i="25"/>
  <c r="J51" i="32"/>
  <c r="T51" i="32" s="1"/>
  <c r="J53" i="32"/>
  <c r="T53" i="32" s="1"/>
  <c r="B22" i="32"/>
  <c r="N22" i="32" s="1"/>
  <c r="K22" i="32" s="1"/>
  <c r="T44" i="32"/>
  <c r="L44" i="32"/>
  <c r="B49" i="32"/>
  <c r="J52" i="32"/>
  <c r="T52" i="32" s="1"/>
  <c r="J54" i="32"/>
  <c r="T54" i="32" s="1"/>
  <c r="D33" i="12"/>
  <c r="B52" i="32"/>
  <c r="D7" i="29"/>
  <c r="L5" i="32"/>
  <c r="C9" i="25"/>
  <c r="K9" i="25"/>
  <c r="C20" i="12"/>
  <c r="G60" i="12"/>
  <c r="AP25" i="37" s="1"/>
  <c r="O73" i="25"/>
  <c r="O72" i="25" s="1"/>
  <c r="O74" i="25" s="1"/>
  <c r="F97" i="25"/>
  <c r="F96" i="25" s="1"/>
  <c r="F98" i="25" s="1"/>
  <c r="E53" i="12"/>
  <c r="D63" i="12"/>
  <c r="E38" i="12"/>
  <c r="S34" i="25"/>
  <c r="S33" i="25" s="1"/>
  <c r="S35" i="25" s="1"/>
  <c r="F14" i="25"/>
  <c r="D24" i="12"/>
  <c r="F14" i="12"/>
  <c r="S20" i="25"/>
  <c r="E24" i="12"/>
  <c r="S26" i="25"/>
  <c r="S25" i="25" s="1"/>
  <c r="S27" i="25" s="1"/>
  <c r="C42" i="25"/>
  <c r="C41" i="25" s="1"/>
  <c r="C43" i="25" s="1"/>
  <c r="D53" i="12"/>
  <c r="S36" i="25"/>
  <c r="C46" i="12"/>
  <c r="G38" i="12"/>
  <c r="N89" i="25"/>
  <c r="N88" i="25" s="1"/>
  <c r="N90" i="25" s="1"/>
  <c r="G64" i="12"/>
  <c r="F89" i="25"/>
  <c r="F88" i="25" s="1"/>
  <c r="F90" i="25" s="1"/>
  <c r="F51" i="12"/>
  <c r="F28" i="12"/>
  <c r="F8" i="12"/>
  <c r="T12" i="25"/>
  <c r="T14" i="25" s="1"/>
  <c r="BB56" i="37"/>
  <c r="D81" i="25"/>
  <c r="G44" i="25"/>
  <c r="J28" i="25"/>
  <c r="K26" i="25"/>
  <c r="K25" i="25" s="1"/>
  <c r="K27" i="25" s="1"/>
  <c r="F42" i="25"/>
  <c r="D83" i="25"/>
  <c r="M28" i="25"/>
  <c r="F44" i="25"/>
  <c r="AX56" i="37"/>
  <c r="AY56" i="37"/>
  <c r="M52" i="25"/>
  <c r="U34" i="25"/>
  <c r="Y56" i="37"/>
  <c r="AZ56" i="37"/>
  <c r="O22" i="29"/>
  <c r="C7" i="29"/>
  <c r="M22" i="29"/>
  <c r="F12" i="29"/>
  <c r="O15" i="29"/>
  <c r="L83" i="25"/>
  <c r="C107" i="25"/>
  <c r="C110" i="25" s="1"/>
  <c r="K28" i="25"/>
  <c r="E44" i="25"/>
  <c r="J16" i="32"/>
  <c r="T16" i="32" s="1"/>
  <c r="R10" i="25"/>
  <c r="C65" i="25"/>
  <c r="J10" i="25"/>
  <c r="F15" i="25"/>
  <c r="N70" i="25"/>
  <c r="C18" i="25"/>
  <c r="D97" i="25"/>
  <c r="K99" i="25"/>
  <c r="V7" i="29"/>
  <c r="D21" i="29"/>
  <c r="K7" i="29"/>
  <c r="BA56" i="37"/>
  <c r="T8" i="29"/>
  <c r="E21" i="29"/>
  <c r="M107" i="25"/>
  <c r="H44" i="25"/>
  <c r="T20" i="25"/>
  <c r="N73" i="25"/>
  <c r="T50" i="25"/>
  <c r="L26" i="25"/>
  <c r="L28" i="25"/>
  <c r="A57" i="37"/>
  <c r="B57" i="37" s="1"/>
  <c r="AF57" i="37" s="1"/>
  <c r="C56" i="36"/>
  <c r="A57" i="36"/>
  <c r="A59" i="36" s="1"/>
  <c r="C59" i="36" s="1"/>
  <c r="AW55" i="37"/>
  <c r="X55" i="37"/>
  <c r="P55" i="37"/>
  <c r="AK55" i="37"/>
  <c r="Q55" i="37"/>
  <c r="AC55" i="37"/>
  <c r="H55" i="37"/>
  <c r="M55" i="37"/>
  <c r="AJ55" i="37"/>
  <c r="I55" i="37"/>
  <c r="Z55" i="37"/>
  <c r="AN55" i="37"/>
  <c r="J55" i="37"/>
  <c r="Y55" i="37"/>
  <c r="BH55" i="37"/>
  <c r="AL55" i="37"/>
  <c r="AV55" i="37"/>
  <c r="AB55" i="37"/>
  <c r="BJ55" i="37"/>
  <c r="G55" i="37"/>
  <c r="BK55" i="37"/>
  <c r="BA55" i="37"/>
  <c r="O55" i="37"/>
  <c r="R55" i="37"/>
  <c r="AZ55" i="37"/>
  <c r="W55" i="37"/>
  <c r="AY55" i="37"/>
  <c r="AU55" i="37"/>
  <c r="AT55" i="37"/>
  <c r="S55" i="37"/>
  <c r="BB55" i="37"/>
  <c r="AP55" i="37"/>
  <c r="T55" i="37"/>
  <c r="V55" i="37"/>
  <c r="AD55" i="37"/>
  <c r="AG55" i="37"/>
  <c r="AO55" i="37"/>
  <c r="AS55" i="37"/>
  <c r="AH55" i="37"/>
  <c r="AR55" i="37"/>
  <c r="AF55" i="37"/>
  <c r="AQ55" i="37"/>
  <c r="E142" i="36"/>
  <c r="E282" i="36"/>
  <c r="E279" i="36"/>
  <c r="E267" i="36"/>
  <c r="E272" i="36"/>
  <c r="E132" i="36"/>
  <c r="E133" i="36"/>
  <c r="E276" i="36"/>
  <c r="Q28" i="37"/>
  <c r="Q5" i="37"/>
  <c r="Q37" i="37"/>
  <c r="Q13" i="37"/>
  <c r="Q6" i="37"/>
  <c r="Q27" i="37"/>
  <c r="Q38" i="37"/>
  <c r="Q8" i="37"/>
  <c r="Q36" i="37"/>
  <c r="Q7" i="37"/>
  <c r="Q29" i="37"/>
  <c r="Q12" i="37"/>
  <c r="Q11" i="37"/>
  <c r="Q23" i="37"/>
  <c r="Q26" i="37"/>
  <c r="Q31" i="37"/>
  <c r="Q16" i="37"/>
  <c r="Q20" i="37"/>
  <c r="Q17" i="37"/>
  <c r="Q32" i="37"/>
  <c r="Q9" i="37"/>
  <c r="Q33" i="37"/>
  <c r="Q14" i="37"/>
  <c r="Q34" i="37"/>
  <c r="Q18" i="37"/>
  <c r="Q21" i="37"/>
  <c r="Q204" i="37"/>
  <c r="Q25" i="37"/>
  <c r="Q40" i="37"/>
  <c r="Q41" i="37"/>
  <c r="Q43" i="37"/>
  <c r="Q45" i="37"/>
  <c r="Q47" i="37"/>
  <c r="Q46" i="37"/>
  <c r="Q48" i="37"/>
  <c r="Q51" i="37"/>
  <c r="Q49" i="37"/>
  <c r="Q52" i="37"/>
  <c r="Q53" i="37"/>
  <c r="Q54" i="37"/>
  <c r="Q56" i="37"/>
  <c r="E68" i="36"/>
  <c r="E73" i="36"/>
  <c r="E77" i="36"/>
  <c r="E82" i="36"/>
  <c r="T18" i="32"/>
  <c r="L18" i="32"/>
  <c r="C27" i="15"/>
  <c r="D17" i="13"/>
  <c r="D25" i="15"/>
  <c r="D63" i="15"/>
  <c r="D51" i="15"/>
  <c r="D52" i="15"/>
  <c r="C50" i="15"/>
  <c r="D48" i="15"/>
  <c r="D58" i="15"/>
  <c r="D49" i="15"/>
  <c r="D53" i="15"/>
  <c r="W19" i="21"/>
  <c r="X19" i="21"/>
  <c r="C64" i="15"/>
  <c r="C61" i="15"/>
  <c r="C65" i="15"/>
  <c r="C62" i="15"/>
  <c r="C60" i="15"/>
  <c r="D26" i="15"/>
  <c r="D104" i="15"/>
  <c r="R7" i="29" s="1"/>
  <c r="U6" i="21"/>
  <c r="W5" i="21"/>
  <c r="A79" i="34" l="1"/>
  <c r="A79" i="33"/>
  <c r="K79" i="33" s="1"/>
  <c r="D26" i="13"/>
  <c r="A37" i="33"/>
  <c r="K37" i="33" s="1"/>
  <c r="A37" i="34"/>
  <c r="C82" i="35" s="1"/>
  <c r="L273" i="32"/>
  <c r="C185" i="35"/>
  <c r="A188" i="35"/>
  <c r="A189" i="35" s="1"/>
  <c r="C182" i="35"/>
  <c r="C179" i="35"/>
  <c r="A180" i="35"/>
  <c r="A187" i="35"/>
  <c r="A184" i="35"/>
  <c r="N96" i="32"/>
  <c r="K96" i="32" s="1"/>
  <c r="L96" i="32" s="1"/>
  <c r="N300" i="32"/>
  <c r="K300" i="32" s="1"/>
  <c r="L300" i="32" s="1"/>
  <c r="N281" i="32"/>
  <c r="K281" i="32" s="1"/>
  <c r="T125" i="32"/>
  <c r="L125" i="32"/>
  <c r="B106" i="32"/>
  <c r="J246" i="32"/>
  <c r="T246" i="32" s="1"/>
  <c r="J155" i="32"/>
  <c r="T155" i="32" s="1"/>
  <c r="B287" i="32"/>
  <c r="N161" i="32"/>
  <c r="K161" i="32" s="1"/>
  <c r="N235" i="32"/>
  <c r="K235" i="32" s="1"/>
  <c r="L235" i="32" s="1"/>
  <c r="N97" i="32"/>
  <c r="K97" i="32" s="1"/>
  <c r="L97" i="32" s="1"/>
  <c r="N172" i="32"/>
  <c r="K172" i="32" s="1"/>
  <c r="L172" i="32" s="1"/>
  <c r="B99" i="32"/>
  <c r="B252" i="32"/>
  <c r="B164" i="32"/>
  <c r="J299" i="32"/>
  <c r="T299" i="32" s="1"/>
  <c r="N288" i="32"/>
  <c r="K288" i="32" s="1"/>
  <c r="L288" i="32" s="1"/>
  <c r="L196" i="32"/>
  <c r="N170" i="32"/>
  <c r="K170" i="32" s="1"/>
  <c r="L170" i="32" s="1"/>
  <c r="N243" i="32"/>
  <c r="K243" i="32" s="1"/>
  <c r="L243" i="32" s="1"/>
  <c r="N283" i="32"/>
  <c r="K283" i="32" s="1"/>
  <c r="N290" i="32"/>
  <c r="K290" i="32" s="1"/>
  <c r="N244" i="32"/>
  <c r="K244" i="32" s="1"/>
  <c r="J255" i="32"/>
  <c r="T255" i="32" s="1"/>
  <c r="B100" i="32"/>
  <c r="J287" i="32"/>
  <c r="T287" i="32" s="1"/>
  <c r="B153" i="32"/>
  <c r="N242" i="32"/>
  <c r="K242" i="32" s="1"/>
  <c r="L242" i="32" s="1"/>
  <c r="N215" i="32"/>
  <c r="K215" i="32" s="1"/>
  <c r="L68" i="32"/>
  <c r="J241" i="32"/>
  <c r="T241" i="32" s="1"/>
  <c r="B291" i="32"/>
  <c r="B98" i="32"/>
  <c r="B168" i="32"/>
  <c r="N122" i="32"/>
  <c r="K122" i="32" s="1"/>
  <c r="L133" i="32"/>
  <c r="J191" i="32"/>
  <c r="T191" i="32" s="1"/>
  <c r="B109" i="32"/>
  <c r="J225" i="32"/>
  <c r="T225" i="32" s="1"/>
  <c r="B319" i="32"/>
  <c r="J100" i="32"/>
  <c r="T100" i="32" s="1"/>
  <c r="J154" i="32"/>
  <c r="T154" i="32" s="1"/>
  <c r="B254" i="32"/>
  <c r="B292" i="32"/>
  <c r="B154" i="32"/>
  <c r="B289" i="32"/>
  <c r="B246" i="32"/>
  <c r="J88" i="32"/>
  <c r="T88" i="32" s="1"/>
  <c r="N191" i="32"/>
  <c r="K191" i="32" s="1"/>
  <c r="O81" i="25"/>
  <c r="J58" i="32"/>
  <c r="T58" i="32" s="1"/>
  <c r="H97" i="25"/>
  <c r="H101" i="25" s="1"/>
  <c r="J59" i="32"/>
  <c r="T59" i="32" s="1"/>
  <c r="B58" i="32"/>
  <c r="N52" i="32"/>
  <c r="K52" i="32" s="1"/>
  <c r="L52" i="32" s="1"/>
  <c r="B59" i="32"/>
  <c r="H41" i="12"/>
  <c r="B32" i="32"/>
  <c r="V26" i="25"/>
  <c r="V25" i="25" s="1"/>
  <c r="V27" i="25" s="1"/>
  <c r="B60" i="32"/>
  <c r="B53" i="32"/>
  <c r="N49" i="32"/>
  <c r="K49" i="32" s="1"/>
  <c r="C50" i="25"/>
  <c r="C49" i="25" s="1"/>
  <c r="C51" i="25" s="1"/>
  <c r="E83" i="25"/>
  <c r="N26" i="29"/>
  <c r="F26" i="29"/>
  <c r="E105" i="25"/>
  <c r="E104" i="25" s="1"/>
  <c r="E106" i="25" s="1"/>
  <c r="D15" i="12"/>
  <c r="E25" i="12"/>
  <c r="C63" i="12"/>
  <c r="J81" i="25"/>
  <c r="J80" i="25" s="1"/>
  <c r="J82" i="25" s="1"/>
  <c r="D50" i="25"/>
  <c r="D49" i="25" s="1"/>
  <c r="D51" i="25" s="1"/>
  <c r="H99" i="25"/>
  <c r="H102" i="25" s="1"/>
  <c r="M91" i="25"/>
  <c r="Q57" i="37"/>
  <c r="G54" i="12"/>
  <c r="O28" i="25"/>
  <c r="D52" i="25"/>
  <c r="L25" i="25"/>
  <c r="L27" i="25" s="1"/>
  <c r="O34" i="25"/>
  <c r="O33" i="25" s="1"/>
  <c r="O35" i="25" s="1"/>
  <c r="Y57" i="37"/>
  <c r="E139" i="36"/>
  <c r="F24" i="12"/>
  <c r="C38" i="12"/>
  <c r="G63" i="12"/>
  <c r="G14" i="12"/>
  <c r="Q34" i="25"/>
  <c r="Q33" i="25" s="1"/>
  <c r="Q35" i="25" s="1"/>
  <c r="AY57" i="37"/>
  <c r="H24" i="12"/>
  <c r="F36" i="12"/>
  <c r="C15" i="12"/>
  <c r="O26" i="25"/>
  <c r="O25" i="25" s="1"/>
  <c r="O27" i="25" s="1"/>
  <c r="J83" i="25"/>
  <c r="G36" i="12"/>
  <c r="H53" i="12"/>
  <c r="E63" i="12"/>
  <c r="S12" i="29"/>
  <c r="H107" i="25"/>
  <c r="L81" i="25"/>
  <c r="L80" i="25" s="1"/>
  <c r="L82" i="25" s="1"/>
  <c r="BA57" i="37"/>
  <c r="E131" i="36"/>
  <c r="AZ57" i="37"/>
  <c r="AX57" i="37"/>
  <c r="BB57" i="37"/>
  <c r="L16" i="32"/>
  <c r="J7" i="29"/>
  <c r="N83" i="25"/>
  <c r="T18" i="25"/>
  <c r="J18" i="25"/>
  <c r="C75" i="25"/>
  <c r="O105" i="25"/>
  <c r="O104" i="25" s="1"/>
  <c r="O106" i="25" s="1"/>
  <c r="G107" i="25"/>
  <c r="U18" i="25"/>
  <c r="D73" i="25"/>
  <c r="C21" i="29"/>
  <c r="M73" i="25"/>
  <c r="E50" i="25"/>
  <c r="V50" i="25"/>
  <c r="F41" i="25"/>
  <c r="F43" i="25" s="1"/>
  <c r="U12" i="29"/>
  <c r="M15" i="29"/>
  <c r="T49" i="25"/>
  <c r="T51" i="25" s="1"/>
  <c r="L20" i="25"/>
  <c r="N81" i="25"/>
  <c r="E73" i="25"/>
  <c r="V20" i="25"/>
  <c r="E84" i="36"/>
  <c r="C99" i="25"/>
  <c r="K50" i="25"/>
  <c r="L97" i="25"/>
  <c r="U33" i="25"/>
  <c r="U35" i="25" s="1"/>
  <c r="D80" i="25"/>
  <c r="D82" i="25" s="1"/>
  <c r="C17" i="25"/>
  <c r="N72" i="25"/>
  <c r="N74" i="25" s="1"/>
  <c r="D96" i="25"/>
  <c r="D98" i="25" s="1"/>
  <c r="L11" i="29"/>
  <c r="E140" i="36"/>
  <c r="O80" i="25"/>
  <c r="O82" i="25" s="1"/>
  <c r="E75" i="25"/>
  <c r="J20" i="25"/>
  <c r="U20" i="25"/>
  <c r="F8" i="29"/>
  <c r="K11" i="29"/>
  <c r="F14" i="29"/>
  <c r="N22" i="29"/>
  <c r="M26" i="25"/>
  <c r="C105" i="25"/>
  <c r="C109" i="25" s="1"/>
  <c r="G42" i="25"/>
  <c r="D25" i="29"/>
  <c r="A58" i="37"/>
  <c r="B58" i="37" s="1"/>
  <c r="AX58" i="37" s="1"/>
  <c r="C57" i="36"/>
  <c r="A59" i="37"/>
  <c r="D55" i="37"/>
  <c r="F55" i="37" s="1"/>
  <c r="BC55" i="37"/>
  <c r="BD55" i="37" s="1"/>
  <c r="BE55" i="37" s="1"/>
  <c r="E55" i="37" s="1"/>
  <c r="C55" i="37"/>
  <c r="A60" i="37"/>
  <c r="B60" i="37" s="1"/>
  <c r="AY60" i="37" s="1"/>
  <c r="A60" i="36"/>
  <c r="C60" i="36" s="1"/>
  <c r="E182" i="36"/>
  <c r="AP57" i="37"/>
  <c r="AP54" i="37"/>
  <c r="AP43" i="37"/>
  <c r="AP6" i="37"/>
  <c r="AP53" i="37"/>
  <c r="AP21" i="37"/>
  <c r="AP52" i="37"/>
  <c r="AP26" i="37"/>
  <c r="E130" i="36"/>
  <c r="AP45" i="37"/>
  <c r="AP41" i="37"/>
  <c r="AP23" i="37"/>
  <c r="E180" i="36"/>
  <c r="E179" i="36"/>
  <c r="AP49" i="37"/>
  <c r="AP48" i="37"/>
  <c r="AP204" i="37"/>
  <c r="AP36" i="37"/>
  <c r="AP8" i="37"/>
  <c r="AP5" i="37"/>
  <c r="AP34" i="37"/>
  <c r="AP40" i="37"/>
  <c r="AP47" i="37"/>
  <c r="AP46" i="37"/>
  <c r="AP12" i="37"/>
  <c r="AP27" i="37"/>
  <c r="AP9" i="37"/>
  <c r="AP18" i="37"/>
  <c r="AP7" i="37"/>
  <c r="AP51" i="37"/>
  <c r="AS204" i="37"/>
  <c r="AH204" i="37"/>
  <c r="AH12" i="37"/>
  <c r="AH5" i="37"/>
  <c r="AH6" i="37"/>
  <c r="AH7" i="37"/>
  <c r="AH11" i="37"/>
  <c r="AH20" i="37"/>
  <c r="AH16" i="37"/>
  <c r="AH8" i="37"/>
  <c r="AH23" i="37"/>
  <c r="AH17" i="37"/>
  <c r="AH13" i="37"/>
  <c r="AH9" i="37"/>
  <c r="AH21" i="37"/>
  <c r="AH18" i="37"/>
  <c r="AH14" i="37"/>
  <c r="AH25" i="37"/>
  <c r="AH26" i="37"/>
  <c r="AH31" i="37"/>
  <c r="AH36" i="37"/>
  <c r="AH32" i="37"/>
  <c r="AH27" i="37"/>
  <c r="AH33" i="37"/>
  <c r="AH28" i="37"/>
  <c r="AH37" i="37"/>
  <c r="AH34" i="37"/>
  <c r="AH38" i="37"/>
  <c r="AH29" i="37"/>
  <c r="AH40" i="37"/>
  <c r="AH41" i="37"/>
  <c r="AH43" i="37"/>
  <c r="AH45" i="37"/>
  <c r="AH47" i="37"/>
  <c r="AH46" i="37"/>
  <c r="AH48" i="37"/>
  <c r="AH49" i="37"/>
  <c r="AH51" i="37"/>
  <c r="AH52" i="37"/>
  <c r="AH53" i="37"/>
  <c r="AH54" i="37"/>
  <c r="AH56" i="37"/>
  <c r="AH57" i="37"/>
  <c r="AP17" i="37"/>
  <c r="AP14" i="37"/>
  <c r="AP37" i="37"/>
  <c r="AP11" i="37"/>
  <c r="AP31" i="37"/>
  <c r="AP20" i="37"/>
  <c r="E175" i="36"/>
  <c r="E176" i="36"/>
  <c r="E177" i="36"/>
  <c r="E170" i="36"/>
  <c r="E171" i="36"/>
  <c r="E172" i="36"/>
  <c r="E173" i="36"/>
  <c r="AP32" i="37"/>
  <c r="AP28" i="37"/>
  <c r="AE204" i="37"/>
  <c r="AP56" i="37"/>
  <c r="AP33" i="37"/>
  <c r="AP16" i="37"/>
  <c r="E135" i="36"/>
  <c r="E136" i="36"/>
  <c r="E137" i="36"/>
  <c r="AP38" i="37"/>
  <c r="AP13" i="37"/>
  <c r="AP29" i="37"/>
  <c r="J8" i="13"/>
  <c r="D27" i="15"/>
  <c r="D5" i="13"/>
  <c r="T6" i="32"/>
  <c r="L6" i="32"/>
  <c r="C28" i="15"/>
  <c r="N4" i="32"/>
  <c r="J28" i="13"/>
  <c r="J6" i="13"/>
  <c r="J11" i="13"/>
  <c r="J5" i="13"/>
  <c r="J10" i="13"/>
  <c r="J20" i="13"/>
  <c r="J12" i="13"/>
  <c r="A67" i="15"/>
  <c r="C54" i="15"/>
  <c r="C47" i="15"/>
  <c r="C56" i="15"/>
  <c r="C55" i="15"/>
  <c r="C59" i="15"/>
  <c r="E165" i="36" s="1"/>
  <c r="C57" i="15"/>
  <c r="D50" i="15"/>
  <c r="Q12" i="29" s="1"/>
  <c r="D60" i="15"/>
  <c r="D64" i="15"/>
  <c r="D62" i="15"/>
  <c r="D65" i="15"/>
  <c r="D61" i="15"/>
  <c r="C29" i="15"/>
  <c r="U7" i="21"/>
  <c r="B169" i="32" l="1"/>
  <c r="N169" i="32" s="1"/>
  <c r="K169" i="32" s="1"/>
  <c r="R34" i="25"/>
  <c r="R33" i="25" s="1"/>
  <c r="R35" i="25" s="1"/>
  <c r="A90" i="35"/>
  <c r="A91" i="35" s="1"/>
  <c r="A92" i="35" s="1"/>
  <c r="C86" i="35"/>
  <c r="C183" i="35"/>
  <c r="C188" i="35"/>
  <c r="C186" i="35"/>
  <c r="A190" i="35"/>
  <c r="N109" i="32"/>
  <c r="K109" i="32" s="1"/>
  <c r="N319" i="32"/>
  <c r="K319" i="32" s="1"/>
  <c r="N168" i="32"/>
  <c r="K168" i="32" s="1"/>
  <c r="L168" i="32" s="1"/>
  <c r="N287" i="32"/>
  <c r="K287" i="32" s="1"/>
  <c r="L287" i="32" s="1"/>
  <c r="N98" i="32"/>
  <c r="K98" i="32" s="1"/>
  <c r="L98" i="32" s="1"/>
  <c r="N291" i="32"/>
  <c r="K291" i="32" s="1"/>
  <c r="L291" i="32" s="1"/>
  <c r="B241" i="32"/>
  <c r="J290" i="32"/>
  <c r="T290" i="32" s="1"/>
  <c r="B152" i="32"/>
  <c r="B95" i="32"/>
  <c r="N106" i="32"/>
  <c r="K106" i="32" s="1"/>
  <c r="L106" i="32" s="1"/>
  <c r="L191" i="32"/>
  <c r="J169" i="32"/>
  <c r="T169" i="32" s="1"/>
  <c r="J281" i="32"/>
  <c r="T281" i="32" s="1"/>
  <c r="B245" i="32"/>
  <c r="B124" i="32"/>
  <c r="J319" i="32"/>
  <c r="T319" i="32" s="1"/>
  <c r="B190" i="32"/>
  <c r="J215" i="32"/>
  <c r="T215" i="32" s="1"/>
  <c r="H96" i="25"/>
  <c r="H98" i="25" s="1"/>
  <c r="J124" i="32"/>
  <c r="T124" i="32" s="1"/>
  <c r="B234" i="32"/>
  <c r="J171" i="32"/>
  <c r="T171" i="32" s="1"/>
  <c r="B317" i="32"/>
  <c r="N246" i="32"/>
  <c r="K246" i="32" s="1"/>
  <c r="L246" i="32" s="1"/>
  <c r="N289" i="32"/>
  <c r="K289" i="32" s="1"/>
  <c r="L289" i="32" s="1"/>
  <c r="L18" i="25"/>
  <c r="L17" i="25" s="1"/>
  <c r="B255" i="32"/>
  <c r="J292" i="32"/>
  <c r="T292" i="32" s="1"/>
  <c r="B155" i="32"/>
  <c r="B88" i="32"/>
  <c r="N154" i="32"/>
  <c r="K154" i="32" s="1"/>
  <c r="L154" i="32" s="1"/>
  <c r="B107" i="32"/>
  <c r="J161" i="32"/>
  <c r="T161" i="32" s="1"/>
  <c r="J244" i="32"/>
  <c r="T244" i="32" s="1"/>
  <c r="E164" i="36"/>
  <c r="N292" i="32"/>
  <c r="K292" i="32" s="1"/>
  <c r="N153" i="32"/>
  <c r="K153" i="32" s="1"/>
  <c r="L153" i="32" s="1"/>
  <c r="N164" i="32"/>
  <c r="K164" i="32" s="1"/>
  <c r="N254" i="32"/>
  <c r="K254" i="32" s="1"/>
  <c r="L254" i="32" s="1"/>
  <c r="N252" i="32"/>
  <c r="K252" i="32" s="1"/>
  <c r="J107" i="32"/>
  <c r="T107" i="32" s="1"/>
  <c r="J245" i="32"/>
  <c r="T245" i="32" s="1"/>
  <c r="J283" i="32"/>
  <c r="T283" i="32" s="1"/>
  <c r="N100" i="32"/>
  <c r="K100" i="32" s="1"/>
  <c r="L100" i="32" s="1"/>
  <c r="N99" i="32"/>
  <c r="K99" i="32" s="1"/>
  <c r="H67" i="12"/>
  <c r="B31" i="32"/>
  <c r="N59" i="32"/>
  <c r="K59" i="32" s="1"/>
  <c r="L59" i="32" s="1"/>
  <c r="N58" i="32"/>
  <c r="K58" i="32" s="1"/>
  <c r="L58" i="32" s="1"/>
  <c r="N32" i="32"/>
  <c r="K32" i="32" s="1"/>
  <c r="J49" i="32"/>
  <c r="T49" i="32" s="1"/>
  <c r="B50" i="32"/>
  <c r="N53" i="32"/>
  <c r="K53" i="32" s="1"/>
  <c r="L53" i="32" s="1"/>
  <c r="M83" i="25"/>
  <c r="B51" i="32"/>
  <c r="J50" i="32"/>
  <c r="T50" i="32" s="1"/>
  <c r="N60" i="32"/>
  <c r="K60" i="32" s="1"/>
  <c r="J32" i="32"/>
  <c r="T32" i="32" s="1"/>
  <c r="H105" i="25"/>
  <c r="H104" i="25" s="1"/>
  <c r="H106" i="25" s="1"/>
  <c r="B54" i="32"/>
  <c r="H28" i="29"/>
  <c r="C26" i="25"/>
  <c r="C25" i="25" s="1"/>
  <c r="C27" i="25" s="1"/>
  <c r="M105" i="25"/>
  <c r="M104" i="25" s="1"/>
  <c r="M106" i="25" s="1"/>
  <c r="O107" i="25"/>
  <c r="L25" i="29"/>
  <c r="E28" i="12"/>
  <c r="D75" i="25"/>
  <c r="L50" i="25"/>
  <c r="L49" i="25" s="1"/>
  <c r="L51" i="25" s="1"/>
  <c r="D49" i="12"/>
  <c r="O11" i="29"/>
  <c r="J25" i="29"/>
  <c r="D15" i="29"/>
  <c r="E166" i="36"/>
  <c r="E23" i="12"/>
  <c r="H14" i="12"/>
  <c r="H36" i="12"/>
  <c r="H54" i="12"/>
  <c r="M25" i="25"/>
  <c r="M27" i="25" s="1"/>
  <c r="C19" i="25"/>
  <c r="G99" i="25"/>
  <c r="O75" i="25"/>
  <c r="C44" i="25"/>
  <c r="H62" i="12"/>
  <c r="C14" i="12"/>
  <c r="G53" i="12"/>
  <c r="G97" i="25"/>
  <c r="G96" i="25" s="1"/>
  <c r="G98" i="25" s="1"/>
  <c r="D44" i="25"/>
  <c r="R36" i="25"/>
  <c r="F62" i="12"/>
  <c r="D38" i="12"/>
  <c r="E14" i="12"/>
  <c r="C24" i="12"/>
  <c r="E36" i="12"/>
  <c r="C53" i="12"/>
  <c r="S18" i="25"/>
  <c r="S17" i="25" s="1"/>
  <c r="S19" i="25" s="1"/>
  <c r="F63" i="12"/>
  <c r="D14" i="12"/>
  <c r="N26" i="25"/>
  <c r="D42" i="25"/>
  <c r="S28" i="25"/>
  <c r="F99" i="25"/>
  <c r="E37" i="12"/>
  <c r="F53" i="12"/>
  <c r="H63" i="12"/>
  <c r="E89" i="25"/>
  <c r="E88" i="25" s="1"/>
  <c r="E90" i="25" s="1"/>
  <c r="F67" i="12"/>
  <c r="T36" i="25"/>
  <c r="BB58" i="37"/>
  <c r="AH58" i="37"/>
  <c r="G14" i="29"/>
  <c r="C29" i="29"/>
  <c r="M11" i="29"/>
  <c r="Y58" i="37"/>
  <c r="L96" i="25"/>
  <c r="L98" i="25" s="1"/>
  <c r="H42" i="25"/>
  <c r="V18" i="25"/>
  <c r="G105" i="25"/>
  <c r="C73" i="25"/>
  <c r="BA58" i="37"/>
  <c r="K49" i="25"/>
  <c r="K51" i="25" s="1"/>
  <c r="V49" i="25"/>
  <c r="V51" i="25" s="1"/>
  <c r="C52" i="25"/>
  <c r="R52" i="25"/>
  <c r="AP58" i="37"/>
  <c r="C104" i="25"/>
  <c r="C106" i="25" s="1"/>
  <c r="E49" i="25"/>
  <c r="E51" i="25" s="1"/>
  <c r="G41" i="25"/>
  <c r="G43" i="25" s="1"/>
  <c r="N75" i="25"/>
  <c r="R50" i="25"/>
  <c r="J26" i="25"/>
  <c r="E42" i="25"/>
  <c r="M81" i="25"/>
  <c r="E124" i="36"/>
  <c r="E127" i="36"/>
  <c r="E126" i="36"/>
  <c r="E128" i="36"/>
  <c r="M72" i="25"/>
  <c r="U10" i="29"/>
  <c r="T10" i="29"/>
  <c r="J10" i="29"/>
  <c r="O83" i="25"/>
  <c r="M34" i="25"/>
  <c r="T52" i="25"/>
  <c r="J17" i="25"/>
  <c r="J19" i="25" s="1"/>
  <c r="U17" i="25"/>
  <c r="U19" i="25" s="1"/>
  <c r="AF58" i="37"/>
  <c r="T17" i="25"/>
  <c r="T19" i="25" s="1"/>
  <c r="AY58" i="37"/>
  <c r="N25" i="29"/>
  <c r="E24" i="29"/>
  <c r="D99" i="25"/>
  <c r="D26" i="25"/>
  <c r="D25" i="25" s="1"/>
  <c r="D27" i="25" s="1"/>
  <c r="L99" i="25"/>
  <c r="J50" i="25"/>
  <c r="Q58" i="37"/>
  <c r="E125" i="36"/>
  <c r="E72" i="25"/>
  <c r="E74" i="25" s="1"/>
  <c r="E97" i="25"/>
  <c r="K97" i="25"/>
  <c r="E168" i="36"/>
  <c r="N80" i="25"/>
  <c r="N82" i="25" s="1"/>
  <c r="D72" i="25"/>
  <c r="E167" i="36"/>
  <c r="AZ58" i="37"/>
  <c r="A62" i="36"/>
  <c r="C62" i="36" s="1"/>
  <c r="AP59" i="37"/>
  <c r="U59" i="37"/>
  <c r="N59" i="37"/>
  <c r="AQ59" i="37"/>
  <c r="BK59" i="37"/>
  <c r="BH59" i="37"/>
  <c r="AL59" i="37"/>
  <c r="AZ59" i="37"/>
  <c r="AO59" i="37"/>
  <c r="AC59" i="37"/>
  <c r="V59" i="37"/>
  <c r="AU59" i="37"/>
  <c r="BA59" i="37"/>
  <c r="T59" i="37"/>
  <c r="AT59" i="37"/>
  <c r="AJ59" i="37"/>
  <c r="AI59" i="37"/>
  <c r="AG59" i="37"/>
  <c r="AF59" i="37"/>
  <c r="S59" i="37"/>
  <c r="G59" i="37"/>
  <c r="B59" i="37"/>
  <c r="BL59" i="37" s="1"/>
  <c r="AX59" i="37"/>
  <c r="AY59" i="37"/>
  <c r="AV59" i="37"/>
  <c r="O59" i="37"/>
  <c r="AA59" i="37"/>
  <c r="Z59" i="37"/>
  <c r="AN59" i="37"/>
  <c r="BB59" i="37"/>
  <c r="AK59" i="37"/>
  <c r="AH59" i="37"/>
  <c r="BJ59" i="37"/>
  <c r="BA60" i="37"/>
  <c r="Y60" i="37"/>
  <c r="AX60" i="37"/>
  <c r="Q60" i="37"/>
  <c r="AZ60" i="37"/>
  <c r="AH60" i="37"/>
  <c r="AF60" i="37"/>
  <c r="BB60" i="37"/>
  <c r="AP60" i="37"/>
  <c r="A61" i="37"/>
  <c r="B61" i="37" s="1"/>
  <c r="BA61" i="37" s="1"/>
  <c r="E162" i="36"/>
  <c r="E159" i="36"/>
  <c r="E160" i="36"/>
  <c r="E144" i="36"/>
  <c r="E146" i="36"/>
  <c r="E147" i="36"/>
  <c r="E148" i="36"/>
  <c r="V204" i="37"/>
  <c r="E151" i="36"/>
  <c r="E152" i="36"/>
  <c r="E153" i="36"/>
  <c r="E86" i="36"/>
  <c r="E95" i="36"/>
  <c r="E85" i="36"/>
  <c r="E91" i="36"/>
  <c r="E90" i="36"/>
  <c r="D28" i="15"/>
  <c r="M29" i="29" s="1"/>
  <c r="K4" i="32"/>
  <c r="D57" i="15"/>
  <c r="D59" i="15"/>
  <c r="H29" i="29" s="1"/>
  <c r="D56" i="15"/>
  <c r="D47" i="15"/>
  <c r="S10" i="29" s="1"/>
  <c r="D54" i="15"/>
  <c r="D55" i="15"/>
  <c r="D29" i="15"/>
  <c r="O29" i="29" s="1"/>
  <c r="U8" i="21"/>
  <c r="C70" i="15" s="1"/>
  <c r="W7" i="21"/>
  <c r="A39" i="33" l="1"/>
  <c r="K39" i="33" s="1"/>
  <c r="A39" i="34"/>
  <c r="C84" i="35" s="1"/>
  <c r="L169" i="32"/>
  <c r="L281" i="32"/>
  <c r="N95" i="32"/>
  <c r="K95" i="32" s="1"/>
  <c r="L95" i="32" s="1"/>
  <c r="N152" i="32"/>
  <c r="K152" i="32" s="1"/>
  <c r="L152" i="32" s="1"/>
  <c r="N88" i="32"/>
  <c r="K88" i="32" s="1"/>
  <c r="L88" i="32" s="1"/>
  <c r="N241" i="32"/>
  <c r="K241" i="32" s="1"/>
  <c r="L241" i="32" s="1"/>
  <c r="N190" i="32"/>
  <c r="K190" i="32" s="1"/>
  <c r="N155" i="32"/>
  <c r="K155" i="32" s="1"/>
  <c r="L155" i="32" s="1"/>
  <c r="N124" i="32"/>
  <c r="K124" i="32" s="1"/>
  <c r="L124" i="32" s="1"/>
  <c r="N317" i="32"/>
  <c r="K317" i="32" s="1"/>
  <c r="L317" i="32" s="1"/>
  <c r="L290" i="32"/>
  <c r="J99" i="32"/>
  <c r="T99" i="32" s="1"/>
  <c r="B298" i="32"/>
  <c r="B251" i="32"/>
  <c r="B162" i="32"/>
  <c r="L32" i="32"/>
  <c r="N245" i="32"/>
  <c r="K245" i="32" s="1"/>
  <c r="L245" i="32" s="1"/>
  <c r="L244" i="32"/>
  <c r="L292" i="32"/>
  <c r="N234" i="32"/>
  <c r="K234" i="32" s="1"/>
  <c r="L283" i="32"/>
  <c r="N255" i="32"/>
  <c r="K255" i="32" s="1"/>
  <c r="L255" i="32" s="1"/>
  <c r="L215" i="32"/>
  <c r="L319" i="32"/>
  <c r="L161" i="32"/>
  <c r="N107" i="32"/>
  <c r="K107" i="32" s="1"/>
  <c r="L107" i="32" s="1"/>
  <c r="L49" i="32"/>
  <c r="N51" i="32"/>
  <c r="K51" i="32" s="1"/>
  <c r="L51" i="32" s="1"/>
  <c r="M36" i="25"/>
  <c r="J62" i="32"/>
  <c r="T62" i="32" s="1"/>
  <c r="N54" i="32"/>
  <c r="K54" i="32" s="1"/>
  <c r="L54" i="32" s="1"/>
  <c r="N31" i="32"/>
  <c r="K31" i="32" s="1"/>
  <c r="G24" i="12"/>
  <c r="W14" i="37" s="1"/>
  <c r="N50" i="32"/>
  <c r="K50" i="32" s="1"/>
  <c r="L50" i="32" s="1"/>
  <c r="AC37" i="37"/>
  <c r="N28" i="25"/>
  <c r="L10" i="29"/>
  <c r="D24" i="29"/>
  <c r="D41" i="25"/>
  <c r="D43" i="25" s="1"/>
  <c r="N25" i="25"/>
  <c r="N27" i="25" s="1"/>
  <c r="D14" i="29"/>
  <c r="F28" i="29"/>
  <c r="S11" i="29"/>
  <c r="D74" i="25"/>
  <c r="M74" i="25"/>
  <c r="C14" i="29"/>
  <c r="O24" i="29"/>
  <c r="L19" i="25"/>
  <c r="L89" i="25"/>
  <c r="L88" i="25" s="1"/>
  <c r="L90" i="25" s="1"/>
  <c r="D105" i="25"/>
  <c r="D104" i="25" s="1"/>
  <c r="D106" i="25" s="1"/>
  <c r="F25" i="12"/>
  <c r="J25" i="25"/>
  <c r="J27" i="25" s="1"/>
  <c r="G28" i="29"/>
  <c r="R12" i="29"/>
  <c r="M80" i="25"/>
  <c r="M82" i="25" s="1"/>
  <c r="E41" i="25"/>
  <c r="E43" i="25" s="1"/>
  <c r="J11" i="29"/>
  <c r="E14" i="29"/>
  <c r="M25" i="29"/>
  <c r="R15" i="29"/>
  <c r="N24" i="29"/>
  <c r="H14" i="29"/>
  <c r="G29" i="29"/>
  <c r="V10" i="29"/>
  <c r="C24" i="29"/>
  <c r="D28" i="29"/>
  <c r="C72" i="25"/>
  <c r="C74" i="25" s="1"/>
  <c r="H52" i="25"/>
  <c r="H55" i="25" s="1"/>
  <c r="K81" i="25"/>
  <c r="S50" i="25"/>
  <c r="G104" i="25"/>
  <c r="G106" i="25" s="1"/>
  <c r="M12" i="29"/>
  <c r="T15" i="29"/>
  <c r="O25" i="29"/>
  <c r="K28" i="29"/>
  <c r="K96" i="25"/>
  <c r="K98" i="25" s="1"/>
  <c r="R49" i="25"/>
  <c r="R51" i="25" s="1"/>
  <c r="V17" i="25"/>
  <c r="V19" i="25" s="1"/>
  <c r="M33" i="25"/>
  <c r="M35" i="25" s="1"/>
  <c r="H41" i="25"/>
  <c r="H43" i="25" s="1"/>
  <c r="C15" i="29"/>
  <c r="E96" i="25"/>
  <c r="E98" i="25" s="1"/>
  <c r="L28" i="29"/>
  <c r="J49" i="25"/>
  <c r="J51" i="25" s="1"/>
  <c r="A64" i="36"/>
  <c r="C64" i="36" s="1"/>
  <c r="BI59" i="37"/>
  <c r="AR59" i="37"/>
  <c r="L59" i="37"/>
  <c r="K59" i="37"/>
  <c r="BG59" i="37"/>
  <c r="AW59" i="37"/>
  <c r="I59" i="37"/>
  <c r="AS59" i="37"/>
  <c r="AE59" i="37"/>
  <c r="H59" i="37"/>
  <c r="D59" i="37" s="1"/>
  <c r="F59" i="37" s="1"/>
  <c r="J59" i="37"/>
  <c r="X59" i="37"/>
  <c r="Y59" i="37"/>
  <c r="R59" i="37"/>
  <c r="M59" i="37"/>
  <c r="AD59" i="37"/>
  <c r="BF59" i="37"/>
  <c r="P59" i="37"/>
  <c r="Q59" i="37"/>
  <c r="W59" i="37"/>
  <c r="A62" i="37"/>
  <c r="AB59" i="37"/>
  <c r="AM59" i="37"/>
  <c r="AH61" i="37"/>
  <c r="AX61" i="37"/>
  <c r="Y61" i="37"/>
  <c r="AY61" i="37"/>
  <c r="Q61" i="37"/>
  <c r="AF61" i="37"/>
  <c r="BB61" i="37"/>
  <c r="AP61" i="37"/>
  <c r="AZ61" i="37"/>
  <c r="A63" i="37"/>
  <c r="B63" i="37" s="1"/>
  <c r="BA63" i="37" s="1"/>
  <c r="AC40" i="37"/>
  <c r="AC34" i="37"/>
  <c r="R9" i="37"/>
  <c r="AC16" i="37"/>
  <c r="AC36" i="37"/>
  <c r="R45" i="37"/>
  <c r="R17" i="37"/>
  <c r="R6" i="37"/>
  <c r="AC60" i="37"/>
  <c r="AC29" i="37"/>
  <c r="AC204" i="37"/>
  <c r="R41" i="37"/>
  <c r="R11" i="37"/>
  <c r="R43" i="37"/>
  <c r="AU204" i="37"/>
  <c r="AC38" i="37"/>
  <c r="AC7" i="37"/>
  <c r="R40" i="37"/>
  <c r="R12" i="37"/>
  <c r="W204" i="37"/>
  <c r="AC61" i="37"/>
  <c r="AC31" i="37"/>
  <c r="AC5" i="37"/>
  <c r="R29" i="37"/>
  <c r="R7" i="37"/>
  <c r="AV61" i="37"/>
  <c r="R60" i="37"/>
  <c r="AC25" i="37"/>
  <c r="AC12" i="37"/>
  <c r="R34" i="37"/>
  <c r="R20" i="37"/>
  <c r="AC58" i="37"/>
  <c r="AC26" i="37"/>
  <c r="AC14" i="37"/>
  <c r="R38" i="37"/>
  <c r="R204" i="37"/>
  <c r="AC56" i="37"/>
  <c r="AC9" i="37"/>
  <c r="AC11" i="37"/>
  <c r="R33" i="37"/>
  <c r="R5" i="37"/>
  <c r="AC57" i="37"/>
  <c r="AC33" i="37"/>
  <c r="AC27" i="37"/>
  <c r="R28" i="37"/>
  <c r="R13" i="37"/>
  <c r="AC54" i="37"/>
  <c r="AC21" i="37"/>
  <c r="R57" i="37"/>
  <c r="R37" i="37"/>
  <c r="R8" i="37"/>
  <c r="AC53" i="37"/>
  <c r="AC28" i="37"/>
  <c r="R58" i="37"/>
  <c r="R27" i="37"/>
  <c r="R23" i="37"/>
  <c r="AC52" i="37"/>
  <c r="AC23" i="37"/>
  <c r="R56" i="37"/>
  <c r="R32" i="37"/>
  <c r="R16" i="37"/>
  <c r="AC51" i="37"/>
  <c r="AC13" i="37"/>
  <c r="R54" i="37"/>
  <c r="R36" i="37"/>
  <c r="AC49" i="37"/>
  <c r="AC8" i="37"/>
  <c r="R53" i="37"/>
  <c r="R31" i="37"/>
  <c r="AC48" i="37"/>
  <c r="AC32" i="37"/>
  <c r="R52" i="37"/>
  <c r="R25" i="37"/>
  <c r="AV204" i="37"/>
  <c r="AV6" i="37"/>
  <c r="AV5" i="37"/>
  <c r="AV7" i="37"/>
  <c r="AV11" i="37"/>
  <c r="AV12" i="37"/>
  <c r="AV20" i="37"/>
  <c r="AV16" i="37"/>
  <c r="AV17" i="37"/>
  <c r="AV8" i="37"/>
  <c r="AV13" i="37"/>
  <c r="AV23" i="37"/>
  <c r="AV21" i="37"/>
  <c r="AV18" i="37"/>
  <c r="AV9" i="37"/>
  <c r="AV14" i="37"/>
  <c r="AV26" i="37"/>
  <c r="AV25" i="37"/>
  <c r="AV36" i="37"/>
  <c r="AV31" i="37"/>
  <c r="AV27" i="37"/>
  <c r="AV32" i="37"/>
  <c r="AV33" i="37"/>
  <c r="AV37" i="37"/>
  <c r="AV28" i="37"/>
  <c r="AV29" i="37"/>
  <c r="AV38" i="37"/>
  <c r="AV34" i="37"/>
  <c r="AV40" i="37"/>
  <c r="AV41" i="37"/>
  <c r="AV43" i="37"/>
  <c r="AV45" i="37"/>
  <c r="AV46" i="37"/>
  <c r="AV47" i="37"/>
  <c r="AV48" i="37"/>
  <c r="AV51" i="37"/>
  <c r="AV49" i="37"/>
  <c r="AV52" i="37"/>
  <c r="AV53" i="37"/>
  <c r="AV54" i="37"/>
  <c r="AV56" i="37"/>
  <c r="AV57" i="37"/>
  <c r="AV58" i="37"/>
  <c r="AV60" i="37"/>
  <c r="AC47" i="37"/>
  <c r="AC6" i="37"/>
  <c r="R51" i="37"/>
  <c r="R26" i="37"/>
  <c r="AC46" i="37"/>
  <c r="AC18" i="37"/>
  <c r="R49" i="37"/>
  <c r="R21" i="37"/>
  <c r="AC45" i="37"/>
  <c r="AC17" i="37"/>
  <c r="R48" i="37"/>
  <c r="R14" i="37"/>
  <c r="R61" i="37"/>
  <c r="AC43" i="37"/>
  <c r="AC20" i="37"/>
  <c r="R46" i="37"/>
  <c r="R18" i="37"/>
  <c r="AK204" i="37"/>
  <c r="AC41" i="37"/>
  <c r="R47" i="37"/>
  <c r="C30" i="15"/>
  <c r="D4" i="13"/>
  <c r="D70" i="15"/>
  <c r="N11" i="29" s="1"/>
  <c r="C34" i="15"/>
  <c r="C108" i="15"/>
  <c r="C40" i="15"/>
  <c r="C37" i="15"/>
  <c r="C32" i="15"/>
  <c r="C110" i="15"/>
  <c r="W8" i="21"/>
  <c r="C81" i="15"/>
  <c r="C41" i="15"/>
  <c r="C38" i="15"/>
  <c r="C77" i="15"/>
  <c r="C67" i="15"/>
  <c r="C68" i="15"/>
  <c r="C109" i="15"/>
  <c r="C71" i="15"/>
  <c r="C69" i="15"/>
  <c r="C36" i="15"/>
  <c r="A40" i="33" l="1"/>
  <c r="K40" i="33" s="1"/>
  <c r="A40" i="34"/>
  <c r="C85" i="35" s="1"/>
  <c r="A95" i="35"/>
  <c r="C91" i="35"/>
  <c r="C88" i="35"/>
  <c r="C93" i="35"/>
  <c r="W8" i="37"/>
  <c r="J146" i="32"/>
  <c r="T146" i="32" s="1"/>
  <c r="B264" i="32"/>
  <c r="J73" i="32"/>
  <c r="T73" i="32" s="1"/>
  <c r="B217" i="32"/>
  <c r="N298" i="32"/>
  <c r="K298" i="32" s="1"/>
  <c r="J217" i="32"/>
  <c r="T217" i="32" s="1"/>
  <c r="J265" i="32"/>
  <c r="T265" i="32" s="1"/>
  <c r="J145" i="32"/>
  <c r="T145" i="32" s="1"/>
  <c r="J81" i="32"/>
  <c r="T81" i="32" s="1"/>
  <c r="J234" i="32"/>
  <c r="T234" i="32" s="1"/>
  <c r="J109" i="32"/>
  <c r="J318" i="32"/>
  <c r="T318" i="32" s="1"/>
  <c r="J190" i="32"/>
  <c r="T190" i="32" s="1"/>
  <c r="L234" i="32"/>
  <c r="B163" i="32"/>
  <c r="J297" i="32"/>
  <c r="T297" i="32" s="1"/>
  <c r="B104" i="32"/>
  <c r="J252" i="32"/>
  <c r="J298" i="32"/>
  <c r="T298" i="32" s="1"/>
  <c r="J163" i="32"/>
  <c r="T163" i="32" s="1"/>
  <c r="J253" i="32"/>
  <c r="T253" i="32" s="1"/>
  <c r="J105" i="32"/>
  <c r="T105" i="32" s="1"/>
  <c r="B299" i="32"/>
  <c r="J104" i="32"/>
  <c r="T104" i="32" s="1"/>
  <c r="B253" i="32"/>
  <c r="J162" i="32"/>
  <c r="T162" i="32" s="1"/>
  <c r="B145" i="32"/>
  <c r="J263" i="32"/>
  <c r="T263" i="32" s="1"/>
  <c r="J207" i="32"/>
  <c r="T207" i="32" s="1"/>
  <c r="B73" i="32"/>
  <c r="N162" i="32"/>
  <c r="K162" i="32" s="1"/>
  <c r="L162" i="32" s="1"/>
  <c r="N251" i="32"/>
  <c r="K251" i="32" s="1"/>
  <c r="L99" i="32"/>
  <c r="W18" i="37"/>
  <c r="W16" i="37"/>
  <c r="W60" i="37"/>
  <c r="W37" i="37"/>
  <c r="W5" i="37"/>
  <c r="W58" i="37"/>
  <c r="W28" i="37"/>
  <c r="W7" i="37"/>
  <c r="W43" i="37"/>
  <c r="W27" i="37"/>
  <c r="W36" i="37"/>
  <c r="W54" i="37"/>
  <c r="W32" i="37"/>
  <c r="W13" i="37"/>
  <c r="W38" i="37"/>
  <c r="W53" i="37"/>
  <c r="W31" i="37"/>
  <c r="B62" i="32"/>
  <c r="W52" i="37"/>
  <c r="W25" i="37"/>
  <c r="W47" i="37"/>
  <c r="W41" i="37"/>
  <c r="W23" i="37"/>
  <c r="W20" i="37"/>
  <c r="W56" i="37"/>
  <c r="F37" i="12"/>
  <c r="J61" i="32"/>
  <c r="T61" i="32" s="1"/>
  <c r="W51" i="37"/>
  <c r="W26" i="37"/>
  <c r="O65" i="25"/>
  <c r="W17" i="37"/>
  <c r="W29" i="37"/>
  <c r="W33" i="37"/>
  <c r="J22" i="32"/>
  <c r="T22" i="32" s="1"/>
  <c r="E64" i="12"/>
  <c r="J60" i="32"/>
  <c r="W49" i="37"/>
  <c r="W21" i="37"/>
  <c r="W11" i="37"/>
  <c r="W61" i="37"/>
  <c r="W48" i="37"/>
  <c r="W9" i="37"/>
  <c r="W45" i="37"/>
  <c r="W40" i="37"/>
  <c r="W34" i="37"/>
  <c r="W6" i="37"/>
  <c r="W57" i="37"/>
  <c r="W12" i="37"/>
  <c r="W46" i="37"/>
  <c r="K40" i="15"/>
  <c r="J40" i="15"/>
  <c r="I40" i="15"/>
  <c r="H40" i="15"/>
  <c r="M40" i="15"/>
  <c r="N40" i="15"/>
  <c r="L40" i="15"/>
  <c r="L22" i="32"/>
  <c r="M36" i="15"/>
  <c r="N36" i="15"/>
  <c r="L36" i="15"/>
  <c r="K36" i="15"/>
  <c r="J36" i="15"/>
  <c r="I36" i="15"/>
  <c r="H36" i="15"/>
  <c r="L37" i="15"/>
  <c r="K37" i="15"/>
  <c r="J37" i="15"/>
  <c r="I37" i="15"/>
  <c r="H37" i="15"/>
  <c r="N37" i="15"/>
  <c r="M37" i="15"/>
  <c r="L38" i="15"/>
  <c r="N38" i="15"/>
  <c r="M38" i="15"/>
  <c r="J38" i="15"/>
  <c r="K38" i="15"/>
  <c r="I38" i="15"/>
  <c r="H38" i="15"/>
  <c r="M34" i="15"/>
  <c r="L34" i="15"/>
  <c r="K34" i="15"/>
  <c r="J34" i="15"/>
  <c r="I34" i="15"/>
  <c r="H34" i="15"/>
  <c r="N34" i="15"/>
  <c r="N71" i="15"/>
  <c r="K71" i="15"/>
  <c r="M71" i="15"/>
  <c r="L71" i="15"/>
  <c r="J71" i="15"/>
  <c r="I71" i="15"/>
  <c r="H71" i="15"/>
  <c r="N77" i="15"/>
  <c r="M77" i="15"/>
  <c r="L77" i="15"/>
  <c r="K77" i="15"/>
  <c r="I77" i="15"/>
  <c r="J77" i="15"/>
  <c r="H77" i="15"/>
  <c r="K41" i="15"/>
  <c r="I41" i="15"/>
  <c r="J41" i="15"/>
  <c r="N41" i="15"/>
  <c r="M41" i="15"/>
  <c r="L41" i="15"/>
  <c r="H41" i="15"/>
  <c r="N81" i="15"/>
  <c r="L81" i="15"/>
  <c r="I81" i="15"/>
  <c r="H81" i="15"/>
  <c r="M81" i="15"/>
  <c r="K81" i="15"/>
  <c r="J81" i="15"/>
  <c r="I32" i="15"/>
  <c r="N32" i="15"/>
  <c r="H32" i="15"/>
  <c r="M32" i="15"/>
  <c r="L32" i="15"/>
  <c r="K32" i="15"/>
  <c r="J32" i="15"/>
  <c r="M89" i="25"/>
  <c r="M88" i="25" s="1"/>
  <c r="M90" i="25" s="1"/>
  <c r="F64" i="12"/>
  <c r="F54" i="12"/>
  <c r="F52" i="25"/>
  <c r="T28" i="25"/>
  <c r="J36" i="25"/>
  <c r="F49" i="12"/>
  <c r="N63" i="25"/>
  <c r="N62" i="25" s="1"/>
  <c r="N64" i="25" s="1"/>
  <c r="E91" i="25"/>
  <c r="O36" i="25"/>
  <c r="C10" i="12"/>
  <c r="H25" i="12"/>
  <c r="E51" i="12"/>
  <c r="AL63" i="37" s="1"/>
  <c r="N107" i="25"/>
  <c r="G41" i="12"/>
  <c r="L91" i="25"/>
  <c r="E15" i="12"/>
  <c r="H20" i="12"/>
  <c r="G34" i="12"/>
  <c r="E70" i="25"/>
  <c r="M65" i="25"/>
  <c r="G15" i="12"/>
  <c r="G37" i="12"/>
  <c r="C25" i="12"/>
  <c r="K91" i="25"/>
  <c r="E107" i="25"/>
  <c r="J34" i="25"/>
  <c r="E54" i="12"/>
  <c r="U26" i="25"/>
  <c r="U25" i="25" s="1"/>
  <c r="U27" i="25" s="1"/>
  <c r="K80" i="25"/>
  <c r="K82" i="25" s="1"/>
  <c r="E202" i="36"/>
  <c r="B15" i="32"/>
  <c r="N15" i="32" s="1"/>
  <c r="K15" i="32" s="1"/>
  <c r="H75" i="25"/>
  <c r="J75" i="25"/>
  <c r="E13" i="25"/>
  <c r="O8" i="25"/>
  <c r="O7" i="25" s="1"/>
  <c r="U13" i="25"/>
  <c r="L36" i="25"/>
  <c r="G52" i="25"/>
  <c r="S52" i="25"/>
  <c r="F105" i="25"/>
  <c r="S49" i="25"/>
  <c r="S51" i="25" s="1"/>
  <c r="E99" i="25"/>
  <c r="J99" i="25"/>
  <c r="C20" i="25"/>
  <c r="K52" i="25"/>
  <c r="U28" i="25"/>
  <c r="J8" i="32"/>
  <c r="L75" i="25"/>
  <c r="F75" i="25"/>
  <c r="U15" i="25"/>
  <c r="N15" i="25"/>
  <c r="G10" i="25"/>
  <c r="J9" i="32"/>
  <c r="T9" i="32" s="1"/>
  <c r="V15" i="25"/>
  <c r="O10" i="25"/>
  <c r="F73" i="25"/>
  <c r="K73" i="25"/>
  <c r="H10" i="25"/>
  <c r="M75" i="25"/>
  <c r="L34" i="25"/>
  <c r="H50" i="25"/>
  <c r="H54" i="25" s="1"/>
  <c r="U50" i="25"/>
  <c r="K36" i="25"/>
  <c r="F107" i="25"/>
  <c r="E52" i="25"/>
  <c r="U52" i="25"/>
  <c r="C59" i="37"/>
  <c r="BC59" i="37"/>
  <c r="BD59" i="37" s="1"/>
  <c r="BE59" i="37" s="1"/>
  <c r="E59" i="37" s="1"/>
  <c r="AD62" i="37"/>
  <c r="BI62" i="37"/>
  <c r="BJ62" i="37"/>
  <c r="AO62" i="37"/>
  <c r="P62" i="37"/>
  <c r="BK62" i="37"/>
  <c r="AI62" i="37"/>
  <c r="U62" i="37"/>
  <c r="Q62" i="37"/>
  <c r="AL62" i="37"/>
  <c r="H62" i="37"/>
  <c r="V62" i="37"/>
  <c r="AG62" i="37"/>
  <c r="AV62" i="37"/>
  <c r="BG62" i="37"/>
  <c r="AY62" i="37"/>
  <c r="B62" i="37"/>
  <c r="BL62" i="37" s="1"/>
  <c r="K62" i="37"/>
  <c r="I62" i="37"/>
  <c r="AW62" i="37"/>
  <c r="AS62" i="37"/>
  <c r="AR62" i="37"/>
  <c r="Z62" i="37"/>
  <c r="AT62" i="37"/>
  <c r="BB62" i="37"/>
  <c r="AX62" i="37"/>
  <c r="AE62" i="37"/>
  <c r="G62" i="37"/>
  <c r="D62" i="37" s="1"/>
  <c r="F62" i="37" s="1"/>
  <c r="AC62" i="37"/>
  <c r="S62" i="37"/>
  <c r="AK62" i="37"/>
  <c r="L62" i="37"/>
  <c r="AZ62" i="37"/>
  <c r="N62" i="37"/>
  <c r="M62" i="37"/>
  <c r="W62" i="37"/>
  <c r="Y62" i="37"/>
  <c r="X62" i="37"/>
  <c r="AJ62" i="37"/>
  <c r="AM62" i="37"/>
  <c r="AQ62" i="37"/>
  <c r="BA62" i="37"/>
  <c r="BH62" i="37"/>
  <c r="AP62" i="37"/>
  <c r="J62" i="37"/>
  <c r="R62" i="37"/>
  <c r="AN62" i="37"/>
  <c r="AF62" i="37"/>
  <c r="O62" i="37"/>
  <c r="A64" i="37"/>
  <c r="BB63" i="37"/>
  <c r="Y63" i="37"/>
  <c r="W63" i="37"/>
  <c r="AP63" i="37"/>
  <c r="AY63" i="37"/>
  <c r="Q63" i="37"/>
  <c r="AZ63" i="37"/>
  <c r="AC63" i="37"/>
  <c r="R63" i="37"/>
  <c r="AF63" i="37"/>
  <c r="AX63" i="37"/>
  <c r="AH63" i="37"/>
  <c r="AV63" i="37"/>
  <c r="A65" i="37"/>
  <c r="B65" i="37" s="1"/>
  <c r="A65" i="36"/>
  <c r="C65" i="36" s="1"/>
  <c r="E199" i="36"/>
  <c r="E200" i="36"/>
  <c r="E195" i="36"/>
  <c r="E196" i="36"/>
  <c r="E197" i="36"/>
  <c r="E299" i="36"/>
  <c r="E295" i="36"/>
  <c r="E296" i="36"/>
  <c r="E87" i="36"/>
  <c r="E92" i="36"/>
  <c r="E99" i="36"/>
  <c r="E96" i="36"/>
  <c r="D3" i="13"/>
  <c r="D30" i="15"/>
  <c r="D13" i="13"/>
  <c r="D110" i="15"/>
  <c r="D108" i="15"/>
  <c r="D68" i="15"/>
  <c r="E29" i="29" s="1"/>
  <c r="D67" i="15"/>
  <c r="D109" i="15"/>
  <c r="D69" i="15"/>
  <c r="E15" i="29" s="1"/>
  <c r="C31" i="15"/>
  <c r="C76" i="15"/>
  <c r="C80" i="15"/>
  <c r="C78" i="15"/>
  <c r="C72" i="15"/>
  <c r="C39" i="15"/>
  <c r="C33" i="15"/>
  <c r="C106" i="15"/>
  <c r="C74" i="15"/>
  <c r="C35" i="15"/>
  <c r="C73" i="15"/>
  <c r="C79" i="15"/>
  <c r="C107" i="15"/>
  <c r="C75" i="15"/>
  <c r="C66" i="15"/>
  <c r="C111" i="15"/>
  <c r="A251" i="32" l="1"/>
  <c r="A298" i="32"/>
  <c r="C94" i="35"/>
  <c r="C89" i="35"/>
  <c r="C95" i="35"/>
  <c r="C92" i="35"/>
  <c r="L298" i="32"/>
  <c r="T252" i="32"/>
  <c r="L252" i="32"/>
  <c r="N104" i="32"/>
  <c r="K104" i="32" s="1"/>
  <c r="L104" i="32" s="1"/>
  <c r="A104" i="32"/>
  <c r="L190" i="32"/>
  <c r="J122" i="32"/>
  <c r="B225" i="32"/>
  <c r="B318" i="32"/>
  <c r="B171" i="32"/>
  <c r="T109" i="32"/>
  <c r="L109" i="32"/>
  <c r="N73" i="32"/>
  <c r="K73" i="32" s="1"/>
  <c r="L73" i="32" s="1"/>
  <c r="A73" i="32"/>
  <c r="A162" i="32"/>
  <c r="B105" i="32"/>
  <c r="B297" i="32"/>
  <c r="J164" i="32"/>
  <c r="J251" i="32"/>
  <c r="T251" i="32" s="1"/>
  <c r="N299" i="32"/>
  <c r="K299" i="32" s="1"/>
  <c r="L299" i="32" s="1"/>
  <c r="A299" i="32"/>
  <c r="N253" i="32"/>
  <c r="K253" i="32" s="1"/>
  <c r="L253" i="32" s="1"/>
  <c r="A253" i="32"/>
  <c r="N217" i="32"/>
  <c r="K217" i="32" s="1"/>
  <c r="L217" i="32" s="1"/>
  <c r="A217" i="32"/>
  <c r="B265" i="32"/>
  <c r="J89" i="32"/>
  <c r="T89" i="32" s="1"/>
  <c r="B146" i="32"/>
  <c r="B206" i="32"/>
  <c r="A214" i="32"/>
  <c r="A306" i="32"/>
  <c r="A180" i="32"/>
  <c r="A296" i="32"/>
  <c r="A118" i="32"/>
  <c r="A308" i="32"/>
  <c r="A117" i="32"/>
  <c r="A216" i="32"/>
  <c r="A305" i="32"/>
  <c r="A108" i="32"/>
  <c r="A86" i="32"/>
  <c r="A232" i="32"/>
  <c r="A186" i="32"/>
  <c r="A228" i="32"/>
  <c r="A182" i="32"/>
  <c r="A307" i="32"/>
  <c r="A87" i="32"/>
  <c r="A177" i="32"/>
  <c r="A282" i="32"/>
  <c r="A280" i="32"/>
  <c r="A126" i="32"/>
  <c r="A160" i="32"/>
  <c r="A187" i="32"/>
  <c r="A91" i="32"/>
  <c r="A127" i="32"/>
  <c r="A227" i="32"/>
  <c r="A250" i="32"/>
  <c r="A309" i="32"/>
  <c r="A237" i="32"/>
  <c r="A233" i="32"/>
  <c r="A159" i="32"/>
  <c r="A224" i="32"/>
  <c r="A223" i="32"/>
  <c r="A310" i="32"/>
  <c r="A188" i="32"/>
  <c r="A316" i="32"/>
  <c r="A114" i="32"/>
  <c r="A115" i="32"/>
  <c r="J132" i="32"/>
  <c r="T132" i="32" s="1"/>
  <c r="B263" i="32"/>
  <c r="J206" i="32"/>
  <c r="T206" i="32" s="1"/>
  <c r="B81" i="32"/>
  <c r="N163" i="32"/>
  <c r="K163" i="32" s="1"/>
  <c r="L163" i="32" s="1"/>
  <c r="A163" i="32"/>
  <c r="A145" i="32"/>
  <c r="N145" i="32"/>
  <c r="K145" i="32" s="1"/>
  <c r="L145" i="32" s="1"/>
  <c r="N264" i="32"/>
  <c r="K264" i="32" s="1"/>
  <c r="A264" i="32"/>
  <c r="B132" i="32"/>
  <c r="J264" i="32"/>
  <c r="T264" i="32" s="1"/>
  <c r="B89" i="32"/>
  <c r="B207" i="32"/>
  <c r="A113" i="32"/>
  <c r="A314" i="32"/>
  <c r="A123" i="32"/>
  <c r="A116" i="32"/>
  <c r="A236" i="32"/>
  <c r="A179" i="32"/>
  <c r="A125" i="32"/>
  <c r="A301" i="32"/>
  <c r="A219" i="32"/>
  <c r="A178" i="32"/>
  <c r="A226" i="32"/>
  <c r="A173" i="32"/>
  <c r="A181" i="32"/>
  <c r="A189" i="32"/>
  <c r="A315" i="32"/>
  <c r="A96" i="32"/>
  <c r="A243" i="32"/>
  <c r="A172" i="32"/>
  <c r="A300" i="32"/>
  <c r="A122" i="32"/>
  <c r="A288" i="32"/>
  <c r="A242" i="32"/>
  <c r="A283" i="32"/>
  <c r="A235" i="32"/>
  <c r="A281" i="32"/>
  <c r="A215" i="32"/>
  <c r="A97" i="32"/>
  <c r="A170" i="32"/>
  <c r="A191" i="32"/>
  <c r="A161" i="32"/>
  <c r="A169" i="32"/>
  <c r="A244" i="32"/>
  <c r="A290" i="32"/>
  <c r="A106" i="32"/>
  <c r="A99" i="32"/>
  <c r="A109" i="32"/>
  <c r="A252" i="32"/>
  <c r="A289" i="32"/>
  <c r="A319" i="32"/>
  <c r="A153" i="32"/>
  <c r="A164" i="32"/>
  <c r="A292" i="32"/>
  <c r="A246" i="32"/>
  <c r="A168" i="32"/>
  <c r="A287" i="32"/>
  <c r="A98" i="32"/>
  <c r="A254" i="32"/>
  <c r="A100" i="32"/>
  <c r="A291" i="32"/>
  <c r="A154" i="32"/>
  <c r="A95" i="32"/>
  <c r="A317" i="32"/>
  <c r="A152" i="32"/>
  <c r="A245" i="32"/>
  <c r="A88" i="32"/>
  <c r="A241" i="32"/>
  <c r="A234" i="32"/>
  <c r="A190" i="32"/>
  <c r="A155" i="32"/>
  <c r="A255" i="32"/>
  <c r="A124" i="32"/>
  <c r="A107" i="32"/>
  <c r="G59" i="12"/>
  <c r="A26" i="32"/>
  <c r="A44" i="32"/>
  <c r="A33" i="32"/>
  <c r="A34" i="32"/>
  <c r="A35" i="32"/>
  <c r="A49" i="32"/>
  <c r="A22" i="32"/>
  <c r="A52" i="32"/>
  <c r="A53" i="32"/>
  <c r="A59" i="32"/>
  <c r="A58" i="32"/>
  <c r="A60" i="32"/>
  <c r="A32" i="32"/>
  <c r="A31" i="32"/>
  <c r="A50" i="32"/>
  <c r="A51" i="32"/>
  <c r="A54" i="32"/>
  <c r="T60" i="32"/>
  <c r="L60" i="32"/>
  <c r="N62" i="32"/>
  <c r="K62" i="32" s="1"/>
  <c r="L62" i="32" s="1"/>
  <c r="A62" i="32"/>
  <c r="A24" i="32"/>
  <c r="A36" i="32"/>
  <c r="A23" i="32"/>
  <c r="A43" i="32"/>
  <c r="A63" i="32"/>
  <c r="A41" i="32"/>
  <c r="A45" i="32"/>
  <c r="A40" i="32"/>
  <c r="A42" i="32"/>
  <c r="J31" i="32"/>
  <c r="B61" i="32"/>
  <c r="N39" i="15"/>
  <c r="M39" i="15"/>
  <c r="L39" i="15"/>
  <c r="K39" i="15"/>
  <c r="J39" i="15"/>
  <c r="I39" i="15"/>
  <c r="H39" i="15"/>
  <c r="N79" i="15"/>
  <c r="M79" i="15"/>
  <c r="L79" i="15"/>
  <c r="K79" i="15"/>
  <c r="J79" i="15"/>
  <c r="I79" i="15"/>
  <c r="H79" i="15"/>
  <c r="J72" i="15"/>
  <c r="I72" i="15"/>
  <c r="H72" i="15"/>
  <c r="N72" i="15"/>
  <c r="L72" i="15"/>
  <c r="K72" i="15"/>
  <c r="M72" i="15"/>
  <c r="I75" i="15"/>
  <c r="H75" i="15"/>
  <c r="M75" i="15"/>
  <c r="N75" i="15"/>
  <c r="L75" i="15"/>
  <c r="K75" i="15"/>
  <c r="J75" i="15"/>
  <c r="C11" i="12"/>
  <c r="C28" i="25"/>
  <c r="M35" i="15"/>
  <c r="K35" i="15"/>
  <c r="J35" i="15"/>
  <c r="N35" i="15"/>
  <c r="H35" i="15"/>
  <c r="L35" i="15"/>
  <c r="I35" i="15"/>
  <c r="N74" i="15"/>
  <c r="M74" i="15"/>
  <c r="L74" i="15"/>
  <c r="K74" i="15"/>
  <c r="J74" i="15"/>
  <c r="I74" i="15"/>
  <c r="H74" i="15"/>
  <c r="N76" i="15"/>
  <c r="M76" i="15"/>
  <c r="I76" i="15"/>
  <c r="L76" i="15"/>
  <c r="K76" i="15"/>
  <c r="J76" i="15"/>
  <c r="H76" i="15"/>
  <c r="H73" i="15"/>
  <c r="N73" i="15"/>
  <c r="M73" i="15"/>
  <c r="L73" i="15"/>
  <c r="K73" i="15"/>
  <c r="J73" i="15"/>
  <c r="I73" i="15"/>
  <c r="N33" i="15"/>
  <c r="M33" i="15"/>
  <c r="L33" i="15"/>
  <c r="K33" i="15"/>
  <c r="J33" i="15"/>
  <c r="I33" i="15"/>
  <c r="H33" i="15"/>
  <c r="H78" i="15"/>
  <c r="I78" i="15"/>
  <c r="N78" i="15"/>
  <c r="K78" i="15"/>
  <c r="M78" i="15"/>
  <c r="L78" i="15"/>
  <c r="J78" i="15"/>
  <c r="N80" i="15"/>
  <c r="M80" i="15"/>
  <c r="L80" i="15"/>
  <c r="K80" i="15"/>
  <c r="J80" i="15"/>
  <c r="I80" i="15"/>
  <c r="H80" i="15"/>
  <c r="AL28" i="37"/>
  <c r="AL16" i="37"/>
  <c r="AL34" i="37"/>
  <c r="AL40" i="37"/>
  <c r="AL36" i="37"/>
  <c r="AL47" i="37"/>
  <c r="AL9" i="37"/>
  <c r="AL17" i="37"/>
  <c r="AL43" i="37"/>
  <c r="AL45" i="37"/>
  <c r="AL20" i="37"/>
  <c r="AL33" i="37"/>
  <c r="AL23" i="37"/>
  <c r="AL25" i="37"/>
  <c r="AL5" i="37"/>
  <c r="AL46" i="37"/>
  <c r="AL48" i="37"/>
  <c r="AL18" i="37"/>
  <c r="AL26" i="37"/>
  <c r="AL37" i="37"/>
  <c r="AL29" i="37"/>
  <c r="AL32" i="37"/>
  <c r="AL11" i="37"/>
  <c r="AL31" i="37"/>
  <c r="AL8" i="37"/>
  <c r="AL27" i="37"/>
  <c r="AL38" i="37"/>
  <c r="AL13" i="37"/>
  <c r="AL21" i="37"/>
  <c r="AL14" i="37"/>
  <c r="AL12" i="37"/>
  <c r="AL41" i="37"/>
  <c r="AL6" i="37"/>
  <c r="AL7" i="37"/>
  <c r="AL49" i="37"/>
  <c r="AL51" i="37"/>
  <c r="AL52" i="37"/>
  <c r="AL53" i="37"/>
  <c r="AL54" i="37"/>
  <c r="AL56" i="37"/>
  <c r="AL57" i="37"/>
  <c r="AL58" i="37"/>
  <c r="AL60" i="37"/>
  <c r="AL61" i="37"/>
  <c r="O9" i="25"/>
  <c r="D47" i="12"/>
  <c r="H59" i="12"/>
  <c r="H34" i="12"/>
  <c r="AB65" i="37" s="1"/>
  <c r="O63" i="25"/>
  <c r="O62" i="25" s="1"/>
  <c r="M20" i="25"/>
  <c r="E191" i="36"/>
  <c r="D25" i="12"/>
  <c r="K89" i="25"/>
  <c r="K88" i="25" s="1"/>
  <c r="K90" i="25" s="1"/>
  <c r="F15" i="12"/>
  <c r="S45" i="37" s="1"/>
  <c r="D64" i="12"/>
  <c r="AS65" i="37" s="1"/>
  <c r="D107" i="25"/>
  <c r="V28" i="25"/>
  <c r="H37" i="12"/>
  <c r="F50" i="25"/>
  <c r="F49" i="25" s="1"/>
  <c r="F51" i="25" s="1"/>
  <c r="D54" i="12"/>
  <c r="AN31" i="37" s="1"/>
  <c r="O12" i="29"/>
  <c r="E26" i="29"/>
  <c r="J33" i="25"/>
  <c r="J35" i="25" s="1"/>
  <c r="L26" i="29"/>
  <c r="G7" i="12"/>
  <c r="C33" i="12"/>
  <c r="E47" i="12"/>
  <c r="F23" i="12"/>
  <c r="E68" i="25"/>
  <c r="E67" i="25" s="1"/>
  <c r="E69" i="25" s="1"/>
  <c r="N65" i="25"/>
  <c r="M18" i="25"/>
  <c r="J12" i="29"/>
  <c r="E50" i="12"/>
  <c r="AK65" i="37" s="1"/>
  <c r="G67" i="12"/>
  <c r="AU65" i="37" s="1"/>
  <c r="F38" i="12"/>
  <c r="AE65" i="37" s="1"/>
  <c r="T34" i="25"/>
  <c r="T33" i="25" s="1"/>
  <c r="T35" i="25" s="1"/>
  <c r="C28" i="12"/>
  <c r="Z14" i="37" s="1"/>
  <c r="N105" i="25"/>
  <c r="N104" i="25" s="1"/>
  <c r="N106" i="25" s="1"/>
  <c r="J52" i="25"/>
  <c r="E81" i="25"/>
  <c r="E80" i="25" s="1"/>
  <c r="E82" i="25" s="1"/>
  <c r="D11" i="12"/>
  <c r="H7" i="12"/>
  <c r="F59" i="12"/>
  <c r="G21" i="12"/>
  <c r="M63" i="25"/>
  <c r="M62" i="25" s="1"/>
  <c r="E190" i="36"/>
  <c r="E8" i="12"/>
  <c r="S15" i="29"/>
  <c r="M26" i="29"/>
  <c r="E193" i="36"/>
  <c r="E192" i="36"/>
  <c r="F104" i="25"/>
  <c r="F106" i="25" s="1"/>
  <c r="U49" i="25"/>
  <c r="U51" i="25" s="1"/>
  <c r="H49" i="25"/>
  <c r="H51" i="25" s="1"/>
  <c r="L33" i="25"/>
  <c r="L35" i="25" s="1"/>
  <c r="B8" i="32"/>
  <c r="M13" i="25"/>
  <c r="K75" i="25"/>
  <c r="H73" i="25"/>
  <c r="Q8" i="25"/>
  <c r="Q7" i="25" s="1"/>
  <c r="G8" i="25"/>
  <c r="G7" i="25" s="1"/>
  <c r="L12" i="29"/>
  <c r="H15" i="29"/>
  <c r="U15" i="29"/>
  <c r="M24" i="29"/>
  <c r="U12" i="25"/>
  <c r="U8" i="29"/>
  <c r="O7" i="29"/>
  <c r="F29" i="29"/>
  <c r="F24" i="29"/>
  <c r="G50" i="25"/>
  <c r="K34" i="25"/>
  <c r="K83" i="25"/>
  <c r="V52" i="25"/>
  <c r="E12" i="25"/>
  <c r="E297" i="36"/>
  <c r="J15" i="32"/>
  <c r="T15" i="32" s="1"/>
  <c r="D68" i="25"/>
  <c r="L73" i="25"/>
  <c r="V13" i="25"/>
  <c r="V12" i="25" s="1"/>
  <c r="E15" i="25"/>
  <c r="D22" i="25" s="1"/>
  <c r="M15" i="25"/>
  <c r="D28" i="25"/>
  <c r="C97" i="25"/>
  <c r="T26" i="25"/>
  <c r="L52" i="25"/>
  <c r="J97" i="25"/>
  <c r="C10" i="29"/>
  <c r="K15" i="29"/>
  <c r="E28" i="29"/>
  <c r="U11" i="29"/>
  <c r="K72" i="25"/>
  <c r="K74" i="25" s="1"/>
  <c r="B9" i="32"/>
  <c r="N9" i="32" s="1"/>
  <c r="K9" i="32" s="1"/>
  <c r="L9" i="32" s="1"/>
  <c r="N13" i="25"/>
  <c r="N12" i="25" s="1"/>
  <c r="D70" i="25"/>
  <c r="Q10" i="25"/>
  <c r="J73" i="25"/>
  <c r="H8" i="25"/>
  <c r="H7" i="25" s="1"/>
  <c r="F72" i="25"/>
  <c r="F74" i="25" s="1"/>
  <c r="AU62" i="37"/>
  <c r="T62" i="37"/>
  <c r="BE62" i="37"/>
  <c r="E62" i="37" s="1"/>
  <c r="B64" i="37"/>
  <c r="BL64" i="37" s="1"/>
  <c r="AH62" i="37"/>
  <c r="BF62" i="37"/>
  <c r="AB62" i="37"/>
  <c r="AA62" i="37"/>
  <c r="Q65" i="37"/>
  <c r="AY65" i="37"/>
  <c r="R65" i="37"/>
  <c r="T65" i="37"/>
  <c r="AC65" i="37"/>
  <c r="AP65" i="37"/>
  <c r="AH65" i="37"/>
  <c r="BA65" i="37"/>
  <c r="AL65" i="37"/>
  <c r="AZ65" i="37"/>
  <c r="Y65" i="37"/>
  <c r="AV65" i="37"/>
  <c r="AF65" i="37"/>
  <c r="W65" i="37"/>
  <c r="BB65" i="37"/>
  <c r="AX65" i="37"/>
  <c r="A66" i="37"/>
  <c r="B66" i="37" s="1"/>
  <c r="E300" i="36"/>
  <c r="E290" i="36"/>
  <c r="E291" i="36"/>
  <c r="E292" i="36"/>
  <c r="E293" i="36"/>
  <c r="AN204" i="37"/>
  <c r="O204" i="37"/>
  <c r="O5" i="37"/>
  <c r="O12" i="37"/>
  <c r="O7" i="37"/>
  <c r="O6" i="37"/>
  <c r="O11" i="37"/>
  <c r="O16" i="37"/>
  <c r="O20" i="37"/>
  <c r="O17" i="37"/>
  <c r="O8" i="37"/>
  <c r="O13" i="37"/>
  <c r="O23" i="37"/>
  <c r="O18" i="37"/>
  <c r="O21" i="37"/>
  <c r="O14" i="37"/>
  <c r="O9" i="37"/>
  <c r="O26" i="37"/>
  <c r="O25" i="37"/>
  <c r="O31" i="37"/>
  <c r="O36" i="37"/>
  <c r="O27" i="37"/>
  <c r="O32" i="37"/>
  <c r="O33" i="37"/>
  <c r="O37" i="37"/>
  <c r="O28" i="37"/>
  <c r="O38" i="37"/>
  <c r="O34" i="37"/>
  <c r="O29" i="37"/>
  <c r="O40" i="37"/>
  <c r="O41" i="37"/>
  <c r="O43" i="37"/>
  <c r="O45" i="37"/>
  <c r="O46" i="37"/>
  <c r="O47" i="37"/>
  <c r="O48" i="37"/>
  <c r="O49" i="37"/>
  <c r="O51" i="37"/>
  <c r="O52" i="37"/>
  <c r="O53" i="37"/>
  <c r="O54" i="37"/>
  <c r="O56" i="37"/>
  <c r="O57" i="37"/>
  <c r="O58" i="37"/>
  <c r="O60" i="37"/>
  <c r="O61" i="37"/>
  <c r="O63" i="37"/>
  <c r="T16" i="37"/>
  <c r="T26" i="37"/>
  <c r="T34" i="37"/>
  <c r="T25" i="37"/>
  <c r="T52" i="37"/>
  <c r="T13" i="37"/>
  <c r="T40" i="37"/>
  <c r="T29" i="37"/>
  <c r="T17" i="37"/>
  <c r="T53" i="37"/>
  <c r="T31" i="37"/>
  <c r="T41" i="37"/>
  <c r="T56" i="37"/>
  <c r="T20" i="37"/>
  <c r="T60" i="37"/>
  <c r="T204" i="37"/>
  <c r="T8" i="37"/>
  <c r="T32" i="37"/>
  <c r="T43" i="37"/>
  <c r="T54" i="37"/>
  <c r="T37" i="37"/>
  <c r="T57" i="37"/>
  <c r="T7" i="37"/>
  <c r="T36" i="37"/>
  <c r="T23" i="37"/>
  <c r="T27" i="37"/>
  <c r="T45" i="37"/>
  <c r="T58" i="37"/>
  <c r="T6" i="37"/>
  <c r="T9" i="37"/>
  <c r="T46" i="37"/>
  <c r="T18" i="37"/>
  <c r="T47" i="37"/>
  <c r="T51" i="37"/>
  <c r="T21" i="37"/>
  <c r="T14" i="37"/>
  <c r="T5" i="37"/>
  <c r="T28" i="37"/>
  <c r="T48" i="37"/>
  <c r="T11" i="37"/>
  <c r="T33" i="37"/>
  <c r="T12" i="37"/>
  <c r="T38" i="37"/>
  <c r="T49" i="37"/>
  <c r="T61" i="37"/>
  <c r="T63" i="37"/>
  <c r="E184" i="36"/>
  <c r="E185" i="36"/>
  <c r="E186" i="36"/>
  <c r="E187" i="36"/>
  <c r="E188" i="36"/>
  <c r="O65" i="37"/>
  <c r="E302" i="36"/>
  <c r="E284" i="36"/>
  <c r="E285" i="36"/>
  <c r="E286" i="36"/>
  <c r="E287" i="36"/>
  <c r="E288" i="36"/>
  <c r="E88" i="36"/>
  <c r="E93" i="36"/>
  <c r="E100" i="36"/>
  <c r="E97" i="36"/>
  <c r="E102" i="36"/>
  <c r="T4" i="32"/>
  <c r="L4" i="32"/>
  <c r="A15" i="32"/>
  <c r="A7" i="32"/>
  <c r="A17" i="32"/>
  <c r="A16" i="32"/>
  <c r="A5" i="32"/>
  <c r="A6" i="32"/>
  <c r="A14" i="32"/>
  <c r="A4" i="32"/>
  <c r="AG29" i="37"/>
  <c r="D111" i="15"/>
  <c r="O21" i="29" s="1"/>
  <c r="D31" i="15"/>
  <c r="C11" i="29" s="1"/>
  <c r="D66" i="15"/>
  <c r="D106" i="15"/>
  <c r="N21" i="29" s="1"/>
  <c r="D107" i="15"/>
  <c r="M21" i="29" s="1"/>
  <c r="L264" i="32" l="1"/>
  <c r="N89" i="32"/>
  <c r="K89" i="32" s="1"/>
  <c r="L89" i="32" s="1"/>
  <c r="A89" i="32"/>
  <c r="N132" i="32"/>
  <c r="K132" i="32" s="1"/>
  <c r="L132" i="32" s="1"/>
  <c r="A132" i="32"/>
  <c r="T164" i="32"/>
  <c r="L164" i="32"/>
  <c r="N297" i="32"/>
  <c r="K297" i="32" s="1"/>
  <c r="L297" i="32" s="1"/>
  <c r="A297" i="32"/>
  <c r="N105" i="32"/>
  <c r="K105" i="32" s="1"/>
  <c r="L105" i="32" s="1"/>
  <c r="A105" i="32"/>
  <c r="A81" i="32"/>
  <c r="N81" i="32"/>
  <c r="K81" i="32" s="1"/>
  <c r="L81" i="32" s="1"/>
  <c r="N171" i="32"/>
  <c r="K171" i="32" s="1"/>
  <c r="L171" i="32" s="1"/>
  <c r="A171" i="32"/>
  <c r="A263" i="32"/>
  <c r="N263" i="32"/>
  <c r="K263" i="32" s="1"/>
  <c r="L263" i="32" s="1"/>
  <c r="N206" i="32"/>
  <c r="K206" i="32" s="1"/>
  <c r="L206" i="32" s="1"/>
  <c r="A206" i="32"/>
  <c r="N318" i="32"/>
  <c r="K318" i="32" s="1"/>
  <c r="L318" i="32" s="1"/>
  <c r="A318" i="32"/>
  <c r="N146" i="32"/>
  <c r="K146" i="32" s="1"/>
  <c r="L146" i="32" s="1"/>
  <c r="A146" i="32"/>
  <c r="A225" i="32"/>
  <c r="N225" i="32"/>
  <c r="K225" i="32" s="1"/>
  <c r="L225" i="32" s="1"/>
  <c r="T122" i="32"/>
  <c r="L122" i="32"/>
  <c r="N265" i="32"/>
  <c r="K265" i="32" s="1"/>
  <c r="L265" i="32" s="1"/>
  <c r="A265" i="32"/>
  <c r="L251" i="32"/>
  <c r="N8" i="32"/>
  <c r="N207" i="32"/>
  <c r="K207" i="32" s="1"/>
  <c r="L207" i="32" s="1"/>
  <c r="A207" i="32"/>
  <c r="N61" i="32"/>
  <c r="K61" i="32" s="1"/>
  <c r="L61" i="32" s="1"/>
  <c r="A61" i="32"/>
  <c r="T31" i="32"/>
  <c r="L31" i="32"/>
  <c r="AN25" i="37"/>
  <c r="K78" i="25"/>
  <c r="O22" i="25"/>
  <c r="AN29" i="37"/>
  <c r="AN9" i="37"/>
  <c r="AN45" i="37"/>
  <c r="AN16" i="37"/>
  <c r="AN7" i="37"/>
  <c r="AN49" i="37"/>
  <c r="AN47" i="37"/>
  <c r="AN13" i="37"/>
  <c r="AN58" i="37"/>
  <c r="AN26" i="37"/>
  <c r="AN60" i="37"/>
  <c r="AN34" i="37"/>
  <c r="AN5" i="37"/>
  <c r="AN57" i="37"/>
  <c r="AN28" i="37"/>
  <c r="AN51" i="37"/>
  <c r="AN20" i="37"/>
  <c r="AN33" i="37"/>
  <c r="AN12" i="37"/>
  <c r="AN53" i="37"/>
  <c r="AN63" i="37"/>
  <c r="AN46" i="37"/>
  <c r="AN48" i="37"/>
  <c r="AN36" i="37"/>
  <c r="AN18" i="37"/>
  <c r="AN52" i="37"/>
  <c r="E8" i="29"/>
  <c r="N78" i="25"/>
  <c r="M64" i="25"/>
  <c r="M78" i="25" s="1"/>
  <c r="C23" i="25"/>
  <c r="V14" i="25"/>
  <c r="V22" i="25" s="1"/>
  <c r="G9" i="25"/>
  <c r="G22" i="25" s="1"/>
  <c r="N77" i="25"/>
  <c r="O23" i="25"/>
  <c r="Q9" i="25"/>
  <c r="Q22" i="25" s="1"/>
  <c r="H9" i="25"/>
  <c r="H22" i="25" s="1"/>
  <c r="K26" i="29"/>
  <c r="V11" i="29"/>
  <c r="F15" i="29"/>
  <c r="D29" i="29"/>
  <c r="AO12" i="37"/>
  <c r="AO16" i="37"/>
  <c r="AO8" i="37"/>
  <c r="AO18" i="37"/>
  <c r="AO33" i="37"/>
  <c r="AO7" i="37"/>
  <c r="AO20" i="37"/>
  <c r="AO27" i="37"/>
  <c r="AO21" i="37"/>
  <c r="AO25" i="37"/>
  <c r="AO26" i="37"/>
  <c r="AO23" i="37"/>
  <c r="AO9" i="37"/>
  <c r="AO6" i="37"/>
  <c r="AO13" i="37"/>
  <c r="AO32" i="37"/>
  <c r="AO36" i="37"/>
  <c r="AO17" i="37"/>
  <c r="AO11" i="37"/>
  <c r="AO14" i="37"/>
  <c r="AO5" i="37"/>
  <c r="AO31" i="37"/>
  <c r="AO28" i="37"/>
  <c r="AO34" i="37"/>
  <c r="AO37" i="37"/>
  <c r="AO29" i="37"/>
  <c r="AO38" i="37"/>
  <c r="AO40" i="37"/>
  <c r="AO41" i="37"/>
  <c r="AO43" i="37"/>
  <c r="AO45" i="37"/>
  <c r="AO46" i="37"/>
  <c r="AO47" i="37"/>
  <c r="AO48" i="37"/>
  <c r="AO49" i="37"/>
  <c r="AO51" i="37"/>
  <c r="AO52" i="37"/>
  <c r="AO53" i="37"/>
  <c r="AO54" i="37"/>
  <c r="AO56" i="37"/>
  <c r="AO57" i="37"/>
  <c r="AO58" i="37"/>
  <c r="AO60" i="37"/>
  <c r="AO61" i="37"/>
  <c r="AO63" i="37"/>
  <c r="AN61" i="37"/>
  <c r="AN11" i="37"/>
  <c r="AN14" i="37"/>
  <c r="AO65" i="37"/>
  <c r="K22" i="25"/>
  <c r="K23" i="25"/>
  <c r="J22" i="25"/>
  <c r="L22" i="25"/>
  <c r="L23" i="25"/>
  <c r="J23" i="25"/>
  <c r="M17" i="25"/>
  <c r="M19" i="25" s="1"/>
  <c r="AS52" i="37"/>
  <c r="AS43" i="37"/>
  <c r="AS32" i="37"/>
  <c r="AS17" i="37"/>
  <c r="AS54" i="37"/>
  <c r="AS13" i="37"/>
  <c r="AS21" i="37"/>
  <c r="AS27" i="37"/>
  <c r="AS57" i="37"/>
  <c r="AS37" i="37"/>
  <c r="AS48" i="37"/>
  <c r="AS45" i="37"/>
  <c r="AS34" i="37"/>
  <c r="AS46" i="37"/>
  <c r="AS11" i="37"/>
  <c r="AS33" i="37"/>
  <c r="AS40" i="37"/>
  <c r="AS14" i="37"/>
  <c r="AS36" i="37"/>
  <c r="AS18" i="37"/>
  <c r="AS12" i="37"/>
  <c r="AS53" i="37"/>
  <c r="AS47" i="37"/>
  <c r="AS5" i="37"/>
  <c r="AS41" i="37"/>
  <c r="AS51" i="37"/>
  <c r="AS8" i="37"/>
  <c r="AS7" i="37"/>
  <c r="AS23" i="37"/>
  <c r="AS9" i="37"/>
  <c r="AS28" i="37"/>
  <c r="AS49" i="37"/>
  <c r="AS6" i="37"/>
  <c r="AS31" i="37"/>
  <c r="AS26" i="37"/>
  <c r="AS16" i="37"/>
  <c r="AS38" i="37"/>
  <c r="AS56" i="37"/>
  <c r="AS20" i="37"/>
  <c r="AS25" i="37"/>
  <c r="AS29" i="37"/>
  <c r="AS60" i="37"/>
  <c r="AS58" i="37"/>
  <c r="AS61" i="37"/>
  <c r="AS63" i="37"/>
  <c r="T12" i="29"/>
  <c r="J15" i="29"/>
  <c r="N29" i="29"/>
  <c r="E25" i="29"/>
  <c r="AN21" i="37"/>
  <c r="AN37" i="37"/>
  <c r="E14" i="25"/>
  <c r="E22" i="25" s="1"/>
  <c r="AN43" i="37"/>
  <c r="AN32" i="37"/>
  <c r="AN65" i="37"/>
  <c r="R23" i="25"/>
  <c r="U14" i="25"/>
  <c r="AN8" i="37"/>
  <c r="AN6" i="37"/>
  <c r="R22" i="25"/>
  <c r="V13" i="37"/>
  <c r="V53" i="37"/>
  <c r="V45" i="37"/>
  <c r="V21" i="37"/>
  <c r="V20" i="37"/>
  <c r="V31" i="37"/>
  <c r="V8" i="37"/>
  <c r="V9" i="37"/>
  <c r="V41" i="37"/>
  <c r="V28" i="37"/>
  <c r="V57" i="37"/>
  <c r="V34" i="37"/>
  <c r="V7" i="37"/>
  <c r="V56" i="37"/>
  <c r="V36" i="37"/>
  <c r="V17" i="37"/>
  <c r="V29" i="37"/>
  <c r="V32" i="37"/>
  <c r="V14" i="37"/>
  <c r="V33" i="37"/>
  <c r="V16" i="37"/>
  <c r="V48" i="37"/>
  <c r="V23" i="37"/>
  <c r="V38" i="37"/>
  <c r="V6" i="37"/>
  <c r="V11" i="37"/>
  <c r="V18" i="37"/>
  <c r="V26" i="37"/>
  <c r="V37" i="37"/>
  <c r="V5" i="37"/>
  <c r="V40" i="37"/>
  <c r="V12" i="37"/>
  <c r="V47" i="37"/>
  <c r="V54" i="37"/>
  <c r="V61" i="37"/>
  <c r="V49" i="37"/>
  <c r="V27" i="37"/>
  <c r="V52" i="37"/>
  <c r="V25" i="37"/>
  <c r="V46" i="37"/>
  <c r="V51" i="37"/>
  <c r="V60" i="37"/>
  <c r="V58" i="37"/>
  <c r="V43" i="37"/>
  <c r="V63" i="37"/>
  <c r="AN41" i="37"/>
  <c r="AN56" i="37"/>
  <c r="AO66" i="37"/>
  <c r="AE23" i="37"/>
  <c r="AE52" i="37"/>
  <c r="AE47" i="37"/>
  <c r="AE60" i="37"/>
  <c r="AE58" i="37"/>
  <c r="AE6" i="37"/>
  <c r="AE14" i="37"/>
  <c r="AE25" i="37"/>
  <c r="AE13" i="37"/>
  <c r="AE54" i="37"/>
  <c r="AE31" i="37"/>
  <c r="AE57" i="37"/>
  <c r="AE51" i="37"/>
  <c r="AE56" i="37"/>
  <c r="AE33" i="37"/>
  <c r="AE20" i="37"/>
  <c r="AE38" i="37"/>
  <c r="AE43" i="37"/>
  <c r="AE45" i="37"/>
  <c r="AE61" i="37"/>
  <c r="AE7" i="37"/>
  <c r="AE49" i="37"/>
  <c r="AE17" i="37"/>
  <c r="AE53" i="37"/>
  <c r="AE9" i="37"/>
  <c r="AE46" i="37"/>
  <c r="AE40" i="37"/>
  <c r="AE29" i="37"/>
  <c r="AE37" i="37"/>
  <c r="AE12" i="37"/>
  <c r="AE5" i="37"/>
  <c r="AE11" i="37"/>
  <c r="AE48" i="37"/>
  <c r="AE34" i="37"/>
  <c r="AE27" i="37"/>
  <c r="AE26" i="37"/>
  <c r="AE21" i="37"/>
  <c r="AE28" i="37"/>
  <c r="AE41" i="37"/>
  <c r="AE8" i="37"/>
  <c r="AE36" i="37"/>
  <c r="AE16" i="37"/>
  <c r="AE32" i="37"/>
  <c r="AE18" i="37"/>
  <c r="AE63" i="37"/>
  <c r="C22" i="25"/>
  <c r="T23" i="25"/>
  <c r="O64" i="25"/>
  <c r="O78" i="25" s="1"/>
  <c r="N14" i="25"/>
  <c r="N22" i="25" s="1"/>
  <c r="AN17" i="37"/>
  <c r="AN27" i="37"/>
  <c r="AU31" i="37"/>
  <c r="AU26" i="37"/>
  <c r="AU9" i="37"/>
  <c r="AU47" i="37"/>
  <c r="AU28" i="37"/>
  <c r="AU52" i="37"/>
  <c r="AU40" i="37"/>
  <c r="AU60" i="37"/>
  <c r="AU14" i="37"/>
  <c r="AU41" i="37"/>
  <c r="AU23" i="37"/>
  <c r="AU45" i="37"/>
  <c r="AU16" i="37"/>
  <c r="AU29" i="37"/>
  <c r="AU56" i="37"/>
  <c r="AU51" i="37"/>
  <c r="AU8" i="37"/>
  <c r="AU38" i="37"/>
  <c r="AU34" i="37"/>
  <c r="AU17" i="37"/>
  <c r="AU25" i="37"/>
  <c r="AU57" i="37"/>
  <c r="AU36" i="37"/>
  <c r="AU27" i="37"/>
  <c r="AU5" i="37"/>
  <c r="AU7" i="37"/>
  <c r="AU48" i="37"/>
  <c r="AU12" i="37"/>
  <c r="AU11" i="37"/>
  <c r="AU54" i="37"/>
  <c r="AU49" i="37"/>
  <c r="AU46" i="37"/>
  <c r="AU58" i="37"/>
  <c r="AU61" i="37"/>
  <c r="AU32" i="37"/>
  <c r="AU21" i="37"/>
  <c r="AU18" i="37"/>
  <c r="AU37" i="37"/>
  <c r="AU13" i="37"/>
  <c r="AU43" i="37"/>
  <c r="AU33" i="37"/>
  <c r="AU20" i="37"/>
  <c r="AU6" i="37"/>
  <c r="AU53" i="37"/>
  <c r="AU63" i="37"/>
  <c r="F22" i="25"/>
  <c r="T22" i="25"/>
  <c r="T25" i="25"/>
  <c r="T27" i="25" s="1"/>
  <c r="AN40" i="37"/>
  <c r="K77" i="25"/>
  <c r="AK47" i="37"/>
  <c r="AK26" i="37"/>
  <c r="AK37" i="37"/>
  <c r="AK33" i="37"/>
  <c r="AK21" i="37"/>
  <c r="AK56" i="37"/>
  <c r="AK6" i="37"/>
  <c r="AK43" i="37"/>
  <c r="AK13" i="37"/>
  <c r="AK5" i="37"/>
  <c r="AK46" i="37"/>
  <c r="AK34" i="37"/>
  <c r="AK14" i="37"/>
  <c r="AK49" i="37"/>
  <c r="AK36" i="37"/>
  <c r="AK31" i="37"/>
  <c r="AK60" i="37"/>
  <c r="AK48" i="37"/>
  <c r="AK12" i="37"/>
  <c r="AK18" i="37"/>
  <c r="AK38" i="37"/>
  <c r="AK58" i="37"/>
  <c r="AK27" i="37"/>
  <c r="AK11" i="37"/>
  <c r="AK32" i="37"/>
  <c r="AK9" i="37"/>
  <c r="AK61" i="37"/>
  <c r="AK29" i="37"/>
  <c r="AK51" i="37"/>
  <c r="AK25" i="37"/>
  <c r="AK8" i="37"/>
  <c r="AK57" i="37"/>
  <c r="AK41" i="37"/>
  <c r="AK40" i="37"/>
  <c r="AK17" i="37"/>
  <c r="AK52" i="37"/>
  <c r="AK28" i="37"/>
  <c r="AK45" i="37"/>
  <c r="AK20" i="37"/>
  <c r="AK23" i="37"/>
  <c r="AK53" i="37"/>
  <c r="AK16" i="37"/>
  <c r="AK7" i="37"/>
  <c r="AK54" i="37"/>
  <c r="AK63" i="37"/>
  <c r="F23" i="25"/>
  <c r="S23" i="25"/>
  <c r="V65" i="37"/>
  <c r="AN23" i="37"/>
  <c r="AN54" i="37"/>
  <c r="D23" i="25"/>
  <c r="D30" i="25" s="1"/>
  <c r="S22" i="25"/>
  <c r="E22" i="29"/>
  <c r="M10" i="29"/>
  <c r="AN38" i="37"/>
  <c r="E78" i="25"/>
  <c r="E77" i="25"/>
  <c r="C78" i="25"/>
  <c r="C77" i="25"/>
  <c r="F77" i="25"/>
  <c r="G78" i="25"/>
  <c r="G77" i="25"/>
  <c r="F78" i="25"/>
  <c r="V8" i="29"/>
  <c r="L24" i="29"/>
  <c r="D22" i="29"/>
  <c r="L72" i="25"/>
  <c r="A9" i="32"/>
  <c r="D67" i="25"/>
  <c r="G7" i="29"/>
  <c r="Q7" i="29"/>
  <c r="H24" i="29"/>
  <c r="M8" i="29"/>
  <c r="K12" i="29"/>
  <c r="G15" i="29"/>
  <c r="V15" i="29"/>
  <c r="K25" i="29"/>
  <c r="C28" i="29"/>
  <c r="T11" i="29"/>
  <c r="J28" i="29"/>
  <c r="L15" i="29"/>
  <c r="D11" i="29"/>
  <c r="L15" i="32"/>
  <c r="M12" i="25"/>
  <c r="A8" i="32"/>
  <c r="C96" i="25"/>
  <c r="C98" i="25" s="1"/>
  <c r="G49" i="25"/>
  <c r="G51" i="25" s="1"/>
  <c r="K24" i="29"/>
  <c r="K33" i="25"/>
  <c r="K35" i="25" s="1"/>
  <c r="J96" i="25"/>
  <c r="J98" i="25" s="1"/>
  <c r="J24" i="29"/>
  <c r="N8" i="29"/>
  <c r="H7" i="29"/>
  <c r="J72" i="25"/>
  <c r="H72" i="25"/>
  <c r="C62" i="37"/>
  <c r="BC62" i="37"/>
  <c r="BD62" i="37" s="1"/>
  <c r="AE64" i="37"/>
  <c r="BG64" i="37"/>
  <c r="AH64" i="37"/>
  <c r="BH64" i="37"/>
  <c r="AG64" i="37"/>
  <c r="AQ64" i="37"/>
  <c r="T64" i="37"/>
  <c r="BF64" i="37"/>
  <c r="AT64" i="37"/>
  <c r="P64" i="37"/>
  <c r="V64" i="37"/>
  <c r="AP64" i="37"/>
  <c r="AY64" i="37"/>
  <c r="AU64" i="37"/>
  <c r="AX64" i="37"/>
  <c r="Y64" i="37"/>
  <c r="AJ64" i="37"/>
  <c r="AA64" i="37"/>
  <c r="I64" i="37"/>
  <c r="O64" i="37"/>
  <c r="AS64" i="37"/>
  <c r="J64" i="37"/>
  <c r="AO64" i="37"/>
  <c r="U64" i="37"/>
  <c r="AZ64" i="37"/>
  <c r="H64" i="37"/>
  <c r="BB64" i="37"/>
  <c r="BI64" i="37"/>
  <c r="AK64" i="37"/>
  <c r="R64" i="37"/>
  <c r="AB64" i="37"/>
  <c r="L64" i="37"/>
  <c r="AC64" i="37"/>
  <c r="BA64" i="37"/>
  <c r="Z64" i="37"/>
  <c r="AR64" i="37"/>
  <c r="AW64" i="37"/>
  <c r="AM64" i="37"/>
  <c r="BK64" i="37"/>
  <c r="S64" i="37"/>
  <c r="AN64" i="37"/>
  <c r="G64" i="37"/>
  <c r="Q64" i="37"/>
  <c r="BJ64" i="37"/>
  <c r="AL64" i="37"/>
  <c r="AD64" i="37"/>
  <c r="AF64" i="37"/>
  <c r="AI64" i="37"/>
  <c r="K64" i="37"/>
  <c r="M64" i="37"/>
  <c r="N64" i="37"/>
  <c r="AV64" i="37"/>
  <c r="W64" i="37"/>
  <c r="X64" i="37"/>
  <c r="W66" i="37"/>
  <c r="V66" i="37"/>
  <c r="AX66" i="37"/>
  <c r="Y66" i="37"/>
  <c r="AY66" i="37"/>
  <c r="AE66" i="37"/>
  <c r="AK66" i="37"/>
  <c r="Q66" i="37"/>
  <c r="AP66" i="37"/>
  <c r="T66" i="37"/>
  <c r="O66" i="37"/>
  <c r="BA66" i="37"/>
  <c r="AV66" i="37"/>
  <c r="BB66" i="37"/>
  <c r="AS66" i="37"/>
  <c r="AF66" i="37"/>
  <c r="AH66" i="37"/>
  <c r="AL66" i="37"/>
  <c r="AJ66" i="37"/>
  <c r="AZ66" i="37"/>
  <c r="R66" i="37"/>
  <c r="AN66" i="37"/>
  <c r="AU66" i="37"/>
  <c r="AC66" i="37"/>
  <c r="A67" i="37"/>
  <c r="B67" i="37" s="1"/>
  <c r="W67" i="37" s="1"/>
  <c r="A67" i="36"/>
  <c r="C67" i="36" s="1"/>
  <c r="S47" i="37"/>
  <c r="S21" i="37"/>
  <c r="AG63" i="37"/>
  <c r="AJ65" i="37"/>
  <c r="BF37" i="37"/>
  <c r="K10" i="13"/>
  <c r="S56" i="37"/>
  <c r="AJ31" i="37"/>
  <c r="S32" i="37"/>
  <c r="AJ46" i="37"/>
  <c r="S7" i="37"/>
  <c r="BF60" i="37"/>
  <c r="AJ18" i="37"/>
  <c r="S57" i="37"/>
  <c r="BF33" i="37"/>
  <c r="AJ23" i="37"/>
  <c r="BF53" i="37"/>
  <c r="S27" i="37"/>
  <c r="AJ60" i="37"/>
  <c r="S52" i="37"/>
  <c r="AJ28" i="37"/>
  <c r="S26" i="37"/>
  <c r="Z28" i="37"/>
  <c r="AJ7" i="37"/>
  <c r="S58" i="37"/>
  <c r="Z53" i="37"/>
  <c r="AJ32" i="37"/>
  <c r="BF16" i="37"/>
  <c r="S46" i="37"/>
  <c r="H52" i="37"/>
  <c r="S14" i="37"/>
  <c r="AG204" i="37"/>
  <c r="BK33" i="37"/>
  <c r="S40" i="37"/>
  <c r="S66" i="37"/>
  <c r="S8" i="37"/>
  <c r="G66" i="37"/>
  <c r="S13" i="37"/>
  <c r="S63" i="37"/>
  <c r="BF9" i="37"/>
  <c r="K28" i="13"/>
  <c r="K6" i="13"/>
  <c r="H28" i="37"/>
  <c r="S60" i="37"/>
  <c r="AI66" i="37"/>
  <c r="J66" i="37"/>
  <c r="S37" i="37"/>
  <c r="S12" i="37"/>
  <c r="H18" i="37"/>
  <c r="BK53" i="37"/>
  <c r="AB56" i="37"/>
  <c r="H33" i="37"/>
  <c r="BF12" i="37"/>
  <c r="AJ49" i="37"/>
  <c r="AD48" i="37"/>
  <c r="AD16" i="37"/>
  <c r="AD46" i="37"/>
  <c r="AD41" i="37"/>
  <c r="AD14" i="37"/>
  <c r="AD17" i="37"/>
  <c r="AD45" i="37"/>
  <c r="AD26" i="37"/>
  <c r="AD25" i="37"/>
  <c r="AD9" i="37"/>
  <c r="AD31" i="37"/>
  <c r="AD8" i="37"/>
  <c r="AD36" i="37"/>
  <c r="AD51" i="37"/>
  <c r="AD27" i="37"/>
  <c r="AD49" i="37"/>
  <c r="AD13" i="37"/>
  <c r="AD32" i="37"/>
  <c r="AD204" i="37"/>
  <c r="AD37" i="37"/>
  <c r="AD21" i="37"/>
  <c r="AD28" i="37"/>
  <c r="AD18" i="37"/>
  <c r="AD33" i="37"/>
  <c r="AD5" i="37"/>
  <c r="AD38" i="37"/>
  <c r="AD11" i="37"/>
  <c r="AD34" i="37"/>
  <c r="AD20" i="37"/>
  <c r="AD29" i="37"/>
  <c r="AD23" i="37"/>
  <c r="AD40" i="37"/>
  <c r="AD6" i="37"/>
  <c r="AD7" i="37"/>
  <c r="AD43" i="37"/>
  <c r="AD12" i="37"/>
  <c r="AD47" i="37"/>
  <c r="AD52" i="37"/>
  <c r="AD53" i="37"/>
  <c r="AD56" i="37"/>
  <c r="AD54" i="37"/>
  <c r="AD57" i="37"/>
  <c r="AD58" i="37"/>
  <c r="AD60" i="37"/>
  <c r="AD61" i="37"/>
  <c r="AD63" i="37"/>
  <c r="AD65" i="37"/>
  <c r="Z66" i="37"/>
  <c r="S49" i="37"/>
  <c r="S38" i="37"/>
  <c r="Z40" i="37"/>
  <c r="Z57" i="37"/>
  <c r="Z45" i="37"/>
  <c r="H48" i="37"/>
  <c r="H43" i="37"/>
  <c r="H29" i="37"/>
  <c r="BF52" i="37"/>
  <c r="BF25" i="37"/>
  <c r="AG11" i="37"/>
  <c r="AG47" i="37"/>
  <c r="AG6" i="37"/>
  <c r="BK25" i="37"/>
  <c r="BK8" i="37"/>
  <c r="AJ25" i="37"/>
  <c r="AJ20" i="37"/>
  <c r="AJ61" i="37"/>
  <c r="AB5" i="37"/>
  <c r="AB45" i="37"/>
  <c r="Z65" i="37"/>
  <c r="BK34" i="37"/>
  <c r="K66" i="37"/>
  <c r="AM204" i="37"/>
  <c r="AM5" i="37"/>
  <c r="AM7" i="37"/>
  <c r="AM6" i="37"/>
  <c r="AM11" i="37"/>
  <c r="AM12" i="37"/>
  <c r="AM16" i="37"/>
  <c r="AM20" i="37"/>
  <c r="AM8" i="37"/>
  <c r="AM23" i="37"/>
  <c r="AM17" i="37"/>
  <c r="AM13" i="37"/>
  <c r="AM14" i="37"/>
  <c r="AM21" i="37"/>
  <c r="AM18" i="37"/>
  <c r="AM9" i="37"/>
  <c r="AM26" i="37"/>
  <c r="AM25" i="37"/>
  <c r="AM31" i="37"/>
  <c r="AM36" i="37"/>
  <c r="AM32" i="37"/>
  <c r="AM27" i="37"/>
  <c r="AM28" i="37"/>
  <c r="AM33" i="37"/>
  <c r="AM37" i="37"/>
  <c r="AM38" i="37"/>
  <c r="AM34" i="37"/>
  <c r="AM29" i="37"/>
  <c r="AM40" i="37"/>
  <c r="AM41" i="37"/>
  <c r="AM43" i="37"/>
  <c r="AM45" i="37"/>
  <c r="AM46" i="37"/>
  <c r="AM47" i="37"/>
  <c r="AM48" i="37"/>
  <c r="AM49" i="37"/>
  <c r="AM51" i="37"/>
  <c r="AM52" i="37"/>
  <c r="AM53" i="37"/>
  <c r="AM54" i="37"/>
  <c r="AM56" i="37"/>
  <c r="AM57" i="37"/>
  <c r="AM58" i="37"/>
  <c r="AM61" i="37"/>
  <c r="AM60" i="37"/>
  <c r="AM63" i="37"/>
  <c r="AM65" i="37"/>
  <c r="BJ204" i="37"/>
  <c r="S25" i="37"/>
  <c r="S16" i="37"/>
  <c r="Z17" i="37"/>
  <c r="Z36" i="37"/>
  <c r="Z8" i="37"/>
  <c r="H12" i="37"/>
  <c r="H40" i="37"/>
  <c r="H26" i="37"/>
  <c r="AG57" i="37"/>
  <c r="AG9" i="37"/>
  <c r="BK46" i="37"/>
  <c r="BK43" i="37"/>
  <c r="BK60" i="37"/>
  <c r="AJ51" i="37"/>
  <c r="AJ34" i="37"/>
  <c r="AB61" i="37"/>
  <c r="AB57" i="37"/>
  <c r="AB12" i="37"/>
  <c r="Z11" i="37"/>
  <c r="BF31" i="37"/>
  <c r="Z20" i="37"/>
  <c r="BF26" i="37"/>
  <c r="AD66" i="37"/>
  <c r="AG66" i="37"/>
  <c r="Z29" i="37"/>
  <c r="Z204" i="37"/>
  <c r="Z43" i="37"/>
  <c r="H9" i="37"/>
  <c r="H34" i="37"/>
  <c r="H8" i="37"/>
  <c r="H31" i="37"/>
  <c r="BF51" i="37"/>
  <c r="AG32" i="37"/>
  <c r="AG61" i="37"/>
  <c r="BK48" i="37"/>
  <c r="BK16" i="37"/>
  <c r="BK36" i="37"/>
  <c r="AJ14" i="37"/>
  <c r="AJ16" i="37"/>
  <c r="AB63" i="37"/>
  <c r="AB32" i="37"/>
  <c r="AB43" i="37"/>
  <c r="H46" i="37"/>
  <c r="BF13" i="37"/>
  <c r="Z18" i="37"/>
  <c r="AG27" i="37"/>
  <c r="AG38" i="37"/>
  <c r="AJ204" i="37"/>
  <c r="AM66" i="37"/>
  <c r="S51" i="37"/>
  <c r="S34" i="37"/>
  <c r="Z16" i="37"/>
  <c r="Z54" i="37"/>
  <c r="Z23" i="37"/>
  <c r="H57" i="37"/>
  <c r="H204" i="37"/>
  <c r="BF38" i="37"/>
  <c r="BF23" i="37"/>
  <c r="AG12" i="37"/>
  <c r="AG46" i="37"/>
  <c r="BK11" i="37"/>
  <c r="BK204" i="37"/>
  <c r="BK28" i="37"/>
  <c r="AJ48" i="37"/>
  <c r="AJ29" i="37"/>
  <c r="AB60" i="37"/>
  <c r="AB16" i="37"/>
  <c r="AB204" i="37"/>
  <c r="H16" i="37"/>
  <c r="AG48" i="37"/>
  <c r="AB46" i="37"/>
  <c r="BF34" i="37"/>
  <c r="BK27" i="37"/>
  <c r="AB27" i="37"/>
  <c r="AB66" i="37"/>
  <c r="S61" i="37"/>
  <c r="S9" i="37"/>
  <c r="S20" i="37"/>
  <c r="Z34" i="37"/>
  <c r="Z32" i="37"/>
  <c r="Z41" i="37"/>
  <c r="H49" i="37"/>
  <c r="BF63" i="37"/>
  <c r="BF48" i="37"/>
  <c r="BF29" i="37"/>
  <c r="BF21" i="37"/>
  <c r="BF17" i="37"/>
  <c r="AG7" i="37"/>
  <c r="AG14" i="37"/>
  <c r="BK51" i="37"/>
  <c r="BK14" i="37"/>
  <c r="BK58" i="37"/>
  <c r="AJ9" i="37"/>
  <c r="AJ11" i="37"/>
  <c r="AB8" i="37"/>
  <c r="AB54" i="37"/>
  <c r="AB41" i="37"/>
  <c r="BH204" i="37"/>
  <c r="N29" i="37"/>
  <c r="N48" i="37"/>
  <c r="N7" i="37"/>
  <c r="N6" i="37"/>
  <c r="N31" i="37"/>
  <c r="N40" i="37"/>
  <c r="N23" i="37"/>
  <c r="N41" i="37"/>
  <c r="N16" i="37"/>
  <c r="N17" i="37"/>
  <c r="N43" i="37"/>
  <c r="N8" i="37"/>
  <c r="N13" i="37"/>
  <c r="N36" i="37"/>
  <c r="N49" i="37"/>
  <c r="N5" i="37"/>
  <c r="N32" i="37"/>
  <c r="N20" i="37"/>
  <c r="N27" i="37"/>
  <c r="N45" i="37"/>
  <c r="N21" i="37"/>
  <c r="N9" i="37"/>
  <c r="N47" i="37"/>
  <c r="N46" i="37"/>
  <c r="N14" i="37"/>
  <c r="N37" i="37"/>
  <c r="N33" i="37"/>
  <c r="N28" i="37"/>
  <c r="N204" i="37"/>
  <c r="N38" i="37"/>
  <c r="N51" i="37"/>
  <c r="N18" i="37"/>
  <c r="N34" i="37"/>
  <c r="N11" i="37"/>
  <c r="N26" i="37"/>
  <c r="N12" i="37"/>
  <c r="N25" i="37"/>
  <c r="N52" i="37"/>
  <c r="N53" i="37"/>
  <c r="N54" i="37"/>
  <c r="N56" i="37"/>
  <c r="N57" i="37"/>
  <c r="N58" i="37"/>
  <c r="N60" i="37"/>
  <c r="N61" i="37"/>
  <c r="N63" i="37"/>
  <c r="N65" i="37"/>
  <c r="AG20" i="37"/>
  <c r="H13" i="37"/>
  <c r="AJ38" i="37"/>
  <c r="H66" i="37"/>
  <c r="S33" i="37"/>
  <c r="S48" i="37"/>
  <c r="S29" i="37"/>
  <c r="Z38" i="37"/>
  <c r="Z52" i="37"/>
  <c r="Z13" i="37"/>
  <c r="H27" i="37"/>
  <c r="BF49" i="37"/>
  <c r="BF7" i="37"/>
  <c r="AG56" i="37"/>
  <c r="AG45" i="37"/>
  <c r="BK31" i="37"/>
  <c r="BK7" i="37"/>
  <c r="BK40" i="37"/>
  <c r="AJ47" i="37"/>
  <c r="AJ33" i="37"/>
  <c r="AB29" i="37"/>
  <c r="AB36" i="37"/>
  <c r="AB11" i="37"/>
  <c r="Z47" i="37"/>
  <c r="AG58" i="37"/>
  <c r="H51" i="37"/>
  <c r="AG18" i="37"/>
  <c r="BK63" i="37"/>
  <c r="AB14" i="37"/>
  <c r="AT16" i="37"/>
  <c r="AT53" i="37"/>
  <c r="AT38" i="37"/>
  <c r="AT54" i="37"/>
  <c r="AT51" i="37"/>
  <c r="AT61" i="37"/>
  <c r="AT45" i="37"/>
  <c r="AT20" i="37"/>
  <c r="AT57" i="37"/>
  <c r="AT27" i="37"/>
  <c r="AT29" i="37"/>
  <c r="AT56" i="37"/>
  <c r="AT204" i="37"/>
  <c r="AT23" i="37"/>
  <c r="AT58" i="37"/>
  <c r="AT34" i="37"/>
  <c r="AT36" i="37"/>
  <c r="AT13" i="37"/>
  <c r="AT60" i="37"/>
  <c r="AT5" i="37"/>
  <c r="AT41" i="37"/>
  <c r="AT63" i="37"/>
  <c r="AT32" i="37"/>
  <c r="AT17" i="37"/>
  <c r="AT40" i="37"/>
  <c r="AT43" i="37"/>
  <c r="AT25" i="37"/>
  <c r="AT8" i="37"/>
  <c r="AT11" i="37"/>
  <c r="AT9" i="37"/>
  <c r="AT28" i="37"/>
  <c r="AT14" i="37"/>
  <c r="AT6" i="37"/>
  <c r="AT21" i="37"/>
  <c r="AT37" i="37"/>
  <c r="AT18" i="37"/>
  <c r="AT31" i="37"/>
  <c r="AT26" i="37"/>
  <c r="AT12" i="37"/>
  <c r="AT47" i="37"/>
  <c r="AT33" i="37"/>
  <c r="AT48" i="37"/>
  <c r="AT7" i="37"/>
  <c r="AT49" i="37"/>
  <c r="AT46" i="37"/>
  <c r="AT52" i="37"/>
  <c r="AT66" i="37"/>
  <c r="AT65" i="37"/>
  <c r="AQ204" i="37"/>
  <c r="AQ7" i="37"/>
  <c r="AQ12" i="37"/>
  <c r="AQ11" i="37"/>
  <c r="AQ6" i="37"/>
  <c r="AQ5" i="37"/>
  <c r="AQ16" i="37"/>
  <c r="AQ20" i="37"/>
  <c r="AQ8" i="37"/>
  <c r="AQ17" i="37"/>
  <c r="AQ13" i="37"/>
  <c r="AQ23" i="37"/>
  <c r="AQ14" i="37"/>
  <c r="AQ9" i="37"/>
  <c r="AQ21" i="37"/>
  <c r="AQ18" i="37"/>
  <c r="AQ25" i="37"/>
  <c r="AQ26" i="37"/>
  <c r="AQ31" i="37"/>
  <c r="AQ37" i="37"/>
  <c r="AQ27" i="37"/>
  <c r="AQ32" i="37"/>
  <c r="AQ36" i="37"/>
  <c r="AQ33" i="37"/>
  <c r="AQ28" i="37"/>
  <c r="AQ34" i="37"/>
  <c r="AQ38" i="37"/>
  <c r="AQ29" i="37"/>
  <c r="AQ40" i="37"/>
  <c r="AQ41" i="37"/>
  <c r="AQ43" i="37"/>
  <c r="AQ45" i="37"/>
  <c r="AQ46" i="37"/>
  <c r="AQ47" i="37"/>
  <c r="AQ48" i="37"/>
  <c r="AQ51" i="37"/>
  <c r="AQ49" i="37"/>
  <c r="AQ53" i="37"/>
  <c r="AQ52" i="37"/>
  <c r="AQ54" i="37"/>
  <c r="AQ56" i="37"/>
  <c r="AQ57" i="37"/>
  <c r="AQ58" i="37"/>
  <c r="K38" i="37"/>
  <c r="K40" i="37"/>
  <c r="K48" i="37"/>
  <c r="K37" i="37"/>
  <c r="K54" i="37"/>
  <c r="K45" i="37"/>
  <c r="K26" i="37"/>
  <c r="K6" i="37"/>
  <c r="K60" i="37"/>
  <c r="K13" i="37"/>
  <c r="K51" i="37"/>
  <c r="K57" i="37"/>
  <c r="K27" i="37"/>
  <c r="K204" i="37"/>
  <c r="K47" i="37"/>
  <c r="K32" i="37"/>
  <c r="K18" i="37"/>
  <c r="K53" i="37"/>
  <c r="K46" i="37"/>
  <c r="K58" i="37"/>
  <c r="K25" i="37"/>
  <c r="K12" i="37"/>
  <c r="K56" i="37"/>
  <c r="K41" i="37"/>
  <c r="K9" i="37"/>
  <c r="K20" i="37"/>
  <c r="K7" i="37"/>
  <c r="K8" i="37"/>
  <c r="AQ60" i="37"/>
  <c r="K17" i="37"/>
  <c r="K52" i="37"/>
  <c r="K49" i="37"/>
  <c r="K14" i="37"/>
  <c r="K31" i="37"/>
  <c r="AQ61" i="37"/>
  <c r="K61" i="37"/>
  <c r="K33" i="37"/>
  <c r="K34" i="37"/>
  <c r="AQ63" i="37"/>
  <c r="AQ65" i="37"/>
  <c r="K43" i="37"/>
  <c r="K21" i="37"/>
  <c r="K16" i="37"/>
  <c r="K23" i="37"/>
  <c r="K11" i="37"/>
  <c r="K36" i="37"/>
  <c r="K28" i="37"/>
  <c r="K5" i="37"/>
  <c r="K29" i="37"/>
  <c r="K63" i="37"/>
  <c r="K65" i="37"/>
  <c r="U66" i="37"/>
  <c r="S11" i="37"/>
  <c r="S18" i="37"/>
  <c r="S5" i="37"/>
  <c r="Z12" i="37"/>
  <c r="Z31" i="37"/>
  <c r="H14" i="37"/>
  <c r="H53" i="37"/>
  <c r="BF61" i="37"/>
  <c r="BF14" i="37"/>
  <c r="BF20" i="37"/>
  <c r="AG37" i="37"/>
  <c r="AG13" i="37"/>
  <c r="BK49" i="37"/>
  <c r="BK56" i="37"/>
  <c r="BK52" i="37"/>
  <c r="AJ21" i="37"/>
  <c r="AJ5" i="37"/>
  <c r="AB23" i="37"/>
  <c r="AB52" i="37"/>
  <c r="AB58" i="37"/>
  <c r="BK23" i="37"/>
  <c r="AB40" i="37"/>
  <c r="AB31" i="37"/>
  <c r="AB38" i="37"/>
  <c r="AB53" i="37"/>
  <c r="AB26" i="37"/>
  <c r="H54" i="37"/>
  <c r="H36" i="37"/>
  <c r="AG54" i="37"/>
  <c r="AW204" i="37"/>
  <c r="L204" i="37"/>
  <c r="H47" i="37"/>
  <c r="BF28" i="37"/>
  <c r="AG23" i="37"/>
  <c r="AG41" i="37"/>
  <c r="BK57" i="37"/>
  <c r="AJ45" i="37"/>
  <c r="BF57" i="37"/>
  <c r="AG31" i="37"/>
  <c r="AG17" i="37"/>
  <c r="BK12" i="37"/>
  <c r="BK9" i="37"/>
  <c r="AJ13" i="37"/>
  <c r="AJ37" i="37"/>
  <c r="AB17" i="37"/>
  <c r="AB49" i="37"/>
  <c r="AG43" i="37"/>
  <c r="BF46" i="37"/>
  <c r="Z33" i="37"/>
  <c r="AG53" i="37"/>
  <c r="BK32" i="37"/>
  <c r="AB28" i="37"/>
  <c r="Z51" i="37"/>
  <c r="BF32" i="37"/>
  <c r="S204" i="37"/>
  <c r="S43" i="37"/>
  <c r="Z61" i="37"/>
  <c r="Z9" i="37"/>
  <c r="H63" i="37"/>
  <c r="H5" i="37"/>
  <c r="H32" i="37"/>
  <c r="H38" i="37"/>
  <c r="BF45" i="37"/>
  <c r="BF204" i="37"/>
  <c r="AG52" i="37"/>
  <c r="AG40" i="37"/>
  <c r="BK18" i="37"/>
  <c r="BK41" i="37"/>
  <c r="AJ43" i="37"/>
  <c r="AJ6" i="37"/>
  <c r="AB34" i="37"/>
  <c r="AB9" i="37"/>
  <c r="AR204" i="37"/>
  <c r="AR7" i="37"/>
  <c r="AR12" i="37"/>
  <c r="AR5" i="37"/>
  <c r="AR6" i="37"/>
  <c r="AR11" i="37"/>
  <c r="AR20" i="37"/>
  <c r="AR16" i="37"/>
  <c r="AR23" i="37"/>
  <c r="AR13" i="37"/>
  <c r="AR17" i="37"/>
  <c r="AR8" i="37"/>
  <c r="AR14" i="37"/>
  <c r="AR9" i="37"/>
  <c r="AR18" i="37"/>
  <c r="AR21" i="37"/>
  <c r="AR26" i="37"/>
  <c r="AR25" i="37"/>
  <c r="AR31" i="37"/>
  <c r="AR36" i="37"/>
  <c r="AR27" i="37"/>
  <c r="AR32" i="37"/>
  <c r="AR33" i="37"/>
  <c r="AR37" i="37"/>
  <c r="AR28" i="37"/>
  <c r="AR29" i="37"/>
  <c r="AR34" i="37"/>
  <c r="AR38" i="37"/>
  <c r="AR40" i="37"/>
  <c r="AR41" i="37"/>
  <c r="AR43" i="37"/>
  <c r="AR45" i="37"/>
  <c r="AR46" i="37"/>
  <c r="AR47" i="37"/>
  <c r="AR48" i="37"/>
  <c r="AR51" i="37"/>
  <c r="AR49" i="37"/>
  <c r="AR52" i="37"/>
  <c r="AR53" i="37"/>
  <c r="AR54" i="37"/>
  <c r="AR56" i="37"/>
  <c r="AR57" i="37"/>
  <c r="AR58" i="37"/>
  <c r="AR61" i="37"/>
  <c r="AR60" i="37"/>
  <c r="AR63" i="37"/>
  <c r="AR65" i="37"/>
  <c r="Z26" i="37"/>
  <c r="Z60" i="37"/>
  <c r="Z25" i="37"/>
  <c r="BF47" i="37"/>
  <c r="Z5" i="37"/>
  <c r="BF6" i="37"/>
  <c r="AI20" i="37"/>
  <c r="AI8" i="37"/>
  <c r="AI6" i="37"/>
  <c r="AI7" i="37"/>
  <c r="AI13" i="37"/>
  <c r="AI204" i="37"/>
  <c r="AI17" i="37"/>
  <c r="AI5" i="37"/>
  <c r="AI12" i="37"/>
  <c r="AI11" i="37"/>
  <c r="AI23" i="37"/>
  <c r="AI16" i="37"/>
  <c r="AI21" i="37"/>
  <c r="AI9" i="37"/>
  <c r="AI14" i="37"/>
  <c r="AI18" i="37"/>
  <c r="AI25" i="37"/>
  <c r="AI26" i="37"/>
  <c r="AI31" i="37"/>
  <c r="AI36" i="37"/>
  <c r="AI32" i="37"/>
  <c r="AI27" i="37"/>
  <c r="AI28" i="37"/>
  <c r="AI33" i="37"/>
  <c r="AI37" i="37"/>
  <c r="AI38" i="37"/>
  <c r="AI34" i="37"/>
  <c r="AI29" i="37"/>
  <c r="AI40" i="37"/>
  <c r="AI41" i="37"/>
  <c r="AI43" i="37"/>
  <c r="AI45" i="37"/>
  <c r="AI46" i="37"/>
  <c r="AI47" i="37"/>
  <c r="AI48" i="37"/>
  <c r="AI49" i="37"/>
  <c r="AI51" i="37"/>
  <c r="AI52" i="37"/>
  <c r="AI53" i="37"/>
  <c r="AI54" i="37"/>
  <c r="AI57" i="37"/>
  <c r="AI56" i="37"/>
  <c r="AI58" i="37"/>
  <c r="J7" i="37"/>
  <c r="J33" i="37"/>
  <c r="J9" i="37"/>
  <c r="J28" i="37"/>
  <c r="J47" i="37"/>
  <c r="J11" i="37"/>
  <c r="J37" i="37"/>
  <c r="J48" i="37"/>
  <c r="J14" i="37"/>
  <c r="J6" i="37"/>
  <c r="J21" i="37"/>
  <c r="J34" i="37"/>
  <c r="J49" i="37"/>
  <c r="J58" i="37"/>
  <c r="J46" i="37"/>
  <c r="J18" i="37"/>
  <c r="J60" i="37"/>
  <c r="J38" i="37"/>
  <c r="J51" i="37"/>
  <c r="J12" i="37"/>
  <c r="J20" i="37"/>
  <c r="J26" i="37"/>
  <c r="AI60" i="37"/>
  <c r="J16" i="37"/>
  <c r="J25" i="37"/>
  <c r="J29" i="37"/>
  <c r="J52" i="37"/>
  <c r="J40" i="37"/>
  <c r="J53" i="37"/>
  <c r="J17" i="37"/>
  <c r="J31" i="37"/>
  <c r="J54" i="37"/>
  <c r="J43" i="37"/>
  <c r="J204" i="37"/>
  <c r="J23" i="37"/>
  <c r="J41" i="37"/>
  <c r="J56" i="37"/>
  <c r="J5" i="37"/>
  <c r="J13" i="37"/>
  <c r="J32" i="37"/>
  <c r="J8" i="37"/>
  <c r="J27" i="37"/>
  <c r="J36" i="37"/>
  <c r="J45" i="37"/>
  <c r="J57" i="37"/>
  <c r="AI61" i="37"/>
  <c r="J61" i="37"/>
  <c r="J63" i="37"/>
  <c r="AI63" i="37"/>
  <c r="AI65" i="37"/>
  <c r="J65" i="37"/>
  <c r="S54" i="37"/>
  <c r="S17" i="37"/>
  <c r="Z58" i="37"/>
  <c r="Z48" i="37"/>
  <c r="H6" i="37"/>
  <c r="H23" i="37"/>
  <c r="BF56" i="37"/>
  <c r="BF36" i="37"/>
  <c r="AG25" i="37"/>
  <c r="AG8" i="37"/>
  <c r="BK45" i="37"/>
  <c r="BK54" i="37"/>
  <c r="AJ8" i="37"/>
  <c r="AJ57" i="37"/>
  <c r="AB33" i="37"/>
  <c r="AB48" i="37"/>
  <c r="Z7" i="37"/>
  <c r="BF58" i="37"/>
  <c r="BK29" i="37"/>
  <c r="AB13" i="37"/>
  <c r="AR66" i="37"/>
  <c r="H60" i="37"/>
  <c r="I204" i="37"/>
  <c r="AA204" i="37"/>
  <c r="AA7" i="37"/>
  <c r="I12" i="37"/>
  <c r="I5" i="37"/>
  <c r="I11" i="37"/>
  <c r="I6" i="37"/>
  <c r="AA12" i="37"/>
  <c r="AA6" i="37"/>
  <c r="AA5" i="37"/>
  <c r="I7" i="37"/>
  <c r="AA11" i="37"/>
  <c r="I20" i="37"/>
  <c r="AA16" i="37"/>
  <c r="I16" i="37"/>
  <c r="AA20" i="37"/>
  <c r="I13" i="37"/>
  <c r="AA8" i="37"/>
  <c r="I23" i="37"/>
  <c r="AA13" i="37"/>
  <c r="I8" i="37"/>
  <c r="I17" i="37"/>
  <c r="AA17" i="37"/>
  <c r="AA23" i="37"/>
  <c r="AA9" i="37"/>
  <c r="I21" i="37"/>
  <c r="AA14" i="37"/>
  <c r="I9" i="37"/>
  <c r="I14" i="37"/>
  <c r="AA18" i="37"/>
  <c r="I18" i="37"/>
  <c r="AA21" i="37"/>
  <c r="AA26" i="37"/>
  <c r="I26" i="37"/>
  <c r="I25" i="37"/>
  <c r="AA25" i="37"/>
  <c r="I36" i="37"/>
  <c r="AA31" i="37"/>
  <c r="I31" i="37"/>
  <c r="AA27" i="37"/>
  <c r="AA36" i="37"/>
  <c r="AA32" i="37"/>
  <c r="I27" i="37"/>
  <c r="I32" i="37"/>
  <c r="AA33" i="37"/>
  <c r="AA28" i="37"/>
  <c r="I37" i="37"/>
  <c r="AA37" i="37"/>
  <c r="I33" i="37"/>
  <c r="I28" i="37"/>
  <c r="AA38" i="37"/>
  <c r="I29" i="37"/>
  <c r="I38" i="37"/>
  <c r="AA34" i="37"/>
  <c r="AA29" i="37"/>
  <c r="I34" i="37"/>
  <c r="AA40" i="37"/>
  <c r="I40" i="37"/>
  <c r="I41" i="37"/>
  <c r="I43" i="37"/>
  <c r="AA41" i="37"/>
  <c r="AA43" i="37"/>
  <c r="AA45" i="37"/>
  <c r="I45" i="37"/>
  <c r="I46" i="37"/>
  <c r="AA46" i="37"/>
  <c r="I47" i="37"/>
  <c r="AA47" i="37"/>
  <c r="I48" i="37"/>
  <c r="AA48" i="37"/>
  <c r="AA51" i="37"/>
  <c r="I49" i="37"/>
  <c r="AA49" i="37"/>
  <c r="I51" i="37"/>
  <c r="AA52" i="37"/>
  <c r="I52" i="37"/>
  <c r="AA53" i="37"/>
  <c r="I53" i="37"/>
  <c r="I54" i="37"/>
  <c r="AA54" i="37"/>
  <c r="I56" i="37"/>
  <c r="I57" i="37"/>
  <c r="AA56" i="37"/>
  <c r="AA57" i="37"/>
  <c r="AA58" i="37"/>
  <c r="I58" i="37"/>
  <c r="AA60" i="37"/>
  <c r="I60" i="37"/>
  <c r="AA61" i="37"/>
  <c r="I61" i="37"/>
  <c r="I63" i="37"/>
  <c r="AA63" i="37"/>
  <c r="AA65" i="37"/>
  <c r="I65" i="37"/>
  <c r="I66" i="37"/>
  <c r="BK66" i="37"/>
  <c r="P66" i="37"/>
  <c r="S36" i="37"/>
  <c r="S41" i="37"/>
  <c r="Z37" i="37"/>
  <c r="Z21" i="37"/>
  <c r="H61" i="37"/>
  <c r="H56" i="37"/>
  <c r="H20" i="37"/>
  <c r="BF43" i="37"/>
  <c r="BF11" i="37"/>
  <c r="AG51" i="37"/>
  <c r="AG33" i="37"/>
  <c r="BK20" i="37"/>
  <c r="BK47" i="37"/>
  <c r="AJ54" i="37"/>
  <c r="AJ41" i="37"/>
  <c r="AJ27" i="37"/>
  <c r="AB20" i="37"/>
  <c r="AB21" i="37"/>
  <c r="BK65" i="37"/>
  <c r="BK38" i="37"/>
  <c r="H58" i="37"/>
  <c r="BK37" i="37"/>
  <c r="BF18" i="37"/>
  <c r="H41" i="37"/>
  <c r="N66" i="37"/>
  <c r="S6" i="37"/>
  <c r="S23" i="37"/>
  <c r="H65" i="37"/>
  <c r="Z6" i="37"/>
  <c r="Z63" i="37"/>
  <c r="H25" i="37"/>
  <c r="H37" i="37"/>
  <c r="H45" i="37"/>
  <c r="H11" i="37"/>
  <c r="BF54" i="37"/>
  <c r="BF41" i="37"/>
  <c r="BF27" i="37"/>
  <c r="BF8" i="37"/>
  <c r="AG60" i="37"/>
  <c r="AG26" i="37"/>
  <c r="AG34" i="37"/>
  <c r="BK5" i="37"/>
  <c r="BK6" i="37"/>
  <c r="AJ36" i="37"/>
  <c r="AJ17" i="37"/>
  <c r="AJ12" i="37"/>
  <c r="AB6" i="37"/>
  <c r="AB47" i="37"/>
  <c r="AG65" i="37"/>
  <c r="AJ58" i="37"/>
  <c r="X63" i="37"/>
  <c r="X8" i="37"/>
  <c r="X40" i="37"/>
  <c r="X13" i="37"/>
  <c r="X41" i="37"/>
  <c r="X60" i="37"/>
  <c r="X23" i="37"/>
  <c r="X43" i="37"/>
  <c r="X37" i="37"/>
  <c r="X28" i="37"/>
  <c r="X17" i="37"/>
  <c r="X45" i="37"/>
  <c r="X14" i="37"/>
  <c r="X47" i="37"/>
  <c r="X18" i="37"/>
  <c r="X46" i="37"/>
  <c r="X26" i="37"/>
  <c r="X34" i="37"/>
  <c r="X9" i="37"/>
  <c r="X48" i="37"/>
  <c r="X52" i="37"/>
  <c r="X57" i="37"/>
  <c r="X61" i="37"/>
  <c r="X38" i="37"/>
  <c r="X21" i="37"/>
  <c r="X49" i="37"/>
  <c r="X6" i="37"/>
  <c r="X25" i="37"/>
  <c r="X51" i="37"/>
  <c r="X32" i="37"/>
  <c r="X7" i="37"/>
  <c r="X5" i="37"/>
  <c r="X20" i="37"/>
  <c r="X31" i="37"/>
  <c r="X53" i="37"/>
  <c r="X16" i="37"/>
  <c r="X29" i="37"/>
  <c r="X27" i="37"/>
  <c r="X54" i="37"/>
  <c r="X66" i="37"/>
  <c r="X65" i="37"/>
  <c r="X204" i="37"/>
  <c r="X11" i="37"/>
  <c r="X36" i="37"/>
  <c r="X56" i="37"/>
  <c r="X12" i="37"/>
  <c r="X33" i="37"/>
  <c r="X58" i="37"/>
  <c r="U27" i="37"/>
  <c r="U23" i="37"/>
  <c r="U33" i="37"/>
  <c r="U36" i="37"/>
  <c r="U21" i="37"/>
  <c r="U9" i="37"/>
  <c r="U14" i="37"/>
  <c r="U18" i="37"/>
  <c r="U37" i="37"/>
  <c r="U26" i="37"/>
  <c r="U32" i="37"/>
  <c r="U25" i="37"/>
  <c r="U31" i="37"/>
  <c r="U28" i="37"/>
  <c r="U8" i="37"/>
  <c r="U204" i="37"/>
  <c r="U11" i="37"/>
  <c r="U5" i="37"/>
  <c r="U6" i="37"/>
  <c r="U7" i="37"/>
  <c r="U12" i="37"/>
  <c r="U17" i="37"/>
  <c r="U16" i="37"/>
  <c r="U20" i="37"/>
  <c r="U13" i="37"/>
  <c r="U38" i="37"/>
  <c r="U34" i="37"/>
  <c r="U29" i="37"/>
  <c r="U40" i="37"/>
  <c r="U43" i="37"/>
  <c r="U41" i="37"/>
  <c r="U45" i="37"/>
  <c r="U46" i="37"/>
  <c r="U47" i="37"/>
  <c r="U48" i="37"/>
  <c r="U49" i="37"/>
  <c r="U51" i="37"/>
  <c r="U53" i="37"/>
  <c r="U52" i="37"/>
  <c r="U54" i="37"/>
  <c r="U56" i="37"/>
  <c r="U58" i="37"/>
  <c r="U57" i="37"/>
  <c r="U60" i="37"/>
  <c r="U61" i="37"/>
  <c r="U63" i="37"/>
  <c r="U65" i="37"/>
  <c r="AQ66" i="37"/>
  <c r="AA66" i="37"/>
  <c r="S53" i="37"/>
  <c r="S28" i="37"/>
  <c r="BF65" i="37"/>
  <c r="Z56" i="37"/>
  <c r="Z46" i="37"/>
  <c r="H21" i="37"/>
  <c r="AG28" i="37"/>
  <c r="AG49" i="37"/>
  <c r="AG16" i="37"/>
  <c r="BK26" i="37"/>
  <c r="BK61" i="37"/>
  <c r="AJ52" i="37"/>
  <c r="AJ53" i="37"/>
  <c r="AJ63" i="37"/>
  <c r="AB37" i="37"/>
  <c r="AB18" i="37"/>
  <c r="S65" i="37"/>
  <c r="BK21" i="37"/>
  <c r="Z49" i="37"/>
  <c r="AG36" i="37"/>
  <c r="AB25" i="37"/>
  <c r="BI204" i="37"/>
  <c r="M48" i="37"/>
  <c r="M17" i="37"/>
  <c r="M21" i="37"/>
  <c r="M27" i="37"/>
  <c r="M46" i="37"/>
  <c r="G17" i="37"/>
  <c r="G18" i="37"/>
  <c r="G38" i="37"/>
  <c r="M47" i="37"/>
  <c r="M5" i="37"/>
  <c r="M36" i="37"/>
  <c r="G34" i="37"/>
  <c r="G47" i="37"/>
  <c r="M11" i="37"/>
  <c r="G14" i="37"/>
  <c r="G32" i="37"/>
  <c r="G46" i="37"/>
  <c r="G12" i="37"/>
  <c r="M18" i="37"/>
  <c r="M37" i="37"/>
  <c r="G29" i="37"/>
  <c r="M23" i="37"/>
  <c r="G9" i="37"/>
  <c r="G27" i="37"/>
  <c r="M34" i="37"/>
  <c r="M7" i="37"/>
  <c r="G21" i="37"/>
  <c r="D21" i="37" s="1"/>
  <c r="G40" i="37"/>
  <c r="M38" i="37"/>
  <c r="G36" i="37"/>
  <c r="M31" i="37"/>
  <c r="G20" i="37"/>
  <c r="G8" i="37"/>
  <c r="M32" i="37"/>
  <c r="M40" i="37"/>
  <c r="G48" i="37"/>
  <c r="G204" i="37"/>
  <c r="M14" i="37"/>
  <c r="G41" i="37"/>
  <c r="D41" i="37" s="1"/>
  <c r="G7" i="37"/>
  <c r="M25" i="37"/>
  <c r="M33" i="37"/>
  <c r="M49" i="37"/>
  <c r="M8" i="37"/>
  <c r="G23" i="37"/>
  <c r="G25" i="37"/>
  <c r="M41" i="37"/>
  <c r="M16" i="37"/>
  <c r="M6" i="37"/>
  <c r="G13" i="37"/>
  <c r="G43" i="37"/>
  <c r="M12" i="37"/>
  <c r="G28" i="37"/>
  <c r="M43" i="37"/>
  <c r="G16" i="37"/>
  <c r="G11" i="37"/>
  <c r="D11" i="37" s="1"/>
  <c r="M26" i="37"/>
  <c r="G37" i="37"/>
  <c r="G5" i="37"/>
  <c r="M20" i="37"/>
  <c r="G26" i="37"/>
  <c r="M28" i="37"/>
  <c r="M45" i="37"/>
  <c r="G6" i="37"/>
  <c r="M204" i="37"/>
  <c r="G33" i="37"/>
  <c r="G45" i="37"/>
  <c r="M13" i="37"/>
  <c r="M9" i="37"/>
  <c r="G31" i="37"/>
  <c r="D31" i="37" s="1"/>
  <c r="H30" i="36" s="1"/>
  <c r="M29" i="37"/>
  <c r="G49" i="37"/>
  <c r="M51" i="37"/>
  <c r="G51" i="37"/>
  <c r="M52" i="37"/>
  <c r="G52" i="37"/>
  <c r="M53" i="37"/>
  <c r="G53" i="37"/>
  <c r="M54" i="37"/>
  <c r="G54" i="37"/>
  <c r="M56" i="37"/>
  <c r="G56" i="37"/>
  <c r="M57" i="37"/>
  <c r="G57" i="37"/>
  <c r="G58" i="37"/>
  <c r="M58" i="37"/>
  <c r="M60" i="37"/>
  <c r="G60" i="37"/>
  <c r="M61" i="37"/>
  <c r="G61" i="37"/>
  <c r="D61" i="37" s="1"/>
  <c r="M63" i="37"/>
  <c r="G63" i="37"/>
  <c r="M65" i="37"/>
  <c r="G65" i="37"/>
  <c r="M66" i="37"/>
  <c r="P204" i="37"/>
  <c r="P16" i="37"/>
  <c r="P6" i="37"/>
  <c r="P12" i="37"/>
  <c r="P11" i="37"/>
  <c r="P7" i="37"/>
  <c r="P5" i="37"/>
  <c r="P23" i="37"/>
  <c r="P13" i="37"/>
  <c r="P20" i="37"/>
  <c r="P8" i="37"/>
  <c r="P17" i="37"/>
  <c r="P14" i="37"/>
  <c r="P9" i="37"/>
  <c r="P18" i="37"/>
  <c r="P21" i="37"/>
  <c r="P26" i="37"/>
  <c r="P25" i="37"/>
  <c r="P31" i="37"/>
  <c r="P32" i="37"/>
  <c r="P36" i="37"/>
  <c r="P27" i="37"/>
  <c r="P28" i="37"/>
  <c r="P37" i="37"/>
  <c r="P33" i="37"/>
  <c r="P29" i="37"/>
  <c r="P38" i="37"/>
  <c r="P34" i="37"/>
  <c r="P40" i="37"/>
  <c r="P41" i="37"/>
  <c r="P43" i="37"/>
  <c r="P45" i="37"/>
  <c r="P46" i="37"/>
  <c r="P47" i="37"/>
  <c r="P48" i="37"/>
  <c r="P51" i="37"/>
  <c r="P49" i="37"/>
  <c r="BG204" i="37"/>
  <c r="P52" i="37"/>
  <c r="P53" i="37"/>
  <c r="P56" i="37"/>
  <c r="P54" i="37"/>
  <c r="P57" i="37"/>
  <c r="P58" i="37"/>
  <c r="P60" i="37"/>
  <c r="P61" i="37"/>
  <c r="P63" i="37"/>
  <c r="P65" i="37"/>
  <c r="BF66" i="37"/>
  <c r="S31" i="37"/>
  <c r="Z27" i="37"/>
  <c r="H7" i="37"/>
  <c r="H17" i="37"/>
  <c r="BF40" i="37"/>
  <c r="BF5" i="37"/>
  <c r="AG5" i="37"/>
  <c r="AG21" i="37"/>
  <c r="BK17" i="37"/>
  <c r="BK13" i="37"/>
  <c r="AJ26" i="37"/>
  <c r="AJ40" i="37"/>
  <c r="AJ56" i="37"/>
  <c r="AB7" i="37"/>
  <c r="AB51" i="37"/>
  <c r="T8" i="32"/>
  <c r="E21" i="13"/>
  <c r="J353" i="32" l="1"/>
  <c r="AI353" i="32" s="1"/>
  <c r="N85" i="25"/>
  <c r="B365" i="32"/>
  <c r="AC365" i="32" s="1"/>
  <c r="J338" i="32"/>
  <c r="D40" i="39" s="1"/>
  <c r="J351" i="32"/>
  <c r="J364" i="32"/>
  <c r="B363" i="32"/>
  <c r="J350" i="32"/>
  <c r="D8" i="39" s="1"/>
  <c r="B374" i="32"/>
  <c r="B358" i="32"/>
  <c r="J358" i="32"/>
  <c r="J363" i="32"/>
  <c r="B366" i="32"/>
  <c r="J365" i="32"/>
  <c r="B364" i="32"/>
  <c r="B359" i="32"/>
  <c r="J359" i="32"/>
  <c r="J366" i="32"/>
  <c r="J339" i="32"/>
  <c r="J370" i="32"/>
  <c r="J352" i="32"/>
  <c r="AA350" i="32"/>
  <c r="I79" i="34"/>
  <c r="I79" i="33" s="1"/>
  <c r="I80" i="34"/>
  <c r="I117" i="34"/>
  <c r="I117" i="33" s="1"/>
  <c r="I107" i="34"/>
  <c r="I107" i="33" s="1"/>
  <c r="I111" i="34"/>
  <c r="I111" i="33" s="1"/>
  <c r="I92" i="34"/>
  <c r="I118" i="34"/>
  <c r="I118" i="33" s="1"/>
  <c r="I72" i="34"/>
  <c r="I72" i="33" s="1"/>
  <c r="I102" i="34"/>
  <c r="I102" i="33" s="1"/>
  <c r="I112" i="34"/>
  <c r="I112" i="33" s="1"/>
  <c r="I93" i="34"/>
  <c r="I120" i="34"/>
  <c r="I120" i="33" s="1"/>
  <c r="I60" i="34"/>
  <c r="I60" i="33" s="1"/>
  <c r="I94" i="34"/>
  <c r="I75" i="34"/>
  <c r="I75" i="33" s="1"/>
  <c r="I70" i="34"/>
  <c r="I70" i="33" s="1"/>
  <c r="I96" i="34"/>
  <c r="I119" i="34"/>
  <c r="I119" i="33" s="1"/>
  <c r="I63" i="34"/>
  <c r="I63" i="33" s="1"/>
  <c r="I62" i="34"/>
  <c r="I62" i="33" s="1"/>
  <c r="I67" i="34"/>
  <c r="I67" i="33" s="1"/>
  <c r="I95" i="34"/>
  <c r="I76" i="34"/>
  <c r="I76" i="33" s="1"/>
  <c r="I101" i="34"/>
  <c r="I101" i="33" s="1"/>
  <c r="I71" i="34"/>
  <c r="I71" i="33" s="1"/>
  <c r="I91" i="34"/>
  <c r="I69" i="34"/>
  <c r="I69" i="33" s="1"/>
  <c r="I86" i="34"/>
  <c r="I88" i="34"/>
  <c r="I59" i="34"/>
  <c r="I59" i="33" s="1"/>
  <c r="I99" i="34"/>
  <c r="I99" i="33" s="1"/>
  <c r="I77" i="34"/>
  <c r="I77" i="33" s="1"/>
  <c r="I78" i="34"/>
  <c r="I78" i="33" s="1"/>
  <c r="I103" i="34"/>
  <c r="I103" i="33" s="1"/>
  <c r="I104" i="34"/>
  <c r="I104" i="33" s="1"/>
  <c r="I116" i="34"/>
  <c r="I116" i="33" s="1"/>
  <c r="I68" i="34"/>
  <c r="I68" i="33" s="1"/>
  <c r="I100" i="34"/>
  <c r="I100" i="33" s="1"/>
  <c r="I109" i="34"/>
  <c r="I109" i="33" s="1"/>
  <c r="I87" i="34"/>
  <c r="I64" i="34"/>
  <c r="I64" i="33" s="1"/>
  <c r="I108" i="34"/>
  <c r="I108" i="33" s="1"/>
  <c r="I84" i="34"/>
  <c r="I110" i="34"/>
  <c r="I110" i="33" s="1"/>
  <c r="I83" i="34"/>
  <c r="I115" i="34"/>
  <c r="I115" i="33" s="1"/>
  <c r="K8" i="32"/>
  <c r="I24" i="34"/>
  <c r="I24" i="33" s="1"/>
  <c r="I56" i="34"/>
  <c r="I56" i="33" s="1"/>
  <c r="I35" i="34"/>
  <c r="I35" i="33" s="1"/>
  <c r="I27" i="34"/>
  <c r="I27" i="33" s="1"/>
  <c r="I30" i="34"/>
  <c r="I20" i="34"/>
  <c r="I20" i="33" s="1"/>
  <c r="I40" i="34"/>
  <c r="I40" i="33" s="1"/>
  <c r="I31" i="34"/>
  <c r="I31" i="33" s="1"/>
  <c r="I21" i="34"/>
  <c r="I21" i="33" s="1"/>
  <c r="I46" i="34"/>
  <c r="I46" i="33" s="1"/>
  <c r="I28" i="34"/>
  <c r="I28" i="33" s="1"/>
  <c r="I52" i="34"/>
  <c r="I52" i="33" s="1"/>
  <c r="I38" i="34"/>
  <c r="I38" i="33" s="1"/>
  <c r="I36" i="34"/>
  <c r="I36" i="33" s="1"/>
  <c r="I45" i="34"/>
  <c r="I45" i="33" s="1"/>
  <c r="I43" i="34"/>
  <c r="I43" i="33" s="1"/>
  <c r="I37" i="34"/>
  <c r="I37" i="33" s="1"/>
  <c r="I44" i="34"/>
  <c r="I44" i="33" s="1"/>
  <c r="I22" i="34"/>
  <c r="I22" i="33" s="1"/>
  <c r="I32" i="34"/>
  <c r="I32" i="33" s="1"/>
  <c r="I19" i="34"/>
  <c r="I19" i="33" s="1"/>
  <c r="I51" i="34"/>
  <c r="I51" i="33" s="1"/>
  <c r="I23" i="34"/>
  <c r="I23" i="33" s="1"/>
  <c r="I53" i="34"/>
  <c r="I53" i="33" s="1"/>
  <c r="I29" i="34"/>
  <c r="I29" i="33" s="1"/>
  <c r="I54" i="34"/>
  <c r="I54" i="33" s="1"/>
  <c r="I39" i="34"/>
  <c r="I39" i="33" s="1"/>
  <c r="I55" i="34"/>
  <c r="I55" i="33" s="1"/>
  <c r="I47" i="34"/>
  <c r="I47" i="33" s="1"/>
  <c r="K86" i="25"/>
  <c r="V23" i="25"/>
  <c r="V31" i="25" s="1"/>
  <c r="E23" i="25"/>
  <c r="E30" i="25" s="1"/>
  <c r="M77" i="25"/>
  <c r="M85" i="25" s="1"/>
  <c r="H23" i="25"/>
  <c r="H31" i="25" s="1"/>
  <c r="T30" i="25"/>
  <c r="K85" i="25"/>
  <c r="O30" i="25"/>
  <c r="F31" i="25"/>
  <c r="O77" i="25"/>
  <c r="O86" i="25" s="1"/>
  <c r="Q23" i="25"/>
  <c r="D69" i="25"/>
  <c r="D77" i="25" s="1"/>
  <c r="L31" i="25"/>
  <c r="L30" i="25"/>
  <c r="J31" i="25"/>
  <c r="J30" i="25"/>
  <c r="L74" i="25"/>
  <c r="L78" i="25"/>
  <c r="K30" i="25"/>
  <c r="K31" i="25"/>
  <c r="N23" i="25"/>
  <c r="N31" i="25" s="1"/>
  <c r="M14" i="25"/>
  <c r="R30" i="25"/>
  <c r="R31" i="25"/>
  <c r="T31" i="25"/>
  <c r="C30" i="25"/>
  <c r="C31" i="25"/>
  <c r="U22" i="25"/>
  <c r="D31" i="25"/>
  <c r="F30" i="25"/>
  <c r="U23" i="25"/>
  <c r="L77" i="25"/>
  <c r="S31" i="25"/>
  <c r="S30" i="25"/>
  <c r="G46" i="25"/>
  <c r="H78" i="25"/>
  <c r="H74" i="25"/>
  <c r="N86" i="25"/>
  <c r="N94" i="25" s="1"/>
  <c r="G47" i="25"/>
  <c r="J74" i="25"/>
  <c r="J77" i="25"/>
  <c r="J78" i="25"/>
  <c r="O31" i="25"/>
  <c r="H77" i="25"/>
  <c r="G23" i="25"/>
  <c r="C86" i="25"/>
  <c r="J94" i="25"/>
  <c r="J93" i="25"/>
  <c r="C85" i="25"/>
  <c r="E85" i="25"/>
  <c r="E86" i="25"/>
  <c r="G85" i="25"/>
  <c r="G86" i="25"/>
  <c r="F85" i="25"/>
  <c r="F86" i="25"/>
  <c r="H67" i="37"/>
  <c r="BL41" i="37"/>
  <c r="F41" i="37" s="1"/>
  <c r="J40" i="36" s="1"/>
  <c r="D9" i="37"/>
  <c r="H8" i="36" s="1"/>
  <c r="BC64" i="37"/>
  <c r="BD64" i="37" s="1"/>
  <c r="BE64" i="37" s="1"/>
  <c r="E64" i="37" s="1"/>
  <c r="C64" i="37"/>
  <c r="D64" i="37"/>
  <c r="F64" i="37" s="1"/>
  <c r="AJ67" i="37"/>
  <c r="AB67" i="37"/>
  <c r="AG67" i="37"/>
  <c r="AQ67" i="37"/>
  <c r="AS67" i="37"/>
  <c r="AT67" i="37"/>
  <c r="AM67" i="37"/>
  <c r="AA67" i="37"/>
  <c r="BA67" i="37"/>
  <c r="AC67" i="37"/>
  <c r="D13" i="37"/>
  <c r="H12" i="36" s="1"/>
  <c r="AN67" i="37"/>
  <c r="I67" i="37"/>
  <c r="N67" i="37"/>
  <c r="R67" i="37"/>
  <c r="Y67" i="37"/>
  <c r="AL67" i="37"/>
  <c r="M67" i="37"/>
  <c r="X67" i="37"/>
  <c r="J67" i="37"/>
  <c r="G67" i="37"/>
  <c r="AF67" i="37"/>
  <c r="U67" i="37"/>
  <c r="AP67" i="37"/>
  <c r="AZ67" i="37"/>
  <c r="AI67" i="37"/>
  <c r="P67" i="37"/>
  <c r="AE67" i="37"/>
  <c r="T67" i="37"/>
  <c r="AV67" i="37"/>
  <c r="BF67" i="37"/>
  <c r="Z67" i="37"/>
  <c r="AO67" i="37"/>
  <c r="K67" i="37"/>
  <c r="D48" i="37"/>
  <c r="H47" i="36" s="1"/>
  <c r="D28" i="37"/>
  <c r="H27" i="36" s="1"/>
  <c r="D8" i="37"/>
  <c r="H7" i="36" s="1"/>
  <c r="AD67" i="37"/>
  <c r="AX67" i="37"/>
  <c r="BK67" i="37"/>
  <c r="Q67" i="37"/>
  <c r="S67" i="37"/>
  <c r="AH67" i="37"/>
  <c r="BB67" i="37"/>
  <c r="V67" i="37"/>
  <c r="AY67" i="37"/>
  <c r="AU67" i="37"/>
  <c r="BL7" i="37"/>
  <c r="AK67" i="37"/>
  <c r="AR67" i="37"/>
  <c r="O67" i="37"/>
  <c r="A68" i="37"/>
  <c r="B68" i="37" s="1"/>
  <c r="AQ68" i="37" s="1"/>
  <c r="A68" i="36"/>
  <c r="C68" i="36" s="1"/>
  <c r="D33" i="37"/>
  <c r="H32" i="36" s="1"/>
  <c r="D53" i="37"/>
  <c r="H52" i="36" s="1"/>
  <c r="D29" i="37"/>
  <c r="H28" i="36" s="1"/>
  <c r="C204" i="37"/>
  <c r="D65" i="37"/>
  <c r="H64" i="36" s="1"/>
  <c r="BL33" i="37"/>
  <c r="D26" i="37"/>
  <c r="H25" i="36" s="1"/>
  <c r="D57" i="37"/>
  <c r="H56" i="36" s="1"/>
  <c r="D45" i="37"/>
  <c r="H44" i="36" s="1"/>
  <c r="BL46" i="37"/>
  <c r="D25" i="37"/>
  <c r="H24" i="36" s="1"/>
  <c r="BC7" i="37"/>
  <c r="BD7" i="37" s="1"/>
  <c r="BE7" i="37" s="1"/>
  <c r="E7" i="37" s="1"/>
  <c r="I6" i="36" s="1"/>
  <c r="D58" i="37"/>
  <c r="H57" i="36" s="1"/>
  <c r="BC45" i="37"/>
  <c r="BD45" i="37" s="1"/>
  <c r="BE45" i="37" s="1"/>
  <c r="E45" i="37" s="1"/>
  <c r="I44" i="36" s="1"/>
  <c r="D66" i="37"/>
  <c r="H65" i="36" s="1"/>
  <c r="BC49" i="37"/>
  <c r="BD49" i="37" s="1"/>
  <c r="BE49" i="37" s="1"/>
  <c r="E49" i="37" s="1"/>
  <c r="I48" i="36" s="1"/>
  <c r="BC66" i="37"/>
  <c r="BD66" i="37" s="1"/>
  <c r="BE66" i="37" s="1"/>
  <c r="E66" i="37" s="1"/>
  <c r="I65" i="36" s="1"/>
  <c r="BC51" i="37"/>
  <c r="BD51" i="37" s="1"/>
  <c r="BE51" i="37" s="1"/>
  <c r="E51" i="37" s="1"/>
  <c r="I50" i="36" s="1"/>
  <c r="BC58" i="37"/>
  <c r="BD58" i="37" s="1"/>
  <c r="BE58" i="37" s="1"/>
  <c r="E58" i="37" s="1"/>
  <c r="I57" i="36" s="1"/>
  <c r="BC32" i="37"/>
  <c r="BD32" i="37" s="1"/>
  <c r="BE32" i="37" s="1"/>
  <c r="E32" i="37" s="1"/>
  <c r="I31" i="36" s="1"/>
  <c r="BC11" i="37"/>
  <c r="BD11" i="37" s="1"/>
  <c r="BE11" i="37" s="1"/>
  <c r="E11" i="37" s="1"/>
  <c r="I10" i="36" s="1"/>
  <c r="BC12" i="37"/>
  <c r="BD12" i="37" s="1"/>
  <c r="BE12" i="37" s="1"/>
  <c r="E12" i="37" s="1"/>
  <c r="I11" i="36" s="1"/>
  <c r="D5" i="37"/>
  <c r="H4" i="36" s="1"/>
  <c r="D49" i="37"/>
  <c r="BC29" i="37"/>
  <c r="BD29" i="37" s="1"/>
  <c r="BE29" i="37" s="1"/>
  <c r="E29" i="37" s="1"/>
  <c r="I28" i="36" s="1"/>
  <c r="D20" i="37"/>
  <c r="D34" i="37"/>
  <c r="BC31" i="37"/>
  <c r="BD31" i="37" s="1"/>
  <c r="BE31" i="37" s="1"/>
  <c r="E31" i="37" s="1"/>
  <c r="I30" i="36" s="1"/>
  <c r="BC36" i="37"/>
  <c r="BD36" i="37" s="1"/>
  <c r="BE36" i="37" s="1"/>
  <c r="E36" i="37" s="1"/>
  <c r="I35" i="36" s="1"/>
  <c r="BC33" i="37"/>
  <c r="BD33" i="37" s="1"/>
  <c r="BE33" i="37" s="1"/>
  <c r="E33" i="37" s="1"/>
  <c r="I32" i="36" s="1"/>
  <c r="BC57" i="37"/>
  <c r="BD57" i="37" s="1"/>
  <c r="BE57" i="37" s="1"/>
  <c r="E57" i="37" s="1"/>
  <c r="I56" i="36" s="1"/>
  <c r="BC9" i="37"/>
  <c r="BD9" i="37" s="1"/>
  <c r="BE9" i="37" s="1"/>
  <c r="E9" i="37" s="1"/>
  <c r="I8" i="36" s="1"/>
  <c r="D36" i="37"/>
  <c r="D56" i="37"/>
  <c r="BC13" i="37"/>
  <c r="BD13" i="37" s="1"/>
  <c r="BE13" i="37" s="1"/>
  <c r="E13" i="37" s="1"/>
  <c r="I12" i="36" s="1"/>
  <c r="BC6" i="37"/>
  <c r="BD6" i="37" s="1"/>
  <c r="BE6" i="37" s="1"/>
  <c r="E6" i="37" s="1"/>
  <c r="I5" i="36" s="1"/>
  <c r="BC38" i="37"/>
  <c r="BD38" i="37" s="1"/>
  <c r="BE38" i="37" s="1"/>
  <c r="E38" i="37" s="1"/>
  <c r="I37" i="36" s="1"/>
  <c r="BC47" i="37"/>
  <c r="BD47" i="37" s="1"/>
  <c r="BE47" i="37" s="1"/>
  <c r="E47" i="37" s="1"/>
  <c r="I46" i="36" s="1"/>
  <c r="BC56" i="37"/>
  <c r="BD56" i="37" s="1"/>
  <c r="BE56" i="37" s="1"/>
  <c r="E56" i="37" s="1"/>
  <c r="I55" i="36" s="1"/>
  <c r="BC16" i="37"/>
  <c r="BD16" i="37" s="1"/>
  <c r="BE16" i="37" s="1"/>
  <c r="E16" i="37" s="1"/>
  <c r="I15" i="36" s="1"/>
  <c r="D40" i="37"/>
  <c r="H39" i="36" s="1"/>
  <c r="D38" i="37"/>
  <c r="BC41" i="37"/>
  <c r="BD41" i="37" s="1"/>
  <c r="BE41" i="37" s="1"/>
  <c r="E41" i="37" s="1"/>
  <c r="I40" i="36" s="1"/>
  <c r="H20" i="36"/>
  <c r="BC20" i="37"/>
  <c r="BD20" i="37" s="1"/>
  <c r="BE20" i="37" s="1"/>
  <c r="E20" i="37" s="1"/>
  <c r="I19" i="36" s="1"/>
  <c r="BC204" i="37"/>
  <c r="BD204" i="37" s="1"/>
  <c r="BE204" i="37" s="1"/>
  <c r="E204" i="37" s="1"/>
  <c r="D17" i="37"/>
  <c r="BC65" i="37"/>
  <c r="BD65" i="37" s="1"/>
  <c r="BE65" i="37" s="1"/>
  <c r="E65" i="37" s="1"/>
  <c r="I64" i="36" s="1"/>
  <c r="D54" i="37"/>
  <c r="D6" i="37"/>
  <c r="D23" i="37"/>
  <c r="BC34" i="37"/>
  <c r="BD34" i="37" s="1"/>
  <c r="BE34" i="37" s="1"/>
  <c r="E34" i="37" s="1"/>
  <c r="I33" i="36" s="1"/>
  <c r="BC46" i="37"/>
  <c r="BD46" i="37" s="1"/>
  <c r="BE46" i="37" s="1"/>
  <c r="E46" i="37" s="1"/>
  <c r="I45" i="36" s="1"/>
  <c r="D18" i="37"/>
  <c r="D12" i="37"/>
  <c r="BC48" i="37"/>
  <c r="BD48" i="37" s="1"/>
  <c r="BE48" i="37" s="1"/>
  <c r="E48" i="37" s="1"/>
  <c r="I47" i="36" s="1"/>
  <c r="D63" i="37"/>
  <c r="BC54" i="37"/>
  <c r="BD54" i="37" s="1"/>
  <c r="BE54" i="37" s="1"/>
  <c r="E54" i="37" s="1"/>
  <c r="I53" i="36" s="1"/>
  <c r="BC8" i="37"/>
  <c r="BD8" i="37" s="1"/>
  <c r="BE8" i="37" s="1"/>
  <c r="E8" i="37" s="1"/>
  <c r="I7" i="36" s="1"/>
  <c r="BC28" i="37"/>
  <c r="BD28" i="37" s="1"/>
  <c r="BE28" i="37" s="1"/>
  <c r="E28" i="37" s="1"/>
  <c r="I27" i="36" s="1"/>
  <c r="BC21" i="37"/>
  <c r="BD21" i="37" s="1"/>
  <c r="BE21" i="37" s="1"/>
  <c r="E21" i="37" s="1"/>
  <c r="I20" i="36" s="1"/>
  <c r="BC27" i="37"/>
  <c r="BD27" i="37" s="1"/>
  <c r="BE27" i="37" s="1"/>
  <c r="E27" i="37" s="1"/>
  <c r="I26" i="36" s="1"/>
  <c r="D27" i="37"/>
  <c r="BC63" i="37"/>
  <c r="BD63" i="37" s="1"/>
  <c r="BE63" i="37" s="1"/>
  <c r="E63" i="37" s="1"/>
  <c r="I62" i="36" s="1"/>
  <c r="BC23" i="37"/>
  <c r="BD23" i="37" s="1"/>
  <c r="BE23" i="37" s="1"/>
  <c r="E23" i="37" s="1"/>
  <c r="I22" i="36" s="1"/>
  <c r="BC17" i="37"/>
  <c r="BD17" i="37" s="1"/>
  <c r="BE17" i="37" s="1"/>
  <c r="E17" i="37" s="1"/>
  <c r="I16" i="36" s="1"/>
  <c r="D43" i="37"/>
  <c r="BC53" i="37"/>
  <c r="BD53" i="37" s="1"/>
  <c r="BE53" i="37" s="1"/>
  <c r="E53" i="37" s="1"/>
  <c r="I52" i="36" s="1"/>
  <c r="BC25" i="37"/>
  <c r="BD25" i="37" s="1"/>
  <c r="BE25" i="37" s="1"/>
  <c r="E25" i="37" s="1"/>
  <c r="I24" i="36" s="1"/>
  <c r="D47" i="37"/>
  <c r="BL34" i="37"/>
  <c r="H60" i="36"/>
  <c r="D52" i="37"/>
  <c r="D7" i="37"/>
  <c r="BC37" i="37"/>
  <c r="BD37" i="37" s="1"/>
  <c r="BE37" i="37" s="1"/>
  <c r="E37" i="37" s="1"/>
  <c r="I36" i="36" s="1"/>
  <c r="BL18" i="37"/>
  <c r="BL56" i="37"/>
  <c r="BC61" i="37"/>
  <c r="BD61" i="37" s="1"/>
  <c r="BE61" i="37" s="1"/>
  <c r="E61" i="37" s="1"/>
  <c r="I60" i="36" s="1"/>
  <c r="D37" i="37"/>
  <c r="H40" i="36"/>
  <c r="BC18" i="37"/>
  <c r="BD18" i="37" s="1"/>
  <c r="BE18" i="37" s="1"/>
  <c r="E18" i="37" s="1"/>
  <c r="I17" i="36" s="1"/>
  <c r="D60" i="37"/>
  <c r="BC26" i="37"/>
  <c r="BD26" i="37" s="1"/>
  <c r="BE26" i="37" s="1"/>
  <c r="E26" i="37" s="1"/>
  <c r="I25" i="36" s="1"/>
  <c r="BC14" i="37"/>
  <c r="BD14" i="37" s="1"/>
  <c r="BE14" i="37" s="1"/>
  <c r="E14" i="37" s="1"/>
  <c r="I13" i="36" s="1"/>
  <c r="BL6" i="37"/>
  <c r="BC52" i="37"/>
  <c r="BD52" i="37" s="1"/>
  <c r="BE52" i="37" s="1"/>
  <c r="E52" i="37" s="1"/>
  <c r="I51" i="36" s="1"/>
  <c r="BC5" i="37"/>
  <c r="BD5" i="37" s="1"/>
  <c r="BE5" i="37" s="1"/>
  <c r="E5" i="37" s="1"/>
  <c r="I4" i="36" s="1"/>
  <c r="D51" i="37"/>
  <c r="H10" i="36"/>
  <c r="D204" i="37"/>
  <c r="F204" i="37" s="1"/>
  <c r="D46" i="37"/>
  <c r="BC60" i="37"/>
  <c r="BD60" i="37" s="1"/>
  <c r="BE60" i="37" s="1"/>
  <c r="E60" i="37" s="1"/>
  <c r="I59" i="36" s="1"/>
  <c r="D16" i="37"/>
  <c r="D32" i="37"/>
  <c r="BC43" i="37"/>
  <c r="BD43" i="37" s="1"/>
  <c r="BE43" i="37" s="1"/>
  <c r="E43" i="37" s="1"/>
  <c r="I42" i="36" s="1"/>
  <c r="BC40" i="37"/>
  <c r="BD40" i="37" s="1"/>
  <c r="BE40" i="37" s="1"/>
  <c r="E40" i="37" s="1"/>
  <c r="I39" i="36" s="1"/>
  <c r="D14" i="37"/>
  <c r="I12" i="34"/>
  <c r="I12" i="33" s="1"/>
  <c r="I14" i="34"/>
  <c r="I14" i="33" s="1"/>
  <c r="I15" i="34"/>
  <c r="I15" i="33" s="1"/>
  <c r="I13" i="34"/>
  <c r="I13" i="33" s="1"/>
  <c r="I16" i="34"/>
  <c r="I16" i="33" s="1"/>
  <c r="I11" i="34"/>
  <c r="I11" i="33" s="1"/>
  <c r="I8" i="34"/>
  <c r="I8" i="33" s="1"/>
  <c r="I5" i="34"/>
  <c r="I5" i="33" s="1"/>
  <c r="I7" i="34"/>
  <c r="I7" i="33" s="1"/>
  <c r="I3" i="34"/>
  <c r="I6" i="34"/>
  <c r="I6" i="33" s="1"/>
  <c r="I4" i="34"/>
  <c r="I4" i="33" s="1"/>
  <c r="AI338" i="32" l="1"/>
  <c r="B27" i="39"/>
  <c r="D25" i="39"/>
  <c r="V30" i="25"/>
  <c r="AI350" i="32"/>
  <c r="O38" i="25"/>
  <c r="E31" i="25"/>
  <c r="K94" i="25"/>
  <c r="AI359" i="32"/>
  <c r="D44" i="39"/>
  <c r="B44" i="39"/>
  <c r="AC359" i="32"/>
  <c r="AC364" i="32"/>
  <c r="Z364" i="32" s="1"/>
  <c r="B12" i="39"/>
  <c r="G86" i="12" s="1"/>
  <c r="D27" i="39"/>
  <c r="AI365" i="32"/>
  <c r="AC366" i="32"/>
  <c r="Z366" i="32" s="1"/>
  <c r="B28" i="39"/>
  <c r="D11" i="39"/>
  <c r="AI363" i="32"/>
  <c r="AI358" i="32"/>
  <c r="D43" i="39"/>
  <c r="AC358" i="32"/>
  <c r="Z358" i="32" s="1"/>
  <c r="B43" i="39"/>
  <c r="B30" i="39"/>
  <c r="AC374" i="32"/>
  <c r="Z374" i="32" s="1"/>
  <c r="AA374" i="32" s="1"/>
  <c r="AC363" i="32"/>
  <c r="Z363" i="32" s="1"/>
  <c r="B11" i="39"/>
  <c r="D12" i="39"/>
  <c r="AI364" i="32"/>
  <c r="AA351" i="32"/>
  <c r="AI351" i="32"/>
  <c r="D9" i="39"/>
  <c r="AI352" i="32"/>
  <c r="D24" i="39"/>
  <c r="D46" i="39"/>
  <c r="AI370" i="32"/>
  <c r="D86" i="12"/>
  <c r="D35" i="29"/>
  <c r="AI339" i="32"/>
  <c r="D41" i="39"/>
  <c r="D28" i="39"/>
  <c r="AI366" i="32"/>
  <c r="C83" i="34"/>
  <c r="C92" i="34"/>
  <c r="C118" i="34"/>
  <c r="C93" i="34"/>
  <c r="C120" i="34"/>
  <c r="C111" i="34"/>
  <c r="C80" i="34"/>
  <c r="C60" i="34"/>
  <c r="C94" i="34"/>
  <c r="C119" i="34"/>
  <c r="C115" i="34"/>
  <c r="C87" i="34"/>
  <c r="C96" i="34"/>
  <c r="C75" i="34"/>
  <c r="C102" i="34"/>
  <c r="C72" i="34"/>
  <c r="C91" i="34"/>
  <c r="C95" i="34"/>
  <c r="C76" i="34"/>
  <c r="C70" i="34"/>
  <c r="C110" i="34"/>
  <c r="C63" i="34"/>
  <c r="C99" i="34"/>
  <c r="C77" i="34"/>
  <c r="C84" i="34"/>
  <c r="C100" i="34"/>
  <c r="C78" i="34"/>
  <c r="C64" i="34"/>
  <c r="C101" i="34"/>
  <c r="C79" i="34"/>
  <c r="C88" i="34"/>
  <c r="C103" i="34"/>
  <c r="C108" i="34"/>
  <c r="C69" i="34"/>
  <c r="C112" i="34"/>
  <c r="C86" i="34"/>
  <c r="C104" i="34"/>
  <c r="C59" i="34"/>
  <c r="C117" i="34"/>
  <c r="C68" i="34"/>
  <c r="C107" i="34"/>
  <c r="C71" i="34"/>
  <c r="C62" i="34"/>
  <c r="C109" i="34"/>
  <c r="C67" i="34"/>
  <c r="C116" i="34"/>
  <c r="K93" i="25"/>
  <c r="L8" i="32"/>
  <c r="B118" i="34" s="1"/>
  <c r="C28" i="34"/>
  <c r="C28" i="33" s="1"/>
  <c r="H28" i="33" s="1"/>
  <c r="C35" i="34"/>
  <c r="C35" i="33" s="1"/>
  <c r="H35" i="33" s="1"/>
  <c r="C39" i="34"/>
  <c r="C39" i="33" s="1"/>
  <c r="H39" i="33" s="1"/>
  <c r="C51" i="34"/>
  <c r="C20" i="34"/>
  <c r="C20" i="33" s="1"/>
  <c r="H20" i="33" s="1"/>
  <c r="C40" i="34"/>
  <c r="C40" i="33" s="1"/>
  <c r="H40" i="33" s="1"/>
  <c r="C27" i="34"/>
  <c r="C27" i="33" s="1"/>
  <c r="H27" i="33" s="1"/>
  <c r="C29" i="34"/>
  <c r="C29" i="33" s="1"/>
  <c r="H29" i="33" s="1"/>
  <c r="C30" i="34"/>
  <c r="H30" i="34" s="1"/>
  <c r="C52" i="34"/>
  <c r="C54" i="34"/>
  <c r="C55" i="34"/>
  <c r="C22" i="34"/>
  <c r="C22" i="33" s="1"/>
  <c r="H22" i="33" s="1"/>
  <c r="C23" i="34"/>
  <c r="C23" i="33" s="1"/>
  <c r="H23" i="33" s="1"/>
  <c r="C37" i="34"/>
  <c r="C37" i="33" s="1"/>
  <c r="H37" i="33" s="1"/>
  <c r="C32" i="34"/>
  <c r="C32" i="33" s="1"/>
  <c r="H32" i="33" s="1"/>
  <c r="C53" i="34"/>
  <c r="C43" i="34"/>
  <c r="C31" i="34"/>
  <c r="C31" i="33" s="1"/>
  <c r="H31" i="33" s="1"/>
  <c r="C45" i="34"/>
  <c r="C44" i="34"/>
  <c r="C56" i="34"/>
  <c r="C56" i="33" s="1"/>
  <c r="H56" i="33" s="1"/>
  <c r="C38" i="34"/>
  <c r="C38" i="33" s="1"/>
  <c r="H38" i="33" s="1"/>
  <c r="C36" i="34"/>
  <c r="C36" i="33" s="1"/>
  <c r="H36" i="33" s="1"/>
  <c r="C46" i="34"/>
  <c r="C47" i="34"/>
  <c r="C24" i="34"/>
  <c r="C24" i="33" s="1"/>
  <c r="H24" i="33" s="1"/>
  <c r="C21" i="34"/>
  <c r="C21" i="33" s="1"/>
  <c r="H21" i="33" s="1"/>
  <c r="C19" i="34"/>
  <c r="C19" i="33" s="1"/>
  <c r="H19" i="33" s="1"/>
  <c r="H48" i="34"/>
  <c r="H30" i="25"/>
  <c r="H39" i="25" s="1"/>
  <c r="T38" i="25"/>
  <c r="M86" i="25"/>
  <c r="M93" i="25" s="1"/>
  <c r="J38" i="25"/>
  <c r="L39" i="25"/>
  <c r="H85" i="25"/>
  <c r="E39" i="25"/>
  <c r="O85" i="25"/>
  <c r="O93" i="25" s="1"/>
  <c r="D39" i="25"/>
  <c r="C39" i="25"/>
  <c r="T39" i="25"/>
  <c r="K38" i="25"/>
  <c r="R38" i="25"/>
  <c r="N30" i="25"/>
  <c r="N39" i="25" s="1"/>
  <c r="D38" i="25"/>
  <c r="F38" i="25"/>
  <c r="C38" i="25"/>
  <c r="L85" i="25"/>
  <c r="L38" i="25"/>
  <c r="R39" i="25"/>
  <c r="F39" i="25"/>
  <c r="N93" i="25"/>
  <c r="N102" i="25" s="1"/>
  <c r="Q31" i="25"/>
  <c r="Q30" i="25"/>
  <c r="S39" i="25"/>
  <c r="K39" i="25"/>
  <c r="U30" i="25"/>
  <c r="F94" i="25"/>
  <c r="J86" i="25"/>
  <c r="C93" i="25"/>
  <c r="L86" i="25"/>
  <c r="U31" i="25"/>
  <c r="D78" i="25"/>
  <c r="D86" i="25" s="1"/>
  <c r="G30" i="25"/>
  <c r="S38" i="25"/>
  <c r="S46" i="25" s="1"/>
  <c r="V39" i="25"/>
  <c r="V38" i="25"/>
  <c r="M22" i="25"/>
  <c r="J39" i="25"/>
  <c r="G31" i="25"/>
  <c r="M23" i="25"/>
  <c r="E38" i="25"/>
  <c r="J85" i="25"/>
  <c r="O39" i="25"/>
  <c r="G102" i="25"/>
  <c r="F93" i="25"/>
  <c r="E93" i="25"/>
  <c r="E94" i="25"/>
  <c r="C94" i="25"/>
  <c r="G101" i="25"/>
  <c r="H86" i="25"/>
  <c r="F33" i="37"/>
  <c r="J32" i="36" s="1"/>
  <c r="F32" i="36" s="1"/>
  <c r="A70" i="36"/>
  <c r="C70" i="36" s="1"/>
  <c r="BL67" i="37"/>
  <c r="AK68" i="37"/>
  <c r="Q68" i="37"/>
  <c r="AT68" i="37"/>
  <c r="AV68" i="37"/>
  <c r="P68" i="37"/>
  <c r="BB68" i="37"/>
  <c r="AG68" i="37"/>
  <c r="Y68" i="37"/>
  <c r="U68" i="37"/>
  <c r="J68" i="37"/>
  <c r="K68" i="37"/>
  <c r="Z68" i="37"/>
  <c r="AJ68" i="37"/>
  <c r="AM68" i="37"/>
  <c r="AI68" i="37"/>
  <c r="AS68" i="37"/>
  <c r="S68" i="37"/>
  <c r="O68" i="37"/>
  <c r="AA68" i="37"/>
  <c r="AU68" i="37"/>
  <c r="I68" i="37"/>
  <c r="BF68" i="37"/>
  <c r="G68" i="37"/>
  <c r="AD68" i="37"/>
  <c r="M68" i="37"/>
  <c r="AF68" i="37"/>
  <c r="AR68" i="37"/>
  <c r="V68" i="37"/>
  <c r="T68" i="37"/>
  <c r="BK68" i="37"/>
  <c r="AN68" i="37"/>
  <c r="AH68" i="37"/>
  <c r="N68" i="37"/>
  <c r="AE68" i="37"/>
  <c r="AB68" i="37"/>
  <c r="H68" i="37"/>
  <c r="W68" i="37"/>
  <c r="X68" i="37"/>
  <c r="AC68" i="37"/>
  <c r="AP68" i="37"/>
  <c r="R68" i="37"/>
  <c r="AO68" i="37"/>
  <c r="AL68" i="37"/>
  <c r="AX68" i="37"/>
  <c r="BA68" i="37"/>
  <c r="AY68" i="37"/>
  <c r="AZ68" i="37"/>
  <c r="A69" i="37"/>
  <c r="B69" i="37" s="1"/>
  <c r="AE69" i="37" s="1"/>
  <c r="H19" i="36"/>
  <c r="H59" i="36"/>
  <c r="H16" i="36"/>
  <c r="H46" i="36"/>
  <c r="H62" i="36"/>
  <c r="H26" i="36"/>
  <c r="H48" i="36"/>
  <c r="H13" i="36"/>
  <c r="H11" i="36"/>
  <c r="F46" i="37"/>
  <c r="J45" i="36" s="1"/>
  <c r="H45" i="36"/>
  <c r="F40" i="36"/>
  <c r="F18" i="37"/>
  <c r="J17" i="36" s="1"/>
  <c r="H17" i="36"/>
  <c r="H36" i="36"/>
  <c r="H42" i="36"/>
  <c r="H50" i="36"/>
  <c r="F56" i="37"/>
  <c r="J55" i="36" s="1"/>
  <c r="H55" i="36"/>
  <c r="F6" i="37"/>
  <c r="J5" i="36" s="1"/>
  <c r="H5" i="36"/>
  <c r="H22" i="36"/>
  <c r="H31" i="36"/>
  <c r="F7" i="37"/>
  <c r="J6" i="36" s="1"/>
  <c r="H6" i="36"/>
  <c r="H53" i="36"/>
  <c r="H35" i="36"/>
  <c r="H51" i="36"/>
  <c r="H37" i="36"/>
  <c r="F34" i="37"/>
  <c r="J33" i="36" s="1"/>
  <c r="H33" i="36"/>
  <c r="H15" i="36"/>
  <c r="C5" i="34"/>
  <c r="C15" i="34"/>
  <c r="C15" i="33" s="1"/>
  <c r="H15" i="33" s="1"/>
  <c r="C8" i="34"/>
  <c r="C11" i="34"/>
  <c r="C11" i="33" s="1"/>
  <c r="H11" i="33" s="1"/>
  <c r="C14" i="34"/>
  <c r="C14" i="33" s="1"/>
  <c r="H14" i="33" s="1"/>
  <c r="C6" i="34"/>
  <c r="C12" i="34"/>
  <c r="C12" i="33" s="1"/>
  <c r="H12" i="33" s="1"/>
  <c r="C16" i="34"/>
  <c r="C16" i="33" s="1"/>
  <c r="H16" i="33" s="1"/>
  <c r="C13" i="34"/>
  <c r="C13" i="33" s="1"/>
  <c r="H13" i="33" s="1"/>
  <c r="C4" i="34"/>
  <c r="C3" i="34"/>
  <c r="C7" i="34"/>
  <c r="I3" i="33"/>
  <c r="K102" i="25" l="1"/>
  <c r="K101" i="25"/>
  <c r="O47" i="25"/>
  <c r="B28" i="34"/>
  <c r="B28" i="33" s="1"/>
  <c r="H38" i="25"/>
  <c r="E35" i="29"/>
  <c r="E86" i="12"/>
  <c r="AA363" i="32"/>
  <c r="B378" i="32"/>
  <c r="D85" i="12"/>
  <c r="D34" i="29"/>
  <c r="AA358" i="32"/>
  <c r="B370" i="32"/>
  <c r="D38" i="29"/>
  <c r="D89" i="12"/>
  <c r="F35" i="29"/>
  <c r="F86" i="12"/>
  <c r="AA366" i="32"/>
  <c r="J374" i="32"/>
  <c r="J378" i="32"/>
  <c r="AA364" i="32"/>
  <c r="G85" i="12"/>
  <c r="G34" i="29"/>
  <c r="G35" i="29"/>
  <c r="B108" i="34"/>
  <c r="D108" i="34" s="1"/>
  <c r="D108" i="33" s="1"/>
  <c r="B56" i="34"/>
  <c r="B56" i="33" s="1"/>
  <c r="B39" i="34"/>
  <c r="B39" i="33" s="1"/>
  <c r="B43" i="34"/>
  <c r="B43" i="33" s="1"/>
  <c r="B86" i="34"/>
  <c r="B86" i="33" s="1"/>
  <c r="B92" i="34"/>
  <c r="B80" i="34"/>
  <c r="D80" i="34" s="1"/>
  <c r="D80" i="33" s="1"/>
  <c r="B40" i="34"/>
  <c r="B111" i="34"/>
  <c r="B120" i="34"/>
  <c r="B118" i="33"/>
  <c r="D118" i="34"/>
  <c r="D118" i="33" s="1"/>
  <c r="B77" i="34"/>
  <c r="B64" i="34"/>
  <c r="H104" i="34"/>
  <c r="C104" i="33"/>
  <c r="H104" i="33" s="1"/>
  <c r="C95" i="33"/>
  <c r="H95" i="33" s="1"/>
  <c r="H95" i="34"/>
  <c r="B112" i="34"/>
  <c r="B102" i="34"/>
  <c r="H69" i="34"/>
  <c r="C69" i="33"/>
  <c r="H69" i="33" s="1"/>
  <c r="H102" i="34"/>
  <c r="C102" i="33"/>
  <c r="H102" i="33" s="1"/>
  <c r="B68" i="34"/>
  <c r="B93" i="34"/>
  <c r="B91" i="34"/>
  <c r="H108" i="34"/>
  <c r="C108" i="33"/>
  <c r="H108" i="33" s="1"/>
  <c r="C75" i="33"/>
  <c r="H75" i="33" s="1"/>
  <c r="H75" i="34"/>
  <c r="C96" i="33"/>
  <c r="H96" i="33" s="1"/>
  <c r="H96" i="34"/>
  <c r="B47" i="34"/>
  <c r="B47" i="33" s="1"/>
  <c r="B87" i="34"/>
  <c r="H115" i="34"/>
  <c r="C115" i="33"/>
  <c r="H115" i="33" s="1"/>
  <c r="B76" i="34"/>
  <c r="B104" i="34"/>
  <c r="B46" i="34"/>
  <c r="B46" i="33" s="1"/>
  <c r="H91" i="34"/>
  <c r="C91" i="33"/>
  <c r="H91" i="33" s="1"/>
  <c r="B119" i="34"/>
  <c r="B95" i="34"/>
  <c r="B23" i="34"/>
  <c r="B78" i="34"/>
  <c r="B70" i="34"/>
  <c r="B72" i="34"/>
  <c r="H78" i="34"/>
  <c r="C78" i="33"/>
  <c r="H78" i="33" s="1"/>
  <c r="H60" i="34"/>
  <c r="C60" i="33"/>
  <c r="H60" i="33" s="1"/>
  <c r="H59" i="34"/>
  <c r="C59" i="33"/>
  <c r="H59" i="33" s="1"/>
  <c r="B35" i="34"/>
  <c r="H87" i="34"/>
  <c r="C87" i="33"/>
  <c r="H87" i="33" s="1"/>
  <c r="B83" i="34"/>
  <c r="B62" i="34"/>
  <c r="B63" i="34"/>
  <c r="H116" i="34"/>
  <c r="C116" i="33"/>
  <c r="H116" i="33" s="1"/>
  <c r="H100" i="34"/>
  <c r="C100" i="33"/>
  <c r="H100" i="33" s="1"/>
  <c r="H80" i="34"/>
  <c r="C80" i="33"/>
  <c r="H80" i="33" s="1"/>
  <c r="H86" i="34"/>
  <c r="C86" i="33"/>
  <c r="H86" i="33" s="1"/>
  <c r="B55" i="34"/>
  <c r="B19" i="34"/>
  <c r="B75" i="34"/>
  <c r="B110" i="34"/>
  <c r="B27" i="34"/>
  <c r="B54" i="34"/>
  <c r="B51" i="34"/>
  <c r="B115" i="34"/>
  <c r="B116" i="34"/>
  <c r="H67" i="34"/>
  <c r="C67" i="33"/>
  <c r="H67" i="33" s="1"/>
  <c r="H84" i="34"/>
  <c r="C84" i="33"/>
  <c r="H84" i="33" s="1"/>
  <c r="C111" i="33"/>
  <c r="H111" i="33" s="1"/>
  <c r="H111" i="34"/>
  <c r="C76" i="33"/>
  <c r="H76" i="33" s="1"/>
  <c r="H76" i="34"/>
  <c r="H112" i="34"/>
  <c r="C112" i="33"/>
  <c r="H112" i="33" s="1"/>
  <c r="B20" i="34"/>
  <c r="B117" i="34"/>
  <c r="B59" i="34"/>
  <c r="B79" i="34"/>
  <c r="B109" i="34"/>
  <c r="B30" i="34"/>
  <c r="B96" i="34"/>
  <c r="B88" i="34"/>
  <c r="H109" i="34"/>
  <c r="C109" i="33"/>
  <c r="H109" i="33" s="1"/>
  <c r="H120" i="34"/>
  <c r="C120" i="33"/>
  <c r="H120" i="33" s="1"/>
  <c r="C119" i="33"/>
  <c r="H119" i="33" s="1"/>
  <c r="H119" i="34"/>
  <c r="B53" i="34"/>
  <c r="B37" i="34"/>
  <c r="B100" i="34"/>
  <c r="B69" i="34"/>
  <c r="H62" i="34"/>
  <c r="C62" i="33"/>
  <c r="H62" i="33" s="1"/>
  <c r="H77" i="34"/>
  <c r="C77" i="33"/>
  <c r="H77" i="33" s="1"/>
  <c r="H93" i="34"/>
  <c r="C93" i="33"/>
  <c r="H93" i="33" s="1"/>
  <c r="B22" i="34"/>
  <c r="H88" i="34"/>
  <c r="C88" i="33"/>
  <c r="H88" i="33" s="1"/>
  <c r="H79" i="34"/>
  <c r="C79" i="33"/>
  <c r="H79" i="33" s="1"/>
  <c r="B24" i="34"/>
  <c r="H64" i="34"/>
  <c r="C64" i="33"/>
  <c r="H64" i="33" s="1"/>
  <c r="B31" i="34"/>
  <c r="B32" i="34"/>
  <c r="B94" i="34"/>
  <c r="B99" i="34"/>
  <c r="H71" i="34"/>
  <c r="C71" i="33"/>
  <c r="H71" i="33" s="1"/>
  <c r="H99" i="34"/>
  <c r="C99" i="33"/>
  <c r="H99" i="33" s="1"/>
  <c r="H103" i="34"/>
  <c r="C103" i="33"/>
  <c r="H103" i="33" s="1"/>
  <c r="C63" i="33"/>
  <c r="H63" i="33" s="1"/>
  <c r="H63" i="34"/>
  <c r="H118" i="34"/>
  <c r="C118" i="33"/>
  <c r="H118" i="33" s="1"/>
  <c r="B52" i="34"/>
  <c r="B29" i="34"/>
  <c r="B21" i="34"/>
  <c r="C94" i="33"/>
  <c r="H94" i="33" s="1"/>
  <c r="H94" i="34"/>
  <c r="B38" i="34"/>
  <c r="B71" i="34"/>
  <c r="B84" i="34"/>
  <c r="B67" i="34"/>
  <c r="H68" i="34"/>
  <c r="C68" i="33"/>
  <c r="H68" i="33" s="1"/>
  <c r="H110" i="34"/>
  <c r="C110" i="33"/>
  <c r="H110" i="33" s="1"/>
  <c r="H92" i="34"/>
  <c r="C92" i="33"/>
  <c r="H92" i="33" s="1"/>
  <c r="H72" i="34"/>
  <c r="C72" i="33"/>
  <c r="H72" i="33" s="1"/>
  <c r="B107" i="34"/>
  <c r="B44" i="34"/>
  <c r="B44" i="33" s="1"/>
  <c r="H101" i="34"/>
  <c r="C101" i="33"/>
  <c r="H101" i="33" s="1"/>
  <c r="B103" i="34"/>
  <c r="B45" i="34"/>
  <c r="B45" i="33" s="1"/>
  <c r="B101" i="34"/>
  <c r="H107" i="34"/>
  <c r="C107" i="33"/>
  <c r="H107" i="33" s="1"/>
  <c r="B36" i="34"/>
  <c r="B60" i="34"/>
  <c r="H117" i="34"/>
  <c r="C117" i="33"/>
  <c r="H117" i="33" s="1"/>
  <c r="H70" i="34"/>
  <c r="C70" i="33"/>
  <c r="H70" i="33" s="1"/>
  <c r="C83" i="33"/>
  <c r="H83" i="33" s="1"/>
  <c r="H83" i="34"/>
  <c r="H54" i="34"/>
  <c r="C54" i="33"/>
  <c r="H54" i="33" s="1"/>
  <c r="H52" i="34"/>
  <c r="C52" i="33"/>
  <c r="H52" i="33" s="1"/>
  <c r="H45" i="34"/>
  <c r="C45" i="33"/>
  <c r="H45" i="33" s="1"/>
  <c r="H55" i="34"/>
  <c r="C55" i="33"/>
  <c r="H55" i="33" s="1"/>
  <c r="H47" i="34"/>
  <c r="C47" i="33"/>
  <c r="H47" i="33" s="1"/>
  <c r="H43" i="34"/>
  <c r="C43" i="33"/>
  <c r="H43" i="33" s="1"/>
  <c r="H44" i="34"/>
  <c r="C44" i="33"/>
  <c r="H44" i="33" s="1"/>
  <c r="H53" i="34"/>
  <c r="C53" i="33"/>
  <c r="H53" i="33" s="1"/>
  <c r="H51" i="34"/>
  <c r="C51" i="33"/>
  <c r="H51" i="33" s="1"/>
  <c r="H46" i="34"/>
  <c r="C46" i="33"/>
  <c r="H46" i="33" s="1"/>
  <c r="H56" i="34"/>
  <c r="H21" i="34"/>
  <c r="H31" i="34"/>
  <c r="H27" i="34"/>
  <c r="H24" i="34"/>
  <c r="H40" i="34"/>
  <c r="H20" i="34"/>
  <c r="H32" i="34"/>
  <c r="H36" i="34"/>
  <c r="H37" i="34"/>
  <c r="H39" i="34"/>
  <c r="H35" i="34"/>
  <c r="H23" i="34"/>
  <c r="H93" i="25"/>
  <c r="H22" i="34"/>
  <c r="H38" i="34"/>
  <c r="H28" i="34"/>
  <c r="D28" i="34"/>
  <c r="D28" i="33" s="1"/>
  <c r="H19" i="34"/>
  <c r="H29" i="34"/>
  <c r="H12" i="34"/>
  <c r="H16" i="34"/>
  <c r="H15" i="34"/>
  <c r="H14" i="34"/>
  <c r="H11" i="34"/>
  <c r="H13" i="34"/>
  <c r="O94" i="25"/>
  <c r="O102" i="25" s="1"/>
  <c r="C102" i="25"/>
  <c r="F102" i="25"/>
  <c r="E47" i="25"/>
  <c r="M94" i="25"/>
  <c r="F47" i="25"/>
  <c r="N101" i="25"/>
  <c r="N110" i="25" s="1"/>
  <c r="R47" i="25"/>
  <c r="N38" i="25"/>
  <c r="N46" i="25" s="1"/>
  <c r="C47" i="25"/>
  <c r="J101" i="25"/>
  <c r="D47" i="25"/>
  <c r="D46" i="25"/>
  <c r="C46" i="25"/>
  <c r="C55" i="25" s="1"/>
  <c r="R46" i="25"/>
  <c r="V47" i="25"/>
  <c r="Q39" i="25"/>
  <c r="U39" i="25"/>
  <c r="F46" i="25"/>
  <c r="S47" i="25"/>
  <c r="S55" i="25" s="1"/>
  <c r="H46" i="25"/>
  <c r="J102" i="25"/>
  <c r="Q38" i="25"/>
  <c r="M31" i="25"/>
  <c r="U38" i="25"/>
  <c r="M30" i="25"/>
  <c r="G109" i="25"/>
  <c r="G38" i="25"/>
  <c r="G39" i="25"/>
  <c r="D85" i="25"/>
  <c r="D93" i="25" s="1"/>
  <c r="V46" i="25"/>
  <c r="L94" i="25"/>
  <c r="L93" i="25"/>
  <c r="E46" i="25"/>
  <c r="H47" i="25"/>
  <c r="C101" i="25"/>
  <c r="F101" i="25"/>
  <c r="G110" i="25"/>
  <c r="E102" i="25"/>
  <c r="H94" i="25"/>
  <c r="H109" i="25" s="1"/>
  <c r="E101" i="25"/>
  <c r="K110" i="25"/>
  <c r="K109" i="25"/>
  <c r="J47" i="25"/>
  <c r="O46" i="25"/>
  <c r="T47" i="25"/>
  <c r="T46" i="25"/>
  <c r="Q54" i="25"/>
  <c r="J46" i="25"/>
  <c r="L47" i="25"/>
  <c r="N47" i="25"/>
  <c r="L46" i="25"/>
  <c r="K46" i="25"/>
  <c r="O54" i="25"/>
  <c r="K47" i="25"/>
  <c r="O55" i="25"/>
  <c r="A70" i="37"/>
  <c r="S69" i="37"/>
  <c r="Q69" i="37"/>
  <c r="AB69" i="37"/>
  <c r="AG69" i="37"/>
  <c r="Z69" i="37"/>
  <c r="N69" i="37"/>
  <c r="Y69" i="37"/>
  <c r="AV69" i="37"/>
  <c r="I69" i="37"/>
  <c r="AM69" i="37"/>
  <c r="AK69" i="37"/>
  <c r="P69" i="37"/>
  <c r="T69" i="37"/>
  <c r="M69" i="37"/>
  <c r="AT69" i="37"/>
  <c r="AF69" i="37"/>
  <c r="AO69" i="37"/>
  <c r="AY69" i="37"/>
  <c r="AA69" i="37"/>
  <c r="AN69" i="37"/>
  <c r="J69" i="37"/>
  <c r="K69" i="37"/>
  <c r="BH69" i="37"/>
  <c r="BB69" i="37"/>
  <c r="BC68" i="37"/>
  <c r="BD68" i="37" s="1"/>
  <c r="BE68" i="37" s="1"/>
  <c r="E68" i="37" s="1"/>
  <c r="I67" i="36" s="1"/>
  <c r="V69" i="37"/>
  <c r="X69" i="37"/>
  <c r="H69" i="37"/>
  <c r="AU69" i="37"/>
  <c r="AQ69" i="37"/>
  <c r="W69" i="37"/>
  <c r="BA69" i="37"/>
  <c r="AL69" i="37"/>
  <c r="AD69" i="37"/>
  <c r="AR69" i="37"/>
  <c r="AH69" i="37"/>
  <c r="BK69" i="37"/>
  <c r="O69" i="37"/>
  <c r="U69" i="37"/>
  <c r="BF69" i="37"/>
  <c r="AS69" i="37"/>
  <c r="AJ69" i="37"/>
  <c r="AC69" i="37"/>
  <c r="AP69" i="37"/>
  <c r="AZ69" i="37"/>
  <c r="R69" i="37"/>
  <c r="AI69" i="37"/>
  <c r="AX69" i="37"/>
  <c r="G69" i="37"/>
  <c r="D68" i="37"/>
  <c r="H67" i="36" s="1"/>
  <c r="A71" i="37"/>
  <c r="B71" i="37" s="1"/>
  <c r="Q71" i="37" s="1"/>
  <c r="F55" i="36"/>
  <c r="F6" i="36"/>
  <c r="B6" i="34"/>
  <c r="B6" i="33" s="1"/>
  <c r="B4" i="34"/>
  <c r="B4" i="33" s="1"/>
  <c r="B12" i="34"/>
  <c r="B5" i="34"/>
  <c r="B5" i="33" s="1"/>
  <c r="B7" i="34"/>
  <c r="B7" i="33" s="1"/>
  <c r="B8" i="34"/>
  <c r="D8" i="34" s="1"/>
  <c r="D8" i="33" s="1"/>
  <c r="F33" i="36"/>
  <c r="F5" i="36"/>
  <c r="B3" i="34"/>
  <c r="D3" i="34" s="1"/>
  <c r="D3" i="33" s="1"/>
  <c r="F45" i="36"/>
  <c r="F17" i="36"/>
  <c r="B13" i="34"/>
  <c r="B14" i="34"/>
  <c r="B11" i="34"/>
  <c r="H4" i="34"/>
  <c r="C4" i="33"/>
  <c r="H4" i="33" s="1"/>
  <c r="H6" i="34"/>
  <c r="C6" i="33"/>
  <c r="H6" i="33" s="1"/>
  <c r="C5" i="33"/>
  <c r="H5" i="33" s="1"/>
  <c r="H5" i="34"/>
  <c r="C7" i="33"/>
  <c r="H7" i="33" s="1"/>
  <c r="H7" i="34"/>
  <c r="B16" i="34"/>
  <c r="B15" i="34"/>
  <c r="C8" i="33"/>
  <c r="H8" i="33" s="1"/>
  <c r="H8" i="34"/>
  <c r="H3" i="34"/>
  <c r="C3" i="33"/>
  <c r="H3" i="33" s="1"/>
  <c r="O101" i="25" l="1"/>
  <c r="AI378" i="32"/>
  <c r="D14" i="39"/>
  <c r="D30" i="39"/>
  <c r="AI374" i="32"/>
  <c r="AC370" i="32"/>
  <c r="Z370" i="32" s="1"/>
  <c r="AA370" i="32" s="1"/>
  <c r="B46" i="39"/>
  <c r="B14" i="39"/>
  <c r="AC378" i="32"/>
  <c r="Z378" i="32" s="1"/>
  <c r="AA378" i="32" s="1"/>
  <c r="BH41" i="37"/>
  <c r="BH34" i="37"/>
  <c r="BH29" i="37"/>
  <c r="BH28" i="37"/>
  <c r="BH58" i="37"/>
  <c r="BH60" i="37"/>
  <c r="BH25" i="37"/>
  <c r="BH7" i="37"/>
  <c r="BH48" i="37"/>
  <c r="BH26" i="37"/>
  <c r="BH47" i="37"/>
  <c r="BH37" i="37"/>
  <c r="BH11" i="37"/>
  <c r="BH13" i="37"/>
  <c r="BH8" i="37"/>
  <c r="BH61" i="37"/>
  <c r="BH14" i="37"/>
  <c r="BH43" i="37"/>
  <c r="BH63" i="37"/>
  <c r="BH27" i="37"/>
  <c r="BH17" i="37"/>
  <c r="BH12" i="37"/>
  <c r="BH31" i="37"/>
  <c r="BH65" i="37"/>
  <c r="BH38" i="37"/>
  <c r="BH6" i="37"/>
  <c r="BH45" i="37"/>
  <c r="BH51" i="37"/>
  <c r="BH66" i="37"/>
  <c r="BH32" i="37"/>
  <c r="BH46" i="37"/>
  <c r="BH52" i="37"/>
  <c r="BH5" i="37"/>
  <c r="BH23" i="37"/>
  <c r="BH53" i="37"/>
  <c r="BH49" i="37"/>
  <c r="BH21" i="37"/>
  <c r="BH40" i="37"/>
  <c r="BH54" i="37"/>
  <c r="BH9" i="37"/>
  <c r="BH20" i="37"/>
  <c r="BH36" i="37"/>
  <c r="BH33" i="37"/>
  <c r="BH56" i="37"/>
  <c r="BH18" i="37"/>
  <c r="BH16" i="37"/>
  <c r="BH57" i="37"/>
  <c r="BH67" i="37"/>
  <c r="BH68" i="37"/>
  <c r="B80" i="33"/>
  <c r="D43" i="34"/>
  <c r="D43" i="33" s="1"/>
  <c r="D56" i="34"/>
  <c r="D56" i="33" s="1"/>
  <c r="B108" i="33"/>
  <c r="D39" i="34"/>
  <c r="D39" i="33" s="1"/>
  <c r="D86" i="34"/>
  <c r="D86" i="33" s="1"/>
  <c r="B55" i="33"/>
  <c r="P30" i="34"/>
  <c r="Q30" i="34" s="1"/>
  <c r="R30" i="34" s="1"/>
  <c r="B23" i="33"/>
  <c r="B19" i="33"/>
  <c r="B12" i="33"/>
  <c r="B36" i="33"/>
  <c r="B51" i="33"/>
  <c r="B13" i="33"/>
  <c r="B120" i="33"/>
  <c r="B38" i="33"/>
  <c r="B15" i="33"/>
  <c r="B53" i="33"/>
  <c r="B54" i="33"/>
  <c r="B40" i="33"/>
  <c r="B37" i="33"/>
  <c r="B16" i="33"/>
  <c r="B32" i="33"/>
  <c r="B27" i="33"/>
  <c r="B14" i="33"/>
  <c r="B111" i="33"/>
  <c r="B31" i="33"/>
  <c r="B35" i="33"/>
  <c r="B11" i="33"/>
  <c r="B20" i="33"/>
  <c r="B29" i="33"/>
  <c r="B22" i="33"/>
  <c r="B92" i="33"/>
  <c r="B52" i="33"/>
  <c r="B21" i="33"/>
  <c r="B24" i="33"/>
  <c r="D92" i="34"/>
  <c r="D92" i="33" s="1"/>
  <c r="D40" i="34"/>
  <c r="D40" i="33" s="1"/>
  <c r="D111" i="34"/>
  <c r="D111" i="33" s="1"/>
  <c r="D120" i="34"/>
  <c r="D120" i="33" s="1"/>
  <c r="D23" i="34"/>
  <c r="D23" i="33" s="1"/>
  <c r="D32" i="34"/>
  <c r="D32" i="33" s="1"/>
  <c r="D53" i="34"/>
  <c r="D53" i="33" s="1"/>
  <c r="D45" i="34"/>
  <c r="D45" i="33" s="1"/>
  <c r="D52" i="34"/>
  <c r="D52" i="33" s="1"/>
  <c r="J92" i="34"/>
  <c r="J80" i="34"/>
  <c r="D54" i="34"/>
  <c r="D54" i="33" s="1"/>
  <c r="D31" i="34"/>
  <c r="D31" i="33" s="1"/>
  <c r="J118" i="34"/>
  <c r="D29" i="34"/>
  <c r="D29" i="33" s="1"/>
  <c r="D46" i="34"/>
  <c r="D46" i="33" s="1"/>
  <c r="D30" i="34"/>
  <c r="D20" i="34"/>
  <c r="D20" i="33" s="1"/>
  <c r="D19" i="34"/>
  <c r="D19" i="33" s="1"/>
  <c r="M30" i="34"/>
  <c r="O30" i="34" s="1"/>
  <c r="J120" i="34"/>
  <c r="J30" i="34"/>
  <c r="D35" i="34"/>
  <c r="D35" i="33" s="1"/>
  <c r="J86" i="34"/>
  <c r="AB86" i="34" s="1"/>
  <c r="D38" i="34"/>
  <c r="D38" i="33" s="1"/>
  <c r="D44" i="34"/>
  <c r="D44" i="33" s="1"/>
  <c r="J108" i="34"/>
  <c r="J44" i="34"/>
  <c r="J111" i="34"/>
  <c r="D27" i="34"/>
  <c r="D27" i="33" s="1"/>
  <c r="B96" i="33"/>
  <c r="D96" i="34"/>
  <c r="D96" i="33" s="1"/>
  <c r="J96" i="34"/>
  <c r="M85" i="34"/>
  <c r="P85" i="34"/>
  <c r="Q85" i="34" s="1"/>
  <c r="R85" i="34" s="1"/>
  <c r="J76" i="34"/>
  <c r="D76" i="34"/>
  <c r="D76" i="33" s="1"/>
  <c r="B76" i="33"/>
  <c r="P61" i="34"/>
  <c r="Q61" i="34" s="1"/>
  <c r="R61" i="34" s="1"/>
  <c r="M61" i="34"/>
  <c r="D51" i="34"/>
  <c r="D51" i="33" s="1"/>
  <c r="B59" i="33"/>
  <c r="D59" i="34"/>
  <c r="D59" i="33" s="1"/>
  <c r="J59" i="34"/>
  <c r="B75" i="33"/>
  <c r="D75" i="34"/>
  <c r="D75" i="33" s="1"/>
  <c r="J75" i="34"/>
  <c r="B87" i="33"/>
  <c r="D87" i="34"/>
  <c r="D87" i="33" s="1"/>
  <c r="J87" i="34"/>
  <c r="AB87" i="34" s="1"/>
  <c r="B102" i="33"/>
  <c r="D102" i="34"/>
  <c r="D102" i="33" s="1"/>
  <c r="J102" i="34"/>
  <c r="AB102" i="34" s="1"/>
  <c r="B79" i="33"/>
  <c r="D79" i="34"/>
  <c r="D79" i="33" s="1"/>
  <c r="J79" i="34"/>
  <c r="AB79" i="34" s="1"/>
  <c r="AC79" i="34" s="1"/>
  <c r="D55" i="34"/>
  <c r="D55" i="33" s="1"/>
  <c r="B71" i="33"/>
  <c r="J71" i="34"/>
  <c r="AB71" i="34" s="1"/>
  <c r="D71" i="34"/>
  <c r="D71" i="33" s="1"/>
  <c r="B72" i="33"/>
  <c r="J72" i="34"/>
  <c r="D72" i="34"/>
  <c r="D72" i="33" s="1"/>
  <c r="B109" i="33"/>
  <c r="D109" i="34"/>
  <c r="D109" i="33" s="1"/>
  <c r="J109" i="34"/>
  <c r="J45" i="34"/>
  <c r="AB45" i="34" s="1"/>
  <c r="AC45" i="34" s="1"/>
  <c r="D47" i="34"/>
  <c r="D47" i="33" s="1"/>
  <c r="B69" i="33"/>
  <c r="D69" i="34"/>
  <c r="D69" i="33" s="1"/>
  <c r="J69" i="34"/>
  <c r="B70" i="33"/>
  <c r="J70" i="34"/>
  <c r="D70" i="34"/>
  <c r="D70" i="33" s="1"/>
  <c r="J60" i="34"/>
  <c r="AB60" i="34" s="1"/>
  <c r="B60" i="33"/>
  <c r="D60" i="34"/>
  <c r="D60" i="33" s="1"/>
  <c r="B101" i="33"/>
  <c r="D101" i="34"/>
  <c r="D101" i="33" s="1"/>
  <c r="J101" i="34"/>
  <c r="B100" i="33"/>
  <c r="D100" i="34"/>
  <c r="D100" i="33" s="1"/>
  <c r="J100" i="34"/>
  <c r="D78" i="34"/>
  <c r="D78" i="33" s="1"/>
  <c r="B78" i="33"/>
  <c r="J78" i="34"/>
  <c r="AB78" i="34" s="1"/>
  <c r="B99" i="33"/>
  <c r="D99" i="34"/>
  <c r="D99" i="33" s="1"/>
  <c r="J99" i="34"/>
  <c r="D22" i="34"/>
  <c r="D22" i="33" s="1"/>
  <c r="D36" i="34"/>
  <c r="D36" i="33" s="1"/>
  <c r="B94" i="33"/>
  <c r="D94" i="34"/>
  <c r="D94" i="33" s="1"/>
  <c r="J94" i="34"/>
  <c r="AB94" i="34" s="1"/>
  <c r="AC94" i="34" s="1"/>
  <c r="B95" i="33"/>
  <c r="D95" i="34"/>
  <c r="D95" i="33" s="1"/>
  <c r="J95" i="34"/>
  <c r="AB95" i="34" s="1"/>
  <c r="AC95" i="34" s="1"/>
  <c r="J91" i="34"/>
  <c r="B91" i="33"/>
  <c r="D91" i="34"/>
  <c r="D91" i="33" s="1"/>
  <c r="J112" i="34"/>
  <c r="B112" i="33"/>
  <c r="D112" i="34"/>
  <c r="D112" i="33" s="1"/>
  <c r="D24" i="34"/>
  <c r="D24" i="33" s="1"/>
  <c r="B119" i="33"/>
  <c r="D119" i="34"/>
  <c r="D119" i="33" s="1"/>
  <c r="J119" i="34"/>
  <c r="AB119" i="34" s="1"/>
  <c r="D93" i="34"/>
  <c r="D93" i="33" s="1"/>
  <c r="J93" i="34"/>
  <c r="B93" i="33"/>
  <c r="B110" i="33"/>
  <c r="D110" i="34"/>
  <c r="D110" i="33" s="1"/>
  <c r="J110" i="34"/>
  <c r="AB110" i="34" s="1"/>
  <c r="AC110" i="34" s="1"/>
  <c r="D67" i="34"/>
  <c r="D67" i="33" s="1"/>
  <c r="B67" i="33"/>
  <c r="J67" i="34"/>
  <c r="J103" i="34"/>
  <c r="AB103" i="34" s="1"/>
  <c r="AC103" i="34" s="1"/>
  <c r="B103" i="33"/>
  <c r="D103" i="34"/>
  <c r="D103" i="33" s="1"/>
  <c r="D21" i="34"/>
  <c r="D21" i="33" s="1"/>
  <c r="B68" i="33"/>
  <c r="J68" i="34"/>
  <c r="D68" i="34"/>
  <c r="D68" i="33" s="1"/>
  <c r="B64" i="33"/>
  <c r="D64" i="34"/>
  <c r="D64" i="33" s="1"/>
  <c r="J64" i="34"/>
  <c r="B117" i="33"/>
  <c r="D117" i="34"/>
  <c r="D117" i="33" s="1"/>
  <c r="J117" i="34"/>
  <c r="B77" i="33"/>
  <c r="D77" i="34"/>
  <c r="D77" i="33" s="1"/>
  <c r="J77" i="34"/>
  <c r="B84" i="33"/>
  <c r="D84" i="34"/>
  <c r="D84" i="33" s="1"/>
  <c r="J84" i="34"/>
  <c r="D63" i="34"/>
  <c r="D63" i="33" s="1"/>
  <c r="J63" i="34"/>
  <c r="AB63" i="34" s="1"/>
  <c r="B63" i="33"/>
  <c r="D37" i="34"/>
  <c r="D37" i="33" s="1"/>
  <c r="B107" i="33"/>
  <c r="D107" i="34"/>
  <c r="D107" i="33" s="1"/>
  <c r="J107" i="34"/>
  <c r="B62" i="33"/>
  <c r="D62" i="34"/>
  <c r="D62" i="33" s="1"/>
  <c r="J62" i="34"/>
  <c r="AB62" i="34" s="1"/>
  <c r="B104" i="33"/>
  <c r="D104" i="34"/>
  <c r="D104" i="33" s="1"/>
  <c r="J104" i="34"/>
  <c r="B88" i="33"/>
  <c r="J88" i="34"/>
  <c r="D88" i="34"/>
  <c r="D88" i="33" s="1"/>
  <c r="J46" i="34"/>
  <c r="B116" i="33"/>
  <c r="D116" i="34"/>
  <c r="D116" i="33" s="1"/>
  <c r="J116" i="34"/>
  <c r="B83" i="33"/>
  <c r="J83" i="34"/>
  <c r="D83" i="34"/>
  <c r="D83" i="33" s="1"/>
  <c r="B115" i="33"/>
  <c r="D115" i="34"/>
  <c r="D115" i="33" s="1"/>
  <c r="J115" i="34"/>
  <c r="J43" i="34"/>
  <c r="AB43" i="34" s="1"/>
  <c r="AC43" i="34" s="1"/>
  <c r="J48" i="34"/>
  <c r="J47" i="34"/>
  <c r="J51" i="34"/>
  <c r="L51" i="34" s="1"/>
  <c r="J53" i="34"/>
  <c r="J52" i="34"/>
  <c r="AB52" i="34" s="1"/>
  <c r="J55" i="34"/>
  <c r="AB55" i="34" s="1"/>
  <c r="J54" i="34"/>
  <c r="J56" i="34"/>
  <c r="J35" i="34"/>
  <c r="J29" i="34"/>
  <c r="J21" i="34"/>
  <c r="J20" i="34"/>
  <c r="J27" i="34"/>
  <c r="L27" i="34" s="1"/>
  <c r="J31" i="34"/>
  <c r="J39" i="34"/>
  <c r="AB39" i="34" s="1"/>
  <c r="J22" i="34"/>
  <c r="J23" i="34"/>
  <c r="AB23" i="34" s="1"/>
  <c r="J40" i="34"/>
  <c r="J37" i="34"/>
  <c r="J36" i="34"/>
  <c r="J32" i="34"/>
  <c r="J24" i="34"/>
  <c r="J19" i="34"/>
  <c r="J28" i="34"/>
  <c r="AB28" i="34" s="1"/>
  <c r="J38" i="34"/>
  <c r="F110" i="25"/>
  <c r="D12" i="34"/>
  <c r="D12" i="33" s="1"/>
  <c r="J11" i="34"/>
  <c r="J13" i="34"/>
  <c r="D14" i="34"/>
  <c r="D14" i="33" s="1"/>
  <c r="N109" i="25"/>
  <c r="J109" i="25"/>
  <c r="M101" i="25"/>
  <c r="M102" i="25"/>
  <c r="L101" i="25"/>
  <c r="R54" i="25"/>
  <c r="C54" i="25"/>
  <c r="Q46" i="25"/>
  <c r="Q55" i="25" s="1"/>
  <c r="T54" i="25"/>
  <c r="R55" i="25"/>
  <c r="D55" i="25"/>
  <c r="U46" i="25"/>
  <c r="Q47" i="25"/>
  <c r="S54" i="25"/>
  <c r="D54" i="25"/>
  <c r="V55" i="25"/>
  <c r="J55" i="25"/>
  <c r="F55" i="25"/>
  <c r="E54" i="25"/>
  <c r="J110" i="25"/>
  <c r="O110" i="25"/>
  <c r="O109" i="25"/>
  <c r="U47" i="25"/>
  <c r="F54" i="25"/>
  <c r="D94" i="25"/>
  <c r="D101" i="25" s="1"/>
  <c r="G55" i="25"/>
  <c r="G54" i="25"/>
  <c r="E109" i="25"/>
  <c r="V54" i="25"/>
  <c r="M39" i="25"/>
  <c r="E55" i="25"/>
  <c r="M38" i="25"/>
  <c r="L102" i="25"/>
  <c r="E110" i="25"/>
  <c r="H110" i="25"/>
  <c r="F109" i="25"/>
  <c r="N55" i="25"/>
  <c r="N54" i="25"/>
  <c r="T55" i="25"/>
  <c r="J54" i="25"/>
  <c r="K55" i="25"/>
  <c r="L54" i="25"/>
  <c r="L55" i="25"/>
  <c r="K54" i="25"/>
  <c r="J12" i="34"/>
  <c r="D7" i="34"/>
  <c r="D7" i="33" s="1"/>
  <c r="D6" i="34"/>
  <c r="D6" i="33" s="1"/>
  <c r="D4" i="34"/>
  <c r="D4" i="33" s="1"/>
  <c r="B70" i="37"/>
  <c r="BL70" i="37" s="1"/>
  <c r="AR70" i="37"/>
  <c r="AQ70" i="37"/>
  <c r="AW70" i="37"/>
  <c r="V70" i="37"/>
  <c r="L70" i="37"/>
  <c r="BJ70" i="37"/>
  <c r="AV70" i="37"/>
  <c r="AJ70" i="37"/>
  <c r="BB70" i="37"/>
  <c r="AF70" i="37"/>
  <c r="AM70" i="37"/>
  <c r="N70" i="37"/>
  <c r="BI70" i="37"/>
  <c r="G70" i="37"/>
  <c r="AO70" i="37"/>
  <c r="U70" i="37"/>
  <c r="J70" i="37"/>
  <c r="H70" i="37"/>
  <c r="BF70" i="37"/>
  <c r="P70" i="37"/>
  <c r="O70" i="37"/>
  <c r="Q70" i="37"/>
  <c r="AS70" i="37"/>
  <c r="BG70" i="37"/>
  <c r="W70" i="37"/>
  <c r="S70" i="37"/>
  <c r="Y70" i="37"/>
  <c r="AN70" i="37"/>
  <c r="AE70" i="37"/>
  <c r="R70" i="37"/>
  <c r="AD70" i="37"/>
  <c r="AG70" i="37"/>
  <c r="AH70" i="37"/>
  <c r="AP70" i="37"/>
  <c r="AZ70" i="37"/>
  <c r="AT70" i="37"/>
  <c r="BH70" i="37"/>
  <c r="AL70" i="37"/>
  <c r="AI70" i="37"/>
  <c r="AY70" i="37"/>
  <c r="BA70" i="37"/>
  <c r="AB70" i="37"/>
  <c r="X70" i="37"/>
  <c r="AA70" i="37"/>
  <c r="T70" i="37"/>
  <c r="K70" i="37"/>
  <c r="AC70" i="37"/>
  <c r="BK70" i="37"/>
  <c r="AK70" i="37"/>
  <c r="Z70" i="37"/>
  <c r="M70" i="37"/>
  <c r="AX70" i="37"/>
  <c r="AU70" i="37"/>
  <c r="BB71" i="37"/>
  <c r="AB71" i="37"/>
  <c r="U71" i="37"/>
  <c r="AK71" i="37"/>
  <c r="O71" i="37"/>
  <c r="AR71" i="37"/>
  <c r="AI71" i="37"/>
  <c r="BH71" i="37"/>
  <c r="AO71" i="37"/>
  <c r="AL71" i="37"/>
  <c r="AQ71" i="37"/>
  <c r="Y71" i="37"/>
  <c r="H71" i="37"/>
  <c r="V71" i="37"/>
  <c r="AG71" i="37"/>
  <c r="R71" i="37"/>
  <c r="I71" i="37"/>
  <c r="G71" i="37"/>
  <c r="D71" i="37" s="1"/>
  <c r="H70" i="36" s="1"/>
  <c r="S71" i="37"/>
  <c r="AT71" i="37"/>
  <c r="AZ71" i="37"/>
  <c r="BA71" i="37"/>
  <c r="AP71" i="37"/>
  <c r="AC71" i="37"/>
  <c r="AH71" i="37"/>
  <c r="AY71" i="37"/>
  <c r="BF71" i="37"/>
  <c r="P71" i="37"/>
  <c r="AN71" i="37"/>
  <c r="W71" i="37"/>
  <c r="AJ71" i="37"/>
  <c r="AU71" i="37"/>
  <c r="T71" i="37"/>
  <c r="AX71" i="37"/>
  <c r="N71" i="37"/>
  <c r="Z71" i="37"/>
  <c r="AV71" i="37"/>
  <c r="AD71" i="37"/>
  <c r="AM71" i="37"/>
  <c r="AS71" i="37"/>
  <c r="J71" i="37"/>
  <c r="X71" i="37"/>
  <c r="K71" i="37"/>
  <c r="AE71" i="37"/>
  <c r="BK71" i="37"/>
  <c r="AF71" i="37"/>
  <c r="M71" i="37"/>
  <c r="AA71" i="37"/>
  <c r="D69" i="37"/>
  <c r="BC69" i="37"/>
  <c r="BD69" i="37" s="1"/>
  <c r="BE69" i="37" s="1"/>
  <c r="E69" i="37" s="1"/>
  <c r="I68" i="36" s="1"/>
  <c r="A72" i="37"/>
  <c r="B72" i="37" s="1"/>
  <c r="BF72" i="37" s="1"/>
  <c r="A72" i="36"/>
  <c r="C72" i="36" s="1"/>
  <c r="D5" i="34"/>
  <c r="D5" i="33" s="1"/>
  <c r="B8" i="33"/>
  <c r="B3" i="33"/>
  <c r="D13" i="34"/>
  <c r="D13" i="33" s="1"/>
  <c r="J3" i="34"/>
  <c r="J4" i="34"/>
  <c r="J14" i="34"/>
  <c r="J8" i="34"/>
  <c r="J5" i="34"/>
  <c r="D11" i="34"/>
  <c r="D11" i="33" s="1"/>
  <c r="J7" i="34"/>
  <c r="AB7" i="34" s="1"/>
  <c r="D15" i="34"/>
  <c r="D15" i="33" s="1"/>
  <c r="J15" i="34"/>
  <c r="AB15" i="34" s="1"/>
  <c r="J16" i="34"/>
  <c r="D16" i="34"/>
  <c r="D16" i="33" s="1"/>
  <c r="J6" i="34"/>
  <c r="D39" i="29" l="1"/>
  <c r="D90" i="12"/>
  <c r="G88" i="12"/>
  <c r="G37" i="29"/>
  <c r="L92" i="34"/>
  <c r="AC78" i="34"/>
  <c r="L108" i="34"/>
  <c r="L40" i="34"/>
  <c r="L54" i="34"/>
  <c r="L31" i="34"/>
  <c r="AB31" i="34"/>
  <c r="AC52" i="34"/>
  <c r="AC71" i="34"/>
  <c r="AC23" i="34"/>
  <c r="L14" i="34"/>
  <c r="L120" i="34"/>
  <c r="L118" i="34"/>
  <c r="AC15" i="34"/>
  <c r="L30" i="34"/>
  <c r="AB30" i="34"/>
  <c r="AC55" i="34"/>
  <c r="L22" i="34"/>
  <c r="AB22" i="34"/>
  <c r="L111" i="34"/>
  <c r="AB111" i="34"/>
  <c r="AC28" i="34"/>
  <c r="AC119" i="34"/>
  <c r="L37" i="34"/>
  <c r="AC39" i="34"/>
  <c r="L29" i="34"/>
  <c r="AC102" i="34"/>
  <c r="L20" i="34"/>
  <c r="L11" i="34"/>
  <c r="L35" i="34"/>
  <c r="L80" i="34"/>
  <c r="AC87" i="34"/>
  <c r="AC86" i="34"/>
  <c r="AC62" i="34"/>
  <c r="AC63" i="34"/>
  <c r="AC60" i="34"/>
  <c r="K46" i="34"/>
  <c r="AB46" i="34"/>
  <c r="AC46" i="34" s="1"/>
  <c r="L47" i="34"/>
  <c r="L48" i="34"/>
  <c r="AB48" i="34"/>
  <c r="L5" i="34"/>
  <c r="K86" i="34"/>
  <c r="K13" i="34"/>
  <c r="K21" i="34"/>
  <c r="K92" i="34"/>
  <c r="K80" i="34"/>
  <c r="K111" i="34"/>
  <c r="N30" i="34"/>
  <c r="K56" i="34"/>
  <c r="K8" i="34"/>
  <c r="K30" i="34"/>
  <c r="L44" i="34"/>
  <c r="K43" i="34"/>
  <c r="K47" i="34"/>
  <c r="K44" i="34"/>
  <c r="L43" i="34"/>
  <c r="L86" i="34"/>
  <c r="L46" i="34"/>
  <c r="K108" i="34"/>
  <c r="K119" i="34"/>
  <c r="L119" i="34"/>
  <c r="L99" i="34"/>
  <c r="K99" i="34"/>
  <c r="L45" i="34"/>
  <c r="K87" i="34"/>
  <c r="L87" i="34"/>
  <c r="O85" i="34"/>
  <c r="N85" i="34"/>
  <c r="K68" i="34"/>
  <c r="L68" i="34"/>
  <c r="L78" i="34"/>
  <c r="K78" i="34"/>
  <c r="K96" i="34"/>
  <c r="L96" i="34"/>
  <c r="K109" i="34"/>
  <c r="L109" i="34"/>
  <c r="L83" i="34"/>
  <c r="K83" i="34"/>
  <c r="L100" i="34"/>
  <c r="K100" i="34"/>
  <c r="L63" i="34"/>
  <c r="K63" i="34"/>
  <c r="K45" i="34"/>
  <c r="K112" i="34"/>
  <c r="L112" i="34"/>
  <c r="L59" i="34"/>
  <c r="K59" i="34"/>
  <c r="K116" i="34"/>
  <c r="L116" i="34"/>
  <c r="K101" i="34"/>
  <c r="L101" i="34"/>
  <c r="K72" i="34"/>
  <c r="L72" i="34"/>
  <c r="K84" i="34"/>
  <c r="L84" i="34"/>
  <c r="K91" i="34"/>
  <c r="L91" i="34"/>
  <c r="L85" i="34"/>
  <c r="K85" i="34"/>
  <c r="K88" i="34"/>
  <c r="L88" i="34"/>
  <c r="L75" i="34"/>
  <c r="K75" i="34"/>
  <c r="L67" i="34"/>
  <c r="K67" i="34"/>
  <c r="L71" i="34"/>
  <c r="K71" i="34"/>
  <c r="O61" i="34"/>
  <c r="N61" i="34"/>
  <c r="L77" i="34"/>
  <c r="K77" i="34"/>
  <c r="K118" i="34"/>
  <c r="K62" i="34"/>
  <c r="L62" i="34"/>
  <c r="K110" i="34"/>
  <c r="L110" i="34"/>
  <c r="K94" i="34"/>
  <c r="L94" i="34"/>
  <c r="K60" i="34"/>
  <c r="L60" i="34"/>
  <c r="L79" i="34"/>
  <c r="K79" i="34"/>
  <c r="L61" i="34"/>
  <c r="K61" i="34"/>
  <c r="L115" i="34"/>
  <c r="K115" i="34"/>
  <c r="K117" i="34"/>
  <c r="L117" i="34"/>
  <c r="K107" i="34"/>
  <c r="L107" i="34"/>
  <c r="K70" i="34"/>
  <c r="L70" i="34"/>
  <c r="K120" i="34"/>
  <c r="K104" i="34"/>
  <c r="L104" i="34"/>
  <c r="L95" i="34"/>
  <c r="K95" i="34"/>
  <c r="K93" i="34"/>
  <c r="L93" i="34"/>
  <c r="K102" i="34"/>
  <c r="L102" i="34"/>
  <c r="K76" i="34"/>
  <c r="L76" i="34"/>
  <c r="L103" i="34"/>
  <c r="K103" i="34"/>
  <c r="L64" i="34"/>
  <c r="K64" i="34"/>
  <c r="L69" i="34"/>
  <c r="K69" i="34"/>
  <c r="L53" i="34"/>
  <c r="K48" i="34"/>
  <c r="K55" i="34"/>
  <c r="K53" i="34"/>
  <c r="K51" i="34"/>
  <c r="K52" i="34"/>
  <c r="L52" i="34"/>
  <c r="L56" i="34"/>
  <c r="K40" i="34"/>
  <c r="K54" i="34"/>
  <c r="L55" i="34"/>
  <c r="L23" i="34"/>
  <c r="L21" i="34"/>
  <c r="K29" i="34"/>
  <c r="K39" i="34"/>
  <c r="L39" i="34"/>
  <c r="K22" i="34"/>
  <c r="K23" i="34"/>
  <c r="K20" i="34"/>
  <c r="L13" i="34"/>
  <c r="K35" i="34"/>
  <c r="K31" i="34"/>
  <c r="K27" i="34"/>
  <c r="K37" i="34"/>
  <c r="L32" i="34"/>
  <c r="K32" i="34"/>
  <c r="L110" i="25"/>
  <c r="L19" i="34"/>
  <c r="K19" i="34"/>
  <c r="L38" i="34"/>
  <c r="K38" i="34"/>
  <c r="K28" i="34"/>
  <c r="L28" i="34"/>
  <c r="U55" i="25"/>
  <c r="D102" i="25"/>
  <c r="K36" i="34"/>
  <c r="L36" i="34"/>
  <c r="L24" i="34"/>
  <c r="K24" i="34"/>
  <c r="M26" i="15"/>
  <c r="L3" i="34"/>
  <c r="H110" i="15"/>
  <c r="H9" i="15"/>
  <c r="M22" i="15"/>
  <c r="M109" i="25"/>
  <c r="M110" i="25"/>
  <c r="H67" i="15"/>
  <c r="U54" i="25"/>
  <c r="M82" i="15"/>
  <c r="M102" i="15"/>
  <c r="M69" i="15"/>
  <c r="H68" i="15"/>
  <c r="M107" i="15"/>
  <c r="M45" i="15"/>
  <c r="M89" i="15"/>
  <c r="M70" i="15"/>
  <c r="M31" i="15"/>
  <c r="M54" i="15"/>
  <c r="M30" i="15"/>
  <c r="M94" i="15"/>
  <c r="M16" i="15"/>
  <c r="H4" i="15"/>
  <c r="M85" i="15"/>
  <c r="M111" i="15"/>
  <c r="M62" i="15"/>
  <c r="M24" i="15"/>
  <c r="M20" i="15"/>
  <c r="M103" i="15"/>
  <c r="M105" i="15"/>
  <c r="M29" i="15"/>
  <c r="M28" i="15"/>
  <c r="M96" i="15"/>
  <c r="M27" i="15"/>
  <c r="M100" i="15"/>
  <c r="H96" i="15"/>
  <c r="M50" i="15"/>
  <c r="M11" i="15"/>
  <c r="M65" i="15"/>
  <c r="M3" i="15"/>
  <c r="M86" i="15"/>
  <c r="M68" i="15"/>
  <c r="M6" i="15"/>
  <c r="M63" i="15"/>
  <c r="M17" i="15"/>
  <c r="M14" i="15"/>
  <c r="M60" i="15"/>
  <c r="M104" i="15"/>
  <c r="M12" i="15"/>
  <c r="M98" i="15"/>
  <c r="M108" i="15"/>
  <c r="M15" i="15"/>
  <c r="M44" i="15"/>
  <c r="M59" i="15"/>
  <c r="H95" i="15"/>
  <c r="M93" i="15"/>
  <c r="M109" i="15"/>
  <c r="M13" i="15"/>
  <c r="M87" i="15"/>
  <c r="M10" i="15"/>
  <c r="M42" i="15"/>
  <c r="M58" i="15"/>
  <c r="H17" i="15"/>
  <c r="M23" i="15"/>
  <c r="M106" i="15"/>
  <c r="M49" i="15"/>
  <c r="M46" i="15"/>
  <c r="H62" i="15"/>
  <c r="M61" i="15"/>
  <c r="M7" i="15"/>
  <c r="M66" i="15"/>
  <c r="M57" i="15"/>
  <c r="M95" i="15"/>
  <c r="M47" i="15"/>
  <c r="M52" i="15"/>
  <c r="M97" i="15"/>
  <c r="M5" i="15"/>
  <c r="M90" i="15"/>
  <c r="M43" i="15"/>
  <c r="M19" i="15"/>
  <c r="M8" i="15"/>
  <c r="M56" i="15"/>
  <c r="H65" i="15"/>
  <c r="M92" i="15"/>
  <c r="M91" i="15"/>
  <c r="H7" i="15"/>
  <c r="H87" i="15"/>
  <c r="M21" i="15"/>
  <c r="M99" i="15"/>
  <c r="H22" i="15"/>
  <c r="M51" i="15"/>
  <c r="M55" i="15"/>
  <c r="M9" i="15"/>
  <c r="H83" i="15"/>
  <c r="M101" i="15"/>
  <c r="M64" i="15"/>
  <c r="M88" i="15"/>
  <c r="M110" i="15"/>
  <c r="H27" i="15"/>
  <c r="M84" i="15"/>
  <c r="M4" i="15"/>
  <c r="M53" i="15"/>
  <c r="M48" i="15"/>
  <c r="M83" i="15"/>
  <c r="M18" i="15"/>
  <c r="M25" i="15"/>
  <c r="M67" i="15"/>
  <c r="H20" i="15"/>
  <c r="H52" i="15"/>
  <c r="H63" i="15"/>
  <c r="H50" i="15"/>
  <c r="H5" i="15"/>
  <c r="L44" i="15"/>
  <c r="H98" i="15"/>
  <c r="H26" i="15"/>
  <c r="H54" i="15"/>
  <c r="H86" i="15"/>
  <c r="H53" i="15"/>
  <c r="H69" i="15"/>
  <c r="H84" i="15"/>
  <c r="H57" i="15"/>
  <c r="H14" i="15"/>
  <c r="H31" i="15"/>
  <c r="H58" i="15"/>
  <c r="H15" i="15"/>
  <c r="H64" i="15"/>
  <c r="H56" i="15"/>
  <c r="H8" i="15"/>
  <c r="H30" i="15"/>
  <c r="H42" i="15"/>
  <c r="H29" i="15"/>
  <c r="H6" i="15"/>
  <c r="H70" i="15"/>
  <c r="H59" i="15"/>
  <c r="H93" i="15"/>
  <c r="H12" i="15"/>
  <c r="H44" i="15"/>
  <c r="H82" i="15"/>
  <c r="H21" i="15"/>
  <c r="H105" i="15"/>
  <c r="H46" i="15"/>
  <c r="H60" i="15"/>
  <c r="H3" i="15"/>
  <c r="H51" i="15"/>
  <c r="H100" i="15"/>
  <c r="H90" i="15"/>
  <c r="H103" i="15"/>
  <c r="H43" i="15"/>
  <c r="H25" i="15"/>
  <c r="H91" i="15"/>
  <c r="H97" i="15"/>
  <c r="H89" i="15"/>
  <c r="H111" i="15"/>
  <c r="H47" i="15"/>
  <c r="H55" i="15"/>
  <c r="H106" i="15"/>
  <c r="H16" i="15"/>
  <c r="H45" i="15"/>
  <c r="H101" i="15"/>
  <c r="H13" i="15"/>
  <c r="H88" i="15"/>
  <c r="H61" i="15"/>
  <c r="H11" i="15"/>
  <c r="H104" i="15"/>
  <c r="H85" i="15"/>
  <c r="H19" i="15"/>
  <c r="H107" i="15"/>
  <c r="H48" i="15"/>
  <c r="H28" i="15"/>
  <c r="H18" i="15"/>
  <c r="H109" i="15"/>
  <c r="H23" i="15"/>
  <c r="H102" i="15"/>
  <c r="H99" i="15"/>
  <c r="H24" i="15"/>
  <c r="H49" i="15"/>
  <c r="H10" i="15"/>
  <c r="H108" i="15"/>
  <c r="H94" i="15"/>
  <c r="M47" i="25"/>
  <c r="H92" i="15"/>
  <c r="H66" i="15"/>
  <c r="L17" i="15"/>
  <c r="L94" i="15"/>
  <c r="L52" i="15"/>
  <c r="L50" i="15"/>
  <c r="L84" i="15"/>
  <c r="L97" i="15"/>
  <c r="L21" i="15"/>
  <c r="L4" i="15"/>
  <c r="L11" i="15"/>
  <c r="L53" i="15"/>
  <c r="L26" i="15"/>
  <c r="L24" i="15"/>
  <c r="L45" i="15"/>
  <c r="L93" i="15"/>
  <c r="L85" i="15"/>
  <c r="L7" i="15"/>
  <c r="L66" i="15"/>
  <c r="L28" i="15"/>
  <c r="L104" i="15"/>
  <c r="L69" i="15"/>
  <c r="L14" i="15"/>
  <c r="L90" i="15"/>
  <c r="L3" i="15"/>
  <c r="L12" i="15"/>
  <c r="L89" i="15"/>
  <c r="L70" i="15"/>
  <c r="L13" i="15"/>
  <c r="L109" i="15"/>
  <c r="L49" i="15"/>
  <c r="L16" i="15"/>
  <c r="L60" i="15"/>
  <c r="L86" i="15"/>
  <c r="L82" i="15"/>
  <c r="L99" i="15"/>
  <c r="L55" i="15"/>
  <c r="L83" i="15"/>
  <c r="L102" i="15"/>
  <c r="L87" i="15"/>
  <c r="L106" i="15"/>
  <c r="L98" i="15"/>
  <c r="L110" i="15"/>
  <c r="L103" i="15"/>
  <c r="L15" i="15"/>
  <c r="L30" i="15"/>
  <c r="L8" i="15"/>
  <c r="L9" i="15"/>
  <c r="L6" i="15"/>
  <c r="L63" i="15"/>
  <c r="L23" i="15"/>
  <c r="L92" i="15"/>
  <c r="L18" i="15"/>
  <c r="L111" i="15"/>
  <c r="L27" i="15"/>
  <c r="L101" i="15"/>
  <c r="L22" i="15"/>
  <c r="L20" i="15"/>
  <c r="L54" i="15"/>
  <c r="L61" i="15"/>
  <c r="L107" i="15"/>
  <c r="L51" i="15"/>
  <c r="L43" i="15"/>
  <c r="L108" i="15"/>
  <c r="L58" i="15"/>
  <c r="L48" i="15"/>
  <c r="L65" i="15"/>
  <c r="L56" i="15"/>
  <c r="L105" i="15"/>
  <c r="L100" i="15"/>
  <c r="L67" i="15"/>
  <c r="L42" i="15"/>
  <c r="L88" i="15"/>
  <c r="L91" i="15"/>
  <c r="L10" i="15"/>
  <c r="L25" i="15"/>
  <c r="L64" i="15"/>
  <c r="L96" i="15"/>
  <c r="L57" i="15"/>
  <c r="L47" i="15"/>
  <c r="L68" i="15"/>
  <c r="L95" i="15"/>
  <c r="L29" i="15"/>
  <c r="L46" i="15"/>
  <c r="L19" i="15"/>
  <c r="L31" i="15"/>
  <c r="L59" i="15"/>
  <c r="L5" i="15"/>
  <c r="L62" i="15"/>
  <c r="D110" i="25"/>
  <c r="D109" i="25"/>
  <c r="M46" i="25"/>
  <c r="L109" i="25"/>
  <c r="J42" i="15" s="1"/>
  <c r="L2" i="15"/>
  <c r="H2" i="15"/>
  <c r="K12" i="34"/>
  <c r="L12" i="34"/>
  <c r="K4" i="34"/>
  <c r="BC70" i="37"/>
  <c r="BD70" i="37" s="1"/>
  <c r="C70" i="37"/>
  <c r="I70" i="37"/>
  <c r="D70" i="37" s="1"/>
  <c r="F70" i="37" s="1"/>
  <c r="O72" i="37"/>
  <c r="BC71" i="37"/>
  <c r="BD71" i="37" s="1"/>
  <c r="BE71" i="37" s="1"/>
  <c r="E71" i="37" s="1"/>
  <c r="I70" i="36" s="1"/>
  <c r="X72" i="37"/>
  <c r="AR72" i="37"/>
  <c r="AU72" i="37"/>
  <c r="AF72" i="37"/>
  <c r="V72" i="37"/>
  <c r="W72" i="37"/>
  <c r="AL72" i="37"/>
  <c r="T72" i="37"/>
  <c r="AX72" i="37"/>
  <c r="BA72" i="37"/>
  <c r="BK72" i="37"/>
  <c r="AI72" i="37"/>
  <c r="AS72" i="37"/>
  <c r="Z72" i="37"/>
  <c r="AV72" i="37"/>
  <c r="R72" i="37"/>
  <c r="AT72" i="37"/>
  <c r="Q72" i="37"/>
  <c r="S72" i="37"/>
  <c r="AG72" i="37"/>
  <c r="AD72" i="37"/>
  <c r="AJ72" i="37"/>
  <c r="AQ72" i="37"/>
  <c r="AE72" i="37"/>
  <c r="AP72" i="37"/>
  <c r="J72" i="37"/>
  <c r="AM72" i="37"/>
  <c r="AN72" i="37"/>
  <c r="N72" i="37"/>
  <c r="AZ72" i="37"/>
  <c r="P72" i="37"/>
  <c r="G72" i="37"/>
  <c r="U72" i="37"/>
  <c r="M72" i="37"/>
  <c r="K72" i="37"/>
  <c r="AB72" i="37"/>
  <c r="AY72" i="37"/>
  <c r="BH72" i="37"/>
  <c r="AA72" i="37"/>
  <c r="AK72" i="37"/>
  <c r="I72" i="37"/>
  <c r="AO72" i="37"/>
  <c r="Y72" i="37"/>
  <c r="H72" i="37"/>
  <c r="H68" i="36"/>
  <c r="BB72" i="37"/>
  <c r="BG72" i="37"/>
  <c r="AH72" i="37"/>
  <c r="AC72" i="37"/>
  <c r="A73" i="37"/>
  <c r="B73" i="37" s="1"/>
  <c r="AQ73" i="37" s="1"/>
  <c r="A73" i="36"/>
  <c r="C73" i="36" s="1"/>
  <c r="L4" i="34"/>
  <c r="K14" i="34"/>
  <c r="K5" i="34"/>
  <c r="K11" i="34"/>
  <c r="L8" i="34"/>
  <c r="K15" i="34"/>
  <c r="L15" i="34"/>
  <c r="L6" i="34"/>
  <c r="K6" i="34"/>
  <c r="L7" i="34"/>
  <c r="K7" i="34"/>
  <c r="AC7" i="34"/>
  <c r="L16" i="34"/>
  <c r="K16" i="34"/>
  <c r="K3" i="34"/>
  <c r="BG69" i="37" l="1"/>
  <c r="BG8" i="37"/>
  <c r="BL8" i="37" s="1"/>
  <c r="F8" i="37" s="1"/>
  <c r="J7" i="36" s="1"/>
  <c r="F7" i="36" s="1"/>
  <c r="BG34" i="37"/>
  <c r="BG25" i="37"/>
  <c r="BL25" i="37" s="1"/>
  <c r="F25" i="37" s="1"/>
  <c r="J24" i="36" s="1"/>
  <c r="F24" i="36" s="1"/>
  <c r="BG61" i="37"/>
  <c r="BG7" i="37"/>
  <c r="BG48" i="37"/>
  <c r="BL48" i="37" s="1"/>
  <c r="F48" i="37" s="1"/>
  <c r="J47" i="36" s="1"/>
  <c r="F47" i="36" s="1"/>
  <c r="BG28" i="37"/>
  <c r="BG12" i="37"/>
  <c r="BL12" i="37" s="1"/>
  <c r="F12" i="37" s="1"/>
  <c r="J11" i="36" s="1"/>
  <c r="F11" i="36" s="1"/>
  <c r="BG71" i="37"/>
  <c r="BG65" i="37"/>
  <c r="BG57" i="37"/>
  <c r="BG63" i="37"/>
  <c r="BL63" i="37" s="1"/>
  <c r="F63" i="37" s="1"/>
  <c r="J62" i="36" s="1"/>
  <c r="F62" i="36" s="1"/>
  <c r="BG17" i="37"/>
  <c r="BL17" i="37" s="1"/>
  <c r="F17" i="37" s="1"/>
  <c r="J16" i="36" s="1"/>
  <c r="F16" i="36" s="1"/>
  <c r="BG45" i="37"/>
  <c r="BL45" i="37" s="1"/>
  <c r="F45" i="37" s="1"/>
  <c r="J44" i="36" s="1"/>
  <c r="F44" i="36" s="1"/>
  <c r="BG32" i="37"/>
  <c r="BL32" i="37" s="1"/>
  <c r="F32" i="37" s="1"/>
  <c r="J31" i="36" s="1"/>
  <c r="F31" i="36" s="1"/>
  <c r="BG51" i="37"/>
  <c r="BL51" i="37" s="1"/>
  <c r="F51" i="37" s="1"/>
  <c r="J50" i="36" s="1"/>
  <c r="F50" i="36" s="1"/>
  <c r="BG20" i="37"/>
  <c r="BG47" i="37"/>
  <c r="BG54" i="37"/>
  <c r="BG6" i="37"/>
  <c r="BG38" i="37"/>
  <c r="BG23" i="37"/>
  <c r="BG58" i="37"/>
  <c r="BL58" i="37" s="1"/>
  <c r="F58" i="37" s="1"/>
  <c r="J57" i="36" s="1"/>
  <c r="F57" i="36" s="1"/>
  <c r="BG13" i="37"/>
  <c r="BG26" i="37"/>
  <c r="BG41" i="37"/>
  <c r="BG52" i="37"/>
  <c r="BL52" i="37" s="1"/>
  <c r="F52" i="37" s="1"/>
  <c r="J51" i="36" s="1"/>
  <c r="F51" i="36" s="1"/>
  <c r="BG37" i="37"/>
  <c r="BG16" i="37"/>
  <c r="BG49" i="37"/>
  <c r="BL49" i="37" s="1"/>
  <c r="F49" i="37" s="1"/>
  <c r="J48" i="36" s="1"/>
  <c r="F48" i="36" s="1"/>
  <c r="BG53" i="37"/>
  <c r="BL53" i="37" s="1"/>
  <c r="F53" i="37" s="1"/>
  <c r="J52" i="36" s="1"/>
  <c r="F52" i="36" s="1"/>
  <c r="BG60" i="37"/>
  <c r="BG56" i="37"/>
  <c r="BG46" i="37"/>
  <c r="BG14" i="37"/>
  <c r="BG43" i="37"/>
  <c r="BG5" i="37"/>
  <c r="BG27" i="37"/>
  <c r="BL27" i="37" s="1"/>
  <c r="F27" i="37" s="1"/>
  <c r="J26" i="36" s="1"/>
  <c r="F26" i="36" s="1"/>
  <c r="BG67" i="37"/>
  <c r="BG21" i="37"/>
  <c r="BL21" i="37" s="1"/>
  <c r="F21" i="37" s="1"/>
  <c r="J20" i="36" s="1"/>
  <c r="F20" i="36" s="1"/>
  <c r="BG36" i="37"/>
  <c r="BG68" i="37"/>
  <c r="BG31" i="37"/>
  <c r="BL31" i="37" s="1"/>
  <c r="F31" i="37" s="1"/>
  <c r="J30" i="36" s="1"/>
  <c r="F30" i="36" s="1"/>
  <c r="BG11" i="37"/>
  <c r="BG33" i="37"/>
  <c r="BG29" i="37"/>
  <c r="BG66" i="37"/>
  <c r="BG9" i="37"/>
  <c r="BG40" i="37"/>
  <c r="BL40" i="37" s="1"/>
  <c r="F40" i="37" s="1"/>
  <c r="J39" i="36" s="1"/>
  <c r="F39" i="36" s="1"/>
  <c r="BG18" i="37"/>
  <c r="AC111" i="34"/>
  <c r="AC22" i="34"/>
  <c r="AD30" i="34"/>
  <c r="AJ30" i="34"/>
  <c r="AK30" i="34" s="1"/>
  <c r="AL30" i="34" s="1"/>
  <c r="AG30" i="34"/>
  <c r="AC30" i="34"/>
  <c r="AC31" i="34"/>
  <c r="AC48" i="34"/>
  <c r="AD48" i="34"/>
  <c r="AG48" i="34"/>
  <c r="AJ48" i="34"/>
  <c r="AK48" i="34" s="1"/>
  <c r="AL48" i="34" s="1"/>
  <c r="M46" i="34"/>
  <c r="N46" i="34" s="1"/>
  <c r="M47" i="34"/>
  <c r="M44" i="34"/>
  <c r="M43" i="34"/>
  <c r="O43" i="34" s="1"/>
  <c r="M86" i="34"/>
  <c r="N86" i="34" s="1"/>
  <c r="M48" i="34"/>
  <c r="O48" i="34" s="1"/>
  <c r="M45" i="34"/>
  <c r="N45" i="34" s="1"/>
  <c r="M80" i="34"/>
  <c r="M115" i="34"/>
  <c r="M93" i="34"/>
  <c r="M69" i="34"/>
  <c r="M104" i="34"/>
  <c r="M78" i="34"/>
  <c r="O78" i="34" s="1"/>
  <c r="M112" i="34"/>
  <c r="M117" i="34"/>
  <c r="M96" i="34"/>
  <c r="M62" i="34"/>
  <c r="M59" i="34"/>
  <c r="M68" i="34"/>
  <c r="M63" i="34"/>
  <c r="M120" i="34"/>
  <c r="M84" i="34"/>
  <c r="M95" i="34"/>
  <c r="M79" i="34"/>
  <c r="M108" i="34"/>
  <c r="M64" i="34"/>
  <c r="M60" i="34"/>
  <c r="M72" i="34"/>
  <c r="M87" i="34"/>
  <c r="M70" i="34"/>
  <c r="M71" i="34"/>
  <c r="M77" i="34"/>
  <c r="M100" i="34"/>
  <c r="M103" i="34"/>
  <c r="M118" i="34"/>
  <c r="M101" i="34"/>
  <c r="M83" i="34"/>
  <c r="M76" i="34"/>
  <c r="M107" i="34"/>
  <c r="M99" i="34"/>
  <c r="M91" i="34"/>
  <c r="M111" i="34"/>
  <c r="M94" i="34"/>
  <c r="M67" i="34"/>
  <c r="M109" i="34"/>
  <c r="M75" i="34"/>
  <c r="M116" i="34"/>
  <c r="M119" i="34"/>
  <c r="M92" i="34"/>
  <c r="M88" i="34"/>
  <c r="M102" i="34"/>
  <c r="M110" i="34"/>
  <c r="M51" i="34"/>
  <c r="M52" i="34"/>
  <c r="O52" i="34" s="1"/>
  <c r="M55" i="34"/>
  <c r="O55" i="34" s="1"/>
  <c r="M54" i="34"/>
  <c r="M56" i="34"/>
  <c r="M53" i="34"/>
  <c r="M28" i="34"/>
  <c r="O28" i="34" s="1"/>
  <c r="M20" i="34"/>
  <c r="M29" i="34"/>
  <c r="M36" i="34"/>
  <c r="M24" i="34"/>
  <c r="M27" i="34"/>
  <c r="M22" i="34"/>
  <c r="M31" i="34"/>
  <c r="M21" i="34"/>
  <c r="M40" i="34"/>
  <c r="M32" i="34"/>
  <c r="I50" i="15"/>
  <c r="M38" i="34"/>
  <c r="M39" i="34"/>
  <c r="M23" i="34"/>
  <c r="M35" i="34"/>
  <c r="M19" i="34"/>
  <c r="M37" i="34"/>
  <c r="J111" i="15"/>
  <c r="J82" i="15"/>
  <c r="J7" i="15"/>
  <c r="J109" i="15"/>
  <c r="J53" i="15"/>
  <c r="J12" i="15"/>
  <c r="J87" i="15"/>
  <c r="J91" i="15"/>
  <c r="J13" i="15"/>
  <c r="J96" i="15"/>
  <c r="J10" i="15"/>
  <c r="J89" i="15"/>
  <c r="J18" i="15"/>
  <c r="J16" i="15"/>
  <c r="J104" i="15"/>
  <c r="J98" i="15"/>
  <c r="J65" i="15"/>
  <c r="J94" i="15"/>
  <c r="J107" i="15"/>
  <c r="J24" i="15"/>
  <c r="J47" i="15"/>
  <c r="J30" i="15"/>
  <c r="J11" i="15"/>
  <c r="J108" i="15"/>
  <c r="J19" i="15"/>
  <c r="J85" i="15"/>
  <c r="J105" i="15"/>
  <c r="J66" i="15"/>
  <c r="J86" i="15"/>
  <c r="J45" i="15"/>
  <c r="J69" i="15"/>
  <c r="M55" i="25"/>
  <c r="J68" i="15"/>
  <c r="J62" i="15"/>
  <c r="J48" i="15"/>
  <c r="J67" i="15"/>
  <c r="J46" i="15"/>
  <c r="J59" i="15"/>
  <c r="J60" i="15"/>
  <c r="J63" i="15"/>
  <c r="J95" i="15"/>
  <c r="J51" i="15"/>
  <c r="J15" i="15"/>
  <c r="J101" i="15"/>
  <c r="J27" i="15"/>
  <c r="J29" i="15"/>
  <c r="J70" i="15"/>
  <c r="J25" i="15"/>
  <c r="J6" i="15"/>
  <c r="J9" i="15"/>
  <c r="J92" i="15"/>
  <c r="J50" i="15"/>
  <c r="J52" i="15"/>
  <c r="J56" i="15"/>
  <c r="J3" i="15"/>
  <c r="J83" i="15"/>
  <c r="J4" i="15"/>
  <c r="K21" i="13"/>
  <c r="M54" i="25"/>
  <c r="I47" i="15"/>
  <c r="N47" i="15" s="1"/>
  <c r="I65" i="15"/>
  <c r="N65" i="15" s="1"/>
  <c r="I98" i="15"/>
  <c r="N98" i="15" s="1"/>
  <c r="I10" i="15"/>
  <c r="N10" i="15" s="1"/>
  <c r="I61" i="15"/>
  <c r="N61" i="15" s="1"/>
  <c r="I97" i="15"/>
  <c r="N97" i="15" s="1"/>
  <c r="I95" i="15"/>
  <c r="N95" i="15" s="1"/>
  <c r="I66" i="15"/>
  <c r="N66" i="15" s="1"/>
  <c r="I94" i="15"/>
  <c r="N94" i="15" s="1"/>
  <c r="I31" i="15"/>
  <c r="N31" i="15" s="1"/>
  <c r="I11" i="15"/>
  <c r="N11" i="15" s="1"/>
  <c r="I6" i="15"/>
  <c r="N6" i="15" s="1"/>
  <c r="J93" i="15"/>
  <c r="I64" i="15"/>
  <c r="N64" i="15" s="1"/>
  <c r="I51" i="15"/>
  <c r="N51" i="15" s="1"/>
  <c r="I45" i="15"/>
  <c r="N45" i="15" s="1"/>
  <c r="I48" i="15"/>
  <c r="N48" i="15" s="1"/>
  <c r="I30" i="15"/>
  <c r="N30" i="15" s="1"/>
  <c r="I4" i="15"/>
  <c r="N4" i="15" s="1"/>
  <c r="J14" i="15"/>
  <c r="J97" i="15"/>
  <c r="I44" i="15"/>
  <c r="N44" i="15" s="1"/>
  <c r="I43" i="15"/>
  <c r="N43" i="15" s="1"/>
  <c r="I63" i="15"/>
  <c r="N63" i="15" s="1"/>
  <c r="I83" i="15"/>
  <c r="N83" i="15" s="1"/>
  <c r="I100" i="15"/>
  <c r="N100" i="15" s="1"/>
  <c r="I22" i="15"/>
  <c r="N22" i="15" s="1"/>
  <c r="I110" i="15"/>
  <c r="N110" i="15" s="1"/>
  <c r="I69" i="15"/>
  <c r="N69" i="15" s="1"/>
  <c r="I104" i="15"/>
  <c r="N104" i="15" s="1"/>
  <c r="I111" i="15"/>
  <c r="N111" i="15" s="1"/>
  <c r="I57" i="15"/>
  <c r="N57" i="15" s="1"/>
  <c r="I19" i="15"/>
  <c r="N19" i="15" s="1"/>
  <c r="I84" i="15"/>
  <c r="N84" i="15" s="1"/>
  <c r="J2" i="15"/>
  <c r="J26" i="15"/>
  <c r="J57" i="15"/>
  <c r="J31" i="15"/>
  <c r="J106" i="15"/>
  <c r="I67" i="15"/>
  <c r="N67" i="15" s="1"/>
  <c r="I28" i="15"/>
  <c r="N28" i="15" s="1"/>
  <c r="I16" i="15"/>
  <c r="N16" i="15" s="1"/>
  <c r="I54" i="15"/>
  <c r="N54" i="15" s="1"/>
  <c r="I68" i="15"/>
  <c r="N68" i="15" s="1"/>
  <c r="I55" i="15"/>
  <c r="N55" i="15" s="1"/>
  <c r="I101" i="15"/>
  <c r="N101" i="15" s="1"/>
  <c r="I86" i="15"/>
  <c r="N86" i="15" s="1"/>
  <c r="I108" i="15"/>
  <c r="N108" i="15" s="1"/>
  <c r="I70" i="15"/>
  <c r="N70" i="15" s="1"/>
  <c r="I96" i="15"/>
  <c r="N96" i="15" s="1"/>
  <c r="I49" i="15"/>
  <c r="N49" i="15" s="1"/>
  <c r="J17" i="15"/>
  <c r="J23" i="15"/>
  <c r="J54" i="15"/>
  <c r="J44" i="15"/>
  <c r="I3" i="15"/>
  <c r="N3" i="15" s="1"/>
  <c r="I90" i="15"/>
  <c r="N90" i="15" s="1"/>
  <c r="I18" i="15"/>
  <c r="N18" i="15" s="1"/>
  <c r="I91" i="15"/>
  <c r="N91" i="15" s="1"/>
  <c r="J90" i="15"/>
  <c r="J99" i="15"/>
  <c r="J21" i="15"/>
  <c r="J102" i="15"/>
  <c r="I7" i="15"/>
  <c r="N7" i="15" s="1"/>
  <c r="I85" i="15"/>
  <c r="N85" i="15" s="1"/>
  <c r="I14" i="15"/>
  <c r="N14" i="15" s="1"/>
  <c r="I59" i="15"/>
  <c r="N59" i="15" s="1"/>
  <c r="I25" i="15"/>
  <c r="N25" i="15" s="1"/>
  <c r="I8" i="15"/>
  <c r="N8" i="15" s="1"/>
  <c r="I27" i="15"/>
  <c r="N27" i="15" s="1"/>
  <c r="I46" i="15"/>
  <c r="N46" i="15" s="1"/>
  <c r="J49" i="15"/>
  <c r="J22" i="15"/>
  <c r="J43" i="15"/>
  <c r="J110" i="15"/>
  <c r="J84" i="15"/>
  <c r="N50" i="15"/>
  <c r="I13" i="15"/>
  <c r="N13" i="15" s="1"/>
  <c r="I102" i="15"/>
  <c r="N102" i="15" s="1"/>
  <c r="I26" i="15"/>
  <c r="N26" i="15" s="1"/>
  <c r="I20" i="15"/>
  <c r="N20" i="15" s="1"/>
  <c r="I23" i="15"/>
  <c r="N23" i="15" s="1"/>
  <c r="I62" i="15"/>
  <c r="N62" i="15" s="1"/>
  <c r="I87" i="15"/>
  <c r="N87" i="15" s="1"/>
  <c r="I88" i="15"/>
  <c r="N88" i="15" s="1"/>
  <c r="I103" i="15"/>
  <c r="N103" i="15" s="1"/>
  <c r="I89" i="15"/>
  <c r="N89" i="15" s="1"/>
  <c r="J88" i="15"/>
  <c r="J103" i="15"/>
  <c r="I107" i="15"/>
  <c r="N107" i="15" s="1"/>
  <c r="I42" i="15"/>
  <c r="N42" i="15" s="1"/>
  <c r="I5" i="15"/>
  <c r="N5" i="15" s="1"/>
  <c r="I53" i="15"/>
  <c r="N53" i="15" s="1"/>
  <c r="I82" i="15"/>
  <c r="N82" i="15" s="1"/>
  <c r="I58" i="15"/>
  <c r="N58" i="15" s="1"/>
  <c r="I106" i="15"/>
  <c r="N106" i="15" s="1"/>
  <c r="I93" i="15"/>
  <c r="N93" i="15" s="1"/>
  <c r="I21" i="15"/>
  <c r="N21" i="15" s="1"/>
  <c r="I99" i="15"/>
  <c r="N99" i="15" s="1"/>
  <c r="J20" i="15"/>
  <c r="J58" i="15"/>
  <c r="J5" i="15"/>
  <c r="J28" i="15"/>
  <c r="J55" i="15"/>
  <c r="J8" i="15"/>
  <c r="J64" i="15"/>
  <c r="I92" i="15"/>
  <c r="N92" i="15" s="1"/>
  <c r="I29" i="15"/>
  <c r="N29" i="15" s="1"/>
  <c r="I56" i="15"/>
  <c r="N56" i="15" s="1"/>
  <c r="Q21" i="13"/>
  <c r="I12" i="15"/>
  <c r="N12" i="15" s="1"/>
  <c r="I109" i="15"/>
  <c r="N109" i="15" s="1"/>
  <c r="I24" i="15"/>
  <c r="N24" i="15" s="1"/>
  <c r="I52" i="15"/>
  <c r="N52" i="15" s="1"/>
  <c r="I60" i="15"/>
  <c r="N60" i="15" s="1"/>
  <c r="I15" i="15"/>
  <c r="N15" i="15" s="1"/>
  <c r="J61" i="15"/>
  <c r="J100" i="15"/>
  <c r="I105" i="15"/>
  <c r="N105" i="15" s="1"/>
  <c r="I17" i="15"/>
  <c r="N17" i="15" s="1"/>
  <c r="I9" i="15"/>
  <c r="N9" i="15" s="1"/>
  <c r="K32" i="13"/>
  <c r="Q20" i="13"/>
  <c r="K22" i="13"/>
  <c r="Q27" i="13"/>
  <c r="E2" i="13"/>
  <c r="K12" i="13"/>
  <c r="E11" i="13"/>
  <c r="Q11" i="13"/>
  <c r="M2" i="15"/>
  <c r="Q10" i="13"/>
  <c r="Q14" i="13"/>
  <c r="K18" i="13"/>
  <c r="K30" i="13"/>
  <c r="K8" i="13"/>
  <c r="Q2" i="13"/>
  <c r="K4" i="13"/>
  <c r="Q18" i="13"/>
  <c r="E31" i="13"/>
  <c r="Q28" i="13"/>
  <c r="Q15" i="13"/>
  <c r="K20" i="13"/>
  <c r="Q19" i="13"/>
  <c r="K7" i="13"/>
  <c r="I2" i="15"/>
  <c r="N2" i="15" s="1"/>
  <c r="E4" i="13"/>
  <c r="Q26" i="13"/>
  <c r="E30" i="13"/>
  <c r="E27" i="13"/>
  <c r="K19" i="13"/>
  <c r="Q9" i="13"/>
  <c r="Q32" i="13"/>
  <c r="K29" i="13"/>
  <c r="E24" i="13"/>
  <c r="Q23" i="13"/>
  <c r="E16" i="13"/>
  <c r="E17" i="13"/>
  <c r="Q8" i="13"/>
  <c r="E3" i="13"/>
  <c r="E32" i="13"/>
  <c r="Q17" i="13"/>
  <c r="Q16" i="13"/>
  <c r="Q29" i="13"/>
  <c r="K17" i="13"/>
  <c r="K15" i="13"/>
  <c r="K11" i="13"/>
  <c r="K26" i="13"/>
  <c r="Q25" i="13"/>
  <c r="K23" i="13"/>
  <c r="Q22" i="13"/>
  <c r="K33" i="13"/>
  <c r="E14" i="13"/>
  <c r="K13" i="13"/>
  <c r="E7" i="13"/>
  <c r="K3" i="13"/>
  <c r="Q6" i="13"/>
  <c r="E15" i="13"/>
  <c r="Q31" i="13"/>
  <c r="E28" i="13"/>
  <c r="Q5" i="13"/>
  <c r="K2" i="13"/>
  <c r="E9" i="13"/>
  <c r="E26" i="13"/>
  <c r="K9" i="13"/>
  <c r="K5" i="13"/>
  <c r="K16" i="13"/>
  <c r="Q3" i="13"/>
  <c r="E25" i="13"/>
  <c r="Q30" i="13"/>
  <c r="E29" i="13"/>
  <c r="Q7" i="13"/>
  <c r="K14" i="13"/>
  <c r="E19" i="13"/>
  <c r="E10" i="13"/>
  <c r="Q24" i="13"/>
  <c r="E8" i="13"/>
  <c r="K31" i="13"/>
  <c r="E23" i="13"/>
  <c r="E5" i="13"/>
  <c r="E12" i="13"/>
  <c r="K27" i="13"/>
  <c r="E18" i="13"/>
  <c r="E22" i="13"/>
  <c r="Q12" i="13"/>
  <c r="E20" i="13"/>
  <c r="K25" i="13"/>
  <c r="K24" i="13"/>
  <c r="Q4" i="13"/>
  <c r="E6" i="13"/>
  <c r="BE70" i="37"/>
  <c r="E70" i="37" s="1"/>
  <c r="AD73" i="37"/>
  <c r="AC73" i="37"/>
  <c r="AH73" i="37"/>
  <c r="AF73" i="37"/>
  <c r="W73" i="37"/>
  <c r="BL72" i="37"/>
  <c r="T73" i="37"/>
  <c r="BK73" i="37"/>
  <c r="K73" i="37"/>
  <c r="R73" i="37"/>
  <c r="AO73" i="37"/>
  <c r="AB73" i="37"/>
  <c r="AU73" i="37"/>
  <c r="M73" i="37"/>
  <c r="AX73" i="37"/>
  <c r="U73" i="37"/>
  <c r="G73" i="37"/>
  <c r="P73" i="37"/>
  <c r="AT73" i="37"/>
  <c r="I73" i="37"/>
  <c r="AP73" i="37"/>
  <c r="AZ73" i="37"/>
  <c r="AM73" i="37"/>
  <c r="AR73" i="37"/>
  <c r="AN73" i="37"/>
  <c r="H73" i="37"/>
  <c r="AY73" i="37"/>
  <c r="X73" i="37"/>
  <c r="V73" i="37"/>
  <c r="AS73" i="37"/>
  <c r="BF73" i="37"/>
  <c r="Z73" i="37"/>
  <c r="AL73" i="37"/>
  <c r="BB73" i="37"/>
  <c r="S73" i="37"/>
  <c r="Q73" i="37"/>
  <c r="AA73" i="37"/>
  <c r="AG73" i="37"/>
  <c r="Y73" i="37"/>
  <c r="J73" i="37"/>
  <c r="BG73" i="37"/>
  <c r="AI73" i="37"/>
  <c r="BH73" i="37"/>
  <c r="AJ73" i="37"/>
  <c r="O73" i="37"/>
  <c r="N73" i="37"/>
  <c r="AK73" i="37"/>
  <c r="BA73" i="37"/>
  <c r="AE73" i="37"/>
  <c r="AV73" i="37"/>
  <c r="A74" i="37"/>
  <c r="B74" i="37" s="1"/>
  <c r="AI74" i="37" s="1"/>
  <c r="M3" i="34"/>
  <c r="M7" i="34"/>
  <c r="O7" i="34" s="1"/>
  <c r="M13" i="34"/>
  <c r="M16" i="34"/>
  <c r="M14" i="34"/>
  <c r="M11" i="34"/>
  <c r="M15" i="34"/>
  <c r="M8" i="34"/>
  <c r="M6" i="34"/>
  <c r="M5" i="34"/>
  <c r="M4" i="34"/>
  <c r="M12" i="34"/>
  <c r="AH30" i="34" l="1"/>
  <c r="AI30" i="34"/>
  <c r="AE30" i="34"/>
  <c r="AF30" i="34"/>
  <c r="AV30" i="34"/>
  <c r="AF48" i="34"/>
  <c r="AE48" i="34"/>
  <c r="AV48" i="34" s="1"/>
  <c r="AI48" i="34"/>
  <c r="AH48" i="34"/>
  <c r="AD45" i="34"/>
  <c r="O86" i="34"/>
  <c r="N20" i="34"/>
  <c r="O46" i="34"/>
  <c r="N93" i="34"/>
  <c r="N47" i="34"/>
  <c r="N44" i="34"/>
  <c r="N48" i="34"/>
  <c r="N56" i="34"/>
  <c r="N43" i="34"/>
  <c r="N80" i="34"/>
  <c r="N78" i="34"/>
  <c r="O45" i="34"/>
  <c r="N69" i="34"/>
  <c r="N112" i="34"/>
  <c r="N101" i="34"/>
  <c r="N100" i="34"/>
  <c r="N64" i="34"/>
  <c r="N88" i="34"/>
  <c r="N96" i="34"/>
  <c r="N99" i="34"/>
  <c r="N83" i="34"/>
  <c r="N84" i="34"/>
  <c r="N72" i="34"/>
  <c r="N116" i="34"/>
  <c r="N117" i="34"/>
  <c r="N77" i="34"/>
  <c r="N104" i="34"/>
  <c r="N118" i="34"/>
  <c r="N71" i="34"/>
  <c r="O71" i="34"/>
  <c r="N108" i="34"/>
  <c r="N120" i="34"/>
  <c r="N75" i="34"/>
  <c r="N70" i="34"/>
  <c r="N109" i="34"/>
  <c r="N107" i="34"/>
  <c r="N68" i="34"/>
  <c r="O63" i="34"/>
  <c r="N63" i="34"/>
  <c r="O110" i="34"/>
  <c r="N110" i="34"/>
  <c r="N67" i="34"/>
  <c r="N76" i="34"/>
  <c r="N79" i="34"/>
  <c r="O79" i="34"/>
  <c r="O94" i="34"/>
  <c r="N94" i="34"/>
  <c r="O102" i="34"/>
  <c r="N102" i="34"/>
  <c r="O111" i="34"/>
  <c r="N111" i="34"/>
  <c r="O103" i="34"/>
  <c r="N103" i="34"/>
  <c r="N119" i="34"/>
  <c r="O119" i="34"/>
  <c r="O87" i="34"/>
  <c r="N87" i="34"/>
  <c r="N91" i="34"/>
  <c r="N115" i="34"/>
  <c r="O95" i="34"/>
  <c r="N95" i="34"/>
  <c r="N59" i="34"/>
  <c r="N92" i="34"/>
  <c r="O60" i="34"/>
  <c r="N60" i="34"/>
  <c r="N62" i="34"/>
  <c r="O62" i="34"/>
  <c r="N52" i="34"/>
  <c r="N54" i="34"/>
  <c r="N55" i="34"/>
  <c r="N51" i="34"/>
  <c r="N53" i="34"/>
  <c r="N28" i="34"/>
  <c r="N36" i="34"/>
  <c r="N29" i="34"/>
  <c r="N24" i="34"/>
  <c r="N27" i="34"/>
  <c r="N37" i="34"/>
  <c r="N19" i="34"/>
  <c r="N35" i="34"/>
  <c r="N22" i="34"/>
  <c r="O22" i="34"/>
  <c r="N23" i="34"/>
  <c r="O23" i="34"/>
  <c r="O39" i="34"/>
  <c r="N39" i="34"/>
  <c r="N21" i="34"/>
  <c r="N38" i="34"/>
  <c r="O31" i="34"/>
  <c r="N31" i="34"/>
  <c r="N32" i="34"/>
  <c r="K47" i="15"/>
  <c r="N40" i="34"/>
  <c r="K67" i="15"/>
  <c r="K95" i="15"/>
  <c r="K106" i="15"/>
  <c r="K89" i="15"/>
  <c r="K68" i="15"/>
  <c r="K29" i="15"/>
  <c r="K42" i="15"/>
  <c r="K111" i="15"/>
  <c r="K66" i="15"/>
  <c r="K108" i="15"/>
  <c r="K50" i="15"/>
  <c r="K64" i="15"/>
  <c r="K30" i="15"/>
  <c r="K44" i="15"/>
  <c r="K16" i="15"/>
  <c r="K92" i="15"/>
  <c r="K7" i="15"/>
  <c r="K2" i="15"/>
  <c r="K21" i="15"/>
  <c r="K22" i="15"/>
  <c r="K5" i="15"/>
  <c r="K58" i="15"/>
  <c r="K9" i="15"/>
  <c r="K18" i="15"/>
  <c r="K97" i="15"/>
  <c r="K104" i="15"/>
  <c r="K6" i="15"/>
  <c r="K3" i="15"/>
  <c r="K54" i="15"/>
  <c r="K102" i="15"/>
  <c r="K51" i="15"/>
  <c r="K45" i="15"/>
  <c r="K25" i="15"/>
  <c r="K105" i="15"/>
  <c r="K85" i="15"/>
  <c r="K103" i="15"/>
  <c r="K65" i="15"/>
  <c r="K101" i="15"/>
  <c r="K60" i="15"/>
  <c r="K10" i="15"/>
  <c r="K69" i="15"/>
  <c r="K110" i="15"/>
  <c r="K26" i="15"/>
  <c r="K83" i="15"/>
  <c r="K84" i="15"/>
  <c r="K93" i="15"/>
  <c r="K11" i="15"/>
  <c r="K28" i="15"/>
  <c r="K98" i="15"/>
  <c r="K15" i="15"/>
  <c r="K87" i="15"/>
  <c r="K96" i="15"/>
  <c r="K70" i="15"/>
  <c r="K88" i="15"/>
  <c r="K20" i="15"/>
  <c r="K94" i="15"/>
  <c r="K17" i="15"/>
  <c r="K12" i="15"/>
  <c r="K59" i="15"/>
  <c r="K14" i="15"/>
  <c r="K49" i="15"/>
  <c r="K27" i="15"/>
  <c r="K48" i="15"/>
  <c r="K4" i="15"/>
  <c r="K46" i="15"/>
  <c r="K107" i="15"/>
  <c r="K57" i="15"/>
  <c r="K24" i="15"/>
  <c r="K53" i="15"/>
  <c r="K8" i="15"/>
  <c r="K90" i="15"/>
  <c r="K109" i="15"/>
  <c r="K13" i="15"/>
  <c r="K31" i="15"/>
  <c r="K23" i="15"/>
  <c r="K100" i="15"/>
  <c r="K43" i="15"/>
  <c r="K86" i="15"/>
  <c r="K99" i="15"/>
  <c r="K63" i="15"/>
  <c r="K62" i="15"/>
  <c r="K82" i="15"/>
  <c r="K19" i="15"/>
  <c r="K56" i="15"/>
  <c r="K61" i="15"/>
  <c r="K91" i="15"/>
  <c r="K55" i="15"/>
  <c r="K52" i="15"/>
  <c r="A75" i="37"/>
  <c r="Q74" i="37"/>
  <c r="P74" i="37"/>
  <c r="AC74" i="37"/>
  <c r="BK74" i="37"/>
  <c r="AX74" i="37"/>
  <c r="BC73" i="37"/>
  <c r="BD73" i="37" s="1"/>
  <c r="BE73" i="37" s="1"/>
  <c r="E73" i="37" s="1"/>
  <c r="I72" i="36" s="1"/>
  <c r="BA74" i="37"/>
  <c r="BL73" i="37"/>
  <c r="AA74" i="37"/>
  <c r="AT74" i="37"/>
  <c r="U74" i="37"/>
  <c r="AR74" i="37"/>
  <c r="AU74" i="37"/>
  <c r="D73" i="37"/>
  <c r="Y74" i="37"/>
  <c r="Z74" i="37"/>
  <c r="AK74" i="37"/>
  <c r="AY74" i="37"/>
  <c r="AL74" i="37"/>
  <c r="H74" i="37"/>
  <c r="AH74" i="37"/>
  <c r="BG74" i="37"/>
  <c r="BH74" i="37"/>
  <c r="S74" i="37"/>
  <c r="AD74" i="37"/>
  <c r="AN74" i="37"/>
  <c r="K74" i="37"/>
  <c r="AS74" i="37"/>
  <c r="AZ74" i="37"/>
  <c r="M74" i="37"/>
  <c r="AO74" i="37"/>
  <c r="V74" i="37"/>
  <c r="J74" i="37"/>
  <c r="BB74" i="37"/>
  <c r="N74" i="37"/>
  <c r="AB74" i="37"/>
  <c r="W74" i="37"/>
  <c r="R74" i="37"/>
  <c r="X74" i="37"/>
  <c r="AG74" i="37"/>
  <c r="BF74" i="37"/>
  <c r="O74" i="37"/>
  <c r="AQ74" i="37"/>
  <c r="AV74" i="37"/>
  <c r="I74" i="37"/>
  <c r="T74" i="37"/>
  <c r="G74" i="37"/>
  <c r="AJ74" i="37"/>
  <c r="AF74" i="37"/>
  <c r="A76" i="37"/>
  <c r="B76" i="37" s="1"/>
  <c r="V76" i="37" s="1"/>
  <c r="A76" i="36"/>
  <c r="C76" i="36" s="1"/>
  <c r="AM74" i="37"/>
  <c r="AE74" i="37"/>
  <c r="AP74" i="37"/>
  <c r="N7" i="34"/>
  <c r="N13" i="34"/>
  <c r="N12" i="34"/>
  <c r="O15" i="34"/>
  <c r="N15" i="34"/>
  <c r="N4" i="34"/>
  <c r="N3" i="34"/>
  <c r="N5" i="34"/>
  <c r="N6" i="34"/>
  <c r="N8" i="34"/>
  <c r="N11" i="34"/>
  <c r="N14" i="34"/>
  <c r="N16" i="34"/>
  <c r="BC30" i="34" l="1"/>
  <c r="AZ30" i="34"/>
  <c r="AW30" i="34"/>
  <c r="BD30" i="34"/>
  <c r="BE30" i="34" s="1"/>
  <c r="BF30" i="34" s="1"/>
  <c r="AX30" i="34"/>
  <c r="BA30" i="34"/>
  <c r="BB30" i="34" s="1"/>
  <c r="AV45" i="34"/>
  <c r="AF45" i="34"/>
  <c r="AE45" i="34"/>
  <c r="AZ48" i="34"/>
  <c r="AW48" i="34"/>
  <c r="BC48" i="34"/>
  <c r="AX48" i="34"/>
  <c r="BD48" i="34"/>
  <c r="BE48" i="34" s="1"/>
  <c r="BF48" i="34" s="1"/>
  <c r="BA48" i="34"/>
  <c r="BB48" i="34" s="1"/>
  <c r="P48" i="34"/>
  <c r="F73" i="37"/>
  <c r="J72" i="36" s="1"/>
  <c r="M75" i="37"/>
  <c r="O75" i="37"/>
  <c r="W75" i="37"/>
  <c r="AY75" i="37"/>
  <c r="AR75" i="37"/>
  <c r="I75" i="37"/>
  <c r="G75" i="37"/>
  <c r="AN75" i="37"/>
  <c r="BA75" i="37"/>
  <c r="AK75" i="37"/>
  <c r="Q75" i="37"/>
  <c r="AZ75" i="37"/>
  <c r="BG75" i="37"/>
  <c r="J75" i="37"/>
  <c r="AL75" i="37"/>
  <c r="BK75" i="37"/>
  <c r="AT75" i="37"/>
  <c r="BH75" i="37"/>
  <c r="H75" i="37"/>
  <c r="V75" i="37"/>
  <c r="S75" i="37"/>
  <c r="AJ75" i="37"/>
  <c r="B75" i="37"/>
  <c r="BL75" i="37" s="1"/>
  <c r="R75" i="37"/>
  <c r="AA75" i="37"/>
  <c r="AI75" i="37"/>
  <c r="BF75" i="37"/>
  <c r="AV75" i="37"/>
  <c r="BB75" i="37"/>
  <c r="AW75" i="37"/>
  <c r="P75" i="37"/>
  <c r="D74" i="37"/>
  <c r="H73" i="36" s="1"/>
  <c r="BC74" i="37"/>
  <c r="BD74" i="37" s="1"/>
  <c r="BE74" i="37" s="1"/>
  <c r="E74" i="37" s="1"/>
  <c r="I73" i="36" s="1"/>
  <c r="H72" i="36"/>
  <c r="M76" i="37"/>
  <c r="H76" i="37"/>
  <c r="I76" i="37"/>
  <c r="P76" i="37"/>
  <c r="K76" i="37"/>
  <c r="AG76" i="37"/>
  <c r="Q76" i="37"/>
  <c r="AM76" i="37"/>
  <c r="AQ76" i="37"/>
  <c r="BH76" i="37"/>
  <c r="W76" i="37"/>
  <c r="AP76" i="37"/>
  <c r="AT76" i="37"/>
  <c r="X76" i="37"/>
  <c r="BF76" i="37"/>
  <c r="AO76" i="37"/>
  <c r="O76" i="37"/>
  <c r="AR76" i="37"/>
  <c r="Y76" i="37"/>
  <c r="AZ76" i="37"/>
  <c r="R76" i="37"/>
  <c r="BA76" i="37"/>
  <c r="AC76" i="37"/>
  <c r="AD76" i="37"/>
  <c r="AS76" i="37"/>
  <c r="AK76" i="37"/>
  <c r="J76" i="37"/>
  <c r="AN76" i="37"/>
  <c r="AU76" i="37"/>
  <c r="T76" i="37"/>
  <c r="AH76" i="37"/>
  <c r="AL76" i="37"/>
  <c r="AY76" i="37"/>
  <c r="AV76" i="37"/>
  <c r="AB76" i="37"/>
  <c r="BK76" i="37"/>
  <c r="AJ76" i="37"/>
  <c r="S76" i="37"/>
  <c r="AX76" i="37"/>
  <c r="AE76" i="37"/>
  <c r="G76" i="37"/>
  <c r="Z76" i="37"/>
  <c r="AF76" i="37"/>
  <c r="AA76" i="37"/>
  <c r="BG76" i="37"/>
  <c r="N76" i="37"/>
  <c r="BB76" i="37"/>
  <c r="AI76" i="37"/>
  <c r="U76" i="37"/>
  <c r="A77" i="37"/>
  <c r="B77" i="37" s="1"/>
  <c r="AB77" i="37" s="1"/>
  <c r="A77" i="36"/>
  <c r="C77" i="36" s="1"/>
  <c r="BP30" i="34" l="1"/>
  <c r="AY30" i="34"/>
  <c r="AG45" i="34"/>
  <c r="AW45" i="34"/>
  <c r="AZ45" i="34"/>
  <c r="AY48" i="34"/>
  <c r="BP48" i="34"/>
  <c r="Q48" i="34"/>
  <c r="R48" i="34" s="1"/>
  <c r="F72" i="36"/>
  <c r="BI75" i="37"/>
  <c r="Z75" i="37"/>
  <c r="AP75" i="37"/>
  <c r="BJ75" i="37"/>
  <c r="AS75" i="37"/>
  <c r="U75" i="37"/>
  <c r="AD75" i="37"/>
  <c r="L75" i="37"/>
  <c r="AE75" i="37"/>
  <c r="T75" i="37"/>
  <c r="AB75" i="37"/>
  <c r="AF75" i="37"/>
  <c r="K75" i="37"/>
  <c r="BE75" i="37" s="1"/>
  <c r="E75" i="37" s="1"/>
  <c r="AM75" i="37"/>
  <c r="AQ75" i="37"/>
  <c r="AG75" i="37"/>
  <c r="AU75" i="37"/>
  <c r="X75" i="37"/>
  <c r="N75" i="37"/>
  <c r="Y75" i="37"/>
  <c r="AH75" i="37"/>
  <c r="AO75" i="37"/>
  <c r="AX75" i="37"/>
  <c r="AC75" i="37"/>
  <c r="BB77" i="37"/>
  <c r="X77" i="37"/>
  <c r="AO77" i="37"/>
  <c r="AP77" i="37"/>
  <c r="AX77" i="37"/>
  <c r="Q77" i="37"/>
  <c r="AU77" i="37"/>
  <c r="Y77" i="37"/>
  <c r="AZ77" i="37"/>
  <c r="P77" i="37"/>
  <c r="N77" i="37"/>
  <c r="AV77" i="37"/>
  <c r="T77" i="37"/>
  <c r="Z77" i="37"/>
  <c r="BH77" i="37"/>
  <c r="BG77" i="37"/>
  <c r="G77" i="37"/>
  <c r="U77" i="37"/>
  <c r="M77" i="37"/>
  <c r="BL76" i="37"/>
  <c r="AE77" i="37"/>
  <c r="V77" i="37"/>
  <c r="J77" i="37"/>
  <c r="AC77" i="37"/>
  <c r="K77" i="37"/>
  <c r="AT77" i="37"/>
  <c r="AQ77" i="37"/>
  <c r="AJ77" i="37"/>
  <c r="AN77" i="37"/>
  <c r="AR77" i="37"/>
  <c r="AI77" i="37"/>
  <c r="BK77" i="37"/>
  <c r="AL77" i="37"/>
  <c r="O77" i="37"/>
  <c r="AS77" i="37"/>
  <c r="AH77" i="37"/>
  <c r="BF77" i="37"/>
  <c r="AF77" i="37"/>
  <c r="AA77" i="37"/>
  <c r="AM77" i="37"/>
  <c r="AK77" i="37"/>
  <c r="H77" i="37"/>
  <c r="R77" i="37"/>
  <c r="AG77" i="37"/>
  <c r="AY77" i="37"/>
  <c r="S77" i="37"/>
  <c r="I77" i="37"/>
  <c r="AD77" i="37"/>
  <c r="BA77" i="37"/>
  <c r="W77" i="37"/>
  <c r="A78" i="37"/>
  <c r="B78" i="37" s="1"/>
  <c r="AI78" i="37" s="1"/>
  <c r="BT30" i="34" l="1"/>
  <c r="BU30" i="34"/>
  <c r="BV30" i="34" s="1"/>
  <c r="BR30" i="34"/>
  <c r="BW30" i="34"/>
  <c r="BQ30" i="34"/>
  <c r="BA45" i="34"/>
  <c r="AI45" i="34"/>
  <c r="AH45" i="34"/>
  <c r="AX45" i="34"/>
  <c r="BQ48" i="34"/>
  <c r="BR48" i="34"/>
  <c r="BT48" i="34"/>
  <c r="BW48" i="34"/>
  <c r="BU48" i="34"/>
  <c r="BV48" i="34" s="1"/>
  <c r="BC75" i="37"/>
  <c r="BD75" i="37" s="1"/>
  <c r="C75" i="37"/>
  <c r="D75" i="37"/>
  <c r="F75" i="37" s="1"/>
  <c r="A79" i="37"/>
  <c r="AL78" i="37"/>
  <c r="AT78" i="37"/>
  <c r="AZ78" i="37"/>
  <c r="BC77" i="37"/>
  <c r="BD77" i="37" s="1"/>
  <c r="BE77" i="37" s="1"/>
  <c r="E77" i="37" s="1"/>
  <c r="I76" i="36" s="1"/>
  <c r="AM78" i="37"/>
  <c r="AN78" i="37"/>
  <c r="Q78" i="37"/>
  <c r="O78" i="37"/>
  <c r="AD78" i="37"/>
  <c r="W78" i="37"/>
  <c r="X78" i="37"/>
  <c r="AV78" i="37"/>
  <c r="AU78" i="37"/>
  <c r="R78" i="37"/>
  <c r="D77" i="37"/>
  <c r="BF78" i="37"/>
  <c r="Z78" i="37"/>
  <c r="AB78" i="37"/>
  <c r="AR78" i="37"/>
  <c r="AQ78" i="37"/>
  <c r="I78" i="37"/>
  <c r="BA78" i="37"/>
  <c r="AK78" i="37"/>
  <c r="G78" i="37"/>
  <c r="AY78" i="37"/>
  <c r="T78" i="37"/>
  <c r="AH78" i="37"/>
  <c r="AG78" i="37"/>
  <c r="AX78" i="37"/>
  <c r="AP78" i="37"/>
  <c r="AE78" i="37"/>
  <c r="M78" i="37"/>
  <c r="K78" i="37"/>
  <c r="BG78" i="37"/>
  <c r="AO78" i="37"/>
  <c r="U78" i="37"/>
  <c r="AA78" i="37"/>
  <c r="S78" i="37"/>
  <c r="H78" i="37"/>
  <c r="J78" i="37"/>
  <c r="AF78" i="37"/>
  <c r="BK78" i="37"/>
  <c r="V78" i="37"/>
  <c r="BH78" i="37"/>
  <c r="Y78" i="37"/>
  <c r="AJ78" i="37"/>
  <c r="AS78" i="37"/>
  <c r="P78" i="37"/>
  <c r="AC78" i="37"/>
  <c r="N78" i="37"/>
  <c r="BB78" i="37"/>
  <c r="A80" i="37"/>
  <c r="B80" i="37" s="1"/>
  <c r="P80" i="37" s="1"/>
  <c r="BB45" i="34" l="1"/>
  <c r="CJ30" i="34"/>
  <c r="BS30" i="34"/>
  <c r="BS48" i="34"/>
  <c r="CJ48" i="34"/>
  <c r="AY45" i="34"/>
  <c r="B79" i="37"/>
  <c r="BL79" i="37" s="1"/>
  <c r="AM79" i="37"/>
  <c r="AQ79" i="37"/>
  <c r="BG79" i="37"/>
  <c r="AA79" i="37"/>
  <c r="AT79" i="37"/>
  <c r="L79" i="37"/>
  <c r="AD79" i="37"/>
  <c r="Y79" i="37"/>
  <c r="BA79" i="37"/>
  <c r="R79" i="37"/>
  <c r="AF79" i="37"/>
  <c r="AS79" i="37"/>
  <c r="AB79" i="37"/>
  <c r="T79" i="37"/>
  <c r="AO79" i="37"/>
  <c r="W79" i="37"/>
  <c r="A82" i="36"/>
  <c r="C82" i="36" s="1"/>
  <c r="D78" i="37"/>
  <c r="H77" i="36" s="1"/>
  <c r="N80" i="37"/>
  <c r="AH80" i="37"/>
  <c r="H76" i="36"/>
  <c r="AJ80" i="37"/>
  <c r="AQ80" i="37"/>
  <c r="AM80" i="37"/>
  <c r="AA80" i="37"/>
  <c r="AC80" i="37"/>
  <c r="AK80" i="37"/>
  <c r="H80" i="37"/>
  <c r="AD80" i="37"/>
  <c r="BC78" i="37"/>
  <c r="BD78" i="37" s="1"/>
  <c r="BE78" i="37" s="1"/>
  <c r="E78" i="37" s="1"/>
  <c r="I77" i="36" s="1"/>
  <c r="AL80" i="37"/>
  <c r="S80" i="37"/>
  <c r="AT80" i="37"/>
  <c r="U80" i="37"/>
  <c r="AG80" i="37"/>
  <c r="G80" i="37"/>
  <c r="AZ80" i="37"/>
  <c r="R80" i="37"/>
  <c r="Y80" i="37"/>
  <c r="AV80" i="37"/>
  <c r="AO80" i="37"/>
  <c r="Q80" i="37"/>
  <c r="AI80" i="37"/>
  <c r="AN80" i="37"/>
  <c r="AP80" i="37"/>
  <c r="J80" i="37"/>
  <c r="AF80" i="37"/>
  <c r="BA80" i="37"/>
  <c r="BH80" i="37"/>
  <c r="K80" i="37"/>
  <c r="AE80" i="37"/>
  <c r="V80" i="37"/>
  <c r="BG80" i="37"/>
  <c r="BF80" i="37"/>
  <c r="BK80" i="37"/>
  <c r="AU80" i="37"/>
  <c r="Z80" i="37"/>
  <c r="AR80" i="37"/>
  <c r="AS80" i="37"/>
  <c r="W80" i="37"/>
  <c r="AB80" i="37"/>
  <c r="M80" i="37"/>
  <c r="AX80" i="37"/>
  <c r="X80" i="37"/>
  <c r="T80" i="37"/>
  <c r="BB80" i="37"/>
  <c r="O80" i="37"/>
  <c r="AY80" i="37"/>
  <c r="I80" i="37"/>
  <c r="A81" i="37"/>
  <c r="B81" i="37" s="1"/>
  <c r="P81" i="37" s="1"/>
  <c r="CL30" i="34" l="1"/>
  <c r="CK30" i="34"/>
  <c r="CN30" i="34"/>
  <c r="CO30" i="34"/>
  <c r="CP30" i="34" s="1"/>
  <c r="CQ30" i="34"/>
  <c r="CL48" i="34"/>
  <c r="CK48" i="34"/>
  <c r="CN48" i="34"/>
  <c r="CQ48" i="34"/>
  <c r="CO48" i="34"/>
  <c r="CP48" i="34" s="1"/>
  <c r="Z79" i="37"/>
  <c r="P79" i="37"/>
  <c r="AK79" i="37"/>
  <c r="V79" i="37"/>
  <c r="AV79" i="37"/>
  <c r="AU79" i="37"/>
  <c r="AN79" i="37"/>
  <c r="AI79" i="37"/>
  <c r="AY79" i="37"/>
  <c r="H79" i="37"/>
  <c r="AC79" i="37"/>
  <c r="X79" i="37"/>
  <c r="AE79" i="37"/>
  <c r="AR79" i="37"/>
  <c r="BB79" i="37"/>
  <c r="G79" i="37"/>
  <c r="AW79" i="37"/>
  <c r="AL79" i="37"/>
  <c r="O79" i="37"/>
  <c r="AJ79" i="37"/>
  <c r="K79" i="37"/>
  <c r="U79" i="37"/>
  <c r="J79" i="37"/>
  <c r="BF79" i="37"/>
  <c r="Q79" i="37"/>
  <c r="S79" i="37"/>
  <c r="BJ79" i="37"/>
  <c r="N79" i="37"/>
  <c r="M79" i="37"/>
  <c r="AG79" i="37"/>
  <c r="A82" i="37"/>
  <c r="I79" i="37"/>
  <c r="AP79" i="37"/>
  <c r="AZ79" i="37"/>
  <c r="BH79" i="37"/>
  <c r="BI79" i="37"/>
  <c r="AX79" i="37"/>
  <c r="AH79" i="37"/>
  <c r="BK79" i="37"/>
  <c r="BL80" i="37"/>
  <c r="AT81" i="37"/>
  <c r="BK81" i="37"/>
  <c r="U81" i="37"/>
  <c r="K81" i="37"/>
  <c r="J81" i="37"/>
  <c r="X81" i="37"/>
  <c r="BB81" i="37"/>
  <c r="AH81" i="37"/>
  <c r="O81" i="37"/>
  <c r="G81" i="37"/>
  <c r="AO81" i="37"/>
  <c r="AG81" i="37"/>
  <c r="AC81" i="37"/>
  <c r="AA81" i="37"/>
  <c r="R81" i="37"/>
  <c r="AD81" i="37"/>
  <c r="N81" i="37"/>
  <c r="AJ81" i="37"/>
  <c r="AX81" i="37"/>
  <c r="S81" i="37"/>
  <c r="AR81" i="37"/>
  <c r="AM81" i="37"/>
  <c r="V81" i="37"/>
  <c r="T81" i="37"/>
  <c r="BA81" i="37"/>
  <c r="AL81" i="37"/>
  <c r="Y81" i="37"/>
  <c r="Z81" i="37"/>
  <c r="AF81" i="37"/>
  <c r="Q81" i="37"/>
  <c r="AK81" i="37"/>
  <c r="AE81" i="37"/>
  <c r="AV81" i="37"/>
  <c r="AY81" i="37"/>
  <c r="W81" i="37"/>
  <c r="BH81" i="37"/>
  <c r="AB81" i="37"/>
  <c r="AS81" i="37"/>
  <c r="AQ81" i="37"/>
  <c r="BG81" i="37"/>
  <c r="H81" i="37"/>
  <c r="M81" i="37"/>
  <c r="AZ81" i="37"/>
  <c r="AN81" i="37"/>
  <c r="A83" i="37"/>
  <c r="B83" i="37" s="1"/>
  <c r="AG83" i="37" s="1"/>
  <c r="A84" i="36"/>
  <c r="C84" i="36" s="1"/>
  <c r="AP81" i="37"/>
  <c r="AU81" i="37"/>
  <c r="AI81" i="37"/>
  <c r="BF81" i="37"/>
  <c r="I81" i="37"/>
  <c r="DD30" i="34" l="1"/>
  <c r="CM30" i="34"/>
  <c r="CM48" i="34"/>
  <c r="DD48" i="34"/>
  <c r="B82" i="37"/>
  <c r="BL82" i="37" s="1"/>
  <c r="P82" i="37"/>
  <c r="Q82" i="37"/>
  <c r="AE82" i="37"/>
  <c r="AS82" i="37"/>
  <c r="AK82" i="37"/>
  <c r="AO82" i="37"/>
  <c r="V82" i="37"/>
  <c r="AN82" i="37"/>
  <c r="R82" i="37"/>
  <c r="H82" i="37"/>
  <c r="G82" i="37"/>
  <c r="N82" i="37"/>
  <c r="BB82" i="37"/>
  <c r="AL82" i="37"/>
  <c r="BA82" i="37"/>
  <c r="AV82" i="37"/>
  <c r="AX82" i="37"/>
  <c r="AF82" i="37"/>
  <c r="W82" i="37"/>
  <c r="AT82" i="37"/>
  <c r="AY82" i="37"/>
  <c r="AM82" i="37"/>
  <c r="BK82" i="37"/>
  <c r="Y82" i="37"/>
  <c r="U82" i="37"/>
  <c r="BI82" i="37"/>
  <c r="O82" i="37"/>
  <c r="BF82" i="37"/>
  <c r="AC82" i="37"/>
  <c r="S82" i="37"/>
  <c r="AD82" i="37"/>
  <c r="L82" i="37"/>
  <c r="X82" i="37"/>
  <c r="AA82" i="37"/>
  <c r="AP82" i="37"/>
  <c r="J82" i="37"/>
  <c r="AB82" i="37"/>
  <c r="T82" i="37"/>
  <c r="Z82" i="37"/>
  <c r="AH82" i="37"/>
  <c r="AR82" i="37"/>
  <c r="BE79" i="37"/>
  <c r="E79" i="37" s="1"/>
  <c r="D79" i="37"/>
  <c r="F79" i="37" s="1"/>
  <c r="C79" i="37"/>
  <c r="BC79" i="37"/>
  <c r="BD79" i="37" s="1"/>
  <c r="A84" i="37"/>
  <c r="AX83" i="37"/>
  <c r="Z83" i="37"/>
  <c r="Q83" i="37"/>
  <c r="AP83" i="37"/>
  <c r="BG83" i="37"/>
  <c r="U83" i="37"/>
  <c r="AH83" i="37"/>
  <c r="AZ83" i="37"/>
  <c r="V83" i="37"/>
  <c r="AR83" i="37"/>
  <c r="AK83" i="37"/>
  <c r="AV83" i="37"/>
  <c r="AJ83" i="37"/>
  <c r="R83" i="37"/>
  <c r="N83" i="37"/>
  <c r="G83" i="37"/>
  <c r="BH83" i="37"/>
  <c r="BA83" i="37"/>
  <c r="AD83" i="37"/>
  <c r="I83" i="37"/>
  <c r="AE83" i="37"/>
  <c r="AT83" i="37"/>
  <c r="H83" i="37"/>
  <c r="O83" i="37"/>
  <c r="P83" i="37"/>
  <c r="X83" i="37"/>
  <c r="AL83" i="37"/>
  <c r="AO83" i="37"/>
  <c r="AY83" i="37"/>
  <c r="M83" i="37"/>
  <c r="AF83" i="37"/>
  <c r="Y83" i="37"/>
  <c r="BL81" i="37"/>
  <c r="AM83" i="37"/>
  <c r="AQ83" i="37"/>
  <c r="AN83" i="37"/>
  <c r="AU83" i="37"/>
  <c r="S83" i="37"/>
  <c r="BK83" i="37"/>
  <c r="BF83" i="37"/>
  <c r="A85" i="37"/>
  <c r="B85" i="37" s="1"/>
  <c r="BH85" i="37" s="1"/>
  <c r="A85" i="36"/>
  <c r="C85" i="36" s="1"/>
  <c r="K83" i="37"/>
  <c r="J83" i="37"/>
  <c r="AS83" i="37"/>
  <c r="T83" i="37"/>
  <c r="W83" i="37"/>
  <c r="AB83" i="37"/>
  <c r="AI83" i="37"/>
  <c r="AA83" i="37"/>
  <c r="BB83" i="37"/>
  <c r="AC83" i="37"/>
  <c r="DF30" i="34" l="1"/>
  <c r="DE30" i="34"/>
  <c r="DK30" i="34"/>
  <c r="DI30" i="34"/>
  <c r="DJ30" i="34" s="1"/>
  <c r="DH30" i="34"/>
  <c r="DK48" i="34"/>
  <c r="DF48" i="34"/>
  <c r="DI48" i="34"/>
  <c r="DJ48" i="34" s="1"/>
  <c r="DE48" i="34"/>
  <c r="DH48" i="34"/>
  <c r="AW82" i="37"/>
  <c r="I82" i="37"/>
  <c r="BJ82" i="37"/>
  <c r="AQ82" i="37"/>
  <c r="K82" i="37"/>
  <c r="D82" i="37" s="1"/>
  <c r="F82" i="37" s="1"/>
  <c r="AU82" i="37"/>
  <c r="M82" i="37"/>
  <c r="O84" i="37"/>
  <c r="Y84" i="37"/>
  <c r="X84" i="37"/>
  <c r="V84" i="37"/>
  <c r="T84" i="37"/>
  <c r="AS84" i="37"/>
  <c r="M84" i="37"/>
  <c r="J84" i="37"/>
  <c r="BJ84" i="37"/>
  <c r="BI84" i="37"/>
  <c r="N84" i="37"/>
  <c r="AB84" i="37"/>
  <c r="BH84" i="37"/>
  <c r="AL84" i="37"/>
  <c r="K84" i="37"/>
  <c r="Z84" i="37"/>
  <c r="BK84" i="37"/>
  <c r="AF84" i="37"/>
  <c r="G84" i="37"/>
  <c r="AX84" i="37"/>
  <c r="BG84" i="37"/>
  <c r="L84" i="37"/>
  <c r="AU84" i="37"/>
  <c r="AZ84" i="37"/>
  <c r="AH84" i="37"/>
  <c r="B84" i="37"/>
  <c r="BL84" i="37" s="1"/>
  <c r="BA84" i="37"/>
  <c r="AN84" i="37"/>
  <c r="AQ84" i="37"/>
  <c r="AE84" i="37"/>
  <c r="AT84" i="37"/>
  <c r="AV84" i="37"/>
  <c r="AO84" i="37"/>
  <c r="AM84" i="37"/>
  <c r="AC84" i="37"/>
  <c r="R84" i="37"/>
  <c r="AA84" i="37"/>
  <c r="AR84" i="37"/>
  <c r="H84" i="37"/>
  <c r="AI84" i="37"/>
  <c r="S84" i="37"/>
  <c r="Q84" i="37"/>
  <c r="BB84" i="37"/>
  <c r="BH82" i="37"/>
  <c r="AI82" i="37"/>
  <c r="AJ82" i="37"/>
  <c r="AZ82" i="37"/>
  <c r="AG82" i="37"/>
  <c r="BG82" i="37"/>
  <c r="A86" i="37"/>
  <c r="B86" i="37" s="1"/>
  <c r="BA86" i="37" s="1"/>
  <c r="AM85" i="37"/>
  <c r="AG85" i="37"/>
  <c r="AD85" i="37"/>
  <c r="I85" i="37"/>
  <c r="AZ85" i="37"/>
  <c r="AC85" i="37"/>
  <c r="AN85" i="37"/>
  <c r="X85" i="37"/>
  <c r="AT85" i="37"/>
  <c r="J85" i="37"/>
  <c r="M85" i="37"/>
  <c r="AA85" i="37"/>
  <c r="AU85" i="37"/>
  <c r="P85" i="37"/>
  <c r="D83" i="37"/>
  <c r="AI85" i="37"/>
  <c r="A86" i="36"/>
  <c r="C86" i="36" s="1"/>
  <c r="N85" i="37"/>
  <c r="AR85" i="37"/>
  <c r="BK85" i="37"/>
  <c r="T85" i="37"/>
  <c r="AY85" i="37"/>
  <c r="AE85" i="37"/>
  <c r="AP85" i="37"/>
  <c r="AQ85" i="37"/>
  <c r="AK85" i="37"/>
  <c r="AF85" i="37"/>
  <c r="AO85" i="37"/>
  <c r="W85" i="37"/>
  <c r="AB85" i="37"/>
  <c r="AX85" i="37"/>
  <c r="BA85" i="37"/>
  <c r="AS85" i="37"/>
  <c r="U85" i="37"/>
  <c r="G85" i="37"/>
  <c r="BC83" i="37"/>
  <c r="BD83" i="37" s="1"/>
  <c r="BE83" i="37" s="1"/>
  <c r="E83" i="37" s="1"/>
  <c r="I82" i="36" s="1"/>
  <c r="R85" i="37"/>
  <c r="BG85" i="37"/>
  <c r="S85" i="37"/>
  <c r="BB85" i="37"/>
  <c r="H85" i="37"/>
  <c r="AH85" i="37"/>
  <c r="BF85" i="37"/>
  <c r="Q85" i="37"/>
  <c r="Y85" i="37"/>
  <c r="O85" i="37"/>
  <c r="AV85" i="37"/>
  <c r="K85" i="37"/>
  <c r="Z85" i="37"/>
  <c r="AL85" i="37"/>
  <c r="AJ85" i="37"/>
  <c r="V85" i="37"/>
  <c r="DG30" i="34" l="1"/>
  <c r="DX30" i="34"/>
  <c r="DY30" i="34" s="1"/>
  <c r="DG48" i="34"/>
  <c r="DX48" i="34"/>
  <c r="DY85" i="34"/>
  <c r="DY61" i="34"/>
  <c r="AM86" i="37"/>
  <c r="AF86" i="37"/>
  <c r="AP86" i="37"/>
  <c r="AY86" i="37"/>
  <c r="K86" i="37"/>
  <c r="AC86" i="37"/>
  <c r="N86" i="37"/>
  <c r="AT86" i="37"/>
  <c r="T86" i="37"/>
  <c r="AE86" i="37"/>
  <c r="AU86" i="37"/>
  <c r="I86" i="37"/>
  <c r="AQ86" i="37"/>
  <c r="O86" i="37"/>
  <c r="R86" i="37"/>
  <c r="AI86" i="37"/>
  <c r="BC82" i="37"/>
  <c r="BD82" i="37" s="1"/>
  <c r="BE82" i="37" s="1"/>
  <c r="E82" i="37" s="1"/>
  <c r="C82" i="37"/>
  <c r="BF86" i="37"/>
  <c r="AB86" i="37"/>
  <c r="AZ86" i="37"/>
  <c r="Q86" i="37"/>
  <c r="AK86" i="37"/>
  <c r="AJ86" i="37"/>
  <c r="A87" i="36"/>
  <c r="W84" i="37"/>
  <c r="AW84" i="37"/>
  <c r="AY84" i="37"/>
  <c r="M86" i="37"/>
  <c r="AD86" i="37"/>
  <c r="AV86" i="37"/>
  <c r="H86" i="37"/>
  <c r="U86" i="37"/>
  <c r="BB86" i="37"/>
  <c r="AN86" i="37"/>
  <c r="A87" i="37"/>
  <c r="B87" i="37" s="1"/>
  <c r="R87" i="37" s="1"/>
  <c r="I84" i="37"/>
  <c r="BE84" i="37" s="1"/>
  <c r="E84" i="37" s="1"/>
  <c r="AP84" i="37"/>
  <c r="J86" i="37"/>
  <c r="AG86" i="37"/>
  <c r="BH86" i="37"/>
  <c r="AO86" i="37"/>
  <c r="P84" i="37"/>
  <c r="BF84" i="37"/>
  <c r="U84" i="37"/>
  <c r="AK84" i="37"/>
  <c r="X86" i="37"/>
  <c r="Z86" i="37"/>
  <c r="AS86" i="37"/>
  <c r="W86" i="37"/>
  <c r="S86" i="37"/>
  <c r="Y86" i="37"/>
  <c r="P86" i="37"/>
  <c r="G86" i="37"/>
  <c r="AL86" i="37"/>
  <c r="AG84" i="37"/>
  <c r="AJ84" i="37"/>
  <c r="AD84" i="37"/>
  <c r="AA86" i="37"/>
  <c r="BK86" i="37"/>
  <c r="AH86" i="37"/>
  <c r="AR86" i="37"/>
  <c r="BG86" i="37"/>
  <c r="AX86" i="37"/>
  <c r="V86" i="37"/>
  <c r="H82" i="36"/>
  <c r="D85" i="37"/>
  <c r="H84" i="36" s="1"/>
  <c r="BC85" i="37"/>
  <c r="BD85" i="37" s="1"/>
  <c r="BE85" i="37" s="1"/>
  <c r="E85" i="37" s="1"/>
  <c r="I84" i="36" s="1"/>
  <c r="A88" i="37" l="1"/>
  <c r="C87" i="36"/>
  <c r="D86" i="37"/>
  <c r="H85" i="36" s="1"/>
  <c r="BC84" i="37"/>
  <c r="BD84" i="37" s="1"/>
  <c r="X87" i="37"/>
  <c r="Q87" i="37"/>
  <c r="AC87" i="37"/>
  <c r="AH87" i="37"/>
  <c r="T87" i="37"/>
  <c r="AA87" i="37"/>
  <c r="V87" i="37"/>
  <c r="K87" i="37"/>
  <c r="AR87" i="37"/>
  <c r="O87" i="37"/>
  <c r="Y87" i="37"/>
  <c r="AM87" i="37"/>
  <c r="J87" i="37"/>
  <c r="BG87" i="37"/>
  <c r="I87" i="37"/>
  <c r="AE87" i="37"/>
  <c r="C84" i="37"/>
  <c r="BK87" i="37"/>
  <c r="M87" i="37"/>
  <c r="AZ87" i="37"/>
  <c r="AJ87" i="37"/>
  <c r="N87" i="37"/>
  <c r="G87" i="37"/>
  <c r="U87" i="37"/>
  <c r="W87" i="37"/>
  <c r="H87" i="37"/>
  <c r="AB87" i="37"/>
  <c r="AD87" i="37"/>
  <c r="AF87" i="37"/>
  <c r="BB87" i="37"/>
  <c r="P87" i="37"/>
  <c r="B88" i="37"/>
  <c r="AM88" i="37" s="1"/>
  <c r="D84" i="37"/>
  <c r="F84" i="37" s="1"/>
  <c r="AO87" i="37"/>
  <c r="AU87" i="37"/>
  <c r="AT87" i="37"/>
  <c r="AI87" i="37"/>
  <c r="AN87" i="37"/>
  <c r="S87" i="37"/>
  <c r="AG87" i="37"/>
  <c r="Z87" i="37"/>
  <c r="BA87" i="37"/>
  <c r="BH87" i="37"/>
  <c r="AL87" i="37"/>
  <c r="BC86" i="37"/>
  <c r="BD86" i="37" s="1"/>
  <c r="BE86" i="37" s="1"/>
  <c r="E86" i="37" s="1"/>
  <c r="I85" i="36" s="1"/>
  <c r="AV87" i="37"/>
  <c r="AX87" i="37"/>
  <c r="A88" i="36"/>
  <c r="C88" i="36" s="1"/>
  <c r="AQ87" i="37"/>
  <c r="BF87" i="37"/>
  <c r="AS87" i="37"/>
  <c r="AK87" i="37"/>
  <c r="AP87" i="37"/>
  <c r="AY87" i="37"/>
  <c r="AX88" i="37" l="1"/>
  <c r="G88" i="37"/>
  <c r="AZ88" i="37"/>
  <c r="BB88" i="37"/>
  <c r="Z88" i="37"/>
  <c r="U88" i="37"/>
  <c r="AK88" i="37"/>
  <c r="D87" i="37"/>
  <c r="H86" i="36" s="1"/>
  <c r="AN88" i="37"/>
  <c r="O88" i="37"/>
  <c r="Y88" i="37"/>
  <c r="K88" i="37"/>
  <c r="AU88" i="37"/>
  <c r="BG88" i="37"/>
  <c r="S88" i="37"/>
  <c r="AG88" i="37"/>
  <c r="Q88" i="37"/>
  <c r="AB88" i="37"/>
  <c r="I88" i="37"/>
  <c r="M88" i="37"/>
  <c r="AJ88" i="37"/>
  <c r="BL87" i="37"/>
  <c r="R88" i="37"/>
  <c r="AR88" i="37"/>
  <c r="AT88" i="37"/>
  <c r="AY88" i="37"/>
  <c r="AP88" i="37"/>
  <c r="BH88" i="37"/>
  <c r="AO88" i="37"/>
  <c r="AF88" i="37"/>
  <c r="H88" i="37"/>
  <c r="X88" i="37"/>
  <c r="T88" i="37"/>
  <c r="AA88" i="37"/>
  <c r="V88" i="37"/>
  <c r="AV88" i="37"/>
  <c r="AH88" i="37"/>
  <c r="BA88" i="37"/>
  <c r="AD88" i="37"/>
  <c r="AS88" i="37"/>
  <c r="J88" i="37"/>
  <c r="BK88" i="37"/>
  <c r="BF88" i="37"/>
  <c r="N88" i="37"/>
  <c r="AI88" i="37"/>
  <c r="AQ88" i="37"/>
  <c r="AL88" i="37"/>
  <c r="AE88" i="37"/>
  <c r="AC88" i="37"/>
  <c r="BC87" i="37"/>
  <c r="BD87" i="37" s="1"/>
  <c r="BE87" i="37" s="1"/>
  <c r="E87" i="37" s="1"/>
  <c r="I86" i="36" s="1"/>
  <c r="A89" i="37"/>
  <c r="B89" i="37" s="1"/>
  <c r="AZ89" i="37" s="1"/>
  <c r="P88" i="37"/>
  <c r="W88" i="37"/>
  <c r="DY48" i="34" l="1"/>
  <c r="BL88" i="37"/>
  <c r="D88" i="37"/>
  <c r="H87" i="36" s="1"/>
  <c r="AI89" i="37"/>
  <c r="N89" i="37"/>
  <c r="U89" i="37"/>
  <c r="T89" i="37"/>
  <c r="AH89" i="37"/>
  <c r="BB89" i="37"/>
  <c r="J89" i="37"/>
  <c r="AP89" i="37"/>
  <c r="AK89" i="37"/>
  <c r="Z89" i="37"/>
  <c r="AQ89" i="37"/>
  <c r="S89" i="37"/>
  <c r="AX89" i="37"/>
  <c r="F87" i="37"/>
  <c r="J86" i="36" s="1"/>
  <c r="F86" i="36" s="1"/>
  <c r="AD89" i="37"/>
  <c r="H89" i="37"/>
  <c r="O89" i="37"/>
  <c r="AJ89" i="37"/>
  <c r="Q89" i="37"/>
  <c r="AN89" i="37"/>
  <c r="AT89" i="37"/>
  <c r="AE89" i="37"/>
  <c r="BC88" i="37"/>
  <c r="BD88" i="37" s="1"/>
  <c r="BE88" i="37" s="1"/>
  <c r="E88" i="37" s="1"/>
  <c r="I87" i="36" s="1"/>
  <c r="W89" i="37"/>
  <c r="AU89" i="37"/>
  <c r="AV89" i="37"/>
  <c r="K89" i="37"/>
  <c r="M89" i="37"/>
  <c r="AR89" i="37"/>
  <c r="AF89" i="37"/>
  <c r="BF89" i="37"/>
  <c r="AY89" i="37"/>
  <c r="G89" i="37"/>
  <c r="BA89" i="37"/>
  <c r="AS89" i="37"/>
  <c r="AB89" i="37"/>
  <c r="A90" i="37"/>
  <c r="AO89" i="37"/>
  <c r="X89" i="37"/>
  <c r="AC89" i="37"/>
  <c r="AL89" i="37"/>
  <c r="Y89" i="37"/>
  <c r="BH89" i="37"/>
  <c r="AM89" i="37"/>
  <c r="AG89" i="37"/>
  <c r="BK89" i="37"/>
  <c r="R89" i="37"/>
  <c r="I89" i="37"/>
  <c r="BG89" i="37"/>
  <c r="P89" i="37"/>
  <c r="V89" i="37"/>
  <c r="AA89" i="37"/>
  <c r="A90" i="36"/>
  <c r="A91" i="36" l="1"/>
  <c r="C91" i="36" s="1"/>
  <c r="C90" i="36"/>
  <c r="F88" i="37"/>
  <c r="J87" i="36" s="1"/>
  <c r="F87" i="36" s="1"/>
  <c r="D89" i="37"/>
  <c r="H88" i="36" s="1"/>
  <c r="BL89" i="37"/>
  <c r="A92" i="36"/>
  <c r="BC89" i="37"/>
  <c r="BD89" i="37" s="1"/>
  <c r="BE89" i="37" s="1"/>
  <c r="E89" i="37" s="1"/>
  <c r="I88" i="36" s="1"/>
  <c r="A91" i="37"/>
  <c r="B90" i="37"/>
  <c r="BL90" i="37" s="1"/>
  <c r="A92" i="37" l="1"/>
  <c r="B92" i="37" s="1"/>
  <c r="AC92" i="37" s="1"/>
  <c r="A93" i="37"/>
  <c r="B93" i="37" s="1"/>
  <c r="S93" i="37" s="1"/>
  <c r="C92" i="36"/>
  <c r="A93" i="36"/>
  <c r="F89" i="37"/>
  <c r="J88" i="36" s="1"/>
  <c r="F88" i="36" s="1"/>
  <c r="AH93" i="37"/>
  <c r="T92" i="37"/>
  <c r="AN92" i="37"/>
  <c r="AC93" i="37"/>
  <c r="AT93" i="37"/>
  <c r="R93" i="37"/>
  <c r="BG93" i="37"/>
  <c r="AD93" i="37"/>
  <c r="K93" i="37"/>
  <c r="G90" i="37"/>
  <c r="AR90" i="37"/>
  <c r="AG90" i="37"/>
  <c r="N90" i="37"/>
  <c r="AN90" i="37"/>
  <c r="R90" i="37"/>
  <c r="AE90" i="37"/>
  <c r="AL90" i="37"/>
  <c r="BA90" i="37"/>
  <c r="O90" i="37"/>
  <c r="M90" i="37"/>
  <c r="L90" i="37"/>
  <c r="BF90" i="37"/>
  <c r="AY90" i="37"/>
  <c r="AC90" i="37"/>
  <c r="I90" i="37"/>
  <c r="W90" i="37"/>
  <c r="V90" i="37"/>
  <c r="AZ90" i="37"/>
  <c r="AV90" i="37"/>
  <c r="AS90" i="37"/>
  <c r="AO90" i="37"/>
  <c r="AF90" i="37"/>
  <c r="Z90" i="37"/>
  <c r="AQ90" i="37"/>
  <c r="P90" i="37"/>
  <c r="AM90" i="37"/>
  <c r="BG90" i="37"/>
  <c r="J90" i="37"/>
  <c r="AJ90" i="37"/>
  <c r="H90" i="37"/>
  <c r="AD90" i="37"/>
  <c r="AH90" i="37"/>
  <c r="AT90" i="37"/>
  <c r="U90" i="37"/>
  <c r="BB90" i="37"/>
  <c r="Q90" i="37"/>
  <c r="AI90" i="37"/>
  <c r="S90" i="37"/>
  <c r="BH90" i="37"/>
  <c r="AU90" i="37"/>
  <c r="B91" i="37"/>
  <c r="BK91" i="37" s="1"/>
  <c r="AK90" i="37"/>
  <c r="AW90" i="37"/>
  <c r="T90" i="37"/>
  <c r="X90" i="37"/>
  <c r="AA90" i="37"/>
  <c r="AE93" i="37"/>
  <c r="AX90" i="37"/>
  <c r="BJ90" i="37"/>
  <c r="AP90" i="37"/>
  <c r="K90" i="37"/>
  <c r="Y90" i="37"/>
  <c r="BI90" i="37"/>
  <c r="A95" i="37"/>
  <c r="BK90" i="37"/>
  <c r="AB90" i="37"/>
  <c r="O93" i="37"/>
  <c r="AI93" i="37"/>
  <c r="AN93" i="37"/>
  <c r="P93" i="37"/>
  <c r="AP92" i="37" l="1"/>
  <c r="AZ92" i="37"/>
  <c r="M92" i="37"/>
  <c r="AB92" i="37"/>
  <c r="AR92" i="37"/>
  <c r="Z92" i="37"/>
  <c r="BB92" i="37"/>
  <c r="Q92" i="37"/>
  <c r="AT92" i="37"/>
  <c r="AJ92" i="37"/>
  <c r="R92" i="37"/>
  <c r="K92" i="37"/>
  <c r="BH92" i="37"/>
  <c r="H93" i="37"/>
  <c r="M93" i="37"/>
  <c r="Z93" i="37"/>
  <c r="AZ93" i="37"/>
  <c r="V93" i="37"/>
  <c r="AL92" i="37"/>
  <c r="AQ93" i="37"/>
  <c r="AX93" i="37"/>
  <c r="AG93" i="37"/>
  <c r="BB93" i="37"/>
  <c r="J93" i="37"/>
  <c r="AF92" i="37"/>
  <c r="AB93" i="37"/>
  <c r="AO93" i="37"/>
  <c r="V92" i="37"/>
  <c r="S92" i="37"/>
  <c r="BG92" i="37"/>
  <c r="BF93" i="37"/>
  <c r="X93" i="37"/>
  <c r="BF92" i="37"/>
  <c r="AO92" i="37"/>
  <c r="I93" i="37"/>
  <c r="N92" i="37"/>
  <c r="U93" i="37"/>
  <c r="AV92" i="37"/>
  <c r="AQ92" i="37"/>
  <c r="U92" i="37"/>
  <c r="T93" i="37"/>
  <c r="AS93" i="37"/>
  <c r="AG92" i="37"/>
  <c r="X92" i="37"/>
  <c r="AA92" i="37"/>
  <c r="J92" i="37"/>
  <c r="Y93" i="37"/>
  <c r="AH92" i="37"/>
  <c r="AL93" i="37"/>
  <c r="AK93" i="37"/>
  <c r="AU93" i="37"/>
  <c r="G92" i="37"/>
  <c r="H92" i="37"/>
  <c r="Q93" i="37"/>
  <c r="AJ93" i="37"/>
  <c r="G93" i="37"/>
  <c r="AY92" i="37"/>
  <c r="W93" i="37"/>
  <c r="BA93" i="37"/>
  <c r="AE92" i="37"/>
  <c r="AI92" i="37"/>
  <c r="BK92" i="37"/>
  <c r="AS92" i="37"/>
  <c r="O92" i="37"/>
  <c r="AK92" i="37"/>
  <c r="AV93" i="37"/>
  <c r="BK93" i="37"/>
  <c r="BA92" i="37"/>
  <c r="P92" i="37"/>
  <c r="AP93" i="37"/>
  <c r="AM93" i="37"/>
  <c r="Y92" i="37"/>
  <c r="AU92" i="37"/>
  <c r="AA93" i="37"/>
  <c r="BH93" i="37"/>
  <c r="AY93" i="37"/>
  <c r="AF93" i="37"/>
  <c r="AM92" i="37"/>
  <c r="AX92" i="37"/>
  <c r="W92" i="37"/>
  <c r="AD92" i="37"/>
  <c r="AR93" i="37"/>
  <c r="I92" i="37"/>
  <c r="N93" i="37"/>
  <c r="A95" i="36"/>
  <c r="A96" i="37" s="1"/>
  <c r="B96" i="37" s="1"/>
  <c r="N96" i="37" s="1"/>
  <c r="C93" i="36"/>
  <c r="A94" i="37"/>
  <c r="B94" i="37" s="1"/>
  <c r="G94" i="37" s="1"/>
  <c r="AC91" i="37"/>
  <c r="AX91" i="37"/>
  <c r="AV91" i="37"/>
  <c r="J91" i="37"/>
  <c r="AA91" i="37"/>
  <c r="AO91" i="37"/>
  <c r="I91" i="37"/>
  <c r="R91" i="37"/>
  <c r="S91" i="37"/>
  <c r="AS91" i="37"/>
  <c r="BB91" i="37"/>
  <c r="N91" i="37"/>
  <c r="V91" i="37"/>
  <c r="AZ91" i="37"/>
  <c r="K91" i="37"/>
  <c r="W91" i="37"/>
  <c r="Q91" i="37"/>
  <c r="AH91" i="37"/>
  <c r="AI91" i="37"/>
  <c r="P91" i="37"/>
  <c r="Y91" i="37"/>
  <c r="G91" i="37"/>
  <c r="BA91" i="37"/>
  <c r="AU91" i="37"/>
  <c r="T91" i="37"/>
  <c r="AD91" i="37"/>
  <c r="AP91" i="37"/>
  <c r="AK91" i="37"/>
  <c r="AG91" i="37"/>
  <c r="AN91" i="37"/>
  <c r="AB91" i="37"/>
  <c r="AY91" i="37"/>
  <c r="AL91" i="37"/>
  <c r="AF91" i="37"/>
  <c r="AE91" i="37"/>
  <c r="AQ91" i="37"/>
  <c r="AT91" i="37"/>
  <c r="AR91" i="37"/>
  <c r="AU95" i="37"/>
  <c r="AZ95" i="37"/>
  <c r="U95" i="37"/>
  <c r="BB95" i="37"/>
  <c r="W95" i="37"/>
  <c r="L95" i="37"/>
  <c r="AV95" i="37"/>
  <c r="R95" i="37"/>
  <c r="AN95" i="37"/>
  <c r="AJ95" i="37"/>
  <c r="AT95" i="37"/>
  <c r="BG95" i="37"/>
  <c r="AB95" i="37"/>
  <c r="S95" i="37"/>
  <c r="AW95" i="37"/>
  <c r="I95" i="37"/>
  <c r="BA95" i="37"/>
  <c r="AM95" i="37"/>
  <c r="BK95" i="37"/>
  <c r="AQ95" i="37"/>
  <c r="J95" i="37"/>
  <c r="BI95" i="37"/>
  <c r="AI95" i="37"/>
  <c r="Z95" i="37"/>
  <c r="AY95" i="37"/>
  <c r="V95" i="37"/>
  <c r="X95" i="37"/>
  <c r="M95" i="37"/>
  <c r="AD95" i="37"/>
  <c r="Q95" i="37"/>
  <c r="K95" i="37"/>
  <c r="O95" i="37"/>
  <c r="B95" i="37"/>
  <c r="BL95" i="37" s="1"/>
  <c r="H95" i="37"/>
  <c r="AK95" i="37"/>
  <c r="AS95" i="37"/>
  <c r="AL95" i="37"/>
  <c r="AH95" i="37"/>
  <c r="AE95" i="37"/>
  <c r="AR95" i="37"/>
  <c r="AP95" i="37"/>
  <c r="AA95" i="37"/>
  <c r="AX95" i="37"/>
  <c r="N95" i="37"/>
  <c r="AG95" i="37"/>
  <c r="Y95" i="37"/>
  <c r="BJ95" i="37"/>
  <c r="P95" i="37"/>
  <c r="U91" i="37"/>
  <c r="AM91" i="37"/>
  <c r="BF91" i="37"/>
  <c r="H91" i="37"/>
  <c r="O91" i="37"/>
  <c r="BG91" i="37"/>
  <c r="AJ91" i="37"/>
  <c r="C90" i="37"/>
  <c r="BC90" i="37"/>
  <c r="BD90" i="37" s="1"/>
  <c r="Z91" i="37"/>
  <c r="M91" i="37"/>
  <c r="X91" i="37"/>
  <c r="BH91" i="37"/>
  <c r="BE90" i="37"/>
  <c r="E90" i="37" s="1"/>
  <c r="D90" i="37"/>
  <c r="F90" i="37" s="1"/>
  <c r="D93" i="37" l="1"/>
  <c r="H92" i="36" s="1"/>
  <c r="D92" i="37"/>
  <c r="H91" i="36" s="1"/>
  <c r="BC93" i="37"/>
  <c r="BD93" i="37" s="1"/>
  <c r="BE93" i="37" s="1"/>
  <c r="E93" i="37" s="1"/>
  <c r="I92" i="36" s="1"/>
  <c r="BC92" i="37"/>
  <c r="BD92" i="37" s="1"/>
  <c r="BE92" i="37" s="1"/>
  <c r="E92" i="37" s="1"/>
  <c r="I91" i="36" s="1"/>
  <c r="A96" i="36"/>
  <c r="C95" i="36"/>
  <c r="BG94" i="37"/>
  <c r="W94" i="37"/>
  <c r="AS94" i="37"/>
  <c r="V94" i="37"/>
  <c r="J94" i="37"/>
  <c r="H94" i="37"/>
  <c r="AM94" i="37"/>
  <c r="Q94" i="37"/>
  <c r="S94" i="37"/>
  <c r="Y94" i="37"/>
  <c r="AQ94" i="37"/>
  <c r="O94" i="37"/>
  <c r="AU94" i="37"/>
  <c r="M94" i="37"/>
  <c r="K94" i="37"/>
  <c r="P94" i="37"/>
  <c r="AB94" i="37"/>
  <c r="R94" i="37"/>
  <c r="AH94" i="37"/>
  <c r="AC94" i="37"/>
  <c r="AX94" i="37"/>
  <c r="X94" i="37"/>
  <c r="N94" i="37"/>
  <c r="AI94" i="37"/>
  <c r="AJ94" i="37"/>
  <c r="AZ94" i="37"/>
  <c r="AA94" i="37"/>
  <c r="AR94" i="37"/>
  <c r="T94" i="37"/>
  <c r="AF94" i="37"/>
  <c r="I94" i="37"/>
  <c r="AV94" i="37"/>
  <c r="AL94" i="37"/>
  <c r="AD94" i="37"/>
  <c r="AN94" i="37"/>
  <c r="U94" i="37"/>
  <c r="BH94" i="37"/>
  <c r="BB94" i="37"/>
  <c r="I96" i="37"/>
  <c r="AM96" i="37"/>
  <c r="BF94" i="37"/>
  <c r="AY94" i="37"/>
  <c r="AT94" i="37"/>
  <c r="Z94" i="37"/>
  <c r="BA94" i="37"/>
  <c r="AG94" i="37"/>
  <c r="BK94" i="37"/>
  <c r="AE94" i="37"/>
  <c r="AP94" i="37"/>
  <c r="AO94" i="37"/>
  <c r="AK94" i="37"/>
  <c r="AI96" i="37"/>
  <c r="AR96" i="37"/>
  <c r="AB96" i="37"/>
  <c r="AK96" i="37"/>
  <c r="J96" i="37"/>
  <c r="W96" i="37"/>
  <c r="BA96" i="37"/>
  <c r="AS96" i="37"/>
  <c r="R96" i="37"/>
  <c r="AT96" i="37"/>
  <c r="AO96" i="37"/>
  <c r="AE96" i="37"/>
  <c r="AV96" i="37"/>
  <c r="BG96" i="37"/>
  <c r="AZ96" i="37"/>
  <c r="H96" i="37"/>
  <c r="AH96" i="37"/>
  <c r="T96" i="37"/>
  <c r="U96" i="37"/>
  <c r="AA96" i="37"/>
  <c r="Y96" i="37"/>
  <c r="AL96" i="37"/>
  <c r="P96" i="37"/>
  <c r="AX96" i="37"/>
  <c r="AD96" i="37"/>
  <c r="AQ96" i="37"/>
  <c r="AY96" i="37"/>
  <c r="M96" i="37"/>
  <c r="X96" i="37"/>
  <c r="AN96" i="37"/>
  <c r="AF96" i="37"/>
  <c r="AG96" i="37"/>
  <c r="AC96" i="37"/>
  <c r="AP96" i="37"/>
  <c r="Z96" i="37"/>
  <c r="BB96" i="37"/>
  <c r="V96" i="37"/>
  <c r="S96" i="37"/>
  <c r="BF96" i="37"/>
  <c r="G96" i="37"/>
  <c r="BK96" i="37"/>
  <c r="Q96" i="37"/>
  <c r="O96" i="37"/>
  <c r="AU96" i="37"/>
  <c r="AJ96" i="37"/>
  <c r="BH96" i="37"/>
  <c r="K96" i="37"/>
  <c r="D91" i="37"/>
  <c r="H90" i="36" s="1"/>
  <c r="BL91" i="37"/>
  <c r="BC91" i="37"/>
  <c r="BD91" i="37" s="1"/>
  <c r="BE91" i="37" s="1"/>
  <c r="E91" i="37" s="1"/>
  <c r="I90" i="36" s="1"/>
  <c r="BF95" i="37"/>
  <c r="BH95" i="37"/>
  <c r="T95" i="37"/>
  <c r="G95" i="37"/>
  <c r="AF95" i="37"/>
  <c r="AO95" i="37"/>
  <c r="AC95" i="37"/>
  <c r="A97" i="37" l="1"/>
  <c r="C96" i="36"/>
  <c r="A97" i="36"/>
  <c r="BL94" i="37"/>
  <c r="BC94" i="37"/>
  <c r="BD94" i="37" s="1"/>
  <c r="BE94" i="37" s="1"/>
  <c r="E94" i="37" s="1"/>
  <c r="I93" i="36" s="1"/>
  <c r="D94" i="37"/>
  <c r="H93" i="36" s="1"/>
  <c r="D96" i="37"/>
  <c r="H95" i="36" s="1"/>
  <c r="BL96" i="37"/>
  <c r="BC96" i="37"/>
  <c r="BD96" i="37" s="1"/>
  <c r="BE96" i="37" s="1"/>
  <c r="E96" i="37" s="1"/>
  <c r="I95" i="36" s="1"/>
  <c r="F91" i="37"/>
  <c r="J90" i="36" s="1"/>
  <c r="F90" i="36" s="1"/>
  <c r="C95" i="37"/>
  <c r="BC95" i="37"/>
  <c r="BD95" i="37" s="1"/>
  <c r="BE95" i="37"/>
  <c r="E95" i="37" s="1"/>
  <c r="D95" i="37"/>
  <c r="F95" i="37" s="1"/>
  <c r="A102" i="37"/>
  <c r="A99" i="37" l="1"/>
  <c r="C97" i="36"/>
  <c r="A99" i="36"/>
  <c r="A98" i="37"/>
  <c r="B97" i="37"/>
  <c r="AF97" i="37" s="1"/>
  <c r="F96" i="37"/>
  <c r="J95" i="36" s="1"/>
  <c r="F95" i="36" s="1"/>
  <c r="F94" i="37"/>
  <c r="J93" i="36" s="1"/>
  <c r="F93" i="36" s="1"/>
  <c r="AH102" i="37"/>
  <c r="AQ102" i="37"/>
  <c r="X102" i="37"/>
  <c r="BJ102" i="37"/>
  <c r="AV102" i="37"/>
  <c r="AU102" i="37"/>
  <c r="P102" i="37"/>
  <c r="U102" i="37"/>
  <c r="B102" i="37"/>
  <c r="BL102" i="37" s="1"/>
  <c r="AA102" i="37"/>
  <c r="G102" i="37"/>
  <c r="AS102" i="37"/>
  <c r="J102" i="37"/>
  <c r="AT102" i="37"/>
  <c r="S102" i="37"/>
  <c r="BG102" i="37"/>
  <c r="AI102" i="37"/>
  <c r="BB102" i="37"/>
  <c r="AK102" i="37"/>
  <c r="N102" i="37"/>
  <c r="BA102" i="37"/>
  <c r="AW102" i="37"/>
  <c r="AB102" i="37"/>
  <c r="A104" i="37"/>
  <c r="AD97" i="37" l="1"/>
  <c r="AN97" i="37"/>
  <c r="AQ97" i="37"/>
  <c r="BA97" i="37"/>
  <c r="AP97" i="37"/>
  <c r="BG97" i="37"/>
  <c r="AM97" i="37"/>
  <c r="Q97" i="37"/>
  <c r="BH97" i="37"/>
  <c r="AE97" i="37"/>
  <c r="V97" i="37"/>
  <c r="AL97" i="37"/>
  <c r="X97" i="37"/>
  <c r="T97" i="37"/>
  <c r="P97" i="37"/>
  <c r="BK97" i="37"/>
  <c r="AO97" i="37"/>
  <c r="AU97" i="37"/>
  <c r="K97" i="37"/>
  <c r="BF97" i="37"/>
  <c r="S97" i="37"/>
  <c r="J97" i="37"/>
  <c r="W97" i="37"/>
  <c r="AG97" i="37"/>
  <c r="AB97" i="37"/>
  <c r="N97" i="37"/>
  <c r="AA97" i="37"/>
  <c r="BB97" i="37"/>
  <c r="H97" i="37"/>
  <c r="R97" i="37"/>
  <c r="AV97" i="37"/>
  <c r="AZ97" i="37"/>
  <c r="AR97" i="37"/>
  <c r="AJ97" i="37"/>
  <c r="Y97" i="37"/>
  <c r="M97" i="37"/>
  <c r="U97" i="37"/>
  <c r="AH97" i="37"/>
  <c r="AC97" i="37"/>
  <c r="AY97" i="37"/>
  <c r="O97" i="37"/>
  <c r="B98" i="37"/>
  <c r="K98" i="37" s="1"/>
  <c r="AK97" i="37"/>
  <c r="A100" i="37"/>
  <c r="C99" i="36"/>
  <c r="Z97" i="37"/>
  <c r="AX97" i="37"/>
  <c r="A100" i="36"/>
  <c r="A102" i="36" s="1"/>
  <c r="AT97" i="37"/>
  <c r="I97" i="37"/>
  <c r="AS97" i="37"/>
  <c r="G97" i="37"/>
  <c r="AI97" i="37"/>
  <c r="AU99" i="37"/>
  <c r="AR99" i="37"/>
  <c r="N99" i="37"/>
  <c r="W99" i="37"/>
  <c r="AP99" i="37"/>
  <c r="AK99" i="37"/>
  <c r="BI99" i="37"/>
  <c r="U99" i="37"/>
  <c r="AV99" i="37"/>
  <c r="AC99" i="37"/>
  <c r="S99" i="37"/>
  <c r="P99" i="37"/>
  <c r="R99" i="37"/>
  <c r="Q99" i="37"/>
  <c r="L99" i="37"/>
  <c r="B99" i="37"/>
  <c r="BL99" i="37" s="1"/>
  <c r="AJ99" i="37"/>
  <c r="BJ99" i="37"/>
  <c r="AG99" i="37"/>
  <c r="AA99" i="37"/>
  <c r="Y99" i="37"/>
  <c r="AB99" i="37"/>
  <c r="AT99" i="37"/>
  <c r="AM99" i="37"/>
  <c r="O99" i="37"/>
  <c r="AW99" i="37"/>
  <c r="AQ99" i="37"/>
  <c r="M99" i="37"/>
  <c r="BB99" i="37"/>
  <c r="X99" i="37"/>
  <c r="H99" i="37"/>
  <c r="AY99" i="37"/>
  <c r="AS99" i="37"/>
  <c r="BA99" i="37"/>
  <c r="G99" i="37"/>
  <c r="BE99" i="37" s="1"/>
  <c r="E99" i="37" s="1"/>
  <c r="AZ99" i="37"/>
  <c r="BF99" i="37"/>
  <c r="AE99" i="37"/>
  <c r="Z99" i="37"/>
  <c r="AH99" i="37"/>
  <c r="AN99" i="37"/>
  <c r="AL99" i="37"/>
  <c r="J99" i="37"/>
  <c r="AF99" i="37"/>
  <c r="BG99" i="37"/>
  <c r="V99" i="37"/>
  <c r="K99" i="37"/>
  <c r="BK99" i="37"/>
  <c r="T99" i="37"/>
  <c r="AX99" i="37"/>
  <c r="BH99" i="37"/>
  <c r="I99" i="37"/>
  <c r="D99" i="37" s="1"/>
  <c r="F99" i="37" s="1"/>
  <c r="AD99" i="37"/>
  <c r="AO99" i="37"/>
  <c r="AI99" i="37"/>
  <c r="R102" i="37"/>
  <c r="AE102" i="37"/>
  <c r="Z102" i="37"/>
  <c r="K102" i="37"/>
  <c r="H102" i="37"/>
  <c r="AL102" i="37"/>
  <c r="BH102" i="37"/>
  <c r="Y102" i="37"/>
  <c r="AP102" i="37"/>
  <c r="BF102" i="37"/>
  <c r="T102" i="37"/>
  <c r="AM102" i="37"/>
  <c r="AG102" i="37"/>
  <c r="Q102" i="37"/>
  <c r="O102" i="37"/>
  <c r="AO102" i="37"/>
  <c r="AX102" i="37"/>
  <c r="M102" i="37"/>
  <c r="D102" i="37"/>
  <c r="F102" i="37" s="1"/>
  <c r="AD102" i="37"/>
  <c r="AC102" i="37"/>
  <c r="I102" i="37"/>
  <c r="W102" i="37"/>
  <c r="BK102" i="37"/>
  <c r="B104" i="37"/>
  <c r="BL104" i="37" s="1"/>
  <c r="R104" i="37"/>
  <c r="AI104" i="37"/>
  <c r="BA104" i="37"/>
  <c r="M104" i="37"/>
  <c r="T104" i="37"/>
  <c r="AR104" i="37"/>
  <c r="AZ104" i="37"/>
  <c r="AP104" i="37"/>
  <c r="W104" i="37"/>
  <c r="Z104" i="37"/>
  <c r="AO104" i="37"/>
  <c r="V104" i="37"/>
  <c r="AL104" i="37"/>
  <c r="AX104" i="37"/>
  <c r="AU104" i="37"/>
  <c r="AN104" i="37"/>
  <c r="AB104" i="37"/>
  <c r="AH104" i="37"/>
  <c r="AK104" i="37"/>
  <c r="H104" i="37"/>
  <c r="BF104" i="37"/>
  <c r="G104" i="37"/>
  <c r="Q104" i="37"/>
  <c r="P104" i="37"/>
  <c r="BI104" i="37"/>
  <c r="AG104" i="37"/>
  <c r="AJ104" i="37"/>
  <c r="BJ104" i="37"/>
  <c r="I104" i="37"/>
  <c r="AS104" i="37"/>
  <c r="AT104" i="37"/>
  <c r="J104" i="37"/>
  <c r="AW104" i="37"/>
  <c r="AV104" i="37"/>
  <c r="BB104" i="37"/>
  <c r="AY104" i="37"/>
  <c r="AF104" i="37"/>
  <c r="L104" i="37"/>
  <c r="X104" i="37"/>
  <c r="AJ102" i="37"/>
  <c r="AN102" i="37"/>
  <c r="BI102" i="37"/>
  <c r="L102" i="37"/>
  <c r="AF102" i="37"/>
  <c r="AZ102" i="37"/>
  <c r="AR102" i="37"/>
  <c r="V102" i="37"/>
  <c r="AY102" i="37"/>
  <c r="BL97" i="37" l="1"/>
  <c r="D97" i="37"/>
  <c r="H96" i="36" s="1"/>
  <c r="Q98" i="37"/>
  <c r="AC98" i="37"/>
  <c r="H98" i="37"/>
  <c r="AO98" i="37"/>
  <c r="V98" i="37"/>
  <c r="R98" i="37"/>
  <c r="M98" i="37"/>
  <c r="Y98" i="37"/>
  <c r="AH98" i="37"/>
  <c r="C102" i="36"/>
  <c r="A103" i="37"/>
  <c r="B103" i="37" s="1"/>
  <c r="AI98" i="37"/>
  <c r="BA98" i="37"/>
  <c r="BG98" i="37"/>
  <c r="AJ98" i="37"/>
  <c r="AA98" i="37"/>
  <c r="G98" i="37"/>
  <c r="BB98" i="37"/>
  <c r="I98" i="37"/>
  <c r="AF98" i="37"/>
  <c r="O98" i="37"/>
  <c r="Z98" i="37"/>
  <c r="AU98" i="37"/>
  <c r="AM98" i="37"/>
  <c r="AL98" i="37"/>
  <c r="AV98" i="37"/>
  <c r="AT98" i="37"/>
  <c r="AR98" i="37"/>
  <c r="U98" i="37"/>
  <c r="AY98" i="37"/>
  <c r="AN98" i="37"/>
  <c r="AG98" i="37"/>
  <c r="AQ98" i="37"/>
  <c r="P98" i="37"/>
  <c r="BF98" i="37"/>
  <c r="C100" i="36"/>
  <c r="A101" i="37"/>
  <c r="A104" i="36"/>
  <c r="N98" i="37"/>
  <c r="B100" i="37"/>
  <c r="M100" i="37" s="1"/>
  <c r="J98" i="37"/>
  <c r="AE98" i="37"/>
  <c r="S98" i="37"/>
  <c r="AD98" i="37"/>
  <c r="AP98" i="37"/>
  <c r="AS98" i="37"/>
  <c r="X98" i="37"/>
  <c r="AZ98" i="37"/>
  <c r="AX98" i="37"/>
  <c r="C99" i="37"/>
  <c r="BC99" i="37"/>
  <c r="BD99" i="37" s="1"/>
  <c r="W98" i="37"/>
  <c r="T98" i="37"/>
  <c r="BC97" i="37"/>
  <c r="BD97" i="37" s="1"/>
  <c r="BE97" i="37" s="1"/>
  <c r="E97" i="37" s="1"/>
  <c r="I96" i="36" s="1"/>
  <c r="BH98" i="37"/>
  <c r="BK98" i="37"/>
  <c r="AB98" i="37"/>
  <c r="AK98" i="37"/>
  <c r="BC102" i="37"/>
  <c r="BD102" i="37" s="1"/>
  <c r="BE102" i="37" s="1"/>
  <c r="E102" i="37" s="1"/>
  <c r="C102" i="37"/>
  <c r="AC104" i="37"/>
  <c r="O104" i="37"/>
  <c r="BH104" i="37"/>
  <c r="AM104" i="37"/>
  <c r="AQ104" i="37"/>
  <c r="AD104" i="37"/>
  <c r="K104" i="37"/>
  <c r="BE104" i="37" s="1"/>
  <c r="E104" i="37" s="1"/>
  <c r="S104" i="37"/>
  <c r="N104" i="37"/>
  <c r="BK104" i="37"/>
  <c r="BG104" i="37"/>
  <c r="U104" i="37"/>
  <c r="AA104" i="37"/>
  <c r="AE104" i="37"/>
  <c r="Y104" i="37"/>
  <c r="H103" i="37" l="1"/>
  <c r="F97" i="37"/>
  <c r="J96" i="36" s="1"/>
  <c r="F96" i="36" s="1"/>
  <c r="AQ103" i="37"/>
  <c r="BG103" i="37"/>
  <c r="BH103" i="37"/>
  <c r="AY103" i="37"/>
  <c r="O103" i="37"/>
  <c r="P103" i="37"/>
  <c r="AE103" i="37"/>
  <c r="AP103" i="37"/>
  <c r="AH103" i="37"/>
  <c r="AV100" i="37"/>
  <c r="AG103" i="37"/>
  <c r="BA103" i="37"/>
  <c r="AU103" i="37"/>
  <c r="V103" i="37"/>
  <c r="J103" i="37"/>
  <c r="Y103" i="37"/>
  <c r="AO103" i="37"/>
  <c r="BK103" i="37"/>
  <c r="AD103" i="37"/>
  <c r="AR103" i="37"/>
  <c r="G103" i="37"/>
  <c r="D98" i="37"/>
  <c r="AB103" i="37"/>
  <c r="AT103" i="37"/>
  <c r="AX100" i="37"/>
  <c r="AZ103" i="37"/>
  <c r="U103" i="37"/>
  <c r="BF103" i="37"/>
  <c r="AX103" i="37"/>
  <c r="AS103" i="37"/>
  <c r="S103" i="37"/>
  <c r="Q103" i="37"/>
  <c r="BB103" i="37"/>
  <c r="AI103" i="37"/>
  <c r="AM103" i="37"/>
  <c r="AC103" i="37"/>
  <c r="R103" i="37"/>
  <c r="AJ103" i="37"/>
  <c r="M103" i="37"/>
  <c r="I103" i="37"/>
  <c r="N103" i="37"/>
  <c r="AL103" i="37"/>
  <c r="X103" i="37"/>
  <c r="AK103" i="37"/>
  <c r="AA103" i="37"/>
  <c r="T103" i="37"/>
  <c r="W103" i="37"/>
  <c r="Z103" i="37"/>
  <c r="AN103" i="37"/>
  <c r="AF103" i="37"/>
  <c r="K103" i="37"/>
  <c r="AV103" i="37"/>
  <c r="G100" i="37"/>
  <c r="AF100" i="37"/>
  <c r="N100" i="37"/>
  <c r="AM100" i="37"/>
  <c r="AR100" i="37"/>
  <c r="C104" i="36"/>
  <c r="A105" i="37"/>
  <c r="B105" i="37" s="1"/>
  <c r="M105" i="37" s="1"/>
  <c r="H100" i="37"/>
  <c r="AA100" i="37"/>
  <c r="BF100" i="37"/>
  <c r="AD100" i="37"/>
  <c r="BC98" i="37"/>
  <c r="BD98" i="37" s="1"/>
  <c r="BE98" i="37" s="1"/>
  <c r="E98" i="37" s="1"/>
  <c r="I97" i="36" s="1"/>
  <c r="AG100" i="37"/>
  <c r="BB100" i="37"/>
  <c r="BH100" i="37"/>
  <c r="W100" i="37"/>
  <c r="R100" i="37"/>
  <c r="AQ100" i="37"/>
  <c r="AB100" i="37"/>
  <c r="AN100" i="37"/>
  <c r="AU100" i="37"/>
  <c r="S100" i="37"/>
  <c r="BK100" i="37"/>
  <c r="J100" i="37"/>
  <c r="Y100" i="37"/>
  <c r="BG100" i="37"/>
  <c r="AO100" i="37"/>
  <c r="AP100" i="37"/>
  <c r="Q100" i="37"/>
  <c r="AZ100" i="37"/>
  <c r="O100" i="37"/>
  <c r="AT100" i="37"/>
  <c r="X100" i="37"/>
  <c r="U100" i="37"/>
  <c r="AH100" i="37"/>
  <c r="P100" i="37"/>
  <c r="B101" i="37"/>
  <c r="AB101" i="37" s="1"/>
  <c r="K100" i="37"/>
  <c r="T100" i="37"/>
  <c r="AI100" i="37"/>
  <c r="AC100" i="37"/>
  <c r="Z100" i="37"/>
  <c r="AY100" i="37"/>
  <c r="AJ100" i="37"/>
  <c r="BA100" i="37"/>
  <c r="A105" i="36"/>
  <c r="AL100" i="37"/>
  <c r="AK100" i="37"/>
  <c r="AS100" i="37"/>
  <c r="AE100" i="37"/>
  <c r="I100" i="37"/>
  <c r="V100" i="37"/>
  <c r="C104" i="37"/>
  <c r="BC104" i="37"/>
  <c r="BD104" i="37" s="1"/>
  <c r="D104" i="37"/>
  <c r="F104" i="37" s="1"/>
  <c r="BC103" i="37" l="1"/>
  <c r="BD103" i="37" s="1"/>
  <c r="BE103" i="37" s="1"/>
  <c r="E103" i="37" s="1"/>
  <c r="I102" i="36" s="1"/>
  <c r="AC105" i="37"/>
  <c r="AI105" i="37"/>
  <c r="J105" i="37"/>
  <c r="T105" i="37"/>
  <c r="BB105" i="37"/>
  <c r="N105" i="37"/>
  <c r="AR105" i="37"/>
  <c r="AE105" i="37"/>
  <c r="AB105" i="37"/>
  <c r="AN105" i="37"/>
  <c r="D103" i="37"/>
  <c r="BA105" i="37"/>
  <c r="AP105" i="37"/>
  <c r="AY105" i="37"/>
  <c r="H97" i="36"/>
  <c r="AS105" i="37"/>
  <c r="H105" i="37"/>
  <c r="X105" i="37"/>
  <c r="AU105" i="37"/>
  <c r="BH105" i="37"/>
  <c r="AJ105" i="37"/>
  <c r="Z105" i="37"/>
  <c r="AL105" i="37"/>
  <c r="W105" i="37"/>
  <c r="AR101" i="37"/>
  <c r="Z101" i="37"/>
  <c r="M101" i="37"/>
  <c r="V101" i="37"/>
  <c r="J101" i="37"/>
  <c r="AT101" i="37"/>
  <c r="BC100" i="37"/>
  <c r="BD100" i="37" s="1"/>
  <c r="BE100" i="37" s="1"/>
  <c r="E100" i="37" s="1"/>
  <c r="I99" i="36" s="1"/>
  <c r="Q101" i="37"/>
  <c r="AJ101" i="37"/>
  <c r="X101" i="37"/>
  <c r="AH101" i="37"/>
  <c r="AN101" i="37"/>
  <c r="BA101" i="37"/>
  <c r="BB101" i="37"/>
  <c r="P101" i="37"/>
  <c r="W101" i="37"/>
  <c r="G101" i="37"/>
  <c r="D101" i="37" s="1"/>
  <c r="H100" i="36" s="1"/>
  <c r="AF101" i="37"/>
  <c r="AO101" i="37"/>
  <c r="AY101" i="37"/>
  <c r="AQ101" i="37"/>
  <c r="AS101" i="37"/>
  <c r="AD101" i="37"/>
  <c r="BH101" i="37"/>
  <c r="AI101" i="37"/>
  <c r="T101" i="37"/>
  <c r="BK101" i="37"/>
  <c r="O101" i="37"/>
  <c r="AL101" i="37"/>
  <c r="AA101" i="37"/>
  <c r="AP101" i="37"/>
  <c r="H101" i="37"/>
  <c r="AM101" i="37"/>
  <c r="R101" i="37"/>
  <c r="BG101" i="37"/>
  <c r="AX101" i="37"/>
  <c r="AU101" i="37"/>
  <c r="U101" i="37"/>
  <c r="AG101" i="37"/>
  <c r="AV101" i="37"/>
  <c r="AX105" i="37"/>
  <c r="O105" i="37"/>
  <c r="AA105" i="37"/>
  <c r="AF105" i="37"/>
  <c r="V105" i="37"/>
  <c r="K101" i="37"/>
  <c r="S105" i="37"/>
  <c r="U105" i="37"/>
  <c r="G105" i="37"/>
  <c r="AO105" i="37"/>
  <c r="AG105" i="37"/>
  <c r="P105" i="37"/>
  <c r="AK101" i="37"/>
  <c r="AE101" i="37"/>
  <c r="BG105" i="37"/>
  <c r="I101" i="37"/>
  <c r="AH105" i="37"/>
  <c r="AM105" i="37"/>
  <c r="AV105" i="37"/>
  <c r="Q105" i="37"/>
  <c r="D100" i="37"/>
  <c r="AQ105" i="37"/>
  <c r="K105" i="37"/>
  <c r="AZ105" i="37"/>
  <c r="R105" i="37"/>
  <c r="Y105" i="37"/>
  <c r="BF105" i="37"/>
  <c r="BF101" i="37"/>
  <c r="Y101" i="37"/>
  <c r="C105" i="36"/>
  <c r="A106" i="37"/>
  <c r="B106" i="37" s="1"/>
  <c r="A106" i="36"/>
  <c r="AD105" i="37"/>
  <c r="BK105" i="37"/>
  <c r="AT105" i="37"/>
  <c r="AZ101" i="37"/>
  <c r="N101" i="37"/>
  <c r="I105" i="37"/>
  <c r="AK105" i="37"/>
  <c r="AC101" i="37"/>
  <c r="S101" i="37"/>
  <c r="BC105" i="37" l="1"/>
  <c r="BD105" i="37" s="1"/>
  <c r="BE105" i="37" s="1"/>
  <c r="E105" i="37" s="1"/>
  <c r="I104" i="36" s="1"/>
  <c r="BC101" i="37"/>
  <c r="BD101" i="37" s="1"/>
  <c r="BE101" i="37" s="1"/>
  <c r="E101" i="37" s="1"/>
  <c r="I100" i="36" s="1"/>
  <c r="D105" i="37"/>
  <c r="H102" i="36"/>
  <c r="BL105" i="37"/>
  <c r="AZ106" i="37"/>
  <c r="N106" i="37"/>
  <c r="BL101" i="37"/>
  <c r="F101" i="37" s="1"/>
  <c r="J100" i="36" s="1"/>
  <c r="BB106" i="37"/>
  <c r="M106" i="37"/>
  <c r="BH106" i="37"/>
  <c r="S106" i="37"/>
  <c r="Y106" i="37"/>
  <c r="R106" i="37"/>
  <c r="AM106" i="37"/>
  <c r="V106" i="37"/>
  <c r="H99" i="36"/>
  <c r="AH106" i="37"/>
  <c r="AF106" i="37"/>
  <c r="W106" i="37"/>
  <c r="C106" i="36"/>
  <c r="A107" i="37"/>
  <c r="B107" i="37" s="1"/>
  <c r="X106" i="37"/>
  <c r="Z106" i="37"/>
  <c r="AT106" i="37"/>
  <c r="AK106" i="37"/>
  <c r="AG106" i="37"/>
  <c r="AR106" i="37"/>
  <c r="AU106" i="37"/>
  <c r="AX106" i="37"/>
  <c r="T106" i="37"/>
  <c r="AE106" i="37"/>
  <c r="A107" i="36"/>
  <c r="Q106" i="37"/>
  <c r="H106" i="37"/>
  <c r="BG106" i="37"/>
  <c r="AN106" i="37"/>
  <c r="BA106" i="37"/>
  <c r="AO106" i="37"/>
  <c r="AB106" i="37"/>
  <c r="AS106" i="37"/>
  <c r="BF106" i="37"/>
  <c r="O106" i="37"/>
  <c r="P106" i="37"/>
  <c r="K106" i="37"/>
  <c r="AP106" i="37"/>
  <c r="G106" i="37"/>
  <c r="AC106" i="37"/>
  <c r="I106" i="37"/>
  <c r="U106" i="37"/>
  <c r="AQ106" i="37"/>
  <c r="AJ106" i="37"/>
  <c r="BK106" i="37"/>
  <c r="J106" i="37"/>
  <c r="AI106" i="37"/>
  <c r="AV106" i="37"/>
  <c r="AL106" i="37"/>
  <c r="AY106" i="37"/>
  <c r="AD106" i="37"/>
  <c r="AA106" i="37"/>
  <c r="A109" i="37"/>
  <c r="F105" i="37" l="1"/>
  <c r="J104" i="36" s="1"/>
  <c r="H104" i="36"/>
  <c r="F100" i="36"/>
  <c r="BC106" i="37"/>
  <c r="BD106" i="37" s="1"/>
  <c r="BE106" i="37" s="1"/>
  <c r="E106" i="37" s="1"/>
  <c r="I105" i="36" s="1"/>
  <c r="D106" i="37"/>
  <c r="H105" i="36" s="1"/>
  <c r="AR107" i="37"/>
  <c r="AA107" i="37"/>
  <c r="BH107" i="37"/>
  <c r="AI107" i="37"/>
  <c r="T107" i="37"/>
  <c r="BL106" i="37"/>
  <c r="I107" i="37"/>
  <c r="K107" i="37"/>
  <c r="AD107" i="37"/>
  <c r="N107" i="37"/>
  <c r="AN107" i="37"/>
  <c r="AG107" i="37"/>
  <c r="AK107" i="37"/>
  <c r="X107" i="37"/>
  <c r="V107" i="37"/>
  <c r="AZ107" i="37"/>
  <c r="Q107" i="37"/>
  <c r="AV107" i="37"/>
  <c r="AF107" i="37"/>
  <c r="AB107" i="37"/>
  <c r="AH107" i="37"/>
  <c r="AC107" i="37"/>
  <c r="AY107" i="37"/>
  <c r="AO107" i="37"/>
  <c r="P107" i="37"/>
  <c r="AM107" i="37"/>
  <c r="BF107" i="37"/>
  <c r="AL107" i="37"/>
  <c r="AJ107" i="37"/>
  <c r="R107" i="37"/>
  <c r="AP107" i="37"/>
  <c r="Y107" i="37"/>
  <c r="AT107" i="37"/>
  <c r="O107" i="37"/>
  <c r="AS107" i="37"/>
  <c r="AQ107" i="37"/>
  <c r="Z107" i="37"/>
  <c r="BA107" i="37"/>
  <c r="H107" i="37"/>
  <c r="AX107" i="37"/>
  <c r="C107" i="36"/>
  <c r="A108" i="37"/>
  <c r="B108" i="37" s="1"/>
  <c r="J107" i="37"/>
  <c r="AE107" i="37"/>
  <c r="BK107" i="37"/>
  <c r="W107" i="37"/>
  <c r="BG107" i="37"/>
  <c r="G107" i="37"/>
  <c r="D107" i="37" s="1"/>
  <c r="H106" i="36" s="1"/>
  <c r="S107" i="37"/>
  <c r="M107" i="37"/>
  <c r="BB107" i="37"/>
  <c r="U107" i="37"/>
  <c r="AU107" i="37"/>
  <c r="A110" i="37"/>
  <c r="K110" i="37" s="1"/>
  <c r="A110" i="36"/>
  <c r="A111" i="36" s="1"/>
  <c r="C111" i="36" s="1"/>
  <c r="B109" i="37"/>
  <c r="Q109" i="37" s="1"/>
  <c r="F104" i="36" l="1"/>
  <c r="R110" i="37"/>
  <c r="AS110" i="37"/>
  <c r="AN110" i="37"/>
  <c r="W110" i="37"/>
  <c r="BK110" i="37"/>
  <c r="AQ110" i="37"/>
  <c r="F106" i="37"/>
  <c r="J105" i="36" s="1"/>
  <c r="F105" i="36" s="1"/>
  <c r="BC107" i="37"/>
  <c r="BD107" i="37" s="1"/>
  <c r="BE107" i="37" s="1"/>
  <c r="E107" i="37" s="1"/>
  <c r="I106" i="36" s="1"/>
  <c r="AF110" i="37"/>
  <c r="AO110" i="37"/>
  <c r="BI110" i="37"/>
  <c r="L110" i="37"/>
  <c r="BH110" i="37"/>
  <c r="AH108" i="37"/>
  <c r="O108" i="37"/>
  <c r="AP108" i="37"/>
  <c r="AO108" i="37"/>
  <c r="N108" i="37"/>
  <c r="BH108" i="37"/>
  <c r="S108" i="37"/>
  <c r="AF108" i="37"/>
  <c r="AL108" i="37"/>
  <c r="AX108" i="37"/>
  <c r="X108" i="37"/>
  <c r="AC108" i="37"/>
  <c r="AK108" i="37"/>
  <c r="AT108" i="37"/>
  <c r="BK108" i="37"/>
  <c r="I108" i="37"/>
  <c r="AZ108" i="37"/>
  <c r="AI108" i="37"/>
  <c r="Z108" i="37"/>
  <c r="P108" i="37"/>
  <c r="Y108" i="37"/>
  <c r="AU108" i="37"/>
  <c r="V108" i="37"/>
  <c r="A111" i="37"/>
  <c r="B111" i="37" s="1"/>
  <c r="AV111" i="37" s="1"/>
  <c r="C110" i="36"/>
  <c r="U108" i="37"/>
  <c r="T108" i="37"/>
  <c r="J108" i="37"/>
  <c r="BA108" i="37"/>
  <c r="AB108" i="37"/>
  <c r="AR108" i="37"/>
  <c r="AG108" i="37"/>
  <c r="BF108" i="37"/>
  <c r="R108" i="37"/>
  <c r="AY108" i="37"/>
  <c r="AS108" i="37"/>
  <c r="BB108" i="37"/>
  <c r="M108" i="37"/>
  <c r="W108" i="37"/>
  <c r="H108" i="37"/>
  <c r="BG108" i="37"/>
  <c r="G108" i="37"/>
  <c r="K108" i="37"/>
  <c r="AE108" i="37"/>
  <c r="AM108" i="37"/>
  <c r="AD108" i="37"/>
  <c r="AQ108" i="37"/>
  <c r="AJ108" i="37"/>
  <c r="AA108" i="37"/>
  <c r="AN108" i="37"/>
  <c r="Q108" i="37"/>
  <c r="AV108" i="37"/>
  <c r="AD110" i="37"/>
  <c r="BG110" i="37"/>
  <c r="AW110" i="37"/>
  <c r="B110" i="37"/>
  <c r="BL110" i="37" s="1"/>
  <c r="Q110" i="37"/>
  <c r="AV110" i="37"/>
  <c r="G110" i="37"/>
  <c r="P110" i="37"/>
  <c r="AJ110" i="37"/>
  <c r="AK110" i="37"/>
  <c r="AP110" i="37"/>
  <c r="AI110" i="37"/>
  <c r="AZ110" i="37"/>
  <c r="AX110" i="37"/>
  <c r="X110" i="37"/>
  <c r="N110" i="37"/>
  <c r="U110" i="37"/>
  <c r="AU110" i="37"/>
  <c r="I110" i="37"/>
  <c r="S110" i="37"/>
  <c r="AA110" i="37"/>
  <c r="AE110" i="37"/>
  <c r="AB110" i="37"/>
  <c r="H110" i="37"/>
  <c r="BF110" i="37"/>
  <c r="AR110" i="37"/>
  <c r="BB110" i="37"/>
  <c r="AL110" i="37"/>
  <c r="J110" i="37"/>
  <c r="Y110" i="37"/>
  <c r="AY110" i="37"/>
  <c r="O110" i="37"/>
  <c r="T110" i="37"/>
  <c r="BA110" i="37"/>
  <c r="AH110" i="37"/>
  <c r="AT110" i="37"/>
  <c r="AC110" i="37"/>
  <c r="AG110" i="37"/>
  <c r="Z110" i="37"/>
  <c r="M110" i="37"/>
  <c r="BJ110" i="37"/>
  <c r="V110" i="37"/>
  <c r="AM110" i="37"/>
  <c r="A112" i="37"/>
  <c r="T109" i="37"/>
  <c r="BF109" i="37"/>
  <c r="W109" i="37"/>
  <c r="AJ109" i="37"/>
  <c r="BG109" i="37"/>
  <c r="H109" i="37"/>
  <c r="AL109" i="37"/>
  <c r="AR109" i="37"/>
  <c r="AM109" i="37"/>
  <c r="I109" i="37"/>
  <c r="K109" i="37"/>
  <c r="AA109" i="37"/>
  <c r="AS109" i="37"/>
  <c r="AT109" i="37"/>
  <c r="AO109" i="37"/>
  <c r="AH109" i="37"/>
  <c r="AC109" i="37"/>
  <c r="V109" i="37"/>
  <c r="N109" i="37"/>
  <c r="O109" i="37"/>
  <c r="Z109" i="37"/>
  <c r="P109" i="37"/>
  <c r="J109" i="37"/>
  <c r="AQ109" i="37"/>
  <c r="X109" i="37"/>
  <c r="AF109" i="37"/>
  <c r="AD109" i="37"/>
  <c r="AV109" i="37"/>
  <c r="R109" i="37"/>
  <c r="BB109" i="37"/>
  <c r="AK109" i="37"/>
  <c r="AG109" i="37"/>
  <c r="AI109" i="37"/>
  <c r="A112" i="36"/>
  <c r="C112" i="36" s="1"/>
  <c r="M109" i="37"/>
  <c r="AU109" i="37"/>
  <c r="U109" i="37"/>
  <c r="AX109" i="37"/>
  <c r="AZ109" i="37"/>
  <c r="AB109" i="37"/>
  <c r="S109" i="37"/>
  <c r="BK109" i="37"/>
  <c r="BA109" i="37"/>
  <c r="AP109" i="37"/>
  <c r="AE109" i="37"/>
  <c r="BH109" i="37"/>
  <c r="AN109" i="37"/>
  <c r="AY109" i="37"/>
  <c r="G109" i="37"/>
  <c r="Y109" i="37"/>
  <c r="BC108" i="37" l="1"/>
  <c r="BD108" i="37" s="1"/>
  <c r="BE108" i="37" s="1"/>
  <c r="E108" i="37" s="1"/>
  <c r="I107" i="36" s="1"/>
  <c r="D108" i="37"/>
  <c r="BL108" i="37"/>
  <c r="BC110" i="37"/>
  <c r="BD110" i="37" s="1"/>
  <c r="BE110" i="37" s="1"/>
  <c r="E110" i="37" s="1"/>
  <c r="C110" i="37"/>
  <c r="D110" i="37"/>
  <c r="F110" i="37" s="1"/>
  <c r="A113" i="37"/>
  <c r="AX111" i="37"/>
  <c r="AB111" i="37"/>
  <c r="BG111" i="37"/>
  <c r="AP111" i="37"/>
  <c r="BA111" i="37"/>
  <c r="Z111" i="37"/>
  <c r="BL109" i="37"/>
  <c r="BK111" i="37"/>
  <c r="T111" i="37"/>
  <c r="AM111" i="37"/>
  <c r="U111" i="37"/>
  <c r="AJ111" i="37"/>
  <c r="R111" i="37"/>
  <c r="G111" i="37"/>
  <c r="H111" i="37"/>
  <c r="P111" i="37"/>
  <c r="AS111" i="37"/>
  <c r="M111" i="37"/>
  <c r="AD111" i="37"/>
  <c r="AA111" i="37"/>
  <c r="AE111" i="37"/>
  <c r="J111" i="37"/>
  <c r="S111" i="37"/>
  <c r="AR111" i="37"/>
  <c r="AQ111" i="37"/>
  <c r="AY111" i="37"/>
  <c r="AU111" i="37"/>
  <c r="AL111" i="37"/>
  <c r="AZ111" i="37"/>
  <c r="N111" i="37"/>
  <c r="X111" i="37"/>
  <c r="BF111" i="37"/>
  <c r="AK111" i="37"/>
  <c r="B112" i="37"/>
  <c r="H112" i="37" s="1"/>
  <c r="AT111" i="37"/>
  <c r="AC111" i="37"/>
  <c r="I111" i="37"/>
  <c r="AH111" i="37"/>
  <c r="Q111" i="37"/>
  <c r="V111" i="37"/>
  <c r="BB111" i="37"/>
  <c r="AI111" i="37"/>
  <c r="AG111" i="37"/>
  <c r="O111" i="37"/>
  <c r="BH111" i="37"/>
  <c r="K111" i="37"/>
  <c r="AN111" i="37"/>
  <c r="W111" i="37"/>
  <c r="Y111" i="37"/>
  <c r="AO111" i="37"/>
  <c r="AF111" i="37"/>
  <c r="F108" i="37" l="1"/>
  <c r="J107" i="36" s="1"/>
  <c r="H107" i="36"/>
  <c r="A114" i="37"/>
  <c r="D111" i="37"/>
  <c r="H110" i="36" s="1"/>
  <c r="W112" i="37"/>
  <c r="AN112" i="37"/>
  <c r="AF112" i="37"/>
  <c r="R112" i="37"/>
  <c r="Y112" i="37"/>
  <c r="AD112" i="37"/>
  <c r="AC112" i="37"/>
  <c r="AH112" i="37"/>
  <c r="BH112" i="37"/>
  <c r="AK112" i="37"/>
  <c r="AX112" i="37"/>
  <c r="AS112" i="37"/>
  <c r="S112" i="37"/>
  <c r="AB112" i="37"/>
  <c r="X112" i="37"/>
  <c r="B113" i="37"/>
  <c r="AI112" i="37"/>
  <c r="BK112" i="37"/>
  <c r="N112" i="37"/>
  <c r="Z112" i="37"/>
  <c r="Q112" i="37"/>
  <c r="AO112" i="37"/>
  <c r="J112" i="37"/>
  <c r="BC111" i="37"/>
  <c r="BD111" i="37" s="1"/>
  <c r="BE111" i="37" s="1"/>
  <c r="E111" i="37" s="1"/>
  <c r="I110" i="36" s="1"/>
  <c r="AL112" i="37"/>
  <c r="BF112" i="37"/>
  <c r="O112" i="37"/>
  <c r="AZ112" i="37"/>
  <c r="U112" i="37"/>
  <c r="AQ112" i="37"/>
  <c r="AV112" i="37"/>
  <c r="T112" i="37"/>
  <c r="AJ112" i="37"/>
  <c r="AR112" i="37"/>
  <c r="BA112" i="37"/>
  <c r="G112" i="37"/>
  <c r="V112" i="37"/>
  <c r="AG112" i="37"/>
  <c r="AA112" i="37"/>
  <c r="P112" i="37"/>
  <c r="BG112" i="37"/>
  <c r="BB112" i="37"/>
  <c r="AY112" i="37"/>
  <c r="M112" i="37"/>
  <c r="AM112" i="37"/>
  <c r="AU112" i="37"/>
  <c r="K112" i="37"/>
  <c r="I112" i="37"/>
  <c r="AT112" i="37"/>
  <c r="AE112" i="37"/>
  <c r="AP112" i="37"/>
  <c r="A115" i="36"/>
  <c r="C115" i="36" s="1"/>
  <c r="F107" i="36" l="1"/>
  <c r="A115" i="37"/>
  <c r="AW115" i="37" s="1"/>
  <c r="A116" i="37"/>
  <c r="BA113" i="37"/>
  <c r="AE113" i="37"/>
  <c r="R113" i="37"/>
  <c r="T113" i="37"/>
  <c r="X113" i="37"/>
  <c r="AZ113" i="37"/>
  <c r="AF113" i="37"/>
  <c r="N113" i="37"/>
  <c r="AT113" i="37"/>
  <c r="BG113" i="37"/>
  <c r="AJ113" i="37"/>
  <c r="BF113" i="37"/>
  <c r="AG113" i="37"/>
  <c r="AR113" i="37"/>
  <c r="AM113" i="37"/>
  <c r="BK113" i="37"/>
  <c r="Q113" i="37"/>
  <c r="AH113" i="37"/>
  <c r="H113" i="37"/>
  <c r="V113" i="37"/>
  <c r="AX113" i="37"/>
  <c r="J113" i="37"/>
  <c r="AC113" i="37"/>
  <c r="BB113" i="37"/>
  <c r="AO113" i="37"/>
  <c r="AQ113" i="37"/>
  <c r="W113" i="37"/>
  <c r="P113" i="37"/>
  <c r="AL113" i="37"/>
  <c r="BH113" i="37"/>
  <c r="AV113" i="37"/>
  <c r="U113" i="37"/>
  <c r="AP113" i="37"/>
  <c r="AN113" i="37"/>
  <c r="Z113" i="37"/>
  <c r="AD113" i="37"/>
  <c r="S113" i="37"/>
  <c r="AI113" i="37"/>
  <c r="K113" i="37"/>
  <c r="AK113" i="37"/>
  <c r="AY113" i="37"/>
  <c r="M113" i="37"/>
  <c r="Y113" i="37"/>
  <c r="AS113" i="37"/>
  <c r="AA113" i="37"/>
  <c r="D112" i="37"/>
  <c r="B114" i="37"/>
  <c r="O113" i="37"/>
  <c r="G113" i="37"/>
  <c r="I113" i="37"/>
  <c r="AU113" i="37"/>
  <c r="A116" i="36"/>
  <c r="C116" i="36" s="1"/>
  <c r="BC112" i="37"/>
  <c r="BD112" i="37" s="1"/>
  <c r="BE112" i="37" s="1"/>
  <c r="E112" i="37" s="1"/>
  <c r="I111" i="36" s="1"/>
  <c r="AB113" i="37"/>
  <c r="T115" i="37" l="1"/>
  <c r="AO115" i="37"/>
  <c r="AI115" i="37"/>
  <c r="M115" i="37"/>
  <c r="AL115" i="37"/>
  <c r="BG115" i="37"/>
  <c r="B115" i="37"/>
  <c r="BL115" i="37" s="1"/>
  <c r="AX115" i="37"/>
  <c r="BI115" i="37"/>
  <c r="AG115" i="37"/>
  <c r="BB115" i="37"/>
  <c r="V115" i="37"/>
  <c r="AF115" i="37"/>
  <c r="G115" i="37"/>
  <c r="AA115" i="37"/>
  <c r="H115" i="37"/>
  <c r="AB115" i="37"/>
  <c r="AD115" i="37"/>
  <c r="AR115" i="37"/>
  <c r="S115" i="37"/>
  <c r="AV115" i="37"/>
  <c r="Y115" i="37"/>
  <c r="Z115" i="37"/>
  <c r="AP115" i="37"/>
  <c r="X115" i="37"/>
  <c r="AU115" i="37"/>
  <c r="U115" i="37"/>
  <c r="AJ115" i="37"/>
  <c r="BF115" i="37"/>
  <c r="AS115" i="37"/>
  <c r="R115" i="37"/>
  <c r="AH115" i="37"/>
  <c r="AZ115" i="37"/>
  <c r="AN115" i="37"/>
  <c r="L115" i="37"/>
  <c r="AM115" i="37"/>
  <c r="AC115" i="37"/>
  <c r="W115" i="37"/>
  <c r="BH115" i="37"/>
  <c r="AQ115" i="37"/>
  <c r="I115" i="37"/>
  <c r="BJ115" i="37"/>
  <c r="AY115" i="37"/>
  <c r="P115" i="37"/>
  <c r="N115" i="37"/>
  <c r="O115" i="37"/>
  <c r="J115" i="37"/>
  <c r="BA115" i="37"/>
  <c r="AE115" i="37"/>
  <c r="BK115" i="37"/>
  <c r="K115" i="37"/>
  <c r="D115" i="37" s="1"/>
  <c r="F115" i="37" s="1"/>
  <c r="AT115" i="37"/>
  <c r="AK115" i="37"/>
  <c r="Q115" i="37"/>
  <c r="A117" i="37"/>
  <c r="BL113" i="37"/>
  <c r="W114" i="37"/>
  <c r="D113" i="37"/>
  <c r="H112" i="36" s="1"/>
  <c r="BC113" i="37"/>
  <c r="BD113" i="37" s="1"/>
  <c r="BE113" i="37" s="1"/>
  <c r="E113" i="37" s="1"/>
  <c r="I112" i="36" s="1"/>
  <c r="G114" i="37"/>
  <c r="AD114" i="37"/>
  <c r="J114" i="37"/>
  <c r="AZ114" i="37"/>
  <c r="BF114" i="37"/>
  <c r="AV114" i="37"/>
  <c r="BA114" i="37"/>
  <c r="AK114" i="37"/>
  <c r="AS114" i="37"/>
  <c r="AT114" i="37"/>
  <c r="AX114" i="37"/>
  <c r="I114" i="37"/>
  <c r="V114" i="37"/>
  <c r="AJ114" i="37"/>
  <c r="U114" i="37"/>
  <c r="K114" i="37"/>
  <c r="AM114" i="37"/>
  <c r="AQ114" i="37"/>
  <c r="BH114" i="37"/>
  <c r="AR114" i="37"/>
  <c r="BK114" i="37"/>
  <c r="BB114" i="37"/>
  <c r="P114" i="37"/>
  <c r="AF114" i="37"/>
  <c r="AN114" i="37"/>
  <c r="H111" i="36"/>
  <c r="M114" i="37"/>
  <c r="S114" i="37"/>
  <c r="AA114" i="37"/>
  <c r="X114" i="37"/>
  <c r="H114" i="37"/>
  <c r="AY114" i="37"/>
  <c r="Z114" i="37"/>
  <c r="AI114" i="37"/>
  <c r="AU114" i="37"/>
  <c r="AO114" i="37"/>
  <c r="BG114" i="37"/>
  <c r="AL114" i="37"/>
  <c r="AE114" i="37"/>
  <c r="AC114" i="37"/>
  <c r="B116" i="37"/>
  <c r="G116" i="37" s="1"/>
  <c r="AB114" i="37"/>
  <c r="Q114" i="37"/>
  <c r="O114" i="37"/>
  <c r="AG114" i="37"/>
  <c r="N114" i="37"/>
  <c r="AP114" i="37"/>
  <c r="AH114" i="37"/>
  <c r="Y114" i="37"/>
  <c r="T114" i="37"/>
  <c r="R114" i="37"/>
  <c r="BE115" i="37" l="1"/>
  <c r="E115" i="37" s="1"/>
  <c r="C115" i="37"/>
  <c r="BC115" i="37"/>
  <c r="BD115" i="37" s="1"/>
  <c r="A118" i="37"/>
  <c r="H116" i="37"/>
  <c r="AN116" i="37"/>
  <c r="F113" i="37"/>
  <c r="J112" i="36" s="1"/>
  <c r="F112" i="36" s="1"/>
  <c r="Y116" i="37"/>
  <c r="Z116" i="37"/>
  <c r="O116" i="37"/>
  <c r="P116" i="37"/>
  <c r="AS116" i="37"/>
  <c r="AU116" i="37"/>
  <c r="BH116" i="37"/>
  <c r="AP116" i="37"/>
  <c r="BL114" i="37"/>
  <c r="BG116" i="37"/>
  <c r="AR116" i="37"/>
  <c r="V116" i="37"/>
  <c r="AG116" i="37"/>
  <c r="S116" i="37"/>
  <c r="AV116" i="37"/>
  <c r="Q116" i="37"/>
  <c r="I116" i="37"/>
  <c r="AK116" i="37"/>
  <c r="AB116" i="37"/>
  <c r="K116" i="37"/>
  <c r="AF116" i="37"/>
  <c r="AZ116" i="37"/>
  <c r="AJ116" i="37"/>
  <c r="B117" i="37"/>
  <c r="T117" i="37" s="1"/>
  <c r="AC116" i="37"/>
  <c r="AQ116" i="37"/>
  <c r="AE116" i="37"/>
  <c r="X116" i="37"/>
  <c r="AH116" i="37"/>
  <c r="AT116" i="37"/>
  <c r="BF116" i="37"/>
  <c r="J116" i="37"/>
  <c r="BK116" i="37"/>
  <c r="AM116" i="37"/>
  <c r="AL116" i="37"/>
  <c r="U116" i="37"/>
  <c r="AY116" i="37"/>
  <c r="M116" i="37"/>
  <c r="R116" i="37"/>
  <c r="BA116" i="37"/>
  <c r="AO116" i="37"/>
  <c r="AD116" i="37"/>
  <c r="W116" i="37"/>
  <c r="AI116" i="37"/>
  <c r="AX116" i="37"/>
  <c r="AA116" i="37"/>
  <c r="T116" i="37"/>
  <c r="BB116" i="37"/>
  <c r="N116" i="37"/>
  <c r="A119" i="37" l="1"/>
  <c r="K119" i="37" s="1"/>
  <c r="A119" i="36"/>
  <c r="C119" i="36" s="1"/>
  <c r="AR117" i="37"/>
  <c r="D116" i="37"/>
  <c r="BL116" i="37"/>
  <c r="BH117" i="37"/>
  <c r="R117" i="37"/>
  <c r="H117" i="37"/>
  <c r="J117" i="37"/>
  <c r="AK117" i="37"/>
  <c r="BA117" i="37"/>
  <c r="BK117" i="37"/>
  <c r="P117" i="37"/>
  <c r="AH117" i="37"/>
  <c r="AC117" i="37"/>
  <c r="B118" i="37"/>
  <c r="AI117" i="37"/>
  <c r="V117" i="37"/>
  <c r="AT117" i="37"/>
  <c r="AJ117" i="37"/>
  <c r="BB117" i="37"/>
  <c r="N117" i="37"/>
  <c r="W117" i="37"/>
  <c r="BG117" i="37"/>
  <c r="AX117" i="37"/>
  <c r="AA117" i="37"/>
  <c r="AP117" i="37"/>
  <c r="AD117" i="37"/>
  <c r="M117" i="37"/>
  <c r="S117" i="37"/>
  <c r="G117" i="37"/>
  <c r="O117" i="37"/>
  <c r="U117" i="37"/>
  <c r="I117" i="37"/>
  <c r="AM117" i="37"/>
  <c r="AB117" i="37"/>
  <c r="BF117" i="37"/>
  <c r="AN117" i="37"/>
  <c r="AU117" i="37"/>
  <c r="AE117" i="37"/>
  <c r="Q117" i="37"/>
  <c r="K117" i="37"/>
  <c r="Z117" i="37"/>
  <c r="AS117" i="37"/>
  <c r="AO117" i="37"/>
  <c r="AF117" i="37"/>
  <c r="AZ117" i="37"/>
  <c r="BC116" i="37"/>
  <c r="BD116" i="37" s="1"/>
  <c r="BE116" i="37" s="1"/>
  <c r="E116" i="37" s="1"/>
  <c r="I115" i="36" s="1"/>
  <c r="AL117" i="37"/>
  <c r="AV117" i="37"/>
  <c r="AQ117" i="37"/>
  <c r="AY117" i="37"/>
  <c r="X117" i="37"/>
  <c r="AG117" i="37"/>
  <c r="Y117" i="37"/>
  <c r="Z119" i="37" l="1"/>
  <c r="X119" i="37"/>
  <c r="L119" i="37"/>
  <c r="O119" i="37"/>
  <c r="BK119" i="37"/>
  <c r="AC119" i="37"/>
  <c r="BG119" i="37"/>
  <c r="AJ119" i="37"/>
  <c r="AY119" i="37"/>
  <c r="AB119" i="37"/>
  <c r="N119" i="37"/>
  <c r="I119" i="37"/>
  <c r="AH119" i="37"/>
  <c r="AP119" i="37"/>
  <c r="BI119" i="37"/>
  <c r="AV119" i="37"/>
  <c r="BF119" i="37"/>
  <c r="V119" i="37"/>
  <c r="AL119" i="37"/>
  <c r="J119" i="37"/>
  <c r="AZ119" i="37"/>
  <c r="AM119" i="37"/>
  <c r="B119" i="37"/>
  <c r="BL119" i="37" s="1"/>
  <c r="R119" i="37"/>
  <c r="AQ119" i="37"/>
  <c r="AK119" i="37"/>
  <c r="A120" i="37"/>
  <c r="B120" i="37" s="1"/>
  <c r="AE119" i="37"/>
  <c r="P119" i="37"/>
  <c r="BJ119" i="37"/>
  <c r="G119" i="37"/>
  <c r="AG119" i="37"/>
  <c r="Y119" i="37"/>
  <c r="AU119" i="37"/>
  <c r="BH119" i="37"/>
  <c r="AI119" i="37"/>
  <c r="U119" i="37"/>
  <c r="W119" i="37"/>
  <c r="AS119" i="37"/>
  <c r="M119" i="37"/>
  <c r="AO119" i="37"/>
  <c r="AN119" i="37"/>
  <c r="AW119" i="37"/>
  <c r="AA119" i="37"/>
  <c r="S119" i="37"/>
  <c r="Q119" i="37"/>
  <c r="AX119" i="37"/>
  <c r="AD119" i="37"/>
  <c r="H119" i="37"/>
  <c r="T119" i="37"/>
  <c r="AR119" i="37"/>
  <c r="BA119" i="37"/>
  <c r="AF119" i="37"/>
  <c r="BB119" i="37"/>
  <c r="AT119" i="37"/>
  <c r="F116" i="37"/>
  <c r="J115" i="36" s="1"/>
  <c r="H115" i="36"/>
  <c r="I118" i="37"/>
  <c r="T118" i="37"/>
  <c r="H118" i="37"/>
  <c r="AY118" i="37"/>
  <c r="AB118" i="37"/>
  <c r="AC118" i="37"/>
  <c r="S118" i="37"/>
  <c r="O118" i="37"/>
  <c r="AS118" i="37"/>
  <c r="AK118" i="37"/>
  <c r="AO118" i="37"/>
  <c r="BK118" i="37"/>
  <c r="BH118" i="37"/>
  <c r="X118" i="37"/>
  <c r="BA118" i="37"/>
  <c r="AE118" i="37"/>
  <c r="AU118" i="37"/>
  <c r="V118" i="37"/>
  <c r="BB118" i="37"/>
  <c r="AD118" i="37"/>
  <c r="AI118" i="37"/>
  <c r="AQ118" i="37"/>
  <c r="M118" i="37"/>
  <c r="AL118" i="37"/>
  <c r="N118" i="37"/>
  <c r="J118" i="37"/>
  <c r="Z118" i="37"/>
  <c r="BF118" i="37"/>
  <c r="U118" i="37"/>
  <c r="AF118" i="37"/>
  <c r="AG118" i="37"/>
  <c r="AA118" i="37"/>
  <c r="AZ118" i="37"/>
  <c r="AM118" i="37"/>
  <c r="G118" i="37"/>
  <c r="AR118" i="37"/>
  <c r="D117" i="37"/>
  <c r="K118" i="37"/>
  <c r="AX118" i="37"/>
  <c r="W118" i="37"/>
  <c r="AJ118" i="37"/>
  <c r="AT118" i="37"/>
  <c r="P118" i="37"/>
  <c r="BC117" i="37"/>
  <c r="BD117" i="37" s="1"/>
  <c r="BE117" i="37" s="1"/>
  <c r="E117" i="37" s="1"/>
  <c r="I116" i="36" s="1"/>
  <c r="Y118" i="37"/>
  <c r="R118" i="37"/>
  <c r="AH118" i="37"/>
  <c r="BL117" i="37"/>
  <c r="AN118" i="37"/>
  <c r="BG118" i="37"/>
  <c r="AP118" i="37"/>
  <c r="Q118" i="37"/>
  <c r="AV118" i="37"/>
  <c r="A121" i="37" l="1"/>
  <c r="B121" i="37" s="1"/>
  <c r="A122" i="37"/>
  <c r="AP122" i="37" s="1"/>
  <c r="A124" i="37"/>
  <c r="D119" i="37"/>
  <c r="F119" i="37" s="1"/>
  <c r="BC119" i="37"/>
  <c r="BD119" i="37" s="1"/>
  <c r="BE119" i="37" s="1"/>
  <c r="E119" i="37" s="1"/>
  <c r="C119" i="37"/>
  <c r="F115" i="36"/>
  <c r="BG120" i="37"/>
  <c r="W120" i="37"/>
  <c r="J120" i="37"/>
  <c r="AP120" i="37"/>
  <c r="AQ120" i="37"/>
  <c r="N120" i="37"/>
  <c r="P120" i="37"/>
  <c r="BL118" i="37"/>
  <c r="I120" i="37"/>
  <c r="H120" i="37"/>
  <c r="Z120" i="37"/>
  <c r="BA120" i="37"/>
  <c r="AM120" i="37"/>
  <c r="AL120" i="37"/>
  <c r="BB120" i="37"/>
  <c r="U120" i="37"/>
  <c r="R120" i="37"/>
  <c r="AN120" i="37"/>
  <c r="V120" i="37"/>
  <c r="F117" i="37"/>
  <c r="J116" i="36" s="1"/>
  <c r="H116" i="36"/>
  <c r="AG120" i="37"/>
  <c r="AI120" i="37"/>
  <c r="G120" i="37"/>
  <c r="AC120" i="37"/>
  <c r="S120" i="37"/>
  <c r="T120" i="37"/>
  <c r="BK120" i="37"/>
  <c r="AV120" i="37"/>
  <c r="AJ120" i="37"/>
  <c r="AX120" i="37"/>
  <c r="AB120" i="37"/>
  <c r="AR120" i="37"/>
  <c r="O120" i="37"/>
  <c r="AH120" i="37"/>
  <c r="AO120" i="37"/>
  <c r="AU120" i="37"/>
  <c r="AT120" i="37"/>
  <c r="X120" i="37"/>
  <c r="AZ120" i="37"/>
  <c r="AY120" i="37"/>
  <c r="BH120" i="37"/>
  <c r="Y120" i="37"/>
  <c r="AA120" i="37"/>
  <c r="K120" i="37"/>
  <c r="AS120" i="37"/>
  <c r="M120" i="37"/>
  <c r="Q120" i="37"/>
  <c r="BF120" i="37"/>
  <c r="AE120" i="37"/>
  <c r="AK120" i="37"/>
  <c r="AF120" i="37"/>
  <c r="AD120" i="37"/>
  <c r="AB122" i="37" l="1"/>
  <c r="X122" i="37"/>
  <c r="U122" i="37"/>
  <c r="A124" i="36"/>
  <c r="A123" i="37"/>
  <c r="B123" i="37" s="1"/>
  <c r="I122" i="37"/>
  <c r="AK122" i="37"/>
  <c r="AN122" i="37"/>
  <c r="BF122" i="37"/>
  <c r="AT122" i="37"/>
  <c r="P122" i="37"/>
  <c r="AS122" i="37"/>
  <c r="AZ122" i="37"/>
  <c r="Q122" i="37"/>
  <c r="BK122" i="37"/>
  <c r="K122" i="37"/>
  <c r="M122" i="37"/>
  <c r="AY122" i="37"/>
  <c r="Y122" i="37"/>
  <c r="BG122" i="37"/>
  <c r="AM122" i="37"/>
  <c r="BI122" i="37"/>
  <c r="AL122" i="37"/>
  <c r="G122" i="37"/>
  <c r="AJ122" i="37"/>
  <c r="AH122" i="37"/>
  <c r="BA122" i="37"/>
  <c r="AE122" i="37"/>
  <c r="BJ122" i="37"/>
  <c r="O122" i="37"/>
  <c r="B122" i="37"/>
  <c r="BL122" i="37" s="1"/>
  <c r="W122" i="37"/>
  <c r="BB122" i="37"/>
  <c r="L122" i="37"/>
  <c r="V122" i="37"/>
  <c r="AC122" i="37"/>
  <c r="AD122" i="37"/>
  <c r="T122" i="37"/>
  <c r="AO122" i="37"/>
  <c r="AF122" i="37"/>
  <c r="R122" i="37"/>
  <c r="BH122" i="37"/>
  <c r="AV122" i="37"/>
  <c r="J122" i="37"/>
  <c r="AG122" i="37"/>
  <c r="Z122" i="37"/>
  <c r="B124" i="37"/>
  <c r="BL124" i="37" s="1"/>
  <c r="AW122" i="37"/>
  <c r="N122" i="37"/>
  <c r="AU122" i="37"/>
  <c r="S122" i="37"/>
  <c r="AQ122" i="37"/>
  <c r="AA122" i="37"/>
  <c r="AI122" i="37"/>
  <c r="AX122" i="37"/>
  <c r="H122" i="37"/>
  <c r="D122" i="37" s="1"/>
  <c r="F122" i="37" s="1"/>
  <c r="AR122" i="37"/>
  <c r="F116" i="36"/>
  <c r="AH121" i="37"/>
  <c r="AU121" i="37"/>
  <c r="G121" i="37"/>
  <c r="AQ121" i="37"/>
  <c r="AF121" i="37"/>
  <c r="BA121" i="37"/>
  <c r="K121" i="37"/>
  <c r="H121" i="37"/>
  <c r="T121" i="37"/>
  <c r="AN121" i="37"/>
  <c r="N121" i="37"/>
  <c r="Y121" i="37"/>
  <c r="AE121" i="37"/>
  <c r="AJ121" i="37"/>
  <c r="S121" i="37"/>
  <c r="P121" i="37"/>
  <c r="AD121" i="37"/>
  <c r="AT121" i="37"/>
  <c r="U121" i="37"/>
  <c r="AM121" i="37"/>
  <c r="BG121" i="37"/>
  <c r="D120" i="37"/>
  <c r="AS121" i="37"/>
  <c r="Q121" i="37"/>
  <c r="AB121" i="37"/>
  <c r="BC120" i="37"/>
  <c r="BD120" i="37" s="1"/>
  <c r="BE120" i="37" s="1"/>
  <c r="E120" i="37" s="1"/>
  <c r="I119" i="36" s="1"/>
  <c r="BB121" i="37"/>
  <c r="AL121" i="37"/>
  <c r="AZ121" i="37"/>
  <c r="AA121" i="37"/>
  <c r="R121" i="37"/>
  <c r="O121" i="37"/>
  <c r="AR121" i="37"/>
  <c r="AI121" i="37"/>
  <c r="J121" i="37"/>
  <c r="Z121" i="37"/>
  <c r="BH121" i="37"/>
  <c r="BF121" i="37"/>
  <c r="M121" i="37"/>
  <c r="X121" i="37"/>
  <c r="AG121" i="37"/>
  <c r="BK121" i="37"/>
  <c r="W121" i="37"/>
  <c r="AO121" i="37"/>
  <c r="AY121" i="37"/>
  <c r="AP121" i="37"/>
  <c r="AX121" i="37"/>
  <c r="AV121" i="37"/>
  <c r="I121" i="37"/>
  <c r="AC121" i="37"/>
  <c r="V121" i="37"/>
  <c r="AK121" i="37"/>
  <c r="A125" i="36" l="1"/>
  <c r="C125" i="36" s="1"/>
  <c r="C124" i="36"/>
  <c r="A125" i="37"/>
  <c r="B125" i="37" s="1"/>
  <c r="BC122" i="37"/>
  <c r="BD122" i="37" s="1"/>
  <c r="BI124" i="37"/>
  <c r="BH124" i="37"/>
  <c r="AM124" i="37"/>
  <c r="BB124" i="37"/>
  <c r="X124" i="37"/>
  <c r="BG124" i="37"/>
  <c r="AP124" i="37"/>
  <c r="AZ124" i="37"/>
  <c r="AE124" i="37"/>
  <c r="AR124" i="37"/>
  <c r="M124" i="37"/>
  <c r="L124" i="37"/>
  <c r="AT124" i="37"/>
  <c r="G124" i="37"/>
  <c r="AH124" i="37"/>
  <c r="AY124" i="37"/>
  <c r="AS124" i="37"/>
  <c r="AG124" i="37"/>
  <c r="J124" i="37"/>
  <c r="AD124" i="37"/>
  <c r="V124" i="37"/>
  <c r="AQ124" i="37"/>
  <c r="W124" i="37"/>
  <c r="AL124" i="37"/>
  <c r="AN124" i="37"/>
  <c r="AV124" i="37"/>
  <c r="O124" i="37"/>
  <c r="AU124" i="37"/>
  <c r="AJ124" i="37"/>
  <c r="AC124" i="37"/>
  <c r="AF124" i="37"/>
  <c r="K124" i="37"/>
  <c r="BF124" i="37"/>
  <c r="AW124" i="37"/>
  <c r="BJ124" i="37"/>
  <c r="R124" i="37"/>
  <c r="I124" i="37"/>
  <c r="AK124" i="37"/>
  <c r="AB124" i="37"/>
  <c r="Y124" i="37"/>
  <c r="U124" i="37"/>
  <c r="N124" i="37"/>
  <c r="AI124" i="37"/>
  <c r="BK124" i="37"/>
  <c r="Z124" i="37"/>
  <c r="Q124" i="37"/>
  <c r="T124" i="37"/>
  <c r="AX124" i="37"/>
  <c r="C122" i="37"/>
  <c r="H124" i="37"/>
  <c r="S124" i="37"/>
  <c r="AA124" i="37"/>
  <c r="AO124" i="37"/>
  <c r="BA124" i="37"/>
  <c r="P124" i="37"/>
  <c r="BE122" i="37"/>
  <c r="E122" i="37" s="1"/>
  <c r="AE123" i="37"/>
  <c r="BA123" i="37"/>
  <c r="BL121" i="37"/>
  <c r="AX123" i="37"/>
  <c r="BK123" i="37"/>
  <c r="AT123" i="37"/>
  <c r="AL123" i="37"/>
  <c r="U123" i="37"/>
  <c r="O123" i="37"/>
  <c r="AK123" i="37"/>
  <c r="Q123" i="37"/>
  <c r="BH123" i="37"/>
  <c r="AZ123" i="37"/>
  <c r="AD123" i="37"/>
  <c r="AF123" i="37"/>
  <c r="N123" i="37"/>
  <c r="AN123" i="37"/>
  <c r="AI123" i="37"/>
  <c r="BF123" i="37"/>
  <c r="BG123" i="37"/>
  <c r="R123" i="37"/>
  <c r="BB123" i="37"/>
  <c r="AV123" i="37"/>
  <c r="X123" i="37"/>
  <c r="AG123" i="37"/>
  <c r="I123" i="37"/>
  <c r="H119" i="36"/>
  <c r="Z123" i="37"/>
  <c r="AU123" i="37"/>
  <c r="K123" i="37"/>
  <c r="V123" i="37"/>
  <c r="AJ123" i="37"/>
  <c r="AS123" i="37"/>
  <c r="AC123" i="37"/>
  <c r="AP123" i="37"/>
  <c r="Y123" i="37"/>
  <c r="G123" i="37"/>
  <c r="AO123" i="37"/>
  <c r="P123" i="37"/>
  <c r="H123" i="37"/>
  <c r="J123" i="37"/>
  <c r="AM123" i="37"/>
  <c r="AA123" i="37"/>
  <c r="M123" i="37"/>
  <c r="W123" i="37"/>
  <c r="AH123" i="37"/>
  <c r="AB123" i="37"/>
  <c r="S123" i="37"/>
  <c r="T123" i="37"/>
  <c r="AQ123" i="37"/>
  <c r="AR123" i="37"/>
  <c r="AY123" i="37"/>
  <c r="A126" i="36" l="1"/>
  <c r="C126" i="36" s="1"/>
  <c r="A126" i="37"/>
  <c r="B126" i="37" s="1"/>
  <c r="AV126" i="37" s="1"/>
  <c r="D124" i="37"/>
  <c r="F124" i="37" s="1"/>
  <c r="BC124" i="37"/>
  <c r="BD124" i="37" s="1"/>
  <c r="BE124" i="37" s="1"/>
  <c r="E124" i="37" s="1"/>
  <c r="C124" i="37"/>
  <c r="A127" i="37"/>
  <c r="BL123" i="37"/>
  <c r="AU125" i="37"/>
  <c r="AN125" i="37"/>
  <c r="AA125" i="37"/>
  <c r="AF125" i="37"/>
  <c r="R125" i="37"/>
  <c r="BK125" i="37"/>
  <c r="AI125" i="37"/>
  <c r="AQ125" i="37"/>
  <c r="AD125" i="37"/>
  <c r="G125" i="37"/>
  <c r="BA125" i="37"/>
  <c r="AH125" i="37"/>
  <c r="A127" i="36"/>
  <c r="C127" i="36" s="1"/>
  <c r="AS125" i="37"/>
  <c r="AP125" i="37"/>
  <c r="O125" i="37"/>
  <c r="AB125" i="37"/>
  <c r="N125" i="37"/>
  <c r="H125" i="37"/>
  <c r="J125" i="37"/>
  <c r="AM125" i="37"/>
  <c r="BB125" i="37"/>
  <c r="BF125" i="37"/>
  <c r="AC125" i="37"/>
  <c r="AT125" i="37"/>
  <c r="Q125" i="37"/>
  <c r="W125" i="37"/>
  <c r="X125" i="37"/>
  <c r="S125" i="37"/>
  <c r="AR125" i="37"/>
  <c r="AK125" i="37"/>
  <c r="AY125" i="37"/>
  <c r="K125" i="37"/>
  <c r="AE125" i="37"/>
  <c r="AG125" i="37"/>
  <c r="U125" i="37"/>
  <c r="BG125" i="37"/>
  <c r="AX125" i="37"/>
  <c r="Y125" i="37"/>
  <c r="I125" i="37"/>
  <c r="AJ125" i="37"/>
  <c r="Z125" i="37"/>
  <c r="V125" i="37"/>
  <c r="P125" i="37"/>
  <c r="BH125" i="37"/>
  <c r="AZ125" i="37"/>
  <c r="AV125" i="37"/>
  <c r="T125" i="37"/>
  <c r="M125" i="37"/>
  <c r="AO125" i="37"/>
  <c r="AL125" i="37"/>
  <c r="A128" i="37" l="1"/>
  <c r="BL125" i="37"/>
  <c r="Y126" i="37"/>
  <c r="AT126" i="37"/>
  <c r="BH126" i="37"/>
  <c r="U126" i="37"/>
  <c r="AX126" i="37"/>
  <c r="AS126" i="37"/>
  <c r="AH126" i="37"/>
  <c r="W126" i="37"/>
  <c r="P126" i="37"/>
  <c r="AY126" i="37"/>
  <c r="BF126" i="37"/>
  <c r="AQ126" i="37"/>
  <c r="AL126" i="37"/>
  <c r="AB126" i="37"/>
  <c r="T126" i="37"/>
  <c r="AI126" i="37"/>
  <c r="AK126" i="37"/>
  <c r="AD126" i="37"/>
  <c r="Q126" i="37"/>
  <c r="J126" i="37"/>
  <c r="O126" i="37"/>
  <c r="S126" i="37"/>
  <c r="K126" i="37"/>
  <c r="X126" i="37"/>
  <c r="AC126" i="37"/>
  <c r="BB126" i="37"/>
  <c r="Z126" i="37"/>
  <c r="H126" i="37"/>
  <c r="N126" i="37"/>
  <c r="R126" i="37"/>
  <c r="AJ126" i="37"/>
  <c r="B127" i="37"/>
  <c r="AT127" i="37" s="1"/>
  <c r="D125" i="37"/>
  <c r="AZ126" i="37"/>
  <c r="BG126" i="37"/>
  <c r="G126" i="37"/>
  <c r="AE126" i="37"/>
  <c r="AP126" i="37"/>
  <c r="AN126" i="37"/>
  <c r="BA126" i="37"/>
  <c r="AF126" i="37"/>
  <c r="BK126" i="37"/>
  <c r="I126" i="37"/>
  <c r="AM126" i="37"/>
  <c r="AG126" i="37"/>
  <c r="AA126" i="37"/>
  <c r="AO126" i="37"/>
  <c r="AU126" i="37"/>
  <c r="V126" i="37"/>
  <c r="AR126" i="37"/>
  <c r="M126" i="37"/>
  <c r="BC125" i="37"/>
  <c r="BD125" i="37" s="1"/>
  <c r="BE125" i="37" s="1"/>
  <c r="E125" i="37" s="1"/>
  <c r="I124" i="36" s="1"/>
  <c r="A128" i="36"/>
  <c r="C128" i="36" s="1"/>
  <c r="A129" i="37" l="1"/>
  <c r="AU127" i="37"/>
  <c r="M127" i="37"/>
  <c r="S127" i="37"/>
  <c r="G127" i="37"/>
  <c r="AS127" i="37"/>
  <c r="AQ127" i="37"/>
  <c r="I127" i="37"/>
  <c r="BH127" i="37"/>
  <c r="AA127" i="37"/>
  <c r="J127" i="37"/>
  <c r="W127" i="37"/>
  <c r="X127" i="37"/>
  <c r="AZ127" i="37"/>
  <c r="AP127" i="37"/>
  <c r="AF127" i="37"/>
  <c r="K127" i="37"/>
  <c r="AB127" i="37"/>
  <c r="AR127" i="37"/>
  <c r="N127" i="37"/>
  <c r="AJ127" i="37"/>
  <c r="AD127" i="37"/>
  <c r="AI127" i="37"/>
  <c r="AH127" i="37"/>
  <c r="AK127" i="37"/>
  <c r="Z127" i="37"/>
  <c r="T127" i="37"/>
  <c r="Y127" i="37"/>
  <c r="AM127" i="37"/>
  <c r="BG127" i="37"/>
  <c r="Q127" i="37"/>
  <c r="BK127" i="37"/>
  <c r="AO127" i="37"/>
  <c r="U127" i="37"/>
  <c r="AG127" i="37"/>
  <c r="AX127" i="37"/>
  <c r="BF127" i="37"/>
  <c r="R127" i="37"/>
  <c r="P127" i="37"/>
  <c r="AE127" i="37"/>
  <c r="H127" i="37"/>
  <c r="AV127" i="37"/>
  <c r="AL127" i="37"/>
  <c r="O127" i="37"/>
  <c r="AN127" i="37"/>
  <c r="AC127" i="37"/>
  <c r="V127" i="37"/>
  <c r="A130" i="36"/>
  <c r="C130" i="36" s="1"/>
  <c r="BB127" i="37"/>
  <c r="D126" i="37"/>
  <c r="BA127" i="37"/>
  <c r="AY127" i="37"/>
  <c r="BC126" i="37"/>
  <c r="BD126" i="37" s="1"/>
  <c r="BE126" i="37" s="1"/>
  <c r="E126" i="37" s="1"/>
  <c r="I125" i="36" s="1"/>
  <c r="F125" i="37"/>
  <c r="J124" i="36" s="1"/>
  <c r="H124" i="36"/>
  <c r="B128" i="37"/>
  <c r="AB128" i="37" s="1"/>
  <c r="I94" i="33" l="1"/>
  <c r="I91" i="33"/>
  <c r="I88" i="33"/>
  <c r="I84" i="33"/>
  <c r="I92" i="33"/>
  <c r="I83" i="33"/>
  <c r="I87" i="33"/>
  <c r="I80" i="33"/>
  <c r="I86" i="33"/>
  <c r="I93" i="33"/>
  <c r="I96" i="33"/>
  <c r="I95" i="33"/>
  <c r="A130" i="37"/>
  <c r="Z130" i="37" s="1"/>
  <c r="A131" i="37"/>
  <c r="D127" i="37"/>
  <c r="H126" i="36" s="1"/>
  <c r="F124" i="36"/>
  <c r="AH128" i="37"/>
  <c r="AK128" i="37"/>
  <c r="AI128" i="37"/>
  <c r="V128" i="37"/>
  <c r="AL128" i="37"/>
  <c r="AQ128" i="37"/>
  <c r="BC127" i="37"/>
  <c r="BD127" i="37" s="1"/>
  <c r="BE127" i="37" s="1"/>
  <c r="E127" i="37" s="1"/>
  <c r="I126" i="36" s="1"/>
  <c r="O128" i="37"/>
  <c r="AR128" i="37"/>
  <c r="U128" i="37"/>
  <c r="AT128" i="37"/>
  <c r="AA128" i="37"/>
  <c r="AU128" i="37"/>
  <c r="H128" i="37"/>
  <c r="AY128" i="37"/>
  <c r="BA128" i="37"/>
  <c r="AS128" i="37"/>
  <c r="N128" i="37"/>
  <c r="Z128" i="37"/>
  <c r="AG128" i="37"/>
  <c r="P128" i="37"/>
  <c r="K128" i="37"/>
  <c r="BB128" i="37"/>
  <c r="M128" i="37"/>
  <c r="G128" i="37"/>
  <c r="BL127" i="37"/>
  <c r="AD128" i="37"/>
  <c r="T128" i="37"/>
  <c r="B129" i="37"/>
  <c r="AZ128" i="37"/>
  <c r="I128" i="37"/>
  <c r="S128" i="37"/>
  <c r="AV128" i="37"/>
  <c r="J128" i="37"/>
  <c r="AM128" i="37"/>
  <c r="H125" i="36"/>
  <c r="BK128" i="37"/>
  <c r="AJ128" i="37"/>
  <c r="A131" i="36"/>
  <c r="C131" i="36" s="1"/>
  <c r="BG128" i="37"/>
  <c r="AX128" i="37"/>
  <c r="R128" i="37"/>
  <c r="AC128" i="37"/>
  <c r="Q128" i="37"/>
  <c r="BH128" i="37"/>
  <c r="AN128" i="37"/>
  <c r="W128" i="37"/>
  <c r="AE128" i="37"/>
  <c r="AO128" i="37"/>
  <c r="AF128" i="37"/>
  <c r="BF128" i="37"/>
  <c r="AP128" i="37"/>
  <c r="Y128" i="37"/>
  <c r="X128" i="37"/>
  <c r="P130" i="37" l="1"/>
  <c r="AX130" i="37"/>
  <c r="BF130" i="37"/>
  <c r="AE130" i="37"/>
  <c r="AU130" i="37"/>
  <c r="AJ130" i="37"/>
  <c r="BB130" i="37"/>
  <c r="I130" i="37"/>
  <c r="AS130" i="37"/>
  <c r="BA130" i="37"/>
  <c r="U130" i="37"/>
  <c r="Y130" i="37"/>
  <c r="BJ130" i="37"/>
  <c r="AM130" i="37"/>
  <c r="BH130" i="37"/>
  <c r="AF130" i="37"/>
  <c r="M130" i="37"/>
  <c r="L130" i="37"/>
  <c r="G130" i="37"/>
  <c r="AY130" i="37"/>
  <c r="B130" i="37"/>
  <c r="BL130" i="37" s="1"/>
  <c r="AA130" i="37"/>
  <c r="AP130" i="37"/>
  <c r="AH130" i="37"/>
  <c r="BG130" i="37"/>
  <c r="AR130" i="37"/>
  <c r="W130" i="37"/>
  <c r="AQ130" i="37"/>
  <c r="N130" i="37"/>
  <c r="BK130" i="37"/>
  <c r="T130" i="37"/>
  <c r="AC130" i="37"/>
  <c r="AB130" i="37"/>
  <c r="J130" i="37"/>
  <c r="AL130" i="37"/>
  <c r="V130" i="37"/>
  <c r="AV130" i="37"/>
  <c r="Q130" i="37"/>
  <c r="H130" i="37"/>
  <c r="F127" i="37"/>
  <c r="J126" i="36" s="1"/>
  <c r="F126" i="36" s="1"/>
  <c r="AK130" i="37"/>
  <c r="K130" i="37"/>
  <c r="AD130" i="37"/>
  <c r="AW130" i="37"/>
  <c r="S130" i="37"/>
  <c r="O130" i="37"/>
  <c r="X130" i="37"/>
  <c r="AN130" i="37"/>
  <c r="AI130" i="37"/>
  <c r="D130" i="37"/>
  <c r="F130" i="37" s="1"/>
  <c r="AO130" i="37"/>
  <c r="AG130" i="37"/>
  <c r="BI130" i="37"/>
  <c r="AZ130" i="37"/>
  <c r="AT130" i="37"/>
  <c r="R130" i="37"/>
  <c r="A132" i="37"/>
  <c r="S129" i="37"/>
  <c r="AH129" i="37"/>
  <c r="T129" i="37"/>
  <c r="I129" i="37"/>
  <c r="N129" i="37"/>
  <c r="BH129" i="37"/>
  <c r="AX129" i="37"/>
  <c r="U129" i="37"/>
  <c r="AO129" i="37"/>
  <c r="AR129" i="37"/>
  <c r="BK129" i="37"/>
  <c r="D128" i="37"/>
  <c r="H127" i="36" s="1"/>
  <c r="X129" i="37"/>
  <c r="AE129" i="37"/>
  <c r="AP129" i="37"/>
  <c r="AQ129" i="37"/>
  <c r="AA129" i="37"/>
  <c r="BA129" i="37"/>
  <c r="AT129" i="37"/>
  <c r="BG129" i="37"/>
  <c r="AB129" i="37"/>
  <c r="J129" i="37"/>
  <c r="G129" i="37"/>
  <c r="BB129" i="37"/>
  <c r="AK129" i="37"/>
  <c r="V129" i="37"/>
  <c r="AY129" i="37"/>
  <c r="Y129" i="37"/>
  <c r="AM129" i="37"/>
  <c r="AZ129" i="37"/>
  <c r="R129" i="37"/>
  <c r="W129" i="37"/>
  <c r="K129" i="37"/>
  <c r="AC129" i="37"/>
  <c r="H129" i="37"/>
  <c r="AS129" i="37"/>
  <c r="BC128" i="37"/>
  <c r="BD128" i="37" s="1"/>
  <c r="BE128" i="37" s="1"/>
  <c r="E128" i="37" s="1"/>
  <c r="I127" i="36" s="1"/>
  <c r="M129" i="37"/>
  <c r="AJ129" i="37"/>
  <c r="P129" i="37"/>
  <c r="A132" i="36"/>
  <c r="C132" i="36" s="1"/>
  <c r="AF129" i="37"/>
  <c r="AL129" i="37"/>
  <c r="BL128" i="37"/>
  <c r="AG129" i="37"/>
  <c r="AV129" i="37"/>
  <c r="B131" i="37"/>
  <c r="AN129" i="37"/>
  <c r="AI129" i="37"/>
  <c r="Q129" i="37"/>
  <c r="AU129" i="37"/>
  <c r="O129" i="37"/>
  <c r="Z129" i="37"/>
  <c r="AD129" i="37"/>
  <c r="BF129" i="37"/>
  <c r="BE130" i="37" l="1"/>
  <c r="E130" i="37" s="1"/>
  <c r="BC130" i="37"/>
  <c r="BD130" i="37" s="1"/>
  <c r="C130" i="37"/>
  <c r="A133" i="37"/>
  <c r="AS131" i="37"/>
  <c r="D129" i="37"/>
  <c r="H128" i="36" s="1"/>
  <c r="BL129" i="37"/>
  <c r="F128" i="37"/>
  <c r="J127" i="36" s="1"/>
  <c r="F127" i="36" s="1"/>
  <c r="BC129" i="37"/>
  <c r="BD129" i="37" s="1"/>
  <c r="BE129" i="37" s="1"/>
  <c r="E129" i="37" s="1"/>
  <c r="I128" i="36" s="1"/>
  <c r="BK131" i="37"/>
  <c r="I131" i="37"/>
  <c r="A133" i="36"/>
  <c r="C133" i="36" s="1"/>
  <c r="Q131" i="37"/>
  <c r="M131" i="37"/>
  <c r="T131" i="37"/>
  <c r="BG131" i="37"/>
  <c r="AJ131" i="37"/>
  <c r="Y131" i="37"/>
  <c r="V131" i="37"/>
  <c r="AG131" i="37"/>
  <c r="AZ131" i="37"/>
  <c r="AB131" i="37"/>
  <c r="W131" i="37"/>
  <c r="AL131" i="37"/>
  <c r="AP131" i="37"/>
  <c r="R131" i="37"/>
  <c r="AM131" i="37"/>
  <c r="AC131" i="37"/>
  <c r="AA131" i="37"/>
  <c r="H131" i="37"/>
  <c r="AV131" i="37"/>
  <c r="AR131" i="37"/>
  <c r="BH131" i="37"/>
  <c r="O131" i="37"/>
  <c r="K131" i="37"/>
  <c r="J131" i="37"/>
  <c r="AX131" i="37"/>
  <c r="AY131" i="37"/>
  <c r="AH131" i="37"/>
  <c r="AK131" i="37"/>
  <c r="X131" i="37"/>
  <c r="B132" i="37"/>
  <c r="AN132" i="37" s="1"/>
  <c r="Z131" i="37"/>
  <c r="AE131" i="37"/>
  <c r="BB131" i="37"/>
  <c r="BA131" i="37"/>
  <c r="S131" i="37"/>
  <c r="N131" i="37"/>
  <c r="G131" i="37"/>
  <c r="BF131" i="37"/>
  <c r="AD131" i="37"/>
  <c r="U131" i="37"/>
  <c r="AF131" i="37"/>
  <c r="AU131" i="37"/>
  <c r="AO131" i="37"/>
  <c r="AT131" i="37"/>
  <c r="P131" i="37"/>
  <c r="AN131" i="37"/>
  <c r="AI131" i="37"/>
  <c r="AQ131" i="37"/>
  <c r="A135" i="37" l="1"/>
  <c r="A134" i="37"/>
  <c r="F129" i="37"/>
  <c r="J128" i="36" s="1"/>
  <c r="F128" i="36" s="1"/>
  <c r="AC132" i="37"/>
  <c r="AE132" i="37"/>
  <c r="M132" i="37"/>
  <c r="Y132" i="37"/>
  <c r="G132" i="37"/>
  <c r="BB132" i="37"/>
  <c r="AI132" i="37"/>
  <c r="I132" i="37"/>
  <c r="R132" i="37"/>
  <c r="Z132" i="37"/>
  <c r="AG132" i="37"/>
  <c r="AQ132" i="37"/>
  <c r="BF132" i="37"/>
  <c r="P132" i="37"/>
  <c r="AD132" i="37"/>
  <c r="AP132" i="37"/>
  <c r="T132" i="37"/>
  <c r="Q132" i="37"/>
  <c r="AJ132" i="37"/>
  <c r="U132" i="37"/>
  <c r="AV132" i="37"/>
  <c r="J132" i="37"/>
  <c r="AS132" i="37"/>
  <c r="AT132" i="37"/>
  <c r="K132" i="37"/>
  <c r="O132" i="37"/>
  <c r="AY132" i="37"/>
  <c r="N132" i="37"/>
  <c r="AF132" i="37"/>
  <c r="AX132" i="37"/>
  <c r="AL132" i="37"/>
  <c r="B133" i="37"/>
  <c r="H132" i="37"/>
  <c r="AB132" i="37"/>
  <c r="AM132" i="37"/>
  <c r="AK132" i="37"/>
  <c r="BK132" i="37"/>
  <c r="AU132" i="37"/>
  <c r="BH132" i="37"/>
  <c r="S132" i="37"/>
  <c r="AH132" i="37"/>
  <c r="AO132" i="37"/>
  <c r="W132" i="37"/>
  <c r="BC131" i="37"/>
  <c r="BD131" i="37" s="1"/>
  <c r="BE131" i="37" s="1"/>
  <c r="E131" i="37" s="1"/>
  <c r="I130" i="36" s="1"/>
  <c r="V132" i="37"/>
  <c r="AR132" i="37"/>
  <c r="X132" i="37"/>
  <c r="AZ132" i="37"/>
  <c r="D131" i="37"/>
  <c r="BG132" i="37"/>
  <c r="BA132" i="37"/>
  <c r="AA132" i="37"/>
  <c r="A135" i="36" l="1"/>
  <c r="B135" i="37"/>
  <c r="BL135" i="37" s="1"/>
  <c r="AB133" i="37"/>
  <c r="AY133" i="37"/>
  <c r="BK133" i="37"/>
  <c r="AT133" i="37"/>
  <c r="AF133" i="37"/>
  <c r="AS133" i="37"/>
  <c r="J133" i="37"/>
  <c r="BB133" i="37"/>
  <c r="AI133" i="37"/>
  <c r="AX133" i="37"/>
  <c r="P133" i="37"/>
  <c r="I133" i="37"/>
  <c r="BG133" i="37"/>
  <c r="U133" i="37"/>
  <c r="AQ133" i="37"/>
  <c r="Q133" i="37"/>
  <c r="AE133" i="37"/>
  <c r="AO133" i="37"/>
  <c r="AV133" i="37"/>
  <c r="G133" i="37"/>
  <c r="S133" i="37"/>
  <c r="K133" i="37"/>
  <c r="BF133" i="37"/>
  <c r="AC133" i="37"/>
  <c r="Y133" i="37"/>
  <c r="AG133" i="37"/>
  <c r="BA133" i="37"/>
  <c r="T133" i="37"/>
  <c r="AD133" i="37"/>
  <c r="X133" i="37"/>
  <c r="M133" i="37"/>
  <c r="BH133" i="37"/>
  <c r="Z133" i="37"/>
  <c r="AN133" i="37"/>
  <c r="AU133" i="37"/>
  <c r="H130" i="36"/>
  <c r="AP133" i="37"/>
  <c r="AJ133" i="37"/>
  <c r="N133" i="37"/>
  <c r="V133" i="37"/>
  <c r="AL133" i="37"/>
  <c r="W133" i="37"/>
  <c r="AH133" i="37"/>
  <c r="B134" i="37"/>
  <c r="AX134" i="37" s="1"/>
  <c r="AR133" i="37"/>
  <c r="O133" i="37"/>
  <c r="R133" i="37"/>
  <c r="AA133" i="37"/>
  <c r="H133" i="37"/>
  <c r="AM133" i="37"/>
  <c r="AK133" i="37"/>
  <c r="AZ133" i="37"/>
  <c r="A136" i="36" l="1"/>
  <c r="C136" i="36" s="1"/>
  <c r="C135" i="36"/>
  <c r="A136" i="37"/>
  <c r="AH135" i="37"/>
  <c r="V135" i="37"/>
  <c r="K135" i="37"/>
  <c r="I135" i="37"/>
  <c r="AB135" i="37"/>
  <c r="AS135" i="37"/>
  <c r="AO135" i="37"/>
  <c r="BI135" i="37"/>
  <c r="AJ135" i="37"/>
  <c r="AG135" i="37"/>
  <c r="BG135" i="37"/>
  <c r="AR135" i="37"/>
  <c r="AN135" i="37"/>
  <c r="AE135" i="37"/>
  <c r="AZ135" i="37"/>
  <c r="AV135" i="37"/>
  <c r="AX135" i="37"/>
  <c r="W135" i="37"/>
  <c r="N135" i="37"/>
  <c r="AD135" i="37"/>
  <c r="BA135" i="37"/>
  <c r="AU135" i="37"/>
  <c r="O135" i="37"/>
  <c r="BK135" i="37"/>
  <c r="Z135" i="37"/>
  <c r="AY135" i="37"/>
  <c r="M135" i="37"/>
  <c r="S135" i="37"/>
  <c r="AA135" i="37"/>
  <c r="AM135" i="37"/>
  <c r="AP135" i="37"/>
  <c r="AI135" i="37"/>
  <c r="G135" i="37"/>
  <c r="BJ135" i="37"/>
  <c r="Q135" i="37"/>
  <c r="AQ135" i="37"/>
  <c r="AC135" i="37"/>
  <c r="AF135" i="37"/>
  <c r="U135" i="37"/>
  <c r="AK135" i="37"/>
  <c r="R135" i="37"/>
  <c r="P135" i="37"/>
  <c r="AW135" i="37"/>
  <c r="J135" i="37"/>
  <c r="BB135" i="37"/>
  <c r="H135" i="37"/>
  <c r="AL135" i="37"/>
  <c r="T135" i="37"/>
  <c r="AT135" i="37"/>
  <c r="Y135" i="37"/>
  <c r="X135" i="37"/>
  <c r="L135" i="37"/>
  <c r="BF135" i="37"/>
  <c r="BH135" i="37"/>
  <c r="A137" i="37"/>
  <c r="AJ134" i="37"/>
  <c r="AC134" i="37"/>
  <c r="N134" i="37"/>
  <c r="AY134" i="37"/>
  <c r="AT134" i="37"/>
  <c r="BK134" i="37"/>
  <c r="K134" i="37"/>
  <c r="AU134" i="37"/>
  <c r="AD134" i="37"/>
  <c r="BH134" i="37"/>
  <c r="AM134" i="37"/>
  <c r="J134" i="37"/>
  <c r="AG134" i="37"/>
  <c r="T134" i="37"/>
  <c r="AP134" i="37"/>
  <c r="AA134" i="37"/>
  <c r="AR134" i="37"/>
  <c r="X134" i="37"/>
  <c r="R134" i="37"/>
  <c r="Z134" i="37"/>
  <c r="G134" i="37"/>
  <c r="I134" i="37"/>
  <c r="M134" i="37"/>
  <c r="S134" i="37"/>
  <c r="AS134" i="37"/>
  <c r="BG134" i="37"/>
  <c r="A137" i="36"/>
  <c r="C137" i="36" s="1"/>
  <c r="BA134" i="37"/>
  <c r="AI134" i="37"/>
  <c r="AB134" i="37"/>
  <c r="AN134" i="37"/>
  <c r="W134" i="37"/>
  <c r="B136" i="37"/>
  <c r="AN136" i="37" s="1"/>
  <c r="Y134" i="37"/>
  <c r="AZ134" i="37"/>
  <c r="BC133" i="37"/>
  <c r="BD133" i="37" s="1"/>
  <c r="BE133" i="37" s="1"/>
  <c r="E133" i="37" s="1"/>
  <c r="I132" i="36" s="1"/>
  <c r="P134" i="37"/>
  <c r="AQ134" i="37"/>
  <c r="Q134" i="37"/>
  <c r="AV134" i="37"/>
  <c r="V134" i="37"/>
  <c r="BB134" i="37"/>
  <c r="AH134" i="37"/>
  <c r="AE134" i="37"/>
  <c r="AK134" i="37"/>
  <c r="U134" i="37"/>
  <c r="AF134" i="37"/>
  <c r="BF134" i="37"/>
  <c r="AO134" i="37"/>
  <c r="H134" i="37"/>
  <c r="O134" i="37"/>
  <c r="AL134" i="37"/>
  <c r="BL133" i="37"/>
  <c r="D133" i="37"/>
  <c r="A139" i="36" l="1"/>
  <c r="C139" i="36" s="1"/>
  <c r="C135" i="37"/>
  <c r="BC135" i="37"/>
  <c r="BD135" i="37" s="1"/>
  <c r="BE135" i="37"/>
  <c r="E135" i="37" s="1"/>
  <c r="D135" i="37"/>
  <c r="F135" i="37" s="1"/>
  <c r="A138" i="37"/>
  <c r="AE136" i="37"/>
  <c r="AA136" i="37"/>
  <c r="AY136" i="37"/>
  <c r="P136" i="37"/>
  <c r="AM136" i="37"/>
  <c r="AQ136" i="37"/>
  <c r="BB136" i="37"/>
  <c r="V136" i="37"/>
  <c r="AD136" i="37"/>
  <c r="Z136" i="37"/>
  <c r="Y136" i="37"/>
  <c r="AX136" i="37"/>
  <c r="N136" i="37"/>
  <c r="AG136" i="37"/>
  <c r="I136" i="37"/>
  <c r="AZ136" i="37"/>
  <c r="BG136" i="37"/>
  <c r="Q136" i="37"/>
  <c r="J136" i="37"/>
  <c r="AV136" i="37"/>
  <c r="S136" i="37"/>
  <c r="X136" i="37"/>
  <c r="AK136" i="37"/>
  <c r="BF136" i="37"/>
  <c r="AT136" i="37"/>
  <c r="AO136" i="37"/>
  <c r="O136" i="37"/>
  <c r="U136" i="37"/>
  <c r="T136" i="37"/>
  <c r="AC136" i="37"/>
  <c r="AB136" i="37"/>
  <c r="AU136" i="37"/>
  <c r="W136" i="37"/>
  <c r="BC134" i="37"/>
  <c r="BD134" i="37" s="1"/>
  <c r="BE134" i="37" s="1"/>
  <c r="E134" i="37" s="1"/>
  <c r="I133" i="36" s="1"/>
  <c r="AI136" i="37"/>
  <c r="AP136" i="37"/>
  <c r="BK136" i="37"/>
  <c r="AJ136" i="37"/>
  <c r="AL136" i="37"/>
  <c r="AS136" i="37"/>
  <c r="BL134" i="37"/>
  <c r="AH136" i="37"/>
  <c r="M136" i="37"/>
  <c r="BH136" i="37"/>
  <c r="AF136" i="37"/>
  <c r="G136" i="37"/>
  <c r="K136" i="37"/>
  <c r="BA136" i="37"/>
  <c r="H136" i="37"/>
  <c r="D134" i="37"/>
  <c r="F133" i="37"/>
  <c r="J132" i="36" s="1"/>
  <c r="H132" i="36"/>
  <c r="R136" i="37"/>
  <c r="AR136" i="37"/>
  <c r="B137" i="37"/>
  <c r="A139" i="37" l="1"/>
  <c r="B139" i="37" s="1"/>
  <c r="BL139" i="37" s="1"/>
  <c r="A140" i="37"/>
  <c r="F132" i="36"/>
  <c r="I137" i="37"/>
  <c r="D136" i="37"/>
  <c r="AQ137" i="37"/>
  <c r="R137" i="37"/>
  <c r="M137" i="37"/>
  <c r="S137" i="37"/>
  <c r="AU137" i="37"/>
  <c r="T137" i="37"/>
  <c r="Z137" i="37"/>
  <c r="AP137" i="37"/>
  <c r="O137" i="37"/>
  <c r="AF137" i="37"/>
  <c r="U137" i="37"/>
  <c r="BC136" i="37"/>
  <c r="BD136" i="37" s="1"/>
  <c r="BE136" i="37" s="1"/>
  <c r="E136" i="37" s="1"/>
  <c r="I135" i="36" s="1"/>
  <c r="BA137" i="37"/>
  <c r="BK137" i="37"/>
  <c r="AE137" i="37"/>
  <c r="Q137" i="37"/>
  <c r="V137" i="37"/>
  <c r="X137" i="37"/>
  <c r="AO137" i="37"/>
  <c r="N137" i="37"/>
  <c r="AC137" i="37"/>
  <c r="AV137" i="37"/>
  <c r="AA137" i="37"/>
  <c r="J137" i="37"/>
  <c r="B138" i="37"/>
  <c r="H138" i="37" s="1"/>
  <c r="AX137" i="37"/>
  <c r="AB137" i="37"/>
  <c r="P137" i="37"/>
  <c r="BB137" i="37"/>
  <c r="AL137" i="37"/>
  <c r="AN137" i="37"/>
  <c r="AD137" i="37"/>
  <c r="AG137" i="37"/>
  <c r="AS137" i="37"/>
  <c r="BG137" i="37"/>
  <c r="H137" i="37"/>
  <c r="AT137" i="37"/>
  <c r="AH137" i="37"/>
  <c r="AK137" i="37"/>
  <c r="AZ137" i="37"/>
  <c r="AJ137" i="37"/>
  <c r="BF137" i="37"/>
  <c r="K137" i="37"/>
  <c r="F134" i="37"/>
  <c r="J133" i="36" s="1"/>
  <c r="H133" i="36"/>
  <c r="AY137" i="37"/>
  <c r="A140" i="36"/>
  <c r="C140" i="36" s="1"/>
  <c r="AI137" i="37"/>
  <c r="AR137" i="37"/>
  <c r="W137" i="37"/>
  <c r="Y137" i="37"/>
  <c r="BH137" i="37"/>
  <c r="AM137" i="37"/>
  <c r="G137" i="37"/>
  <c r="AA139" i="37" l="1"/>
  <c r="BF139" i="37"/>
  <c r="Y139" i="37"/>
  <c r="BB139" i="37"/>
  <c r="AF139" i="37"/>
  <c r="AZ139" i="37"/>
  <c r="AQ139" i="37"/>
  <c r="AP139" i="37"/>
  <c r="A142" i="36"/>
  <c r="C142" i="36" s="1"/>
  <c r="O139" i="37"/>
  <c r="AK139" i="37"/>
  <c r="AJ139" i="37"/>
  <c r="AL139" i="37"/>
  <c r="Q139" i="37"/>
  <c r="AG139" i="37"/>
  <c r="W139" i="37"/>
  <c r="AO139" i="37"/>
  <c r="A142" i="37"/>
  <c r="N139" i="37"/>
  <c r="AR139" i="37"/>
  <c r="AD139" i="37"/>
  <c r="AW139" i="37"/>
  <c r="AU139" i="37"/>
  <c r="AM139" i="37"/>
  <c r="U139" i="37"/>
  <c r="AH139" i="37"/>
  <c r="I139" i="37"/>
  <c r="Z139" i="37"/>
  <c r="T139" i="37"/>
  <c r="AC139" i="37"/>
  <c r="J139" i="37"/>
  <c r="H139" i="37"/>
  <c r="AX139" i="37"/>
  <c r="BH139" i="37"/>
  <c r="S139" i="37"/>
  <c r="BI139" i="37"/>
  <c r="X139" i="37"/>
  <c r="V139" i="37"/>
  <c r="AB139" i="37"/>
  <c r="AI139" i="37"/>
  <c r="L139" i="37"/>
  <c r="AS139" i="37"/>
  <c r="BA139" i="37"/>
  <c r="BG139" i="37"/>
  <c r="G139" i="37"/>
  <c r="M139" i="37"/>
  <c r="BJ139" i="37"/>
  <c r="BK139" i="37"/>
  <c r="AT139" i="37"/>
  <c r="K139" i="37"/>
  <c r="AY139" i="37"/>
  <c r="AV139" i="37"/>
  <c r="AE139" i="37"/>
  <c r="R139" i="37"/>
  <c r="AN139" i="37"/>
  <c r="P139" i="37"/>
  <c r="A141" i="37"/>
  <c r="AG138" i="37"/>
  <c r="BH138" i="37"/>
  <c r="AJ138" i="37"/>
  <c r="AY138" i="37"/>
  <c r="AS138" i="37"/>
  <c r="J138" i="37"/>
  <c r="BF138" i="37"/>
  <c r="AD138" i="37"/>
  <c r="G138" i="37"/>
  <c r="F133" i="36"/>
  <c r="K138" i="37"/>
  <c r="M138" i="37"/>
  <c r="AB138" i="37"/>
  <c r="AF138" i="37"/>
  <c r="O138" i="37"/>
  <c r="AI138" i="37"/>
  <c r="AO138" i="37"/>
  <c r="BK138" i="37"/>
  <c r="AR138" i="37"/>
  <c r="AK138" i="37"/>
  <c r="BG138" i="37"/>
  <c r="U138" i="37"/>
  <c r="X138" i="37"/>
  <c r="R138" i="37"/>
  <c r="AQ138" i="37"/>
  <c r="AP138" i="37"/>
  <c r="AL138" i="37"/>
  <c r="T138" i="37"/>
  <c r="AZ138" i="37"/>
  <c r="AA138" i="37"/>
  <c r="AM138" i="37"/>
  <c r="N138" i="37"/>
  <c r="AU138" i="37"/>
  <c r="AN138" i="37"/>
  <c r="V138" i="37"/>
  <c r="I138" i="37"/>
  <c r="BL137" i="37"/>
  <c r="BB138" i="37"/>
  <c r="H135" i="36"/>
  <c r="W138" i="37"/>
  <c r="AC138" i="37"/>
  <c r="BA138" i="37"/>
  <c r="Z138" i="37"/>
  <c r="Q138" i="37"/>
  <c r="S138" i="37"/>
  <c r="AH138" i="37"/>
  <c r="D137" i="37"/>
  <c r="AV138" i="37"/>
  <c r="AX138" i="37"/>
  <c r="BC137" i="37"/>
  <c r="BD137" i="37" s="1"/>
  <c r="BE137" i="37" s="1"/>
  <c r="E137" i="37" s="1"/>
  <c r="I136" i="36" s="1"/>
  <c r="AE138" i="37"/>
  <c r="P138" i="37"/>
  <c r="B140" i="37"/>
  <c r="Z140" i="37" s="1"/>
  <c r="AT138" i="37"/>
  <c r="Y138" i="37"/>
  <c r="A144" i="37" l="1"/>
  <c r="C139" i="37"/>
  <c r="BC139" i="37"/>
  <c r="BD139" i="37" s="1"/>
  <c r="BE139" i="37"/>
  <c r="E139" i="37" s="1"/>
  <c r="D139" i="37"/>
  <c r="F139" i="37" s="1"/>
  <c r="B142" i="37"/>
  <c r="BL142" i="37" s="1"/>
  <c r="AQ142" i="37"/>
  <c r="AW142" i="37"/>
  <c r="AV142" i="37"/>
  <c r="AG142" i="37"/>
  <c r="O142" i="37"/>
  <c r="AO142" i="37"/>
  <c r="T142" i="37"/>
  <c r="Y142" i="37"/>
  <c r="AS142" i="37"/>
  <c r="AU142" i="37"/>
  <c r="J142" i="37"/>
  <c r="AY142" i="37"/>
  <c r="S142" i="37"/>
  <c r="AC142" i="37"/>
  <c r="BK142" i="37"/>
  <c r="W142" i="37"/>
  <c r="Q142" i="37"/>
  <c r="AE142" i="37"/>
  <c r="P142" i="37"/>
  <c r="AP142" i="37"/>
  <c r="Z142" i="37"/>
  <c r="A143" i="37"/>
  <c r="BL138" i="37"/>
  <c r="R140" i="37"/>
  <c r="AH140" i="37"/>
  <c r="T140" i="37"/>
  <c r="AF140" i="37"/>
  <c r="AK140" i="37"/>
  <c r="BH140" i="37"/>
  <c r="AZ140" i="37"/>
  <c r="J140" i="37"/>
  <c r="K140" i="37"/>
  <c r="AI140" i="37"/>
  <c r="D138" i="37"/>
  <c r="AM140" i="37"/>
  <c r="AX140" i="37"/>
  <c r="Y140" i="37"/>
  <c r="AA140" i="37"/>
  <c r="AY140" i="37"/>
  <c r="X140" i="37"/>
  <c r="AS140" i="37"/>
  <c r="S140" i="37"/>
  <c r="W140" i="37"/>
  <c r="BA140" i="37"/>
  <c r="AQ140" i="37"/>
  <c r="AB140" i="37"/>
  <c r="U140" i="37"/>
  <c r="BB140" i="37"/>
  <c r="AU140" i="37"/>
  <c r="AC140" i="37"/>
  <c r="F137" i="37"/>
  <c r="J136" i="36" s="1"/>
  <c r="H136" i="36"/>
  <c r="AT140" i="37"/>
  <c r="B141" i="37"/>
  <c r="N140" i="37"/>
  <c r="P140" i="37"/>
  <c r="AL140" i="37"/>
  <c r="G140" i="37"/>
  <c r="AE140" i="37"/>
  <c r="I140" i="37"/>
  <c r="BK140" i="37"/>
  <c r="AG140" i="37"/>
  <c r="AV140" i="37"/>
  <c r="AJ140" i="37"/>
  <c r="BC138" i="37"/>
  <c r="BD138" i="37" s="1"/>
  <c r="BE138" i="37" s="1"/>
  <c r="E138" i="37" s="1"/>
  <c r="I137" i="36" s="1"/>
  <c r="AN140" i="37"/>
  <c r="M140" i="37"/>
  <c r="AD140" i="37"/>
  <c r="AP140" i="37"/>
  <c r="BF140" i="37"/>
  <c r="AR140" i="37"/>
  <c r="BG140" i="37"/>
  <c r="O140" i="37"/>
  <c r="H140" i="37"/>
  <c r="AO140" i="37"/>
  <c r="Q140" i="37"/>
  <c r="V140" i="37"/>
  <c r="A144" i="36" l="1"/>
  <c r="F138" i="37"/>
  <c r="J137" i="36" s="1"/>
  <c r="F136" i="36"/>
  <c r="H142" i="37"/>
  <c r="X142" i="37"/>
  <c r="BJ142" i="37"/>
  <c r="AR142" i="37"/>
  <c r="AX142" i="37"/>
  <c r="V142" i="37"/>
  <c r="AA142" i="37"/>
  <c r="BF142" i="37"/>
  <c r="AT142" i="37"/>
  <c r="BG142" i="37"/>
  <c r="G142" i="37"/>
  <c r="AH142" i="37"/>
  <c r="U142" i="37"/>
  <c r="L142" i="37"/>
  <c r="AD142" i="37"/>
  <c r="AI142" i="37"/>
  <c r="BB142" i="37"/>
  <c r="R144" i="37"/>
  <c r="I144" i="37"/>
  <c r="B144" i="37"/>
  <c r="BL144" i="37" s="1"/>
  <c r="AJ144" i="37"/>
  <c r="Z144" i="37"/>
  <c r="AX144" i="37"/>
  <c r="T144" i="37"/>
  <c r="AK144" i="37"/>
  <c r="AQ144" i="37"/>
  <c r="Y144" i="37"/>
  <c r="AH144" i="37"/>
  <c r="O144" i="37"/>
  <c r="AS144" i="37"/>
  <c r="X144" i="37"/>
  <c r="AB144" i="37"/>
  <c r="S144" i="37"/>
  <c r="H144" i="37"/>
  <c r="AP144" i="37"/>
  <c r="BF144" i="37"/>
  <c r="AL144" i="37"/>
  <c r="P144" i="37"/>
  <c r="AI144" i="37"/>
  <c r="BI144" i="37"/>
  <c r="AO144" i="37"/>
  <c r="AU144" i="37"/>
  <c r="AM144" i="37"/>
  <c r="BK144" i="37"/>
  <c r="AR144" i="37"/>
  <c r="U144" i="37"/>
  <c r="BB144" i="37"/>
  <c r="AA144" i="37"/>
  <c r="AZ144" i="37"/>
  <c r="L144" i="37"/>
  <c r="BH144" i="37"/>
  <c r="Q144" i="37"/>
  <c r="BG144" i="37"/>
  <c r="AE144" i="37"/>
  <c r="BA144" i="37"/>
  <c r="M144" i="37"/>
  <c r="G144" i="37"/>
  <c r="AD144" i="37"/>
  <c r="AL142" i="37"/>
  <c r="M142" i="37"/>
  <c r="AK142" i="37"/>
  <c r="I142" i="37"/>
  <c r="AM142" i="37"/>
  <c r="BA142" i="37"/>
  <c r="K142" i="37"/>
  <c r="AJ142" i="37"/>
  <c r="BH142" i="37"/>
  <c r="AF142" i="37"/>
  <c r="BI142" i="37"/>
  <c r="AN142" i="37"/>
  <c r="N142" i="37"/>
  <c r="AB142" i="37"/>
  <c r="AZ142" i="37"/>
  <c r="R142" i="37"/>
  <c r="H137" i="36"/>
  <c r="BL140" i="37"/>
  <c r="AT141" i="37"/>
  <c r="BF141" i="37"/>
  <c r="Y141" i="37"/>
  <c r="AV141" i="37"/>
  <c r="AS141" i="37"/>
  <c r="P141" i="37"/>
  <c r="AE141" i="37"/>
  <c r="Q141" i="37"/>
  <c r="V141" i="37"/>
  <c r="AF141" i="37"/>
  <c r="AP141" i="37"/>
  <c r="AJ141" i="37"/>
  <c r="S141" i="37"/>
  <c r="AQ141" i="37"/>
  <c r="I141" i="37"/>
  <c r="AZ141" i="37"/>
  <c r="AO141" i="37"/>
  <c r="AU141" i="37"/>
  <c r="T141" i="37"/>
  <c r="J141" i="37"/>
  <c r="AA141" i="37"/>
  <c r="AB141" i="37"/>
  <c r="R141" i="37"/>
  <c r="AK141" i="37"/>
  <c r="BB141" i="37"/>
  <c r="AN141" i="37"/>
  <c r="BA141" i="37"/>
  <c r="BH141" i="37"/>
  <c r="AX141" i="37"/>
  <c r="U141" i="37"/>
  <c r="G141" i="37"/>
  <c r="K141" i="37"/>
  <c r="AD141" i="37"/>
  <c r="AI141" i="37"/>
  <c r="AR141" i="37"/>
  <c r="BK141" i="37"/>
  <c r="H141" i="37"/>
  <c r="Z141" i="37"/>
  <c r="N141" i="37"/>
  <c r="AG141" i="37"/>
  <c r="BC140" i="37"/>
  <c r="BD140" i="37" s="1"/>
  <c r="BE140" i="37" s="1"/>
  <c r="E140" i="37" s="1"/>
  <c r="I139" i="36" s="1"/>
  <c r="W141" i="37"/>
  <c r="X141" i="37"/>
  <c r="AM141" i="37"/>
  <c r="AY141" i="37"/>
  <c r="M141" i="37"/>
  <c r="O141" i="37"/>
  <c r="B143" i="37"/>
  <c r="AC141" i="37"/>
  <c r="AH141" i="37"/>
  <c r="D140" i="37"/>
  <c r="BG141" i="37"/>
  <c r="AL141" i="37"/>
  <c r="A145" i="37" l="1"/>
  <c r="C144" i="36"/>
  <c r="F137" i="36"/>
  <c r="BE142" i="37"/>
  <c r="E142" i="37" s="1"/>
  <c r="D142" i="37"/>
  <c r="F142" i="37" s="1"/>
  <c r="AG144" i="37"/>
  <c r="AT144" i="37"/>
  <c r="AY144" i="37"/>
  <c r="W144" i="37"/>
  <c r="AV144" i="37"/>
  <c r="AW144" i="37"/>
  <c r="J144" i="37"/>
  <c r="BE144" i="37" s="1"/>
  <c r="E144" i="37" s="1"/>
  <c r="K144" i="37"/>
  <c r="AC144" i="37"/>
  <c r="BJ144" i="37"/>
  <c r="V144" i="37"/>
  <c r="N144" i="37"/>
  <c r="C142" i="37"/>
  <c r="D144" i="37"/>
  <c r="F144" i="37" s="1"/>
  <c r="AN144" i="37"/>
  <c r="AF144" i="37"/>
  <c r="BC142" i="37"/>
  <c r="BD142" i="37" s="1"/>
  <c r="A146" i="37"/>
  <c r="AT143" i="37"/>
  <c r="BA143" i="37"/>
  <c r="X143" i="37"/>
  <c r="AO143" i="37"/>
  <c r="AC143" i="37"/>
  <c r="AY143" i="37"/>
  <c r="BK143" i="37"/>
  <c r="I143" i="37"/>
  <c r="AZ143" i="37"/>
  <c r="AA143" i="37"/>
  <c r="M143" i="37"/>
  <c r="Z143" i="37"/>
  <c r="AM143" i="37"/>
  <c r="BH143" i="37"/>
  <c r="H143" i="37"/>
  <c r="V143" i="37"/>
  <c r="AV143" i="37"/>
  <c r="T143" i="37"/>
  <c r="J143" i="37"/>
  <c r="AF143" i="37"/>
  <c r="S143" i="37"/>
  <c r="N143" i="37"/>
  <c r="G143" i="37"/>
  <c r="O143" i="37"/>
  <c r="AR143" i="37"/>
  <c r="AX143" i="37"/>
  <c r="AP143" i="37"/>
  <c r="BC141" i="37"/>
  <c r="BD141" i="37" s="1"/>
  <c r="BE141" i="37" s="1"/>
  <c r="E141" i="37" s="1"/>
  <c r="I140" i="36" s="1"/>
  <c r="Y143" i="37"/>
  <c r="AU143" i="37"/>
  <c r="W143" i="37"/>
  <c r="R143" i="37"/>
  <c r="A146" i="36"/>
  <c r="C146" i="36" s="1"/>
  <c r="AK143" i="37"/>
  <c r="AL143" i="37"/>
  <c r="AD143" i="37"/>
  <c r="BB143" i="37"/>
  <c r="U143" i="37"/>
  <c r="BF143" i="37"/>
  <c r="BG143" i="37"/>
  <c r="AH143" i="37"/>
  <c r="AI143" i="37"/>
  <c r="AE143" i="37"/>
  <c r="AS143" i="37"/>
  <c r="Q143" i="37"/>
  <c r="AG143" i="37"/>
  <c r="AN143" i="37"/>
  <c r="AQ143" i="37"/>
  <c r="B145" i="37"/>
  <c r="AB143" i="37"/>
  <c r="K143" i="37"/>
  <c r="P143" i="37"/>
  <c r="F140" i="37"/>
  <c r="J139" i="36" s="1"/>
  <c r="H139" i="36"/>
  <c r="AJ143" i="37"/>
  <c r="D141" i="37"/>
  <c r="C144" i="37" l="1"/>
  <c r="BC144" i="37"/>
  <c r="BD144" i="37" s="1"/>
  <c r="A147" i="37"/>
  <c r="AH145" i="37"/>
  <c r="F139" i="36"/>
  <c r="BC143" i="37"/>
  <c r="BD143" i="37" s="1"/>
  <c r="BE143" i="37" s="1"/>
  <c r="E143" i="37" s="1"/>
  <c r="I142" i="36" s="1"/>
  <c r="AK145" i="37"/>
  <c r="AO145" i="37"/>
  <c r="M145" i="37"/>
  <c r="AZ145" i="37"/>
  <c r="AV145" i="37"/>
  <c r="P145" i="37"/>
  <c r="T145" i="37"/>
  <c r="BF145" i="37"/>
  <c r="AG145" i="37"/>
  <c r="AJ145" i="37"/>
  <c r="AC145" i="37"/>
  <c r="H145" i="37"/>
  <c r="K145" i="37"/>
  <c r="H140" i="36"/>
  <c r="Y145" i="37"/>
  <c r="BB145" i="37"/>
  <c r="AX145" i="37"/>
  <c r="AM145" i="37"/>
  <c r="AQ145" i="37"/>
  <c r="Z145" i="37"/>
  <c r="X145" i="37"/>
  <c r="V145" i="37"/>
  <c r="AS145" i="37"/>
  <c r="BA145" i="37"/>
  <c r="AI145" i="37"/>
  <c r="S145" i="37"/>
  <c r="J145" i="37"/>
  <c r="AR145" i="37"/>
  <c r="AL145" i="37"/>
  <c r="D143" i="37"/>
  <c r="O145" i="37"/>
  <c r="BG145" i="37"/>
  <c r="AE145" i="37"/>
  <c r="U145" i="37"/>
  <c r="W145" i="37"/>
  <c r="B146" i="37"/>
  <c r="AG146" i="37" s="1"/>
  <c r="AP145" i="37"/>
  <c r="R145" i="37"/>
  <c r="I145" i="37"/>
  <c r="BH145" i="37"/>
  <c r="AB145" i="37"/>
  <c r="AA145" i="37"/>
  <c r="N145" i="37"/>
  <c r="AF145" i="37"/>
  <c r="AN145" i="37"/>
  <c r="AT145" i="37"/>
  <c r="G145" i="37"/>
  <c r="A147" i="36"/>
  <c r="C147" i="36" s="1"/>
  <c r="AY145" i="37"/>
  <c r="Q145" i="37"/>
  <c r="BK145" i="37"/>
  <c r="AU145" i="37"/>
  <c r="AD145" i="37"/>
  <c r="BL143" i="37"/>
  <c r="A148" i="37" l="1"/>
  <c r="J146" i="37"/>
  <c r="AM146" i="37"/>
  <c r="U146" i="37"/>
  <c r="I146" i="37"/>
  <c r="AE146" i="37"/>
  <c r="Z146" i="37"/>
  <c r="AK146" i="37"/>
  <c r="AD146" i="37"/>
  <c r="V146" i="37"/>
  <c r="AH146" i="37"/>
  <c r="BH146" i="37"/>
  <c r="AI146" i="37"/>
  <c r="M146" i="37"/>
  <c r="R146" i="37"/>
  <c r="P146" i="37"/>
  <c r="AJ146" i="37"/>
  <c r="AX146" i="37"/>
  <c r="BA146" i="37"/>
  <c r="AQ146" i="37"/>
  <c r="K146" i="37"/>
  <c r="H146" i="37"/>
  <c r="AL146" i="37"/>
  <c r="AF146" i="37"/>
  <c r="AU146" i="37"/>
  <c r="AA146" i="37"/>
  <c r="AP146" i="37"/>
  <c r="BG146" i="37"/>
  <c r="S146" i="37"/>
  <c r="AB146" i="37"/>
  <c r="BB146" i="37"/>
  <c r="AO146" i="37"/>
  <c r="W146" i="37"/>
  <c r="AC146" i="37"/>
  <c r="N146" i="37"/>
  <c r="AY146" i="37"/>
  <c r="AT146" i="37"/>
  <c r="Y146" i="37"/>
  <c r="AV146" i="37"/>
  <c r="X146" i="37"/>
  <c r="AN146" i="37"/>
  <c r="Q146" i="37"/>
  <c r="BL145" i="37"/>
  <c r="BK146" i="37"/>
  <c r="G146" i="37"/>
  <c r="T146" i="37"/>
  <c r="A148" i="36"/>
  <c r="C148" i="36" s="1"/>
  <c r="B147" i="37"/>
  <c r="AN147" i="37" s="1"/>
  <c r="BC145" i="37"/>
  <c r="BD145" i="37" s="1"/>
  <c r="BE145" i="37" s="1"/>
  <c r="E145" i="37" s="1"/>
  <c r="I144" i="36" s="1"/>
  <c r="F143" i="37"/>
  <c r="J142" i="36" s="1"/>
  <c r="H142" i="36"/>
  <c r="D145" i="37"/>
  <c r="AZ146" i="37"/>
  <c r="BF146" i="37"/>
  <c r="AS146" i="37"/>
  <c r="O146" i="37"/>
  <c r="AR146" i="37"/>
  <c r="A150" i="37" l="1"/>
  <c r="A149" i="37"/>
  <c r="F142" i="36"/>
  <c r="T147" i="37"/>
  <c r="G147" i="37"/>
  <c r="I147" i="37"/>
  <c r="J147" i="37"/>
  <c r="BL146" i="37"/>
  <c r="R147" i="37"/>
  <c r="V147" i="37"/>
  <c r="P147" i="37"/>
  <c r="AK147" i="37"/>
  <c r="AJ147" i="37"/>
  <c r="AY147" i="37"/>
  <c r="BB147" i="37"/>
  <c r="AB147" i="37"/>
  <c r="AD147" i="37"/>
  <c r="AC147" i="37"/>
  <c r="AE147" i="37"/>
  <c r="AH147" i="37"/>
  <c r="BF147" i="37"/>
  <c r="S147" i="37"/>
  <c r="AO147" i="37"/>
  <c r="AS147" i="37"/>
  <c r="O147" i="37"/>
  <c r="BA147" i="37"/>
  <c r="Y147" i="37"/>
  <c r="AQ147" i="37"/>
  <c r="BK147" i="37"/>
  <c r="AR147" i="37"/>
  <c r="Z147" i="37"/>
  <c r="AZ147" i="37"/>
  <c r="K147" i="37"/>
  <c r="BH147" i="37"/>
  <c r="AV147" i="37"/>
  <c r="AA147" i="37"/>
  <c r="AP147" i="37"/>
  <c r="Q147" i="37"/>
  <c r="BG147" i="37"/>
  <c r="AL147" i="37"/>
  <c r="AX147" i="37"/>
  <c r="AU147" i="37"/>
  <c r="AT147" i="37"/>
  <c r="U147" i="37"/>
  <c r="AG147" i="37"/>
  <c r="F145" i="37"/>
  <c r="J144" i="36" s="1"/>
  <c r="H144" i="36"/>
  <c r="M147" i="37"/>
  <c r="X147" i="37"/>
  <c r="B148" i="37"/>
  <c r="AG148" i="37" s="1"/>
  <c r="W147" i="37"/>
  <c r="AF147" i="37"/>
  <c r="AI147" i="37"/>
  <c r="N147" i="37"/>
  <c r="H147" i="37"/>
  <c r="AM147" i="37"/>
  <c r="A151" i="36" l="1"/>
  <c r="C151" i="36" s="1"/>
  <c r="F144" i="36"/>
  <c r="P150" i="37"/>
  <c r="AU150" i="37"/>
  <c r="AF150" i="37"/>
  <c r="V150" i="37"/>
  <c r="Q150" i="37"/>
  <c r="AB150" i="37"/>
  <c r="AX150" i="37"/>
  <c r="AN150" i="37"/>
  <c r="B150" i="37"/>
  <c r="BL150" i="37" s="1"/>
  <c r="AK150" i="37"/>
  <c r="AE150" i="37"/>
  <c r="AW150" i="37"/>
  <c r="BI150" i="37"/>
  <c r="W150" i="37"/>
  <c r="AR150" i="37"/>
  <c r="AC150" i="37"/>
  <c r="X150" i="37"/>
  <c r="BJ150" i="37"/>
  <c r="G150" i="37"/>
  <c r="AL150" i="37"/>
  <c r="AY150" i="37"/>
  <c r="M150" i="37"/>
  <c r="D147" i="37"/>
  <c r="H146" i="36" s="1"/>
  <c r="R148" i="37"/>
  <c r="O148" i="37"/>
  <c r="S148" i="37"/>
  <c r="AJ148" i="37"/>
  <c r="T148" i="37"/>
  <c r="AV148" i="37"/>
  <c r="X148" i="37"/>
  <c r="AZ148" i="37"/>
  <c r="AA148" i="37"/>
  <c r="BA148" i="37"/>
  <c r="W148" i="37"/>
  <c r="AB148" i="37"/>
  <c r="V148" i="37"/>
  <c r="AK148" i="37"/>
  <c r="AS148" i="37"/>
  <c r="Z148" i="37"/>
  <c r="AN148" i="37"/>
  <c r="I148" i="37"/>
  <c r="BB148" i="37"/>
  <c r="AP148" i="37"/>
  <c r="N148" i="37"/>
  <c r="AO148" i="37"/>
  <c r="BK148" i="37"/>
  <c r="P148" i="37"/>
  <c r="G148" i="37"/>
  <c r="M148" i="37"/>
  <c r="AC148" i="37"/>
  <c r="BH148" i="37"/>
  <c r="AH148" i="37"/>
  <c r="AD148" i="37"/>
  <c r="AI148" i="37"/>
  <c r="AT148" i="37"/>
  <c r="AL148" i="37"/>
  <c r="Y148" i="37"/>
  <c r="Q148" i="37"/>
  <c r="AR148" i="37"/>
  <c r="K148" i="37"/>
  <c r="AM148" i="37"/>
  <c r="BF148" i="37"/>
  <c r="AU148" i="37"/>
  <c r="BG148" i="37"/>
  <c r="AQ148" i="37"/>
  <c r="AE148" i="37"/>
  <c r="J148" i="37"/>
  <c r="AX148" i="37"/>
  <c r="AY148" i="37"/>
  <c r="U148" i="37"/>
  <c r="H148" i="37"/>
  <c r="AF148" i="37"/>
  <c r="BC147" i="37"/>
  <c r="BD147" i="37" s="1"/>
  <c r="BE147" i="37" s="1"/>
  <c r="E147" i="37" s="1"/>
  <c r="I146" i="36" s="1"/>
  <c r="B149" i="37"/>
  <c r="A151" i="37" l="1"/>
  <c r="AI150" i="37"/>
  <c r="S150" i="37"/>
  <c r="BF150" i="37"/>
  <c r="AO150" i="37"/>
  <c r="N150" i="37"/>
  <c r="AP150" i="37"/>
  <c r="L150" i="37"/>
  <c r="AZ150" i="37"/>
  <c r="J150" i="37"/>
  <c r="R150" i="37"/>
  <c r="BA150" i="37"/>
  <c r="AD150" i="37"/>
  <c r="AJ150" i="37"/>
  <c r="AQ150" i="37"/>
  <c r="AV150" i="37"/>
  <c r="BG150" i="37"/>
  <c r="AG150" i="37"/>
  <c r="K150" i="37"/>
  <c r="Y150" i="37"/>
  <c r="AM150" i="37"/>
  <c r="U150" i="37"/>
  <c r="AS150" i="37"/>
  <c r="O150" i="37"/>
  <c r="BB150" i="37"/>
  <c r="AA150" i="37"/>
  <c r="BH150" i="37"/>
  <c r="T150" i="37"/>
  <c r="AH150" i="37"/>
  <c r="Z150" i="37"/>
  <c r="H150" i="37"/>
  <c r="D150" i="37" s="1"/>
  <c r="F150" i="37" s="1"/>
  <c r="AT150" i="37"/>
  <c r="I150" i="37"/>
  <c r="BK150" i="37"/>
  <c r="A152" i="37"/>
  <c r="BL148" i="37"/>
  <c r="D148" i="37"/>
  <c r="AJ149" i="37"/>
  <c r="BC148" i="37"/>
  <c r="BD148" i="37" s="1"/>
  <c r="BE148" i="37" s="1"/>
  <c r="E148" i="37" s="1"/>
  <c r="I147" i="36" s="1"/>
  <c r="BA149" i="37"/>
  <c r="AT149" i="37"/>
  <c r="H149" i="37"/>
  <c r="AK149" i="37"/>
  <c r="AD149" i="37"/>
  <c r="Y149" i="37"/>
  <c r="AS149" i="37"/>
  <c r="R149" i="37"/>
  <c r="AY149" i="37"/>
  <c r="S149" i="37"/>
  <c r="G149" i="37"/>
  <c r="AM149" i="37"/>
  <c r="AH149" i="37"/>
  <c r="AR149" i="37"/>
  <c r="I149" i="37"/>
  <c r="J149" i="37"/>
  <c r="BF149" i="37"/>
  <c r="K149" i="37"/>
  <c r="B151" i="37"/>
  <c r="AK151" i="37" s="1"/>
  <c r="AF149" i="37"/>
  <c r="AP149" i="37"/>
  <c r="Z149" i="37"/>
  <c r="AB149" i="37"/>
  <c r="A152" i="36"/>
  <c r="C152" i="36" s="1"/>
  <c r="AV149" i="37"/>
  <c r="BH149" i="37"/>
  <c r="BG149" i="37"/>
  <c r="AO149" i="37"/>
  <c r="T149" i="37"/>
  <c r="AE149" i="37"/>
  <c r="V149" i="37"/>
  <c r="AG149" i="37"/>
  <c r="X149" i="37"/>
  <c r="AL149" i="37"/>
  <c r="AQ149" i="37"/>
  <c r="N149" i="37"/>
  <c r="AC149" i="37"/>
  <c r="AU149" i="37"/>
  <c r="AZ149" i="37"/>
  <c r="AX149" i="37"/>
  <c r="BK149" i="37"/>
  <c r="P149" i="37"/>
  <c r="U149" i="37"/>
  <c r="O149" i="37"/>
  <c r="AI149" i="37"/>
  <c r="W149" i="37"/>
  <c r="AA149" i="37"/>
  <c r="M149" i="37"/>
  <c r="AN149" i="37"/>
  <c r="BB149" i="37"/>
  <c r="Q149" i="37"/>
  <c r="F148" i="37" l="1"/>
  <c r="J147" i="36" s="1"/>
  <c r="C150" i="37"/>
  <c r="BC150" i="37"/>
  <c r="BD150" i="37" s="1"/>
  <c r="H147" i="36"/>
  <c r="BE150" i="37"/>
  <c r="E150" i="37" s="1"/>
  <c r="A153" i="37"/>
  <c r="AB151" i="37"/>
  <c r="AM151" i="37"/>
  <c r="M151" i="37"/>
  <c r="AY151" i="37"/>
  <c r="AE151" i="37"/>
  <c r="BA151" i="37"/>
  <c r="G151" i="37"/>
  <c r="AL151" i="37"/>
  <c r="Y151" i="37"/>
  <c r="H151" i="37"/>
  <c r="V151" i="37"/>
  <c r="BF151" i="37"/>
  <c r="U151" i="37"/>
  <c r="BH151" i="37"/>
  <c r="AQ151" i="37"/>
  <c r="AH151" i="37"/>
  <c r="K151" i="37"/>
  <c r="AF151" i="37"/>
  <c r="AP151" i="37"/>
  <c r="BG151" i="37"/>
  <c r="P151" i="37"/>
  <c r="AC151" i="37"/>
  <c r="AR151" i="37"/>
  <c r="BB151" i="37"/>
  <c r="J151" i="37"/>
  <c r="AG151" i="37"/>
  <c r="T151" i="37"/>
  <c r="AV151" i="37"/>
  <c r="AO151" i="37"/>
  <c r="O151" i="37"/>
  <c r="S151" i="37"/>
  <c r="I151" i="37"/>
  <c r="W151" i="37"/>
  <c r="AX151" i="37"/>
  <c r="R151" i="37"/>
  <c r="AI151" i="37"/>
  <c r="Q151" i="37"/>
  <c r="AD151" i="37"/>
  <c r="AN151" i="37"/>
  <c r="BK151" i="37"/>
  <c r="AU151" i="37"/>
  <c r="N151" i="37"/>
  <c r="Z151" i="37"/>
  <c r="X151" i="37"/>
  <c r="AA151" i="37"/>
  <c r="AZ151" i="37"/>
  <c r="AS151" i="37"/>
  <c r="BL149" i="37"/>
  <c r="D149" i="37"/>
  <c r="A153" i="36"/>
  <c r="C153" i="36" s="1"/>
  <c r="BC149" i="37"/>
  <c r="BD149" i="37" s="1"/>
  <c r="BE149" i="37" s="1"/>
  <c r="E149" i="37" s="1"/>
  <c r="I148" i="36" s="1"/>
  <c r="AJ151" i="37"/>
  <c r="AT151" i="37"/>
  <c r="B152" i="37"/>
  <c r="F147" i="36" l="1"/>
  <c r="A154" i="37"/>
  <c r="BL151" i="37"/>
  <c r="I152" i="37"/>
  <c r="AX152" i="37"/>
  <c r="N152" i="37"/>
  <c r="BB152" i="37"/>
  <c r="AR152" i="37"/>
  <c r="AG152" i="37"/>
  <c r="AH152" i="37"/>
  <c r="O152" i="37"/>
  <c r="W152" i="37"/>
  <c r="AF152" i="37"/>
  <c r="AK152" i="37"/>
  <c r="AP152" i="37"/>
  <c r="AE152" i="37"/>
  <c r="K152" i="37"/>
  <c r="AA152" i="37"/>
  <c r="AI152" i="37"/>
  <c r="AJ152" i="37"/>
  <c r="S152" i="37"/>
  <c r="J152" i="37"/>
  <c r="P152" i="37"/>
  <c r="BF152" i="37"/>
  <c r="H152" i="37"/>
  <c r="AQ152" i="37"/>
  <c r="Q152" i="37"/>
  <c r="AZ152" i="37"/>
  <c r="T152" i="37"/>
  <c r="V152" i="37"/>
  <c r="AV152" i="37"/>
  <c r="BG152" i="37"/>
  <c r="X152" i="37"/>
  <c r="F149" i="37"/>
  <c r="J148" i="36" s="1"/>
  <c r="H148" i="36"/>
  <c r="R152" i="37"/>
  <c r="BK152" i="37"/>
  <c r="AB152" i="37"/>
  <c r="AD152" i="37"/>
  <c r="AL152" i="37"/>
  <c r="Z152" i="37"/>
  <c r="AN152" i="37"/>
  <c r="BA152" i="37"/>
  <c r="AO152" i="37"/>
  <c r="Y152" i="37"/>
  <c r="AC152" i="37"/>
  <c r="G152" i="37"/>
  <c r="B153" i="37"/>
  <c r="AT152" i="37"/>
  <c r="AM152" i="37"/>
  <c r="AS152" i="37"/>
  <c r="U152" i="37"/>
  <c r="AY152" i="37"/>
  <c r="M152" i="37"/>
  <c r="BH152" i="37"/>
  <c r="AU152" i="37"/>
  <c r="A155" i="37" l="1"/>
  <c r="AC155" i="37" s="1"/>
  <c r="A156" i="37"/>
  <c r="F148" i="36"/>
  <c r="AL153" i="37"/>
  <c r="AK153" i="37"/>
  <c r="J153" i="37"/>
  <c r="K153" i="37"/>
  <c r="Z153" i="37"/>
  <c r="BG153" i="37"/>
  <c r="AA153" i="37"/>
  <c r="BH153" i="37"/>
  <c r="O153" i="37"/>
  <c r="BF153" i="37"/>
  <c r="AX153" i="37"/>
  <c r="AB153" i="37"/>
  <c r="AJ153" i="37"/>
  <c r="G153" i="37"/>
  <c r="AF153" i="37"/>
  <c r="AD153" i="37"/>
  <c r="AS153" i="37"/>
  <c r="P153" i="37"/>
  <c r="AY153" i="37"/>
  <c r="Y153" i="37"/>
  <c r="AQ153" i="37"/>
  <c r="BK153" i="37"/>
  <c r="AG153" i="37"/>
  <c r="I153" i="37"/>
  <c r="H153" i="37"/>
  <c r="AC153" i="37"/>
  <c r="Q153" i="37"/>
  <c r="AR153" i="37"/>
  <c r="AO153" i="37"/>
  <c r="R153" i="37"/>
  <c r="AP153" i="37"/>
  <c r="AE153" i="37"/>
  <c r="BL152" i="37"/>
  <c r="BC152" i="37"/>
  <c r="BD152" i="37" s="1"/>
  <c r="BE152" i="37" s="1"/>
  <c r="E152" i="37" s="1"/>
  <c r="I151" i="36" s="1"/>
  <c r="D152" i="37"/>
  <c r="N153" i="37"/>
  <c r="AZ153" i="37"/>
  <c r="AH153" i="37"/>
  <c r="W153" i="37"/>
  <c r="AM153" i="37"/>
  <c r="B154" i="37"/>
  <c r="AI153" i="37"/>
  <c r="M153" i="37"/>
  <c r="S153" i="37"/>
  <c r="BB153" i="37"/>
  <c r="AV153" i="37"/>
  <c r="V153" i="37"/>
  <c r="T153" i="37"/>
  <c r="AU153" i="37"/>
  <c r="AT153" i="37"/>
  <c r="U153" i="37"/>
  <c r="AN153" i="37"/>
  <c r="BA153" i="37"/>
  <c r="X153" i="37"/>
  <c r="AH155" i="37" l="1"/>
  <c r="AL155" i="37"/>
  <c r="AD155" i="37"/>
  <c r="AK155" i="37"/>
  <c r="AZ155" i="37"/>
  <c r="AB155" i="37"/>
  <c r="W155" i="37"/>
  <c r="AF155" i="37"/>
  <c r="AS155" i="37"/>
  <c r="G155" i="37"/>
  <c r="AI155" i="37"/>
  <c r="Z155" i="37"/>
  <c r="AW155" i="37"/>
  <c r="R155" i="37"/>
  <c r="H155" i="37"/>
  <c r="J155" i="37"/>
  <c r="AN155" i="37"/>
  <c r="BK155" i="37"/>
  <c r="AX155" i="37"/>
  <c r="BI155" i="37"/>
  <c r="AO155" i="37"/>
  <c r="X155" i="37"/>
  <c r="AV155" i="37"/>
  <c r="B155" i="37"/>
  <c r="BL155" i="37" s="1"/>
  <c r="V155" i="37"/>
  <c r="AP155" i="37"/>
  <c r="AG155" i="37"/>
  <c r="BF155" i="37"/>
  <c r="BJ155" i="37"/>
  <c r="AA155" i="37"/>
  <c r="I155" i="37"/>
  <c r="BB155" i="37"/>
  <c r="AQ155" i="37"/>
  <c r="BG155" i="37"/>
  <c r="AU155" i="37"/>
  <c r="AR155" i="37"/>
  <c r="T155" i="37"/>
  <c r="Q155" i="37"/>
  <c r="AT155" i="37"/>
  <c r="M155" i="37"/>
  <c r="BH155" i="37"/>
  <c r="BA155" i="37"/>
  <c r="Y155" i="37"/>
  <c r="P155" i="37"/>
  <c r="U155" i="37"/>
  <c r="L155" i="37"/>
  <c r="AM155" i="37"/>
  <c r="K155" i="37"/>
  <c r="D155" i="37" s="1"/>
  <c r="F155" i="37" s="1"/>
  <c r="N155" i="37"/>
  <c r="S155" i="37"/>
  <c r="AE155" i="37"/>
  <c r="O155" i="37"/>
  <c r="AY155" i="37"/>
  <c r="AJ155" i="37"/>
  <c r="A157" i="37"/>
  <c r="AU154" i="37"/>
  <c r="R154" i="37"/>
  <c r="D153" i="37"/>
  <c r="AH154" i="37"/>
  <c r="AS154" i="37"/>
  <c r="AM154" i="37"/>
  <c r="M154" i="37"/>
  <c r="S154" i="37"/>
  <c r="AX154" i="37"/>
  <c r="Z154" i="37"/>
  <c r="AZ154" i="37"/>
  <c r="Q154" i="37"/>
  <c r="AO154" i="37"/>
  <c r="U154" i="37"/>
  <c r="T154" i="37"/>
  <c r="AR154" i="37"/>
  <c r="I154" i="37"/>
  <c r="X154" i="37"/>
  <c r="AN154" i="37"/>
  <c r="BF154" i="37"/>
  <c r="N154" i="37"/>
  <c r="BB154" i="37"/>
  <c r="F152" i="37"/>
  <c r="J151" i="36" s="1"/>
  <c r="H151" i="36"/>
  <c r="AY154" i="37"/>
  <c r="AD154" i="37"/>
  <c r="AT154" i="37"/>
  <c r="AP154" i="37"/>
  <c r="BK154" i="37"/>
  <c r="V154" i="37"/>
  <c r="B156" i="37"/>
  <c r="AV154" i="37"/>
  <c r="BA154" i="37"/>
  <c r="K154" i="37"/>
  <c r="H154" i="37"/>
  <c r="BC153" i="37"/>
  <c r="BD153" i="37" s="1"/>
  <c r="BE153" i="37" s="1"/>
  <c r="E153" i="37" s="1"/>
  <c r="I152" i="36" s="1"/>
  <c r="Y154" i="37"/>
  <c r="AK154" i="37"/>
  <c r="AG154" i="37"/>
  <c r="AA154" i="37"/>
  <c r="AI154" i="37"/>
  <c r="AL154" i="37"/>
  <c r="AQ154" i="37"/>
  <c r="G154" i="37"/>
  <c r="BG154" i="37"/>
  <c r="AE154" i="37"/>
  <c r="AB154" i="37"/>
  <c r="AJ154" i="37"/>
  <c r="BH154" i="37"/>
  <c r="O154" i="37"/>
  <c r="AF154" i="37"/>
  <c r="W154" i="37"/>
  <c r="P154" i="37"/>
  <c r="J154" i="37"/>
  <c r="AC154" i="37"/>
  <c r="A159" i="37" l="1"/>
  <c r="F151" i="36"/>
  <c r="H152" i="36"/>
  <c r="C155" i="37"/>
  <c r="BC155" i="37"/>
  <c r="BD155" i="37" s="1"/>
  <c r="BE155" i="37" s="1"/>
  <c r="E155" i="37" s="1"/>
  <c r="A158" i="37"/>
  <c r="AY156" i="37"/>
  <c r="AV156" i="37"/>
  <c r="Q156" i="37"/>
  <c r="T156" i="37"/>
  <c r="AS156" i="37"/>
  <c r="AC156" i="37"/>
  <c r="AD156" i="37"/>
  <c r="AQ156" i="37"/>
  <c r="U156" i="37"/>
  <c r="AA156" i="37"/>
  <c r="AG156" i="37"/>
  <c r="O156" i="37"/>
  <c r="AP156" i="37"/>
  <c r="AU156" i="37"/>
  <c r="Y156" i="37"/>
  <c r="AJ156" i="37"/>
  <c r="BA156" i="37"/>
  <c r="BF156" i="37"/>
  <c r="V156" i="37"/>
  <c r="BC154" i="37"/>
  <c r="BD154" i="37" s="1"/>
  <c r="BE154" i="37" s="1"/>
  <c r="E154" i="37" s="1"/>
  <c r="I153" i="36" s="1"/>
  <c r="AX156" i="37"/>
  <c r="BH156" i="37"/>
  <c r="G156" i="37"/>
  <c r="R156" i="37"/>
  <c r="H156" i="37"/>
  <c r="X156" i="37"/>
  <c r="I156" i="37"/>
  <c r="J156" i="37"/>
  <c r="AE156" i="37"/>
  <c r="AL156" i="37"/>
  <c r="AM156" i="37"/>
  <c r="AH156" i="37"/>
  <c r="P156" i="37"/>
  <c r="D154" i="37"/>
  <c r="Z156" i="37"/>
  <c r="AI156" i="37"/>
  <c r="AR156" i="37"/>
  <c r="B157" i="37"/>
  <c r="AN156" i="37"/>
  <c r="S156" i="37"/>
  <c r="AT156" i="37"/>
  <c r="N156" i="37"/>
  <c r="K156" i="37"/>
  <c r="AO156" i="37"/>
  <c r="AZ156" i="37"/>
  <c r="AK156" i="37"/>
  <c r="W156" i="37"/>
  <c r="AF156" i="37"/>
  <c r="BG156" i="37"/>
  <c r="M156" i="37"/>
  <c r="BB156" i="37"/>
  <c r="AB156" i="37"/>
  <c r="BK156" i="37"/>
  <c r="A159" i="36" l="1"/>
  <c r="B159" i="37"/>
  <c r="BL159" i="37" s="1"/>
  <c r="AR157" i="37"/>
  <c r="BL156" i="37"/>
  <c r="Y157" i="37"/>
  <c r="AD157" i="37"/>
  <c r="AA157" i="37"/>
  <c r="O157" i="37"/>
  <c r="P157" i="37"/>
  <c r="BK157" i="37"/>
  <c r="AU157" i="37"/>
  <c r="AL157" i="37"/>
  <c r="AJ157" i="37"/>
  <c r="V157" i="37"/>
  <c r="AV157" i="37"/>
  <c r="Q157" i="37"/>
  <c r="H153" i="36"/>
  <c r="R157" i="37"/>
  <c r="AE157" i="37"/>
  <c r="AQ157" i="37"/>
  <c r="AG157" i="37"/>
  <c r="Z157" i="37"/>
  <c r="AT157" i="37"/>
  <c r="AI157" i="37"/>
  <c r="B158" i="37"/>
  <c r="W158" i="37" s="1"/>
  <c r="M157" i="37"/>
  <c r="AF157" i="37"/>
  <c r="AB157" i="37"/>
  <c r="W157" i="37"/>
  <c r="BG157" i="37"/>
  <c r="AM157" i="37"/>
  <c r="AC157" i="37"/>
  <c r="AO157" i="37"/>
  <c r="T157" i="37"/>
  <c r="K157" i="37"/>
  <c r="U157" i="37"/>
  <c r="AX157" i="37"/>
  <c r="AP157" i="37"/>
  <c r="AY157" i="37"/>
  <c r="S157" i="37"/>
  <c r="X157" i="37"/>
  <c r="H157" i="37"/>
  <c r="BA157" i="37"/>
  <c r="BF157" i="37"/>
  <c r="I157" i="37"/>
  <c r="AS157" i="37"/>
  <c r="AK157" i="37"/>
  <c r="N157" i="37"/>
  <c r="AN157" i="37"/>
  <c r="G157" i="37"/>
  <c r="AZ157" i="37"/>
  <c r="AH157" i="37"/>
  <c r="BB157" i="37"/>
  <c r="J157" i="37"/>
  <c r="BH157" i="37"/>
  <c r="A160" i="37" l="1"/>
  <c r="C159" i="36"/>
  <c r="A160" i="36"/>
  <c r="A162" i="36" s="1"/>
  <c r="C162" i="36" s="1"/>
  <c r="A162" i="37"/>
  <c r="V159" i="37"/>
  <c r="BA159" i="37"/>
  <c r="AZ159" i="37"/>
  <c r="L159" i="37"/>
  <c r="U159" i="37"/>
  <c r="AC159" i="37"/>
  <c r="AY159" i="37"/>
  <c r="Z159" i="37"/>
  <c r="BF159" i="37"/>
  <c r="BI159" i="37"/>
  <c r="AX159" i="37"/>
  <c r="W159" i="37"/>
  <c r="AD159" i="37"/>
  <c r="AB159" i="37"/>
  <c r="AG159" i="37"/>
  <c r="X159" i="37"/>
  <c r="M159" i="37"/>
  <c r="R159" i="37"/>
  <c r="AH159" i="37"/>
  <c r="I159" i="37"/>
  <c r="BB159" i="37"/>
  <c r="AL159" i="37"/>
  <c r="O159" i="37"/>
  <c r="S159" i="37"/>
  <c r="AN159" i="37"/>
  <c r="H159" i="37"/>
  <c r="AO159" i="37"/>
  <c r="J159" i="37"/>
  <c r="Y159" i="37"/>
  <c r="AQ159" i="37"/>
  <c r="G159" i="37"/>
  <c r="AP159" i="37"/>
  <c r="AT159" i="37"/>
  <c r="AM159" i="37"/>
  <c r="BG159" i="37"/>
  <c r="AR159" i="37"/>
  <c r="P159" i="37"/>
  <c r="BJ159" i="37"/>
  <c r="AA159" i="37"/>
  <c r="AV159" i="37"/>
  <c r="BH159" i="37"/>
  <c r="AS159" i="37"/>
  <c r="N159" i="37"/>
  <c r="AF159" i="37"/>
  <c r="AE159" i="37"/>
  <c r="T159" i="37"/>
  <c r="AI159" i="37"/>
  <c r="Q159" i="37"/>
  <c r="AW159" i="37"/>
  <c r="K159" i="37"/>
  <c r="AK159" i="37"/>
  <c r="BK159" i="37"/>
  <c r="AJ159" i="37"/>
  <c r="AU159" i="37"/>
  <c r="AH158" i="37"/>
  <c r="AG158" i="37"/>
  <c r="AB158" i="37"/>
  <c r="U158" i="37"/>
  <c r="AM158" i="37"/>
  <c r="AO158" i="37"/>
  <c r="N158" i="37"/>
  <c r="BA158" i="37"/>
  <c r="AQ158" i="37"/>
  <c r="M158" i="37"/>
  <c r="BB158" i="37"/>
  <c r="BL157" i="37"/>
  <c r="BG158" i="37"/>
  <c r="AE158" i="37"/>
  <c r="AD158" i="37"/>
  <c r="AX158" i="37"/>
  <c r="AY158" i="37"/>
  <c r="AV158" i="37"/>
  <c r="AC158" i="37"/>
  <c r="V158" i="37"/>
  <c r="Z158" i="37"/>
  <c r="J158" i="37"/>
  <c r="AN158" i="37"/>
  <c r="X158" i="37"/>
  <c r="H158" i="37"/>
  <c r="O158" i="37"/>
  <c r="AU158" i="37"/>
  <c r="P158" i="37"/>
  <c r="AA158" i="37"/>
  <c r="I158" i="37"/>
  <c r="T158" i="37"/>
  <c r="R158" i="37"/>
  <c r="AJ158" i="37"/>
  <c r="B160" i="37"/>
  <c r="AL158" i="37"/>
  <c r="BF158" i="37"/>
  <c r="AP158" i="37"/>
  <c r="G158" i="37"/>
  <c r="AR158" i="37"/>
  <c r="Y158" i="37"/>
  <c r="AT158" i="37"/>
  <c r="AS158" i="37"/>
  <c r="AZ158" i="37"/>
  <c r="Q158" i="37"/>
  <c r="BK158" i="37"/>
  <c r="AK158" i="37"/>
  <c r="AF158" i="37"/>
  <c r="K158" i="37"/>
  <c r="AI158" i="37"/>
  <c r="S158" i="37"/>
  <c r="BH158" i="37"/>
  <c r="A161" i="37" l="1"/>
  <c r="C160" i="36"/>
  <c r="A164" i="37"/>
  <c r="C159" i="37"/>
  <c r="BC159" i="37"/>
  <c r="BD159" i="37" s="1"/>
  <c r="BE159" i="37"/>
  <c r="E159" i="37" s="1"/>
  <c r="D159" i="37"/>
  <c r="F159" i="37" s="1"/>
  <c r="B162" i="37"/>
  <c r="BL162" i="37" s="1"/>
  <c r="A163" i="37"/>
  <c r="BL158" i="37"/>
  <c r="O160" i="37"/>
  <c r="AJ160" i="37"/>
  <c r="M160" i="37"/>
  <c r="V160" i="37"/>
  <c r="T160" i="37"/>
  <c r="S160" i="37"/>
  <c r="K160" i="37"/>
  <c r="Y160" i="37"/>
  <c r="AI160" i="37"/>
  <c r="AT160" i="37"/>
  <c r="R160" i="37"/>
  <c r="AY160" i="37"/>
  <c r="BA160" i="37"/>
  <c r="B161" i="37"/>
  <c r="AO161" i="37" s="1"/>
  <c r="AK160" i="37"/>
  <c r="AX160" i="37"/>
  <c r="AB160" i="37"/>
  <c r="BK160" i="37"/>
  <c r="AH160" i="37"/>
  <c r="G160" i="37"/>
  <c r="AP160" i="37"/>
  <c r="I160" i="37"/>
  <c r="AL160" i="37"/>
  <c r="X160" i="37"/>
  <c r="AU160" i="37"/>
  <c r="A164" i="36"/>
  <c r="C164" i="36" s="1"/>
  <c r="U160" i="37"/>
  <c r="BH160" i="37"/>
  <c r="AS160" i="37"/>
  <c r="AV160" i="37"/>
  <c r="AF160" i="37"/>
  <c r="AA160" i="37"/>
  <c r="Q160" i="37"/>
  <c r="AC160" i="37"/>
  <c r="AQ160" i="37"/>
  <c r="AO160" i="37"/>
  <c r="W160" i="37"/>
  <c r="BB160" i="37"/>
  <c r="BF160" i="37"/>
  <c r="AE160" i="37"/>
  <c r="AN160" i="37"/>
  <c r="N160" i="37"/>
  <c r="AZ160" i="37"/>
  <c r="BG160" i="37"/>
  <c r="AM160" i="37"/>
  <c r="AD160" i="37"/>
  <c r="J160" i="37"/>
  <c r="P160" i="37"/>
  <c r="AG160" i="37"/>
  <c r="AR160" i="37"/>
  <c r="H160" i="37"/>
  <c r="Z160" i="37"/>
  <c r="AM162" i="37" l="1"/>
  <c r="J162" i="37"/>
  <c r="AN162" i="37"/>
  <c r="BJ162" i="37"/>
  <c r="S162" i="37"/>
  <c r="AW162" i="37"/>
  <c r="R162" i="37"/>
  <c r="AB162" i="37"/>
  <c r="AJ162" i="37"/>
  <c r="Z162" i="37"/>
  <c r="AY162" i="37"/>
  <c r="N162" i="37"/>
  <c r="U162" i="37"/>
  <c r="T162" i="37"/>
  <c r="AT162" i="37"/>
  <c r="AK162" i="37"/>
  <c r="M162" i="37"/>
  <c r="AG162" i="37"/>
  <c r="AI162" i="37"/>
  <c r="AD162" i="37"/>
  <c r="O162" i="37"/>
  <c r="Q162" i="37"/>
  <c r="AF164" i="37"/>
  <c r="L164" i="37"/>
  <c r="BH164" i="37"/>
  <c r="AM164" i="37"/>
  <c r="AD164" i="37"/>
  <c r="R164" i="37"/>
  <c r="N164" i="37"/>
  <c r="K164" i="37"/>
  <c r="X164" i="37"/>
  <c r="Z164" i="37"/>
  <c r="BK164" i="37"/>
  <c r="AH164" i="37"/>
  <c r="AP164" i="37"/>
  <c r="B164" i="37"/>
  <c r="BL164" i="37" s="1"/>
  <c r="AC164" i="37"/>
  <c r="BJ164" i="37"/>
  <c r="AK164" i="37"/>
  <c r="AS164" i="37"/>
  <c r="AE164" i="37"/>
  <c r="T164" i="37"/>
  <c r="W164" i="37"/>
  <c r="P164" i="37"/>
  <c r="AG164" i="37"/>
  <c r="BA164" i="37"/>
  <c r="AY164" i="37"/>
  <c r="BB164" i="37"/>
  <c r="Q164" i="37"/>
  <c r="J164" i="37"/>
  <c r="AL164" i="37"/>
  <c r="AB164" i="37"/>
  <c r="V164" i="37"/>
  <c r="BG164" i="37"/>
  <c r="BI164" i="37"/>
  <c r="M164" i="37"/>
  <c r="AN164" i="37"/>
  <c r="AI164" i="37"/>
  <c r="S164" i="37"/>
  <c r="H164" i="37"/>
  <c r="G164" i="37"/>
  <c r="AU162" i="37"/>
  <c r="AQ162" i="37"/>
  <c r="L162" i="37"/>
  <c r="K162" i="37"/>
  <c r="AA162" i="37"/>
  <c r="AC162" i="37"/>
  <c r="AF162" i="37"/>
  <c r="AX162" i="37"/>
  <c r="Y162" i="37"/>
  <c r="BA162" i="37"/>
  <c r="BI162" i="37"/>
  <c r="AO162" i="37"/>
  <c r="AE162" i="37"/>
  <c r="V162" i="37"/>
  <c r="AL162" i="37"/>
  <c r="H162" i="37"/>
  <c r="BF162" i="37"/>
  <c r="G162" i="37"/>
  <c r="AR162" i="37"/>
  <c r="AP162" i="37"/>
  <c r="W162" i="37"/>
  <c r="BH162" i="37"/>
  <c r="AS162" i="37"/>
  <c r="I162" i="37"/>
  <c r="AV162" i="37"/>
  <c r="X162" i="37"/>
  <c r="BG162" i="37"/>
  <c r="BB162" i="37"/>
  <c r="AZ162" i="37"/>
  <c r="BK162" i="37"/>
  <c r="P162" i="37"/>
  <c r="AH162" i="37"/>
  <c r="A165" i="37"/>
  <c r="AG161" i="37"/>
  <c r="K161" i="37"/>
  <c r="AS161" i="37"/>
  <c r="H161" i="37"/>
  <c r="BG161" i="37"/>
  <c r="J161" i="37"/>
  <c r="AD161" i="37"/>
  <c r="I161" i="37"/>
  <c r="AV161" i="37"/>
  <c r="S161" i="37"/>
  <c r="U161" i="37"/>
  <c r="AH161" i="37"/>
  <c r="Z161" i="37"/>
  <c r="G161" i="37"/>
  <c r="AY161" i="37"/>
  <c r="AT161" i="37"/>
  <c r="AE161" i="37"/>
  <c r="AC161" i="37"/>
  <c r="AA161" i="37"/>
  <c r="BB161" i="37"/>
  <c r="AB161" i="37"/>
  <c r="AQ161" i="37"/>
  <c r="D160" i="37"/>
  <c r="O161" i="37"/>
  <c r="AZ161" i="37"/>
  <c r="BK161" i="37"/>
  <c r="Q161" i="37"/>
  <c r="M161" i="37"/>
  <c r="AX161" i="37"/>
  <c r="P161" i="37"/>
  <c r="AR161" i="37"/>
  <c r="BH161" i="37"/>
  <c r="AJ161" i="37"/>
  <c r="AI161" i="37"/>
  <c r="AP161" i="37"/>
  <c r="V161" i="37"/>
  <c r="AU161" i="37"/>
  <c r="B163" i="37"/>
  <c r="AD163" i="37" s="1"/>
  <c r="R161" i="37"/>
  <c r="N161" i="37"/>
  <c r="T161" i="37"/>
  <c r="BC160" i="37"/>
  <c r="BD160" i="37" s="1"/>
  <c r="BE160" i="37" s="1"/>
  <c r="E160" i="37" s="1"/>
  <c r="I159" i="36" s="1"/>
  <c r="AF161" i="37"/>
  <c r="AL161" i="37"/>
  <c r="AN161" i="37"/>
  <c r="Y161" i="37"/>
  <c r="A165" i="36"/>
  <c r="C165" i="36" s="1"/>
  <c r="AM161" i="37"/>
  <c r="BA161" i="37"/>
  <c r="X161" i="37"/>
  <c r="BF161" i="37"/>
  <c r="AK161" i="37"/>
  <c r="W161" i="37"/>
  <c r="AU164" i="37" l="1"/>
  <c r="U164" i="37"/>
  <c r="Y164" i="37"/>
  <c r="AW164" i="37"/>
  <c r="BF164" i="37"/>
  <c r="AZ164" i="37"/>
  <c r="AR164" i="37"/>
  <c r="C162" i="37"/>
  <c r="BC162" i="37"/>
  <c r="BD162" i="37" s="1"/>
  <c r="AQ164" i="37"/>
  <c r="AJ164" i="37"/>
  <c r="AT164" i="37"/>
  <c r="BE162" i="37"/>
  <c r="E162" i="37" s="1"/>
  <c r="D162" i="37"/>
  <c r="F162" i="37" s="1"/>
  <c r="AV164" i="37"/>
  <c r="I164" i="37"/>
  <c r="BE164" i="37" s="1"/>
  <c r="E164" i="37" s="1"/>
  <c r="O164" i="37"/>
  <c r="AA164" i="37"/>
  <c r="AX164" i="37"/>
  <c r="AO164" i="37"/>
  <c r="A166" i="37"/>
  <c r="K163" i="37"/>
  <c r="AG163" i="37"/>
  <c r="AY163" i="37"/>
  <c r="P163" i="37"/>
  <c r="BB163" i="37"/>
  <c r="AC163" i="37"/>
  <c r="AS163" i="37"/>
  <c r="BG163" i="37"/>
  <c r="H163" i="37"/>
  <c r="AP163" i="37"/>
  <c r="AL163" i="37"/>
  <c r="BK163" i="37"/>
  <c r="AJ163" i="37"/>
  <c r="U163" i="37"/>
  <c r="AB163" i="37"/>
  <c r="BH163" i="37"/>
  <c r="Q163" i="37"/>
  <c r="Z163" i="37"/>
  <c r="AT163" i="37"/>
  <c r="X163" i="37"/>
  <c r="T163" i="37"/>
  <c r="BF163" i="37"/>
  <c r="AM163" i="37"/>
  <c r="AE163" i="37"/>
  <c r="AO163" i="37"/>
  <c r="AI163" i="37"/>
  <c r="S163" i="37"/>
  <c r="BA163" i="37"/>
  <c r="Y163" i="37"/>
  <c r="AK163" i="37"/>
  <c r="M163" i="37"/>
  <c r="J163" i="37"/>
  <c r="AV163" i="37"/>
  <c r="AA163" i="37"/>
  <c r="AU163" i="37"/>
  <c r="R163" i="37"/>
  <c r="AR163" i="37"/>
  <c r="I163" i="37"/>
  <c r="AF163" i="37"/>
  <c r="AZ163" i="37"/>
  <c r="W163" i="37"/>
  <c r="G163" i="37"/>
  <c r="AQ163" i="37"/>
  <c r="O163" i="37"/>
  <c r="AH163" i="37"/>
  <c r="A166" i="36"/>
  <c r="C166" i="36" s="1"/>
  <c r="B165" i="37"/>
  <c r="AN163" i="37"/>
  <c r="V163" i="37"/>
  <c r="AX163" i="37"/>
  <c r="N163" i="37"/>
  <c r="H159" i="36"/>
  <c r="C164" i="37" l="1"/>
  <c r="BC164" i="37"/>
  <c r="BD164" i="37" s="1"/>
  <c r="D164" i="37"/>
  <c r="F164" i="37" s="1"/>
  <c r="A167" i="37"/>
  <c r="AJ165" i="37"/>
  <c r="D163" i="37"/>
  <c r="J165" i="37"/>
  <c r="AH165" i="37"/>
  <c r="AA165" i="37"/>
  <c r="O165" i="37"/>
  <c r="AV165" i="37"/>
  <c r="AY165" i="37"/>
  <c r="I165" i="37"/>
  <c r="T165" i="37"/>
  <c r="P165" i="37"/>
  <c r="AI165" i="37"/>
  <c r="Q165" i="37"/>
  <c r="BH165" i="37"/>
  <c r="AF165" i="37"/>
  <c r="N165" i="37"/>
  <c r="U165" i="37"/>
  <c r="AP165" i="37"/>
  <c r="K165" i="37"/>
  <c r="BK165" i="37"/>
  <c r="AG165" i="37"/>
  <c r="AE165" i="37"/>
  <c r="H165" i="37"/>
  <c r="AM165" i="37"/>
  <c r="BB165" i="37"/>
  <c r="AB165" i="37"/>
  <c r="BA165" i="37"/>
  <c r="AZ165" i="37"/>
  <c r="S165" i="37"/>
  <c r="BC163" i="37"/>
  <c r="BD163" i="37" s="1"/>
  <c r="BE163" i="37" s="1"/>
  <c r="E163" i="37" s="1"/>
  <c r="I162" i="36" s="1"/>
  <c r="BF165" i="37"/>
  <c r="A167" i="36"/>
  <c r="C167" i="36" s="1"/>
  <c r="AT165" i="37"/>
  <c r="B166" i="37"/>
  <c r="AQ166" i="37" s="1"/>
  <c r="AS165" i="37"/>
  <c r="AQ165" i="37"/>
  <c r="AL165" i="37"/>
  <c r="AX165" i="37"/>
  <c r="AC165" i="37"/>
  <c r="AD165" i="37"/>
  <c r="V165" i="37"/>
  <c r="M165" i="37"/>
  <c r="AR165" i="37"/>
  <c r="R165" i="37"/>
  <c r="BG165" i="37"/>
  <c r="X165" i="37"/>
  <c r="AK165" i="37"/>
  <c r="W165" i="37"/>
  <c r="Y165" i="37"/>
  <c r="AN165" i="37"/>
  <c r="G165" i="37"/>
  <c r="Z165" i="37"/>
  <c r="AU165" i="37"/>
  <c r="AO165" i="37"/>
  <c r="A168" i="37" l="1"/>
  <c r="H162" i="36"/>
  <c r="AF166" i="37"/>
  <c r="BC165" i="37"/>
  <c r="BD165" i="37" s="1"/>
  <c r="BE165" i="37" s="1"/>
  <c r="E165" i="37" s="1"/>
  <c r="I164" i="36" s="1"/>
  <c r="AN166" i="37"/>
  <c r="BG166" i="37"/>
  <c r="U166" i="37"/>
  <c r="AX166" i="37"/>
  <c r="G166" i="37"/>
  <c r="AT166" i="37"/>
  <c r="X166" i="37"/>
  <c r="Y166" i="37"/>
  <c r="S166" i="37"/>
  <c r="AG166" i="37"/>
  <c r="AU166" i="37"/>
  <c r="AY166" i="37"/>
  <c r="W166" i="37"/>
  <c r="I166" i="37"/>
  <c r="AZ166" i="37"/>
  <c r="O166" i="37"/>
  <c r="AO166" i="37"/>
  <c r="A168" i="36"/>
  <c r="C168" i="36" s="1"/>
  <c r="B167" i="37"/>
  <c r="AS167" i="37" s="1"/>
  <c r="AE166" i="37"/>
  <c r="N166" i="37"/>
  <c r="BA166" i="37"/>
  <c r="Q166" i="37"/>
  <c r="AL166" i="37"/>
  <c r="H166" i="37"/>
  <c r="D165" i="37"/>
  <c r="P166" i="37"/>
  <c r="AI166" i="37"/>
  <c r="J166" i="37"/>
  <c r="M166" i="37"/>
  <c r="BK166" i="37"/>
  <c r="R166" i="37"/>
  <c r="Z166" i="37"/>
  <c r="AD166" i="37"/>
  <c r="AS166" i="37"/>
  <c r="AM166" i="37"/>
  <c r="AV166" i="37"/>
  <c r="AB166" i="37"/>
  <c r="AJ166" i="37"/>
  <c r="V166" i="37"/>
  <c r="BB166" i="37"/>
  <c r="K166" i="37"/>
  <c r="AK166" i="37"/>
  <c r="AP166" i="37"/>
  <c r="AH166" i="37"/>
  <c r="AC166" i="37"/>
  <c r="BF166" i="37"/>
  <c r="AA166" i="37"/>
  <c r="AR166" i="37"/>
  <c r="T166" i="37"/>
  <c r="BH166" i="37"/>
  <c r="A169" i="37" l="1"/>
  <c r="W167" i="37"/>
  <c r="R167" i="37"/>
  <c r="N167" i="37"/>
  <c r="BB167" i="37"/>
  <c r="AJ167" i="37"/>
  <c r="AY167" i="37"/>
  <c r="AB167" i="37"/>
  <c r="AN167" i="37"/>
  <c r="I167" i="37"/>
  <c r="AD167" i="37"/>
  <c r="AI167" i="37"/>
  <c r="AE167" i="37"/>
  <c r="AK167" i="37"/>
  <c r="AH167" i="37"/>
  <c r="Z167" i="37"/>
  <c r="AP167" i="37"/>
  <c r="P167" i="37"/>
  <c r="BK167" i="37"/>
  <c r="BA167" i="37"/>
  <c r="H167" i="37"/>
  <c r="V167" i="37"/>
  <c r="S167" i="37"/>
  <c r="AM167" i="37"/>
  <c r="AR167" i="37"/>
  <c r="X167" i="37"/>
  <c r="M167" i="37"/>
  <c r="AU167" i="37"/>
  <c r="Q167" i="37"/>
  <c r="D166" i="37"/>
  <c r="H165" i="36" s="1"/>
  <c r="A170" i="36"/>
  <c r="C170" i="36" s="1"/>
  <c r="BH167" i="37"/>
  <c r="U167" i="37"/>
  <c r="G167" i="37"/>
  <c r="AA167" i="37"/>
  <c r="BF167" i="37"/>
  <c r="AL167" i="37"/>
  <c r="T167" i="37"/>
  <c r="AO167" i="37"/>
  <c r="B168" i="37"/>
  <c r="BC166" i="37"/>
  <c r="BD166" i="37" s="1"/>
  <c r="BE166" i="37" s="1"/>
  <c r="E166" i="37" s="1"/>
  <c r="I165" i="36" s="1"/>
  <c r="K167" i="37"/>
  <c r="AX167" i="37"/>
  <c r="BG167" i="37"/>
  <c r="AV167" i="37"/>
  <c r="AF167" i="37"/>
  <c r="AT167" i="37"/>
  <c r="Y167" i="37"/>
  <c r="AG167" i="37"/>
  <c r="H164" i="36"/>
  <c r="O167" i="37"/>
  <c r="AQ167" i="37"/>
  <c r="J167" i="37"/>
  <c r="AC167" i="37"/>
  <c r="AZ167" i="37"/>
  <c r="A170" i="37" l="1"/>
  <c r="O170" i="37" s="1"/>
  <c r="A171" i="37"/>
  <c r="D167" i="37"/>
  <c r="H166" i="36" s="1"/>
  <c r="BH168" i="37"/>
  <c r="T168" i="37"/>
  <c r="AB168" i="37"/>
  <c r="AG168" i="37"/>
  <c r="O168" i="37"/>
  <c r="AJ168" i="37"/>
  <c r="AQ168" i="37"/>
  <c r="AP168" i="37"/>
  <c r="AM168" i="37"/>
  <c r="BG168" i="37"/>
  <c r="AZ168" i="37"/>
  <c r="BB168" i="37"/>
  <c r="AR168" i="37"/>
  <c r="BA168" i="37"/>
  <c r="S168" i="37"/>
  <c r="AD168" i="37"/>
  <c r="B169" i="37"/>
  <c r="I169" i="37" s="1"/>
  <c r="X168" i="37"/>
  <c r="AK168" i="37"/>
  <c r="AC168" i="37"/>
  <c r="BF168" i="37"/>
  <c r="AO168" i="37"/>
  <c r="BC167" i="37"/>
  <c r="BD167" i="37" s="1"/>
  <c r="BE167" i="37" s="1"/>
  <c r="E167" i="37" s="1"/>
  <c r="I166" i="36" s="1"/>
  <c r="H168" i="37"/>
  <c r="Q168" i="37"/>
  <c r="AS168" i="37"/>
  <c r="AY168" i="37"/>
  <c r="J168" i="37"/>
  <c r="U168" i="37"/>
  <c r="W168" i="37"/>
  <c r="BK168" i="37"/>
  <c r="V168" i="37"/>
  <c r="R168" i="37"/>
  <c r="AT168" i="37"/>
  <c r="AX168" i="37"/>
  <c r="AL168" i="37"/>
  <c r="Y168" i="37"/>
  <c r="N168" i="37"/>
  <c r="AF168" i="37"/>
  <c r="AE168" i="37"/>
  <c r="AA168" i="37"/>
  <c r="AU168" i="37"/>
  <c r="M168" i="37"/>
  <c r="AN168" i="37"/>
  <c r="AH168" i="37"/>
  <c r="I168" i="37"/>
  <c r="A171" i="36"/>
  <c r="C171" i="36" s="1"/>
  <c r="P168" i="37"/>
  <c r="Z168" i="37"/>
  <c r="G168" i="37"/>
  <c r="AI168" i="37"/>
  <c r="AV168" i="37"/>
  <c r="K168" i="37"/>
  <c r="AI170" i="37" l="1"/>
  <c r="B170" i="37"/>
  <c r="BL170" i="37" s="1"/>
  <c r="L170" i="37"/>
  <c r="AP170" i="37"/>
  <c r="AN170" i="37"/>
  <c r="I170" i="37"/>
  <c r="U170" i="37"/>
  <c r="BA170" i="37"/>
  <c r="AX170" i="37"/>
  <c r="AQ170" i="37"/>
  <c r="AB170" i="37"/>
  <c r="AW170" i="37"/>
  <c r="V170" i="37"/>
  <c r="N170" i="37"/>
  <c r="AD170" i="37"/>
  <c r="BJ170" i="37"/>
  <c r="BH170" i="37"/>
  <c r="AK170" i="37"/>
  <c r="AV170" i="37"/>
  <c r="AU170" i="37"/>
  <c r="Q170" i="37"/>
  <c r="AL170" i="37"/>
  <c r="BK170" i="37"/>
  <c r="AY170" i="37"/>
  <c r="BF170" i="37"/>
  <c r="H170" i="37"/>
  <c r="AZ170" i="37"/>
  <c r="AH170" i="37"/>
  <c r="AG170" i="37"/>
  <c r="G170" i="37"/>
  <c r="BB170" i="37"/>
  <c r="AR170" i="37"/>
  <c r="T170" i="37"/>
  <c r="J170" i="37"/>
  <c r="W170" i="37"/>
  <c r="Y170" i="37"/>
  <c r="AM170" i="37"/>
  <c r="R170" i="37"/>
  <c r="AF170" i="37"/>
  <c r="AT170" i="37"/>
  <c r="S170" i="37"/>
  <c r="K170" i="37"/>
  <c r="P170" i="37"/>
  <c r="AS170" i="37"/>
  <c r="BG170" i="37"/>
  <c r="AJ170" i="37"/>
  <c r="AC170" i="37"/>
  <c r="X170" i="37"/>
  <c r="M170" i="37"/>
  <c r="BI170" i="37"/>
  <c r="AA170" i="37"/>
  <c r="Z170" i="37"/>
  <c r="AO170" i="37"/>
  <c r="AE170" i="37"/>
  <c r="A172" i="37"/>
  <c r="AR169" i="37"/>
  <c r="Q169" i="37"/>
  <c r="AG169" i="37"/>
  <c r="AX169" i="37"/>
  <c r="J169" i="37"/>
  <c r="BA169" i="37"/>
  <c r="K169" i="37"/>
  <c r="AF169" i="37"/>
  <c r="BK169" i="37"/>
  <c r="W169" i="37"/>
  <c r="AQ169" i="37"/>
  <c r="AZ169" i="37"/>
  <c r="AY169" i="37"/>
  <c r="BH169" i="37"/>
  <c r="AM169" i="37"/>
  <c r="V169" i="37"/>
  <c r="R169" i="37"/>
  <c r="AJ169" i="37"/>
  <c r="X169" i="37"/>
  <c r="AO169" i="37"/>
  <c r="AN169" i="37"/>
  <c r="G169" i="37"/>
  <c r="AK169" i="37"/>
  <c r="M169" i="37"/>
  <c r="P169" i="37"/>
  <c r="H169" i="37"/>
  <c r="AA169" i="37"/>
  <c r="Y169" i="37"/>
  <c r="AB169" i="37"/>
  <c r="AU169" i="37"/>
  <c r="AD169" i="37"/>
  <c r="AT169" i="37"/>
  <c r="U169" i="37"/>
  <c r="AP169" i="37"/>
  <c r="AV169" i="37"/>
  <c r="AH169" i="37"/>
  <c r="N169" i="37"/>
  <c r="T169" i="37"/>
  <c r="S169" i="37"/>
  <c r="AS169" i="37"/>
  <c r="BF169" i="37"/>
  <c r="AE169" i="37"/>
  <c r="Z169" i="37"/>
  <c r="AL169" i="37"/>
  <c r="AC169" i="37"/>
  <c r="AI169" i="37"/>
  <c r="BG169" i="37"/>
  <c r="BB169" i="37"/>
  <c r="O169" i="37"/>
  <c r="D168" i="37"/>
  <c r="A172" i="36"/>
  <c r="C172" i="36" s="1"/>
  <c r="BC168" i="37"/>
  <c r="BD168" i="37" s="1"/>
  <c r="BE168" i="37" s="1"/>
  <c r="E168" i="37" s="1"/>
  <c r="I167" i="36" s="1"/>
  <c r="B171" i="37"/>
  <c r="AB171" i="37" s="1"/>
  <c r="D170" i="37" l="1"/>
  <c r="F170" i="37" s="1"/>
  <c r="C170" i="37"/>
  <c r="BC170" i="37"/>
  <c r="BD170" i="37" s="1"/>
  <c r="BE170" i="37" s="1"/>
  <c r="E170" i="37" s="1"/>
  <c r="A173" i="37"/>
  <c r="D169" i="37"/>
  <c r="H168" i="36" s="1"/>
  <c r="BK171" i="37"/>
  <c r="AA171" i="37"/>
  <c r="I171" i="37"/>
  <c r="H171" i="37"/>
  <c r="AO171" i="37"/>
  <c r="AJ171" i="37"/>
  <c r="AI171" i="37"/>
  <c r="BL169" i="37"/>
  <c r="R171" i="37"/>
  <c r="AL171" i="37"/>
  <c r="W171" i="37"/>
  <c r="G171" i="37"/>
  <c r="BC169" i="37"/>
  <c r="BD169" i="37" s="1"/>
  <c r="BE169" i="37" s="1"/>
  <c r="E169" i="37" s="1"/>
  <c r="I168" i="36" s="1"/>
  <c r="AY171" i="37"/>
  <c r="AM171" i="37"/>
  <c r="AV171" i="37"/>
  <c r="K171" i="37"/>
  <c r="AR171" i="37"/>
  <c r="AC171" i="37"/>
  <c r="T171" i="37"/>
  <c r="Y171" i="37"/>
  <c r="AD171" i="37"/>
  <c r="BB171" i="37"/>
  <c r="P171" i="37"/>
  <c r="AP171" i="37"/>
  <c r="AQ171" i="37"/>
  <c r="B172" i="37"/>
  <c r="V172" i="37" s="1"/>
  <c r="AK171" i="37"/>
  <c r="BG171" i="37"/>
  <c r="AN171" i="37"/>
  <c r="N171" i="37"/>
  <c r="AT171" i="37"/>
  <c r="AU171" i="37"/>
  <c r="U171" i="37"/>
  <c r="AZ171" i="37"/>
  <c r="BF171" i="37"/>
  <c r="BA171" i="37"/>
  <c r="AE171" i="37"/>
  <c r="AG171" i="37"/>
  <c r="H167" i="36"/>
  <c r="M171" i="37"/>
  <c r="AS171" i="37"/>
  <c r="AH171" i="37"/>
  <c r="AF171" i="37"/>
  <c r="A173" i="36"/>
  <c r="C173" i="36" s="1"/>
  <c r="O171" i="37"/>
  <c r="AX171" i="37"/>
  <c r="S171" i="37"/>
  <c r="V171" i="37"/>
  <c r="X171" i="37"/>
  <c r="BH171" i="37"/>
  <c r="J171" i="37"/>
  <c r="Z171" i="37"/>
  <c r="Q171" i="37"/>
  <c r="A175" i="37" l="1"/>
  <c r="A174" i="37"/>
  <c r="F169" i="37"/>
  <c r="J168" i="36" s="1"/>
  <c r="F168" i="36" s="1"/>
  <c r="D171" i="37"/>
  <c r="H170" i="36" s="1"/>
  <c r="BA172" i="37"/>
  <c r="Y172" i="37"/>
  <c r="U172" i="37"/>
  <c r="W172" i="37"/>
  <c r="AC172" i="37"/>
  <c r="AI172" i="37"/>
  <c r="BG172" i="37"/>
  <c r="AB172" i="37"/>
  <c r="AH172" i="37"/>
  <c r="BF172" i="37"/>
  <c r="K172" i="37"/>
  <c r="AF172" i="37"/>
  <c r="AL172" i="37"/>
  <c r="AK172" i="37"/>
  <c r="J172" i="37"/>
  <c r="AG172" i="37"/>
  <c r="AJ172" i="37"/>
  <c r="BC171" i="37"/>
  <c r="BD171" i="37" s="1"/>
  <c r="BE171" i="37" s="1"/>
  <c r="E171" i="37" s="1"/>
  <c r="I170" i="36" s="1"/>
  <c r="AM172" i="37"/>
  <c r="AO172" i="37"/>
  <c r="BB172" i="37"/>
  <c r="AX172" i="37"/>
  <c r="AR172" i="37"/>
  <c r="AY172" i="37"/>
  <c r="BK172" i="37"/>
  <c r="AN172" i="37"/>
  <c r="O172" i="37"/>
  <c r="G172" i="37"/>
  <c r="N172" i="37"/>
  <c r="BH172" i="37"/>
  <c r="I172" i="37"/>
  <c r="X172" i="37"/>
  <c r="AT172" i="37"/>
  <c r="Z172" i="37"/>
  <c r="AD172" i="37"/>
  <c r="BL171" i="37"/>
  <c r="AS172" i="37"/>
  <c r="T172" i="37"/>
  <c r="AP172" i="37"/>
  <c r="M172" i="37"/>
  <c r="AZ172" i="37"/>
  <c r="AU172" i="37"/>
  <c r="R172" i="37"/>
  <c r="AQ172" i="37"/>
  <c r="AE172" i="37"/>
  <c r="P172" i="37"/>
  <c r="A175" i="36"/>
  <c r="C175" i="36" s="1"/>
  <c r="Q172" i="37"/>
  <c r="H172" i="37"/>
  <c r="B173" i="37"/>
  <c r="AA172" i="37"/>
  <c r="AV172" i="37"/>
  <c r="S172" i="37"/>
  <c r="BA175" i="37" l="1"/>
  <c r="AR175" i="37"/>
  <c r="AT175" i="37"/>
  <c r="AE175" i="37"/>
  <c r="M175" i="37"/>
  <c r="T175" i="37"/>
  <c r="AW175" i="37"/>
  <c r="W175" i="37"/>
  <c r="AJ175" i="37"/>
  <c r="AL175" i="37"/>
  <c r="Y175" i="37"/>
  <c r="Z175" i="37"/>
  <c r="AQ175" i="37"/>
  <c r="H175" i="37"/>
  <c r="BJ175" i="37"/>
  <c r="AV175" i="37"/>
  <c r="P175" i="37"/>
  <c r="AF175" i="37"/>
  <c r="O175" i="37"/>
  <c r="AN175" i="37"/>
  <c r="BI175" i="37"/>
  <c r="AP175" i="37"/>
  <c r="AU175" i="37"/>
  <c r="BF175" i="37"/>
  <c r="B175" i="37"/>
  <c r="BL175" i="37" s="1"/>
  <c r="R175" i="37"/>
  <c r="BG175" i="37"/>
  <c r="L175" i="37"/>
  <c r="Q175" i="37"/>
  <c r="S175" i="37"/>
  <c r="AZ175" i="37"/>
  <c r="AA175" i="37"/>
  <c r="K175" i="37"/>
  <c r="F171" i="37"/>
  <c r="J170" i="36" s="1"/>
  <c r="F170" i="36" s="1"/>
  <c r="A176" i="37"/>
  <c r="Y173" i="37"/>
  <c r="R173" i="37"/>
  <c r="AY173" i="37"/>
  <c r="BF173" i="37"/>
  <c r="T173" i="37"/>
  <c r="AF173" i="37"/>
  <c r="AZ173" i="37"/>
  <c r="W173" i="37"/>
  <c r="AN173" i="37"/>
  <c r="Q173" i="37"/>
  <c r="X173" i="37"/>
  <c r="AI173" i="37"/>
  <c r="AJ173" i="37"/>
  <c r="AG173" i="37"/>
  <c r="U173" i="37"/>
  <c r="AX173" i="37"/>
  <c r="AU173" i="37"/>
  <c r="V173" i="37"/>
  <c r="AT173" i="37"/>
  <c r="AD173" i="37"/>
  <c r="AH173" i="37"/>
  <c r="BK173" i="37"/>
  <c r="BA173" i="37"/>
  <c r="S173" i="37"/>
  <c r="AR173" i="37"/>
  <c r="M173" i="37"/>
  <c r="AE173" i="37"/>
  <c r="AL173" i="37"/>
  <c r="BL172" i="37"/>
  <c r="O173" i="37"/>
  <c r="AC173" i="37"/>
  <c r="Z173" i="37"/>
  <c r="BB173" i="37"/>
  <c r="I173" i="37"/>
  <c r="AA173" i="37"/>
  <c r="AB173" i="37"/>
  <c r="N173" i="37"/>
  <c r="P173" i="37"/>
  <c r="AV173" i="37"/>
  <c r="K173" i="37"/>
  <c r="B174" i="37"/>
  <c r="BG173" i="37"/>
  <c r="BH173" i="37"/>
  <c r="AS173" i="37"/>
  <c r="AK173" i="37"/>
  <c r="D172" i="37"/>
  <c r="H171" i="36" s="1"/>
  <c r="BC172" i="37"/>
  <c r="BD172" i="37" s="1"/>
  <c r="BE172" i="37" s="1"/>
  <c r="E172" i="37" s="1"/>
  <c r="I171" i="36" s="1"/>
  <c r="J173" i="37"/>
  <c r="AP173" i="37"/>
  <c r="AQ173" i="37"/>
  <c r="H173" i="37"/>
  <c r="G173" i="37"/>
  <c r="AM173" i="37"/>
  <c r="AO173" i="37"/>
  <c r="A176" i="36"/>
  <c r="C176" i="36" s="1"/>
  <c r="BK175" i="37" l="1"/>
  <c r="AK175" i="37"/>
  <c r="AX175" i="37"/>
  <c r="AB175" i="37"/>
  <c r="I175" i="37"/>
  <c r="BH175" i="37"/>
  <c r="AD175" i="37"/>
  <c r="AC175" i="37"/>
  <c r="V175" i="37"/>
  <c r="AI175" i="37"/>
  <c r="J175" i="37"/>
  <c r="AO175" i="37"/>
  <c r="AY175" i="37"/>
  <c r="X175" i="37"/>
  <c r="AH175" i="37"/>
  <c r="N175" i="37"/>
  <c r="G175" i="37"/>
  <c r="AM175" i="37"/>
  <c r="U175" i="37"/>
  <c r="AG175" i="37"/>
  <c r="AS175" i="37"/>
  <c r="BB175" i="37"/>
  <c r="A177" i="37"/>
  <c r="AI174" i="37"/>
  <c r="AA174" i="37"/>
  <c r="P174" i="37"/>
  <c r="AT174" i="37"/>
  <c r="X174" i="37"/>
  <c r="BK174" i="37"/>
  <c r="AP174" i="37"/>
  <c r="AG174" i="37"/>
  <c r="AU174" i="37"/>
  <c r="I174" i="37"/>
  <c r="N174" i="37"/>
  <c r="AF174" i="37"/>
  <c r="R174" i="37"/>
  <c r="AC174" i="37"/>
  <c r="BA174" i="37"/>
  <c r="O174" i="37"/>
  <c r="AH174" i="37"/>
  <c r="BG174" i="37"/>
  <c r="AO174" i="37"/>
  <c r="AM174" i="37"/>
  <c r="AY174" i="37"/>
  <c r="AJ174" i="37"/>
  <c r="AL174" i="37"/>
  <c r="AZ174" i="37"/>
  <c r="AK174" i="37"/>
  <c r="Y174" i="37"/>
  <c r="AN174" i="37"/>
  <c r="BH174" i="37"/>
  <c r="BL173" i="37"/>
  <c r="W174" i="37"/>
  <c r="M174" i="37"/>
  <c r="AS174" i="37"/>
  <c r="Q174" i="37"/>
  <c r="AR174" i="37"/>
  <c r="J174" i="37"/>
  <c r="A177" i="36"/>
  <c r="C177" i="36" s="1"/>
  <c r="S174" i="37"/>
  <c r="AV174" i="37"/>
  <c r="G174" i="37"/>
  <c r="U174" i="37"/>
  <c r="D173" i="37"/>
  <c r="Z174" i="37"/>
  <c r="BC173" i="37"/>
  <c r="BD173" i="37" s="1"/>
  <c r="BE173" i="37" s="1"/>
  <c r="E173" i="37" s="1"/>
  <c r="I172" i="36" s="1"/>
  <c r="V174" i="37"/>
  <c r="H174" i="37"/>
  <c r="T174" i="37"/>
  <c r="AD174" i="37"/>
  <c r="BB174" i="37"/>
  <c r="AQ174" i="37"/>
  <c r="B176" i="37"/>
  <c r="BF174" i="37"/>
  <c r="AX174" i="37"/>
  <c r="AB174" i="37"/>
  <c r="K174" i="37"/>
  <c r="AE174" i="37"/>
  <c r="F172" i="37"/>
  <c r="J171" i="36" s="1"/>
  <c r="F171" i="36" s="1"/>
  <c r="A179" i="36" l="1"/>
  <c r="C179" i="36" s="1"/>
  <c r="C175" i="37"/>
  <c r="BC175" i="37"/>
  <c r="BD175" i="37" s="1"/>
  <c r="BE175" i="37"/>
  <c r="E175" i="37" s="1"/>
  <c r="D175" i="37"/>
  <c r="F175" i="37" s="1"/>
  <c r="A178" i="37"/>
  <c r="K176" i="37"/>
  <c r="BC174" i="37"/>
  <c r="BD174" i="37" s="1"/>
  <c r="BE174" i="37" s="1"/>
  <c r="E174" i="37" s="1"/>
  <c r="I173" i="36" s="1"/>
  <c r="U176" i="37"/>
  <c r="AC176" i="37"/>
  <c r="Y176" i="37"/>
  <c r="AD176" i="37"/>
  <c r="J176" i="37"/>
  <c r="AI176" i="37"/>
  <c r="AH176" i="37"/>
  <c r="S176" i="37"/>
  <c r="T176" i="37"/>
  <c r="AZ176" i="37"/>
  <c r="AV176" i="37"/>
  <c r="AO176" i="37"/>
  <c r="AJ176" i="37"/>
  <c r="AK176" i="37"/>
  <c r="AL176" i="37"/>
  <c r="N176" i="37"/>
  <c r="BA176" i="37"/>
  <c r="AX176" i="37"/>
  <c r="AQ176" i="37"/>
  <c r="H176" i="37"/>
  <c r="R176" i="37"/>
  <c r="AR176" i="37"/>
  <c r="G176" i="37"/>
  <c r="AF176" i="37"/>
  <c r="AT176" i="37"/>
  <c r="BB176" i="37"/>
  <c r="AY176" i="37"/>
  <c r="BG176" i="37"/>
  <c r="AG176" i="37"/>
  <c r="P176" i="37"/>
  <c r="F173" i="37"/>
  <c r="J172" i="36" s="1"/>
  <c r="H172" i="36"/>
  <c r="BF176" i="37"/>
  <c r="AM176" i="37"/>
  <c r="AB176" i="37"/>
  <c r="V176" i="37"/>
  <c r="BH176" i="37"/>
  <c r="Z176" i="37"/>
  <c r="M176" i="37"/>
  <c r="W176" i="37"/>
  <c r="AP176" i="37"/>
  <c r="O176" i="37"/>
  <c r="X176" i="37"/>
  <c r="Q176" i="37"/>
  <c r="B177" i="37"/>
  <c r="D174" i="37"/>
  <c r="AE176" i="37"/>
  <c r="AN176" i="37"/>
  <c r="BK176" i="37"/>
  <c r="AS176" i="37"/>
  <c r="I176" i="37"/>
  <c r="AA176" i="37"/>
  <c r="AU176" i="37"/>
  <c r="F172" i="36" l="1"/>
  <c r="A179" i="37"/>
  <c r="AP179" i="37" s="1"/>
  <c r="A180" i="37"/>
  <c r="AO177" i="37"/>
  <c r="D176" i="37"/>
  <c r="H175" i="36" s="1"/>
  <c r="AZ177" i="37"/>
  <c r="AI177" i="37"/>
  <c r="T177" i="37"/>
  <c r="AA177" i="37"/>
  <c r="AG177" i="37"/>
  <c r="AD177" i="37"/>
  <c r="AM177" i="37"/>
  <c r="AF177" i="37"/>
  <c r="X177" i="37"/>
  <c r="AH177" i="37"/>
  <c r="I177" i="37"/>
  <c r="AP177" i="37"/>
  <c r="Q177" i="37"/>
  <c r="H177" i="37"/>
  <c r="AB177" i="37"/>
  <c r="S177" i="37"/>
  <c r="M177" i="37"/>
  <c r="AC177" i="37"/>
  <c r="P177" i="37"/>
  <c r="AE177" i="37"/>
  <c r="AX177" i="37"/>
  <c r="R177" i="37"/>
  <c r="Y177" i="37"/>
  <c r="N177" i="37"/>
  <c r="AV177" i="37"/>
  <c r="J177" i="37"/>
  <c r="BK177" i="37"/>
  <c r="AL177" i="37"/>
  <c r="W177" i="37"/>
  <c r="AJ177" i="37"/>
  <c r="AK177" i="37"/>
  <c r="BF177" i="37"/>
  <c r="O177" i="37"/>
  <c r="AQ177" i="37"/>
  <c r="AN177" i="37"/>
  <c r="BH177" i="37"/>
  <c r="AU177" i="37"/>
  <c r="U177" i="37"/>
  <c r="V177" i="37"/>
  <c r="AS177" i="37"/>
  <c r="G177" i="37"/>
  <c r="AT177" i="37"/>
  <c r="AY177" i="37"/>
  <c r="BG177" i="37"/>
  <c r="BC176" i="37"/>
  <c r="BD176" i="37" s="1"/>
  <c r="BE176" i="37" s="1"/>
  <c r="E176" i="37" s="1"/>
  <c r="I175" i="36" s="1"/>
  <c r="H173" i="36"/>
  <c r="A180" i="36"/>
  <c r="C180" i="36" s="1"/>
  <c r="B178" i="37"/>
  <c r="Z177" i="37"/>
  <c r="K177" i="37"/>
  <c r="BA177" i="37"/>
  <c r="BB177" i="37"/>
  <c r="AR177" i="37"/>
  <c r="AG179" i="37" l="1"/>
  <c r="AK179" i="37"/>
  <c r="AI179" i="37"/>
  <c r="B179" i="37"/>
  <c r="BL179" i="37" s="1"/>
  <c r="S179" i="37"/>
  <c r="N179" i="37"/>
  <c r="T179" i="37"/>
  <c r="W179" i="37"/>
  <c r="AW179" i="37"/>
  <c r="BB179" i="37"/>
  <c r="V179" i="37"/>
  <c r="H179" i="37"/>
  <c r="P179" i="37"/>
  <c r="U179" i="37"/>
  <c r="X179" i="37"/>
  <c r="AR179" i="37"/>
  <c r="A182" i="36"/>
  <c r="C182" i="36" s="1"/>
  <c r="AB179" i="37"/>
  <c r="AH179" i="37"/>
  <c r="BJ179" i="37"/>
  <c r="AY179" i="37"/>
  <c r="AE179" i="37"/>
  <c r="AX179" i="37"/>
  <c r="AL179" i="37"/>
  <c r="R179" i="37"/>
  <c r="AJ179" i="37"/>
  <c r="Y179" i="37"/>
  <c r="Z179" i="37"/>
  <c r="BH179" i="37"/>
  <c r="O179" i="37"/>
  <c r="AC179" i="37"/>
  <c r="AD179" i="37"/>
  <c r="BI179" i="37"/>
  <c r="BG179" i="37"/>
  <c r="K179" i="37"/>
  <c r="G179" i="37"/>
  <c r="Q179" i="37"/>
  <c r="AF179" i="37"/>
  <c r="AQ179" i="37"/>
  <c r="AV179" i="37"/>
  <c r="AO179" i="37"/>
  <c r="BK179" i="37"/>
  <c r="AT179" i="37"/>
  <c r="BF179" i="37"/>
  <c r="AM179" i="37"/>
  <c r="J179" i="37"/>
  <c r="BA179" i="37"/>
  <c r="AU179" i="37"/>
  <c r="I179" i="37"/>
  <c r="AS179" i="37"/>
  <c r="AA179" i="37"/>
  <c r="L179" i="37"/>
  <c r="AZ179" i="37"/>
  <c r="M179" i="37"/>
  <c r="AN179" i="37"/>
  <c r="A181" i="37"/>
  <c r="D177" i="37"/>
  <c r="BB178" i="37"/>
  <c r="BC177" i="37"/>
  <c r="BD177" i="37" s="1"/>
  <c r="BE177" i="37" s="1"/>
  <c r="E177" i="37" s="1"/>
  <c r="I176" i="36" s="1"/>
  <c r="AV178" i="37"/>
  <c r="AP178" i="37"/>
  <c r="J178" i="37"/>
  <c r="AQ178" i="37"/>
  <c r="AO178" i="37"/>
  <c r="AA178" i="37"/>
  <c r="AX178" i="37"/>
  <c r="BH178" i="37"/>
  <c r="AK178" i="37"/>
  <c r="Q178" i="37"/>
  <c r="V178" i="37"/>
  <c r="M178" i="37"/>
  <c r="BA178" i="37"/>
  <c r="B180" i="37"/>
  <c r="Y178" i="37"/>
  <c r="G178" i="37"/>
  <c r="AY178" i="37"/>
  <c r="R178" i="37"/>
  <c r="U178" i="37"/>
  <c r="AB178" i="37"/>
  <c r="Z178" i="37"/>
  <c r="BK178" i="37"/>
  <c r="AN178" i="37"/>
  <c r="AL178" i="37"/>
  <c r="H178" i="37"/>
  <c r="AJ178" i="37"/>
  <c r="BG178" i="37"/>
  <c r="W178" i="37"/>
  <c r="I178" i="37"/>
  <c r="AC178" i="37"/>
  <c r="AT178" i="37"/>
  <c r="AU178" i="37"/>
  <c r="AM178" i="37"/>
  <c r="AG178" i="37"/>
  <c r="S178" i="37"/>
  <c r="BF178" i="37"/>
  <c r="O178" i="37"/>
  <c r="AZ178" i="37"/>
  <c r="AD178" i="37"/>
  <c r="AR178" i="37"/>
  <c r="AE178" i="37"/>
  <c r="P178" i="37"/>
  <c r="AF178" i="37"/>
  <c r="K178" i="37"/>
  <c r="T178" i="37"/>
  <c r="N178" i="37"/>
  <c r="AH178" i="37"/>
  <c r="AS178" i="37"/>
  <c r="X178" i="37"/>
  <c r="AI178" i="37"/>
  <c r="A182" i="37" l="1"/>
  <c r="AX182" i="37" s="1"/>
  <c r="A184" i="37"/>
  <c r="C179" i="37"/>
  <c r="BC179" i="37"/>
  <c r="BD179" i="37" s="1"/>
  <c r="BE179" i="37" s="1"/>
  <c r="E179" i="37" s="1"/>
  <c r="D179" i="37"/>
  <c r="F179" i="37" s="1"/>
  <c r="BF182" i="37"/>
  <c r="AI182" i="37"/>
  <c r="AG182" i="37"/>
  <c r="I182" i="37"/>
  <c r="BH182" i="37"/>
  <c r="AY182" i="37"/>
  <c r="R182" i="37"/>
  <c r="Y182" i="37"/>
  <c r="H182" i="37"/>
  <c r="AM182" i="37"/>
  <c r="AV182" i="37"/>
  <c r="AF182" i="37"/>
  <c r="AH182" i="37"/>
  <c r="BA182" i="37"/>
  <c r="AA182" i="37"/>
  <c r="AO182" i="37"/>
  <c r="W182" i="37"/>
  <c r="AD182" i="37"/>
  <c r="AC182" i="37"/>
  <c r="BB182" i="37"/>
  <c r="Q182" i="37"/>
  <c r="AN182" i="37"/>
  <c r="X182" i="37"/>
  <c r="A183" i="37"/>
  <c r="H176" i="36"/>
  <c r="BK180" i="37"/>
  <c r="Q180" i="37"/>
  <c r="Y180" i="37"/>
  <c r="AD180" i="37"/>
  <c r="AE180" i="37"/>
  <c r="AI180" i="37"/>
  <c r="BF180" i="37"/>
  <c r="AR180" i="37"/>
  <c r="Z180" i="37"/>
  <c r="AG180" i="37"/>
  <c r="AC180" i="37"/>
  <c r="K180" i="37"/>
  <c r="U180" i="37"/>
  <c r="W180" i="37"/>
  <c r="AL180" i="37"/>
  <c r="AN180" i="37"/>
  <c r="AT180" i="37"/>
  <c r="AX180" i="37"/>
  <c r="J180" i="37"/>
  <c r="AH180" i="37"/>
  <c r="S180" i="37"/>
  <c r="T180" i="37"/>
  <c r="H180" i="37"/>
  <c r="P180" i="37"/>
  <c r="G180" i="37"/>
  <c r="AV180" i="37"/>
  <c r="AZ180" i="37"/>
  <c r="AU180" i="37"/>
  <c r="BB180" i="37"/>
  <c r="AF180" i="37"/>
  <c r="AJ180" i="37"/>
  <c r="AQ180" i="37"/>
  <c r="AY180" i="37"/>
  <c r="X180" i="37"/>
  <c r="AM180" i="37"/>
  <c r="AB180" i="37"/>
  <c r="AP180" i="37"/>
  <c r="O180" i="37"/>
  <c r="BA180" i="37"/>
  <c r="V180" i="37"/>
  <c r="R180" i="37"/>
  <c r="N180" i="37"/>
  <c r="I180" i="37"/>
  <c r="BG180" i="37"/>
  <c r="AA180" i="37"/>
  <c r="AK180" i="37"/>
  <c r="AO180" i="37"/>
  <c r="BH180" i="37"/>
  <c r="D178" i="37"/>
  <c r="BC178" i="37"/>
  <c r="BD178" i="37" s="1"/>
  <c r="BE178" i="37" s="1"/>
  <c r="E178" i="37" s="1"/>
  <c r="I177" i="36" s="1"/>
  <c r="A184" i="36"/>
  <c r="C184" i="36" s="1"/>
  <c r="B181" i="37"/>
  <c r="AS180" i="37"/>
  <c r="M180" i="37"/>
  <c r="L182" i="37" l="1"/>
  <c r="AR182" i="37"/>
  <c r="B182" i="37"/>
  <c r="BL182" i="37" s="1"/>
  <c r="O182" i="37"/>
  <c r="P182" i="37"/>
  <c r="BG182" i="37"/>
  <c r="AZ182" i="37"/>
  <c r="AU182" i="37"/>
  <c r="AJ182" i="37"/>
  <c r="AK182" i="37"/>
  <c r="AS182" i="37"/>
  <c r="M182" i="37"/>
  <c r="S182" i="37"/>
  <c r="T182" i="37"/>
  <c r="AP182" i="37"/>
  <c r="V182" i="37"/>
  <c r="N182" i="37"/>
  <c r="BK182" i="37"/>
  <c r="U182" i="37"/>
  <c r="AB182" i="37"/>
  <c r="J182" i="37"/>
  <c r="K182" i="37"/>
  <c r="BJ182" i="37"/>
  <c r="AQ182" i="37"/>
  <c r="AT182" i="37"/>
  <c r="AW182" i="37"/>
  <c r="G182" i="37"/>
  <c r="Z182" i="37"/>
  <c r="B184" i="37"/>
  <c r="BL184" i="37" s="1"/>
  <c r="AE184" i="37"/>
  <c r="BA184" i="37"/>
  <c r="AR184" i="37"/>
  <c r="AS184" i="37"/>
  <c r="AM184" i="37"/>
  <c r="AD184" i="37"/>
  <c r="H184" i="37"/>
  <c r="BG184" i="37"/>
  <c r="AZ184" i="37"/>
  <c r="AL182" i="37"/>
  <c r="BI182" i="37"/>
  <c r="AE182" i="37"/>
  <c r="A185" i="37"/>
  <c r="Y181" i="37"/>
  <c r="D180" i="37"/>
  <c r="I181" i="37"/>
  <c r="AS181" i="37"/>
  <c r="S181" i="37"/>
  <c r="X181" i="37"/>
  <c r="N181" i="37"/>
  <c r="H181" i="37"/>
  <c r="AK181" i="37"/>
  <c r="AG181" i="37"/>
  <c r="AU181" i="37"/>
  <c r="AC181" i="37"/>
  <c r="AA181" i="37"/>
  <c r="AN181" i="37"/>
  <c r="AO181" i="37"/>
  <c r="AT181" i="37"/>
  <c r="AY181" i="37"/>
  <c r="AI181" i="37"/>
  <c r="AH181" i="37"/>
  <c r="AX181" i="37"/>
  <c r="BA181" i="37"/>
  <c r="Z181" i="37"/>
  <c r="AB181" i="37"/>
  <c r="H177" i="36"/>
  <c r="AZ181" i="37"/>
  <c r="AJ181" i="37"/>
  <c r="P181" i="37"/>
  <c r="O181" i="37"/>
  <c r="V181" i="37"/>
  <c r="Q181" i="37"/>
  <c r="AR181" i="37"/>
  <c r="J181" i="37"/>
  <c r="BC180" i="37"/>
  <c r="BD180" i="37" s="1"/>
  <c r="BE180" i="37" s="1"/>
  <c r="E180" i="37" s="1"/>
  <c r="I179" i="36" s="1"/>
  <c r="W181" i="37"/>
  <c r="BG181" i="37"/>
  <c r="BF181" i="37"/>
  <c r="BB181" i="37"/>
  <c r="AD181" i="37"/>
  <c r="R181" i="37"/>
  <c r="AM181" i="37"/>
  <c r="AV181" i="37"/>
  <c r="AP181" i="37"/>
  <c r="BH181" i="37"/>
  <c r="A185" i="36"/>
  <c r="C185" i="36" s="1"/>
  <c r="AE181" i="37"/>
  <c r="M181" i="37"/>
  <c r="B183" i="37"/>
  <c r="U181" i="37"/>
  <c r="AF181" i="37"/>
  <c r="AQ181" i="37"/>
  <c r="T181" i="37"/>
  <c r="BK181" i="37"/>
  <c r="AL181" i="37"/>
  <c r="K181" i="37"/>
  <c r="G181" i="37"/>
  <c r="AF184" i="37" l="1"/>
  <c r="V184" i="37"/>
  <c r="AO184" i="37"/>
  <c r="AV184" i="37"/>
  <c r="Q184" i="37"/>
  <c r="BH184" i="37"/>
  <c r="AG184" i="37"/>
  <c r="Z184" i="37"/>
  <c r="AJ184" i="37"/>
  <c r="M184" i="37"/>
  <c r="AN184" i="37"/>
  <c r="G184" i="37"/>
  <c r="BJ184" i="37"/>
  <c r="S184" i="37"/>
  <c r="BB184" i="37"/>
  <c r="AY184" i="37"/>
  <c r="P184" i="37"/>
  <c r="K184" i="37"/>
  <c r="BK184" i="37"/>
  <c r="W184" i="37"/>
  <c r="AK184" i="37"/>
  <c r="AI184" i="37"/>
  <c r="BI184" i="37"/>
  <c r="X184" i="37"/>
  <c r="AC184" i="37"/>
  <c r="AL184" i="37"/>
  <c r="AA184" i="37"/>
  <c r="C182" i="37"/>
  <c r="I184" i="37"/>
  <c r="AP184" i="37"/>
  <c r="AX184" i="37"/>
  <c r="Y184" i="37"/>
  <c r="BF184" i="37"/>
  <c r="U184" i="37"/>
  <c r="L184" i="37"/>
  <c r="O184" i="37"/>
  <c r="N184" i="37"/>
  <c r="AU184" i="37"/>
  <c r="BE182" i="37"/>
  <c r="E182" i="37" s="1"/>
  <c r="D182" i="37"/>
  <c r="F182" i="37" s="1"/>
  <c r="T184" i="37"/>
  <c r="AQ184" i="37"/>
  <c r="BC182" i="37"/>
  <c r="BD182" i="37" s="1"/>
  <c r="J184" i="37"/>
  <c r="AH184" i="37"/>
  <c r="AT184" i="37"/>
  <c r="AB184" i="37"/>
  <c r="R184" i="37"/>
  <c r="AW184" i="37"/>
  <c r="A186" i="37"/>
  <c r="Z183" i="37"/>
  <c r="BF183" i="37"/>
  <c r="AF183" i="37"/>
  <c r="BA183" i="37"/>
  <c r="AU183" i="37"/>
  <c r="AA183" i="37"/>
  <c r="AK183" i="37"/>
  <c r="AZ183" i="37"/>
  <c r="AY183" i="37"/>
  <c r="AQ183" i="37"/>
  <c r="T183" i="37"/>
  <c r="AT183" i="37"/>
  <c r="K183" i="37"/>
  <c r="O183" i="37"/>
  <c r="AB183" i="37"/>
  <c r="R183" i="37"/>
  <c r="AR183" i="37"/>
  <c r="H183" i="37"/>
  <c r="AS183" i="37"/>
  <c r="G183" i="37"/>
  <c r="U183" i="37"/>
  <c r="P183" i="37"/>
  <c r="AX183" i="37"/>
  <c r="M183" i="37"/>
  <c r="S183" i="37"/>
  <c r="AV183" i="37"/>
  <c r="Y183" i="37"/>
  <c r="BH183" i="37"/>
  <c r="AI183" i="37"/>
  <c r="W183" i="37"/>
  <c r="AG183" i="37"/>
  <c r="AL183" i="37"/>
  <c r="V183" i="37"/>
  <c r="AJ183" i="37"/>
  <c r="I183" i="37"/>
  <c r="N183" i="37"/>
  <c r="J183" i="37"/>
  <c r="AE183" i="37"/>
  <c r="AN183" i="37"/>
  <c r="AD183" i="37"/>
  <c r="BG183" i="37"/>
  <c r="H179" i="36"/>
  <c r="BC181" i="37"/>
  <c r="BD181" i="37" s="1"/>
  <c r="BE181" i="37" s="1"/>
  <c r="E181" i="37" s="1"/>
  <c r="I180" i="36" s="1"/>
  <c r="D181" i="37"/>
  <c r="A186" i="36"/>
  <c r="C186" i="36" s="1"/>
  <c r="B185" i="37"/>
  <c r="BH185" i="37" s="1"/>
  <c r="AP183" i="37"/>
  <c r="BB183" i="37"/>
  <c r="Q183" i="37"/>
  <c r="AO183" i="37"/>
  <c r="AH183" i="37"/>
  <c r="X183" i="37"/>
  <c r="BK183" i="37"/>
  <c r="BL181" i="37"/>
  <c r="AC183" i="37"/>
  <c r="AM183" i="37"/>
  <c r="D184" i="37" l="1"/>
  <c r="F184" i="37" s="1"/>
  <c r="BC184" i="37"/>
  <c r="BD184" i="37" s="1"/>
  <c r="BE184" i="37" s="1"/>
  <c r="E184" i="37" s="1"/>
  <c r="C184" i="37"/>
  <c r="A187" i="37"/>
  <c r="Z185" i="37"/>
  <c r="AR185" i="37"/>
  <c r="P185" i="37"/>
  <c r="AD185" i="37"/>
  <c r="O185" i="37"/>
  <c r="AQ185" i="37"/>
  <c r="AI185" i="37"/>
  <c r="AJ185" i="37"/>
  <c r="AB185" i="37"/>
  <c r="AF185" i="37"/>
  <c r="AK185" i="37"/>
  <c r="W185" i="37"/>
  <c r="M185" i="37"/>
  <c r="AV185" i="37"/>
  <c r="BC183" i="37"/>
  <c r="BD183" i="37" s="1"/>
  <c r="BE183" i="37" s="1"/>
  <c r="E183" i="37" s="1"/>
  <c r="I182" i="36" s="1"/>
  <c r="N185" i="37"/>
  <c r="D183" i="37"/>
  <c r="AG185" i="37"/>
  <c r="AO185" i="37"/>
  <c r="Q185" i="37"/>
  <c r="V185" i="37"/>
  <c r="Y185" i="37"/>
  <c r="U185" i="37"/>
  <c r="AN185" i="37"/>
  <c r="AM185" i="37"/>
  <c r="K185" i="37"/>
  <c r="AU185" i="37"/>
  <c r="R185" i="37"/>
  <c r="J185" i="37"/>
  <c r="BB185" i="37"/>
  <c r="BL183" i="37"/>
  <c r="G185" i="37"/>
  <c r="I185" i="37"/>
  <c r="AS185" i="37"/>
  <c r="F181" i="37"/>
  <c r="J180" i="36" s="1"/>
  <c r="H180" i="36"/>
  <c r="H185" i="37"/>
  <c r="BF185" i="37"/>
  <c r="BA185" i="37"/>
  <c r="X185" i="37"/>
  <c r="T185" i="37"/>
  <c r="BG185" i="37"/>
  <c r="AT185" i="37"/>
  <c r="AP185" i="37"/>
  <c r="AL185" i="37"/>
  <c r="B186" i="37"/>
  <c r="AH185" i="37"/>
  <c r="S185" i="37"/>
  <c r="AX185" i="37"/>
  <c r="BK185" i="37"/>
  <c r="AZ185" i="37"/>
  <c r="AA185" i="37"/>
  <c r="A187" i="36"/>
  <c r="C187" i="36" s="1"/>
  <c r="AE185" i="37"/>
  <c r="AY185" i="37"/>
  <c r="AC185" i="37"/>
  <c r="A188" i="37" l="1"/>
  <c r="F180" i="36"/>
  <c r="D185" i="37"/>
  <c r="H184" i="36" s="1"/>
  <c r="AL186" i="37"/>
  <c r="H182" i="36"/>
  <c r="F183" i="37"/>
  <c r="J182" i="36" s="1"/>
  <c r="BA186" i="37"/>
  <c r="H186" i="37"/>
  <c r="AN186" i="37"/>
  <c r="BC185" i="37"/>
  <c r="BD185" i="37" s="1"/>
  <c r="BE185" i="37" s="1"/>
  <c r="E185" i="37" s="1"/>
  <c r="I184" i="36" s="1"/>
  <c r="AB186" i="37"/>
  <c r="AD186" i="37"/>
  <c r="AI186" i="37"/>
  <c r="BB186" i="37"/>
  <c r="AV186" i="37"/>
  <c r="AM186" i="37"/>
  <c r="AT186" i="37"/>
  <c r="M186" i="37"/>
  <c r="AX186" i="37"/>
  <c r="AH186" i="37"/>
  <c r="V186" i="37"/>
  <c r="AP186" i="37"/>
  <c r="U186" i="37"/>
  <c r="AO186" i="37"/>
  <c r="Y186" i="37"/>
  <c r="AA186" i="37"/>
  <c r="I186" i="37"/>
  <c r="AU186" i="37"/>
  <c r="AG186" i="37"/>
  <c r="AZ186" i="37"/>
  <c r="BG186" i="37"/>
  <c r="BH186" i="37"/>
  <c r="Q186" i="37"/>
  <c r="AF186" i="37"/>
  <c r="AQ186" i="37"/>
  <c r="S186" i="37"/>
  <c r="N186" i="37"/>
  <c r="O186" i="37"/>
  <c r="W186" i="37"/>
  <c r="AE186" i="37"/>
  <c r="AJ186" i="37"/>
  <c r="R186" i="37"/>
  <c r="K186" i="37"/>
  <c r="X186" i="37"/>
  <c r="AR186" i="37"/>
  <c r="G186" i="37"/>
  <c r="AY186" i="37"/>
  <c r="BK186" i="37"/>
  <c r="AC186" i="37"/>
  <c r="Z186" i="37"/>
  <c r="A188" i="36"/>
  <c r="C188" i="36" s="1"/>
  <c r="J186" i="37"/>
  <c r="BF186" i="37"/>
  <c r="P186" i="37"/>
  <c r="B187" i="37"/>
  <c r="Q187" i="37" s="1"/>
  <c r="AS186" i="37"/>
  <c r="AK186" i="37"/>
  <c r="T186" i="37"/>
  <c r="A190" i="37" l="1"/>
  <c r="A189" i="37"/>
  <c r="F182" i="36"/>
  <c r="AV187" i="37"/>
  <c r="AB187" i="37"/>
  <c r="AS187" i="37"/>
  <c r="BH187" i="37"/>
  <c r="AT187" i="37"/>
  <c r="H187" i="37"/>
  <c r="BF187" i="37"/>
  <c r="BG187" i="37"/>
  <c r="Y187" i="37"/>
  <c r="AX187" i="37"/>
  <c r="J187" i="37"/>
  <c r="AZ187" i="37"/>
  <c r="W187" i="37"/>
  <c r="U187" i="37"/>
  <c r="AO187" i="37"/>
  <c r="BC186" i="37"/>
  <c r="BD186" i="37" s="1"/>
  <c r="BE186" i="37" s="1"/>
  <c r="E186" i="37" s="1"/>
  <c r="I185" i="36" s="1"/>
  <c r="R187" i="37"/>
  <c r="S187" i="37"/>
  <c r="BA187" i="37"/>
  <c r="O187" i="37"/>
  <c r="AM187" i="37"/>
  <c r="D186" i="37"/>
  <c r="P187" i="37"/>
  <c r="AY187" i="37"/>
  <c r="I187" i="37"/>
  <c r="BK187" i="37"/>
  <c r="AL187" i="37"/>
  <c r="AE187" i="37"/>
  <c r="K187" i="37"/>
  <c r="B188" i="37"/>
  <c r="S188" i="37" s="1"/>
  <c r="AG187" i="37"/>
  <c r="AF187" i="37"/>
  <c r="AQ187" i="37"/>
  <c r="X187" i="37"/>
  <c r="AA187" i="37"/>
  <c r="Z187" i="37"/>
  <c r="AD187" i="37"/>
  <c r="AN187" i="37"/>
  <c r="N187" i="37"/>
  <c r="G187" i="37"/>
  <c r="AU187" i="37"/>
  <c r="AK187" i="37"/>
  <c r="AI187" i="37"/>
  <c r="AH187" i="37"/>
  <c r="AC187" i="37"/>
  <c r="T187" i="37"/>
  <c r="AP187" i="37"/>
  <c r="M187" i="37"/>
  <c r="BB187" i="37"/>
  <c r="V187" i="37"/>
  <c r="AJ187" i="37"/>
  <c r="AR187" i="37"/>
  <c r="A190" i="36" l="1"/>
  <c r="A191" i="36" s="1"/>
  <c r="C191" i="36" s="1"/>
  <c r="B190" i="37"/>
  <c r="BL190" i="37" s="1"/>
  <c r="AB190" i="37"/>
  <c r="M190" i="37"/>
  <c r="Q190" i="37"/>
  <c r="H190" i="37"/>
  <c r="BH190" i="37"/>
  <c r="BG190" i="37"/>
  <c r="AL190" i="37"/>
  <c r="R190" i="37"/>
  <c r="AH190" i="37"/>
  <c r="AU190" i="37"/>
  <c r="L190" i="37"/>
  <c r="AS190" i="37"/>
  <c r="AK190" i="37"/>
  <c r="AG190" i="37"/>
  <c r="BB190" i="37"/>
  <c r="I190" i="37"/>
  <c r="AR190" i="37"/>
  <c r="O190" i="37"/>
  <c r="AZ190" i="37"/>
  <c r="X190" i="37"/>
  <c r="BF190" i="37"/>
  <c r="AE190" i="37"/>
  <c r="AC190" i="37"/>
  <c r="Z190" i="37"/>
  <c r="AJ190" i="37"/>
  <c r="Y190" i="37"/>
  <c r="V190" i="37"/>
  <c r="J190" i="37"/>
  <c r="AY190" i="37"/>
  <c r="W190" i="37"/>
  <c r="AN190" i="37"/>
  <c r="G190" i="37"/>
  <c r="AQ190" i="37"/>
  <c r="AD190" i="37"/>
  <c r="T190" i="37"/>
  <c r="AA190" i="37"/>
  <c r="BL187" i="37"/>
  <c r="BG188" i="37"/>
  <c r="BK188" i="37"/>
  <c r="U188" i="37"/>
  <c r="D187" i="37"/>
  <c r="H186" i="36" s="1"/>
  <c r="Z188" i="37"/>
  <c r="W188" i="37"/>
  <c r="AI188" i="37"/>
  <c r="O188" i="37"/>
  <c r="AE188" i="37"/>
  <c r="G188" i="37"/>
  <c r="AL188" i="37"/>
  <c r="AK188" i="37"/>
  <c r="Y188" i="37"/>
  <c r="BA188" i="37"/>
  <c r="AC188" i="37"/>
  <c r="BB188" i="37"/>
  <c r="M188" i="37"/>
  <c r="BH188" i="37"/>
  <c r="K188" i="37"/>
  <c r="N188" i="37"/>
  <c r="AB188" i="37"/>
  <c r="AT188" i="37"/>
  <c r="AV188" i="37"/>
  <c r="AO188" i="37"/>
  <c r="AM188" i="37"/>
  <c r="AQ188" i="37"/>
  <c r="V188" i="37"/>
  <c r="AR188" i="37"/>
  <c r="I188" i="37"/>
  <c r="J188" i="37"/>
  <c r="H185" i="36"/>
  <c r="BF188" i="37"/>
  <c r="R188" i="37"/>
  <c r="AF188" i="37"/>
  <c r="AP188" i="37"/>
  <c r="T188" i="37"/>
  <c r="AX188" i="37"/>
  <c r="H188" i="37"/>
  <c r="X188" i="37"/>
  <c r="AN188" i="37"/>
  <c r="AD188" i="37"/>
  <c r="AU188" i="37"/>
  <c r="Q188" i="37"/>
  <c r="AZ188" i="37"/>
  <c r="P188" i="37"/>
  <c r="AH188" i="37"/>
  <c r="AY188" i="37"/>
  <c r="AG188" i="37"/>
  <c r="BC187" i="37"/>
  <c r="BD187" i="37" s="1"/>
  <c r="BE187" i="37" s="1"/>
  <c r="E187" i="37" s="1"/>
  <c r="I186" i="36" s="1"/>
  <c r="B189" i="37"/>
  <c r="BA189" i="37" s="1"/>
  <c r="AA188" i="37"/>
  <c r="AJ188" i="37"/>
  <c r="AS188" i="37"/>
  <c r="A191" i="37" l="1"/>
  <c r="C190" i="36"/>
  <c r="AF190" i="37"/>
  <c r="P190" i="37"/>
  <c r="AP190" i="37"/>
  <c r="BI190" i="37"/>
  <c r="AW190" i="37"/>
  <c r="AV190" i="37"/>
  <c r="K190" i="37"/>
  <c r="D190" i="37" s="1"/>
  <c r="F190" i="37" s="1"/>
  <c r="S190" i="37"/>
  <c r="N190" i="37"/>
  <c r="AO190" i="37"/>
  <c r="AX190" i="37"/>
  <c r="AT190" i="37"/>
  <c r="U190" i="37"/>
  <c r="AM190" i="37"/>
  <c r="BK190" i="37"/>
  <c r="AI190" i="37"/>
  <c r="BJ190" i="37"/>
  <c r="BA190" i="37"/>
  <c r="A192" i="37"/>
  <c r="F187" i="37"/>
  <c r="J186" i="36" s="1"/>
  <c r="F186" i="36" s="1"/>
  <c r="W189" i="37"/>
  <c r="AT189" i="37"/>
  <c r="AY189" i="37"/>
  <c r="AE189" i="37"/>
  <c r="AH189" i="37"/>
  <c r="BH189" i="37"/>
  <c r="M189" i="37"/>
  <c r="AV189" i="37"/>
  <c r="K189" i="37"/>
  <c r="AK189" i="37"/>
  <c r="U189" i="37"/>
  <c r="BK189" i="37"/>
  <c r="AG189" i="37"/>
  <c r="AI189" i="37"/>
  <c r="AF189" i="37"/>
  <c r="V189" i="37"/>
  <c r="AN189" i="37"/>
  <c r="BF189" i="37"/>
  <c r="AP189" i="37"/>
  <c r="I189" i="37"/>
  <c r="BL188" i="37"/>
  <c r="BC188" i="37"/>
  <c r="BD188" i="37" s="1"/>
  <c r="BE188" i="37" s="1"/>
  <c r="E188" i="37" s="1"/>
  <c r="I187" i="36" s="1"/>
  <c r="T189" i="37"/>
  <c r="O189" i="37"/>
  <c r="AL189" i="37"/>
  <c r="R189" i="37"/>
  <c r="Y189" i="37"/>
  <c r="AS189" i="37"/>
  <c r="AQ189" i="37"/>
  <c r="N189" i="37"/>
  <c r="G189" i="37"/>
  <c r="D188" i="37"/>
  <c r="A192" i="36"/>
  <c r="C192" i="36" s="1"/>
  <c r="X189" i="37"/>
  <c r="BG189" i="37"/>
  <c r="AB189" i="37"/>
  <c r="AR189" i="37"/>
  <c r="AO189" i="37"/>
  <c r="AU189" i="37"/>
  <c r="AC189" i="37"/>
  <c r="AX189" i="37"/>
  <c r="S189" i="37"/>
  <c r="AD189" i="37"/>
  <c r="J189" i="37"/>
  <c r="AJ189" i="37"/>
  <c r="AA189" i="37"/>
  <c r="BB189" i="37"/>
  <c r="Z189" i="37"/>
  <c r="B191" i="37"/>
  <c r="P191" i="37" s="1"/>
  <c r="AZ189" i="37"/>
  <c r="P189" i="37"/>
  <c r="H189" i="37"/>
  <c r="Q189" i="37"/>
  <c r="AM189" i="37"/>
  <c r="F188" i="37" l="1"/>
  <c r="J187" i="36" s="1"/>
  <c r="H187" i="36"/>
  <c r="BC190" i="37"/>
  <c r="BD190" i="37" s="1"/>
  <c r="C190" i="37"/>
  <c r="BE190" i="37"/>
  <c r="E190" i="37" s="1"/>
  <c r="A193" i="37"/>
  <c r="O191" i="37"/>
  <c r="N191" i="37"/>
  <c r="AB191" i="37"/>
  <c r="Z191" i="37"/>
  <c r="AY191" i="37"/>
  <c r="AJ191" i="37"/>
  <c r="I191" i="37"/>
  <c r="AP191" i="37"/>
  <c r="AK191" i="37"/>
  <c r="AL191" i="37"/>
  <c r="AT191" i="37"/>
  <c r="AU191" i="37"/>
  <c r="AG191" i="37"/>
  <c r="R191" i="37"/>
  <c r="H191" i="37"/>
  <c r="G191" i="37"/>
  <c r="AR191" i="37"/>
  <c r="AD191" i="37"/>
  <c r="V191" i="37"/>
  <c r="S191" i="37"/>
  <c r="BA191" i="37"/>
  <c r="AI191" i="37"/>
  <c r="T191" i="37"/>
  <c r="AA191" i="37"/>
  <c r="AS191" i="37"/>
  <c r="D189" i="37"/>
  <c r="U191" i="37"/>
  <c r="BH191" i="37"/>
  <c r="AH191" i="37"/>
  <c r="AN191" i="37"/>
  <c r="J191" i="37"/>
  <c r="BF191" i="37"/>
  <c r="AX191" i="37"/>
  <c r="Q191" i="37"/>
  <c r="Y191" i="37"/>
  <c r="BK191" i="37"/>
  <c r="AZ191" i="37"/>
  <c r="M191" i="37"/>
  <c r="AO191" i="37"/>
  <c r="X191" i="37"/>
  <c r="BB191" i="37"/>
  <c r="AF191" i="37"/>
  <c r="AE191" i="37"/>
  <c r="BG191" i="37"/>
  <c r="W191" i="37"/>
  <c r="AC191" i="37"/>
  <c r="BC189" i="37"/>
  <c r="BD189" i="37" s="1"/>
  <c r="BE189" i="37" s="1"/>
  <c r="E189" i="37" s="1"/>
  <c r="I188" i="36" s="1"/>
  <c r="A193" i="36"/>
  <c r="C193" i="36" s="1"/>
  <c r="AQ191" i="37"/>
  <c r="B192" i="37"/>
  <c r="U192" i="37" s="1"/>
  <c r="AV191" i="37"/>
  <c r="AM191" i="37"/>
  <c r="K191" i="37"/>
  <c r="A195" i="37" l="1"/>
  <c r="F187" i="36"/>
  <c r="A194" i="37"/>
  <c r="O192" i="37"/>
  <c r="AL192" i="37"/>
  <c r="AT192" i="37"/>
  <c r="H188" i="36"/>
  <c r="P192" i="37"/>
  <c r="Z192" i="37"/>
  <c r="AM192" i="37"/>
  <c r="AU192" i="37"/>
  <c r="AB192" i="37"/>
  <c r="R192" i="37"/>
  <c r="D191" i="37"/>
  <c r="V192" i="37"/>
  <c r="W192" i="37"/>
  <c r="X192" i="37"/>
  <c r="BH192" i="37"/>
  <c r="AI192" i="37"/>
  <c r="I192" i="37"/>
  <c r="Y192" i="37"/>
  <c r="AP192" i="37"/>
  <c r="BK192" i="37"/>
  <c r="AQ192" i="37"/>
  <c r="AY192" i="37"/>
  <c r="M192" i="37"/>
  <c r="Q192" i="37"/>
  <c r="AD192" i="37"/>
  <c r="AN192" i="37"/>
  <c r="AH192" i="37"/>
  <c r="BF192" i="37"/>
  <c r="N192" i="37"/>
  <c r="BC191" i="37"/>
  <c r="BD191" i="37" s="1"/>
  <c r="BE191" i="37" s="1"/>
  <c r="E191" i="37" s="1"/>
  <c r="I190" i="36" s="1"/>
  <c r="AA192" i="37"/>
  <c r="AX192" i="37"/>
  <c r="T192" i="37"/>
  <c r="B193" i="37"/>
  <c r="AH193" i="37" s="1"/>
  <c r="AG192" i="37"/>
  <c r="BA192" i="37"/>
  <c r="AO192" i="37"/>
  <c r="G192" i="37"/>
  <c r="AV192" i="37"/>
  <c r="K192" i="37"/>
  <c r="AZ192" i="37"/>
  <c r="AK192" i="37"/>
  <c r="BB192" i="37"/>
  <c r="AR192" i="37"/>
  <c r="AJ192" i="37"/>
  <c r="AS192" i="37"/>
  <c r="A195" i="36"/>
  <c r="C195" i="36" s="1"/>
  <c r="AC192" i="37"/>
  <c r="H192" i="37"/>
  <c r="J192" i="37"/>
  <c r="S192" i="37"/>
  <c r="AF192" i="37"/>
  <c r="AE192" i="37"/>
  <c r="BG192" i="37"/>
  <c r="B195" i="37" l="1"/>
  <c r="BL195" i="37" s="1"/>
  <c r="AY195" i="37"/>
  <c r="AO195" i="37"/>
  <c r="S195" i="37"/>
  <c r="M195" i="37"/>
  <c r="AN195" i="37"/>
  <c r="BK195" i="37"/>
  <c r="AQ195" i="37"/>
  <c r="AG195" i="37"/>
  <c r="Q195" i="37"/>
  <c r="U195" i="37"/>
  <c r="V195" i="37"/>
  <c r="AR195" i="37"/>
  <c r="AF195" i="37"/>
  <c r="BB195" i="37"/>
  <c r="AP195" i="37"/>
  <c r="AS195" i="37"/>
  <c r="P195" i="37"/>
  <c r="Z195" i="37"/>
  <c r="A196" i="37"/>
  <c r="BL192" i="37"/>
  <c r="AA193" i="37"/>
  <c r="R193" i="37"/>
  <c r="AX193" i="37"/>
  <c r="AN193" i="37"/>
  <c r="AF193" i="37"/>
  <c r="AE193" i="37"/>
  <c r="H190" i="36"/>
  <c r="S193" i="37"/>
  <c r="Z193" i="37"/>
  <c r="AV193" i="37"/>
  <c r="BA193" i="37"/>
  <c r="Y193" i="37"/>
  <c r="AO193" i="37"/>
  <c r="P193" i="37"/>
  <c r="W193" i="37"/>
  <c r="X193" i="37"/>
  <c r="D192" i="37"/>
  <c r="AK193" i="37"/>
  <c r="AZ193" i="37"/>
  <c r="AL193" i="37"/>
  <c r="AY193" i="37"/>
  <c r="AP193" i="37"/>
  <c r="N193" i="37"/>
  <c r="AG193" i="37"/>
  <c r="BF193" i="37"/>
  <c r="U193" i="37"/>
  <c r="BB193" i="37"/>
  <c r="AM193" i="37"/>
  <c r="V193" i="37"/>
  <c r="A196" i="36"/>
  <c r="C196" i="36" s="1"/>
  <c r="AJ193" i="37"/>
  <c r="AQ193" i="37"/>
  <c r="AR193" i="37"/>
  <c r="B194" i="37"/>
  <c r="AS193" i="37"/>
  <c r="Q193" i="37"/>
  <c r="G193" i="37"/>
  <c r="J193" i="37"/>
  <c r="BG193" i="37"/>
  <c r="AB193" i="37"/>
  <c r="T193" i="37"/>
  <c r="BC192" i="37"/>
  <c r="BD192" i="37" s="1"/>
  <c r="BE192" i="37" s="1"/>
  <c r="E192" i="37" s="1"/>
  <c r="I191" i="36" s="1"/>
  <c r="BH193" i="37"/>
  <c r="AI193" i="37"/>
  <c r="K193" i="37"/>
  <c r="BK193" i="37"/>
  <c r="AT193" i="37"/>
  <c r="I193" i="37"/>
  <c r="H193" i="37"/>
  <c r="AU193" i="37"/>
  <c r="O193" i="37"/>
  <c r="AC193" i="37"/>
  <c r="AD193" i="37"/>
  <c r="M193" i="37"/>
  <c r="G195" i="37" l="1"/>
  <c r="BG195" i="37"/>
  <c r="H195" i="37"/>
  <c r="AU195" i="37"/>
  <c r="BA195" i="37"/>
  <c r="R195" i="37"/>
  <c r="N195" i="37"/>
  <c r="Y195" i="37"/>
  <c r="J195" i="37"/>
  <c r="AH195" i="37"/>
  <c r="AK195" i="37"/>
  <c r="AT195" i="37"/>
  <c r="BI195" i="37"/>
  <c r="AM195" i="37"/>
  <c r="AV195" i="37"/>
  <c r="X195" i="37"/>
  <c r="I195" i="37"/>
  <c r="AA195" i="37"/>
  <c r="AB195" i="37"/>
  <c r="AC195" i="37"/>
  <c r="AD195" i="37"/>
  <c r="W195" i="37"/>
  <c r="T195" i="37"/>
  <c r="AZ195" i="37"/>
  <c r="L195" i="37"/>
  <c r="BH195" i="37"/>
  <c r="BF195" i="37"/>
  <c r="AW195" i="37"/>
  <c r="O195" i="37"/>
  <c r="AL195" i="37"/>
  <c r="BJ195" i="37"/>
  <c r="AX195" i="37"/>
  <c r="AI195" i="37"/>
  <c r="AE195" i="37"/>
  <c r="K195" i="37"/>
  <c r="AJ195" i="37"/>
  <c r="A197" i="37"/>
  <c r="F192" i="37"/>
  <c r="J191" i="36" s="1"/>
  <c r="H191" i="36"/>
  <c r="BH194" i="37"/>
  <c r="BC193" i="37"/>
  <c r="BD193" i="37" s="1"/>
  <c r="BE193" i="37" s="1"/>
  <c r="E193" i="37" s="1"/>
  <c r="I192" i="36" s="1"/>
  <c r="AP194" i="37"/>
  <c r="AT194" i="37"/>
  <c r="AX194" i="37"/>
  <c r="Q194" i="37"/>
  <c r="AH194" i="37"/>
  <c r="BL193" i="37"/>
  <c r="Y194" i="37"/>
  <c r="BB194" i="37"/>
  <c r="BF194" i="37"/>
  <c r="AK194" i="37"/>
  <c r="X194" i="37"/>
  <c r="AB194" i="37"/>
  <c r="AG194" i="37"/>
  <c r="AU194" i="37"/>
  <c r="AJ194" i="37"/>
  <c r="AA194" i="37"/>
  <c r="AS194" i="37"/>
  <c r="I194" i="37"/>
  <c r="AF194" i="37"/>
  <c r="AY194" i="37"/>
  <c r="AL194" i="37"/>
  <c r="V194" i="37"/>
  <c r="AO194" i="37"/>
  <c r="M194" i="37"/>
  <c r="S194" i="37"/>
  <c r="G194" i="37"/>
  <c r="A197" i="36"/>
  <c r="C197" i="36" s="1"/>
  <c r="H194" i="37"/>
  <c r="AI194" i="37"/>
  <c r="AN194" i="37"/>
  <c r="N194" i="37"/>
  <c r="AM194" i="37"/>
  <c r="T194" i="37"/>
  <c r="AV194" i="37"/>
  <c r="AC194" i="37"/>
  <c r="K194" i="37"/>
  <c r="BA194" i="37"/>
  <c r="R194" i="37"/>
  <c r="P194" i="37"/>
  <c r="B196" i="37"/>
  <c r="G196" i="37" s="1"/>
  <c r="D193" i="37"/>
  <c r="BK194" i="37"/>
  <c r="AR194" i="37"/>
  <c r="O194" i="37"/>
  <c r="W194" i="37"/>
  <c r="J194" i="37"/>
  <c r="AD194" i="37"/>
  <c r="BG194" i="37"/>
  <c r="AQ194" i="37"/>
  <c r="Z194" i="37"/>
  <c r="U194" i="37"/>
  <c r="AZ194" i="37"/>
  <c r="AE194" i="37"/>
  <c r="A199" i="37" l="1"/>
  <c r="F191" i="36"/>
  <c r="C195" i="37"/>
  <c r="BC195" i="37"/>
  <c r="BD195" i="37" s="1"/>
  <c r="BE195" i="37"/>
  <c r="E195" i="37" s="1"/>
  <c r="D195" i="37"/>
  <c r="F195" i="37" s="1"/>
  <c r="A198" i="37"/>
  <c r="AV196" i="37"/>
  <c r="AX196" i="37"/>
  <c r="AH196" i="37"/>
  <c r="AS196" i="37"/>
  <c r="BF196" i="37"/>
  <c r="AZ196" i="37"/>
  <c r="J196" i="37"/>
  <c r="K196" i="37"/>
  <c r="BA196" i="37"/>
  <c r="BL194" i="37"/>
  <c r="S196" i="37"/>
  <c r="H196" i="37"/>
  <c r="AM196" i="37"/>
  <c r="BG196" i="37"/>
  <c r="Y196" i="37"/>
  <c r="AI196" i="37"/>
  <c r="AJ196" i="37"/>
  <c r="Z196" i="37"/>
  <c r="D194" i="37"/>
  <c r="F193" i="37"/>
  <c r="J192" i="36" s="1"/>
  <c r="H192" i="36"/>
  <c r="BC194" i="37"/>
  <c r="BD194" i="37" s="1"/>
  <c r="BE194" i="37" s="1"/>
  <c r="E194" i="37" s="1"/>
  <c r="I193" i="36" s="1"/>
  <c r="AD196" i="37"/>
  <c r="O196" i="37"/>
  <c r="BB196" i="37"/>
  <c r="AG196" i="37"/>
  <c r="Q196" i="37"/>
  <c r="AP196" i="37"/>
  <c r="U196" i="37"/>
  <c r="T196" i="37"/>
  <c r="AR196" i="37"/>
  <c r="AY196" i="37"/>
  <c r="AB196" i="37"/>
  <c r="M196" i="37"/>
  <c r="AA196" i="37"/>
  <c r="AQ196" i="37"/>
  <c r="AE196" i="37"/>
  <c r="AL196" i="37"/>
  <c r="AO196" i="37"/>
  <c r="W196" i="37"/>
  <c r="I196" i="37"/>
  <c r="AF196" i="37"/>
  <c r="V196" i="37"/>
  <c r="AN196" i="37"/>
  <c r="BH196" i="37"/>
  <c r="P196" i="37"/>
  <c r="X196" i="37"/>
  <c r="AK196" i="37"/>
  <c r="N196" i="37"/>
  <c r="R196" i="37"/>
  <c r="B197" i="37"/>
  <c r="S197" i="37" s="1"/>
  <c r="BK196" i="37"/>
  <c r="AU196" i="37"/>
  <c r="AC196" i="37"/>
  <c r="AT196" i="37"/>
  <c r="A199" i="36" l="1"/>
  <c r="A200" i="36" s="1"/>
  <c r="C200" i="36" s="1"/>
  <c r="AY199" i="37"/>
  <c r="Z199" i="37"/>
  <c r="L199" i="37"/>
  <c r="AD199" i="37"/>
  <c r="B199" i="37"/>
  <c r="BL199" i="37" s="1"/>
  <c r="O199" i="37"/>
  <c r="R199" i="37"/>
  <c r="W199" i="37"/>
  <c r="AK199" i="37"/>
  <c r="AT199" i="37"/>
  <c r="F192" i="36"/>
  <c r="AN197" i="37"/>
  <c r="M197" i="37"/>
  <c r="AT197" i="37"/>
  <c r="G197" i="37"/>
  <c r="AP197" i="37"/>
  <c r="D196" i="37"/>
  <c r="H195" i="36" s="1"/>
  <c r="AJ197" i="37"/>
  <c r="AZ197" i="37"/>
  <c r="Z197" i="37"/>
  <c r="AK197" i="37"/>
  <c r="AD197" i="37"/>
  <c r="R197" i="37"/>
  <c r="BA197" i="37"/>
  <c r="O197" i="37"/>
  <c r="K197" i="37"/>
  <c r="U197" i="37"/>
  <c r="Y197" i="37"/>
  <c r="AC197" i="37"/>
  <c r="AS197" i="37"/>
  <c r="T197" i="37"/>
  <c r="BG197" i="37"/>
  <c r="AL197" i="37"/>
  <c r="J197" i="37"/>
  <c r="W197" i="37"/>
  <c r="N197" i="37"/>
  <c r="AU197" i="37"/>
  <c r="BK197" i="37"/>
  <c r="BL196" i="37"/>
  <c r="AF197" i="37"/>
  <c r="AM197" i="37"/>
  <c r="AQ197" i="37"/>
  <c r="AE197" i="37"/>
  <c r="AB197" i="37"/>
  <c r="AO197" i="37"/>
  <c r="AX197" i="37"/>
  <c r="B198" i="37"/>
  <c r="AH197" i="37"/>
  <c r="AR197" i="37"/>
  <c r="AI197" i="37"/>
  <c r="P197" i="37"/>
  <c r="V197" i="37"/>
  <c r="AA197" i="37"/>
  <c r="H197" i="37"/>
  <c r="Q197" i="37"/>
  <c r="AY197" i="37"/>
  <c r="F194" i="37"/>
  <c r="J193" i="36" s="1"/>
  <c r="H193" i="36"/>
  <c r="X197" i="37"/>
  <c r="BH197" i="37"/>
  <c r="AG197" i="37"/>
  <c r="BF197" i="37"/>
  <c r="BC196" i="37"/>
  <c r="BD196" i="37" s="1"/>
  <c r="BE196" i="37" s="1"/>
  <c r="E196" i="37" s="1"/>
  <c r="I195" i="36" s="1"/>
  <c r="I197" i="37"/>
  <c r="BB197" i="37"/>
  <c r="AV197" i="37"/>
  <c r="A200" i="37" l="1"/>
  <c r="B200" i="37" s="1"/>
  <c r="C199" i="36"/>
  <c r="F193" i="36"/>
  <c r="A202" i="37"/>
  <c r="F196" i="37"/>
  <c r="J195" i="36" s="1"/>
  <c r="F195" i="36" s="1"/>
  <c r="AN199" i="37"/>
  <c r="V199" i="37"/>
  <c r="AQ199" i="37"/>
  <c r="AM199" i="37"/>
  <c r="AA199" i="37"/>
  <c r="BG199" i="37"/>
  <c r="S199" i="37"/>
  <c r="AR199" i="37"/>
  <c r="AL199" i="37"/>
  <c r="BF199" i="37"/>
  <c r="AE199" i="37"/>
  <c r="AJ199" i="37"/>
  <c r="AS199" i="37"/>
  <c r="AU199" i="37"/>
  <c r="AH199" i="37"/>
  <c r="AO199" i="37"/>
  <c r="AP199" i="37"/>
  <c r="T199" i="37"/>
  <c r="AG199" i="37"/>
  <c r="AX199" i="37"/>
  <c r="H199" i="37"/>
  <c r="P199" i="37"/>
  <c r="BJ199" i="37"/>
  <c r="J199" i="37"/>
  <c r="AB199" i="37"/>
  <c r="BH199" i="37"/>
  <c r="BK199" i="37"/>
  <c r="BA199" i="37"/>
  <c r="X199" i="37"/>
  <c r="AZ199" i="37"/>
  <c r="K199" i="37"/>
  <c r="AW199" i="37"/>
  <c r="Q199" i="37"/>
  <c r="Y199" i="37"/>
  <c r="AI199" i="37"/>
  <c r="AC199" i="37"/>
  <c r="U199" i="37"/>
  <c r="BI199" i="37"/>
  <c r="AF199" i="37"/>
  <c r="AV199" i="37"/>
  <c r="I199" i="37"/>
  <c r="M199" i="37"/>
  <c r="N199" i="37"/>
  <c r="BB199" i="37"/>
  <c r="G199" i="37"/>
  <c r="A201" i="37"/>
  <c r="D197" i="37"/>
  <c r="H196" i="36" s="1"/>
  <c r="AA198" i="37"/>
  <c r="S198" i="37"/>
  <c r="AC198" i="37"/>
  <c r="U198" i="37"/>
  <c r="AF198" i="37"/>
  <c r="O198" i="37"/>
  <c r="X198" i="37"/>
  <c r="BK198" i="37"/>
  <c r="BH198" i="37"/>
  <c r="AU198" i="37"/>
  <c r="AI198" i="37"/>
  <c r="Y198" i="37"/>
  <c r="R198" i="37"/>
  <c r="AB198" i="37"/>
  <c r="J198" i="37"/>
  <c r="AO198" i="37"/>
  <c r="AM198" i="37"/>
  <c r="BB198" i="37"/>
  <c r="BF198" i="37"/>
  <c r="V198" i="37"/>
  <c r="AV198" i="37"/>
  <c r="Z198" i="37"/>
  <c r="AN198" i="37"/>
  <c r="A202" i="36"/>
  <c r="C202" i="36" s="1"/>
  <c r="AE198" i="37"/>
  <c r="Q198" i="37"/>
  <c r="W198" i="37"/>
  <c r="AQ198" i="37"/>
  <c r="AK198" i="37"/>
  <c r="H198" i="37"/>
  <c r="AT198" i="37"/>
  <c r="AY198" i="37"/>
  <c r="G198" i="37"/>
  <c r="T198" i="37"/>
  <c r="AR198" i="37"/>
  <c r="I198" i="37"/>
  <c r="AS198" i="37"/>
  <c r="AG198" i="37"/>
  <c r="BG198" i="37"/>
  <c r="AL198" i="37"/>
  <c r="AD198" i="37"/>
  <c r="P198" i="37"/>
  <c r="AX198" i="37"/>
  <c r="AZ198" i="37"/>
  <c r="M198" i="37"/>
  <c r="AJ198" i="37"/>
  <c r="AP198" i="37"/>
  <c r="AH198" i="37"/>
  <c r="BC197" i="37"/>
  <c r="BD197" i="37" s="1"/>
  <c r="BE197" i="37" s="1"/>
  <c r="E197" i="37" s="1"/>
  <c r="I196" i="36" s="1"/>
  <c r="N198" i="37"/>
  <c r="K198" i="37"/>
  <c r="BA198" i="37"/>
  <c r="D199" i="37" l="1"/>
  <c r="F199" i="37" s="1"/>
  <c r="BC199" i="37"/>
  <c r="BD199" i="37" s="1"/>
  <c r="BE199" i="37" s="1"/>
  <c r="E199" i="37" s="1"/>
  <c r="C199" i="37"/>
  <c r="AL202" i="37"/>
  <c r="AW202" i="37"/>
  <c r="U202" i="37"/>
  <c r="AZ202" i="37"/>
  <c r="I202" i="37"/>
  <c r="Y202" i="37"/>
  <c r="AN202" i="37"/>
  <c r="AX202" i="37"/>
  <c r="L202" i="37"/>
  <c r="M202" i="37"/>
  <c r="AU202" i="37"/>
  <c r="O202" i="37"/>
  <c r="AQ202" i="37"/>
  <c r="AB202" i="37"/>
  <c r="Q202" i="37"/>
  <c r="R202" i="37"/>
  <c r="S202" i="37"/>
  <c r="B202" i="37"/>
  <c r="BL202" i="37" s="1"/>
  <c r="X202" i="37"/>
  <c r="G202" i="37"/>
  <c r="AG202" i="37"/>
  <c r="BK202" i="37"/>
  <c r="K202" i="37"/>
  <c r="BH202" i="37"/>
  <c r="BI202" i="37"/>
  <c r="W202" i="37"/>
  <c r="A203" i="37"/>
  <c r="T200" i="37"/>
  <c r="AQ200" i="37"/>
  <c r="AF200" i="37"/>
  <c r="AZ200" i="37"/>
  <c r="AJ200" i="37"/>
  <c r="AG200" i="37"/>
  <c r="AH200" i="37"/>
  <c r="BG200" i="37"/>
  <c r="AY200" i="37"/>
  <c r="AE200" i="37"/>
  <c r="G200" i="37"/>
  <c r="Q200" i="37"/>
  <c r="BK200" i="37"/>
  <c r="N200" i="37"/>
  <c r="V200" i="37"/>
  <c r="J200" i="37"/>
  <c r="D198" i="37"/>
  <c r="AS200" i="37"/>
  <c r="M200" i="37"/>
  <c r="BH200" i="37"/>
  <c r="H200" i="37"/>
  <c r="AC200" i="37"/>
  <c r="P200" i="37"/>
  <c r="K200" i="37"/>
  <c r="BC198" i="37"/>
  <c r="BD198" i="37" s="1"/>
  <c r="BE198" i="37" s="1"/>
  <c r="E198" i="37" s="1"/>
  <c r="I197" i="36" s="1"/>
  <c r="AV200" i="37"/>
  <c r="AX200" i="37"/>
  <c r="AK200" i="37"/>
  <c r="BB200" i="37"/>
  <c r="AP200" i="37"/>
  <c r="W200" i="37"/>
  <c r="Z200" i="37"/>
  <c r="U200" i="37"/>
  <c r="O200" i="37"/>
  <c r="AD200" i="37"/>
  <c r="AI200" i="37"/>
  <c r="A204" i="36"/>
  <c r="C204" i="36" s="1"/>
  <c r="AB200" i="37"/>
  <c r="AR200" i="37"/>
  <c r="AT200" i="37"/>
  <c r="X200" i="37"/>
  <c r="R200" i="37"/>
  <c r="AU200" i="37"/>
  <c r="BF200" i="37"/>
  <c r="S200" i="37"/>
  <c r="AM200" i="37"/>
  <c r="AN200" i="37"/>
  <c r="AL200" i="37"/>
  <c r="AO200" i="37"/>
  <c r="B201" i="37"/>
  <c r="W201" i="37" s="1"/>
  <c r="Y200" i="37"/>
  <c r="BA200" i="37"/>
  <c r="AA200" i="37"/>
  <c r="I200" i="37"/>
  <c r="H202" i="37" l="1"/>
  <c r="BA202" i="37"/>
  <c r="AS202" i="37"/>
  <c r="AI202" i="37"/>
  <c r="AC202" i="37"/>
  <c r="BF202" i="37"/>
  <c r="N202" i="37"/>
  <c r="AF202" i="37"/>
  <c r="BG202" i="37"/>
  <c r="AV202" i="37"/>
  <c r="AH202" i="37"/>
  <c r="AE202" i="37"/>
  <c r="AM202" i="37"/>
  <c r="AK202" i="37"/>
  <c r="J202" i="37"/>
  <c r="BJ202" i="37"/>
  <c r="Z202" i="37"/>
  <c r="V202" i="37"/>
  <c r="AO202" i="37"/>
  <c r="BB202" i="37"/>
  <c r="P202" i="37"/>
  <c r="AD202" i="37"/>
  <c r="AT202" i="37"/>
  <c r="AY202" i="37"/>
  <c r="AJ202" i="37"/>
  <c r="AR202" i="37"/>
  <c r="T202" i="37"/>
  <c r="AP202" i="37"/>
  <c r="AA202" i="37"/>
  <c r="A205" i="37"/>
  <c r="AU201" i="37"/>
  <c r="AJ201" i="37"/>
  <c r="BG201" i="37"/>
  <c r="AH201" i="37"/>
  <c r="BH201" i="37"/>
  <c r="AZ201" i="37"/>
  <c r="AB201" i="37"/>
  <c r="P201" i="37"/>
  <c r="AX201" i="37"/>
  <c r="H201" i="37"/>
  <c r="U201" i="37"/>
  <c r="AP201" i="37"/>
  <c r="I201" i="37"/>
  <c r="Z201" i="37"/>
  <c r="AO201" i="37"/>
  <c r="BB201" i="37"/>
  <c r="G201" i="37"/>
  <c r="AD201" i="37"/>
  <c r="Y201" i="37"/>
  <c r="AF201" i="37"/>
  <c r="X201" i="37"/>
  <c r="AG201" i="37"/>
  <c r="AE201" i="37"/>
  <c r="AI201" i="37"/>
  <c r="R201" i="37"/>
  <c r="AV201" i="37"/>
  <c r="V201" i="37"/>
  <c r="BF201" i="37"/>
  <c r="S201" i="37"/>
  <c r="AY201" i="37"/>
  <c r="AM201" i="37"/>
  <c r="M201" i="37"/>
  <c r="N201" i="37"/>
  <c r="B203" i="37"/>
  <c r="BA201" i="37"/>
  <c r="AL201" i="37"/>
  <c r="BC200" i="37"/>
  <c r="BD200" i="37" s="1"/>
  <c r="BE200" i="37" s="1"/>
  <c r="E200" i="37" s="1"/>
  <c r="I199" i="36" s="1"/>
  <c r="AS201" i="37"/>
  <c r="K201" i="37"/>
  <c r="T201" i="37"/>
  <c r="AQ201" i="37"/>
  <c r="H197" i="36"/>
  <c r="BK201" i="37"/>
  <c r="AK201" i="37"/>
  <c r="J201" i="37"/>
  <c r="AT201" i="37"/>
  <c r="AA201" i="37"/>
  <c r="Q201" i="37"/>
  <c r="AN201" i="37"/>
  <c r="AR201" i="37"/>
  <c r="O201" i="37"/>
  <c r="AC201" i="37"/>
  <c r="D200" i="37"/>
  <c r="C202" i="37" l="1"/>
  <c r="BC202" i="37"/>
  <c r="BD202" i="37" s="1"/>
  <c r="D202" i="37"/>
  <c r="F202" i="37" s="1"/>
  <c r="BE202" i="37"/>
  <c r="E202" i="37" s="1"/>
  <c r="A206" i="37"/>
  <c r="J203" i="37"/>
  <c r="D201" i="37"/>
  <c r="H200" i="36" s="1"/>
  <c r="BA203" i="37"/>
  <c r="T203" i="37"/>
  <c r="BK203" i="37"/>
  <c r="A206" i="36"/>
  <c r="C206" i="36" s="1"/>
  <c r="AZ203" i="37"/>
  <c r="AH203" i="37"/>
  <c r="AD203" i="37"/>
  <c r="S203" i="37"/>
  <c r="P203" i="37"/>
  <c r="U203" i="37"/>
  <c r="AB203" i="37"/>
  <c r="BH203" i="37"/>
  <c r="AO203" i="37"/>
  <c r="K203" i="37"/>
  <c r="AK203" i="37"/>
  <c r="I203" i="37"/>
  <c r="AT203" i="37"/>
  <c r="AR203" i="37"/>
  <c r="AA203" i="37"/>
  <c r="M203" i="37"/>
  <c r="O203" i="37"/>
  <c r="AQ203" i="37"/>
  <c r="AF203" i="37"/>
  <c r="W203" i="37"/>
  <c r="BF203" i="37"/>
  <c r="AC203" i="37"/>
  <c r="AP203" i="37"/>
  <c r="AG203" i="37"/>
  <c r="V203" i="37"/>
  <c r="B205" i="37"/>
  <c r="AL203" i="37"/>
  <c r="X203" i="37"/>
  <c r="AN203" i="37"/>
  <c r="BC201" i="37"/>
  <c r="BD201" i="37" s="1"/>
  <c r="BE201" i="37" s="1"/>
  <c r="E201" i="37" s="1"/>
  <c r="I200" i="36" s="1"/>
  <c r="H203" i="37"/>
  <c r="Z203" i="37"/>
  <c r="AS203" i="37"/>
  <c r="AV203" i="37"/>
  <c r="N203" i="37"/>
  <c r="BB203" i="37"/>
  <c r="Y203" i="37"/>
  <c r="AY203" i="37"/>
  <c r="AU203" i="37"/>
  <c r="AE203" i="37"/>
  <c r="AI203" i="37"/>
  <c r="Q203" i="37"/>
  <c r="AM203" i="37"/>
  <c r="H199" i="36"/>
  <c r="AJ203" i="37"/>
  <c r="BG203" i="37"/>
  <c r="R203" i="37"/>
  <c r="G203" i="37"/>
  <c r="AX203" i="37"/>
  <c r="A207" i="37" l="1"/>
  <c r="G205" i="37"/>
  <c r="BL203" i="37"/>
  <c r="AI205" i="37"/>
  <c r="K205" i="37"/>
  <c r="BH205" i="37"/>
  <c r="N205" i="37"/>
  <c r="S205" i="37"/>
  <c r="Y205" i="37"/>
  <c r="AD205" i="37"/>
  <c r="AM205" i="37"/>
  <c r="AT205" i="37"/>
  <c r="AR205" i="37"/>
  <c r="X205" i="37"/>
  <c r="D203" i="37"/>
  <c r="AP205" i="37"/>
  <c r="AJ205" i="37"/>
  <c r="A207" i="36"/>
  <c r="C207" i="36" s="1"/>
  <c r="AV205" i="37"/>
  <c r="AU205" i="37"/>
  <c r="W205" i="37"/>
  <c r="BB205" i="37"/>
  <c r="Q205" i="37"/>
  <c r="H205" i="37"/>
  <c r="AO205" i="37"/>
  <c r="T205" i="37"/>
  <c r="Z205" i="37"/>
  <c r="AG205" i="37"/>
  <c r="AX205" i="37"/>
  <c r="B206" i="37"/>
  <c r="P205" i="37"/>
  <c r="AN205" i="37"/>
  <c r="AK205" i="37"/>
  <c r="R205" i="37"/>
  <c r="V205" i="37"/>
  <c r="AZ205" i="37"/>
  <c r="AS205" i="37"/>
  <c r="BA205" i="37"/>
  <c r="AB205" i="37"/>
  <c r="U205" i="37"/>
  <c r="AL205" i="37"/>
  <c r="J205" i="37"/>
  <c r="I205" i="37"/>
  <c r="AC205" i="37"/>
  <c r="AA205" i="37"/>
  <c r="AQ205" i="37"/>
  <c r="BF205" i="37"/>
  <c r="BG205" i="37"/>
  <c r="O205" i="37"/>
  <c r="BC203" i="37"/>
  <c r="BD203" i="37" s="1"/>
  <c r="BE203" i="37" s="1"/>
  <c r="E203" i="37" s="1"/>
  <c r="I202" i="36" s="1"/>
  <c r="AH205" i="37"/>
  <c r="AE205" i="37"/>
  <c r="AF205" i="37"/>
  <c r="BK205" i="37"/>
  <c r="AY205" i="37"/>
  <c r="M205" i="37"/>
  <c r="A208" i="37" l="1"/>
  <c r="BL205" i="37"/>
  <c r="AP206" i="37"/>
  <c r="AK206" i="37"/>
  <c r="S206" i="37"/>
  <c r="Y206" i="37"/>
  <c r="D205" i="37"/>
  <c r="AI206" i="37"/>
  <c r="AU206" i="37"/>
  <c r="BK206" i="37"/>
  <c r="AY206" i="37"/>
  <c r="J206" i="37"/>
  <c r="AE206" i="37"/>
  <c r="X206" i="37"/>
  <c r="B207" i="37"/>
  <c r="N207" i="37" s="1"/>
  <c r="BF206" i="37"/>
  <c r="U206" i="37"/>
  <c r="AV206" i="37"/>
  <c r="AM206" i="37"/>
  <c r="A208" i="36"/>
  <c r="C208" i="36" s="1"/>
  <c r="BC205" i="37"/>
  <c r="BD205" i="37" s="1"/>
  <c r="BE205" i="37" s="1"/>
  <c r="E205" i="37" s="1"/>
  <c r="I204" i="36" s="1"/>
  <c r="I206" i="37"/>
  <c r="W206" i="37"/>
  <c r="N206" i="37"/>
  <c r="Q206" i="37"/>
  <c r="AF206" i="37"/>
  <c r="BA206" i="37"/>
  <c r="T206" i="37"/>
  <c r="AX206" i="37"/>
  <c r="Z206" i="37"/>
  <c r="AN206" i="37"/>
  <c r="AS206" i="37"/>
  <c r="AL206" i="37"/>
  <c r="AJ206" i="37"/>
  <c r="BB206" i="37"/>
  <c r="AR206" i="37"/>
  <c r="AH206" i="37"/>
  <c r="AD206" i="37"/>
  <c r="K206" i="37"/>
  <c r="R206" i="37"/>
  <c r="AC206" i="37"/>
  <c r="P206" i="37"/>
  <c r="H206" i="37"/>
  <c r="AO206" i="37"/>
  <c r="AG206" i="37"/>
  <c r="AB206" i="37"/>
  <c r="G206" i="37"/>
  <c r="AQ206" i="37"/>
  <c r="AT206" i="37"/>
  <c r="F203" i="37"/>
  <c r="J202" i="36" s="1"/>
  <c r="H202" i="36"/>
  <c r="V206" i="37"/>
  <c r="AA206" i="37"/>
  <c r="M206" i="37"/>
  <c r="BH206" i="37"/>
  <c r="AZ206" i="37"/>
  <c r="BG206" i="37"/>
  <c r="O206" i="37"/>
  <c r="F205" i="37" l="1"/>
  <c r="J204" i="36" s="1"/>
  <c r="A210" i="37"/>
  <c r="A209" i="37"/>
  <c r="H204" i="36"/>
  <c r="BH207" i="37"/>
  <c r="AS207" i="37"/>
  <c r="Q207" i="37"/>
  <c r="F202" i="36"/>
  <c r="AV207" i="37"/>
  <c r="AR207" i="37"/>
  <c r="AF207" i="37"/>
  <c r="AX207" i="37"/>
  <c r="H207" i="37"/>
  <c r="Y207" i="37"/>
  <c r="Z207" i="37"/>
  <c r="AZ207" i="37"/>
  <c r="AL207" i="37"/>
  <c r="AB207" i="37"/>
  <c r="BL206" i="37"/>
  <c r="BG207" i="37"/>
  <c r="AG207" i="37"/>
  <c r="U207" i="37"/>
  <c r="S207" i="37"/>
  <c r="AC207" i="37"/>
  <c r="AQ207" i="37"/>
  <c r="AU207" i="37"/>
  <c r="AN207" i="37"/>
  <c r="AJ207" i="37"/>
  <c r="P207" i="37"/>
  <c r="K207" i="37"/>
  <c r="AT207" i="37"/>
  <c r="AD207" i="37"/>
  <c r="AE207" i="37"/>
  <c r="T207" i="37"/>
  <c r="I207" i="37"/>
  <c r="O207" i="37"/>
  <c r="B208" i="37"/>
  <c r="AP207" i="37"/>
  <c r="W207" i="37"/>
  <c r="R207" i="37"/>
  <c r="AK207" i="37"/>
  <c r="X207" i="37"/>
  <c r="G207" i="37"/>
  <c r="AM207" i="37"/>
  <c r="J207" i="37"/>
  <c r="M207" i="37"/>
  <c r="AY207" i="37"/>
  <c r="AH207" i="37"/>
  <c r="BA207" i="37"/>
  <c r="BF207" i="37"/>
  <c r="V207" i="37"/>
  <c r="AO207" i="37"/>
  <c r="AI207" i="37"/>
  <c r="BB207" i="37"/>
  <c r="AA207" i="37"/>
  <c r="BK207" i="37"/>
  <c r="F204" i="36" l="1"/>
  <c r="Z210" i="37"/>
  <c r="T210" i="37"/>
  <c r="M210" i="37"/>
  <c r="AG210" i="37"/>
  <c r="BF210" i="37"/>
  <c r="AB210" i="37"/>
  <c r="Q210" i="37"/>
  <c r="H210" i="37"/>
  <c r="P210" i="37"/>
  <c r="Y210" i="37"/>
  <c r="B210" i="37"/>
  <c r="BL210" i="37" s="1"/>
  <c r="AN210" i="37"/>
  <c r="AY210" i="37"/>
  <c r="A211" i="37"/>
  <c r="BL207" i="37"/>
  <c r="BK208" i="37"/>
  <c r="AQ208" i="37"/>
  <c r="AP208" i="37"/>
  <c r="AU208" i="37"/>
  <c r="BA208" i="37"/>
  <c r="R208" i="37"/>
  <c r="M208" i="37"/>
  <c r="U208" i="37"/>
  <c r="G208" i="37"/>
  <c r="AH208" i="37"/>
  <c r="AV208" i="37"/>
  <c r="AF208" i="37"/>
  <c r="AA208" i="37"/>
  <c r="AG208" i="37"/>
  <c r="AB208" i="37"/>
  <c r="AO208" i="37"/>
  <c r="J208" i="37"/>
  <c r="AK208" i="37"/>
  <c r="K208" i="37"/>
  <c r="W208" i="37"/>
  <c r="AZ208" i="37"/>
  <c r="BH208" i="37"/>
  <c r="AT208" i="37"/>
  <c r="X208" i="37"/>
  <c r="N208" i="37"/>
  <c r="V208" i="37"/>
  <c r="O208" i="37"/>
  <c r="BC207" i="37"/>
  <c r="BD207" i="37" s="1"/>
  <c r="BE207" i="37" s="1"/>
  <c r="E207" i="37" s="1"/>
  <c r="I206" i="36" s="1"/>
  <c r="AS208" i="37"/>
  <c r="AY208" i="37"/>
  <c r="BF208" i="37"/>
  <c r="AI208" i="37"/>
  <c r="Z208" i="37"/>
  <c r="BG208" i="37"/>
  <c r="AD208" i="37"/>
  <c r="AC208" i="37"/>
  <c r="AR208" i="37"/>
  <c r="H208" i="37"/>
  <c r="AM208" i="37"/>
  <c r="AE208" i="37"/>
  <c r="Y208" i="37"/>
  <c r="AX208" i="37"/>
  <c r="BB208" i="37"/>
  <c r="T208" i="37"/>
  <c r="I208" i="37"/>
  <c r="A211" i="36"/>
  <c r="C211" i="36" s="1"/>
  <c r="AL208" i="37"/>
  <c r="P208" i="37"/>
  <c r="AN208" i="37"/>
  <c r="S208" i="37"/>
  <c r="D207" i="37"/>
  <c r="Q208" i="37"/>
  <c r="AJ208" i="37"/>
  <c r="B209" i="37"/>
  <c r="BF209" i="37" s="1"/>
  <c r="K210" i="37" l="1"/>
  <c r="AI210" i="37"/>
  <c r="BA210" i="37"/>
  <c r="AQ210" i="37"/>
  <c r="N210" i="37"/>
  <c r="X210" i="37"/>
  <c r="BJ210" i="37"/>
  <c r="AH210" i="37"/>
  <c r="AL210" i="37"/>
  <c r="AM210" i="37"/>
  <c r="BH210" i="37"/>
  <c r="AO210" i="37"/>
  <c r="AV210" i="37"/>
  <c r="V210" i="37"/>
  <c r="I210" i="37"/>
  <c r="BG210" i="37"/>
  <c r="O210" i="37"/>
  <c r="J210" i="37"/>
  <c r="AX210" i="37"/>
  <c r="AP210" i="37"/>
  <c r="AA210" i="37"/>
  <c r="R210" i="37"/>
  <c r="AK210" i="37"/>
  <c r="W210" i="37"/>
  <c r="AS210" i="37"/>
  <c r="AC210" i="37"/>
  <c r="S210" i="37"/>
  <c r="BI210" i="37"/>
  <c r="AD210" i="37"/>
  <c r="AU210" i="37"/>
  <c r="AZ210" i="37"/>
  <c r="AW210" i="37"/>
  <c r="U210" i="37"/>
  <c r="G210" i="37"/>
  <c r="BB210" i="37"/>
  <c r="AF210" i="37"/>
  <c r="BK210" i="37"/>
  <c r="AT210" i="37"/>
  <c r="L210" i="37"/>
  <c r="AE210" i="37"/>
  <c r="AR210" i="37"/>
  <c r="AJ210" i="37"/>
  <c r="A212" i="37"/>
  <c r="AE209" i="37"/>
  <c r="AA209" i="37"/>
  <c r="AR209" i="37"/>
  <c r="AQ209" i="37"/>
  <c r="AN209" i="37"/>
  <c r="AG209" i="37"/>
  <c r="BB209" i="37"/>
  <c r="BA209" i="37"/>
  <c r="R209" i="37"/>
  <c r="G209" i="37"/>
  <c r="J209" i="37"/>
  <c r="AZ209" i="37"/>
  <c r="AJ209" i="37"/>
  <c r="M209" i="37"/>
  <c r="S209" i="37"/>
  <c r="D208" i="37"/>
  <c r="H207" i="36" s="1"/>
  <c r="AV209" i="37"/>
  <c r="I209" i="37"/>
  <c r="AD209" i="37"/>
  <c r="AP209" i="37"/>
  <c r="AF209" i="37"/>
  <c r="W209" i="37"/>
  <c r="H209" i="37"/>
  <c r="AX209" i="37"/>
  <c r="BL208" i="37"/>
  <c r="Z209" i="37"/>
  <c r="AM209" i="37"/>
  <c r="BH209" i="37"/>
  <c r="V209" i="37"/>
  <c r="O209" i="37"/>
  <c r="AO209" i="37"/>
  <c r="X209" i="37"/>
  <c r="AL209" i="37"/>
  <c r="AK209" i="37"/>
  <c r="AC209" i="37"/>
  <c r="AT209" i="37"/>
  <c r="K209" i="37"/>
  <c r="Y209" i="37"/>
  <c r="F207" i="37"/>
  <c r="J206" i="36" s="1"/>
  <c r="H206" i="36"/>
  <c r="BC208" i="37"/>
  <c r="BD208" i="37" s="1"/>
  <c r="BE208" i="37" s="1"/>
  <c r="E208" i="37" s="1"/>
  <c r="I207" i="36" s="1"/>
  <c r="A212" i="36"/>
  <c r="C212" i="36" s="1"/>
  <c r="B211" i="37"/>
  <c r="AG211" i="37" s="1"/>
  <c r="T209" i="37"/>
  <c r="AS209" i="37"/>
  <c r="AY209" i="37"/>
  <c r="AB209" i="37"/>
  <c r="P209" i="37"/>
  <c r="AU209" i="37"/>
  <c r="AI209" i="37"/>
  <c r="BK209" i="37"/>
  <c r="AH209" i="37"/>
  <c r="BG209" i="37"/>
  <c r="Q209" i="37"/>
  <c r="N209" i="37"/>
  <c r="U209" i="37"/>
  <c r="BC210" i="37" l="1"/>
  <c r="BD210" i="37" s="1"/>
  <c r="C210" i="37"/>
  <c r="BE210" i="37"/>
  <c r="E210" i="37" s="1"/>
  <c r="D210" i="37"/>
  <c r="F210" i="37" s="1"/>
  <c r="A213" i="37"/>
  <c r="F208" i="37"/>
  <c r="J207" i="36" s="1"/>
  <c r="F207" i="36" s="1"/>
  <c r="D209" i="37"/>
  <c r="H208" i="36" s="1"/>
  <c r="F206" i="36"/>
  <c r="V211" i="37"/>
  <c r="T211" i="37"/>
  <c r="O211" i="37"/>
  <c r="AB211" i="37"/>
  <c r="AN211" i="37"/>
  <c r="AQ211" i="37"/>
  <c r="AY211" i="37"/>
  <c r="X211" i="37"/>
  <c r="BB211" i="37"/>
  <c r="AI211" i="37"/>
  <c r="R211" i="37"/>
  <c r="AH211" i="37"/>
  <c r="I211" i="37"/>
  <c r="AL211" i="37"/>
  <c r="AA211" i="37"/>
  <c r="AK211" i="37"/>
  <c r="AD211" i="37"/>
  <c r="AS211" i="37"/>
  <c r="Q211" i="37"/>
  <c r="H211" i="37"/>
  <c r="AZ211" i="37"/>
  <c r="AJ211" i="37"/>
  <c r="G211" i="37"/>
  <c r="AT211" i="37"/>
  <c r="BC209" i="37"/>
  <c r="BD209" i="37" s="1"/>
  <c r="BE209" i="37" s="1"/>
  <c r="E209" i="37" s="1"/>
  <c r="I208" i="36" s="1"/>
  <c r="BG211" i="37"/>
  <c r="AV211" i="37"/>
  <c r="AX211" i="37"/>
  <c r="S211" i="37"/>
  <c r="BK211" i="37"/>
  <c r="A213" i="36"/>
  <c r="C213" i="36" s="1"/>
  <c r="BH211" i="37"/>
  <c r="AR211" i="37"/>
  <c r="J211" i="37"/>
  <c r="B212" i="37"/>
  <c r="AF211" i="37"/>
  <c r="AU211" i="37"/>
  <c r="AP211" i="37"/>
  <c r="Y211" i="37"/>
  <c r="W211" i="37"/>
  <c r="N211" i="37"/>
  <c r="AC211" i="37"/>
  <c r="AM211" i="37"/>
  <c r="K211" i="37"/>
  <c r="P211" i="37"/>
  <c r="M211" i="37"/>
  <c r="BA211" i="37"/>
  <c r="BF211" i="37"/>
  <c r="AO211" i="37"/>
  <c r="U211" i="37"/>
  <c r="Z211" i="37"/>
  <c r="AE211" i="37"/>
  <c r="A215" i="37" l="1"/>
  <c r="A214" i="37"/>
  <c r="BL211" i="37"/>
  <c r="AS212" i="37"/>
  <c r="BA212" i="37"/>
  <c r="AZ212" i="37"/>
  <c r="AK212" i="37"/>
  <c r="BH212" i="37"/>
  <c r="AF212" i="37"/>
  <c r="P212" i="37"/>
  <c r="AU212" i="37"/>
  <c r="AP212" i="37"/>
  <c r="AH212" i="37"/>
  <c r="B213" i="37"/>
  <c r="I213" i="37" s="1"/>
  <c r="AQ212" i="37"/>
  <c r="I212" i="37"/>
  <c r="AC212" i="37"/>
  <c r="AA212" i="37"/>
  <c r="M212" i="37"/>
  <c r="G212" i="37"/>
  <c r="BB212" i="37"/>
  <c r="BF212" i="37"/>
  <c r="AT212" i="37"/>
  <c r="Q212" i="37"/>
  <c r="Z212" i="37"/>
  <c r="AG212" i="37"/>
  <c r="AB212" i="37"/>
  <c r="V212" i="37"/>
  <c r="AD212" i="37"/>
  <c r="AE212" i="37"/>
  <c r="AI212" i="37"/>
  <c r="AL212" i="37"/>
  <c r="AM212" i="37"/>
  <c r="U212" i="37"/>
  <c r="AO212" i="37"/>
  <c r="Y212" i="37"/>
  <c r="H212" i="37"/>
  <c r="J212" i="37"/>
  <c r="AJ212" i="37"/>
  <c r="S212" i="37"/>
  <c r="K212" i="37"/>
  <c r="AV212" i="37"/>
  <c r="BK212" i="37"/>
  <c r="BG212" i="37"/>
  <c r="R212" i="37"/>
  <c r="AR212" i="37"/>
  <c r="W212" i="37"/>
  <c r="N212" i="37"/>
  <c r="T212" i="37"/>
  <c r="AY212" i="37"/>
  <c r="X212" i="37"/>
  <c r="AN212" i="37"/>
  <c r="AX212" i="37"/>
  <c r="O212" i="37"/>
  <c r="X215" i="37" l="1"/>
  <c r="T215" i="37"/>
  <c r="AI215" i="37"/>
  <c r="BI215" i="37"/>
  <c r="AY215" i="37"/>
  <c r="N215" i="37"/>
  <c r="B215" i="37"/>
  <c r="BL215" i="37" s="1"/>
  <c r="AQ215" i="37"/>
  <c r="A216" i="37"/>
  <c r="V213" i="37"/>
  <c r="BL212" i="37"/>
  <c r="O213" i="37"/>
  <c r="G213" i="37"/>
  <c r="Q213" i="37"/>
  <c r="S213" i="37"/>
  <c r="R213" i="37"/>
  <c r="BB213" i="37"/>
  <c r="AL213" i="37"/>
  <c r="AM213" i="37"/>
  <c r="D212" i="37"/>
  <c r="H211" i="36" s="1"/>
  <c r="K213" i="37"/>
  <c r="P213" i="37"/>
  <c r="AO213" i="37"/>
  <c r="AT213" i="37"/>
  <c r="AQ213" i="37"/>
  <c r="J213" i="37"/>
  <c r="AE213" i="37"/>
  <c r="AC213" i="37"/>
  <c r="W213" i="37"/>
  <c r="AX213" i="37"/>
  <c r="AA213" i="37"/>
  <c r="BF213" i="37"/>
  <c r="H213" i="37"/>
  <c r="X213" i="37"/>
  <c r="AY213" i="37"/>
  <c r="AZ213" i="37"/>
  <c r="AN213" i="37"/>
  <c r="AP213" i="37"/>
  <c r="AR213" i="37"/>
  <c r="Y213" i="37"/>
  <c r="AU213" i="37"/>
  <c r="AB213" i="37"/>
  <c r="AH213" i="37"/>
  <c r="BH213" i="37"/>
  <c r="AK213" i="37"/>
  <c r="N213" i="37"/>
  <c r="AG213" i="37"/>
  <c r="BC212" i="37"/>
  <c r="BD212" i="37" s="1"/>
  <c r="BE212" i="37" s="1"/>
  <c r="E212" i="37" s="1"/>
  <c r="I211" i="36" s="1"/>
  <c r="AV213" i="37"/>
  <c r="B214" i="37"/>
  <c r="M213" i="37"/>
  <c r="BK213" i="37"/>
  <c r="AJ213" i="37"/>
  <c r="AF213" i="37"/>
  <c r="AI213" i="37"/>
  <c r="Z213" i="37"/>
  <c r="AD213" i="37"/>
  <c r="U213" i="37"/>
  <c r="AS213" i="37"/>
  <c r="BG213" i="37"/>
  <c r="BA213" i="37"/>
  <c r="T213" i="37"/>
  <c r="F212" i="37" l="1"/>
  <c r="J211" i="36" s="1"/>
  <c r="F211" i="36" s="1"/>
  <c r="AX215" i="37"/>
  <c r="J215" i="37"/>
  <c r="U215" i="37"/>
  <c r="BH215" i="37"/>
  <c r="AK215" i="37"/>
  <c r="S215" i="37"/>
  <c r="AO215" i="37"/>
  <c r="AD215" i="37"/>
  <c r="H215" i="37"/>
  <c r="BA215" i="37"/>
  <c r="BJ215" i="37"/>
  <c r="R215" i="37"/>
  <c r="AF215" i="37"/>
  <c r="AR215" i="37"/>
  <c r="Z215" i="37"/>
  <c r="O215" i="37"/>
  <c r="AE215" i="37"/>
  <c r="AG215" i="37"/>
  <c r="M215" i="37"/>
  <c r="BB215" i="37"/>
  <c r="AM215" i="37"/>
  <c r="AP215" i="37"/>
  <c r="AJ215" i="37"/>
  <c r="AN215" i="37"/>
  <c r="K215" i="37"/>
  <c r="P215" i="37"/>
  <c r="AL215" i="37"/>
  <c r="Q215" i="37"/>
  <c r="W215" i="37"/>
  <c r="BG215" i="37"/>
  <c r="AV215" i="37"/>
  <c r="AH215" i="37"/>
  <c r="BK215" i="37"/>
  <c r="V215" i="37"/>
  <c r="AU215" i="37"/>
  <c r="AT215" i="37"/>
  <c r="AB215" i="37"/>
  <c r="BF215" i="37"/>
  <c r="I215" i="37"/>
  <c r="Y215" i="37"/>
  <c r="AW215" i="37"/>
  <c r="AS215" i="37"/>
  <c r="AZ215" i="37"/>
  <c r="AA215" i="37"/>
  <c r="L215" i="37"/>
  <c r="AC215" i="37"/>
  <c r="G215" i="37"/>
  <c r="A217" i="37"/>
  <c r="D213" i="37"/>
  <c r="H212" i="36" s="1"/>
  <c r="Y214" i="37"/>
  <c r="Q214" i="37"/>
  <c r="X214" i="37"/>
  <c r="S214" i="37"/>
  <c r="K214" i="37"/>
  <c r="AR214" i="37"/>
  <c r="W214" i="37"/>
  <c r="AG214" i="37"/>
  <c r="AZ214" i="37"/>
  <c r="AI214" i="37"/>
  <c r="O214" i="37"/>
  <c r="M214" i="37"/>
  <c r="AD214" i="37"/>
  <c r="AU214" i="37"/>
  <c r="AB214" i="37"/>
  <c r="AP214" i="37"/>
  <c r="BC213" i="37"/>
  <c r="BD213" i="37" s="1"/>
  <c r="BE213" i="37" s="1"/>
  <c r="E213" i="37" s="1"/>
  <c r="I212" i="36" s="1"/>
  <c r="BK214" i="37"/>
  <c r="AM214" i="37"/>
  <c r="AQ214" i="37"/>
  <c r="BG214" i="37"/>
  <c r="H214" i="37"/>
  <c r="BF214" i="37"/>
  <c r="AF214" i="37"/>
  <c r="AS214" i="37"/>
  <c r="AV214" i="37"/>
  <c r="AC214" i="37"/>
  <c r="AO214" i="37"/>
  <c r="BB214" i="37"/>
  <c r="AA214" i="37"/>
  <c r="AE214" i="37"/>
  <c r="T214" i="37"/>
  <c r="AT214" i="37"/>
  <c r="R214" i="37"/>
  <c r="AK214" i="37"/>
  <c r="V214" i="37"/>
  <c r="AH214" i="37"/>
  <c r="BH214" i="37"/>
  <c r="P214" i="37"/>
  <c r="G214" i="37"/>
  <c r="AX214" i="37"/>
  <c r="AJ214" i="37"/>
  <c r="N214" i="37"/>
  <c r="J214" i="37"/>
  <c r="U214" i="37"/>
  <c r="AY214" i="37"/>
  <c r="BA214" i="37"/>
  <c r="I214" i="37"/>
  <c r="B216" i="37"/>
  <c r="AN214" i="37"/>
  <c r="Z214" i="37"/>
  <c r="AL214" i="37"/>
  <c r="C215" i="37" l="1"/>
  <c r="BC215" i="37"/>
  <c r="BD215" i="37" s="1"/>
  <c r="BE215" i="37" s="1"/>
  <c r="E215" i="37" s="1"/>
  <c r="D215" i="37"/>
  <c r="F215" i="37" s="1"/>
  <c r="A219" i="37"/>
  <c r="A218" i="37"/>
  <c r="AG216" i="37"/>
  <c r="BC214" i="37"/>
  <c r="BD214" i="37" s="1"/>
  <c r="BE214" i="37" s="1"/>
  <c r="E214" i="37" s="1"/>
  <c r="I213" i="36" s="1"/>
  <c r="I216" i="37"/>
  <c r="AE216" i="37"/>
  <c r="AK216" i="37"/>
  <c r="B217" i="37"/>
  <c r="T217" i="37" s="1"/>
  <c r="A219" i="36"/>
  <c r="C219" i="36" s="1"/>
  <c r="V216" i="37"/>
  <c r="BK216" i="37"/>
  <c r="Y216" i="37"/>
  <c r="AI216" i="37"/>
  <c r="AM216" i="37"/>
  <c r="M216" i="37"/>
  <c r="Q216" i="37"/>
  <c r="BF216" i="37"/>
  <c r="BH216" i="37"/>
  <c r="J216" i="37"/>
  <c r="AF216" i="37"/>
  <c r="AA216" i="37"/>
  <c r="D214" i="37"/>
  <c r="AU216" i="37"/>
  <c r="H216" i="37"/>
  <c r="AN216" i="37"/>
  <c r="AV216" i="37"/>
  <c r="AS216" i="37"/>
  <c r="AX216" i="37"/>
  <c r="AL216" i="37"/>
  <c r="AD216" i="37"/>
  <c r="AZ216" i="37"/>
  <c r="G216" i="37"/>
  <c r="BG216" i="37"/>
  <c r="S216" i="37"/>
  <c r="AO216" i="37"/>
  <c r="W216" i="37"/>
  <c r="AC216" i="37"/>
  <c r="AH216" i="37"/>
  <c r="X216" i="37"/>
  <c r="BB216" i="37"/>
  <c r="AY216" i="37"/>
  <c r="AQ216" i="37"/>
  <c r="O216" i="37"/>
  <c r="BA216" i="37"/>
  <c r="U216" i="37"/>
  <c r="R216" i="37"/>
  <c r="K216" i="37"/>
  <c r="AP216" i="37"/>
  <c r="P216" i="37"/>
  <c r="N216" i="37"/>
  <c r="AB216" i="37"/>
  <c r="AR216" i="37"/>
  <c r="AT216" i="37"/>
  <c r="AJ216" i="37"/>
  <c r="Z216" i="37"/>
  <c r="T216" i="37"/>
  <c r="I219" i="37" l="1"/>
  <c r="BJ219" i="37"/>
  <c r="AJ219" i="37"/>
  <c r="AW219" i="37"/>
  <c r="Z219" i="37"/>
  <c r="AX219" i="37"/>
  <c r="T219" i="37"/>
  <c r="AA219" i="37"/>
  <c r="V219" i="37"/>
  <c r="BA219" i="37"/>
  <c r="AM219" i="37"/>
  <c r="AC219" i="37"/>
  <c r="AB219" i="37"/>
  <c r="AO219" i="37"/>
  <c r="N219" i="37"/>
  <c r="AZ219" i="37"/>
  <c r="Q219" i="37"/>
  <c r="AY219" i="37"/>
  <c r="AF219" i="37"/>
  <c r="L219" i="37"/>
  <c r="AQ219" i="37"/>
  <c r="W219" i="37"/>
  <c r="AU219" i="37"/>
  <c r="M219" i="37"/>
  <c r="BK219" i="37"/>
  <c r="R219" i="37"/>
  <c r="B219" i="37"/>
  <c r="BL219" i="37" s="1"/>
  <c r="AD219" i="37"/>
  <c r="BH219" i="37"/>
  <c r="AG219" i="37"/>
  <c r="J219" i="37"/>
  <c r="BB219" i="37"/>
  <c r="X219" i="37"/>
  <c r="AH219" i="37"/>
  <c r="K219" i="37"/>
  <c r="AL219" i="37"/>
  <c r="U219" i="37"/>
  <c r="A220" i="37"/>
  <c r="AZ217" i="37"/>
  <c r="AG217" i="37"/>
  <c r="BK217" i="37"/>
  <c r="AU217" i="37"/>
  <c r="AR217" i="37"/>
  <c r="H217" i="37"/>
  <c r="AQ217" i="37"/>
  <c r="BH217" i="37"/>
  <c r="AM217" i="37"/>
  <c r="Y217" i="37"/>
  <c r="AX217" i="37"/>
  <c r="BA217" i="37"/>
  <c r="BL216" i="37"/>
  <c r="AB217" i="37"/>
  <c r="AV217" i="37"/>
  <c r="Z217" i="37"/>
  <c r="AF217" i="37"/>
  <c r="M217" i="37"/>
  <c r="W217" i="37"/>
  <c r="G217" i="37"/>
  <c r="H213" i="36"/>
  <c r="AK217" i="37"/>
  <c r="AJ217" i="37"/>
  <c r="N217" i="37"/>
  <c r="AN217" i="37"/>
  <c r="AI217" i="37"/>
  <c r="BF217" i="37"/>
  <c r="BG217" i="37"/>
  <c r="I217" i="37"/>
  <c r="V217" i="37"/>
  <c r="AC217" i="37"/>
  <c r="J217" i="37"/>
  <c r="AA217" i="37"/>
  <c r="AO217" i="37"/>
  <c r="AE217" i="37"/>
  <c r="AP217" i="37"/>
  <c r="AT217" i="37"/>
  <c r="Q217" i="37"/>
  <c r="U217" i="37"/>
  <c r="AS217" i="37"/>
  <c r="K217" i="37"/>
  <c r="A220" i="36"/>
  <c r="C220" i="36" s="1"/>
  <c r="S217" i="37"/>
  <c r="R217" i="37"/>
  <c r="X217" i="37"/>
  <c r="AD217" i="37"/>
  <c r="AY217" i="37"/>
  <c r="B218" i="37"/>
  <c r="AL217" i="37"/>
  <c r="AH217" i="37"/>
  <c r="P217" i="37"/>
  <c r="O217" i="37"/>
  <c r="BB217" i="37"/>
  <c r="Y219" i="37" l="1"/>
  <c r="BI219" i="37"/>
  <c r="O219" i="37"/>
  <c r="S219" i="37"/>
  <c r="AR219" i="37"/>
  <c r="AE219" i="37"/>
  <c r="AT219" i="37"/>
  <c r="AS219" i="37"/>
  <c r="AV219" i="37"/>
  <c r="AP219" i="37"/>
  <c r="BG219" i="37"/>
  <c r="H219" i="37"/>
  <c r="AI219" i="37"/>
  <c r="AK219" i="37"/>
  <c r="AN219" i="37"/>
  <c r="A222" i="37"/>
  <c r="P219" i="37"/>
  <c r="G219" i="37"/>
  <c r="BF219" i="37"/>
  <c r="A221" i="37"/>
  <c r="G218" i="37"/>
  <c r="M218" i="37"/>
  <c r="AC218" i="37"/>
  <c r="H218" i="37"/>
  <c r="AZ218" i="37"/>
  <c r="O218" i="37"/>
  <c r="BK218" i="37"/>
  <c r="R218" i="37"/>
  <c r="Z218" i="37"/>
  <c r="BB218" i="37"/>
  <c r="AN218" i="37"/>
  <c r="AT218" i="37"/>
  <c r="AG218" i="37"/>
  <c r="AA218" i="37"/>
  <c r="X218" i="37"/>
  <c r="V218" i="37"/>
  <c r="BH218" i="37"/>
  <c r="AP218" i="37"/>
  <c r="AH218" i="37"/>
  <c r="AV218" i="37"/>
  <c r="N218" i="37"/>
  <c r="AK218" i="37"/>
  <c r="U218" i="37"/>
  <c r="J218" i="37"/>
  <c r="BG218" i="37"/>
  <c r="I218" i="37"/>
  <c r="W218" i="37"/>
  <c r="AB218" i="37"/>
  <c r="AD218" i="37"/>
  <c r="AI218" i="37"/>
  <c r="AR218" i="37"/>
  <c r="AQ218" i="37"/>
  <c r="AL218" i="37"/>
  <c r="AF218" i="37"/>
  <c r="AO218" i="37"/>
  <c r="AM218" i="37"/>
  <c r="A222" i="36"/>
  <c r="C222" i="36" s="1"/>
  <c r="BL217" i="37"/>
  <c r="AU218" i="37"/>
  <c r="AE218" i="37"/>
  <c r="BA218" i="37"/>
  <c r="AJ218" i="37"/>
  <c r="AY218" i="37"/>
  <c r="P218" i="37"/>
  <c r="T218" i="37"/>
  <c r="AS218" i="37"/>
  <c r="AX218" i="37"/>
  <c r="Y218" i="37"/>
  <c r="B220" i="37"/>
  <c r="K218" i="37"/>
  <c r="BF218" i="37"/>
  <c r="S218" i="37"/>
  <c r="Q218" i="37"/>
  <c r="C219" i="37" l="1"/>
  <c r="BC219" i="37"/>
  <c r="BD219" i="37" s="1"/>
  <c r="AR222" i="37"/>
  <c r="AA222" i="37"/>
  <c r="BK222" i="37"/>
  <c r="AZ222" i="37"/>
  <c r="AX222" i="37"/>
  <c r="AO222" i="37"/>
  <c r="Y222" i="37"/>
  <c r="BG222" i="37"/>
  <c r="BA222" i="37"/>
  <c r="AD222" i="37"/>
  <c r="L222" i="37"/>
  <c r="BH222" i="37"/>
  <c r="BJ222" i="37"/>
  <c r="U222" i="37"/>
  <c r="Z222" i="37"/>
  <c r="B222" i="37"/>
  <c r="BL222" i="37" s="1"/>
  <c r="K222" i="37"/>
  <c r="W222" i="37"/>
  <c r="AS222" i="37"/>
  <c r="X222" i="37"/>
  <c r="BB222" i="37"/>
  <c r="AP222" i="37"/>
  <c r="AV222" i="37"/>
  <c r="M222" i="37"/>
  <c r="AK222" i="37"/>
  <c r="H222" i="37"/>
  <c r="N222" i="37"/>
  <c r="AT222" i="37"/>
  <c r="AC222" i="37"/>
  <c r="AN222" i="37"/>
  <c r="AE222" i="37"/>
  <c r="AB222" i="37"/>
  <c r="AY222" i="37"/>
  <c r="AI222" i="37"/>
  <c r="G222" i="37"/>
  <c r="P222" i="37"/>
  <c r="AQ222" i="37"/>
  <c r="AM222" i="37"/>
  <c r="V222" i="37"/>
  <c r="I222" i="37"/>
  <c r="S222" i="37"/>
  <c r="AH222" i="37"/>
  <c r="R222" i="37"/>
  <c r="O222" i="37"/>
  <c r="AG222" i="37"/>
  <c r="AJ222" i="37"/>
  <c r="BI222" i="37"/>
  <c r="BF222" i="37"/>
  <c r="AF222" i="37"/>
  <c r="A224" i="37"/>
  <c r="BE219" i="37"/>
  <c r="E219" i="37" s="1"/>
  <c r="D219" i="37"/>
  <c r="F219" i="37" s="1"/>
  <c r="A223" i="37"/>
  <c r="AS220" i="37"/>
  <c r="J220" i="37"/>
  <c r="U220" i="37"/>
  <c r="W220" i="37"/>
  <c r="AY220" i="37"/>
  <c r="P220" i="37"/>
  <c r="BB220" i="37"/>
  <c r="M220" i="37"/>
  <c r="X220" i="37"/>
  <c r="AX220" i="37"/>
  <c r="AK220" i="37"/>
  <c r="I220" i="37"/>
  <c r="BL218" i="37"/>
  <c r="AT220" i="37"/>
  <c r="BK220" i="37"/>
  <c r="BG220" i="37"/>
  <c r="H220" i="37"/>
  <c r="AL220" i="37"/>
  <c r="AF220" i="37"/>
  <c r="AD220" i="37"/>
  <c r="AN220" i="37"/>
  <c r="AH220" i="37"/>
  <c r="AB220" i="37"/>
  <c r="T220" i="37"/>
  <c r="AU220" i="37"/>
  <c r="AO220" i="37"/>
  <c r="AA220" i="37"/>
  <c r="Q220" i="37"/>
  <c r="AV220" i="37"/>
  <c r="AE220" i="37"/>
  <c r="AP220" i="37"/>
  <c r="Y220" i="37"/>
  <c r="BA220" i="37"/>
  <c r="AI220" i="37"/>
  <c r="AJ220" i="37"/>
  <c r="AM220" i="37"/>
  <c r="K220" i="37"/>
  <c r="AR220" i="37"/>
  <c r="AC220" i="37"/>
  <c r="A224" i="36"/>
  <c r="C224" i="36" s="1"/>
  <c r="BH220" i="37"/>
  <c r="G220" i="37"/>
  <c r="R220" i="37"/>
  <c r="B221" i="37"/>
  <c r="AN221" i="37" s="1"/>
  <c r="S220" i="37"/>
  <c r="Z220" i="37"/>
  <c r="V220" i="37"/>
  <c r="N220" i="37"/>
  <c r="BF220" i="37"/>
  <c r="AQ220" i="37"/>
  <c r="AZ220" i="37"/>
  <c r="O220" i="37"/>
  <c r="AG220" i="37"/>
  <c r="B224" i="37" l="1"/>
  <c r="BL224" i="37" s="1"/>
  <c r="AI224" i="37"/>
  <c r="BK224" i="37"/>
  <c r="K224" i="37"/>
  <c r="AQ224" i="37"/>
  <c r="N224" i="37"/>
  <c r="BF224" i="37"/>
  <c r="AJ224" i="37"/>
  <c r="U224" i="37"/>
  <c r="AR224" i="37"/>
  <c r="AW224" i="37"/>
  <c r="AX224" i="37"/>
  <c r="BI224" i="37"/>
  <c r="BJ224" i="37"/>
  <c r="O224" i="37"/>
  <c r="AA224" i="37"/>
  <c r="I224" i="37"/>
  <c r="AM224" i="37"/>
  <c r="T222" i="37"/>
  <c r="AW222" i="37"/>
  <c r="AL222" i="37"/>
  <c r="J222" i="37"/>
  <c r="D222" i="37" s="1"/>
  <c r="F222" i="37" s="1"/>
  <c r="AU222" i="37"/>
  <c r="Q222" i="37"/>
  <c r="A225" i="37"/>
  <c r="AI221" i="37"/>
  <c r="Q221" i="37"/>
  <c r="AZ221" i="37"/>
  <c r="AY221" i="37"/>
  <c r="AX221" i="37"/>
  <c r="AJ221" i="37"/>
  <c r="J221" i="37"/>
  <c r="R221" i="37"/>
  <c r="N221" i="37"/>
  <c r="AU221" i="37"/>
  <c r="AO221" i="37"/>
  <c r="T221" i="37"/>
  <c r="AM221" i="37"/>
  <c r="AD221" i="37"/>
  <c r="H221" i="37"/>
  <c r="O221" i="37"/>
  <c r="AB221" i="37"/>
  <c r="BG221" i="37"/>
  <c r="BB221" i="37"/>
  <c r="AS221" i="37"/>
  <c r="AV221" i="37"/>
  <c r="BL220" i="37"/>
  <c r="AG221" i="37"/>
  <c r="AC221" i="37"/>
  <c r="AL221" i="37"/>
  <c r="S221" i="37"/>
  <c r="D220" i="37"/>
  <c r="H219" i="36" s="1"/>
  <c r="X221" i="37"/>
  <c r="P221" i="37"/>
  <c r="AA221" i="37"/>
  <c r="W221" i="37"/>
  <c r="Z221" i="37"/>
  <c r="AK221" i="37"/>
  <c r="AT221" i="37"/>
  <c r="BF221" i="37"/>
  <c r="AH221" i="37"/>
  <c r="Y221" i="37"/>
  <c r="V221" i="37"/>
  <c r="BH221" i="37"/>
  <c r="B223" i="37"/>
  <c r="A225" i="36"/>
  <c r="C225" i="36" s="1"/>
  <c r="AR221" i="37"/>
  <c r="AP221" i="37"/>
  <c r="BK221" i="37"/>
  <c r="BA221" i="37"/>
  <c r="U221" i="37"/>
  <c r="I221" i="37"/>
  <c r="G221" i="37"/>
  <c r="K221" i="37"/>
  <c r="AQ221" i="37"/>
  <c r="BC220" i="37"/>
  <c r="BD220" i="37" s="1"/>
  <c r="BE220" i="37" s="1"/>
  <c r="E220" i="37" s="1"/>
  <c r="I219" i="36" s="1"/>
  <c r="M221" i="37"/>
  <c r="AF221" i="37"/>
  <c r="AE221" i="37"/>
  <c r="BC222" i="37" l="1"/>
  <c r="BD222" i="37" s="1"/>
  <c r="C222" i="37"/>
  <c r="AH224" i="37"/>
  <c r="AN224" i="37"/>
  <c r="S224" i="37"/>
  <c r="AV224" i="37"/>
  <c r="T224" i="37"/>
  <c r="AT224" i="37"/>
  <c r="AB224" i="37"/>
  <c r="AO224" i="37"/>
  <c r="Q224" i="37"/>
  <c r="W224" i="37"/>
  <c r="J224" i="37"/>
  <c r="P224" i="37"/>
  <c r="Y224" i="37"/>
  <c r="X224" i="37"/>
  <c r="BA224" i="37"/>
  <c r="AK224" i="37"/>
  <c r="AE224" i="37"/>
  <c r="V224" i="37"/>
  <c r="Z224" i="37"/>
  <c r="BG224" i="37"/>
  <c r="BB224" i="37"/>
  <c r="AZ224" i="37"/>
  <c r="G224" i="37"/>
  <c r="AU224" i="37"/>
  <c r="AY224" i="37"/>
  <c r="AC224" i="37"/>
  <c r="AL224" i="37"/>
  <c r="AD224" i="37"/>
  <c r="AS224" i="37"/>
  <c r="BH224" i="37"/>
  <c r="H224" i="37"/>
  <c r="BE222" i="37"/>
  <c r="E222" i="37" s="1"/>
  <c r="M224" i="37"/>
  <c r="L224" i="37"/>
  <c r="AP224" i="37"/>
  <c r="R224" i="37"/>
  <c r="AG224" i="37"/>
  <c r="AF224" i="37"/>
  <c r="A226" i="37"/>
  <c r="F220" i="37"/>
  <c r="J219" i="36" s="1"/>
  <c r="F219" i="36" s="1"/>
  <c r="D221" i="37"/>
  <c r="H220" i="36" s="1"/>
  <c r="BL221" i="37"/>
  <c r="BC221" i="37"/>
  <c r="BD221" i="37" s="1"/>
  <c r="BE221" i="37" s="1"/>
  <c r="E221" i="37" s="1"/>
  <c r="I220" i="36" s="1"/>
  <c r="BA223" i="37"/>
  <c r="AI223" i="37"/>
  <c r="AF223" i="37"/>
  <c r="U223" i="37"/>
  <c r="AL223" i="37"/>
  <c r="BG223" i="37"/>
  <c r="AC223" i="37"/>
  <c r="AV223" i="37"/>
  <c r="AN223" i="37"/>
  <c r="AR223" i="37"/>
  <c r="BF223" i="37"/>
  <c r="P223" i="37"/>
  <c r="AK223" i="37"/>
  <c r="AP223" i="37"/>
  <c r="AX223" i="37"/>
  <c r="AE223" i="37"/>
  <c r="K223" i="37"/>
  <c r="BK223" i="37"/>
  <c r="V223" i="37"/>
  <c r="AT223" i="37"/>
  <c r="BB223" i="37"/>
  <c r="A226" i="36"/>
  <c r="C226" i="36" s="1"/>
  <c r="B225" i="37"/>
  <c r="BF225" i="37" s="1"/>
  <c r="AD223" i="37"/>
  <c r="R223" i="37"/>
  <c r="AQ223" i="37"/>
  <c r="AU223" i="37"/>
  <c r="O223" i="37"/>
  <c r="Q223" i="37"/>
  <c r="AM223" i="37"/>
  <c r="AO223" i="37"/>
  <c r="AZ223" i="37"/>
  <c r="T223" i="37"/>
  <c r="J223" i="37"/>
  <c r="M223" i="37"/>
  <c r="W223" i="37"/>
  <c r="AS223" i="37"/>
  <c r="H223" i="37"/>
  <c r="AJ223" i="37"/>
  <c r="AH223" i="37"/>
  <c r="AG223" i="37"/>
  <c r="G223" i="37"/>
  <c r="AA223" i="37"/>
  <c r="X223" i="37"/>
  <c r="AY223" i="37"/>
  <c r="AB223" i="37"/>
  <c r="I223" i="37"/>
  <c r="S223" i="37"/>
  <c r="Z223" i="37"/>
  <c r="BH223" i="37"/>
  <c r="Y223" i="37"/>
  <c r="N223" i="37"/>
  <c r="F221" i="37" l="1"/>
  <c r="J220" i="36" s="1"/>
  <c r="F220" i="36" s="1"/>
  <c r="BC224" i="37"/>
  <c r="BD224" i="37" s="1"/>
  <c r="C224" i="37"/>
  <c r="BE224" i="37"/>
  <c r="E224" i="37" s="1"/>
  <c r="D224" i="37"/>
  <c r="F224" i="37" s="1"/>
  <c r="A227" i="37"/>
  <c r="Q225" i="37"/>
  <c r="H225" i="37"/>
  <c r="AS225" i="37"/>
  <c r="AT225" i="37"/>
  <c r="AI225" i="37"/>
  <c r="AB225" i="37"/>
  <c r="I225" i="37"/>
  <c r="AO225" i="37"/>
  <c r="T225" i="37"/>
  <c r="AV225" i="37"/>
  <c r="AF225" i="37"/>
  <c r="AP225" i="37"/>
  <c r="AD225" i="37"/>
  <c r="AH225" i="37"/>
  <c r="AR225" i="37"/>
  <c r="AQ225" i="37"/>
  <c r="J225" i="37"/>
  <c r="AY225" i="37"/>
  <c r="AK225" i="37"/>
  <c r="AJ225" i="37"/>
  <c r="AA225" i="37"/>
  <c r="AE225" i="37"/>
  <c r="BA225" i="37"/>
  <c r="K225" i="37"/>
  <c r="V225" i="37"/>
  <c r="BG225" i="37"/>
  <c r="AN225" i="37"/>
  <c r="AL225" i="37"/>
  <c r="AC225" i="37"/>
  <c r="AX225" i="37"/>
  <c r="BL223" i="37"/>
  <c r="P225" i="37"/>
  <c r="Y225" i="37"/>
  <c r="O225" i="37"/>
  <c r="AG225" i="37"/>
  <c r="R225" i="37"/>
  <c r="AU225" i="37"/>
  <c r="BB225" i="37"/>
  <c r="X225" i="37"/>
  <c r="BH225" i="37"/>
  <c r="AZ225" i="37"/>
  <c r="W225" i="37"/>
  <c r="M225" i="37"/>
  <c r="AM225" i="37"/>
  <c r="N225" i="37"/>
  <c r="S225" i="37"/>
  <c r="BC223" i="37"/>
  <c r="BD223" i="37" s="1"/>
  <c r="BE223" i="37" s="1"/>
  <c r="E223" i="37" s="1"/>
  <c r="I222" i="36" s="1"/>
  <c r="A227" i="36"/>
  <c r="C227" i="36" s="1"/>
  <c r="D223" i="37"/>
  <c r="Z225" i="37"/>
  <c r="BK225" i="37"/>
  <c r="G225" i="37"/>
  <c r="U225" i="37"/>
  <c r="B226" i="37"/>
  <c r="A228" i="37" l="1"/>
  <c r="D225" i="37"/>
  <c r="H224" i="36" s="1"/>
  <c r="J226" i="37"/>
  <c r="BL225" i="37"/>
  <c r="AF226" i="37"/>
  <c r="AR226" i="37"/>
  <c r="AV226" i="37"/>
  <c r="Q226" i="37"/>
  <c r="AM226" i="37"/>
  <c r="M226" i="37"/>
  <c r="AT226" i="37"/>
  <c r="Z226" i="37"/>
  <c r="BK226" i="37"/>
  <c r="BG226" i="37"/>
  <c r="T226" i="37"/>
  <c r="AC226" i="37"/>
  <c r="AH226" i="37"/>
  <c r="AB226" i="37"/>
  <c r="P226" i="37"/>
  <c r="V226" i="37"/>
  <c r="AN226" i="37"/>
  <c r="N226" i="37"/>
  <c r="BH226" i="37"/>
  <c r="BA226" i="37"/>
  <c r="U226" i="37"/>
  <c r="AD226" i="37"/>
  <c r="AZ226" i="37"/>
  <c r="AG226" i="37"/>
  <c r="A228" i="36"/>
  <c r="C228" i="36" s="1"/>
  <c r="AO226" i="37"/>
  <c r="R226" i="37"/>
  <c r="AE226" i="37"/>
  <c r="F223" i="37"/>
  <c r="J222" i="36" s="1"/>
  <c r="H222" i="36"/>
  <c r="BF226" i="37"/>
  <c r="O226" i="37"/>
  <c r="G226" i="37"/>
  <c r="AX226" i="37"/>
  <c r="AP226" i="37"/>
  <c r="X226" i="37"/>
  <c r="AY226" i="37"/>
  <c r="AK226" i="37"/>
  <c r="I226" i="37"/>
  <c r="AJ226" i="37"/>
  <c r="B227" i="37"/>
  <c r="AQ226" i="37"/>
  <c r="BC225" i="37"/>
  <c r="BD225" i="37" s="1"/>
  <c r="BE225" i="37" s="1"/>
  <c r="E225" i="37" s="1"/>
  <c r="I224" i="36" s="1"/>
  <c r="H226" i="37"/>
  <c r="BB226" i="37"/>
  <c r="AL226" i="37"/>
  <c r="AA226" i="37"/>
  <c r="AI226" i="37"/>
  <c r="S226" i="37"/>
  <c r="Y226" i="37"/>
  <c r="AU226" i="37"/>
  <c r="W226" i="37"/>
  <c r="K226" i="37"/>
  <c r="AS226" i="37"/>
  <c r="A230" i="37" l="1"/>
  <c r="A229" i="37"/>
  <c r="F225" i="37"/>
  <c r="J224" i="36" s="1"/>
  <c r="F224" i="36" s="1"/>
  <c r="F222" i="36"/>
  <c r="BC226" i="37"/>
  <c r="BD226" i="37" s="1"/>
  <c r="BE226" i="37" s="1"/>
  <c r="E226" i="37" s="1"/>
  <c r="I225" i="36" s="1"/>
  <c r="BL226" i="37"/>
  <c r="AK227" i="37"/>
  <c r="AY227" i="37"/>
  <c r="AU227" i="37"/>
  <c r="X227" i="37"/>
  <c r="BG227" i="37"/>
  <c r="AB227" i="37"/>
  <c r="BB227" i="37"/>
  <c r="AL227" i="37"/>
  <c r="T227" i="37"/>
  <c r="U227" i="37"/>
  <c r="M227" i="37"/>
  <c r="Q227" i="37"/>
  <c r="O227" i="37"/>
  <c r="AM227" i="37"/>
  <c r="BA227" i="37"/>
  <c r="AH227" i="37"/>
  <c r="R227" i="37"/>
  <c r="Y227" i="37"/>
  <c r="I227" i="37"/>
  <c r="AS227" i="37"/>
  <c r="AQ227" i="37"/>
  <c r="BH227" i="37"/>
  <c r="BK227" i="37"/>
  <c r="V227" i="37"/>
  <c r="AN227" i="37"/>
  <c r="W227" i="37"/>
  <c r="P227" i="37"/>
  <c r="AJ227" i="37"/>
  <c r="D226" i="37"/>
  <c r="AD227" i="37"/>
  <c r="AZ227" i="37"/>
  <c r="AP227" i="37"/>
  <c r="AR227" i="37"/>
  <c r="AO227" i="37"/>
  <c r="AV227" i="37"/>
  <c r="AG227" i="37"/>
  <c r="A230" i="36"/>
  <c r="C230" i="36" s="1"/>
  <c r="AC227" i="37"/>
  <c r="N227" i="37"/>
  <c r="H227" i="37"/>
  <c r="AA227" i="37"/>
  <c r="G227" i="37"/>
  <c r="AT227" i="37"/>
  <c r="AF227" i="37"/>
  <c r="K227" i="37"/>
  <c r="Z227" i="37"/>
  <c r="J227" i="37"/>
  <c r="S227" i="37"/>
  <c r="AE227" i="37"/>
  <c r="BF227" i="37"/>
  <c r="AI227" i="37"/>
  <c r="AX227" i="37"/>
  <c r="B228" i="37"/>
  <c r="AS228" i="37" s="1"/>
  <c r="B230" i="37" l="1"/>
  <c r="BL230" i="37" s="1"/>
  <c r="A231" i="37"/>
  <c r="AK228" i="37"/>
  <c r="AT228" i="37"/>
  <c r="O228" i="37"/>
  <c r="AA228" i="37"/>
  <c r="AJ228" i="37"/>
  <c r="Q228" i="37"/>
  <c r="K228" i="37"/>
  <c r="G228" i="37"/>
  <c r="AL228" i="37"/>
  <c r="BB228" i="37"/>
  <c r="AE228" i="37"/>
  <c r="AQ228" i="37"/>
  <c r="BG228" i="37"/>
  <c r="W228" i="37"/>
  <c r="R228" i="37"/>
  <c r="AO228" i="37"/>
  <c r="AR228" i="37"/>
  <c r="AM228" i="37"/>
  <c r="BA228" i="37"/>
  <c r="M228" i="37"/>
  <c r="J228" i="37"/>
  <c r="AN228" i="37"/>
  <c r="AZ228" i="37"/>
  <c r="A231" i="36"/>
  <c r="C231" i="36" s="1"/>
  <c r="U228" i="37"/>
  <c r="BF228" i="37"/>
  <c r="S228" i="37"/>
  <c r="AU228" i="37"/>
  <c r="N228" i="37"/>
  <c r="BH228" i="37"/>
  <c r="AC228" i="37"/>
  <c r="AB228" i="37"/>
  <c r="I228" i="37"/>
  <c r="F226" i="37"/>
  <c r="J225" i="36" s="1"/>
  <c r="H225" i="36"/>
  <c r="BC227" i="37"/>
  <c r="BD227" i="37" s="1"/>
  <c r="BE227" i="37" s="1"/>
  <c r="E227" i="37" s="1"/>
  <c r="I226" i="36" s="1"/>
  <c r="H228" i="37"/>
  <c r="BK228" i="37"/>
  <c r="AP228" i="37"/>
  <c r="Z228" i="37"/>
  <c r="T228" i="37"/>
  <c r="X228" i="37"/>
  <c r="B229" i="37"/>
  <c r="AG228" i="37"/>
  <c r="AY228" i="37"/>
  <c r="Y228" i="37"/>
  <c r="AH228" i="37"/>
  <c r="P228" i="37"/>
  <c r="AX228" i="37"/>
  <c r="AD228" i="37"/>
  <c r="AI228" i="37"/>
  <c r="V228" i="37"/>
  <c r="AV228" i="37"/>
  <c r="AF228" i="37"/>
  <c r="D227" i="37"/>
  <c r="F225" i="36" l="1"/>
  <c r="W230" i="37"/>
  <c r="BI230" i="37"/>
  <c r="AL230" i="37"/>
  <c r="AZ230" i="37"/>
  <c r="AI230" i="37"/>
  <c r="N230" i="37"/>
  <c r="X230" i="37"/>
  <c r="M230" i="37"/>
  <c r="Z230" i="37"/>
  <c r="AB230" i="37"/>
  <c r="BF230" i="37"/>
  <c r="AD230" i="37"/>
  <c r="BK230" i="37"/>
  <c r="L230" i="37"/>
  <c r="R230" i="37"/>
  <c r="BG230" i="37"/>
  <c r="P230" i="37"/>
  <c r="AX230" i="37"/>
  <c r="AG230" i="37"/>
  <c r="AO230" i="37"/>
  <c r="O230" i="37"/>
  <c r="Q230" i="37"/>
  <c r="S230" i="37"/>
  <c r="K230" i="37"/>
  <c r="AY230" i="37"/>
  <c r="AC230" i="37"/>
  <c r="AN230" i="37"/>
  <c r="G230" i="37"/>
  <c r="AR230" i="37"/>
  <c r="AQ230" i="37"/>
  <c r="H230" i="37"/>
  <c r="AE230" i="37"/>
  <c r="AK230" i="37"/>
  <c r="AU230" i="37"/>
  <c r="AT230" i="37"/>
  <c r="AH230" i="37"/>
  <c r="AP230" i="37"/>
  <c r="AM230" i="37"/>
  <c r="T230" i="37"/>
  <c r="I230" i="37"/>
  <c r="AF230" i="37"/>
  <c r="Y230" i="37"/>
  <c r="AA230" i="37"/>
  <c r="AV230" i="37"/>
  <c r="V230" i="37"/>
  <c r="J230" i="37"/>
  <c r="AJ230" i="37"/>
  <c r="BH230" i="37"/>
  <c r="BJ230" i="37"/>
  <c r="AS230" i="37"/>
  <c r="BA230" i="37"/>
  <c r="U230" i="37"/>
  <c r="AW230" i="37"/>
  <c r="BB230" i="37"/>
  <c r="A232" i="37"/>
  <c r="D228" i="37"/>
  <c r="H227" i="36" s="1"/>
  <c r="Q229" i="37"/>
  <c r="AB229" i="37"/>
  <c r="O229" i="37"/>
  <c r="N229" i="37"/>
  <c r="Y229" i="37"/>
  <c r="A232" i="36"/>
  <c r="C232" i="36" s="1"/>
  <c r="R229" i="37"/>
  <c r="AC229" i="37"/>
  <c r="AG229" i="37"/>
  <c r="BH229" i="37"/>
  <c r="X229" i="37"/>
  <c r="BF229" i="37"/>
  <c r="Z229" i="37"/>
  <c r="J229" i="37"/>
  <c r="AV229" i="37"/>
  <c r="BA229" i="37"/>
  <c r="AX229" i="37"/>
  <c r="AK229" i="37"/>
  <c r="AD229" i="37"/>
  <c r="AZ229" i="37"/>
  <c r="AJ229" i="37"/>
  <c r="BB229" i="37"/>
  <c r="S229" i="37"/>
  <c r="BC228" i="37"/>
  <c r="BD228" i="37" s="1"/>
  <c r="BE228" i="37" s="1"/>
  <c r="E228" i="37" s="1"/>
  <c r="I227" i="36" s="1"/>
  <c r="H226" i="36"/>
  <c r="H229" i="37"/>
  <c r="AI229" i="37"/>
  <c r="AA229" i="37"/>
  <c r="B231" i="37"/>
  <c r="G229" i="37"/>
  <c r="V229" i="37"/>
  <c r="AQ229" i="37"/>
  <c r="AH229" i="37"/>
  <c r="AU229" i="37"/>
  <c r="K229" i="37"/>
  <c r="AN229" i="37"/>
  <c r="T229" i="37"/>
  <c r="AO229" i="37"/>
  <c r="M229" i="37"/>
  <c r="AT229" i="37"/>
  <c r="P229" i="37"/>
  <c r="AR229" i="37"/>
  <c r="AL229" i="37"/>
  <c r="AP229" i="37"/>
  <c r="U229" i="37"/>
  <c r="AY229" i="37"/>
  <c r="AS229" i="37"/>
  <c r="AF229" i="37"/>
  <c r="I229" i="37"/>
  <c r="BG229" i="37"/>
  <c r="W229" i="37"/>
  <c r="BK229" i="37"/>
  <c r="AM229" i="37"/>
  <c r="AE229" i="37"/>
  <c r="BC230" i="37" l="1"/>
  <c r="BD230" i="37" s="1"/>
  <c r="C230" i="37"/>
  <c r="BE230" i="37"/>
  <c r="E230" i="37" s="1"/>
  <c r="D230" i="37"/>
  <c r="F230" i="37" s="1"/>
  <c r="A233" i="37"/>
  <c r="BL229" i="37"/>
  <c r="I231" i="37"/>
  <c r="BC229" i="37"/>
  <c r="BD229" i="37" s="1"/>
  <c r="BE229" i="37" s="1"/>
  <c r="E229" i="37" s="1"/>
  <c r="I228" i="36" s="1"/>
  <c r="BF231" i="37"/>
  <c r="AG231" i="37"/>
  <c r="BH231" i="37"/>
  <c r="AL231" i="37"/>
  <c r="AD231" i="37"/>
  <c r="AS231" i="37"/>
  <c r="AJ231" i="37"/>
  <c r="AC231" i="37"/>
  <c r="AP231" i="37"/>
  <c r="Q231" i="37"/>
  <c r="H231" i="37"/>
  <c r="AO231" i="37"/>
  <c r="Y231" i="37"/>
  <c r="AT231" i="37"/>
  <c r="U231" i="37"/>
  <c r="B232" i="37"/>
  <c r="M231" i="37"/>
  <c r="N231" i="37"/>
  <c r="AN231" i="37"/>
  <c r="AH231" i="37"/>
  <c r="AE231" i="37"/>
  <c r="K231" i="37"/>
  <c r="T231" i="37"/>
  <c r="D229" i="37"/>
  <c r="H228" i="36" s="1"/>
  <c r="O231" i="37"/>
  <c r="R231" i="37"/>
  <c r="V231" i="37"/>
  <c r="AM231" i="37"/>
  <c r="BB231" i="37"/>
  <c r="Z231" i="37"/>
  <c r="W231" i="37"/>
  <c r="AI231" i="37"/>
  <c r="A233" i="36"/>
  <c r="C233" i="36" s="1"/>
  <c r="BA231" i="37"/>
  <c r="AK231" i="37"/>
  <c r="AA231" i="37"/>
  <c r="AF231" i="37"/>
  <c r="X231" i="37"/>
  <c r="AB231" i="37"/>
  <c r="AQ231" i="37"/>
  <c r="BG231" i="37"/>
  <c r="AU231" i="37"/>
  <c r="AZ231" i="37"/>
  <c r="G231" i="37"/>
  <c r="AV231" i="37"/>
  <c r="J231" i="37"/>
  <c r="AX231" i="37"/>
  <c r="BK231" i="37"/>
  <c r="P231" i="37"/>
  <c r="S231" i="37"/>
  <c r="AR231" i="37"/>
  <c r="AY231" i="37"/>
  <c r="A235" i="37" l="1"/>
  <c r="A234" i="37"/>
  <c r="D231" i="37"/>
  <c r="H230" i="36" s="1"/>
  <c r="F229" i="37"/>
  <c r="J228" i="36" s="1"/>
  <c r="F228" i="36" s="1"/>
  <c r="BC231" i="37"/>
  <c r="BD231" i="37" s="1"/>
  <c r="BE231" i="37" s="1"/>
  <c r="E231" i="37" s="1"/>
  <c r="I230" i="36" s="1"/>
  <c r="AT232" i="37"/>
  <c r="AK232" i="37"/>
  <c r="AE232" i="37"/>
  <c r="AM232" i="37"/>
  <c r="Q232" i="37"/>
  <c r="AX232" i="37"/>
  <c r="N232" i="37"/>
  <c r="M232" i="37"/>
  <c r="O232" i="37"/>
  <c r="AL232" i="37"/>
  <c r="T232" i="37"/>
  <c r="Z232" i="37"/>
  <c r="S232" i="37"/>
  <c r="I232" i="37"/>
  <c r="W232" i="37"/>
  <c r="AU232" i="37"/>
  <c r="BK232" i="37"/>
  <c r="V232" i="37"/>
  <c r="AP232" i="37"/>
  <c r="G232" i="37"/>
  <c r="J232" i="37"/>
  <c r="X232" i="37"/>
  <c r="U232" i="37"/>
  <c r="Y232" i="37"/>
  <c r="AZ232" i="37"/>
  <c r="AQ232" i="37"/>
  <c r="AS232" i="37"/>
  <c r="BF232" i="37"/>
  <c r="AJ232" i="37"/>
  <c r="AV232" i="37"/>
  <c r="AC232" i="37"/>
  <c r="AA232" i="37"/>
  <c r="AB232" i="37"/>
  <c r="AD232" i="37"/>
  <c r="B233" i="37"/>
  <c r="AE233" i="37" s="1"/>
  <c r="AO232" i="37"/>
  <c r="BB232" i="37"/>
  <c r="AR232" i="37"/>
  <c r="BA232" i="37"/>
  <c r="AY232" i="37"/>
  <c r="AH232" i="37"/>
  <c r="BH232" i="37"/>
  <c r="AN232" i="37"/>
  <c r="R232" i="37"/>
  <c r="P232" i="37"/>
  <c r="K232" i="37"/>
  <c r="AF232" i="37"/>
  <c r="H232" i="37"/>
  <c r="BG232" i="37"/>
  <c r="AI232" i="37"/>
  <c r="AG232" i="37"/>
  <c r="A235" i="36"/>
  <c r="C235" i="36" s="1"/>
  <c r="BI235" i="37" l="1"/>
  <c r="K235" i="37"/>
  <c r="G235" i="37"/>
  <c r="Y235" i="37"/>
  <c r="AB235" i="37"/>
  <c r="BB235" i="37"/>
  <c r="U235" i="37"/>
  <c r="O235" i="37"/>
  <c r="BG235" i="37"/>
  <c r="Q235" i="37"/>
  <c r="Z235" i="37"/>
  <c r="H235" i="37"/>
  <c r="V235" i="37"/>
  <c r="AK235" i="37"/>
  <c r="AA235" i="37"/>
  <c r="AW235" i="37"/>
  <c r="BA235" i="37"/>
  <c r="AO235" i="37"/>
  <c r="N235" i="37"/>
  <c r="AU235" i="37"/>
  <c r="J235" i="37"/>
  <c r="AF235" i="37"/>
  <c r="AZ235" i="37"/>
  <c r="X235" i="37"/>
  <c r="T235" i="37"/>
  <c r="BF235" i="37"/>
  <c r="P235" i="37"/>
  <c r="BJ235" i="37"/>
  <c r="B235" i="37"/>
  <c r="BL235" i="37" s="1"/>
  <c r="AR235" i="37"/>
  <c r="AP235" i="37"/>
  <c r="AS235" i="37"/>
  <c r="S235" i="37"/>
  <c r="AG235" i="37"/>
  <c r="AH235" i="37"/>
  <c r="AM235" i="37"/>
  <c r="AL235" i="37"/>
  <c r="BK235" i="37"/>
  <c r="AE235" i="37"/>
  <c r="AQ235" i="37"/>
  <c r="AT235" i="37"/>
  <c r="BH235" i="37"/>
  <c r="A236" i="37"/>
  <c r="BL232" i="37"/>
  <c r="AK233" i="37"/>
  <c r="AP233" i="37"/>
  <c r="K233" i="37"/>
  <c r="I233" i="37"/>
  <c r="T233" i="37"/>
  <c r="AL233" i="37"/>
  <c r="D232" i="37"/>
  <c r="H231" i="36" s="1"/>
  <c r="AY233" i="37"/>
  <c r="AB233" i="37"/>
  <c r="H233" i="37"/>
  <c r="Y233" i="37"/>
  <c r="AI233" i="37"/>
  <c r="BC232" i="37"/>
  <c r="BD232" i="37" s="1"/>
  <c r="BE232" i="37" s="1"/>
  <c r="E232" i="37" s="1"/>
  <c r="I231" i="36" s="1"/>
  <c r="V233" i="37"/>
  <c r="BB233" i="37"/>
  <c r="R233" i="37"/>
  <c r="O233" i="37"/>
  <c r="AZ233" i="37"/>
  <c r="AN233" i="37"/>
  <c r="B234" i="37"/>
  <c r="Y234" i="37" s="1"/>
  <c r="AU233" i="37"/>
  <c r="G233" i="37"/>
  <c r="AR233" i="37"/>
  <c r="Z233" i="37"/>
  <c r="N233" i="37"/>
  <c r="AG233" i="37"/>
  <c r="U233" i="37"/>
  <c r="M233" i="37"/>
  <c r="A236" i="36"/>
  <c r="C236" i="36" s="1"/>
  <c r="AV233" i="37"/>
  <c r="W233" i="37"/>
  <c r="AD233" i="37"/>
  <c r="Q233" i="37"/>
  <c r="P233" i="37"/>
  <c r="AQ233" i="37"/>
  <c r="AT233" i="37"/>
  <c r="AM233" i="37"/>
  <c r="J233" i="37"/>
  <c r="BG233" i="37"/>
  <c r="AA233" i="37"/>
  <c r="BH233" i="37"/>
  <c r="AS233" i="37"/>
  <c r="AF233" i="37"/>
  <c r="BF233" i="37"/>
  <c r="AC233" i="37"/>
  <c r="BK233" i="37"/>
  <c r="X233" i="37"/>
  <c r="AH233" i="37"/>
  <c r="S233" i="37"/>
  <c r="AJ233" i="37"/>
  <c r="AX233" i="37"/>
  <c r="BA233" i="37"/>
  <c r="AO233" i="37"/>
  <c r="F232" i="37" l="1"/>
  <c r="J231" i="36" s="1"/>
  <c r="F231" i="36" s="1"/>
  <c r="M235" i="37"/>
  <c r="AV235" i="37"/>
  <c r="AY235" i="37"/>
  <c r="L235" i="37"/>
  <c r="AD235" i="37"/>
  <c r="R235" i="37"/>
  <c r="AI235" i="37"/>
  <c r="AX235" i="37"/>
  <c r="AC235" i="37"/>
  <c r="W235" i="37"/>
  <c r="AJ235" i="37"/>
  <c r="AN235" i="37"/>
  <c r="I235" i="37"/>
  <c r="D235" i="37" s="1"/>
  <c r="F235" i="37" s="1"/>
  <c r="A237" i="37"/>
  <c r="O234" i="37"/>
  <c r="N234" i="37"/>
  <c r="Z234" i="37"/>
  <c r="D233" i="37"/>
  <c r="H232" i="36" s="1"/>
  <c r="AR234" i="37"/>
  <c r="AP234" i="37"/>
  <c r="X234" i="37"/>
  <c r="AJ234" i="37"/>
  <c r="U234" i="37"/>
  <c r="AE234" i="37"/>
  <c r="I234" i="37"/>
  <c r="G234" i="37"/>
  <c r="AM234" i="37"/>
  <c r="AQ234" i="37"/>
  <c r="AF234" i="37"/>
  <c r="AZ234" i="37"/>
  <c r="AB234" i="37"/>
  <c r="AU234" i="37"/>
  <c r="AH234" i="37"/>
  <c r="AC234" i="37"/>
  <c r="AT234" i="37"/>
  <c r="BG234" i="37"/>
  <c r="BF234" i="37"/>
  <c r="BK234" i="37"/>
  <c r="M234" i="37"/>
  <c r="W234" i="37"/>
  <c r="Q234" i="37"/>
  <c r="AG234" i="37"/>
  <c r="AL234" i="37"/>
  <c r="AO234" i="37"/>
  <c r="BL233" i="37"/>
  <c r="V234" i="37"/>
  <c r="AK234" i="37"/>
  <c r="S234" i="37"/>
  <c r="AA234" i="37"/>
  <c r="AS234" i="37"/>
  <c r="BB234" i="37"/>
  <c r="K234" i="37"/>
  <c r="R234" i="37"/>
  <c r="BH234" i="37"/>
  <c r="AX234" i="37"/>
  <c r="A237" i="36"/>
  <c r="C237" i="36" s="1"/>
  <c r="J234" i="37"/>
  <c r="AD234" i="37"/>
  <c r="AV234" i="37"/>
  <c r="T234" i="37"/>
  <c r="BA234" i="37"/>
  <c r="BC233" i="37"/>
  <c r="BD233" i="37" s="1"/>
  <c r="BE233" i="37" s="1"/>
  <c r="E233" i="37" s="1"/>
  <c r="I232" i="36" s="1"/>
  <c r="B236" i="37"/>
  <c r="AY234" i="37"/>
  <c r="AI234" i="37"/>
  <c r="H234" i="37"/>
  <c r="P234" i="37"/>
  <c r="AN234" i="37"/>
  <c r="F233" i="37" l="1"/>
  <c r="J232" i="36" s="1"/>
  <c r="F232" i="36" s="1"/>
  <c r="A239" i="37"/>
  <c r="BC235" i="37"/>
  <c r="BD235" i="37" s="1"/>
  <c r="BE235" i="37" s="1"/>
  <c r="E235" i="37" s="1"/>
  <c r="C235" i="37"/>
  <c r="A238" i="37"/>
  <c r="AS236" i="37"/>
  <c r="AG236" i="37"/>
  <c r="J236" i="37"/>
  <c r="I236" i="37"/>
  <c r="H236" i="37"/>
  <c r="O236" i="37"/>
  <c r="AA236" i="37"/>
  <c r="AX236" i="37"/>
  <c r="AU236" i="37"/>
  <c r="AF236" i="37"/>
  <c r="W236" i="37"/>
  <c r="BH236" i="37"/>
  <c r="AL236" i="37"/>
  <c r="P236" i="37"/>
  <c r="AV236" i="37"/>
  <c r="AZ236" i="37"/>
  <c r="AT236" i="37"/>
  <c r="AM236" i="37"/>
  <c r="AQ236" i="37"/>
  <c r="AJ236" i="37"/>
  <c r="AP236" i="37"/>
  <c r="BF236" i="37"/>
  <c r="AI236" i="37"/>
  <c r="Q236" i="37"/>
  <c r="BK236" i="37"/>
  <c r="S236" i="37"/>
  <c r="AN236" i="37"/>
  <c r="AK236" i="37"/>
  <c r="AE236" i="37"/>
  <c r="AO236" i="37"/>
  <c r="AY236" i="37"/>
  <c r="V236" i="37"/>
  <c r="T236" i="37"/>
  <c r="AD236" i="37"/>
  <c r="N236" i="37"/>
  <c r="G236" i="37"/>
  <c r="K236" i="37"/>
  <c r="BA236" i="37"/>
  <c r="AR236" i="37"/>
  <c r="Y236" i="37"/>
  <c r="BG236" i="37"/>
  <c r="BC234" i="37"/>
  <c r="BD234" i="37" s="1"/>
  <c r="BE234" i="37" s="1"/>
  <c r="E234" i="37" s="1"/>
  <c r="I233" i="36" s="1"/>
  <c r="R236" i="37"/>
  <c r="X236" i="37"/>
  <c r="U236" i="37"/>
  <c r="AC236" i="37"/>
  <c r="BB236" i="37"/>
  <c r="M236" i="37"/>
  <c r="Z236" i="37"/>
  <c r="AH236" i="37"/>
  <c r="B237" i="37"/>
  <c r="D234" i="37"/>
  <c r="AB236" i="37"/>
  <c r="A239" i="36" l="1"/>
  <c r="A240" i="36" s="1"/>
  <c r="C240" i="36" s="1"/>
  <c r="B239" i="37"/>
  <c r="BL239" i="37" s="1"/>
  <c r="D236" i="37"/>
  <c r="H235" i="36" s="1"/>
  <c r="BL236" i="37"/>
  <c r="AS237" i="37"/>
  <c r="AM237" i="37"/>
  <c r="Q237" i="37"/>
  <c r="AF237" i="37"/>
  <c r="AZ237" i="37"/>
  <c r="J237" i="37"/>
  <c r="AY237" i="37"/>
  <c r="AC237" i="37"/>
  <c r="AX237" i="37"/>
  <c r="M237" i="37"/>
  <c r="AL237" i="37"/>
  <c r="X237" i="37"/>
  <c r="AV237" i="37"/>
  <c r="I237" i="37"/>
  <c r="AH237" i="37"/>
  <c r="R237" i="37"/>
  <c r="AT237" i="37"/>
  <c r="AE237" i="37"/>
  <c r="BF237" i="37"/>
  <c r="S237" i="37"/>
  <c r="K237" i="37"/>
  <c r="AO237" i="37"/>
  <c r="AJ237" i="37"/>
  <c r="W237" i="37"/>
  <c r="AU237" i="37"/>
  <c r="BB237" i="37"/>
  <c r="AD237" i="37"/>
  <c r="N237" i="37"/>
  <c r="AI237" i="37"/>
  <c r="BA237" i="37"/>
  <c r="U237" i="37"/>
  <c r="AG237" i="37"/>
  <c r="B238" i="37"/>
  <c r="AR238" i="37" s="1"/>
  <c r="BH237" i="37"/>
  <c r="T237" i="37"/>
  <c r="G237" i="37"/>
  <c r="Z237" i="37"/>
  <c r="P237" i="37"/>
  <c r="H233" i="36"/>
  <c r="AB237" i="37"/>
  <c r="Y237" i="37"/>
  <c r="AN237" i="37"/>
  <c r="BG237" i="37"/>
  <c r="AQ237" i="37"/>
  <c r="AR237" i="37"/>
  <c r="O237" i="37"/>
  <c r="AP237" i="37"/>
  <c r="BK237" i="37"/>
  <c r="BC236" i="37"/>
  <c r="BD236" i="37" s="1"/>
  <c r="BE236" i="37" s="1"/>
  <c r="E236" i="37" s="1"/>
  <c r="I235" i="36" s="1"/>
  <c r="H237" i="37"/>
  <c r="AA237" i="37"/>
  <c r="V237" i="37"/>
  <c r="AK237" i="37"/>
  <c r="A240" i="37" l="1"/>
  <c r="B240" i="37" s="1"/>
  <c r="AB240" i="37" s="1"/>
  <c r="C239" i="36"/>
  <c r="A242" i="37"/>
  <c r="O239" i="37"/>
  <c r="AN239" i="37"/>
  <c r="AI239" i="37"/>
  <c r="K239" i="37"/>
  <c r="AM239" i="37"/>
  <c r="AK239" i="37"/>
  <c r="R239" i="37"/>
  <c r="AQ239" i="37"/>
  <c r="U239" i="37"/>
  <c r="S239" i="37"/>
  <c r="H239" i="37"/>
  <c r="BF239" i="37"/>
  <c r="P239" i="37"/>
  <c r="Z239" i="37"/>
  <c r="AL239" i="37"/>
  <c r="AP239" i="37"/>
  <c r="W239" i="37"/>
  <c r="AT239" i="37"/>
  <c r="Y239" i="37"/>
  <c r="AO239" i="37"/>
  <c r="BJ239" i="37"/>
  <c r="AD239" i="37"/>
  <c r="BG239" i="37"/>
  <c r="I239" i="37"/>
  <c r="AV239" i="37"/>
  <c r="AG239" i="37"/>
  <c r="V239" i="37"/>
  <c r="N239" i="37"/>
  <c r="BH239" i="37"/>
  <c r="AH239" i="37"/>
  <c r="X239" i="37"/>
  <c r="AR239" i="37"/>
  <c r="AC239" i="37"/>
  <c r="G239" i="37"/>
  <c r="AY239" i="37"/>
  <c r="AZ239" i="37"/>
  <c r="AX239" i="37"/>
  <c r="AF239" i="37"/>
  <c r="BA239" i="37"/>
  <c r="AE239" i="37"/>
  <c r="J239" i="37"/>
  <c r="AS239" i="37"/>
  <c r="AA239" i="37"/>
  <c r="AJ239" i="37"/>
  <c r="BI239" i="37"/>
  <c r="M239" i="37"/>
  <c r="L239" i="37"/>
  <c r="AW239" i="37"/>
  <c r="BB239" i="37"/>
  <c r="T239" i="37"/>
  <c r="BK239" i="37"/>
  <c r="AB239" i="37"/>
  <c r="Q239" i="37"/>
  <c r="AU239" i="37"/>
  <c r="A241" i="37"/>
  <c r="F236" i="37"/>
  <c r="J235" i="36" s="1"/>
  <c r="F235" i="36" s="1"/>
  <c r="AJ238" i="37"/>
  <c r="U238" i="37"/>
  <c r="Z238" i="37"/>
  <c r="R238" i="37"/>
  <c r="AZ238" i="37"/>
  <c r="BF238" i="37"/>
  <c r="W238" i="37"/>
  <c r="BB238" i="37"/>
  <c r="AF238" i="37"/>
  <c r="AB238" i="37"/>
  <c r="D237" i="37"/>
  <c r="H236" i="36" s="1"/>
  <c r="BC237" i="37"/>
  <c r="BD237" i="37" s="1"/>
  <c r="BE237" i="37" s="1"/>
  <c r="E237" i="37" s="1"/>
  <c r="I236" i="36" s="1"/>
  <c r="Y238" i="37"/>
  <c r="V238" i="37"/>
  <c r="AP238" i="37"/>
  <c r="O238" i="37"/>
  <c r="H238" i="37"/>
  <c r="AL238" i="37"/>
  <c r="AC238" i="37"/>
  <c r="AT238" i="37"/>
  <c r="N238" i="37"/>
  <c r="G238" i="37"/>
  <c r="AV238" i="37"/>
  <c r="AG238" i="37"/>
  <c r="AA238" i="37"/>
  <c r="X238" i="37"/>
  <c r="AN238" i="37"/>
  <c r="AU238" i="37"/>
  <c r="AD238" i="37"/>
  <c r="BA238" i="37"/>
  <c r="M238" i="37"/>
  <c r="A242" i="36"/>
  <c r="K238" i="37"/>
  <c r="AS238" i="37"/>
  <c r="S238" i="37"/>
  <c r="BH238" i="37"/>
  <c r="AO238" i="37"/>
  <c r="AE238" i="37"/>
  <c r="BK238" i="37"/>
  <c r="BG238" i="37"/>
  <c r="P238" i="37"/>
  <c r="AM238" i="37"/>
  <c r="AY238" i="37"/>
  <c r="J238" i="37"/>
  <c r="AX238" i="37"/>
  <c r="AI238" i="37"/>
  <c r="AK238" i="37"/>
  <c r="Q238" i="37"/>
  <c r="AQ238" i="37"/>
  <c r="I238" i="37"/>
  <c r="AH238" i="37"/>
  <c r="T238" i="37"/>
  <c r="A244" i="36" l="1"/>
  <c r="C244" i="36" s="1"/>
  <c r="C242" i="36"/>
  <c r="BC239" i="37"/>
  <c r="BD239" i="37" s="1"/>
  <c r="BE239" i="37" s="1"/>
  <c r="E239" i="37" s="1"/>
  <c r="D239" i="37"/>
  <c r="F239" i="37" s="1"/>
  <c r="C239" i="37"/>
  <c r="AV242" i="37"/>
  <c r="BH242" i="37"/>
  <c r="AA242" i="37"/>
  <c r="BB242" i="37"/>
  <c r="Y242" i="37"/>
  <c r="AM242" i="37"/>
  <c r="AZ242" i="37"/>
  <c r="AH242" i="37"/>
  <c r="AE242" i="37"/>
  <c r="X242" i="37"/>
  <c r="BF242" i="37"/>
  <c r="BI242" i="37"/>
  <c r="H242" i="37"/>
  <c r="AQ242" i="37"/>
  <c r="R242" i="37"/>
  <c r="AT242" i="37"/>
  <c r="Q242" i="37"/>
  <c r="N242" i="37"/>
  <c r="Z242" i="37"/>
  <c r="AC242" i="37"/>
  <c r="BA242" i="37"/>
  <c r="AR242" i="37"/>
  <c r="AY242" i="37"/>
  <c r="BG242" i="37"/>
  <c r="AN242" i="37"/>
  <c r="J242" i="37"/>
  <c r="W242" i="37"/>
  <c r="BK242" i="37"/>
  <c r="AO242" i="37"/>
  <c r="P242" i="37"/>
  <c r="T242" i="37"/>
  <c r="M242" i="37"/>
  <c r="L242" i="37"/>
  <c r="K242" i="37"/>
  <c r="G242" i="37"/>
  <c r="D242" i="37" s="1"/>
  <c r="F242" i="37" s="1"/>
  <c r="AG242" i="37"/>
  <c r="O242" i="37"/>
  <c r="AW242" i="37"/>
  <c r="BJ242" i="37"/>
  <c r="I242" i="37"/>
  <c r="AF242" i="37"/>
  <c r="AK242" i="37"/>
  <c r="AJ242" i="37"/>
  <c r="AX242" i="37"/>
  <c r="B242" i="37"/>
  <c r="BL242" i="37" s="1"/>
  <c r="A243" i="37"/>
  <c r="M240" i="37"/>
  <c r="AA240" i="37"/>
  <c r="BA240" i="37"/>
  <c r="AL240" i="37"/>
  <c r="W240" i="37"/>
  <c r="AX240" i="37"/>
  <c r="V240" i="37"/>
  <c r="AN240" i="37"/>
  <c r="AO240" i="37"/>
  <c r="BB240" i="37"/>
  <c r="AH240" i="37"/>
  <c r="AU240" i="37"/>
  <c r="AG240" i="37"/>
  <c r="BL238" i="37"/>
  <c r="AY240" i="37"/>
  <c r="BH240" i="37"/>
  <c r="AC240" i="37"/>
  <c r="Q240" i="37"/>
  <c r="T240" i="37"/>
  <c r="S240" i="37"/>
  <c r="AD240" i="37"/>
  <c r="N240" i="37"/>
  <c r="X240" i="37"/>
  <c r="BF240" i="37"/>
  <c r="AS240" i="37"/>
  <c r="O240" i="37"/>
  <c r="I240" i="37"/>
  <c r="Y240" i="37"/>
  <c r="B241" i="37"/>
  <c r="BC238" i="37"/>
  <c r="BD238" i="37" s="1"/>
  <c r="BE238" i="37" s="1"/>
  <c r="E238" i="37" s="1"/>
  <c r="I237" i="36" s="1"/>
  <c r="AT240" i="37"/>
  <c r="G240" i="37"/>
  <c r="AF240" i="37"/>
  <c r="D238" i="37"/>
  <c r="AK240" i="37"/>
  <c r="AZ240" i="37"/>
  <c r="H240" i="37"/>
  <c r="AM240" i="37"/>
  <c r="P240" i="37"/>
  <c r="AQ240" i="37"/>
  <c r="Z240" i="37"/>
  <c r="BK240" i="37"/>
  <c r="U240" i="37"/>
  <c r="AP240" i="37"/>
  <c r="AE240" i="37"/>
  <c r="R240" i="37"/>
  <c r="AI240" i="37"/>
  <c r="K240" i="37"/>
  <c r="BG240" i="37"/>
  <c r="AR240" i="37"/>
  <c r="AJ240" i="37"/>
  <c r="J240" i="37"/>
  <c r="AV240" i="37"/>
  <c r="A244" i="37" l="1"/>
  <c r="V244" i="37" s="1"/>
  <c r="U242" i="37"/>
  <c r="V242" i="37"/>
  <c r="BE242" i="37"/>
  <c r="E242" i="37" s="1"/>
  <c r="AS242" i="37"/>
  <c r="AP242" i="37"/>
  <c r="AI242" i="37"/>
  <c r="AB242" i="37"/>
  <c r="AU242" i="37"/>
  <c r="H244" i="37"/>
  <c r="AT244" i="37"/>
  <c r="AF244" i="37"/>
  <c r="AW244" i="37"/>
  <c r="AC244" i="37"/>
  <c r="L244" i="37"/>
  <c r="BA244" i="37"/>
  <c r="AB244" i="37"/>
  <c r="AY244" i="37"/>
  <c r="B244" i="37"/>
  <c r="BL244" i="37" s="1"/>
  <c r="X244" i="37"/>
  <c r="BI244" i="37"/>
  <c r="AP244" i="37"/>
  <c r="AD244" i="37"/>
  <c r="BF244" i="37"/>
  <c r="AK244" i="37"/>
  <c r="AH244" i="37"/>
  <c r="AS244" i="37"/>
  <c r="AZ244" i="37"/>
  <c r="BH244" i="37"/>
  <c r="N244" i="37"/>
  <c r="AL244" i="37"/>
  <c r="AV244" i="37"/>
  <c r="AR244" i="37"/>
  <c r="I244" i="37"/>
  <c r="G244" i="37"/>
  <c r="BB244" i="37"/>
  <c r="AG244" i="37"/>
  <c r="J244" i="37"/>
  <c r="AE244" i="37"/>
  <c r="AX244" i="37"/>
  <c r="AD242" i="37"/>
  <c r="S242" i="37"/>
  <c r="AL242" i="37"/>
  <c r="A245" i="37"/>
  <c r="H241" i="37"/>
  <c r="BL240" i="37"/>
  <c r="X241" i="37"/>
  <c r="BK241" i="37"/>
  <c r="AL241" i="37"/>
  <c r="AC241" i="37"/>
  <c r="AT241" i="37"/>
  <c r="AM241" i="37"/>
  <c r="AQ241" i="37"/>
  <c r="AV241" i="37"/>
  <c r="AJ241" i="37"/>
  <c r="V241" i="37"/>
  <c r="AY241" i="37"/>
  <c r="AK241" i="37"/>
  <c r="AE241" i="37"/>
  <c r="R241" i="37"/>
  <c r="S241" i="37"/>
  <c r="BG241" i="37"/>
  <c r="P241" i="37"/>
  <c r="AI241" i="37"/>
  <c r="T241" i="37"/>
  <c r="AS241" i="37"/>
  <c r="O241" i="37"/>
  <c r="J241" i="37"/>
  <c r="N241" i="37"/>
  <c r="I241" i="37"/>
  <c r="AO241" i="37"/>
  <c r="D240" i="37"/>
  <c r="BF241" i="37"/>
  <c r="BH241" i="37"/>
  <c r="AD241" i="37"/>
  <c r="AF241" i="37"/>
  <c r="AZ241" i="37"/>
  <c r="AA241" i="37"/>
  <c r="BC240" i="37"/>
  <c r="BD240" i="37" s="1"/>
  <c r="BE240" i="37" s="1"/>
  <c r="E240" i="37" s="1"/>
  <c r="I239" i="36" s="1"/>
  <c r="Q241" i="37"/>
  <c r="BB241" i="37"/>
  <c r="AG241" i="37"/>
  <c r="Y241" i="37"/>
  <c r="A245" i="36"/>
  <c r="C245" i="36" s="1"/>
  <c r="M241" i="37"/>
  <c r="K241" i="37"/>
  <c r="AX241" i="37"/>
  <c r="F238" i="37"/>
  <c r="J237" i="36" s="1"/>
  <c r="H237" i="36"/>
  <c r="G241" i="37"/>
  <c r="AU241" i="37"/>
  <c r="Z241" i="37"/>
  <c r="AB241" i="37"/>
  <c r="BA241" i="37"/>
  <c r="H239" i="36"/>
  <c r="B243" i="37"/>
  <c r="AP241" i="37"/>
  <c r="AR241" i="37"/>
  <c r="W241" i="37"/>
  <c r="AN241" i="37"/>
  <c r="U241" i="37"/>
  <c r="AH241" i="37"/>
  <c r="BJ244" i="37" l="1"/>
  <c r="M244" i="37"/>
  <c r="AN244" i="37"/>
  <c r="AQ244" i="37"/>
  <c r="O244" i="37"/>
  <c r="AO244" i="37"/>
  <c r="AI244" i="37"/>
  <c r="W244" i="37"/>
  <c r="P244" i="37"/>
  <c r="Y244" i="37"/>
  <c r="AU244" i="37"/>
  <c r="F240" i="37"/>
  <c r="J239" i="36" s="1"/>
  <c r="F239" i="36" s="1"/>
  <c r="C242" i="37"/>
  <c r="BC242" i="37"/>
  <c r="BD242" i="37" s="1"/>
  <c r="AM244" i="37"/>
  <c r="BK244" i="37"/>
  <c r="R244" i="37"/>
  <c r="AA244" i="37"/>
  <c r="T244" i="37"/>
  <c r="U244" i="37"/>
  <c r="AJ244" i="37"/>
  <c r="Q244" i="37"/>
  <c r="Z244" i="37"/>
  <c r="D241" i="37"/>
  <c r="H240" i="36" s="1"/>
  <c r="BG244" i="37"/>
  <c r="K244" i="37"/>
  <c r="D244" i="37" s="1"/>
  <c r="F244" i="37" s="1"/>
  <c r="S244" i="37"/>
  <c r="A246" i="37"/>
  <c r="F237" i="36"/>
  <c r="BB243" i="37"/>
  <c r="AY243" i="37"/>
  <c r="G243" i="37"/>
  <c r="AN243" i="37"/>
  <c r="AU243" i="37"/>
  <c r="T243" i="37"/>
  <c r="W243" i="37"/>
  <c r="AK243" i="37"/>
  <c r="H243" i="37"/>
  <c r="AA243" i="37"/>
  <c r="AR243" i="37"/>
  <c r="Y243" i="37"/>
  <c r="O243" i="37"/>
  <c r="M243" i="37"/>
  <c r="AO243" i="37"/>
  <c r="U243" i="37"/>
  <c r="AM243" i="37"/>
  <c r="AZ243" i="37"/>
  <c r="AJ243" i="37"/>
  <c r="I243" i="37"/>
  <c r="AT243" i="37"/>
  <c r="AB243" i="37"/>
  <c r="BG243" i="37"/>
  <c r="AC243" i="37"/>
  <c r="P243" i="37"/>
  <c r="AL243" i="37"/>
  <c r="AX243" i="37"/>
  <c r="N243" i="37"/>
  <c r="AD243" i="37"/>
  <c r="AG243" i="37"/>
  <c r="Q243" i="37"/>
  <c r="X243" i="37"/>
  <c r="AF243" i="37"/>
  <c r="Z243" i="37"/>
  <c r="BH243" i="37"/>
  <c r="BL241" i="37"/>
  <c r="V243" i="37"/>
  <c r="AE243" i="37"/>
  <c r="AI243" i="37"/>
  <c r="R243" i="37"/>
  <c r="AS243" i="37"/>
  <c r="AP243" i="37"/>
  <c r="B245" i="37"/>
  <c r="BC241" i="37"/>
  <c r="BD241" i="37" s="1"/>
  <c r="BE241" i="37" s="1"/>
  <c r="E241" i="37" s="1"/>
  <c r="I240" i="36" s="1"/>
  <c r="J243" i="37"/>
  <c r="AH243" i="37"/>
  <c r="A246" i="36"/>
  <c r="C246" i="36" s="1"/>
  <c r="BA243" i="37"/>
  <c r="K243" i="37"/>
  <c r="S243" i="37"/>
  <c r="AQ243" i="37"/>
  <c r="BK243" i="37"/>
  <c r="AV243" i="37"/>
  <c r="BF243" i="37"/>
  <c r="C244" i="37" l="1"/>
  <c r="BC244" i="37"/>
  <c r="BD244" i="37" s="1"/>
  <c r="BE244" i="37"/>
  <c r="E244" i="37" s="1"/>
  <c r="F241" i="37"/>
  <c r="J240" i="36" s="1"/>
  <c r="F240" i="36" s="1"/>
  <c r="A247" i="37"/>
  <c r="AC245" i="37"/>
  <c r="AI245" i="37"/>
  <c r="AK245" i="37"/>
  <c r="AR245" i="37"/>
  <c r="H245" i="37"/>
  <c r="AM245" i="37"/>
  <c r="V245" i="37"/>
  <c r="AV245" i="37"/>
  <c r="J245" i="37"/>
  <c r="AZ245" i="37"/>
  <c r="AJ245" i="37"/>
  <c r="G245" i="37"/>
  <c r="R245" i="37"/>
  <c r="U245" i="37"/>
  <c r="AX245" i="37"/>
  <c r="T245" i="37"/>
  <c r="W245" i="37"/>
  <c r="BK245" i="37"/>
  <c r="BC243" i="37"/>
  <c r="BD243" i="37" s="1"/>
  <c r="BE243" i="37" s="1"/>
  <c r="E243" i="37" s="1"/>
  <c r="I242" i="36" s="1"/>
  <c r="D243" i="37"/>
  <c r="M245" i="37"/>
  <c r="BA245" i="37"/>
  <c r="BB245" i="37"/>
  <c r="AS245" i="37"/>
  <c r="AE245" i="37"/>
  <c r="N245" i="37"/>
  <c r="I245" i="37"/>
  <c r="AY245" i="37"/>
  <c r="AD245" i="37"/>
  <c r="AT245" i="37"/>
  <c r="BH245" i="37"/>
  <c r="Z245" i="37"/>
  <c r="AL245" i="37"/>
  <c r="BG245" i="37"/>
  <c r="Y245" i="37"/>
  <c r="P245" i="37"/>
  <c r="BL243" i="37"/>
  <c r="K245" i="37"/>
  <c r="AA245" i="37"/>
  <c r="AO245" i="37"/>
  <c r="AF245" i="37"/>
  <c r="AH245" i="37"/>
  <c r="AG245" i="37"/>
  <c r="A247" i="36"/>
  <c r="C247" i="36" s="1"/>
  <c r="AN245" i="37"/>
  <c r="BF245" i="37"/>
  <c r="AP245" i="37"/>
  <c r="AQ245" i="37"/>
  <c r="AU245" i="37"/>
  <c r="X245" i="37"/>
  <c r="B246" i="37"/>
  <c r="AD246" i="37" s="1"/>
  <c r="AB245" i="37"/>
  <c r="S245" i="37"/>
  <c r="O245" i="37"/>
  <c r="Q245" i="37"/>
  <c r="F243" i="37" l="1"/>
  <c r="J242" i="36" s="1"/>
  <c r="A248" i="37"/>
  <c r="AB246" i="37"/>
  <c r="AP246" i="37"/>
  <c r="T246" i="37"/>
  <c r="BB246" i="37"/>
  <c r="AX246" i="37"/>
  <c r="AY246" i="37"/>
  <c r="D245" i="37"/>
  <c r="H244" i="36" s="1"/>
  <c r="BL245" i="37"/>
  <c r="H242" i="36"/>
  <c r="BC245" i="37"/>
  <c r="BD245" i="37" s="1"/>
  <c r="BE245" i="37" s="1"/>
  <c r="E245" i="37" s="1"/>
  <c r="I244" i="36" s="1"/>
  <c r="AA246" i="37"/>
  <c r="Z246" i="37"/>
  <c r="AO246" i="37"/>
  <c r="P246" i="37"/>
  <c r="AH246" i="37"/>
  <c r="I246" i="37"/>
  <c r="H246" i="37"/>
  <c r="K246" i="37"/>
  <c r="O246" i="37"/>
  <c r="BA246" i="37"/>
  <c r="AK246" i="37"/>
  <c r="AE246" i="37"/>
  <c r="R246" i="37"/>
  <c r="U246" i="37"/>
  <c r="BF246" i="37"/>
  <c r="AV246" i="37"/>
  <c r="X246" i="37"/>
  <c r="AT246" i="37"/>
  <c r="AN246" i="37"/>
  <c r="AF246" i="37"/>
  <c r="AM246" i="37"/>
  <c r="BK246" i="37"/>
  <c r="AU246" i="37"/>
  <c r="B247" i="37"/>
  <c r="AR246" i="37"/>
  <c r="M246" i="37"/>
  <c r="Q246" i="37"/>
  <c r="AC246" i="37"/>
  <c r="W246" i="37"/>
  <c r="AG246" i="37"/>
  <c r="V246" i="37"/>
  <c r="AL246" i="37"/>
  <c r="Y246" i="37"/>
  <c r="G246" i="37"/>
  <c r="BG246" i="37"/>
  <c r="A248" i="36"/>
  <c r="C248" i="36" s="1"/>
  <c r="BH246" i="37"/>
  <c r="N246" i="37"/>
  <c r="J246" i="37"/>
  <c r="AS246" i="37"/>
  <c r="S246" i="37"/>
  <c r="AZ246" i="37"/>
  <c r="AJ246" i="37"/>
  <c r="AQ246" i="37"/>
  <c r="AI246" i="37"/>
  <c r="F242" i="36" l="1"/>
  <c r="F245" i="37"/>
  <c r="J244" i="36" s="1"/>
  <c r="F244" i="36" s="1"/>
  <c r="A250" i="37"/>
  <c r="A249" i="37"/>
  <c r="AH247" i="37"/>
  <c r="BK247" i="37"/>
  <c r="U247" i="37"/>
  <c r="W247" i="37"/>
  <c r="AV247" i="37"/>
  <c r="AT247" i="37"/>
  <c r="AY247" i="37"/>
  <c r="BH247" i="37"/>
  <c r="H247" i="37"/>
  <c r="AI247" i="37"/>
  <c r="R247" i="37"/>
  <c r="V247" i="37"/>
  <c r="AD247" i="37"/>
  <c r="Y247" i="37"/>
  <c r="AO247" i="37"/>
  <c r="AB247" i="37"/>
  <c r="T247" i="37"/>
  <c r="I247" i="37"/>
  <c r="AZ247" i="37"/>
  <c r="AS247" i="37"/>
  <c r="AR247" i="37"/>
  <c r="AU247" i="37"/>
  <c r="AE247" i="37"/>
  <c r="X247" i="37"/>
  <c r="BA247" i="37"/>
  <c r="AN247" i="37"/>
  <c r="AG247" i="37"/>
  <c r="G247" i="37"/>
  <c r="J247" i="37"/>
  <c r="AF247" i="37"/>
  <c r="AQ247" i="37"/>
  <c r="AA247" i="37"/>
  <c r="P247" i="37"/>
  <c r="AP247" i="37"/>
  <c r="AK247" i="37"/>
  <c r="AJ247" i="37"/>
  <c r="BG247" i="37"/>
  <c r="O247" i="37"/>
  <c r="AC247" i="37"/>
  <c r="BC246" i="37"/>
  <c r="BD246" i="37" s="1"/>
  <c r="BE246" i="37" s="1"/>
  <c r="E246" i="37" s="1"/>
  <c r="I245" i="36" s="1"/>
  <c r="BL246" i="37"/>
  <c r="D246" i="37"/>
  <c r="AX247" i="37"/>
  <c r="Z247" i="37"/>
  <c r="Q247" i="37"/>
  <c r="N247" i="37"/>
  <c r="S247" i="37"/>
  <c r="AL247" i="37"/>
  <c r="M247" i="37"/>
  <c r="K247" i="37"/>
  <c r="BB247" i="37"/>
  <c r="B248" i="37"/>
  <c r="BF247" i="37"/>
  <c r="AM247" i="37"/>
  <c r="A250" i="36" l="1"/>
  <c r="A251" i="36" s="1"/>
  <c r="C251" i="36" s="1"/>
  <c r="Q250" i="37"/>
  <c r="Y250" i="37"/>
  <c r="BJ250" i="37"/>
  <c r="AE250" i="37"/>
  <c r="AM250" i="37"/>
  <c r="M250" i="37"/>
  <c r="AN250" i="37"/>
  <c r="AK250" i="37"/>
  <c r="L250" i="37"/>
  <c r="AJ250" i="37"/>
  <c r="AB250" i="37"/>
  <c r="V250" i="37"/>
  <c r="AA250" i="37"/>
  <c r="G250" i="37"/>
  <c r="W250" i="37"/>
  <c r="AS250" i="37"/>
  <c r="J250" i="37"/>
  <c r="BI250" i="37"/>
  <c r="AP250" i="37"/>
  <c r="B250" i="37"/>
  <c r="BL250" i="37" s="1"/>
  <c r="S250" i="37"/>
  <c r="R250" i="37"/>
  <c r="AT250" i="37"/>
  <c r="AC250" i="37"/>
  <c r="AV250" i="37"/>
  <c r="I250" i="37"/>
  <c r="K250" i="37"/>
  <c r="H248" i="37"/>
  <c r="D247" i="37"/>
  <c r="AD248" i="37"/>
  <c r="AR248" i="37"/>
  <c r="R248" i="37"/>
  <c r="O248" i="37"/>
  <c r="Y248" i="37"/>
  <c r="AT248" i="37"/>
  <c r="AF248" i="37"/>
  <c r="AQ248" i="37"/>
  <c r="AS248" i="37"/>
  <c r="AK248" i="37"/>
  <c r="AI248" i="37"/>
  <c r="BA248" i="37"/>
  <c r="AX248" i="37"/>
  <c r="AH248" i="37"/>
  <c r="AU248" i="37"/>
  <c r="AN248" i="37"/>
  <c r="Z248" i="37"/>
  <c r="M248" i="37"/>
  <c r="N248" i="37"/>
  <c r="BK248" i="37"/>
  <c r="X248" i="37"/>
  <c r="I248" i="37"/>
  <c r="AL248" i="37"/>
  <c r="BG248" i="37"/>
  <c r="S248" i="37"/>
  <c r="B249" i="37"/>
  <c r="R249" i="37" s="1"/>
  <c r="T248" i="37"/>
  <c r="BB248" i="37"/>
  <c r="BC247" i="37"/>
  <c r="BD247" i="37" s="1"/>
  <c r="BE247" i="37" s="1"/>
  <c r="E247" i="37" s="1"/>
  <c r="I246" i="36" s="1"/>
  <c r="AZ248" i="37"/>
  <c r="AM248" i="37"/>
  <c r="F246" i="37"/>
  <c r="J245" i="36" s="1"/>
  <c r="H245" i="36"/>
  <c r="AC248" i="37"/>
  <c r="W248" i="37"/>
  <c r="AE248" i="37"/>
  <c r="AB248" i="37"/>
  <c r="G248" i="37"/>
  <c r="U248" i="37"/>
  <c r="Q248" i="37"/>
  <c r="P248" i="37"/>
  <c r="AV248" i="37"/>
  <c r="H246" i="36"/>
  <c r="V248" i="37"/>
  <c r="BH248" i="37"/>
  <c r="AO248" i="37"/>
  <c r="AY248" i="37"/>
  <c r="AG248" i="37"/>
  <c r="J248" i="37"/>
  <c r="K248" i="37"/>
  <c r="AJ248" i="37"/>
  <c r="AA248" i="37"/>
  <c r="BF248" i="37"/>
  <c r="AP248" i="37"/>
  <c r="A251" i="37" l="1"/>
  <c r="B251" i="37" s="1"/>
  <c r="C250" i="36"/>
  <c r="O250" i="37"/>
  <c r="AX250" i="37"/>
  <c r="AL250" i="37"/>
  <c r="P250" i="37"/>
  <c r="H250" i="37"/>
  <c r="BE250" i="37" s="1"/>
  <c r="E250" i="37" s="1"/>
  <c r="AI250" i="37"/>
  <c r="AZ250" i="37"/>
  <c r="AD250" i="37"/>
  <c r="AY250" i="37"/>
  <c r="BK250" i="37"/>
  <c r="AQ250" i="37"/>
  <c r="T250" i="37"/>
  <c r="BH250" i="37"/>
  <c r="Z250" i="37"/>
  <c r="BA250" i="37"/>
  <c r="AR250" i="37"/>
  <c r="N250" i="37"/>
  <c r="BB250" i="37"/>
  <c r="AW250" i="37"/>
  <c r="U250" i="37"/>
  <c r="AH250" i="37"/>
  <c r="BG250" i="37"/>
  <c r="BF250" i="37"/>
  <c r="X250" i="37"/>
  <c r="AG250" i="37"/>
  <c r="AF250" i="37"/>
  <c r="AU250" i="37"/>
  <c r="AO250" i="37"/>
  <c r="D250" i="37"/>
  <c r="F250" i="37" s="1"/>
  <c r="A252" i="37"/>
  <c r="D248" i="37"/>
  <c r="H247" i="36" s="1"/>
  <c r="BC248" i="37"/>
  <c r="BD248" i="37" s="1"/>
  <c r="BE248" i="37" s="1"/>
  <c r="E248" i="37" s="1"/>
  <c r="I247" i="36" s="1"/>
  <c r="H249" i="37"/>
  <c r="BB249" i="37"/>
  <c r="J249" i="37"/>
  <c r="AK249" i="37"/>
  <c r="AI249" i="37"/>
  <c r="S249" i="37"/>
  <c r="AS249" i="37"/>
  <c r="AB249" i="37"/>
  <c r="AY249" i="37"/>
  <c r="AH249" i="37"/>
  <c r="G249" i="37"/>
  <c r="AN249" i="37"/>
  <c r="AR249" i="37"/>
  <c r="N249" i="37"/>
  <c r="AC249" i="37"/>
  <c r="I249" i="37"/>
  <c r="Y249" i="37"/>
  <c r="X249" i="37"/>
  <c r="AQ249" i="37"/>
  <c r="AZ249" i="37"/>
  <c r="Z249" i="37"/>
  <c r="AO249" i="37"/>
  <c r="AG249" i="37"/>
  <c r="BL248" i="37"/>
  <c r="AT249" i="37"/>
  <c r="P249" i="37"/>
  <c r="AF249" i="37"/>
  <c r="O249" i="37"/>
  <c r="AJ249" i="37"/>
  <c r="BH249" i="37"/>
  <c r="AV249" i="37"/>
  <c r="W249" i="37"/>
  <c r="AA249" i="37"/>
  <c r="AL249" i="37"/>
  <c r="BF249" i="37"/>
  <c r="BK249" i="37"/>
  <c r="BG249" i="37"/>
  <c r="U249" i="37"/>
  <c r="V249" i="37"/>
  <c r="F245" i="36"/>
  <c r="T249" i="37"/>
  <c r="AP249" i="37"/>
  <c r="A252" i="36"/>
  <c r="C252" i="36" s="1"/>
  <c r="M249" i="37"/>
  <c r="K249" i="37"/>
  <c r="AD249" i="37"/>
  <c r="AE249" i="37"/>
  <c r="AU249" i="37"/>
  <c r="AM249" i="37"/>
  <c r="Q249" i="37"/>
  <c r="AX249" i="37"/>
  <c r="BA249" i="37"/>
  <c r="C250" i="37" l="1"/>
  <c r="BC250" i="37"/>
  <c r="BD250" i="37" s="1"/>
  <c r="A253" i="37"/>
  <c r="F248" i="37"/>
  <c r="J247" i="36" s="1"/>
  <c r="F247" i="36" s="1"/>
  <c r="D249" i="37"/>
  <c r="H248" i="36" s="1"/>
  <c r="T251" i="37"/>
  <c r="AQ251" i="37"/>
  <c r="BB251" i="37"/>
  <c r="AM251" i="37"/>
  <c r="AC251" i="37"/>
  <c r="P251" i="37"/>
  <c r="AG251" i="37"/>
  <c r="AN251" i="37"/>
  <c r="BF251" i="37"/>
  <c r="AD251" i="37"/>
  <c r="AZ251" i="37"/>
  <c r="BG251" i="37"/>
  <c r="R251" i="37"/>
  <c r="AJ251" i="37"/>
  <c r="G251" i="37"/>
  <c r="V251" i="37"/>
  <c r="AY251" i="37"/>
  <c r="AA251" i="37"/>
  <c r="BK251" i="37"/>
  <c r="AE251" i="37"/>
  <c r="AB251" i="37"/>
  <c r="AU251" i="37"/>
  <c r="A253" i="36"/>
  <c r="C253" i="36" s="1"/>
  <c r="AK251" i="37"/>
  <c r="Q251" i="37"/>
  <c r="BC249" i="37"/>
  <c r="BD249" i="37" s="1"/>
  <c r="BE249" i="37" s="1"/>
  <c r="E249" i="37" s="1"/>
  <c r="I248" i="36" s="1"/>
  <c r="X251" i="37"/>
  <c r="AP251" i="37"/>
  <c r="BA251" i="37"/>
  <c r="AX251" i="37"/>
  <c r="AO251" i="37"/>
  <c r="B252" i="37"/>
  <c r="M252" i="37" s="1"/>
  <c r="Z251" i="37"/>
  <c r="AS251" i="37"/>
  <c r="AL251" i="37"/>
  <c r="AR251" i="37"/>
  <c r="AT251" i="37"/>
  <c r="O251" i="37"/>
  <c r="J251" i="37"/>
  <c r="W251" i="37"/>
  <c r="S251" i="37"/>
  <c r="AV251" i="37"/>
  <c r="M251" i="37"/>
  <c r="Y251" i="37"/>
  <c r="I251" i="37"/>
  <c r="U251" i="37"/>
  <c r="AH251" i="37"/>
  <c r="AF251" i="37"/>
  <c r="N251" i="37"/>
  <c r="AI251" i="37"/>
  <c r="K251" i="37"/>
  <c r="H251" i="37"/>
  <c r="BH251" i="37"/>
  <c r="A255" i="37" l="1"/>
  <c r="A254" i="37"/>
  <c r="D251" i="37"/>
  <c r="H250" i="36" s="1"/>
  <c r="AM252" i="37"/>
  <c r="AV252" i="37"/>
  <c r="BG252" i="37"/>
  <c r="AF252" i="37"/>
  <c r="AS252" i="37"/>
  <c r="AQ252" i="37"/>
  <c r="AA252" i="37"/>
  <c r="AN252" i="37"/>
  <c r="AZ252" i="37"/>
  <c r="AX252" i="37"/>
  <c r="AK252" i="37"/>
  <c r="AI252" i="37"/>
  <c r="Y252" i="37"/>
  <c r="AL252" i="37"/>
  <c r="AB252" i="37"/>
  <c r="BK252" i="37"/>
  <c r="AJ252" i="37"/>
  <c r="Q252" i="37"/>
  <c r="BF252" i="37"/>
  <c r="BB252" i="37"/>
  <c r="P252" i="37"/>
  <c r="AY252" i="37"/>
  <c r="AR252" i="37"/>
  <c r="AD252" i="37"/>
  <c r="I252" i="37"/>
  <c r="R252" i="37"/>
  <c r="AE252" i="37"/>
  <c r="AC252" i="37"/>
  <c r="X252" i="37"/>
  <c r="BA252" i="37"/>
  <c r="O252" i="37"/>
  <c r="G252" i="37"/>
  <c r="AT252" i="37"/>
  <c r="BL251" i="37"/>
  <c r="Z252" i="37"/>
  <c r="AG252" i="37"/>
  <c r="AP252" i="37"/>
  <c r="J252" i="37"/>
  <c r="U252" i="37"/>
  <c r="T252" i="37"/>
  <c r="K252" i="37"/>
  <c r="AO252" i="37"/>
  <c r="H252" i="37"/>
  <c r="W252" i="37"/>
  <c r="BC251" i="37"/>
  <c r="BD251" i="37" s="1"/>
  <c r="BE251" i="37" s="1"/>
  <c r="E251" i="37" s="1"/>
  <c r="I250" i="36" s="1"/>
  <c r="AH252" i="37"/>
  <c r="N252" i="37"/>
  <c r="BH252" i="37"/>
  <c r="AU252" i="37"/>
  <c r="S252" i="37"/>
  <c r="V252" i="37"/>
  <c r="B253" i="37"/>
  <c r="A255" i="36" l="1"/>
  <c r="F251" i="37"/>
  <c r="J250" i="36" s="1"/>
  <c r="F250" i="36" s="1"/>
  <c r="H255" i="37"/>
  <c r="AR255" i="37"/>
  <c r="O255" i="37"/>
  <c r="AG255" i="37"/>
  <c r="BA255" i="37"/>
  <c r="N255" i="37"/>
  <c r="AE255" i="37"/>
  <c r="M255" i="37"/>
  <c r="B255" i="37"/>
  <c r="BL255" i="37" s="1"/>
  <c r="AK255" i="37"/>
  <c r="AQ255" i="37"/>
  <c r="BJ255" i="37"/>
  <c r="U255" i="37"/>
  <c r="AZ255" i="37"/>
  <c r="AN255" i="37"/>
  <c r="AY255" i="37"/>
  <c r="AJ255" i="37"/>
  <c r="G255" i="37"/>
  <c r="AS255" i="37"/>
  <c r="L255" i="37"/>
  <c r="BL252" i="37"/>
  <c r="R253" i="37"/>
  <c r="AH253" i="37"/>
  <c r="AQ253" i="37"/>
  <c r="S253" i="37"/>
  <c r="AX253" i="37"/>
  <c r="BB253" i="37"/>
  <c r="U253" i="37"/>
  <c r="AO253" i="37"/>
  <c r="D252" i="37"/>
  <c r="AT253" i="37"/>
  <c r="AB253" i="37"/>
  <c r="X253" i="37"/>
  <c r="AC253" i="37"/>
  <c r="V253" i="37"/>
  <c r="AR253" i="37"/>
  <c r="AA253" i="37"/>
  <c r="AI253" i="37"/>
  <c r="BA253" i="37"/>
  <c r="AY253" i="37"/>
  <c r="AD253" i="37"/>
  <c r="N253" i="37"/>
  <c r="BF253" i="37"/>
  <c r="Y253" i="37"/>
  <c r="P253" i="37"/>
  <c r="I253" i="37"/>
  <c r="AZ253" i="37"/>
  <c r="AU253" i="37"/>
  <c r="AS253" i="37"/>
  <c r="AM253" i="37"/>
  <c r="O253" i="37"/>
  <c r="AP253" i="37"/>
  <c r="Q253" i="37"/>
  <c r="AJ253" i="37"/>
  <c r="BG253" i="37"/>
  <c r="AN253" i="37"/>
  <c r="AK253" i="37"/>
  <c r="AF253" i="37"/>
  <c r="H253" i="37"/>
  <c r="T253" i="37"/>
  <c r="Z253" i="37"/>
  <c r="W253" i="37"/>
  <c r="M253" i="37"/>
  <c r="AL253" i="37"/>
  <c r="B254" i="37"/>
  <c r="K253" i="37"/>
  <c r="BC252" i="37"/>
  <c r="BD252" i="37" s="1"/>
  <c r="BE252" i="37" s="1"/>
  <c r="E252" i="37" s="1"/>
  <c r="I251" i="36" s="1"/>
  <c r="BK253" i="37"/>
  <c r="AV253" i="37"/>
  <c r="G253" i="37"/>
  <c r="BH253" i="37"/>
  <c r="AG253" i="37"/>
  <c r="J253" i="37"/>
  <c r="AE253" i="37"/>
  <c r="F252" i="37" l="1"/>
  <c r="J251" i="36" s="1"/>
  <c r="A256" i="37"/>
  <c r="C255" i="36"/>
  <c r="A256" i="36"/>
  <c r="AB255" i="37"/>
  <c r="J255" i="37"/>
  <c r="BI255" i="37"/>
  <c r="Q255" i="37"/>
  <c r="AI255" i="37"/>
  <c r="BK255" i="37"/>
  <c r="T255" i="37"/>
  <c r="AO255" i="37"/>
  <c r="AX255" i="37"/>
  <c r="Y255" i="37"/>
  <c r="R255" i="37"/>
  <c r="X255" i="37"/>
  <c r="BB255" i="37"/>
  <c r="W255" i="37"/>
  <c r="AW255" i="37"/>
  <c r="AF255" i="37"/>
  <c r="AD255" i="37"/>
  <c r="AA255" i="37"/>
  <c r="AP255" i="37"/>
  <c r="BH255" i="37"/>
  <c r="AC255" i="37"/>
  <c r="K255" i="37"/>
  <c r="AM255" i="37"/>
  <c r="AU255" i="37"/>
  <c r="V255" i="37"/>
  <c r="Z255" i="37"/>
  <c r="AL255" i="37"/>
  <c r="S255" i="37"/>
  <c r="AT255" i="37"/>
  <c r="BF255" i="37"/>
  <c r="AH255" i="37"/>
  <c r="P255" i="37"/>
  <c r="BG255" i="37"/>
  <c r="I255" i="37"/>
  <c r="D255" i="37" s="1"/>
  <c r="F255" i="37" s="1"/>
  <c r="AV255" i="37"/>
  <c r="H251" i="36"/>
  <c r="K254" i="37"/>
  <c r="BH254" i="37"/>
  <c r="AH254" i="37"/>
  <c r="S254" i="37"/>
  <c r="BF254" i="37"/>
  <c r="BB254" i="37"/>
  <c r="AS254" i="37"/>
  <c r="Q254" i="37"/>
  <c r="AT254" i="37"/>
  <c r="AK254" i="37"/>
  <c r="AM254" i="37"/>
  <c r="N254" i="37"/>
  <c r="V254" i="37"/>
  <c r="AL254" i="37"/>
  <c r="AZ254" i="37"/>
  <c r="AU254" i="37"/>
  <c r="Y254" i="37"/>
  <c r="M254" i="37"/>
  <c r="P254" i="37"/>
  <c r="U254" i="37"/>
  <c r="AQ254" i="37"/>
  <c r="R254" i="37"/>
  <c r="AD254" i="37"/>
  <c r="AR254" i="37"/>
  <c r="D253" i="37"/>
  <c r="H252" i="36" s="1"/>
  <c r="AN254" i="37"/>
  <c r="AI254" i="37"/>
  <c r="H254" i="37"/>
  <c r="BG254" i="37"/>
  <c r="Z254" i="37"/>
  <c r="B256" i="37"/>
  <c r="Q256" i="37" s="1"/>
  <c r="BA254" i="37"/>
  <c r="AJ254" i="37"/>
  <c r="BC253" i="37"/>
  <c r="BD253" i="37" s="1"/>
  <c r="BE253" i="37" s="1"/>
  <c r="E253" i="37" s="1"/>
  <c r="I252" i="36" s="1"/>
  <c r="AP254" i="37"/>
  <c r="T254" i="37"/>
  <c r="AB254" i="37"/>
  <c r="AO254" i="37"/>
  <c r="AC254" i="37"/>
  <c r="W254" i="37"/>
  <c r="AE254" i="37"/>
  <c r="AG254" i="37"/>
  <c r="AY254" i="37"/>
  <c r="AV254" i="37"/>
  <c r="BK254" i="37"/>
  <c r="G254" i="37"/>
  <c r="J254" i="37"/>
  <c r="AA254" i="37"/>
  <c r="AF254" i="37"/>
  <c r="X254" i="37"/>
  <c r="AX254" i="37"/>
  <c r="O254" i="37"/>
  <c r="I254" i="37"/>
  <c r="F251" i="36" l="1"/>
  <c r="A257" i="36"/>
  <c r="C257" i="36" s="1"/>
  <c r="C256" i="36"/>
  <c r="A257" i="37"/>
  <c r="B257" i="37" s="1"/>
  <c r="O257" i="37" s="1"/>
  <c r="A259" i="37"/>
  <c r="BC255" i="37"/>
  <c r="BD255" i="37" s="1"/>
  <c r="C255" i="37"/>
  <c r="BE255" i="37"/>
  <c r="E255" i="37" s="1"/>
  <c r="AO256" i="37"/>
  <c r="AE256" i="37"/>
  <c r="AS256" i="37"/>
  <c r="BG256" i="37"/>
  <c r="P256" i="37"/>
  <c r="G256" i="37"/>
  <c r="T256" i="37"/>
  <c r="AM256" i="37"/>
  <c r="N256" i="37"/>
  <c r="X256" i="37"/>
  <c r="AT256" i="37"/>
  <c r="AP256" i="37"/>
  <c r="U256" i="37"/>
  <c r="H256" i="37"/>
  <c r="S256" i="37"/>
  <c r="BF256" i="37"/>
  <c r="R256" i="37"/>
  <c r="V256" i="37"/>
  <c r="AX256" i="37"/>
  <c r="AJ256" i="37"/>
  <c r="BC254" i="37"/>
  <c r="BD254" i="37" s="1"/>
  <c r="BE254" i="37" s="1"/>
  <c r="E254" i="37" s="1"/>
  <c r="I253" i="36" s="1"/>
  <c r="W256" i="37"/>
  <c r="BA256" i="37"/>
  <c r="K256" i="37"/>
  <c r="AC256" i="37"/>
  <c r="BK256" i="37"/>
  <c r="AD256" i="37"/>
  <c r="Z256" i="37"/>
  <c r="AZ256" i="37"/>
  <c r="AQ256" i="37"/>
  <c r="BH256" i="37"/>
  <c r="AB256" i="37"/>
  <c r="AH256" i="37"/>
  <c r="AI256" i="37"/>
  <c r="Y256" i="37"/>
  <c r="O256" i="37"/>
  <c r="I256" i="37"/>
  <c r="BB256" i="37"/>
  <c r="AK256" i="37"/>
  <c r="AL256" i="37"/>
  <c r="AR256" i="37"/>
  <c r="AF256" i="37"/>
  <c r="J256" i="37"/>
  <c r="AN256" i="37"/>
  <c r="AY256" i="37"/>
  <c r="AU256" i="37"/>
  <c r="M256" i="37"/>
  <c r="AA256" i="37"/>
  <c r="D254" i="37"/>
  <c r="AV256" i="37"/>
  <c r="AG256" i="37"/>
  <c r="A259" i="36" l="1"/>
  <c r="C259" i="36" s="1"/>
  <c r="A258" i="37"/>
  <c r="B258" i="37" s="1"/>
  <c r="BB258" i="37" s="1"/>
  <c r="BB259" i="37"/>
  <c r="BJ259" i="37"/>
  <c r="AU259" i="37"/>
  <c r="AZ259" i="37"/>
  <c r="M259" i="37"/>
  <c r="I259" i="37"/>
  <c r="R259" i="37"/>
  <c r="B259" i="37"/>
  <c r="BL259" i="37" s="1"/>
  <c r="AD259" i="37"/>
  <c r="BH259" i="37"/>
  <c r="AB259" i="37"/>
  <c r="AO259" i="37"/>
  <c r="L259" i="37"/>
  <c r="AK259" i="37"/>
  <c r="X259" i="37"/>
  <c r="P259" i="37"/>
  <c r="AC259" i="37"/>
  <c r="BA259" i="37"/>
  <c r="S259" i="37"/>
  <c r="AG257" i="37"/>
  <c r="AA257" i="37"/>
  <c r="AC257" i="37"/>
  <c r="BB257" i="37"/>
  <c r="V257" i="37"/>
  <c r="AQ257" i="37"/>
  <c r="AE257" i="37"/>
  <c r="AB257" i="37"/>
  <c r="D256" i="37"/>
  <c r="BG257" i="37"/>
  <c r="I257" i="37"/>
  <c r="H255" i="36"/>
  <c r="AN257" i="37"/>
  <c r="N257" i="37"/>
  <c r="S257" i="37"/>
  <c r="T257" i="37"/>
  <c r="BA257" i="37"/>
  <c r="U257" i="37"/>
  <c r="J257" i="37"/>
  <c r="BF257" i="37"/>
  <c r="AS257" i="37"/>
  <c r="AZ257" i="37"/>
  <c r="AU257" i="37"/>
  <c r="BK257" i="37"/>
  <c r="AR257" i="37"/>
  <c r="Q257" i="37"/>
  <c r="AL257" i="37"/>
  <c r="BC256" i="37"/>
  <c r="BD256" i="37" s="1"/>
  <c r="BE256" i="37" s="1"/>
  <c r="E256" i="37" s="1"/>
  <c r="I255" i="36" s="1"/>
  <c r="P257" i="37"/>
  <c r="AH257" i="37"/>
  <c r="AJ257" i="37"/>
  <c r="W257" i="37"/>
  <c r="AD257" i="37"/>
  <c r="G257" i="37"/>
  <c r="BH257" i="37"/>
  <c r="AF257" i="37"/>
  <c r="AX257" i="37"/>
  <c r="AK257" i="37"/>
  <c r="Y257" i="37"/>
  <c r="M257" i="37"/>
  <c r="H253" i="36"/>
  <c r="X257" i="37"/>
  <c r="AM257" i="37"/>
  <c r="AI257" i="37"/>
  <c r="AY257" i="37"/>
  <c r="Z257" i="37"/>
  <c r="AT257" i="37"/>
  <c r="AV257" i="37"/>
  <c r="R257" i="37"/>
  <c r="K257" i="37"/>
  <c r="H257" i="37"/>
  <c r="AP257" i="37"/>
  <c r="AO257" i="37"/>
  <c r="A260" i="36" l="1"/>
  <c r="C260" i="36" s="1"/>
  <c r="A260" i="37"/>
  <c r="AH259" i="37"/>
  <c r="BK259" i="37"/>
  <c r="AJ259" i="37"/>
  <c r="AM259" i="37"/>
  <c r="AN259" i="37"/>
  <c r="T259" i="37"/>
  <c r="AX259" i="37"/>
  <c r="H259" i="37"/>
  <c r="BF259" i="37"/>
  <c r="K259" i="37"/>
  <c r="J259" i="37"/>
  <c r="AE259" i="37"/>
  <c r="G259" i="37"/>
  <c r="U259" i="37"/>
  <c r="O259" i="37"/>
  <c r="BG259" i="37"/>
  <c r="W259" i="37"/>
  <c r="N259" i="37"/>
  <c r="A262" i="37"/>
  <c r="AG259" i="37"/>
  <c r="AW259" i="37"/>
  <c r="AR259" i="37"/>
  <c r="Y259" i="37"/>
  <c r="AI259" i="37"/>
  <c r="AT259" i="37"/>
  <c r="V259" i="37"/>
  <c r="AS259" i="37"/>
  <c r="AV259" i="37"/>
  <c r="Z259" i="37"/>
  <c r="BI259" i="37"/>
  <c r="AF259" i="37"/>
  <c r="AP259" i="37"/>
  <c r="AQ259" i="37"/>
  <c r="Q259" i="37"/>
  <c r="AL259" i="37"/>
  <c r="AY259" i="37"/>
  <c r="AA259" i="37"/>
  <c r="BA258" i="37"/>
  <c r="AK258" i="37"/>
  <c r="AS258" i="37"/>
  <c r="O258" i="37"/>
  <c r="AY258" i="37"/>
  <c r="BK258" i="37"/>
  <c r="P258" i="37"/>
  <c r="J258" i="37"/>
  <c r="AL258" i="37"/>
  <c r="V258" i="37"/>
  <c r="BG258" i="37"/>
  <c r="AF258" i="37"/>
  <c r="AO258" i="37"/>
  <c r="AE258" i="37"/>
  <c r="AI258" i="37"/>
  <c r="K258" i="37"/>
  <c r="AZ258" i="37"/>
  <c r="R258" i="37"/>
  <c r="G258" i="37"/>
  <c r="N258" i="37"/>
  <c r="AV258" i="37"/>
  <c r="I258" i="37"/>
  <c r="X258" i="37"/>
  <c r="AT258" i="37"/>
  <c r="W258" i="37"/>
  <c r="AB258" i="37"/>
  <c r="AC258" i="37"/>
  <c r="AX258" i="37"/>
  <c r="M258" i="37"/>
  <c r="AR258" i="37"/>
  <c r="AQ258" i="37"/>
  <c r="H258" i="37"/>
  <c r="U258" i="37"/>
  <c r="A262" i="36"/>
  <c r="C262" i="36" s="1"/>
  <c r="B260" i="37"/>
  <c r="Y258" i="37"/>
  <c r="Z258" i="37"/>
  <c r="AG258" i="37"/>
  <c r="AU258" i="37"/>
  <c r="BF258" i="37"/>
  <c r="BC257" i="37"/>
  <c r="BD257" i="37" s="1"/>
  <c r="BE257" i="37" s="1"/>
  <c r="E257" i="37" s="1"/>
  <c r="I256" i="36" s="1"/>
  <c r="AA258" i="37"/>
  <c r="Q258" i="37"/>
  <c r="AM258" i="37"/>
  <c r="BH258" i="37"/>
  <c r="AD258" i="37"/>
  <c r="S258" i="37"/>
  <c r="AH258" i="37"/>
  <c r="D257" i="37"/>
  <c r="AJ258" i="37"/>
  <c r="T258" i="37"/>
  <c r="AP258" i="37"/>
  <c r="AN258" i="37"/>
  <c r="A261" i="37" l="1"/>
  <c r="C259" i="37"/>
  <c r="BC259" i="37"/>
  <c r="BD259" i="37" s="1"/>
  <c r="BE259" i="37"/>
  <c r="E259" i="37" s="1"/>
  <c r="D259" i="37"/>
  <c r="F259" i="37" s="1"/>
  <c r="A264" i="37"/>
  <c r="AR262" i="37"/>
  <c r="X262" i="37"/>
  <c r="B262" i="37"/>
  <c r="BL262" i="37" s="1"/>
  <c r="Y262" i="37"/>
  <c r="A263" i="37"/>
  <c r="BH260" i="37"/>
  <c r="AD260" i="37"/>
  <c r="T260" i="37"/>
  <c r="AO260" i="37"/>
  <c r="AA260" i="37"/>
  <c r="AS260" i="37"/>
  <c r="S260" i="37"/>
  <c r="O260" i="37"/>
  <c r="AT260" i="37"/>
  <c r="AJ260" i="37"/>
  <c r="BC258" i="37"/>
  <c r="BD258" i="37" s="1"/>
  <c r="BE258" i="37" s="1"/>
  <c r="E258" i="37" s="1"/>
  <c r="I257" i="36" s="1"/>
  <c r="Q260" i="37"/>
  <c r="H256" i="36"/>
  <c r="D258" i="37"/>
  <c r="W260" i="37"/>
  <c r="AG260" i="37"/>
  <c r="M260" i="37"/>
  <c r="U260" i="37"/>
  <c r="G260" i="37"/>
  <c r="AH260" i="37"/>
  <c r="X260" i="37"/>
  <c r="P260" i="37"/>
  <c r="BK260" i="37"/>
  <c r="AE260" i="37"/>
  <c r="AZ260" i="37"/>
  <c r="BF260" i="37"/>
  <c r="AF260" i="37"/>
  <c r="AM260" i="37"/>
  <c r="AK260" i="37"/>
  <c r="A264" i="36"/>
  <c r="C264" i="36" s="1"/>
  <c r="AU260" i="37"/>
  <c r="J260" i="37"/>
  <c r="AY260" i="37"/>
  <c r="N260" i="37"/>
  <c r="H260" i="37"/>
  <c r="I260" i="37"/>
  <c r="R260" i="37"/>
  <c r="K260" i="37"/>
  <c r="AV260" i="37"/>
  <c r="AQ260" i="37"/>
  <c r="AR260" i="37"/>
  <c r="AC260" i="37"/>
  <c r="V260" i="37"/>
  <c r="AN260" i="37"/>
  <c r="AP260" i="37"/>
  <c r="AL260" i="37"/>
  <c r="BB260" i="37"/>
  <c r="B261" i="37"/>
  <c r="AE261" i="37" s="1"/>
  <c r="AX260" i="37"/>
  <c r="Z260" i="37"/>
  <c r="AI260" i="37"/>
  <c r="BG260" i="37"/>
  <c r="Y260" i="37"/>
  <c r="AB260" i="37"/>
  <c r="BA260" i="37"/>
  <c r="T262" i="37" l="1"/>
  <c r="AD262" i="37"/>
  <c r="N262" i="37"/>
  <c r="AP262" i="37"/>
  <c r="AZ262" i="37"/>
  <c r="I262" i="37"/>
  <c r="AS262" i="37"/>
  <c r="AA262" i="37"/>
  <c r="BK262" i="37"/>
  <c r="R262" i="37"/>
  <c r="BA262" i="37"/>
  <c r="AW262" i="37"/>
  <c r="BI262" i="37"/>
  <c r="AY262" i="37"/>
  <c r="L262" i="37"/>
  <c r="AN262" i="37"/>
  <c r="AO262" i="37"/>
  <c r="AI262" i="37"/>
  <c r="AL262" i="37"/>
  <c r="AM262" i="37"/>
  <c r="U262" i="37"/>
  <c r="BF262" i="37"/>
  <c r="BH262" i="37"/>
  <c r="AQ262" i="37"/>
  <c r="AH262" i="37"/>
  <c r="AC262" i="37"/>
  <c r="Z262" i="37"/>
  <c r="AK262" i="37"/>
  <c r="AG262" i="37"/>
  <c r="AE262" i="37"/>
  <c r="BJ262" i="37"/>
  <c r="AV262" i="37"/>
  <c r="BG262" i="37"/>
  <c r="H262" i="37"/>
  <c r="N264" i="37"/>
  <c r="AU264" i="37"/>
  <c r="T264" i="37"/>
  <c r="S264" i="37"/>
  <c r="AH264" i="37"/>
  <c r="AT264" i="37"/>
  <c r="AC264" i="37"/>
  <c r="AB264" i="37"/>
  <c r="Z264" i="37"/>
  <c r="Y264" i="37"/>
  <c r="U264" i="37"/>
  <c r="AE264" i="37"/>
  <c r="AF264" i="37"/>
  <c r="AO264" i="37"/>
  <c r="B264" i="37"/>
  <c r="BL264" i="37" s="1"/>
  <c r="AX264" i="37"/>
  <c r="W264" i="37"/>
  <c r="AL264" i="37"/>
  <c r="AI264" i="37"/>
  <c r="AV264" i="37"/>
  <c r="G264" i="37"/>
  <c r="AK264" i="37"/>
  <c r="BH264" i="37"/>
  <c r="Q262" i="37"/>
  <c r="AB262" i="37"/>
  <c r="M262" i="37"/>
  <c r="V262" i="37"/>
  <c r="S262" i="37"/>
  <c r="K262" i="37"/>
  <c r="AX262" i="37"/>
  <c r="P262" i="37"/>
  <c r="BB262" i="37"/>
  <c r="AT262" i="37"/>
  <c r="J262" i="37"/>
  <c r="AF262" i="37"/>
  <c r="AJ262" i="37"/>
  <c r="O262" i="37"/>
  <c r="AU262" i="37"/>
  <c r="W262" i="37"/>
  <c r="G262" i="37"/>
  <c r="A265" i="37"/>
  <c r="AN261" i="37"/>
  <c r="AA261" i="37"/>
  <c r="AI261" i="37"/>
  <c r="G261" i="37"/>
  <c r="AV261" i="37"/>
  <c r="AS261" i="37"/>
  <c r="Q261" i="37"/>
  <c r="AL261" i="37"/>
  <c r="J261" i="37"/>
  <c r="M261" i="37"/>
  <c r="BH261" i="37"/>
  <c r="AB261" i="37"/>
  <c r="AT261" i="37"/>
  <c r="BB261" i="37"/>
  <c r="AK261" i="37"/>
  <c r="AY261" i="37"/>
  <c r="AX261" i="37"/>
  <c r="AH261" i="37"/>
  <c r="AG261" i="37"/>
  <c r="D260" i="37"/>
  <c r="BG261" i="37"/>
  <c r="AP261" i="37"/>
  <c r="N261" i="37"/>
  <c r="AU261" i="37"/>
  <c r="AR261" i="37"/>
  <c r="H261" i="37"/>
  <c r="P261" i="37"/>
  <c r="AF261" i="37"/>
  <c r="BC260" i="37"/>
  <c r="BD260" i="37" s="1"/>
  <c r="BE260" i="37" s="1"/>
  <c r="E260" i="37" s="1"/>
  <c r="I259" i="36" s="1"/>
  <c r="B263" i="37"/>
  <c r="AQ263" i="37" s="1"/>
  <c r="I261" i="37"/>
  <c r="BF261" i="37"/>
  <c r="V261" i="37"/>
  <c r="Y261" i="37"/>
  <c r="R261" i="37"/>
  <c r="AZ261" i="37"/>
  <c r="AM261" i="37"/>
  <c r="X261" i="37"/>
  <c r="Z261" i="37"/>
  <c r="U261" i="37"/>
  <c r="K261" i="37"/>
  <c r="S261" i="37"/>
  <c r="O261" i="37"/>
  <c r="T261" i="37"/>
  <c r="AQ261" i="37"/>
  <c r="W261" i="37"/>
  <c r="AD261" i="37"/>
  <c r="BA261" i="37"/>
  <c r="AO261" i="37"/>
  <c r="BK261" i="37"/>
  <c r="H257" i="36"/>
  <c r="A265" i="36"/>
  <c r="C265" i="36" s="1"/>
  <c r="AC261" i="37"/>
  <c r="AJ261" i="37"/>
  <c r="C262" i="37" l="1"/>
  <c r="I264" i="37"/>
  <c r="BF264" i="37"/>
  <c r="AJ264" i="37"/>
  <c r="AZ264" i="37"/>
  <c r="AD264" i="37"/>
  <c r="BI264" i="37"/>
  <c r="Q264" i="37"/>
  <c r="O264" i="37"/>
  <c r="BC262" i="37"/>
  <c r="BD262" i="37" s="1"/>
  <c r="BE262" i="37" s="1"/>
  <c r="E262" i="37" s="1"/>
  <c r="M264" i="37"/>
  <c r="AP264" i="37"/>
  <c r="P264" i="37"/>
  <c r="V264" i="37"/>
  <c r="AW264" i="37"/>
  <c r="AR264" i="37"/>
  <c r="BG264" i="37"/>
  <c r="AY264" i="37"/>
  <c r="BB264" i="37"/>
  <c r="K264" i="37"/>
  <c r="BA264" i="37"/>
  <c r="AA264" i="37"/>
  <c r="BJ264" i="37"/>
  <c r="AS264" i="37"/>
  <c r="D262" i="37"/>
  <c r="F262" i="37" s="1"/>
  <c r="AQ264" i="37"/>
  <c r="BK264" i="37"/>
  <c r="AG264" i="37"/>
  <c r="J264" i="37"/>
  <c r="AM264" i="37"/>
  <c r="H264" i="37"/>
  <c r="R264" i="37"/>
  <c r="AN264" i="37"/>
  <c r="X264" i="37"/>
  <c r="L264" i="37"/>
  <c r="A266" i="37"/>
  <c r="BC261" i="37"/>
  <c r="BD261" i="37" s="1"/>
  <c r="BE261" i="37" s="1"/>
  <c r="E261" i="37" s="1"/>
  <c r="I260" i="36" s="1"/>
  <c r="D261" i="37"/>
  <c r="H260" i="36" s="1"/>
  <c r="AB263" i="37"/>
  <c r="O263" i="37"/>
  <c r="AK263" i="37"/>
  <c r="AO263" i="37"/>
  <c r="W263" i="37"/>
  <c r="AU263" i="37"/>
  <c r="K263" i="37"/>
  <c r="AS263" i="37"/>
  <c r="R263" i="37"/>
  <c r="X263" i="37"/>
  <c r="BK263" i="37"/>
  <c r="BB263" i="37"/>
  <c r="G263" i="37"/>
  <c r="AA263" i="37"/>
  <c r="AE263" i="37"/>
  <c r="AV263" i="37"/>
  <c r="AG263" i="37"/>
  <c r="H263" i="37"/>
  <c r="BG263" i="37"/>
  <c r="J263" i="37"/>
  <c r="Q263" i="37"/>
  <c r="AP263" i="37"/>
  <c r="AX263" i="37"/>
  <c r="BF263" i="37"/>
  <c r="T263" i="37"/>
  <c r="AY263" i="37"/>
  <c r="N263" i="37"/>
  <c r="AJ263" i="37"/>
  <c r="U263" i="37"/>
  <c r="M263" i="37"/>
  <c r="Y263" i="37"/>
  <c r="BH263" i="37"/>
  <c r="BA263" i="37"/>
  <c r="AR263" i="37"/>
  <c r="AN263" i="37"/>
  <c r="Z263" i="37"/>
  <c r="AC263" i="37"/>
  <c r="AM263" i="37"/>
  <c r="V263" i="37"/>
  <c r="I263" i="37"/>
  <c r="AD263" i="37"/>
  <c r="AT263" i="37"/>
  <c r="AF263" i="37"/>
  <c r="AL263" i="37"/>
  <c r="AH263" i="37"/>
  <c r="H259" i="36"/>
  <c r="AI263" i="37"/>
  <c r="B265" i="37"/>
  <c r="A266" i="36"/>
  <c r="C266" i="36" s="1"/>
  <c r="AZ263" i="37"/>
  <c r="P263" i="37"/>
  <c r="S263" i="37"/>
  <c r="C264" i="37" l="1"/>
  <c r="BC264" i="37"/>
  <c r="BD264" i="37" s="1"/>
  <c r="BE264" i="37" s="1"/>
  <c r="E264" i="37" s="1"/>
  <c r="D264" i="37"/>
  <c r="F264" i="37" s="1"/>
  <c r="A267" i="37"/>
  <c r="BL263" i="37"/>
  <c r="D263" i="37"/>
  <c r="X265" i="37"/>
  <c r="H265" i="37"/>
  <c r="AE265" i="37"/>
  <c r="BA265" i="37"/>
  <c r="M265" i="37"/>
  <c r="AY265" i="37"/>
  <c r="AM265" i="37"/>
  <c r="R265" i="37"/>
  <c r="U265" i="37"/>
  <c r="AN265" i="37"/>
  <c r="BK265" i="37"/>
  <c r="AO265" i="37"/>
  <c r="S265" i="37"/>
  <c r="AP265" i="37"/>
  <c r="Y265" i="37"/>
  <c r="AZ265" i="37"/>
  <c r="AU265" i="37"/>
  <c r="AV265" i="37"/>
  <c r="BB265" i="37"/>
  <c r="I265" i="37"/>
  <c r="AI265" i="37"/>
  <c r="AF265" i="37"/>
  <c r="AQ265" i="37"/>
  <c r="BH265" i="37"/>
  <c r="AC265" i="37"/>
  <c r="J265" i="37"/>
  <c r="AR265" i="37"/>
  <c r="BF265" i="37"/>
  <c r="O265" i="37"/>
  <c r="AL265" i="37"/>
  <c r="AX265" i="37"/>
  <c r="Z265" i="37"/>
  <c r="B266" i="37"/>
  <c r="AH266" i="37" s="1"/>
  <c r="AJ265" i="37"/>
  <c r="AG265" i="37"/>
  <c r="BC263" i="37"/>
  <c r="BD263" i="37" s="1"/>
  <c r="BE263" i="37" s="1"/>
  <c r="E263" i="37" s="1"/>
  <c r="I262" i="36" s="1"/>
  <c r="AH265" i="37"/>
  <c r="AK265" i="37"/>
  <c r="AA265" i="37"/>
  <c r="BG265" i="37"/>
  <c r="Q265" i="37"/>
  <c r="N265" i="37"/>
  <c r="AD265" i="37"/>
  <c r="AB265" i="37"/>
  <c r="G265" i="37"/>
  <c r="V265" i="37"/>
  <c r="AT265" i="37"/>
  <c r="AS265" i="37"/>
  <c r="A267" i="36"/>
  <c r="C267" i="36" s="1"/>
  <c r="W265" i="37"/>
  <c r="P265" i="37"/>
  <c r="T265" i="37"/>
  <c r="K265" i="37"/>
  <c r="F263" i="37" l="1"/>
  <c r="J262" i="36" s="1"/>
  <c r="H262" i="36"/>
  <c r="A268" i="37"/>
  <c r="Q266" i="37"/>
  <c r="R266" i="37"/>
  <c r="AE266" i="37"/>
  <c r="AX266" i="37"/>
  <c r="AC266" i="37"/>
  <c r="M266" i="37"/>
  <c r="J266" i="37"/>
  <c r="X266" i="37"/>
  <c r="AJ266" i="37"/>
  <c r="D265" i="37"/>
  <c r="AZ266" i="37"/>
  <c r="AL266" i="37"/>
  <c r="AU266" i="37"/>
  <c r="BK266" i="37"/>
  <c r="AR266" i="37"/>
  <c r="BG266" i="37"/>
  <c r="AY266" i="37"/>
  <c r="AT266" i="37"/>
  <c r="BC265" i="37"/>
  <c r="BD265" i="37" s="1"/>
  <c r="BE265" i="37" s="1"/>
  <c r="E265" i="37" s="1"/>
  <c r="I264" i="36" s="1"/>
  <c r="AM266" i="37"/>
  <c r="B267" i="37"/>
  <c r="AK267" i="37" s="1"/>
  <c r="N266" i="37"/>
  <c r="S266" i="37"/>
  <c r="Y266" i="37"/>
  <c r="Z266" i="37"/>
  <c r="AD266" i="37"/>
  <c r="K266" i="37"/>
  <c r="AG266" i="37"/>
  <c r="U266" i="37"/>
  <c r="W266" i="37"/>
  <c r="BB266" i="37"/>
  <c r="AN266" i="37"/>
  <c r="O266" i="37"/>
  <c r="G266" i="37"/>
  <c r="AI266" i="37"/>
  <c r="T266" i="37"/>
  <c r="AV266" i="37"/>
  <c r="AB266" i="37"/>
  <c r="BH266" i="37"/>
  <c r="H266" i="37"/>
  <c r="AP266" i="37"/>
  <c r="AO266" i="37"/>
  <c r="AQ266" i="37"/>
  <c r="P266" i="37"/>
  <c r="AS266" i="37"/>
  <c r="V266" i="37"/>
  <c r="AK266" i="37"/>
  <c r="AF266" i="37"/>
  <c r="BF266" i="37"/>
  <c r="AA266" i="37"/>
  <c r="A268" i="36"/>
  <c r="C268" i="36" s="1"/>
  <c r="I266" i="37"/>
  <c r="BA266" i="37"/>
  <c r="F262" i="36" l="1"/>
  <c r="A270" i="37"/>
  <c r="A269" i="37"/>
  <c r="J267" i="37"/>
  <c r="AI267" i="37"/>
  <c r="AB267" i="37"/>
  <c r="AF267" i="37"/>
  <c r="AM267" i="37"/>
  <c r="Q267" i="37"/>
  <c r="AS267" i="37"/>
  <c r="K267" i="37"/>
  <c r="M267" i="37"/>
  <c r="AH267" i="37"/>
  <c r="P267" i="37"/>
  <c r="AT267" i="37"/>
  <c r="Z267" i="37"/>
  <c r="AP267" i="37"/>
  <c r="AA267" i="37"/>
  <c r="V267" i="37"/>
  <c r="H264" i="36"/>
  <c r="R267" i="37"/>
  <c r="AR267" i="37"/>
  <c r="U267" i="37"/>
  <c r="BC266" i="37"/>
  <c r="BD266" i="37" s="1"/>
  <c r="BE266" i="37" s="1"/>
  <c r="E266" i="37" s="1"/>
  <c r="I265" i="36" s="1"/>
  <c r="W267" i="37"/>
  <c r="A270" i="36"/>
  <c r="C270" i="36" s="1"/>
  <c r="B268" i="37"/>
  <c r="AC267" i="37"/>
  <c r="AY267" i="37"/>
  <c r="BH267" i="37"/>
  <c r="D266" i="37"/>
  <c r="AG267" i="37"/>
  <c r="G267" i="37"/>
  <c r="BB267" i="37"/>
  <c r="AQ267" i="37"/>
  <c r="O267" i="37"/>
  <c r="AE267" i="37"/>
  <c r="X267" i="37"/>
  <c r="Y267" i="37"/>
  <c r="AL267" i="37"/>
  <c r="H267" i="37"/>
  <c r="I267" i="37"/>
  <c r="AX267" i="37"/>
  <c r="N267" i="37"/>
  <c r="AO267" i="37"/>
  <c r="AZ267" i="37"/>
  <c r="BG267" i="37"/>
  <c r="AV267" i="37"/>
  <c r="AU267" i="37"/>
  <c r="S267" i="37"/>
  <c r="AN267" i="37"/>
  <c r="BF267" i="37"/>
  <c r="BA267" i="37"/>
  <c r="T267" i="37"/>
  <c r="BK267" i="37"/>
  <c r="AD267" i="37"/>
  <c r="AJ267" i="37"/>
  <c r="AH270" i="37" l="1"/>
  <c r="L270" i="37"/>
  <c r="AO270" i="37"/>
  <c r="K270" i="37"/>
  <c r="BI270" i="37"/>
  <c r="AG270" i="37"/>
  <c r="Z270" i="37"/>
  <c r="AL270" i="37"/>
  <c r="BH270" i="37"/>
  <c r="AQ270" i="37"/>
  <c r="P270" i="37"/>
  <c r="AC270" i="37"/>
  <c r="AX270" i="37"/>
  <c r="H270" i="37"/>
  <c r="AV270" i="37"/>
  <c r="Y270" i="37"/>
  <c r="B270" i="37"/>
  <c r="BL270" i="37" s="1"/>
  <c r="G270" i="37"/>
  <c r="M270" i="37"/>
  <c r="X270" i="37"/>
  <c r="AD270" i="37"/>
  <c r="BK270" i="37"/>
  <c r="AT270" i="37"/>
  <c r="AN270" i="37"/>
  <c r="AJ270" i="37"/>
  <c r="U270" i="37"/>
  <c r="AZ270" i="37"/>
  <c r="AB270" i="37"/>
  <c r="BF270" i="37"/>
  <c r="W270" i="37"/>
  <c r="O270" i="37"/>
  <c r="T270" i="37"/>
  <c r="AK270" i="37"/>
  <c r="BB270" i="37"/>
  <c r="S270" i="37"/>
  <c r="AU270" i="37"/>
  <c r="AW270" i="37"/>
  <c r="AS270" i="37"/>
  <c r="I270" i="37"/>
  <c r="AI270" i="37"/>
  <c r="R270" i="37"/>
  <c r="AA270" i="37"/>
  <c r="AY270" i="37"/>
  <c r="N270" i="37"/>
  <c r="BJ270" i="37"/>
  <c r="V270" i="37"/>
  <c r="BG270" i="37"/>
  <c r="AM270" i="37"/>
  <c r="Q270" i="37"/>
  <c r="A271" i="37"/>
  <c r="AY268" i="37"/>
  <c r="AD268" i="37"/>
  <c r="BH268" i="37"/>
  <c r="AG268" i="37"/>
  <c r="AX268" i="37"/>
  <c r="R268" i="37"/>
  <c r="BG268" i="37"/>
  <c r="BB268" i="37"/>
  <c r="X268" i="37"/>
  <c r="BA268" i="37"/>
  <c r="AV268" i="37"/>
  <c r="AO268" i="37"/>
  <c r="AE268" i="37"/>
  <c r="AR268" i="37"/>
  <c r="BL267" i="37"/>
  <c r="V268" i="37"/>
  <c r="T268" i="37"/>
  <c r="Y268" i="37"/>
  <c r="P268" i="37"/>
  <c r="AN268" i="37"/>
  <c r="N268" i="37"/>
  <c r="H268" i="37"/>
  <c r="U268" i="37"/>
  <c r="AQ268" i="37"/>
  <c r="AL268" i="37"/>
  <c r="G268" i="37"/>
  <c r="S268" i="37"/>
  <c r="Q268" i="37"/>
  <c r="BK268" i="37"/>
  <c r="J268" i="37"/>
  <c r="AJ268" i="37"/>
  <c r="AM268" i="37"/>
  <c r="I268" i="37"/>
  <c r="O268" i="37"/>
  <c r="AH268" i="37"/>
  <c r="AU268" i="37"/>
  <c r="M268" i="37"/>
  <c r="AS268" i="37"/>
  <c r="Z268" i="37"/>
  <c r="W268" i="37"/>
  <c r="AP268" i="37"/>
  <c r="BF268" i="37"/>
  <c r="AB268" i="37"/>
  <c r="K268" i="37"/>
  <c r="AA268" i="37"/>
  <c r="H265" i="36"/>
  <c r="AK268" i="37"/>
  <c r="A271" i="36"/>
  <c r="C271" i="36" s="1"/>
  <c r="D267" i="37"/>
  <c r="AI268" i="37"/>
  <c r="AZ268" i="37"/>
  <c r="BC267" i="37"/>
  <c r="BD267" i="37" s="1"/>
  <c r="BE267" i="37" s="1"/>
  <c r="E267" i="37" s="1"/>
  <c r="I266" i="36" s="1"/>
  <c r="AF268" i="37"/>
  <c r="AC268" i="37"/>
  <c r="AT268" i="37"/>
  <c r="B269" i="37"/>
  <c r="Q269" i="37" s="1"/>
  <c r="BA270" i="37" l="1"/>
  <c r="AE270" i="37"/>
  <c r="AF270" i="37"/>
  <c r="J270" i="37"/>
  <c r="D270" i="37" s="1"/>
  <c r="F270" i="37" s="1"/>
  <c r="AP270" i="37"/>
  <c r="AR270" i="37"/>
  <c r="A272" i="37"/>
  <c r="D268" i="37"/>
  <c r="H267" i="36" s="1"/>
  <c r="BC268" i="37"/>
  <c r="BD268" i="37" s="1"/>
  <c r="BE268" i="37" s="1"/>
  <c r="E268" i="37" s="1"/>
  <c r="I267" i="36" s="1"/>
  <c r="AB269" i="37"/>
  <c r="J269" i="37"/>
  <c r="AO269" i="37"/>
  <c r="AV269" i="37"/>
  <c r="AM269" i="37"/>
  <c r="M269" i="37"/>
  <c r="P269" i="37"/>
  <c r="G269" i="37"/>
  <c r="BB269" i="37"/>
  <c r="AP269" i="37"/>
  <c r="Z269" i="37"/>
  <c r="AN269" i="37"/>
  <c r="W269" i="37"/>
  <c r="AF269" i="37"/>
  <c r="AL269" i="37"/>
  <c r="BK269" i="37"/>
  <c r="AY269" i="37"/>
  <c r="AE269" i="37"/>
  <c r="A272" i="36"/>
  <c r="C272" i="36" s="1"/>
  <c r="T269" i="37"/>
  <c r="BF269" i="37"/>
  <c r="AT269" i="37"/>
  <c r="AZ269" i="37"/>
  <c r="AQ269" i="37"/>
  <c r="BA269" i="37"/>
  <c r="AR269" i="37"/>
  <c r="V269" i="37"/>
  <c r="BG269" i="37"/>
  <c r="S269" i="37"/>
  <c r="AI269" i="37"/>
  <c r="AA269" i="37"/>
  <c r="AH269" i="37"/>
  <c r="X269" i="37"/>
  <c r="Y269" i="37"/>
  <c r="F267" i="37"/>
  <c r="J266" i="36" s="1"/>
  <c r="H266" i="36"/>
  <c r="O269" i="37"/>
  <c r="AJ269" i="37"/>
  <c r="B271" i="37"/>
  <c r="AD269" i="37"/>
  <c r="U269" i="37"/>
  <c r="AK269" i="37"/>
  <c r="BH269" i="37"/>
  <c r="AX269" i="37"/>
  <c r="AS269" i="37"/>
  <c r="N269" i="37"/>
  <c r="AU269" i="37"/>
  <c r="AC269" i="37"/>
  <c r="R269" i="37"/>
  <c r="I269" i="37"/>
  <c r="H269" i="37"/>
  <c r="AG269" i="37"/>
  <c r="K269" i="37"/>
  <c r="BC270" i="37" l="1"/>
  <c r="BD270" i="37" s="1"/>
  <c r="C270" i="37"/>
  <c r="BE270" i="37"/>
  <c r="E270" i="37" s="1"/>
  <c r="A273" i="37"/>
  <c r="D269" i="37"/>
  <c r="H268" i="36" s="1"/>
  <c r="F266" i="36"/>
  <c r="G271" i="37"/>
  <c r="BL269" i="37"/>
  <c r="AN271" i="37"/>
  <c r="AC271" i="37"/>
  <c r="AL271" i="37"/>
  <c r="S271" i="37"/>
  <c r="AE271" i="37"/>
  <c r="H271" i="37"/>
  <c r="BA271" i="37"/>
  <c r="AV271" i="37"/>
  <c r="AQ271" i="37"/>
  <c r="AZ271" i="37"/>
  <c r="AA271" i="37"/>
  <c r="AK271" i="37"/>
  <c r="Y271" i="37"/>
  <c r="R271" i="37"/>
  <c r="BB271" i="37"/>
  <c r="AT271" i="37"/>
  <c r="BG271" i="37"/>
  <c r="AP271" i="37"/>
  <c r="W271" i="37"/>
  <c r="A273" i="36"/>
  <c r="C273" i="36" s="1"/>
  <c r="AI271" i="37"/>
  <c r="AJ271" i="37"/>
  <c r="Q271" i="37"/>
  <c r="K271" i="37"/>
  <c r="M271" i="37"/>
  <c r="AX271" i="37"/>
  <c r="I271" i="37"/>
  <c r="AM271" i="37"/>
  <c r="B272" i="37"/>
  <c r="AB271" i="37"/>
  <c r="BK271" i="37"/>
  <c r="T271" i="37"/>
  <c r="BC269" i="37"/>
  <c r="BD269" i="37" s="1"/>
  <c r="BE269" i="37" s="1"/>
  <c r="E269" i="37" s="1"/>
  <c r="I268" i="36" s="1"/>
  <c r="AH271" i="37"/>
  <c r="BH271" i="37"/>
  <c r="U271" i="37"/>
  <c r="AD271" i="37"/>
  <c r="O271" i="37"/>
  <c r="V271" i="37"/>
  <c r="AF271" i="37"/>
  <c r="P271" i="37"/>
  <c r="BF271" i="37"/>
  <c r="N271" i="37"/>
  <c r="AU271" i="37"/>
  <c r="J271" i="37"/>
  <c r="AS271" i="37"/>
  <c r="AG271" i="37"/>
  <c r="AR271" i="37"/>
  <c r="X271" i="37"/>
  <c r="AO271" i="37"/>
  <c r="Z271" i="37"/>
  <c r="AY271" i="37"/>
  <c r="A275" i="37" l="1"/>
  <c r="A274" i="37"/>
  <c r="F269" i="37"/>
  <c r="J268" i="36" s="1"/>
  <c r="F268" i="36" s="1"/>
  <c r="D271" i="37"/>
  <c r="H270" i="36" s="1"/>
  <c r="Q272" i="37"/>
  <c r="AG272" i="37"/>
  <c r="AK272" i="37"/>
  <c r="BF272" i="37"/>
  <c r="G272" i="37"/>
  <c r="W272" i="37"/>
  <c r="AF272" i="37"/>
  <c r="M272" i="37"/>
  <c r="AN272" i="37"/>
  <c r="AB272" i="37"/>
  <c r="Y272" i="37"/>
  <c r="AM272" i="37"/>
  <c r="T272" i="37"/>
  <c r="U272" i="37"/>
  <c r="R272" i="37"/>
  <c r="AC272" i="37"/>
  <c r="S272" i="37"/>
  <c r="AP272" i="37"/>
  <c r="AU272" i="37"/>
  <c r="AD272" i="37"/>
  <c r="P272" i="37"/>
  <c r="BK272" i="37"/>
  <c r="H272" i="37"/>
  <c r="K272" i="37"/>
  <c r="AI272" i="37"/>
  <c r="BH272" i="37"/>
  <c r="AH272" i="37"/>
  <c r="AV272" i="37"/>
  <c r="J272" i="37"/>
  <c r="AX272" i="37"/>
  <c r="BB272" i="37"/>
  <c r="O272" i="37"/>
  <c r="AO272" i="37"/>
  <c r="AE272" i="37"/>
  <c r="A275" i="36"/>
  <c r="C275" i="36" s="1"/>
  <c r="AJ272" i="37"/>
  <c r="AY272" i="37"/>
  <c r="AS272" i="37"/>
  <c r="N272" i="37"/>
  <c r="BL271" i="37"/>
  <c r="Z272" i="37"/>
  <c r="AA272" i="37"/>
  <c r="AL272" i="37"/>
  <c r="BC271" i="37"/>
  <c r="BD271" i="37" s="1"/>
  <c r="BE271" i="37" s="1"/>
  <c r="E271" i="37" s="1"/>
  <c r="I270" i="36" s="1"/>
  <c r="I272" i="37"/>
  <c r="V272" i="37"/>
  <c r="BA272" i="37"/>
  <c r="AR272" i="37"/>
  <c r="AZ272" i="37"/>
  <c r="BG272" i="37"/>
  <c r="B273" i="37"/>
  <c r="AQ272" i="37"/>
  <c r="AT272" i="37"/>
  <c r="X272" i="37"/>
  <c r="F271" i="37" l="1"/>
  <c r="J270" i="36" s="1"/>
  <c r="F270" i="36" s="1"/>
  <c r="I275" i="37"/>
  <c r="AO275" i="37"/>
  <c r="U275" i="37"/>
  <c r="AZ275" i="37"/>
  <c r="N275" i="37"/>
  <c r="AR275" i="37"/>
  <c r="AQ275" i="37"/>
  <c r="V275" i="37"/>
  <c r="H275" i="37"/>
  <c r="T275" i="37"/>
  <c r="AB275" i="37"/>
  <c r="BJ275" i="37"/>
  <c r="B275" i="37"/>
  <c r="BL275" i="37" s="1"/>
  <c r="AF275" i="37"/>
  <c r="AC275" i="37"/>
  <c r="AV275" i="37"/>
  <c r="G275" i="37"/>
  <c r="A276" i="37"/>
  <c r="BA273" i="37"/>
  <c r="AJ273" i="37"/>
  <c r="AL273" i="37"/>
  <c r="W273" i="37"/>
  <c r="AY273" i="37"/>
  <c r="O273" i="37"/>
  <c r="G273" i="37"/>
  <c r="AE273" i="37"/>
  <c r="BB273" i="37"/>
  <c r="B274" i="37"/>
  <c r="N274" i="37" s="1"/>
  <c r="AB273" i="37"/>
  <c r="Q273" i="37"/>
  <c r="AS273" i="37"/>
  <c r="J273" i="37"/>
  <c r="T273" i="37"/>
  <c r="AK273" i="37"/>
  <c r="AZ273" i="37"/>
  <c r="D272" i="37"/>
  <c r="AI273" i="37"/>
  <c r="AD273" i="37"/>
  <c r="AP273" i="37"/>
  <c r="AX273" i="37"/>
  <c r="AO273" i="37"/>
  <c r="Y273" i="37"/>
  <c r="BG273" i="37"/>
  <c r="U273" i="37"/>
  <c r="AN273" i="37"/>
  <c r="H273" i="37"/>
  <c r="AQ273" i="37"/>
  <c r="AM273" i="37"/>
  <c r="BK273" i="37"/>
  <c r="X273" i="37"/>
  <c r="AT273" i="37"/>
  <c r="N273" i="37"/>
  <c r="AG273" i="37"/>
  <c r="I273" i="37"/>
  <c r="AV273" i="37"/>
  <c r="AC273" i="37"/>
  <c r="AU273" i="37"/>
  <c r="AF273" i="37"/>
  <c r="AA273" i="37"/>
  <c r="BC272" i="37"/>
  <c r="BD272" i="37" s="1"/>
  <c r="BE272" i="37" s="1"/>
  <c r="E272" i="37" s="1"/>
  <c r="I271" i="36" s="1"/>
  <c r="K273" i="37"/>
  <c r="AH273" i="37"/>
  <c r="M273" i="37"/>
  <c r="BH273" i="37"/>
  <c r="P273" i="37"/>
  <c r="R273" i="37"/>
  <c r="BF273" i="37"/>
  <c r="Z273" i="37"/>
  <c r="V273" i="37"/>
  <c r="S273" i="37"/>
  <c r="AR273" i="37"/>
  <c r="A276" i="36"/>
  <c r="C276" i="36" s="1"/>
  <c r="O275" i="37" l="1"/>
  <c r="BK275" i="37"/>
  <c r="J275" i="37"/>
  <c r="Y275" i="37"/>
  <c r="M275" i="37"/>
  <c r="R275" i="37"/>
  <c r="BI275" i="37"/>
  <c r="AI275" i="37"/>
  <c r="AD275" i="37"/>
  <c r="AY275" i="37"/>
  <c r="AL275" i="37"/>
  <c r="AJ275" i="37"/>
  <c r="AU275" i="37"/>
  <c r="AW275" i="37"/>
  <c r="L275" i="37"/>
  <c r="AN275" i="37"/>
  <c r="X275" i="37"/>
  <c r="BG275" i="37"/>
  <c r="AA275" i="37"/>
  <c r="S275" i="37"/>
  <c r="BA275" i="37"/>
  <c r="K275" i="37"/>
  <c r="BH275" i="37"/>
  <c r="BB275" i="37"/>
  <c r="AE275" i="37"/>
  <c r="AS275" i="37"/>
  <c r="AP275" i="37"/>
  <c r="Z275" i="37"/>
  <c r="AM275" i="37"/>
  <c r="BF275" i="37"/>
  <c r="W275" i="37"/>
  <c r="AG275" i="37"/>
  <c r="AT275" i="37"/>
  <c r="Q275" i="37"/>
  <c r="AX275" i="37"/>
  <c r="AK275" i="37"/>
  <c r="P275" i="37"/>
  <c r="AH275" i="37"/>
  <c r="A277" i="37"/>
  <c r="BL273" i="37"/>
  <c r="AE274" i="37"/>
  <c r="AG274" i="37"/>
  <c r="AV274" i="37"/>
  <c r="AK274" i="37"/>
  <c r="R274" i="37"/>
  <c r="AA274" i="37"/>
  <c r="AF274" i="37"/>
  <c r="BA274" i="37"/>
  <c r="M274" i="37"/>
  <c r="AN274" i="37"/>
  <c r="K274" i="37"/>
  <c r="G274" i="37"/>
  <c r="BB274" i="37"/>
  <c r="AS274" i="37"/>
  <c r="S274" i="37"/>
  <c r="AH274" i="37"/>
  <c r="V274" i="37"/>
  <c r="U274" i="37"/>
  <c r="BG274" i="37"/>
  <c r="AI274" i="37"/>
  <c r="AR274" i="37"/>
  <c r="AT274" i="37"/>
  <c r="AC274" i="37"/>
  <c r="AO274" i="37"/>
  <c r="AD274" i="37"/>
  <c r="D273" i="37"/>
  <c r="O274" i="37"/>
  <c r="BK274" i="37"/>
  <c r="X274" i="37"/>
  <c r="Z274" i="37"/>
  <c r="I274" i="37"/>
  <c r="BF274" i="37"/>
  <c r="AX274" i="37"/>
  <c r="AM274" i="37"/>
  <c r="J274" i="37"/>
  <c r="AJ274" i="37"/>
  <c r="W274" i="37"/>
  <c r="B276" i="37"/>
  <c r="AL276" i="37" s="1"/>
  <c r="AY274" i="37"/>
  <c r="Q274" i="37"/>
  <c r="AQ274" i="37"/>
  <c r="H274" i="37"/>
  <c r="AZ274" i="37"/>
  <c r="P274" i="37"/>
  <c r="AL274" i="37"/>
  <c r="T274" i="37"/>
  <c r="BH274" i="37"/>
  <c r="A277" i="36"/>
  <c r="C277" i="36" s="1"/>
  <c r="H271" i="36"/>
  <c r="AB274" i="37"/>
  <c r="BC273" i="37"/>
  <c r="BD273" i="37" s="1"/>
  <c r="BE273" i="37" s="1"/>
  <c r="E273" i="37" s="1"/>
  <c r="I272" i="36" s="1"/>
  <c r="AP274" i="37"/>
  <c r="AU274" i="37"/>
  <c r="Y274" i="37"/>
  <c r="A279" i="37" l="1"/>
  <c r="C275" i="37"/>
  <c r="BC275" i="37"/>
  <c r="BD275" i="37" s="1"/>
  <c r="BE275" i="37" s="1"/>
  <c r="E275" i="37" s="1"/>
  <c r="D275" i="37"/>
  <c r="F275" i="37" s="1"/>
  <c r="A278" i="37"/>
  <c r="BB276" i="37"/>
  <c r="AT276" i="37"/>
  <c r="BH276" i="37"/>
  <c r="O276" i="37"/>
  <c r="M276" i="37"/>
  <c r="H276" i="37"/>
  <c r="BF276" i="37"/>
  <c r="AN276" i="37"/>
  <c r="AE276" i="37"/>
  <c r="K276" i="37"/>
  <c r="AH276" i="37"/>
  <c r="AU276" i="37"/>
  <c r="X276" i="37"/>
  <c r="W276" i="37"/>
  <c r="AR276" i="37"/>
  <c r="AP276" i="37"/>
  <c r="I276" i="37"/>
  <c r="AF276" i="37"/>
  <c r="AO276" i="37"/>
  <c r="AM276" i="37"/>
  <c r="G276" i="37"/>
  <c r="AC276" i="37"/>
  <c r="P276" i="37"/>
  <c r="BA276" i="37"/>
  <c r="AD276" i="37"/>
  <c r="AQ276" i="37"/>
  <c r="Q276" i="37"/>
  <c r="AG276" i="37"/>
  <c r="Y276" i="37"/>
  <c r="AZ276" i="37"/>
  <c r="BL274" i="37"/>
  <c r="AJ276" i="37"/>
  <c r="U276" i="37"/>
  <c r="R276" i="37"/>
  <c r="AS276" i="37"/>
  <c r="J276" i="37"/>
  <c r="AA276" i="37"/>
  <c r="N276" i="37"/>
  <c r="T276" i="37"/>
  <c r="AK276" i="37"/>
  <c r="BC274" i="37"/>
  <c r="BD274" i="37" s="1"/>
  <c r="BE274" i="37" s="1"/>
  <c r="E274" i="37" s="1"/>
  <c r="I273" i="36" s="1"/>
  <c r="D274" i="37"/>
  <c r="BG276" i="37"/>
  <c r="B277" i="37"/>
  <c r="AI276" i="37"/>
  <c r="V276" i="37"/>
  <c r="AX276" i="37"/>
  <c r="BK276" i="37"/>
  <c r="Z276" i="37"/>
  <c r="AV276" i="37"/>
  <c r="AY276" i="37"/>
  <c r="A279" i="36"/>
  <c r="C279" i="36" s="1"/>
  <c r="F273" i="37"/>
  <c r="J272" i="36" s="1"/>
  <c r="H272" i="36"/>
  <c r="AB276" i="37"/>
  <c r="S276" i="37"/>
  <c r="B279" i="37" l="1"/>
  <c r="BL279" i="37" s="1"/>
  <c r="A280" i="37"/>
  <c r="AX277" i="37"/>
  <c r="D276" i="37"/>
  <c r="F272" i="36"/>
  <c r="U277" i="37"/>
  <c r="Y277" i="37"/>
  <c r="N277" i="37"/>
  <c r="BG277" i="37"/>
  <c r="V277" i="37"/>
  <c r="AC277" i="37"/>
  <c r="M277" i="37"/>
  <c r="R277" i="37"/>
  <c r="AL277" i="37"/>
  <c r="AZ277" i="37"/>
  <c r="AI277" i="37"/>
  <c r="H277" i="37"/>
  <c r="Q277" i="37"/>
  <c r="AN277" i="37"/>
  <c r="W277" i="37"/>
  <c r="BL276" i="37"/>
  <c r="BH277" i="37"/>
  <c r="AU277" i="37"/>
  <c r="BC276" i="37"/>
  <c r="BD276" i="37" s="1"/>
  <c r="BE276" i="37" s="1"/>
  <c r="E276" i="37" s="1"/>
  <c r="I275" i="36" s="1"/>
  <c r="AF277" i="37"/>
  <c r="S277" i="37"/>
  <c r="G277" i="37"/>
  <c r="AO277" i="37"/>
  <c r="AP277" i="37"/>
  <c r="AY277" i="37"/>
  <c r="BF277" i="37"/>
  <c r="AJ277" i="37"/>
  <c r="X277" i="37"/>
  <c r="AV277" i="37"/>
  <c r="AG277" i="37"/>
  <c r="AM277" i="37"/>
  <c r="O277" i="37"/>
  <c r="AA277" i="37"/>
  <c r="BK277" i="37"/>
  <c r="BA277" i="37"/>
  <c r="B278" i="37"/>
  <c r="M278" i="37" s="1"/>
  <c r="AH277" i="37"/>
  <c r="AT277" i="37"/>
  <c r="AQ277" i="37"/>
  <c r="BB277" i="37"/>
  <c r="P277" i="37"/>
  <c r="K277" i="37"/>
  <c r="Z277" i="37"/>
  <c r="A280" i="36"/>
  <c r="C280" i="36" s="1"/>
  <c r="AD277" i="37"/>
  <c r="AS277" i="37"/>
  <c r="AB277" i="37"/>
  <c r="AR277" i="37"/>
  <c r="T277" i="37"/>
  <c r="I277" i="37"/>
  <c r="J277" i="37"/>
  <c r="F274" i="37"/>
  <c r="J273" i="36" s="1"/>
  <c r="H273" i="36"/>
  <c r="AE277" i="37"/>
  <c r="AK277" i="37"/>
  <c r="F276" i="37" l="1"/>
  <c r="J275" i="36" s="1"/>
  <c r="H275" i="36"/>
  <c r="AT279" i="37"/>
  <c r="AG279" i="37"/>
  <c r="AK279" i="37"/>
  <c r="AX279" i="37"/>
  <c r="AD279" i="37"/>
  <c r="BB279" i="37"/>
  <c r="AV279" i="37"/>
  <c r="AU279" i="37"/>
  <c r="AA279" i="37"/>
  <c r="BF279" i="37"/>
  <c r="BI279" i="37"/>
  <c r="A282" i="37"/>
  <c r="AS279" i="37"/>
  <c r="K279" i="37"/>
  <c r="AJ279" i="37"/>
  <c r="BJ279" i="37"/>
  <c r="V279" i="37"/>
  <c r="BH279" i="37"/>
  <c r="AW279" i="37"/>
  <c r="AF279" i="37"/>
  <c r="L279" i="37"/>
  <c r="BA279" i="37"/>
  <c r="AP279" i="37"/>
  <c r="Z279" i="37"/>
  <c r="AO279" i="37"/>
  <c r="U279" i="37"/>
  <c r="O279" i="37"/>
  <c r="AH279" i="37"/>
  <c r="AM279" i="37"/>
  <c r="H279" i="37"/>
  <c r="AN279" i="37"/>
  <c r="J279" i="37"/>
  <c r="AY279" i="37"/>
  <c r="Q279" i="37"/>
  <c r="T279" i="37"/>
  <c r="S279" i="37"/>
  <c r="G279" i="37"/>
  <c r="BK279" i="37"/>
  <c r="AC279" i="37"/>
  <c r="AQ279" i="37"/>
  <c r="Y279" i="37"/>
  <c r="AR279" i="37"/>
  <c r="AL279" i="37"/>
  <c r="AI279" i="37"/>
  <c r="P279" i="37"/>
  <c r="AZ279" i="37"/>
  <c r="N279" i="37"/>
  <c r="M279" i="37"/>
  <c r="AE279" i="37"/>
  <c r="W279" i="37"/>
  <c r="AB279" i="37"/>
  <c r="BG279" i="37"/>
  <c r="X279" i="37"/>
  <c r="R279" i="37"/>
  <c r="I279" i="37"/>
  <c r="A281" i="37"/>
  <c r="BL277" i="37"/>
  <c r="AT278" i="37"/>
  <c r="BB278" i="37"/>
  <c r="AJ278" i="37"/>
  <c r="AL278" i="37"/>
  <c r="AX278" i="37"/>
  <c r="W278" i="37"/>
  <c r="AA278" i="37"/>
  <c r="V278" i="37"/>
  <c r="AG278" i="37"/>
  <c r="O278" i="37"/>
  <c r="AI278" i="37"/>
  <c r="K278" i="37"/>
  <c r="AS278" i="37"/>
  <c r="AR278" i="37"/>
  <c r="T278" i="37"/>
  <c r="AD278" i="37"/>
  <c r="Z278" i="37"/>
  <c r="AK278" i="37"/>
  <c r="BH278" i="37"/>
  <c r="AY278" i="37"/>
  <c r="AQ278" i="37"/>
  <c r="Y278" i="37"/>
  <c r="R278" i="37"/>
  <c r="BC277" i="37"/>
  <c r="BD277" i="37" s="1"/>
  <c r="BE277" i="37" s="1"/>
  <c r="E277" i="37" s="1"/>
  <c r="I276" i="36" s="1"/>
  <c r="D277" i="37"/>
  <c r="Q278" i="37"/>
  <c r="BK278" i="37"/>
  <c r="U278" i="37"/>
  <c r="G278" i="37"/>
  <c r="BA278" i="37"/>
  <c r="AZ278" i="37"/>
  <c r="AH278" i="37"/>
  <c r="BG278" i="37"/>
  <c r="AU278" i="37"/>
  <c r="AM278" i="37"/>
  <c r="BF278" i="37"/>
  <c r="AE278" i="37"/>
  <c r="N278" i="37"/>
  <c r="J278" i="37"/>
  <c r="AP278" i="37"/>
  <c r="I278" i="37"/>
  <c r="H278" i="37"/>
  <c r="A282" i="36"/>
  <c r="C282" i="36" s="1"/>
  <c r="X278" i="37"/>
  <c r="AB278" i="37"/>
  <c r="B280" i="37"/>
  <c r="P278" i="37"/>
  <c r="AV278" i="37"/>
  <c r="S278" i="37"/>
  <c r="AF278" i="37"/>
  <c r="AC278" i="37"/>
  <c r="F273" i="36"/>
  <c r="AO278" i="37"/>
  <c r="AN278" i="37"/>
  <c r="F275" i="36" l="1"/>
  <c r="F277" i="37"/>
  <c r="J276" i="36" s="1"/>
  <c r="D279" i="37"/>
  <c r="F279" i="37" s="1"/>
  <c r="P282" i="37"/>
  <c r="AX282" i="37"/>
  <c r="BH282" i="37"/>
  <c r="Q282" i="37"/>
  <c r="O282" i="37"/>
  <c r="AW282" i="37"/>
  <c r="AV282" i="37"/>
  <c r="AD282" i="37"/>
  <c r="AC282" i="37"/>
  <c r="AY282" i="37"/>
  <c r="M282" i="37"/>
  <c r="I282" i="37"/>
  <c r="AI282" i="37"/>
  <c r="BG282" i="37"/>
  <c r="AE282" i="37"/>
  <c r="AZ282" i="37"/>
  <c r="Z282" i="37"/>
  <c r="Y282" i="37"/>
  <c r="J282" i="37"/>
  <c r="AS282" i="37"/>
  <c r="V282" i="37"/>
  <c r="BJ282" i="37"/>
  <c r="U282" i="37"/>
  <c r="AL282" i="37"/>
  <c r="N282" i="37"/>
  <c r="H282" i="37"/>
  <c r="B282" i="37"/>
  <c r="BL282" i="37" s="1"/>
  <c r="AP282" i="37"/>
  <c r="AH282" i="37"/>
  <c r="BI282" i="37"/>
  <c r="L282" i="37"/>
  <c r="T282" i="37"/>
  <c r="AJ282" i="37"/>
  <c r="AM282" i="37"/>
  <c r="W282" i="37"/>
  <c r="G282" i="37"/>
  <c r="AN282" i="37"/>
  <c r="A284" i="37"/>
  <c r="BC279" i="37"/>
  <c r="BD279" i="37" s="1"/>
  <c r="BE279" i="37" s="1"/>
  <c r="E279" i="37" s="1"/>
  <c r="C279" i="37"/>
  <c r="A283" i="37"/>
  <c r="H276" i="36"/>
  <c r="T280" i="37"/>
  <c r="AU280" i="37"/>
  <c r="AH280" i="37"/>
  <c r="AC280" i="37"/>
  <c r="AJ280" i="37"/>
  <c r="BC278" i="37"/>
  <c r="BD278" i="37" s="1"/>
  <c r="BE278" i="37" s="1"/>
  <c r="E278" i="37" s="1"/>
  <c r="I277" i="36" s="1"/>
  <c r="X280" i="37"/>
  <c r="P280" i="37"/>
  <c r="AG280" i="37"/>
  <c r="H280" i="37"/>
  <c r="AY280" i="37"/>
  <c r="AF280" i="37"/>
  <c r="AR280" i="37"/>
  <c r="Q280" i="37"/>
  <c r="BG280" i="37"/>
  <c r="AV280" i="37"/>
  <c r="BA280" i="37"/>
  <c r="AE280" i="37"/>
  <c r="O280" i="37"/>
  <c r="U280" i="37"/>
  <c r="AM280" i="37"/>
  <c r="AO280" i="37"/>
  <c r="AQ280" i="37"/>
  <c r="BF280" i="37"/>
  <c r="V280" i="37"/>
  <c r="G280" i="37"/>
  <c r="BB280" i="37"/>
  <c r="AX280" i="37"/>
  <c r="R280" i="37"/>
  <c r="AS280" i="37"/>
  <c r="S280" i="37"/>
  <c r="AP280" i="37"/>
  <c r="AT280" i="37"/>
  <c r="D278" i="37"/>
  <c r="A284" i="36"/>
  <c r="C284" i="36" s="1"/>
  <c r="AN280" i="37"/>
  <c r="AA280" i="37"/>
  <c r="M280" i="37"/>
  <c r="J280" i="37"/>
  <c r="B281" i="37"/>
  <c r="Q281" i="37" s="1"/>
  <c r="BH280" i="37"/>
  <c r="AB280" i="37"/>
  <c r="AD280" i="37"/>
  <c r="AK280" i="37"/>
  <c r="Y280" i="37"/>
  <c r="AL280" i="37"/>
  <c r="W280" i="37"/>
  <c r="K280" i="37"/>
  <c r="AI280" i="37"/>
  <c r="N280" i="37"/>
  <c r="Z280" i="37"/>
  <c r="AZ280" i="37"/>
  <c r="BK280" i="37"/>
  <c r="I280" i="37"/>
  <c r="F276" i="36" l="1"/>
  <c r="AS284" i="37"/>
  <c r="N284" i="37"/>
  <c r="BH284" i="37"/>
  <c r="O284" i="37"/>
  <c r="AR284" i="37"/>
  <c r="L284" i="37"/>
  <c r="AD284" i="37"/>
  <c r="AI284" i="37"/>
  <c r="BI284" i="37"/>
  <c r="AK284" i="37"/>
  <c r="AP284" i="37"/>
  <c r="AM284" i="37"/>
  <c r="B284" i="37"/>
  <c r="BL284" i="37" s="1"/>
  <c r="AZ284" i="37"/>
  <c r="BG284" i="37"/>
  <c r="P284" i="37"/>
  <c r="AT284" i="37"/>
  <c r="H284" i="37"/>
  <c r="M284" i="37"/>
  <c r="S284" i="37"/>
  <c r="I284" i="37"/>
  <c r="Y284" i="37"/>
  <c r="G284" i="37"/>
  <c r="AH284" i="37"/>
  <c r="AC284" i="37"/>
  <c r="AN284" i="37"/>
  <c r="AY284" i="37"/>
  <c r="AO284" i="37"/>
  <c r="AL284" i="37"/>
  <c r="U284" i="37"/>
  <c r="T284" i="37"/>
  <c r="BF284" i="37"/>
  <c r="BB284" i="37"/>
  <c r="Q284" i="37"/>
  <c r="AW284" i="37"/>
  <c r="J284" i="37"/>
  <c r="AB284" i="37"/>
  <c r="S282" i="37"/>
  <c r="AG282" i="37"/>
  <c r="AT282" i="37"/>
  <c r="AO282" i="37"/>
  <c r="AF282" i="37"/>
  <c r="AA282" i="37"/>
  <c r="X282" i="37"/>
  <c r="BF282" i="37"/>
  <c r="BB282" i="37"/>
  <c r="K282" i="37"/>
  <c r="AQ282" i="37"/>
  <c r="AB282" i="37"/>
  <c r="BK282" i="37"/>
  <c r="R282" i="37"/>
  <c r="AK282" i="37"/>
  <c r="AR282" i="37"/>
  <c r="D282" i="37"/>
  <c r="F282" i="37" s="1"/>
  <c r="BA282" i="37"/>
  <c r="AU282" i="37"/>
  <c r="A285" i="37"/>
  <c r="O281" i="37"/>
  <c r="AM281" i="37"/>
  <c r="BL280" i="37"/>
  <c r="AY281" i="37"/>
  <c r="D280" i="37"/>
  <c r="H279" i="36" s="1"/>
  <c r="Z281" i="37"/>
  <c r="AD281" i="37"/>
  <c r="BG281" i="37"/>
  <c r="Y281" i="37"/>
  <c r="AG281" i="37"/>
  <c r="BH281" i="37"/>
  <c r="AA281" i="37"/>
  <c r="AS281" i="37"/>
  <c r="U281" i="37"/>
  <c r="R281" i="37"/>
  <c r="W281" i="37"/>
  <c r="M281" i="37"/>
  <c r="I281" i="37"/>
  <c r="P281" i="37"/>
  <c r="BK281" i="37"/>
  <c r="G281" i="37"/>
  <c r="AL281" i="37"/>
  <c r="AJ281" i="37"/>
  <c r="AO281" i="37"/>
  <c r="K281" i="37"/>
  <c r="T281" i="37"/>
  <c r="X281" i="37"/>
  <c r="S281" i="37"/>
  <c r="BC280" i="37"/>
  <c r="BD280" i="37" s="1"/>
  <c r="BE280" i="37" s="1"/>
  <c r="E280" i="37" s="1"/>
  <c r="I279" i="36" s="1"/>
  <c r="A285" i="36"/>
  <c r="C285" i="36" s="1"/>
  <c r="B283" i="37"/>
  <c r="AQ281" i="37"/>
  <c r="AB281" i="37"/>
  <c r="BB281" i="37"/>
  <c r="BF281" i="37"/>
  <c r="AI281" i="37"/>
  <c r="V281" i="37"/>
  <c r="BA281" i="37"/>
  <c r="AZ281" i="37"/>
  <c r="AV281" i="37"/>
  <c r="AN281" i="37"/>
  <c r="AF281" i="37"/>
  <c r="AX281" i="37"/>
  <c r="AP281" i="37"/>
  <c r="AC281" i="37"/>
  <c r="AT281" i="37"/>
  <c r="H281" i="37"/>
  <c r="AR281" i="37"/>
  <c r="J281" i="37"/>
  <c r="H277" i="36"/>
  <c r="AH281" i="37"/>
  <c r="AU281" i="37"/>
  <c r="AE281" i="37"/>
  <c r="AK281" i="37"/>
  <c r="N281" i="37"/>
  <c r="F280" i="37" l="1"/>
  <c r="J279" i="36" s="1"/>
  <c r="F279" i="36" s="1"/>
  <c r="BC282" i="37"/>
  <c r="BD282" i="37" s="1"/>
  <c r="BE282" i="37" s="1"/>
  <c r="E282" i="37" s="1"/>
  <c r="C282" i="37"/>
  <c r="R284" i="37"/>
  <c r="AJ284" i="37"/>
  <c r="Z284" i="37"/>
  <c r="AU284" i="37"/>
  <c r="K284" i="37"/>
  <c r="BE284" i="37" s="1"/>
  <c r="E284" i="37" s="1"/>
  <c r="AE284" i="37"/>
  <c r="X284" i="37"/>
  <c r="AA284" i="37"/>
  <c r="W284" i="37"/>
  <c r="D284" i="37"/>
  <c r="F284" i="37" s="1"/>
  <c r="AQ284" i="37"/>
  <c r="AG284" i="37"/>
  <c r="AV284" i="37"/>
  <c r="AF284" i="37"/>
  <c r="BA284" i="37"/>
  <c r="AX284" i="37"/>
  <c r="V284" i="37"/>
  <c r="BJ284" i="37"/>
  <c r="BK284" i="37"/>
  <c r="A286" i="37"/>
  <c r="D281" i="37"/>
  <c r="H280" i="36" s="1"/>
  <c r="AG283" i="37"/>
  <c r="BC281" i="37"/>
  <c r="BD281" i="37" s="1"/>
  <c r="BE281" i="37" s="1"/>
  <c r="E281" i="37" s="1"/>
  <c r="I280" i="36" s="1"/>
  <c r="BH283" i="37"/>
  <c r="AQ283" i="37"/>
  <c r="Z283" i="37"/>
  <c r="AA283" i="37"/>
  <c r="AF283" i="37"/>
  <c r="W283" i="37"/>
  <c r="I283" i="37"/>
  <c r="AL283" i="37"/>
  <c r="K283" i="37"/>
  <c r="U283" i="37"/>
  <c r="N283" i="37"/>
  <c r="T283" i="37"/>
  <c r="AX283" i="37"/>
  <c r="Y283" i="37"/>
  <c r="AJ283" i="37"/>
  <c r="A286" i="36"/>
  <c r="C286" i="36" s="1"/>
  <c r="AU283" i="37"/>
  <c r="AT283" i="37"/>
  <c r="BG283" i="37"/>
  <c r="AE283" i="37"/>
  <c r="B285" i="37"/>
  <c r="AS285" i="37" s="1"/>
  <c r="BA283" i="37"/>
  <c r="AO283" i="37"/>
  <c r="M283" i="37"/>
  <c r="AN283" i="37"/>
  <c r="AV283" i="37"/>
  <c r="AC283" i="37"/>
  <c r="V283" i="37"/>
  <c r="AD283" i="37"/>
  <c r="Q283" i="37"/>
  <c r="AP283" i="37"/>
  <c r="J283" i="37"/>
  <c r="X283" i="37"/>
  <c r="G283" i="37"/>
  <c r="BK283" i="37"/>
  <c r="H283" i="37"/>
  <c r="AI283" i="37"/>
  <c r="AK283" i="37"/>
  <c r="AY283" i="37"/>
  <c r="P283" i="37"/>
  <c r="BF283" i="37"/>
  <c r="AS283" i="37"/>
  <c r="AH283" i="37"/>
  <c r="AM283" i="37"/>
  <c r="S283" i="37"/>
  <c r="BB283" i="37"/>
  <c r="AR283" i="37"/>
  <c r="R283" i="37"/>
  <c r="O283" i="37"/>
  <c r="AZ283" i="37"/>
  <c r="AB283" i="37"/>
  <c r="C284" i="37" l="1"/>
  <c r="BC284" i="37"/>
  <c r="BD284" i="37" s="1"/>
  <c r="A287" i="37"/>
  <c r="AA285" i="37"/>
  <c r="BK285" i="37"/>
  <c r="W285" i="37"/>
  <c r="R285" i="37"/>
  <c r="BA285" i="37"/>
  <c r="AE285" i="37"/>
  <c r="T285" i="37"/>
  <c r="X285" i="37"/>
  <c r="O285" i="37"/>
  <c r="Y285" i="37"/>
  <c r="AV285" i="37"/>
  <c r="Q285" i="37"/>
  <c r="AZ285" i="37"/>
  <c r="N285" i="37"/>
  <c r="M285" i="37"/>
  <c r="AY285" i="37"/>
  <c r="AB285" i="37"/>
  <c r="BB285" i="37"/>
  <c r="AU285" i="37"/>
  <c r="AL285" i="37"/>
  <c r="AP285" i="37"/>
  <c r="AX285" i="37"/>
  <c r="BG285" i="37"/>
  <c r="S285" i="37"/>
  <c r="H285" i="37"/>
  <c r="J285" i="37"/>
  <c r="AC285" i="37"/>
  <c r="I285" i="37"/>
  <c r="BF285" i="37"/>
  <c r="Z285" i="37"/>
  <c r="AR285" i="37"/>
  <c r="AD285" i="37"/>
  <c r="P285" i="37"/>
  <c r="K285" i="37"/>
  <c r="V285" i="37"/>
  <c r="AM285" i="37"/>
  <c r="AK285" i="37"/>
  <c r="A287" i="36"/>
  <c r="C287" i="36" s="1"/>
  <c r="B286" i="37"/>
  <c r="D283" i="37"/>
  <c r="AN285" i="37"/>
  <c r="AH285" i="37"/>
  <c r="AI285" i="37"/>
  <c r="BH285" i="37"/>
  <c r="AJ285" i="37"/>
  <c r="AG285" i="37"/>
  <c r="AT285" i="37"/>
  <c r="BC283" i="37"/>
  <c r="BD283" i="37" s="1"/>
  <c r="BE283" i="37" s="1"/>
  <c r="E283" i="37" s="1"/>
  <c r="I282" i="36" s="1"/>
  <c r="AO285" i="37"/>
  <c r="AQ285" i="37"/>
  <c r="G285" i="37"/>
  <c r="U285" i="37"/>
  <c r="AF285" i="37"/>
  <c r="A288" i="37" l="1"/>
  <c r="BL285" i="37"/>
  <c r="AQ286" i="37"/>
  <c r="BC285" i="37"/>
  <c r="BD285" i="37" s="1"/>
  <c r="BE285" i="37" s="1"/>
  <c r="E285" i="37" s="1"/>
  <c r="I284" i="36" s="1"/>
  <c r="D285" i="37"/>
  <c r="G286" i="37"/>
  <c r="R286" i="37"/>
  <c r="T286" i="37"/>
  <c r="AZ286" i="37"/>
  <c r="H286" i="37"/>
  <c r="AP286" i="37"/>
  <c r="AA286" i="37"/>
  <c r="AI286" i="37"/>
  <c r="AX286" i="37"/>
  <c r="BF286" i="37"/>
  <c r="AM286" i="37"/>
  <c r="AN286" i="37"/>
  <c r="BG286" i="37"/>
  <c r="AC286" i="37"/>
  <c r="V286" i="37"/>
  <c r="Z286" i="37"/>
  <c r="AD286" i="37"/>
  <c r="AR286" i="37"/>
  <c r="AK286" i="37"/>
  <c r="M286" i="37"/>
  <c r="Y286" i="37"/>
  <c r="AL286" i="37"/>
  <c r="AJ286" i="37"/>
  <c r="AH286" i="37"/>
  <c r="BH286" i="37"/>
  <c r="BB286" i="37"/>
  <c r="AU286" i="37"/>
  <c r="AE286" i="37"/>
  <c r="W286" i="37"/>
  <c r="S286" i="37"/>
  <c r="A288" i="36"/>
  <c r="C288" i="36" s="1"/>
  <c r="J286" i="37"/>
  <c r="AS286" i="37"/>
  <c r="K286" i="37"/>
  <c r="AF286" i="37"/>
  <c r="P286" i="37"/>
  <c r="AB286" i="37"/>
  <c r="O286" i="37"/>
  <c r="Q286" i="37"/>
  <c r="H282" i="36"/>
  <c r="X286" i="37"/>
  <c r="AT286" i="37"/>
  <c r="I286" i="37"/>
  <c r="U286" i="37"/>
  <c r="AV286" i="37"/>
  <c r="AY286" i="37"/>
  <c r="BA286" i="37"/>
  <c r="AG286" i="37"/>
  <c r="AO286" i="37"/>
  <c r="N286" i="37"/>
  <c r="BK286" i="37"/>
  <c r="B287" i="37"/>
  <c r="BB287" i="37" s="1"/>
  <c r="F285" i="37" l="1"/>
  <c r="J284" i="36" s="1"/>
  <c r="A290" i="37"/>
  <c r="H284" i="36"/>
  <c r="A289" i="37"/>
  <c r="AR287" i="37"/>
  <c r="BF287" i="37"/>
  <c r="BK287" i="37"/>
  <c r="AJ287" i="37"/>
  <c r="AF287" i="37"/>
  <c r="BA287" i="37"/>
  <c r="AT287" i="37"/>
  <c r="AM287" i="37"/>
  <c r="U287" i="37"/>
  <c r="AU287" i="37"/>
  <c r="O287" i="37"/>
  <c r="AZ287" i="37"/>
  <c r="AL287" i="37"/>
  <c r="G287" i="37"/>
  <c r="M287" i="37"/>
  <c r="AE287" i="37"/>
  <c r="V287" i="37"/>
  <c r="T287" i="37"/>
  <c r="BH287" i="37"/>
  <c r="AQ287" i="37"/>
  <c r="Y287" i="37"/>
  <c r="Z287" i="37"/>
  <c r="AP287" i="37"/>
  <c r="AK287" i="37"/>
  <c r="Q287" i="37"/>
  <c r="D286" i="37"/>
  <c r="H285" i="36" s="1"/>
  <c r="AG287" i="37"/>
  <c r="R287" i="37"/>
  <c r="S287" i="37"/>
  <c r="AB287" i="37"/>
  <c r="AO287" i="37"/>
  <c r="AA287" i="37"/>
  <c r="I287" i="37"/>
  <c r="AN287" i="37"/>
  <c r="N287" i="37"/>
  <c r="J287" i="37"/>
  <c r="H287" i="37"/>
  <c r="AX287" i="37"/>
  <c r="AI287" i="37"/>
  <c r="AD287" i="37"/>
  <c r="W287" i="37"/>
  <c r="AY287" i="37"/>
  <c r="AH287" i="37"/>
  <c r="X287" i="37"/>
  <c r="A290" i="36"/>
  <c r="C290" i="36" s="1"/>
  <c r="B288" i="37"/>
  <c r="AA288" i="37" s="1"/>
  <c r="AS287" i="37"/>
  <c r="AV287" i="37"/>
  <c r="AC287" i="37"/>
  <c r="P287" i="37"/>
  <c r="K287" i="37"/>
  <c r="BC286" i="37"/>
  <c r="BD286" i="37" s="1"/>
  <c r="BE286" i="37" s="1"/>
  <c r="E286" i="37" s="1"/>
  <c r="I285" i="36" s="1"/>
  <c r="BG287" i="37"/>
  <c r="F284" i="36" l="1"/>
  <c r="BA290" i="37"/>
  <c r="H290" i="37"/>
  <c r="AN290" i="37"/>
  <c r="AK290" i="37"/>
  <c r="AJ290" i="37"/>
  <c r="Q290" i="37"/>
  <c r="BI290" i="37"/>
  <c r="AZ290" i="37"/>
  <c r="U290" i="37"/>
  <c r="AF290" i="37"/>
  <c r="AD290" i="37"/>
  <c r="Y290" i="37"/>
  <c r="V290" i="37"/>
  <c r="BG290" i="37"/>
  <c r="W290" i="37"/>
  <c r="B290" i="37"/>
  <c r="BL290" i="37" s="1"/>
  <c r="X290" i="37"/>
  <c r="AT290" i="37"/>
  <c r="AO290" i="37"/>
  <c r="AC290" i="37"/>
  <c r="S290" i="37"/>
  <c r="M290" i="37"/>
  <c r="AW290" i="37"/>
  <c r="AG290" i="37"/>
  <c r="AU290" i="37"/>
  <c r="AA290" i="37"/>
  <c r="AY290" i="37"/>
  <c r="AE290" i="37"/>
  <c r="T290" i="37"/>
  <c r="R290" i="37"/>
  <c r="AL290" i="37"/>
  <c r="O290" i="37"/>
  <c r="G290" i="37"/>
  <c r="BH290" i="37"/>
  <c r="AM290" i="37"/>
  <c r="BK290" i="37"/>
  <c r="J290" i="37"/>
  <c r="N290" i="37"/>
  <c r="K290" i="37"/>
  <c r="Z290" i="37"/>
  <c r="I290" i="37"/>
  <c r="BJ290" i="37"/>
  <c r="AH290" i="37"/>
  <c r="A291" i="37"/>
  <c r="BL287" i="37"/>
  <c r="D287" i="37"/>
  <c r="H286" i="36" s="1"/>
  <c r="AL288" i="37"/>
  <c r="Z288" i="37"/>
  <c r="AE288" i="37"/>
  <c r="H288" i="37"/>
  <c r="AZ288" i="37"/>
  <c r="AF288" i="37"/>
  <c r="AX288" i="37"/>
  <c r="G288" i="37"/>
  <c r="R288" i="37"/>
  <c r="AV288" i="37"/>
  <c r="AS288" i="37"/>
  <c r="AB288" i="37"/>
  <c r="V288" i="37"/>
  <c r="Q288" i="37"/>
  <c r="J288" i="37"/>
  <c r="AJ288" i="37"/>
  <c r="T288" i="37"/>
  <c r="U288" i="37"/>
  <c r="BC287" i="37"/>
  <c r="BD287" i="37" s="1"/>
  <c r="BE287" i="37" s="1"/>
  <c r="E287" i="37" s="1"/>
  <c r="I286" i="36" s="1"/>
  <c r="BG288" i="37"/>
  <c r="AC288" i="37"/>
  <c r="BK288" i="37"/>
  <c r="A291" i="36"/>
  <c r="C291" i="36" s="1"/>
  <c r="X288" i="37"/>
  <c r="BA288" i="37"/>
  <c r="S288" i="37"/>
  <c r="AY288" i="37"/>
  <c r="O288" i="37"/>
  <c r="BB288" i="37"/>
  <c r="I288" i="37"/>
  <c r="BF288" i="37"/>
  <c r="B289" i="37"/>
  <c r="AG288" i="37"/>
  <c r="P288" i="37"/>
  <c r="N288" i="37"/>
  <c r="AK288" i="37"/>
  <c r="AQ288" i="37"/>
  <c r="AN288" i="37"/>
  <c r="M288" i="37"/>
  <c r="K288" i="37"/>
  <c r="AO288" i="37"/>
  <c r="AT288" i="37"/>
  <c r="BH288" i="37"/>
  <c r="Y288" i="37"/>
  <c r="AD288" i="37"/>
  <c r="AP288" i="37"/>
  <c r="AU288" i="37"/>
  <c r="AM288" i="37"/>
  <c r="AH288" i="37"/>
  <c r="AI288" i="37"/>
  <c r="W288" i="37"/>
  <c r="AR288" i="37"/>
  <c r="F287" i="37" l="1"/>
  <c r="J286" i="36" s="1"/>
  <c r="F286" i="36" s="1"/>
  <c r="AI290" i="37"/>
  <c r="AS290" i="37"/>
  <c r="AP290" i="37"/>
  <c r="BF290" i="37"/>
  <c r="L290" i="37"/>
  <c r="BE290" i="37" s="1"/>
  <c r="E290" i="37" s="1"/>
  <c r="AB290" i="37"/>
  <c r="AR290" i="37"/>
  <c r="AV290" i="37"/>
  <c r="P290" i="37"/>
  <c r="AQ290" i="37"/>
  <c r="BB290" i="37"/>
  <c r="D290" i="37"/>
  <c r="F290" i="37" s="1"/>
  <c r="AX290" i="37"/>
  <c r="A292" i="37"/>
  <c r="D288" i="37"/>
  <c r="H287" i="36" s="1"/>
  <c r="BC288" i="37"/>
  <c r="BD288" i="37" s="1"/>
  <c r="BE288" i="37" s="1"/>
  <c r="E288" i="37" s="1"/>
  <c r="I287" i="36" s="1"/>
  <c r="AJ289" i="37"/>
  <c r="AT289" i="37"/>
  <c r="AG289" i="37"/>
  <c r="BA289" i="37"/>
  <c r="Y289" i="37"/>
  <c r="Q289" i="37"/>
  <c r="H289" i="37"/>
  <c r="AB289" i="37"/>
  <c r="BH289" i="37"/>
  <c r="BF289" i="37"/>
  <c r="AS289" i="37"/>
  <c r="X289" i="37"/>
  <c r="AO289" i="37"/>
  <c r="T289" i="37"/>
  <c r="N289" i="37"/>
  <c r="BB289" i="37"/>
  <c r="P289" i="37"/>
  <c r="BK289" i="37"/>
  <c r="AH289" i="37"/>
  <c r="AE289" i="37"/>
  <c r="S289" i="37"/>
  <c r="AV289" i="37"/>
  <c r="AQ289" i="37"/>
  <c r="AX289" i="37"/>
  <c r="AN289" i="37"/>
  <c r="A292" i="36"/>
  <c r="C292" i="36" s="1"/>
  <c r="AU289" i="37"/>
  <c r="AP289" i="37"/>
  <c r="K289" i="37"/>
  <c r="R289" i="37"/>
  <c r="J289" i="37"/>
  <c r="O289" i="37"/>
  <c r="W289" i="37"/>
  <c r="I289" i="37"/>
  <c r="AI289" i="37"/>
  <c r="AK289" i="37"/>
  <c r="AF289" i="37"/>
  <c r="BG289" i="37"/>
  <c r="AZ289" i="37"/>
  <c r="Z289" i="37"/>
  <c r="AY289" i="37"/>
  <c r="AA289" i="37"/>
  <c r="AR289" i="37"/>
  <c r="B291" i="37"/>
  <c r="AF291" i="37" s="1"/>
  <c r="V289" i="37"/>
  <c r="AD289" i="37"/>
  <c r="G289" i="37"/>
  <c r="M289" i="37"/>
  <c r="AL289" i="37"/>
  <c r="AC289" i="37"/>
  <c r="AM289" i="37"/>
  <c r="U289" i="37"/>
  <c r="C290" i="37" l="1"/>
  <c r="BC290" i="37"/>
  <c r="BD290" i="37" s="1"/>
  <c r="A293" i="37"/>
  <c r="O291" i="37"/>
  <c r="AI291" i="37"/>
  <c r="M291" i="37"/>
  <c r="AP291" i="37"/>
  <c r="AX291" i="37"/>
  <c r="AG291" i="37"/>
  <c r="AN291" i="37"/>
  <c r="AM291" i="37"/>
  <c r="I291" i="37"/>
  <c r="D289" i="37"/>
  <c r="H288" i="36" s="1"/>
  <c r="S291" i="37"/>
  <c r="BH291" i="37"/>
  <c r="AD291" i="37"/>
  <c r="W291" i="37"/>
  <c r="U291" i="37"/>
  <c r="AQ291" i="37"/>
  <c r="BF291" i="37"/>
  <c r="BK291" i="37"/>
  <c r="X291" i="37"/>
  <c r="Q291" i="37"/>
  <c r="AR291" i="37"/>
  <c r="BA291" i="37"/>
  <c r="AE291" i="37"/>
  <c r="Z291" i="37"/>
  <c r="AT291" i="37"/>
  <c r="R291" i="37"/>
  <c r="AB291" i="37"/>
  <c r="H291" i="37"/>
  <c r="N291" i="37"/>
  <c r="BB291" i="37"/>
  <c r="BG291" i="37"/>
  <c r="K291" i="37"/>
  <c r="J291" i="37"/>
  <c r="AC291" i="37"/>
  <c r="AY291" i="37"/>
  <c r="G291" i="37"/>
  <c r="BC289" i="37"/>
  <c r="BD289" i="37" s="1"/>
  <c r="BE289" i="37" s="1"/>
  <c r="E289" i="37" s="1"/>
  <c r="I288" i="36" s="1"/>
  <c r="AU291" i="37"/>
  <c r="AV291" i="37"/>
  <c r="Y291" i="37"/>
  <c r="AK291" i="37"/>
  <c r="AO291" i="37"/>
  <c r="A293" i="36"/>
  <c r="C293" i="36" s="1"/>
  <c r="AH291" i="37"/>
  <c r="AL291" i="37"/>
  <c r="AZ291" i="37"/>
  <c r="AA291" i="37"/>
  <c r="P291" i="37"/>
  <c r="B292" i="37"/>
  <c r="AJ291" i="37"/>
  <c r="V291" i="37"/>
  <c r="T291" i="37"/>
  <c r="AS291" i="37"/>
  <c r="A295" i="37" l="1"/>
  <c r="A294" i="37"/>
  <c r="BC291" i="37"/>
  <c r="BD291" i="37" s="1"/>
  <c r="BE291" i="37" s="1"/>
  <c r="E291" i="37" s="1"/>
  <c r="I290" i="36" s="1"/>
  <c r="D291" i="37"/>
  <c r="H290" i="36" s="1"/>
  <c r="BF292" i="37"/>
  <c r="U292" i="37"/>
  <c r="AY292" i="37"/>
  <c r="BG292" i="37"/>
  <c r="BK292" i="37"/>
  <c r="AT292" i="37"/>
  <c r="J292" i="37"/>
  <c r="AZ292" i="37"/>
  <c r="Z292" i="37"/>
  <c r="AU292" i="37"/>
  <c r="AE292" i="37"/>
  <c r="AO292" i="37"/>
  <c r="AD292" i="37"/>
  <c r="AS292" i="37"/>
  <c r="AQ292" i="37"/>
  <c r="H292" i="37"/>
  <c r="B293" i="37"/>
  <c r="AM292" i="37"/>
  <c r="M292" i="37"/>
  <c r="K292" i="37"/>
  <c r="T292" i="37"/>
  <c r="W292" i="37"/>
  <c r="BB292" i="37"/>
  <c r="AP292" i="37"/>
  <c r="Y292" i="37"/>
  <c r="P292" i="37"/>
  <c r="AX292" i="37"/>
  <c r="O292" i="37"/>
  <c r="AN292" i="37"/>
  <c r="I292" i="37"/>
  <c r="AI292" i="37"/>
  <c r="BH292" i="37"/>
  <c r="BA292" i="37"/>
  <c r="AC292" i="37"/>
  <c r="A295" i="36"/>
  <c r="C295" i="36" s="1"/>
  <c r="AK292" i="37"/>
  <c r="AL292" i="37"/>
  <c r="X292" i="37"/>
  <c r="S292" i="37"/>
  <c r="N292" i="37"/>
  <c r="AB292" i="37"/>
  <c r="G292" i="37"/>
  <c r="AR292" i="37"/>
  <c r="Q292" i="37"/>
  <c r="V292" i="37"/>
  <c r="AG292" i="37"/>
  <c r="AH292" i="37"/>
  <c r="R292" i="37"/>
  <c r="AA292" i="37"/>
  <c r="AV292" i="37"/>
  <c r="AJ292" i="37"/>
  <c r="AF292" i="37"/>
  <c r="BK295" i="37" l="1"/>
  <c r="BH295" i="37"/>
  <c r="M295" i="37"/>
  <c r="AU295" i="37"/>
  <c r="AD295" i="37"/>
  <c r="O295" i="37"/>
  <c r="AI295" i="37"/>
  <c r="AP295" i="37"/>
  <c r="AQ295" i="37"/>
  <c r="L295" i="37"/>
  <c r="AW295" i="37"/>
  <c r="J295" i="37"/>
  <c r="AB295" i="37"/>
  <c r="P295" i="37"/>
  <c r="AY295" i="37"/>
  <c r="AM295" i="37"/>
  <c r="BG295" i="37"/>
  <c r="Y295" i="37"/>
  <c r="AS295" i="37"/>
  <c r="H295" i="37"/>
  <c r="B295" i="37"/>
  <c r="BL295" i="37" s="1"/>
  <c r="AC295" i="37"/>
  <c r="AT295" i="37"/>
  <c r="V295" i="37"/>
  <c r="AX295" i="37"/>
  <c r="AL295" i="37"/>
  <c r="AK295" i="37"/>
  <c r="BI295" i="37"/>
  <c r="A296" i="37"/>
  <c r="AQ293" i="37"/>
  <c r="D292" i="37"/>
  <c r="AK293" i="37"/>
  <c r="AA293" i="37"/>
  <c r="AI293" i="37"/>
  <c r="U293" i="37"/>
  <c r="AT293" i="37"/>
  <c r="AB293" i="37"/>
  <c r="I293" i="37"/>
  <c r="AY293" i="37"/>
  <c r="X293" i="37"/>
  <c r="O293" i="37"/>
  <c r="AR293" i="37"/>
  <c r="A296" i="36"/>
  <c r="C296" i="36" s="1"/>
  <c r="Z293" i="37"/>
  <c r="B294" i="37"/>
  <c r="V294" i="37" s="1"/>
  <c r="AJ293" i="37"/>
  <c r="S293" i="37"/>
  <c r="AD293" i="37"/>
  <c r="P293" i="37"/>
  <c r="BK293" i="37"/>
  <c r="AH293" i="37"/>
  <c r="BG293" i="37"/>
  <c r="K293" i="37"/>
  <c r="AS293" i="37"/>
  <c r="Q293" i="37"/>
  <c r="M293" i="37"/>
  <c r="AG293" i="37"/>
  <c r="H293" i="37"/>
  <c r="V293" i="37"/>
  <c r="AN293" i="37"/>
  <c r="BB293" i="37"/>
  <c r="BC292" i="37"/>
  <c r="BD292" i="37" s="1"/>
  <c r="BE292" i="37" s="1"/>
  <c r="E292" i="37" s="1"/>
  <c r="I291" i="36" s="1"/>
  <c r="AM293" i="37"/>
  <c r="AZ293" i="37"/>
  <c r="G293" i="37"/>
  <c r="AX293" i="37"/>
  <c r="R293" i="37"/>
  <c r="J293" i="37"/>
  <c r="AV293" i="37"/>
  <c r="AO293" i="37"/>
  <c r="W293" i="37"/>
  <c r="AE293" i="37"/>
  <c r="BH293" i="37"/>
  <c r="Y293" i="37"/>
  <c r="AL293" i="37"/>
  <c r="N293" i="37"/>
  <c r="T293" i="37"/>
  <c r="AF293" i="37"/>
  <c r="AP293" i="37"/>
  <c r="AU293" i="37"/>
  <c r="BF293" i="37"/>
  <c r="AC293" i="37"/>
  <c r="BA293" i="37"/>
  <c r="H291" i="36" l="1"/>
  <c r="U295" i="37"/>
  <c r="AA295" i="37"/>
  <c r="BA295" i="37"/>
  <c r="AN295" i="37"/>
  <c r="X295" i="37"/>
  <c r="AG295" i="37"/>
  <c r="AE295" i="37"/>
  <c r="AJ295" i="37"/>
  <c r="AO295" i="37"/>
  <c r="BF295" i="37"/>
  <c r="G295" i="37"/>
  <c r="AR295" i="37"/>
  <c r="AZ295" i="37"/>
  <c r="I295" i="37"/>
  <c r="N295" i="37"/>
  <c r="AV295" i="37"/>
  <c r="S295" i="37"/>
  <c r="AH295" i="37"/>
  <c r="Z295" i="37"/>
  <c r="R295" i="37"/>
  <c r="W295" i="37"/>
  <c r="Q295" i="37"/>
  <c r="BB295" i="37"/>
  <c r="K295" i="37"/>
  <c r="AF295" i="37"/>
  <c r="T295" i="37"/>
  <c r="BJ295" i="37"/>
  <c r="A297" i="37"/>
  <c r="AP294" i="37"/>
  <c r="R294" i="37"/>
  <c r="AU294" i="37"/>
  <c r="AG294" i="37"/>
  <c r="T294" i="37"/>
  <c r="AF294" i="37"/>
  <c r="BG294" i="37"/>
  <c r="AH294" i="37"/>
  <c r="AO294" i="37"/>
  <c r="BF294" i="37"/>
  <c r="U294" i="37"/>
  <c r="N294" i="37"/>
  <c r="AM294" i="37"/>
  <c r="BB294" i="37"/>
  <c r="J294" i="37"/>
  <c r="BH294" i="37"/>
  <c r="D293" i="37"/>
  <c r="H292" i="36" s="1"/>
  <c r="I294" i="37"/>
  <c r="O294" i="37"/>
  <c r="BK294" i="37"/>
  <c r="AE294" i="37"/>
  <c r="AL294" i="37"/>
  <c r="AY294" i="37"/>
  <c r="AI294" i="37"/>
  <c r="AQ294" i="37"/>
  <c r="P294" i="37"/>
  <c r="AX294" i="37"/>
  <c r="AR294" i="37"/>
  <c r="AK294" i="37"/>
  <c r="AB294" i="37"/>
  <c r="A297" i="36"/>
  <c r="C297" i="36" s="1"/>
  <c r="B296" i="37"/>
  <c r="AJ294" i="37"/>
  <c r="S294" i="37"/>
  <c r="X294" i="37"/>
  <c r="AC294" i="37"/>
  <c r="M294" i="37"/>
  <c r="AD294" i="37"/>
  <c r="W294" i="37"/>
  <c r="AZ294" i="37"/>
  <c r="AT294" i="37"/>
  <c r="AV294" i="37"/>
  <c r="K294" i="37"/>
  <c r="AA294" i="37"/>
  <c r="Z294" i="37"/>
  <c r="G294" i="37"/>
  <c r="BA294" i="37"/>
  <c r="H294" i="37"/>
  <c r="AN294" i="37"/>
  <c r="AS294" i="37"/>
  <c r="BC293" i="37"/>
  <c r="BD293" i="37" s="1"/>
  <c r="BE293" i="37" s="1"/>
  <c r="E293" i="37" s="1"/>
  <c r="I292" i="36" s="1"/>
  <c r="Q294" i="37"/>
  <c r="Y294" i="37"/>
  <c r="C295" i="37" l="1"/>
  <c r="BC295" i="37"/>
  <c r="BD295" i="37" s="1"/>
  <c r="BE295" i="37"/>
  <c r="E295" i="37" s="1"/>
  <c r="D295" i="37"/>
  <c r="F295" i="37" s="1"/>
  <c r="A299" i="37"/>
  <c r="A298" i="37"/>
  <c r="H296" i="37"/>
  <c r="AE296" i="37"/>
  <c r="BL294" i="37"/>
  <c r="O296" i="37"/>
  <c r="AY296" i="37"/>
  <c r="AB296" i="37"/>
  <c r="V296" i="37"/>
  <c r="K296" i="37"/>
  <c r="R296" i="37"/>
  <c r="AK296" i="37"/>
  <c r="AJ296" i="37"/>
  <c r="BC294" i="37"/>
  <c r="BD294" i="37" s="1"/>
  <c r="BE294" i="37" s="1"/>
  <c r="E294" i="37" s="1"/>
  <c r="I293" i="36" s="1"/>
  <c r="AI296" i="37"/>
  <c r="BA296" i="37"/>
  <c r="N296" i="37"/>
  <c r="BK296" i="37"/>
  <c r="T296" i="37"/>
  <c r="BF296" i="37"/>
  <c r="BB296" i="37"/>
  <c r="G296" i="37"/>
  <c r="Y296" i="37"/>
  <c r="AR296" i="37"/>
  <c r="BH296" i="37"/>
  <c r="BG296" i="37"/>
  <c r="AS296" i="37"/>
  <c r="P296" i="37"/>
  <c r="U296" i="37"/>
  <c r="AM296" i="37"/>
  <c r="AU296" i="37"/>
  <c r="X296" i="37"/>
  <c r="AF296" i="37"/>
  <c r="AV296" i="37"/>
  <c r="J296" i="37"/>
  <c r="AG296" i="37"/>
  <c r="AN296" i="37"/>
  <c r="Z296" i="37"/>
  <c r="AO296" i="37"/>
  <c r="AD296" i="37"/>
  <c r="I296" i="37"/>
  <c r="AA296" i="37"/>
  <c r="AH296" i="37"/>
  <c r="AQ296" i="37"/>
  <c r="AP296" i="37"/>
  <c r="AX296" i="37"/>
  <c r="AC296" i="37"/>
  <c r="M296" i="37"/>
  <c r="S296" i="37"/>
  <c r="Q296" i="37"/>
  <c r="D294" i="37"/>
  <c r="A299" i="36"/>
  <c r="C299" i="36" s="1"/>
  <c r="AL296" i="37"/>
  <c r="W296" i="37"/>
  <c r="AZ296" i="37"/>
  <c r="AT296" i="37"/>
  <c r="B297" i="37"/>
  <c r="T299" i="37" l="1"/>
  <c r="BA299" i="37"/>
  <c r="AK299" i="37"/>
  <c r="AN299" i="37"/>
  <c r="B299" i="37"/>
  <c r="BL299" i="37" s="1"/>
  <c r="A300" i="37"/>
  <c r="AM297" i="37"/>
  <c r="J297" i="37"/>
  <c r="BB297" i="37"/>
  <c r="AT297" i="37"/>
  <c r="AQ297" i="37"/>
  <c r="X297" i="37"/>
  <c r="AE297" i="37"/>
  <c r="BK297" i="37"/>
  <c r="AO297" i="37"/>
  <c r="Y297" i="37"/>
  <c r="T297" i="37"/>
  <c r="AA297" i="37"/>
  <c r="H297" i="37"/>
  <c r="AU297" i="37"/>
  <c r="BH297" i="37"/>
  <c r="P297" i="37"/>
  <c r="Q297" i="37"/>
  <c r="AK297" i="37"/>
  <c r="AG297" i="37"/>
  <c r="K297" i="37"/>
  <c r="V297" i="37"/>
  <c r="Z297" i="37"/>
  <c r="BA297" i="37"/>
  <c r="AH297" i="37"/>
  <c r="I297" i="37"/>
  <c r="AX297" i="37"/>
  <c r="AL297" i="37"/>
  <c r="W297" i="37"/>
  <c r="U297" i="37"/>
  <c r="AV297" i="37"/>
  <c r="AS297" i="37"/>
  <c r="S297" i="37"/>
  <c r="O297" i="37"/>
  <c r="F294" i="37"/>
  <c r="J293" i="36" s="1"/>
  <c r="H293" i="36"/>
  <c r="B298" i="37"/>
  <c r="AP297" i="37"/>
  <c r="G297" i="37"/>
  <c r="BF297" i="37"/>
  <c r="AN297" i="37"/>
  <c r="AB297" i="37"/>
  <c r="A300" i="36"/>
  <c r="C300" i="36" s="1"/>
  <c r="BC296" i="37"/>
  <c r="BD296" i="37" s="1"/>
  <c r="BE296" i="37" s="1"/>
  <c r="E296" i="37" s="1"/>
  <c r="I295" i="36" s="1"/>
  <c r="AD297" i="37"/>
  <c r="AJ297" i="37"/>
  <c r="M297" i="37"/>
  <c r="BG297" i="37"/>
  <c r="AF297" i="37"/>
  <c r="AC297" i="37"/>
  <c r="AI297" i="37"/>
  <c r="AY297" i="37"/>
  <c r="AR297" i="37"/>
  <c r="R297" i="37"/>
  <c r="D296" i="37"/>
  <c r="N297" i="37"/>
  <c r="AZ297" i="37"/>
  <c r="A302" i="37" l="1"/>
  <c r="AZ299" i="37"/>
  <c r="AW299" i="37"/>
  <c r="BH299" i="37"/>
  <c r="X299" i="37"/>
  <c r="AX299" i="37"/>
  <c r="AM299" i="37"/>
  <c r="AT299" i="37"/>
  <c r="H299" i="37"/>
  <c r="Q299" i="37"/>
  <c r="M299" i="37"/>
  <c r="AC299" i="37"/>
  <c r="AF299" i="37"/>
  <c r="S299" i="37"/>
  <c r="BJ299" i="37"/>
  <c r="BG299" i="37"/>
  <c r="AB299" i="37"/>
  <c r="AY299" i="37"/>
  <c r="BK299" i="37"/>
  <c r="AJ299" i="37"/>
  <c r="R299" i="37"/>
  <c r="BB299" i="37"/>
  <c r="AE299" i="37"/>
  <c r="AP299" i="37"/>
  <c r="L299" i="37"/>
  <c r="AI299" i="37"/>
  <c r="P299" i="37"/>
  <c r="Z299" i="37"/>
  <c r="BF299" i="37"/>
  <c r="G299" i="37"/>
  <c r="Y299" i="37"/>
  <c r="AS299" i="37"/>
  <c r="AR299" i="37"/>
  <c r="O299" i="37"/>
  <c r="U299" i="37"/>
  <c r="AO299" i="37"/>
  <c r="AA299" i="37"/>
  <c r="BI299" i="37"/>
  <c r="J299" i="37"/>
  <c r="K299" i="37"/>
  <c r="AV299" i="37"/>
  <c r="V299" i="37"/>
  <c r="N299" i="37"/>
  <c r="I299" i="37"/>
  <c r="AQ299" i="37"/>
  <c r="AG299" i="37"/>
  <c r="AU299" i="37"/>
  <c r="W299" i="37"/>
  <c r="AD299" i="37"/>
  <c r="AH299" i="37"/>
  <c r="AL299" i="37"/>
  <c r="A301" i="37"/>
  <c r="D297" i="37"/>
  <c r="H296" i="36" s="1"/>
  <c r="BK298" i="37"/>
  <c r="F293" i="36"/>
  <c r="BF298" i="37"/>
  <c r="BC297" i="37"/>
  <c r="BD297" i="37" s="1"/>
  <c r="BE297" i="37" s="1"/>
  <c r="E297" i="37" s="1"/>
  <c r="I296" i="36" s="1"/>
  <c r="AI298" i="37"/>
  <c r="AB298" i="37"/>
  <c r="AQ298" i="37"/>
  <c r="U298" i="37"/>
  <c r="AS298" i="37"/>
  <c r="S298" i="37"/>
  <c r="BG298" i="37"/>
  <c r="AH298" i="37"/>
  <c r="AN298" i="37"/>
  <c r="BA298" i="37"/>
  <c r="T298" i="37"/>
  <c r="AC298" i="37"/>
  <c r="X298" i="37"/>
  <c r="Z298" i="37"/>
  <c r="AM298" i="37"/>
  <c r="AY298" i="37"/>
  <c r="M298" i="37"/>
  <c r="J298" i="37"/>
  <c r="AP298" i="37"/>
  <c r="AU298" i="37"/>
  <c r="AT298" i="37"/>
  <c r="BH298" i="37"/>
  <c r="B300" i="37"/>
  <c r="AO300" i="37" s="1"/>
  <c r="AL298" i="37"/>
  <c r="Y298" i="37"/>
  <c r="O298" i="37"/>
  <c r="A302" i="36"/>
  <c r="C302" i="36" s="1"/>
  <c r="Q298" i="37"/>
  <c r="AD298" i="37"/>
  <c r="R298" i="37"/>
  <c r="AX298" i="37"/>
  <c r="P298" i="37"/>
  <c r="G298" i="37"/>
  <c r="AG298" i="37"/>
  <c r="N298" i="37"/>
  <c r="AK298" i="37"/>
  <c r="AE298" i="37"/>
  <c r="AA298" i="37"/>
  <c r="H298" i="37"/>
  <c r="K298" i="37"/>
  <c r="AJ298" i="37"/>
  <c r="AF298" i="37"/>
  <c r="V298" i="37"/>
  <c r="I298" i="37"/>
  <c r="AZ298" i="37"/>
  <c r="W298" i="37"/>
  <c r="AO298" i="37"/>
  <c r="AR298" i="37"/>
  <c r="H295" i="36"/>
  <c r="BB298" i="37"/>
  <c r="AV298" i="37"/>
  <c r="D299" i="37" l="1"/>
  <c r="F299" i="37" s="1"/>
  <c r="C299" i="37"/>
  <c r="BC299" i="37"/>
  <c r="BD299" i="37" s="1"/>
  <c r="BE299" i="37" s="1"/>
  <c r="E299" i="37" s="1"/>
  <c r="B302" i="37"/>
  <c r="BL302" i="37" s="1"/>
  <c r="N302" i="37"/>
  <c r="AC302" i="37"/>
  <c r="X302" i="37"/>
  <c r="L302" i="37"/>
  <c r="AS302" i="37"/>
  <c r="J302" i="37"/>
  <c r="AW302" i="37"/>
  <c r="AO302" i="37"/>
  <c r="AB302" i="37"/>
  <c r="AE302" i="37"/>
  <c r="K302" i="37"/>
  <c r="U302" i="37"/>
  <c r="AP302" i="37"/>
  <c r="Z302" i="37"/>
  <c r="BK302" i="37"/>
  <c r="BG302" i="37"/>
  <c r="AG302" i="37"/>
  <c r="G302" i="37"/>
  <c r="BJ302" i="37"/>
  <c r="AA302" i="37"/>
  <c r="AN302" i="37"/>
  <c r="A303" i="37"/>
  <c r="AQ300" i="37"/>
  <c r="AP300" i="37"/>
  <c r="AM300" i="37"/>
  <c r="AZ300" i="37"/>
  <c r="AK300" i="37"/>
  <c r="O300" i="37"/>
  <c r="I300" i="37"/>
  <c r="BC298" i="37"/>
  <c r="BD298" i="37" s="1"/>
  <c r="BE298" i="37" s="1"/>
  <c r="E298" i="37" s="1"/>
  <c r="I297" i="36" s="1"/>
  <c r="BB300" i="37"/>
  <c r="BF300" i="37"/>
  <c r="AN300" i="37"/>
  <c r="AS300" i="37"/>
  <c r="W300" i="37"/>
  <c r="AR300" i="37"/>
  <c r="J300" i="37"/>
  <c r="G300" i="37"/>
  <c r="AD300" i="37"/>
  <c r="BA300" i="37"/>
  <c r="B301" i="37"/>
  <c r="BA301" i="37" s="1"/>
  <c r="V300" i="37"/>
  <c r="AU300" i="37"/>
  <c r="AF300" i="37"/>
  <c r="AA300" i="37"/>
  <c r="AI300" i="37"/>
  <c r="K300" i="37"/>
  <c r="AY300" i="37"/>
  <c r="BH300" i="37"/>
  <c r="AL300" i="37"/>
  <c r="S300" i="37"/>
  <c r="BK300" i="37"/>
  <c r="AC300" i="37"/>
  <c r="Y300" i="37"/>
  <c r="T300" i="37"/>
  <c r="M300" i="37"/>
  <c r="P300" i="37"/>
  <c r="AG300" i="37"/>
  <c r="Q300" i="37"/>
  <c r="R300" i="37"/>
  <c r="N300" i="37"/>
  <c r="Z300" i="37"/>
  <c r="U300" i="37"/>
  <c r="D298" i="37"/>
  <c r="AV300" i="37"/>
  <c r="AX300" i="37"/>
  <c r="AE300" i="37"/>
  <c r="H300" i="37"/>
  <c r="AB300" i="37"/>
  <c r="AJ300" i="37"/>
  <c r="X300" i="37"/>
  <c r="BG300" i="37"/>
  <c r="AH300" i="37"/>
  <c r="AT300" i="37"/>
  <c r="AX302" i="37" l="1"/>
  <c r="AL302" i="37"/>
  <c r="BH302" i="37"/>
  <c r="S302" i="37"/>
  <c r="I302" i="37"/>
  <c r="AM302" i="37"/>
  <c r="T302" i="37"/>
  <c r="BI302" i="37"/>
  <c r="AT302" i="37"/>
  <c r="AH302" i="37"/>
  <c r="BF302" i="37"/>
  <c r="Y302" i="37"/>
  <c r="M302" i="37"/>
  <c r="AF302" i="37"/>
  <c r="AZ302" i="37"/>
  <c r="AI302" i="37"/>
  <c r="AR302" i="37"/>
  <c r="BB302" i="37"/>
  <c r="AQ302" i="37"/>
  <c r="Q302" i="37"/>
  <c r="AJ302" i="37"/>
  <c r="AY302" i="37"/>
  <c r="AU302" i="37"/>
  <c r="R302" i="37"/>
  <c r="W302" i="37"/>
  <c r="AD302" i="37"/>
  <c r="O302" i="37"/>
  <c r="BA302" i="37"/>
  <c r="P302" i="37"/>
  <c r="AK302" i="37"/>
  <c r="AV302" i="37"/>
  <c r="V302" i="37"/>
  <c r="H302" i="37"/>
  <c r="M301" i="37"/>
  <c r="AF301" i="37"/>
  <c r="AJ301" i="37"/>
  <c r="P301" i="37"/>
  <c r="AC301" i="37"/>
  <c r="AT301" i="37"/>
  <c r="AA301" i="37"/>
  <c r="BG301" i="37"/>
  <c r="AS301" i="37"/>
  <c r="X301" i="37"/>
  <c r="BH301" i="37"/>
  <c r="AP301" i="37"/>
  <c r="BF301" i="37"/>
  <c r="AB301" i="37"/>
  <c r="AE301" i="37"/>
  <c r="Y301" i="37"/>
  <c r="J301" i="37"/>
  <c r="AN301" i="37"/>
  <c r="BB301" i="37"/>
  <c r="AU301" i="37"/>
  <c r="AY301" i="37"/>
  <c r="R301" i="37"/>
  <c r="AO301" i="37"/>
  <c r="AD301" i="37"/>
  <c r="AQ301" i="37"/>
  <c r="D300" i="37"/>
  <c r="H297" i="36"/>
  <c r="AR301" i="37"/>
  <c r="AX301" i="37"/>
  <c r="U301" i="37"/>
  <c r="Q301" i="37"/>
  <c r="BK301" i="37"/>
  <c r="T301" i="37"/>
  <c r="Z301" i="37"/>
  <c r="AZ301" i="37"/>
  <c r="AM301" i="37"/>
  <c r="AV301" i="37"/>
  <c r="O301" i="37"/>
  <c r="I301" i="37"/>
  <c r="BC300" i="37"/>
  <c r="BD300" i="37" s="1"/>
  <c r="BE300" i="37" s="1"/>
  <c r="E300" i="37" s="1"/>
  <c r="I299" i="36" s="1"/>
  <c r="S301" i="37"/>
  <c r="AI301" i="37"/>
  <c r="W301" i="37"/>
  <c r="AG301" i="37"/>
  <c r="AH301" i="37"/>
  <c r="K301" i="37"/>
  <c r="V301" i="37"/>
  <c r="H301" i="37"/>
  <c r="B303" i="37"/>
  <c r="AD303" i="37" s="1"/>
  <c r="AL301" i="37"/>
  <c r="AK301" i="37"/>
  <c r="G301" i="37"/>
  <c r="N301" i="37"/>
  <c r="BC302" i="37" l="1"/>
  <c r="BD302" i="37" s="1"/>
  <c r="BE302" i="37" s="1"/>
  <c r="E302" i="37" s="1"/>
  <c r="C302" i="37"/>
  <c r="D302" i="37"/>
  <c r="F302" i="37" s="1"/>
  <c r="BL301" i="37"/>
  <c r="D301" i="37"/>
  <c r="H300" i="36" s="1"/>
  <c r="J303" i="37"/>
  <c r="O303" i="37"/>
  <c r="K303" i="37"/>
  <c r="AS303" i="37"/>
  <c r="AR303" i="37"/>
  <c r="AM303" i="37"/>
  <c r="I303" i="37"/>
  <c r="AE303" i="37"/>
  <c r="BG303" i="37"/>
  <c r="AA303" i="37"/>
  <c r="BH303" i="37"/>
  <c r="AO303" i="37"/>
  <c r="AH303" i="37"/>
  <c r="U303" i="37"/>
  <c r="S303" i="37"/>
  <c r="M303" i="37"/>
  <c r="AV303" i="37"/>
  <c r="P303" i="37"/>
  <c r="AK303" i="37"/>
  <c r="AB303" i="37"/>
  <c r="G303" i="37"/>
  <c r="T303" i="37"/>
  <c r="H299" i="36"/>
  <c r="AL303" i="37"/>
  <c r="BB303" i="37"/>
  <c r="AC303" i="37"/>
  <c r="BC301" i="37"/>
  <c r="BD301" i="37" s="1"/>
  <c r="BE301" i="37" s="1"/>
  <c r="E301" i="37" s="1"/>
  <c r="I300" i="36" s="1"/>
  <c r="Y303" i="37"/>
  <c r="BK303" i="37"/>
  <c r="AQ303" i="37"/>
  <c r="AX303" i="37"/>
  <c r="AN303" i="37"/>
  <c r="AP303" i="37"/>
  <c r="BA303" i="37"/>
  <c r="V303" i="37"/>
  <c r="AJ303" i="37"/>
  <c r="W303" i="37"/>
  <c r="Z303" i="37"/>
  <c r="R303" i="37"/>
  <c r="AZ303" i="37"/>
  <c r="BF303" i="37"/>
  <c r="H303" i="37"/>
  <c r="AT303" i="37"/>
  <c r="X303" i="37"/>
  <c r="N303" i="37"/>
  <c r="Q303" i="37"/>
  <c r="AU303" i="37"/>
  <c r="AI303" i="37"/>
  <c r="AY303" i="37"/>
  <c r="AF303" i="37"/>
  <c r="AG303" i="37"/>
  <c r="F301" i="37" l="1"/>
  <c r="J300" i="36" s="1"/>
  <c r="F300" i="36" s="1"/>
  <c r="BC303" i="37"/>
  <c r="BD303" i="37" s="1"/>
  <c r="BE303" i="37" s="1"/>
  <c r="E303" i="37" s="1"/>
  <c r="I302" i="36" s="1"/>
  <c r="D303" i="37"/>
  <c r="H302" i="36" l="1"/>
  <c r="U22" i="29" l="1"/>
  <c r="G73" i="12"/>
  <c r="BJ83" i="37" l="1"/>
  <c r="BJ57" i="37"/>
  <c r="BJ11" i="37"/>
  <c r="BJ298" i="37"/>
  <c r="BJ107" i="37"/>
  <c r="BJ258" i="37"/>
  <c r="BJ132" i="37"/>
  <c r="BJ254" i="37"/>
  <c r="BJ9" i="37"/>
  <c r="BJ168" i="37"/>
  <c r="BJ137" i="37"/>
  <c r="BJ17" i="37"/>
  <c r="BJ287" i="37"/>
  <c r="BJ96" i="37"/>
  <c r="BJ74" i="37"/>
  <c r="BJ111" i="37"/>
  <c r="BJ243" i="37"/>
  <c r="BJ114" i="37"/>
  <c r="BJ163" i="37"/>
  <c r="BJ225" i="37"/>
  <c r="BJ180" i="37"/>
  <c r="BJ294" i="37"/>
  <c r="BJ134" i="37"/>
  <c r="BJ6" i="37"/>
  <c r="BJ303" i="37"/>
  <c r="BJ153" i="37"/>
  <c r="BJ238" i="37"/>
  <c r="BJ40" i="37"/>
  <c r="BJ187" i="37"/>
  <c r="BJ48" i="37"/>
  <c r="BJ183" i="37"/>
  <c r="BJ86" i="37"/>
  <c r="BJ69" i="37"/>
  <c r="BJ113" i="37"/>
  <c r="BJ272" i="37"/>
  <c r="BJ127" i="37"/>
  <c r="BJ188" i="37"/>
  <c r="BJ131" i="37"/>
  <c r="BJ94" i="37"/>
  <c r="BJ81" i="37"/>
  <c r="BJ206" i="37"/>
  <c r="BJ76" i="37"/>
  <c r="BJ292" i="37"/>
  <c r="BJ233" i="37"/>
  <c r="BJ125" i="37"/>
  <c r="BJ274" i="37"/>
  <c r="BJ147" i="37"/>
  <c r="BJ54" i="37"/>
  <c r="BJ121" i="37"/>
  <c r="BJ154" i="37"/>
  <c r="BJ136" i="37"/>
  <c r="BJ203" i="37"/>
  <c r="BJ87" i="37"/>
  <c r="BJ34" i="37"/>
  <c r="BJ196" i="37"/>
  <c r="BJ169" i="37"/>
  <c r="BJ236" i="37"/>
  <c r="BJ157" i="37"/>
  <c r="BJ248" i="37"/>
  <c r="BJ146" i="37"/>
  <c r="BJ207" i="37"/>
  <c r="BJ101" i="37"/>
  <c r="BJ271" i="37"/>
  <c r="BJ67" i="37"/>
  <c r="BJ289" i="37"/>
  <c r="BJ138" i="37"/>
  <c r="BJ151" i="37"/>
  <c r="BJ216" i="37"/>
  <c r="BJ263" i="37"/>
  <c r="BJ268" i="37"/>
  <c r="BJ181" i="37"/>
  <c r="BJ143" i="37"/>
  <c r="BJ300" i="37"/>
  <c r="BJ191" i="37"/>
  <c r="BJ12" i="37"/>
  <c r="BJ49" i="37"/>
  <c r="BJ73" i="37"/>
  <c r="BJ116" i="37"/>
  <c r="BJ158" i="37"/>
  <c r="BJ260" i="37"/>
  <c r="BJ68" i="37"/>
  <c r="BJ201" i="37"/>
  <c r="BJ152" i="37"/>
  <c r="BJ140" i="37"/>
  <c r="BJ212" i="37"/>
  <c r="BJ173" i="37"/>
  <c r="BJ277" i="37"/>
  <c r="BJ123" i="37"/>
  <c r="BJ291" i="37"/>
  <c r="BJ261" i="37"/>
  <c r="BJ267" i="37"/>
  <c r="BJ89" i="37"/>
  <c r="BJ88" i="37"/>
  <c r="BJ31" i="37"/>
  <c r="BJ18" i="37"/>
  <c r="BJ93" i="37"/>
  <c r="BJ227" i="37"/>
  <c r="BJ97" i="37"/>
  <c r="BJ60" i="37"/>
  <c r="BJ52" i="37"/>
  <c r="BJ98" i="37"/>
  <c r="BJ232" i="37"/>
  <c r="BJ171" i="37"/>
  <c r="BJ45" i="37"/>
  <c r="BJ16" i="37"/>
  <c r="BJ218" i="37"/>
  <c r="BJ51" i="37"/>
  <c r="BJ63" i="37"/>
  <c r="BJ129" i="37"/>
  <c r="BJ109" i="37"/>
  <c r="BJ193" i="37"/>
  <c r="BJ105" i="37"/>
  <c r="BJ192" i="37"/>
  <c r="BJ145" i="37"/>
  <c r="BJ72" i="37"/>
  <c r="BJ178" i="37"/>
  <c r="BJ256" i="37"/>
  <c r="BJ297" i="37"/>
  <c r="BJ149" i="37"/>
  <c r="BJ128" i="37"/>
  <c r="BJ108" i="37"/>
  <c r="BJ246" i="37"/>
  <c r="BJ223" i="37"/>
  <c r="BJ281" i="37"/>
  <c r="BJ241" i="37"/>
  <c r="BJ7" i="37"/>
  <c r="BJ217" i="37"/>
  <c r="BJ220" i="37"/>
  <c r="BJ237" i="37"/>
  <c r="BJ85" i="37"/>
  <c r="BJ58" i="37"/>
  <c r="BJ117" i="37"/>
  <c r="BJ228" i="37"/>
  <c r="BJ205" i="37"/>
  <c r="BJ103" i="37"/>
  <c r="BJ213" i="37"/>
  <c r="BJ77" i="37"/>
  <c r="BJ240" i="37"/>
  <c r="BJ174" i="37"/>
  <c r="BJ276" i="37"/>
  <c r="BJ177" i="37"/>
  <c r="BJ53" i="37"/>
  <c r="BJ41" i="37"/>
  <c r="BJ280" i="37"/>
  <c r="BJ80" i="37"/>
  <c r="BJ156" i="37"/>
  <c r="BJ257" i="37"/>
  <c r="BJ172" i="37"/>
  <c r="BJ278" i="37"/>
  <c r="BJ133" i="37"/>
  <c r="BJ28" i="37"/>
  <c r="BJ221" i="37"/>
  <c r="BJ26" i="37"/>
  <c r="BJ8" i="37"/>
  <c r="BJ249" i="37"/>
  <c r="BJ186" i="37"/>
  <c r="BJ288" i="37"/>
  <c r="BJ265" i="37"/>
  <c r="BJ91" i="37"/>
  <c r="BJ285" i="37"/>
  <c r="BJ33" i="37"/>
  <c r="BJ301" i="37"/>
  <c r="BJ269" i="37"/>
  <c r="BJ176" i="37"/>
  <c r="BJ126" i="37"/>
  <c r="BJ27" i="37"/>
  <c r="BJ293" i="37"/>
  <c r="BJ194" i="37"/>
  <c r="BJ200" i="37"/>
  <c r="BJ43" i="37"/>
  <c r="BJ46" i="37"/>
  <c r="BJ209" i="37"/>
  <c r="BJ185" i="37"/>
  <c r="BJ56" i="37"/>
  <c r="BJ32" i="37"/>
  <c r="BJ251" i="37"/>
  <c r="BJ71" i="37"/>
  <c r="BJ167" i="37"/>
  <c r="BJ252" i="37"/>
  <c r="BJ165" i="37"/>
  <c r="BJ211" i="37"/>
  <c r="BJ234" i="37"/>
  <c r="BJ245" i="37"/>
  <c r="BJ148" i="37"/>
  <c r="BJ106" i="37"/>
  <c r="BJ5" i="37"/>
  <c r="BJ197" i="37"/>
  <c r="BJ198" i="37"/>
  <c r="BJ36" i="37"/>
  <c r="BJ226" i="37"/>
  <c r="BJ118" i="37"/>
  <c r="BJ231" i="37"/>
  <c r="BJ208" i="37"/>
  <c r="BJ214" i="37"/>
  <c r="BJ21" i="37"/>
  <c r="BJ286" i="37"/>
  <c r="BJ161" i="37"/>
  <c r="BJ166" i="37"/>
  <c r="BJ266" i="37"/>
  <c r="BJ253" i="37"/>
  <c r="BJ112" i="37"/>
  <c r="BJ25" i="37"/>
  <c r="BJ247" i="37"/>
  <c r="BJ229" i="37"/>
  <c r="BJ273" i="37"/>
  <c r="BJ189" i="37"/>
  <c r="BJ283" i="37"/>
  <c r="BJ20" i="37"/>
  <c r="BJ92" i="37"/>
  <c r="BJ141" i="37"/>
  <c r="BJ23" i="37"/>
  <c r="BJ37" i="37"/>
  <c r="BJ100" i="37"/>
  <c r="BJ61" i="37"/>
  <c r="BJ78" i="37"/>
  <c r="BJ65" i="37"/>
  <c r="BJ120" i="37"/>
  <c r="BJ38" i="37"/>
  <c r="BJ13" i="37"/>
  <c r="BJ66" i="37"/>
  <c r="BJ47" i="37"/>
  <c r="BJ14" i="37"/>
  <c r="BJ296" i="37"/>
  <c r="BJ160" i="37"/>
  <c r="BJ29" i="37"/>
  <c r="J201" i="35"/>
  <c r="G198" i="35"/>
  <c r="G144" i="35"/>
  <c r="L87" i="35"/>
  <c r="M221" i="35"/>
  <c r="L224" i="35"/>
  <c r="H76" i="35"/>
  <c r="N241" i="35"/>
  <c r="M145" i="35"/>
  <c r="G52" i="35"/>
  <c r="N252" i="35"/>
  <c r="L255" i="35"/>
  <c r="J176" i="35"/>
  <c r="L246" i="35"/>
  <c r="N185" i="35"/>
  <c r="I53" i="35"/>
  <c r="K263" i="35"/>
  <c r="M253" i="35"/>
  <c r="I198" i="35"/>
  <c r="I261" i="35"/>
  <c r="H273" i="35"/>
  <c r="G141" i="35"/>
  <c r="F112" i="34"/>
  <c r="F112" i="33" s="1"/>
  <c r="I67" i="35"/>
  <c r="M53" i="35"/>
  <c r="L106" i="35"/>
  <c r="J242" i="35"/>
  <c r="N95" i="35"/>
  <c r="L145" i="35"/>
  <c r="N108" i="35"/>
  <c r="L280" i="35"/>
  <c r="J281" i="35"/>
  <c r="N186" i="35"/>
  <c r="I72" i="35"/>
  <c r="H6" i="35"/>
  <c r="I119" i="35"/>
  <c r="J113" i="35"/>
  <c r="L214" i="35"/>
  <c r="L103" i="35"/>
  <c r="F37" i="34"/>
  <c r="F37" i="33" s="1"/>
  <c r="F54" i="34"/>
  <c r="F54" i="33" s="1"/>
  <c r="F102" i="34"/>
  <c r="F102" i="33" s="1"/>
  <c r="F36" i="34"/>
  <c r="F36" i="33" s="1"/>
  <c r="F73" i="12"/>
  <c r="AW198" i="37" s="1"/>
  <c r="C198" i="37" s="1"/>
  <c r="T22" i="29"/>
  <c r="E55" i="34"/>
  <c r="E4" i="34"/>
  <c r="E4" i="33" s="1"/>
  <c r="AW220" i="37" l="1"/>
  <c r="C220" i="37" s="1"/>
  <c r="AW11" i="37"/>
  <c r="C11" i="37" s="1"/>
  <c r="L285" i="37"/>
  <c r="L52" i="37"/>
  <c r="AW141" i="37"/>
  <c r="C141" i="37" s="1"/>
  <c r="L28" i="37"/>
  <c r="AW181" i="37"/>
  <c r="C181" i="37" s="1"/>
  <c r="AW248" i="37"/>
  <c r="C248" i="37" s="1"/>
  <c r="AW103" i="37"/>
  <c r="C103" i="37" s="1"/>
  <c r="L160" i="37"/>
  <c r="AW221" i="37"/>
  <c r="C221" i="37" s="1"/>
  <c r="BI171" i="37"/>
  <c r="L286" i="37"/>
  <c r="BI31" i="37"/>
  <c r="L93" i="37"/>
  <c r="BI101" i="37"/>
  <c r="AW243" i="37"/>
  <c r="C243" i="37" s="1"/>
  <c r="AW294" i="37"/>
  <c r="C294" i="37" s="1"/>
  <c r="BI114" i="37"/>
  <c r="BI108" i="37"/>
  <c r="BI196" i="37"/>
  <c r="BI248" i="37"/>
  <c r="BI220" i="37"/>
  <c r="I236" i="35"/>
  <c r="N19" i="35"/>
  <c r="M114" i="35"/>
  <c r="I44" i="35"/>
  <c r="L14" i="35"/>
  <c r="N147" i="35"/>
  <c r="K181" i="35"/>
  <c r="N171" i="35"/>
  <c r="I176" i="35"/>
  <c r="H222" i="35"/>
  <c r="J144" i="35"/>
  <c r="N81" i="35"/>
  <c r="J200" i="35"/>
  <c r="H258" i="35"/>
  <c r="K239" i="35"/>
  <c r="N197" i="35"/>
  <c r="L6" i="35"/>
  <c r="K183" i="35"/>
  <c r="I93" i="35"/>
  <c r="E12" i="34"/>
  <c r="E12" i="33" s="1"/>
  <c r="J27" i="35"/>
  <c r="K280" i="35"/>
  <c r="N242" i="35"/>
  <c r="H57" i="35"/>
  <c r="K158" i="35"/>
  <c r="I106" i="35"/>
  <c r="K204" i="35"/>
  <c r="J32" i="35"/>
  <c r="I14" i="35"/>
  <c r="G35" i="35"/>
  <c r="H196" i="35"/>
  <c r="H263" i="35"/>
  <c r="BI134" i="37"/>
  <c r="AW273" i="37"/>
  <c r="C273" i="37" s="1"/>
  <c r="M121" i="35"/>
  <c r="L81" i="35"/>
  <c r="H188" i="35"/>
  <c r="K260" i="35"/>
  <c r="L119" i="35"/>
  <c r="M236" i="35"/>
  <c r="H206" i="35"/>
  <c r="J62" i="35"/>
  <c r="K49" i="35"/>
  <c r="N16" i="35"/>
  <c r="G242" i="35"/>
  <c r="G32" i="35"/>
  <c r="G55" i="35"/>
  <c r="G29" i="35"/>
  <c r="J254" i="35"/>
  <c r="I178" i="35"/>
  <c r="L27" i="35"/>
  <c r="M81" i="35"/>
  <c r="N129" i="35"/>
  <c r="F16" i="34"/>
  <c r="F16" i="33" s="1"/>
  <c r="H71" i="35"/>
  <c r="N74" i="35"/>
  <c r="N127" i="35"/>
  <c r="I64" i="35"/>
  <c r="N238" i="35"/>
  <c r="G126" i="35"/>
  <c r="J243" i="35"/>
  <c r="L150" i="35"/>
  <c r="F95" i="34"/>
  <c r="F95" i="33" s="1"/>
  <c r="N203" i="35"/>
  <c r="I84" i="35"/>
  <c r="K214" i="35"/>
  <c r="L111" i="35"/>
  <c r="M95" i="35"/>
  <c r="M84" i="35"/>
  <c r="K119" i="35"/>
  <c r="K237" i="35"/>
  <c r="N282" i="35"/>
  <c r="M196" i="35"/>
  <c r="M166" i="35"/>
  <c r="N90" i="35"/>
  <c r="L206" i="35"/>
  <c r="J75" i="35"/>
  <c r="H37" i="35"/>
  <c r="I138" i="35"/>
  <c r="I227" i="35"/>
  <c r="J37" i="35"/>
  <c r="L88" i="35"/>
  <c r="I208" i="35"/>
  <c r="M207" i="35"/>
  <c r="G208" i="35"/>
  <c r="H95" i="35"/>
  <c r="M127" i="35"/>
  <c r="H215" i="35"/>
  <c r="K75" i="35"/>
  <c r="N201" i="35"/>
  <c r="N227" i="35"/>
  <c r="M132" i="35"/>
  <c r="K64" i="35"/>
  <c r="J184" i="35"/>
  <c r="G88" i="35"/>
  <c r="E21" i="34"/>
  <c r="E21" i="33" s="1"/>
  <c r="G219" i="35"/>
  <c r="N266" i="35"/>
  <c r="I66" i="35"/>
  <c r="F23" i="34"/>
  <c r="F23" i="33" s="1"/>
  <c r="N179" i="35"/>
  <c r="G215" i="35"/>
  <c r="M48" i="35"/>
  <c r="M252" i="35"/>
  <c r="N75" i="35"/>
  <c r="H166" i="35"/>
  <c r="N35" i="35"/>
  <c r="F8" i="34"/>
  <c r="F8" i="33" s="1"/>
  <c r="K73" i="35"/>
  <c r="N162" i="35"/>
  <c r="F7" i="34"/>
  <c r="F7" i="33" s="1"/>
  <c r="J114" i="35"/>
  <c r="K104" i="35"/>
  <c r="I34" i="35"/>
  <c r="L89" i="35"/>
  <c r="H181" i="35"/>
  <c r="H142" i="35"/>
  <c r="N85" i="35"/>
  <c r="K114" i="35"/>
  <c r="J218" i="35"/>
  <c r="I272" i="35"/>
  <c r="N215" i="35"/>
  <c r="L180" i="35"/>
  <c r="I260" i="35"/>
  <c r="F88" i="34"/>
  <c r="F88" i="33" s="1"/>
  <c r="K127" i="35"/>
  <c r="J56" i="35"/>
  <c r="N236" i="35"/>
  <c r="H130" i="35"/>
  <c r="L247" i="35"/>
  <c r="H127" i="35"/>
  <c r="I180" i="35"/>
  <c r="K208" i="35"/>
  <c r="H129" i="35"/>
  <c r="M203" i="35"/>
  <c r="N187" i="35"/>
  <c r="H179" i="35"/>
  <c r="I111" i="35"/>
  <c r="N170" i="35"/>
  <c r="J106" i="35"/>
  <c r="J89" i="35"/>
  <c r="L176" i="35"/>
  <c r="F115" i="34"/>
  <c r="F115" i="33" s="1"/>
  <c r="G53" i="35"/>
  <c r="G143" i="35"/>
  <c r="E70" i="34"/>
  <c r="E70" i="33" s="1"/>
  <c r="N285" i="35"/>
  <c r="G10" i="35"/>
  <c r="L108" i="35"/>
  <c r="G148" i="35"/>
  <c r="M284" i="35"/>
  <c r="J239" i="35"/>
  <c r="H17" i="35"/>
  <c r="M94" i="35"/>
  <c r="N245" i="35"/>
  <c r="H184" i="35"/>
  <c r="I165" i="35"/>
  <c r="G157" i="35"/>
  <c r="J260" i="35"/>
  <c r="M62" i="35"/>
  <c r="J226" i="35"/>
  <c r="N140" i="35"/>
  <c r="J246" i="35"/>
  <c r="M55" i="35"/>
  <c r="F79" i="34"/>
  <c r="F79" i="33" s="1"/>
  <c r="L141" i="35"/>
  <c r="H180" i="35"/>
  <c r="J285" i="35"/>
  <c r="N246" i="35"/>
  <c r="J43" i="35"/>
  <c r="H278" i="35"/>
  <c r="N228" i="35"/>
  <c r="L33" i="35"/>
  <c r="I129" i="35"/>
  <c r="J53" i="35"/>
  <c r="H169" i="35"/>
  <c r="H209" i="35"/>
  <c r="K141" i="35"/>
  <c r="L170" i="35"/>
  <c r="K57" i="35"/>
  <c r="K171" i="35"/>
  <c r="J219" i="35"/>
  <c r="L285" i="35"/>
  <c r="H243" i="35"/>
  <c r="M30" i="35"/>
  <c r="I27" i="35"/>
  <c r="J29" i="35"/>
  <c r="J233" i="35"/>
  <c r="K179" i="35"/>
  <c r="M224" i="35"/>
  <c r="E87" i="34"/>
  <c r="F3" i="34"/>
  <c r="F3" i="33" s="1"/>
  <c r="L130" i="35"/>
  <c r="G140" i="35"/>
  <c r="M222" i="35"/>
  <c r="H133" i="35"/>
  <c r="J181" i="35"/>
  <c r="L189" i="35"/>
  <c r="M275" i="35"/>
  <c r="J108" i="35"/>
  <c r="K216" i="35"/>
  <c r="N30" i="35"/>
  <c r="H109" i="35"/>
  <c r="J263" i="35"/>
  <c r="N107" i="35"/>
  <c r="N105" i="35"/>
  <c r="I7" i="35"/>
  <c r="N208" i="35"/>
  <c r="N199" i="35"/>
  <c r="N244" i="35"/>
  <c r="K228" i="35"/>
  <c r="M266" i="35"/>
  <c r="K32" i="35"/>
  <c r="H11" i="35"/>
  <c r="M75" i="35"/>
  <c r="I123" i="35"/>
  <c r="L51" i="35"/>
  <c r="N275" i="35"/>
  <c r="I171" i="35"/>
  <c r="M226" i="35"/>
  <c r="H106" i="35"/>
  <c r="J132" i="35"/>
  <c r="J130" i="35"/>
  <c r="J147" i="35"/>
  <c r="L252" i="35"/>
  <c r="J185" i="35"/>
  <c r="L234" i="35"/>
  <c r="I48" i="35"/>
  <c r="K275" i="35"/>
  <c r="L217" i="35"/>
  <c r="L143" i="35"/>
  <c r="M161" i="35"/>
  <c r="K87" i="35"/>
  <c r="K278" i="35"/>
  <c r="M44" i="35"/>
  <c r="F39" i="34"/>
  <c r="F39" i="33" s="1"/>
  <c r="J180" i="35"/>
  <c r="E56" i="34"/>
  <c r="E56" i="33" s="1"/>
  <c r="I101" i="35"/>
  <c r="N121" i="35"/>
  <c r="N93" i="35"/>
  <c r="I279" i="35"/>
  <c r="M131" i="35"/>
  <c r="K86" i="35"/>
  <c r="N9" i="35"/>
  <c r="M180" i="35"/>
  <c r="N167" i="35"/>
  <c r="H10" i="35"/>
  <c r="N27" i="35"/>
  <c r="I127" i="35"/>
  <c r="H46" i="35"/>
  <c r="J161" i="35"/>
  <c r="F94" i="34"/>
  <c r="F94" i="33" s="1"/>
  <c r="H87" i="35"/>
  <c r="H101" i="35"/>
  <c r="M158" i="35"/>
  <c r="J183" i="35"/>
  <c r="N239" i="35"/>
  <c r="K233" i="35"/>
  <c r="H259" i="35"/>
  <c r="K133" i="35"/>
  <c r="L262" i="35"/>
  <c r="I110" i="35"/>
  <c r="G25" i="35"/>
  <c r="G76" i="35"/>
  <c r="N14" i="35"/>
  <c r="J215" i="35"/>
  <c r="N64" i="35"/>
  <c r="M37" i="35"/>
  <c r="M244" i="35"/>
  <c r="M199" i="35"/>
  <c r="J257" i="35"/>
  <c r="L110" i="35"/>
  <c r="J65" i="35"/>
  <c r="L74" i="35"/>
  <c r="G185" i="35"/>
  <c r="J138" i="35"/>
  <c r="K19" i="35"/>
  <c r="J7" i="35"/>
  <c r="M189" i="35"/>
  <c r="L181" i="35"/>
  <c r="J10" i="35"/>
  <c r="H276" i="35"/>
  <c r="N132" i="35"/>
  <c r="L15" i="35"/>
  <c r="M12" i="35"/>
  <c r="J88" i="35"/>
  <c r="N89" i="35"/>
  <c r="M280" i="35"/>
  <c r="J164" i="35"/>
  <c r="H159" i="35"/>
  <c r="L28" i="35"/>
  <c r="M130" i="35"/>
  <c r="M74" i="35"/>
  <c r="H16" i="35"/>
  <c r="M235" i="35"/>
  <c r="M125" i="35"/>
  <c r="M170" i="35"/>
  <c r="N143" i="35"/>
  <c r="N214" i="35"/>
  <c r="K70" i="35"/>
  <c r="N209" i="35"/>
  <c r="I29" i="35"/>
  <c r="G8" i="35"/>
  <c r="K82" i="35"/>
  <c r="I139" i="35"/>
  <c r="G224" i="35"/>
  <c r="G14" i="35"/>
  <c r="G51" i="35"/>
  <c r="G101" i="35"/>
  <c r="M163" i="35"/>
  <c r="M91" i="35"/>
  <c r="I226" i="35"/>
  <c r="N161" i="35"/>
  <c r="J276" i="35"/>
  <c r="I164" i="35"/>
  <c r="H86" i="35"/>
  <c r="H228" i="35"/>
  <c r="K187" i="35"/>
  <c r="H52" i="35"/>
  <c r="G263" i="35"/>
  <c r="L17" i="35"/>
  <c r="I112" i="35"/>
  <c r="K243" i="35"/>
  <c r="J247" i="35"/>
  <c r="H146" i="35"/>
  <c r="L179" i="35"/>
  <c r="M49" i="35"/>
  <c r="N188" i="35"/>
  <c r="M101" i="35"/>
  <c r="I271" i="35"/>
  <c r="J86" i="35"/>
  <c r="H122" i="35"/>
  <c r="H105" i="35"/>
  <c r="M259" i="35"/>
  <c r="L215" i="35"/>
  <c r="K281" i="35"/>
  <c r="H178" i="35"/>
  <c r="M76" i="35"/>
  <c r="M8" i="35"/>
  <c r="G252" i="35"/>
  <c r="L245" i="35"/>
  <c r="H236" i="35"/>
  <c r="N235" i="35"/>
  <c r="J83" i="35"/>
  <c r="J228" i="35"/>
  <c r="H160" i="35"/>
  <c r="H90" i="35"/>
  <c r="N34" i="35"/>
  <c r="F99" i="34"/>
  <c r="F99" i="33" s="1"/>
  <c r="K106" i="35"/>
  <c r="I146" i="35"/>
  <c r="F67" i="34"/>
  <c r="F67" i="33" s="1"/>
  <c r="L54" i="35"/>
  <c r="L91" i="35"/>
  <c r="I55" i="35"/>
  <c r="H32" i="35"/>
  <c r="N10" i="35"/>
  <c r="L131" i="35"/>
  <c r="M109" i="35"/>
  <c r="I85" i="35"/>
  <c r="K108" i="35"/>
  <c r="N278" i="35"/>
  <c r="J274" i="35"/>
  <c r="L239" i="35"/>
  <c r="J129" i="35"/>
  <c r="I50" i="35"/>
  <c r="I121" i="35"/>
  <c r="M247" i="35"/>
  <c r="J258" i="35"/>
  <c r="K12" i="35"/>
  <c r="J169" i="35"/>
  <c r="N253" i="35"/>
  <c r="M243" i="35"/>
  <c r="H151" i="35"/>
  <c r="J223" i="35"/>
  <c r="K217" i="35"/>
  <c r="H257" i="35"/>
  <c r="L282" i="35"/>
  <c r="M261" i="35"/>
  <c r="N234" i="35"/>
  <c r="N103" i="35"/>
  <c r="K34" i="35"/>
  <c r="N205" i="35"/>
  <c r="M88" i="35"/>
  <c r="K252" i="35"/>
  <c r="N237" i="35"/>
  <c r="K196" i="35"/>
  <c r="H205" i="35"/>
  <c r="L257" i="35"/>
  <c r="J121" i="35"/>
  <c r="L221" i="35"/>
  <c r="J203" i="35"/>
  <c r="N257" i="35"/>
  <c r="I73" i="35"/>
  <c r="I94" i="35"/>
  <c r="F35" i="34"/>
  <c r="F35" i="33" s="1"/>
  <c r="I275" i="35"/>
  <c r="K37" i="35"/>
  <c r="N200" i="35"/>
  <c r="K107" i="35"/>
  <c r="F55" i="34"/>
  <c r="F55" i="33" s="1"/>
  <c r="K145" i="35"/>
  <c r="F92" i="34"/>
  <c r="F92" i="33" s="1"/>
  <c r="K223" i="35"/>
  <c r="J8" i="35"/>
  <c r="K245" i="35"/>
  <c r="H217" i="35"/>
  <c r="K105" i="35"/>
  <c r="M245" i="35"/>
  <c r="I38" i="35"/>
  <c r="L218" i="35"/>
  <c r="H83" i="35"/>
  <c r="L166" i="35"/>
  <c r="M239" i="35"/>
  <c r="K276" i="35"/>
  <c r="M188" i="35"/>
  <c r="M65" i="35"/>
  <c r="L124" i="35"/>
  <c r="G222" i="35"/>
  <c r="I149" i="35"/>
  <c r="H124" i="35"/>
  <c r="K103" i="35"/>
  <c r="G209" i="35"/>
  <c r="G24" i="35"/>
  <c r="F104" i="34"/>
  <c r="F104" i="33" s="1"/>
  <c r="K254" i="35"/>
  <c r="H84" i="35"/>
  <c r="J63" i="35"/>
  <c r="E79" i="34"/>
  <c r="E79" i="33" s="1"/>
  <c r="G266" i="35"/>
  <c r="K121" i="35"/>
  <c r="K256" i="35"/>
  <c r="N160" i="35"/>
  <c r="M159" i="35"/>
  <c r="K18" i="35"/>
  <c r="J30" i="35"/>
  <c r="H201" i="35"/>
  <c r="K197" i="35"/>
  <c r="F108" i="34"/>
  <c r="F108" i="33" s="1"/>
  <c r="M141" i="35"/>
  <c r="M220" i="35"/>
  <c r="J272" i="35"/>
  <c r="K202" i="35"/>
  <c r="G85" i="35"/>
  <c r="H283" i="35"/>
  <c r="I8" i="35"/>
  <c r="F77" i="34"/>
  <c r="F77" i="33" s="1"/>
  <c r="N138" i="35"/>
  <c r="L159" i="35"/>
  <c r="J17" i="35"/>
  <c r="J170" i="35"/>
  <c r="M165" i="35"/>
  <c r="L238" i="35"/>
  <c r="H9" i="35"/>
  <c r="K240" i="35"/>
  <c r="K144" i="35"/>
  <c r="J159" i="35"/>
  <c r="L199" i="35"/>
  <c r="I74" i="35"/>
  <c r="J187" i="35"/>
  <c r="K111" i="35"/>
  <c r="N94" i="35"/>
  <c r="L83" i="35"/>
  <c r="M106" i="35"/>
  <c r="N119" i="35"/>
  <c r="J139" i="35"/>
  <c r="M87" i="35"/>
  <c r="N73" i="35"/>
  <c r="L244" i="35"/>
  <c r="I246" i="35"/>
  <c r="I36" i="35"/>
  <c r="I228" i="35"/>
  <c r="I196" i="35"/>
  <c r="L84" i="35"/>
  <c r="K285" i="35"/>
  <c r="L160" i="35"/>
  <c r="H177" i="35"/>
  <c r="H161" i="35"/>
  <c r="H182" i="35"/>
  <c r="H235" i="35"/>
  <c r="I131" i="35"/>
  <c r="H168" i="35"/>
  <c r="M167" i="35"/>
  <c r="H131" i="35"/>
  <c r="H55" i="35"/>
  <c r="I276" i="35"/>
  <c r="I152" i="35"/>
  <c r="I37" i="35"/>
  <c r="L121" i="35"/>
  <c r="E20" i="34"/>
  <c r="M204" i="35"/>
  <c r="F83" i="34"/>
  <c r="F83" i="33" s="1"/>
  <c r="I70" i="35"/>
  <c r="K266" i="35"/>
  <c r="I184" i="35"/>
  <c r="K101" i="35"/>
  <c r="J52" i="35"/>
  <c r="I90" i="35"/>
  <c r="I89" i="35"/>
  <c r="N279" i="35"/>
  <c r="J28" i="35"/>
  <c r="K195" i="35"/>
  <c r="J271" i="35"/>
  <c r="K282" i="35"/>
  <c r="L190" i="35"/>
  <c r="J128" i="35"/>
  <c r="L281" i="35"/>
  <c r="H281" i="35"/>
  <c r="G147" i="35"/>
  <c r="H68" i="35"/>
  <c r="M256" i="35"/>
  <c r="M272" i="35"/>
  <c r="N87" i="35"/>
  <c r="I202" i="35"/>
  <c r="K89" i="35"/>
  <c r="J142" i="35"/>
  <c r="M50" i="35"/>
  <c r="H233" i="35"/>
  <c r="M120" i="35"/>
  <c r="J57" i="35"/>
  <c r="K27" i="35"/>
  <c r="H237" i="35"/>
  <c r="N261" i="35"/>
  <c r="I102" i="35"/>
  <c r="J202" i="35"/>
  <c r="M46" i="35"/>
  <c r="K112" i="35"/>
  <c r="J31" i="35"/>
  <c r="J140" i="35"/>
  <c r="I11" i="35"/>
  <c r="M35" i="35"/>
  <c r="L171" i="35"/>
  <c r="N247" i="35"/>
  <c r="G223" i="35"/>
  <c r="G226" i="35"/>
  <c r="G90" i="35"/>
  <c r="H34" i="35"/>
  <c r="M110" i="35"/>
  <c r="J235" i="35"/>
  <c r="K261" i="35"/>
  <c r="J177" i="35"/>
  <c r="N65" i="35"/>
  <c r="G132" i="35"/>
  <c r="J141" i="35"/>
  <c r="H36" i="35"/>
  <c r="J87" i="35"/>
  <c r="L107" i="35"/>
  <c r="I244" i="35"/>
  <c r="L5" i="35"/>
  <c r="L198" i="35"/>
  <c r="I56" i="35"/>
  <c r="L161" i="35"/>
  <c r="I159" i="35"/>
  <c r="I120" i="35"/>
  <c r="L227" i="35"/>
  <c r="L164" i="35"/>
  <c r="M147" i="35"/>
  <c r="G170" i="35"/>
  <c r="K65" i="35"/>
  <c r="L75" i="35"/>
  <c r="M13" i="35"/>
  <c r="K218" i="35"/>
  <c r="I220" i="35"/>
  <c r="K126" i="35"/>
  <c r="M283" i="35"/>
  <c r="M69" i="35"/>
  <c r="K161" i="35"/>
  <c r="L113" i="35"/>
  <c r="I63" i="35"/>
  <c r="K7" i="35"/>
  <c r="N165" i="35"/>
  <c r="H186" i="35"/>
  <c r="K224" i="35"/>
  <c r="N91" i="35"/>
  <c r="M149" i="35"/>
  <c r="L237" i="35"/>
  <c r="G150" i="35"/>
  <c r="G186" i="35"/>
  <c r="G169" i="35"/>
  <c r="N69" i="35"/>
  <c r="N284" i="35"/>
  <c r="N38" i="35"/>
  <c r="K129" i="35"/>
  <c r="J122" i="35"/>
  <c r="I281" i="35"/>
  <c r="F120" i="34"/>
  <c r="F120" i="33" s="1"/>
  <c r="H107" i="35"/>
  <c r="F63" i="34"/>
  <c r="F63" i="33" s="1"/>
  <c r="N7" i="35"/>
  <c r="M258" i="35"/>
  <c r="J234" i="35"/>
  <c r="L168" i="35"/>
  <c r="N131" i="35"/>
  <c r="F52" i="34"/>
  <c r="F52" i="33" s="1"/>
  <c r="L64" i="35"/>
  <c r="N158" i="35"/>
  <c r="H221" i="35"/>
  <c r="K125" i="35"/>
  <c r="M92" i="35"/>
  <c r="M223" i="35"/>
  <c r="K170" i="35"/>
  <c r="N254" i="35"/>
  <c r="M16" i="35"/>
  <c r="M227" i="35"/>
  <c r="H30" i="35"/>
  <c r="M24" i="35"/>
  <c r="J240" i="35"/>
  <c r="L204" i="35"/>
  <c r="L95" i="35"/>
  <c r="N66" i="35"/>
  <c r="M82" i="35"/>
  <c r="M93" i="35"/>
  <c r="M282" i="35"/>
  <c r="H111" i="35"/>
  <c r="I169" i="35"/>
  <c r="L241" i="35"/>
  <c r="J158" i="35"/>
  <c r="I100" i="35"/>
  <c r="M133" i="35"/>
  <c r="G103" i="35"/>
  <c r="E63" i="34"/>
  <c r="G255" i="35"/>
  <c r="J126" i="35"/>
  <c r="K92" i="35"/>
  <c r="N120" i="35"/>
  <c r="K151" i="35"/>
  <c r="J111" i="35"/>
  <c r="F118" i="34"/>
  <c r="F118" i="33" s="1"/>
  <c r="N262" i="35"/>
  <c r="F43" i="34"/>
  <c r="F43" i="33" s="1"/>
  <c r="H91" i="35"/>
  <c r="I188" i="35"/>
  <c r="K15" i="35"/>
  <c r="J109" i="35"/>
  <c r="J253" i="35"/>
  <c r="K11" i="35"/>
  <c r="K264" i="35"/>
  <c r="K6" i="35"/>
  <c r="K123" i="35"/>
  <c r="H244" i="35"/>
  <c r="K29" i="35"/>
  <c r="H119" i="35"/>
  <c r="N206" i="35"/>
  <c r="L266" i="35"/>
  <c r="I43" i="35"/>
  <c r="G112" i="35"/>
  <c r="K93" i="35"/>
  <c r="M68" i="35"/>
  <c r="L57" i="35"/>
  <c r="H75" i="35"/>
  <c r="J262" i="35"/>
  <c r="J120" i="35"/>
  <c r="M285" i="35"/>
  <c r="J152" i="35"/>
  <c r="L184" i="35"/>
  <c r="K132" i="35"/>
  <c r="J95" i="35"/>
  <c r="F28" i="34"/>
  <c r="F28" i="33" s="1"/>
  <c r="F87" i="34"/>
  <c r="F87" i="33" s="1"/>
  <c r="N263" i="35"/>
  <c r="G84" i="35"/>
  <c r="N31" i="35"/>
  <c r="L63" i="35"/>
  <c r="K54" i="35"/>
  <c r="H26" i="35"/>
  <c r="N24" i="35"/>
  <c r="E3" i="34"/>
  <c r="J92" i="35"/>
  <c r="M123" i="35"/>
  <c r="J82" i="35"/>
  <c r="M186" i="35"/>
  <c r="J275" i="35"/>
  <c r="L151" i="35"/>
  <c r="F53" i="34"/>
  <c r="F53" i="33" s="1"/>
  <c r="K206" i="35"/>
  <c r="G66" i="35"/>
  <c r="J252" i="35"/>
  <c r="L144" i="35"/>
  <c r="M276" i="35"/>
  <c r="N84" i="35"/>
  <c r="M7" i="35"/>
  <c r="G49" i="35"/>
  <c r="M278" i="35"/>
  <c r="H271" i="35"/>
  <c r="M152" i="35"/>
  <c r="H62" i="35"/>
  <c r="M73" i="35"/>
  <c r="J214" i="35"/>
  <c r="K48" i="35"/>
  <c r="I222" i="35"/>
  <c r="L275" i="35"/>
  <c r="H200" i="35"/>
  <c r="M181" i="35"/>
  <c r="N29" i="35"/>
  <c r="I148" i="35"/>
  <c r="M169" i="35"/>
  <c r="M119" i="35"/>
  <c r="L203" i="35"/>
  <c r="H100" i="35"/>
  <c r="L264" i="35"/>
  <c r="I28" i="35"/>
  <c r="H285" i="35"/>
  <c r="N112" i="35"/>
  <c r="F27" i="34"/>
  <c r="F27" i="33" s="1"/>
  <c r="M102" i="35"/>
  <c r="M160" i="35"/>
  <c r="K150" i="35"/>
  <c r="I167" i="35"/>
  <c r="J107" i="35"/>
  <c r="G26" i="35"/>
  <c r="E96" i="34"/>
  <c r="E96" i="33" s="1"/>
  <c r="E107" i="34"/>
  <c r="E107" i="33" s="1"/>
  <c r="N57" i="35"/>
  <c r="K14" i="35"/>
  <c r="K185" i="35"/>
  <c r="N183" i="35"/>
  <c r="I282" i="35"/>
  <c r="M179" i="35"/>
  <c r="L92" i="35"/>
  <c r="N124" i="35"/>
  <c r="H128" i="35"/>
  <c r="M139" i="35"/>
  <c r="I65" i="35"/>
  <c r="J51" i="35"/>
  <c r="N50" i="35"/>
  <c r="L236" i="35"/>
  <c r="J105" i="35"/>
  <c r="K94" i="35"/>
  <c r="M64" i="35"/>
  <c r="J283" i="35"/>
  <c r="H73" i="35"/>
  <c r="N62" i="35"/>
  <c r="H167" i="35"/>
  <c r="L195" i="35"/>
  <c r="H148" i="35"/>
  <c r="N141" i="35"/>
  <c r="K238" i="35"/>
  <c r="K148" i="35"/>
  <c r="L90" i="35"/>
  <c r="M190" i="35"/>
  <c r="H120" i="35"/>
  <c r="H266" i="35"/>
  <c r="H110" i="35"/>
  <c r="L31" i="35"/>
  <c r="J195" i="35"/>
  <c r="H143" i="35"/>
  <c r="I186" i="35"/>
  <c r="J168" i="35"/>
  <c r="K91" i="35"/>
  <c r="I168" i="35"/>
  <c r="L128" i="35"/>
  <c r="H265" i="35"/>
  <c r="BI258" i="37"/>
  <c r="BL258" i="37" s="1"/>
  <c r="F258" i="37" s="1"/>
  <c r="J257" i="36" s="1"/>
  <c r="F257" i="36" s="1"/>
  <c r="BI57" i="37"/>
  <c r="BL57" i="37" s="1"/>
  <c r="F57" i="37" s="1"/>
  <c r="J56" i="36" s="1"/>
  <c r="F56" i="36" s="1"/>
  <c r="L6" i="37"/>
  <c r="AW180" i="37"/>
  <c r="C180" i="37" s="1"/>
  <c r="AW51" i="37"/>
  <c r="C51" i="37" s="1"/>
  <c r="AW134" i="37"/>
  <c r="C134" i="37" s="1"/>
  <c r="L66" i="37"/>
  <c r="AW168" i="37"/>
  <c r="C168" i="37" s="1"/>
  <c r="BI243" i="37"/>
  <c r="BI228" i="37"/>
  <c r="BL228" i="37" s="1"/>
  <c r="F228" i="37" s="1"/>
  <c r="J227" i="36" s="1"/>
  <c r="F227" i="36" s="1"/>
  <c r="L294" i="37"/>
  <c r="AW286" i="37"/>
  <c r="C286" i="37" s="1"/>
  <c r="AW66" i="37"/>
  <c r="C66" i="37" s="1"/>
  <c r="BI221" i="37"/>
  <c r="AW38" i="37"/>
  <c r="C38" i="37" s="1"/>
  <c r="AW129" i="37"/>
  <c r="C129" i="37" s="1"/>
  <c r="L296" i="37"/>
  <c r="L114" i="37"/>
  <c r="BI12" i="37"/>
  <c r="AW67" i="37"/>
  <c r="L273" i="37"/>
  <c r="AW246" i="37"/>
  <c r="C246" i="37" s="1"/>
  <c r="L49" i="37"/>
  <c r="BI226" i="37"/>
  <c r="BI100" i="37"/>
  <c r="BL100" i="37" s="1"/>
  <c r="F100" i="37" s="1"/>
  <c r="J99" i="36" s="1"/>
  <c r="F99" i="36" s="1"/>
  <c r="AW76" i="37"/>
  <c r="BI271" i="37"/>
  <c r="L74" i="37"/>
  <c r="L249" i="37"/>
  <c r="F15" i="34"/>
  <c r="F15" i="33" s="1"/>
  <c r="H190" i="35"/>
  <c r="I113" i="35"/>
  <c r="L46" i="35"/>
  <c r="K109" i="35"/>
  <c r="J186" i="35"/>
  <c r="L101" i="35"/>
  <c r="L223" i="35"/>
  <c r="I141" i="35"/>
  <c r="I71" i="35"/>
  <c r="J54" i="35"/>
  <c r="G240" i="35"/>
  <c r="J256" i="35"/>
  <c r="BI71" i="37"/>
  <c r="BL71" i="37" s="1"/>
  <c r="F71" i="37" s="1"/>
  <c r="J70" i="36" s="1"/>
  <c r="F70" i="36" s="1"/>
  <c r="E116" i="34"/>
  <c r="E116" i="33" s="1"/>
  <c r="BI33" i="37"/>
  <c r="L54" i="37"/>
  <c r="L243" i="37"/>
  <c r="L43" i="35"/>
  <c r="I190" i="35"/>
  <c r="K189" i="35"/>
  <c r="I25" i="35"/>
  <c r="M246" i="35"/>
  <c r="K56" i="35"/>
  <c r="L49" i="35"/>
  <c r="I256" i="35"/>
  <c r="J84" i="35"/>
  <c r="K8" i="35"/>
  <c r="K253" i="35"/>
  <c r="G7" i="35"/>
  <c r="J241" i="35"/>
  <c r="G27" i="35"/>
  <c r="BI229" i="37"/>
  <c r="BI161" i="37"/>
  <c r="BL161" i="37" s="1"/>
  <c r="BI152" i="37"/>
  <c r="L37" i="37"/>
  <c r="AW247" i="37"/>
  <c r="C247" i="37" s="1"/>
  <c r="L233" i="35"/>
  <c r="N76" i="35"/>
  <c r="K225" i="35"/>
  <c r="M254" i="35"/>
  <c r="I124" i="35"/>
  <c r="G56" i="35"/>
  <c r="M215" i="35"/>
  <c r="M142" i="35"/>
  <c r="M26" i="35"/>
  <c r="I18" i="35"/>
  <c r="M70" i="35"/>
  <c r="F47" i="34"/>
  <c r="F47" i="33" s="1"/>
  <c r="L50" i="35"/>
  <c r="L9" i="35"/>
  <c r="G206" i="35"/>
  <c r="H275" i="35"/>
  <c r="M184" i="35"/>
  <c r="L182" i="35"/>
  <c r="N240" i="35"/>
  <c r="L208" i="35"/>
  <c r="L254" i="35"/>
  <c r="K219" i="35"/>
  <c r="L123" i="35"/>
  <c r="I57" i="35"/>
  <c r="N149" i="35"/>
  <c r="I31" i="35"/>
  <c r="M43" i="35"/>
  <c r="L19" i="35"/>
  <c r="F38" i="34"/>
  <c r="F38" i="33" s="1"/>
  <c r="G119" i="35"/>
  <c r="K128" i="35"/>
  <c r="J259" i="35"/>
  <c r="J149" i="35"/>
  <c r="K180" i="35"/>
  <c r="H74" i="35"/>
  <c r="M209" i="35"/>
  <c r="K10" i="35"/>
  <c r="L18" i="35"/>
  <c r="M240" i="35"/>
  <c r="K163" i="35"/>
  <c r="G201" i="35"/>
  <c r="L228" i="35"/>
  <c r="H93" i="35"/>
  <c r="AW256" i="37"/>
  <c r="C256" i="37" s="1"/>
  <c r="F22" i="34"/>
  <c r="F22" i="33" s="1"/>
  <c r="H202" i="35"/>
  <c r="H33" i="35"/>
  <c r="N281" i="35"/>
  <c r="L188" i="37"/>
  <c r="AW7" i="37"/>
  <c r="C7" i="37" s="1"/>
  <c r="L237" i="37"/>
  <c r="I283" i="35"/>
  <c r="H65" i="35"/>
  <c r="L235" i="35"/>
  <c r="K160" i="35"/>
  <c r="L263" i="35"/>
  <c r="K74" i="35"/>
  <c r="H183" i="35"/>
  <c r="I76" i="35"/>
  <c r="H277" i="35"/>
  <c r="N6" i="35"/>
  <c r="I68" i="35"/>
  <c r="F32" i="34"/>
  <c r="F32" i="33" s="1"/>
  <c r="M274" i="35"/>
  <c r="M113" i="35"/>
  <c r="L142" i="35"/>
  <c r="L106" i="37"/>
  <c r="K131" i="35"/>
  <c r="I5" i="35"/>
  <c r="BI232" i="37"/>
  <c r="AW165" i="37"/>
  <c r="C165" i="37" s="1"/>
  <c r="I30" i="35"/>
  <c r="L196" i="35"/>
  <c r="I17" i="35"/>
  <c r="I217" i="35"/>
  <c r="H185" i="35"/>
  <c r="L52" i="35"/>
  <c r="J102" i="35"/>
  <c r="I200" i="35"/>
  <c r="L242" i="35"/>
  <c r="H114" i="35"/>
  <c r="H27" i="35"/>
  <c r="H260" i="35"/>
  <c r="N44" i="35"/>
  <c r="L219" i="35"/>
  <c r="AW111" i="37"/>
  <c r="C111" i="37" s="1"/>
  <c r="N218" i="35"/>
  <c r="I125" i="35"/>
  <c r="J45" i="35"/>
  <c r="M185" i="35"/>
  <c r="L32" i="35"/>
  <c r="N72" i="35"/>
  <c r="M237" i="35"/>
  <c r="H187" i="35"/>
  <c r="F40" i="34"/>
  <c r="F40" i="33" s="1"/>
  <c r="M218" i="35"/>
  <c r="N233" i="35"/>
  <c r="J204" i="35"/>
  <c r="K47" i="35"/>
  <c r="K124" i="35"/>
  <c r="BI260" i="37"/>
  <c r="BL260" i="37" s="1"/>
  <c r="F260" i="37" s="1"/>
  <c r="J259" i="36" s="1"/>
  <c r="F259" i="36" s="1"/>
  <c r="K53" i="35"/>
  <c r="K17" i="35"/>
  <c r="AW263" i="37"/>
  <c r="C263" i="37" s="1"/>
  <c r="BI217" i="37"/>
  <c r="N224" i="35"/>
  <c r="L226" i="35"/>
  <c r="K168" i="35"/>
  <c r="K5" i="35"/>
  <c r="I195" i="35"/>
  <c r="N25" i="35"/>
  <c r="E30" i="34"/>
  <c r="H89" i="35"/>
  <c r="L279" i="35"/>
  <c r="J197" i="35"/>
  <c r="L222" i="35"/>
  <c r="G246" i="35"/>
  <c r="M17" i="35"/>
  <c r="AW154" i="37"/>
  <c r="C154" i="37" s="1"/>
  <c r="BI118" i="37"/>
  <c r="BI5" i="37"/>
  <c r="BL5" i="37" s="1"/>
  <c r="F5" i="37" s="1"/>
  <c r="J4" i="36" s="1"/>
  <c r="F4" i="36" s="1"/>
  <c r="I82" i="35"/>
  <c r="L202" i="35"/>
  <c r="J237" i="35"/>
  <c r="BI123" i="37"/>
  <c r="AW237" i="37"/>
  <c r="C237" i="37" s="1"/>
  <c r="BI40" i="37"/>
  <c r="AW205" i="37"/>
  <c r="C205" i="37" s="1"/>
  <c r="BI192" i="37"/>
  <c r="BI116" i="37"/>
  <c r="AW112" i="37"/>
  <c r="C112" i="37" s="1"/>
  <c r="L152" i="37"/>
  <c r="M217" i="35"/>
  <c r="BI146" i="37"/>
  <c r="AW251" i="37"/>
  <c r="C251" i="37" s="1"/>
  <c r="L254" i="37"/>
  <c r="AW245" i="37"/>
  <c r="C245" i="37" s="1"/>
  <c r="K55" i="35"/>
  <c r="I207" i="35"/>
  <c r="J220" i="35"/>
  <c r="BI211" i="37"/>
  <c r="L267" i="37"/>
  <c r="L227" i="37"/>
  <c r="L17" i="37"/>
  <c r="I245" i="35"/>
  <c r="K226" i="35"/>
  <c r="J101" i="35"/>
  <c r="K271" i="35"/>
  <c r="H176" i="35"/>
  <c r="N166" i="35"/>
  <c r="N126" i="35"/>
  <c r="K52" i="35"/>
  <c r="I273" i="35"/>
  <c r="H104" i="35"/>
  <c r="N11" i="35"/>
  <c r="N180" i="35"/>
  <c r="K72" i="35"/>
  <c r="M265" i="35"/>
  <c r="M28" i="35"/>
  <c r="M10" i="35"/>
  <c r="M104" i="35"/>
  <c r="BI208" i="37"/>
  <c r="L183" i="37"/>
  <c r="AW227" i="37"/>
  <c r="C227" i="37" s="1"/>
  <c r="F76" i="34"/>
  <c r="F76" i="33" s="1"/>
  <c r="H158" i="35"/>
  <c r="M122" i="35"/>
  <c r="M86" i="35"/>
  <c r="K162" i="35"/>
  <c r="L205" i="35"/>
  <c r="H81" i="35"/>
  <c r="H203" i="35"/>
  <c r="L243" i="35"/>
  <c r="M38" i="35"/>
  <c r="N176" i="35"/>
  <c r="G166" i="35"/>
  <c r="F31" i="34"/>
  <c r="F31" i="33" s="1"/>
  <c r="H66" i="35"/>
  <c r="G94" i="35"/>
  <c r="K139" i="35"/>
  <c r="H51" i="35"/>
  <c r="I253" i="35"/>
  <c r="AW151" i="37"/>
  <c r="BI45" i="37"/>
  <c r="AW132" i="37"/>
  <c r="G275" i="35"/>
  <c r="J46" i="35"/>
  <c r="E28" i="34"/>
  <c r="G95" i="35"/>
  <c r="G46" i="35"/>
  <c r="BI93" i="37"/>
  <c r="BL93" i="37" s="1"/>
  <c r="F93" i="37" s="1"/>
  <c r="J92" i="36" s="1"/>
  <c r="F92" i="36" s="1"/>
  <c r="E109" i="34"/>
  <c r="G236" i="35"/>
  <c r="E53" i="34"/>
  <c r="G65" i="35"/>
  <c r="L251" i="37"/>
  <c r="M90" i="35"/>
  <c r="L133" i="35"/>
  <c r="J125" i="35"/>
  <c r="I75" i="35"/>
  <c r="J261" i="35"/>
  <c r="G31" i="35"/>
  <c r="E93" i="34"/>
  <c r="BI20" i="37"/>
  <c r="BL20" i="37" s="1"/>
  <c r="F20" i="37" s="1"/>
  <c r="J19" i="36" s="1"/>
  <c r="F19" i="36" s="1"/>
  <c r="BI120" i="37"/>
  <c r="BL120" i="37" s="1"/>
  <c r="F120" i="37" s="1"/>
  <c r="J119" i="36" s="1"/>
  <c r="F119" i="36" s="1"/>
  <c r="L211" i="37"/>
  <c r="AW249" i="37"/>
  <c r="C249" i="37" s="1"/>
  <c r="AW128" i="37"/>
  <c r="C128" i="37" s="1"/>
  <c r="BI51" i="37"/>
  <c r="BI191" i="37"/>
  <c r="BL191" i="37" s="1"/>
  <c r="F191" i="37" s="1"/>
  <c r="J190" i="36" s="1"/>
  <c r="F190" i="36" s="1"/>
  <c r="L212" i="37"/>
  <c r="L143" i="37"/>
  <c r="L134" i="37"/>
  <c r="BI97" i="37"/>
  <c r="AW301" i="37"/>
  <c r="C301" i="37" s="1"/>
  <c r="AW13" i="37"/>
  <c r="C13" i="37" s="1"/>
  <c r="BI156" i="37"/>
  <c r="AW153" i="37"/>
  <c r="C153" i="37" s="1"/>
  <c r="AW194" i="37"/>
  <c r="C194" i="37" s="1"/>
  <c r="AW298" i="37"/>
  <c r="C298" i="37" s="1"/>
  <c r="L238" i="37"/>
  <c r="L232" i="37"/>
  <c r="L234" i="37"/>
  <c r="L18" i="37"/>
  <c r="L245" i="37"/>
  <c r="AW252" i="37"/>
  <c r="C252" i="37" s="1"/>
  <c r="L14" i="37"/>
  <c r="AW171" i="37"/>
  <c r="C171" i="37" s="1"/>
  <c r="L258" i="37"/>
  <c r="AW174" i="37"/>
  <c r="C174" i="37" s="1"/>
  <c r="L138" i="37"/>
  <c r="L168" i="37"/>
  <c r="L220" i="37"/>
  <c r="L31" i="37"/>
  <c r="L205" i="37"/>
  <c r="AW91" i="37"/>
  <c r="C91" i="37" s="1"/>
  <c r="L105" i="37"/>
  <c r="AW257" i="37"/>
  <c r="C257" i="37" s="1"/>
  <c r="L137" i="37"/>
  <c r="I235" i="35"/>
  <c r="I264" i="35"/>
  <c r="I24" i="35"/>
  <c r="I170" i="35"/>
  <c r="H19" i="35"/>
  <c r="K277" i="35"/>
  <c r="K113" i="35"/>
  <c r="K165" i="35"/>
  <c r="J35" i="35"/>
  <c r="M31" i="35"/>
  <c r="K265" i="35"/>
  <c r="N196" i="35"/>
  <c r="L48" i="35"/>
  <c r="J48" i="35"/>
  <c r="M6" i="35"/>
  <c r="N53" i="35"/>
  <c r="L11" i="35"/>
  <c r="M111" i="35"/>
  <c r="L201" i="35"/>
  <c r="H29" i="35"/>
  <c r="L197" i="35"/>
  <c r="M143" i="35"/>
  <c r="J146" i="35"/>
  <c r="I69" i="35"/>
  <c r="H92" i="35"/>
  <c r="N70" i="35"/>
  <c r="L129" i="35"/>
  <c r="N114" i="35"/>
  <c r="I95" i="35"/>
  <c r="I104" i="35"/>
  <c r="N259" i="35"/>
  <c r="M205" i="35"/>
  <c r="I265" i="35"/>
  <c r="H170" i="35"/>
  <c r="J190" i="35"/>
  <c r="G199" i="35"/>
  <c r="I140" i="35"/>
  <c r="H69" i="35"/>
  <c r="N128" i="35"/>
  <c r="M263" i="35"/>
  <c r="H132" i="35"/>
  <c r="L76" i="35"/>
  <c r="H82" i="35"/>
  <c r="I258" i="35"/>
  <c r="H199" i="35"/>
  <c r="H246" i="35"/>
  <c r="L16" i="35"/>
  <c r="BI83" i="37"/>
  <c r="BL83" i="37" s="1"/>
  <c r="F83" i="37" s="1"/>
  <c r="J82" i="36" s="1"/>
  <c r="F82" i="36" s="1"/>
  <c r="BI112" i="37"/>
  <c r="BL112" i="37" s="1"/>
  <c r="F112" i="37" s="1"/>
  <c r="J111" i="36" s="1"/>
  <c r="F111" i="36" s="1"/>
  <c r="G102" i="35"/>
  <c r="F72" i="34"/>
  <c r="F72" i="33" s="1"/>
  <c r="G131" i="35"/>
  <c r="BI9" i="37"/>
  <c r="BL9" i="37" s="1"/>
  <c r="F9" i="37" s="1"/>
  <c r="J8" i="36" s="1"/>
  <c r="F8" i="36" s="1"/>
  <c r="K85" i="35"/>
  <c r="H157" i="35"/>
  <c r="N223" i="35"/>
  <c r="M198" i="35"/>
  <c r="F6" i="34"/>
  <c r="F6" i="33" s="1"/>
  <c r="E54" i="34"/>
  <c r="E31" i="34"/>
  <c r="BI168" i="37"/>
  <c r="BL168" i="37" s="1"/>
  <c r="F168" i="37" s="1"/>
  <c r="J167" i="36" s="1"/>
  <c r="F167" i="36" s="1"/>
  <c r="G195" i="35"/>
  <c r="BI291" i="37"/>
  <c r="BL291" i="37" s="1"/>
  <c r="F291" i="37" s="1"/>
  <c r="J290" i="36" s="1"/>
  <c r="F290" i="36" s="1"/>
  <c r="E45" i="34"/>
  <c r="L146" i="37"/>
  <c r="G81" i="35"/>
  <c r="H85" i="35"/>
  <c r="H207" i="35"/>
  <c r="H163" i="35"/>
  <c r="G113" i="35"/>
  <c r="G68" i="35"/>
  <c r="E75" i="34"/>
  <c r="L109" i="37"/>
  <c r="E69" i="34"/>
  <c r="G138" i="35"/>
  <c r="BI37" i="37"/>
  <c r="BL37" i="37" s="1"/>
  <c r="F37" i="37" s="1"/>
  <c r="J36" i="36" s="1"/>
  <c r="F36" i="36" s="1"/>
  <c r="AW118" i="37"/>
  <c r="BI47" i="37"/>
  <c r="BL47" i="37" s="1"/>
  <c r="F47" i="37" s="1"/>
  <c r="J46" i="36" s="1"/>
  <c r="F46" i="36" s="1"/>
  <c r="AW16" i="37"/>
  <c r="C16" i="37" s="1"/>
  <c r="AW192" i="37"/>
  <c r="C192" i="37" s="1"/>
  <c r="L127" i="37"/>
  <c r="L92" i="37"/>
  <c r="BI269" i="37"/>
  <c r="BI301" i="37"/>
  <c r="AW234" i="37"/>
  <c r="C234" i="37" s="1"/>
  <c r="AW292" i="37"/>
  <c r="C292" i="37" s="1"/>
  <c r="AW100" i="37"/>
  <c r="C100" i="37" s="1"/>
  <c r="L40" i="37"/>
  <c r="BI66" i="37"/>
  <c r="BL66" i="37" s="1"/>
  <c r="F66" i="37" s="1"/>
  <c r="J65" i="36" s="1"/>
  <c r="F65" i="36" s="1"/>
  <c r="BI263" i="37"/>
  <c r="BI86" i="37"/>
  <c r="BL86" i="37" s="1"/>
  <c r="F86" i="37" s="1"/>
  <c r="J85" i="36" s="1"/>
  <c r="F85" i="36" s="1"/>
  <c r="L171" i="37"/>
  <c r="L197" i="37"/>
  <c r="BI109" i="37"/>
  <c r="L167" i="37"/>
  <c r="AW58" i="37"/>
  <c r="C58" i="37" s="1"/>
  <c r="BI34" i="37"/>
  <c r="BI212" i="37"/>
  <c r="AW201" i="37"/>
  <c r="C201" i="37" s="1"/>
  <c r="AW43" i="37"/>
  <c r="C43" i="37" s="1"/>
  <c r="L112" i="37"/>
  <c r="L86" i="37"/>
  <c r="BI238" i="37"/>
  <c r="AW45" i="37"/>
  <c r="C45" i="37" s="1"/>
  <c r="BI193" i="37"/>
  <c r="L166" i="37"/>
  <c r="AW26" i="37"/>
  <c r="C26" i="37" s="1"/>
  <c r="AW300" i="37"/>
  <c r="C300" i="37" s="1"/>
  <c r="L11" i="37"/>
  <c r="BI254" i="37"/>
  <c r="BL254" i="37" s="1"/>
  <c r="F254" i="37" s="1"/>
  <c r="J253" i="36" s="1"/>
  <c r="F253" i="36" s="1"/>
  <c r="BI88" i="37"/>
  <c r="L69" i="37"/>
  <c r="BI274" i="37"/>
  <c r="L53" i="37"/>
  <c r="AW56" i="37"/>
  <c r="C56" i="37" s="1"/>
  <c r="L46" i="37"/>
  <c r="L154" i="37"/>
  <c r="L271" i="37"/>
  <c r="BI58" i="37"/>
  <c r="L194" i="37"/>
  <c r="L5" i="37"/>
  <c r="L277" i="37"/>
  <c r="BI246" i="37"/>
  <c r="AW20" i="37"/>
  <c r="C20" i="37" s="1"/>
  <c r="BI131" i="37"/>
  <c r="BL131" i="37" s="1"/>
  <c r="F131" i="37" s="1"/>
  <c r="J130" i="36" s="1"/>
  <c r="F130" i="36" s="1"/>
  <c r="AW25" i="37"/>
  <c r="C25" i="37" s="1"/>
  <c r="AW296" i="37"/>
  <c r="C296" i="37" s="1"/>
  <c r="L276" i="37"/>
  <c r="L23" i="37"/>
  <c r="AW303" i="37"/>
  <c r="C303" i="37" s="1"/>
  <c r="AW225" i="37"/>
  <c r="C225" i="37" s="1"/>
  <c r="AW93" i="37"/>
  <c r="C93" i="37" s="1"/>
  <c r="AW48" i="37"/>
  <c r="C48" i="37" s="1"/>
  <c r="L26" i="37"/>
  <c r="L165" i="37"/>
  <c r="L32" i="37"/>
  <c r="L97" i="37"/>
  <c r="L253" i="37"/>
  <c r="AW12" i="37"/>
  <c r="C12" i="37" s="1"/>
  <c r="AW231" i="37"/>
  <c r="C231" i="37" s="1"/>
  <c r="L225" i="37"/>
  <c r="AW6" i="37"/>
  <c r="C6" i="37" s="1"/>
  <c r="AW41" i="37"/>
  <c r="C41" i="37" s="1"/>
  <c r="L287" i="37"/>
  <c r="G15" i="35"/>
  <c r="J76" i="35"/>
  <c r="I33" i="35"/>
  <c r="M148" i="35"/>
  <c r="I81" i="35"/>
  <c r="N142" i="35"/>
  <c r="H12" i="35"/>
  <c r="H223" i="35"/>
  <c r="I238" i="35"/>
  <c r="J171" i="35"/>
  <c r="G271" i="35"/>
  <c r="N184" i="35"/>
  <c r="J179" i="35"/>
  <c r="K209" i="35"/>
  <c r="H245" i="35"/>
  <c r="K201" i="35"/>
  <c r="H282" i="35"/>
  <c r="N52" i="35"/>
  <c r="L169" i="35"/>
  <c r="K35" i="35"/>
  <c r="I221" i="35"/>
  <c r="N113" i="35"/>
  <c r="L148" i="35"/>
  <c r="H198" i="35"/>
  <c r="L187" i="35"/>
  <c r="F91" i="34"/>
  <c r="F91" i="33" s="1"/>
  <c r="K68" i="35"/>
  <c r="N49" i="35"/>
  <c r="N164" i="35"/>
  <c r="I254" i="35"/>
  <c r="I12" i="35"/>
  <c r="I241" i="35"/>
  <c r="H140" i="35"/>
  <c r="K25" i="35"/>
  <c r="M140" i="35"/>
  <c r="J165" i="35"/>
  <c r="M182" i="35"/>
  <c r="M36" i="35"/>
  <c r="L127" i="35"/>
  <c r="I219" i="35"/>
  <c r="G196" i="35"/>
  <c r="K45" i="35"/>
  <c r="I262" i="35"/>
  <c r="J238" i="35"/>
  <c r="L147" i="35"/>
  <c r="N13" i="35"/>
  <c r="G110" i="35"/>
  <c r="J72" i="35"/>
  <c r="L86" i="35"/>
  <c r="G176" i="35"/>
  <c r="N46" i="35"/>
  <c r="L183" i="35"/>
  <c r="I158" i="35"/>
  <c r="J91" i="35"/>
  <c r="H94" i="35"/>
  <c r="K50" i="35"/>
  <c r="N148" i="35"/>
  <c r="M5" i="35"/>
  <c r="H214" i="35"/>
  <c r="M216" i="35"/>
  <c r="N102" i="35"/>
  <c r="H241" i="35"/>
  <c r="M234" i="35"/>
  <c r="N226" i="35"/>
  <c r="L200" i="35"/>
  <c r="H49" i="35"/>
  <c r="I46" i="35"/>
  <c r="M107" i="35"/>
  <c r="K188" i="35"/>
  <c r="H70" i="35"/>
  <c r="E36" i="34"/>
  <c r="G33" i="35"/>
  <c r="G203" i="35"/>
  <c r="BI231" i="37"/>
  <c r="BL231" i="37" s="1"/>
  <c r="F231" i="37" s="1"/>
  <c r="J230" i="36" s="1"/>
  <c r="F230" i="36" s="1"/>
  <c r="G245" i="35"/>
  <c r="G57" i="35"/>
  <c r="G114" i="35"/>
  <c r="BI18" i="37"/>
  <c r="L174" i="37"/>
  <c r="AW253" i="37"/>
  <c r="C253" i="37" s="1"/>
  <c r="AW260" i="37"/>
  <c r="C260" i="37" s="1"/>
  <c r="AW254" i="37"/>
  <c r="C254" i="37" s="1"/>
  <c r="L233" i="37"/>
  <c r="BI54" i="37"/>
  <c r="BL54" i="37" s="1"/>
  <c r="F54" i="37" s="1"/>
  <c r="J53" i="36" s="1"/>
  <c r="F53" i="36" s="1"/>
  <c r="BI76" i="37"/>
  <c r="BI26" i="37"/>
  <c r="BL26" i="37" s="1"/>
  <c r="F26" i="37" s="1"/>
  <c r="J25" i="36" s="1"/>
  <c r="F25" i="36" s="1"/>
  <c r="BI143" i="37"/>
  <c r="L169" i="37"/>
  <c r="L73" i="37"/>
  <c r="L51" i="37"/>
  <c r="L163" i="37"/>
  <c r="L129" i="37"/>
  <c r="L301" i="37"/>
  <c r="L47" i="37"/>
  <c r="BI136" i="37"/>
  <c r="BL136" i="37" s="1"/>
  <c r="F136" i="37" s="1"/>
  <c r="J135" i="36" s="1"/>
  <c r="F135" i="36" s="1"/>
  <c r="BI73" i="37"/>
  <c r="AW261" i="37"/>
  <c r="C261" i="37" s="1"/>
  <c r="AW267" i="37"/>
  <c r="C267" i="37" s="1"/>
  <c r="L207" i="37"/>
  <c r="BI128" i="37"/>
  <c r="AW68" i="37"/>
  <c r="C68" i="37" s="1"/>
  <c r="BI74" i="37"/>
  <c r="BL74" i="37" s="1"/>
  <c r="F74" i="37" s="1"/>
  <c r="J73" i="36" s="1"/>
  <c r="F73" i="36" s="1"/>
  <c r="AW283" i="37"/>
  <c r="C283" i="37" s="1"/>
  <c r="L125" i="37"/>
  <c r="L71" i="37"/>
  <c r="L292" i="37"/>
  <c r="AW269" i="37"/>
  <c r="C269" i="37" s="1"/>
  <c r="AW117" i="37"/>
  <c r="C117" i="37" s="1"/>
  <c r="L240" i="37"/>
  <c r="AW233" i="37"/>
  <c r="C233" i="37" s="1"/>
  <c r="AW29" i="37"/>
  <c r="C29" i="37" s="1"/>
  <c r="BI46" i="37"/>
  <c r="AW188" i="37"/>
  <c r="C188" i="37" s="1"/>
  <c r="BI41" i="37"/>
  <c r="BI169" i="37"/>
  <c r="BI297" i="37"/>
  <c r="BL297" i="37" s="1"/>
  <c r="F297" i="37" s="1"/>
  <c r="J296" i="36" s="1"/>
  <c r="F296" i="36" s="1"/>
  <c r="BI236" i="37"/>
  <c r="BI106" i="37"/>
  <c r="BI72" i="37"/>
  <c r="BI113" i="37"/>
  <c r="AW276" i="37"/>
  <c r="C276" i="37" s="1"/>
  <c r="L57" i="37"/>
  <c r="L288" i="37"/>
  <c r="AW54" i="37"/>
  <c r="C54" i="37" s="1"/>
  <c r="AW73" i="37"/>
  <c r="C73" i="37" s="1"/>
  <c r="AW85" i="37"/>
  <c r="C85" i="37" s="1"/>
  <c r="AW285" i="37"/>
  <c r="C285" i="37" s="1"/>
  <c r="L149" i="37"/>
  <c r="AW137" i="37"/>
  <c r="C137" i="37" s="1"/>
  <c r="AW172" i="37"/>
  <c r="C172" i="37" s="1"/>
  <c r="L101" i="37"/>
  <c r="AW167" i="37"/>
  <c r="C167" i="37" s="1"/>
  <c r="AW274" i="37"/>
  <c r="C274" i="37" s="1"/>
  <c r="L203" i="37"/>
  <c r="AW281" i="37"/>
  <c r="C281" i="37" s="1"/>
  <c r="AW203" i="37"/>
  <c r="C203" i="37" s="1"/>
  <c r="L272" i="37"/>
  <c r="AW113" i="37"/>
  <c r="C113" i="37" s="1"/>
  <c r="L147" i="37"/>
  <c r="L96" i="37"/>
  <c r="F119" i="34"/>
  <c r="F119" i="33" s="1"/>
  <c r="J26" i="35"/>
  <c r="M146" i="35"/>
  <c r="H28" i="35"/>
  <c r="I86" i="35"/>
  <c r="J217" i="35"/>
  <c r="M103" i="35"/>
  <c r="J284" i="35"/>
  <c r="H121" i="35"/>
  <c r="J68" i="35"/>
  <c r="N63" i="35"/>
  <c r="K62" i="35"/>
  <c r="I151" i="35"/>
  <c r="N190" i="35"/>
  <c r="N181" i="35"/>
  <c r="I6" i="35"/>
  <c r="K146" i="35"/>
  <c r="N221" i="35"/>
  <c r="M27" i="35"/>
  <c r="I92" i="35"/>
  <c r="K28" i="35"/>
  <c r="N255" i="35"/>
  <c r="L10" i="35"/>
  <c r="N130" i="35"/>
  <c r="N17" i="35"/>
  <c r="J198" i="35"/>
  <c r="N177" i="35"/>
  <c r="K81" i="35"/>
  <c r="M257" i="35"/>
  <c r="I16" i="35"/>
  <c r="J94" i="35"/>
  <c r="I114" i="35"/>
  <c r="N151" i="35"/>
  <c r="H261" i="35"/>
  <c r="L126" i="35"/>
  <c r="H18" i="35"/>
  <c r="N178" i="35"/>
  <c r="N111" i="35"/>
  <c r="I19" i="35"/>
  <c r="L94" i="35"/>
  <c r="H31" i="35"/>
  <c r="F117" i="34"/>
  <c r="F117" i="33" s="1"/>
  <c r="J227" i="35"/>
  <c r="G19" i="35"/>
  <c r="K9" i="35"/>
  <c r="M281" i="35"/>
  <c r="M171" i="35"/>
  <c r="I143" i="35"/>
  <c r="H254" i="35"/>
  <c r="H195" i="35"/>
  <c r="J124" i="35"/>
  <c r="G12" i="35"/>
  <c r="F78" i="34"/>
  <c r="F78" i="33" s="1"/>
  <c r="N92" i="35"/>
  <c r="N198" i="35"/>
  <c r="K284" i="35"/>
  <c r="K110" i="35"/>
  <c r="I26" i="35"/>
  <c r="M201" i="35"/>
  <c r="J160" i="35"/>
  <c r="J50" i="35"/>
  <c r="J280" i="35"/>
  <c r="M14" i="35"/>
  <c r="G108" i="35"/>
  <c r="K51" i="35"/>
  <c r="M72" i="35"/>
  <c r="H7" i="35"/>
  <c r="M241" i="35"/>
  <c r="H216" i="35"/>
  <c r="G225" i="35"/>
  <c r="N122" i="35"/>
  <c r="L109" i="35"/>
  <c r="I83" i="35"/>
  <c r="M57" i="35"/>
  <c r="F29" i="34"/>
  <c r="F29" i="33" s="1"/>
  <c r="H45" i="35"/>
  <c r="N8" i="35"/>
  <c r="E64" i="34"/>
  <c r="G280" i="35"/>
  <c r="E71" i="34"/>
  <c r="G86" i="35"/>
  <c r="L257" i="37"/>
  <c r="L161" i="37"/>
  <c r="D161" i="37" s="1"/>
  <c r="L289" i="37"/>
  <c r="L8" i="37"/>
  <c r="L27" i="37"/>
  <c r="AW136" i="37"/>
  <c r="C136" i="37" s="1"/>
  <c r="L280" i="37"/>
  <c r="BI165" i="37"/>
  <c r="BL165" i="37" s="1"/>
  <c r="F165" i="37" s="1"/>
  <c r="J164" i="36" s="1"/>
  <c r="F164" i="36" s="1"/>
  <c r="BI137" i="37"/>
  <c r="AW37" i="37"/>
  <c r="C37" i="37" s="1"/>
  <c r="L231" i="37"/>
  <c r="L148" i="37"/>
  <c r="AW238" i="37"/>
  <c r="C238" i="37" s="1"/>
  <c r="L7" i="37"/>
  <c r="BI157" i="37"/>
  <c r="BI149" i="37"/>
  <c r="AW214" i="37"/>
  <c r="C214" i="37" s="1"/>
  <c r="BI53" i="37"/>
  <c r="L16" i="37"/>
  <c r="AW32" i="37"/>
  <c r="C32" i="37" s="1"/>
  <c r="L180" i="37"/>
  <c r="L45" i="37"/>
  <c r="L33" i="37"/>
  <c r="BI117" i="37"/>
  <c r="AW5" i="37"/>
  <c r="C5" i="37" s="1"/>
  <c r="L297" i="37"/>
  <c r="BI278" i="37"/>
  <c r="BL278" i="37" s="1"/>
  <c r="F278" i="37" s="1"/>
  <c r="J277" i="36" s="1"/>
  <c r="F277" i="36" s="1"/>
  <c r="L85" i="37"/>
  <c r="L88" i="37"/>
  <c r="L241" i="37"/>
  <c r="AW98" i="37"/>
  <c r="C98" i="37" s="1"/>
  <c r="L65" i="37"/>
  <c r="AW297" i="37"/>
  <c r="C297" i="37" s="1"/>
  <c r="BI273" i="37"/>
  <c r="L68" i="37"/>
  <c r="L141" i="37"/>
  <c r="L128" i="37"/>
  <c r="AW74" i="37"/>
  <c r="C74" i="37" s="1"/>
  <c r="AW209" i="37"/>
  <c r="C209" i="37" s="1"/>
  <c r="AW232" i="37"/>
  <c r="C232" i="37" s="1"/>
  <c r="BI154" i="37"/>
  <c r="BL154" i="37" s="1"/>
  <c r="F154" i="37" s="1"/>
  <c r="J153" i="36" s="1"/>
  <c r="F153" i="36" s="1"/>
  <c r="L25" i="37"/>
  <c r="AW28" i="37"/>
  <c r="C28" i="37" s="1"/>
  <c r="BI187" i="37"/>
  <c r="BI52" i="37"/>
  <c r="BI48" i="37"/>
  <c r="BI256" i="37"/>
  <c r="BL256" i="37" s="1"/>
  <c r="F256" i="37" s="1"/>
  <c r="J255" i="36" s="1"/>
  <c r="F255" i="36" s="1"/>
  <c r="BI126" i="37"/>
  <c r="BL126" i="37" s="1"/>
  <c r="F126" i="37" s="1"/>
  <c r="J125" i="36" s="1"/>
  <c r="F125" i="36" s="1"/>
  <c r="BI280" i="37"/>
  <c r="BI241" i="37"/>
  <c r="AW31" i="37"/>
  <c r="C31" i="37" s="1"/>
  <c r="L186" i="37"/>
  <c r="AW229" i="37"/>
  <c r="C229" i="37" s="1"/>
  <c r="L77" i="37"/>
  <c r="AW131" i="37"/>
  <c r="C131" i="37" s="1"/>
  <c r="AW207" i="37"/>
  <c r="C207" i="37" s="1"/>
  <c r="AW34" i="37"/>
  <c r="C34" i="37" s="1"/>
  <c r="L12" i="37"/>
  <c r="L263" i="37"/>
  <c r="AW88" i="37"/>
  <c r="C88" i="37" s="1"/>
  <c r="L248" i="37"/>
  <c r="L213" i="37"/>
  <c r="L100" i="37"/>
  <c r="AW108" i="37"/>
  <c r="C108" i="37" s="1"/>
  <c r="L60" i="37"/>
  <c r="L181" i="37"/>
  <c r="AW89" i="37"/>
  <c r="C89" i="37" s="1"/>
  <c r="AW177" i="37"/>
  <c r="C177" i="37" s="1"/>
  <c r="H126" i="35"/>
  <c r="J44" i="35"/>
  <c r="L258" i="35"/>
  <c r="K166" i="35"/>
  <c r="H164" i="35"/>
  <c r="M19" i="35"/>
  <c r="N219" i="35"/>
  <c r="J224" i="35"/>
  <c r="I126" i="35"/>
  <c r="I185" i="35"/>
  <c r="N222" i="35"/>
  <c r="M29" i="35"/>
  <c r="I181" i="35"/>
  <c r="G109" i="35"/>
  <c r="M83" i="35"/>
  <c r="H197" i="35"/>
  <c r="H38" i="35"/>
  <c r="N5" i="35"/>
  <c r="I277" i="35"/>
  <c r="M225" i="35"/>
  <c r="K262" i="35"/>
  <c r="H88" i="35"/>
  <c r="G161" i="35"/>
  <c r="K43" i="35"/>
  <c r="K257" i="35"/>
  <c r="I197" i="35"/>
  <c r="L24" i="35"/>
  <c r="N217" i="35"/>
  <c r="F12" i="34"/>
  <c r="F12" i="33" s="1"/>
  <c r="J148" i="35"/>
  <c r="N32" i="35"/>
  <c r="J205" i="35"/>
  <c r="I35" i="35"/>
  <c r="K167" i="35"/>
  <c r="J38" i="35"/>
  <c r="L67" i="35"/>
  <c r="N272" i="35"/>
  <c r="J49" i="35"/>
  <c r="F71" i="34"/>
  <c r="F71" i="33" s="1"/>
  <c r="K279" i="35"/>
  <c r="K221" i="35"/>
  <c r="H149" i="35"/>
  <c r="N33" i="35"/>
  <c r="M128" i="35"/>
  <c r="N110" i="35"/>
  <c r="J282" i="35"/>
  <c r="J110" i="35"/>
  <c r="K138" i="35"/>
  <c r="G124" i="35"/>
  <c r="J266" i="35"/>
  <c r="I13" i="35"/>
  <c r="I182" i="35"/>
  <c r="L271" i="35"/>
  <c r="L225" i="35"/>
  <c r="N47" i="35"/>
  <c r="L35" i="35"/>
  <c r="G64" i="35"/>
  <c r="J81" i="35"/>
  <c r="K205" i="35"/>
  <c r="L146" i="35"/>
  <c r="L7" i="35"/>
  <c r="H25" i="35"/>
  <c r="N54" i="35"/>
  <c r="M15" i="35"/>
  <c r="K234" i="35"/>
  <c r="K235" i="35"/>
  <c r="F84" i="34"/>
  <c r="F84" i="33" s="1"/>
  <c r="I240" i="35"/>
  <c r="H225" i="35"/>
  <c r="L122" i="35"/>
  <c r="M228" i="35"/>
  <c r="F116" i="34"/>
  <c r="F116" i="33" s="1"/>
  <c r="E39" i="34"/>
  <c r="G184" i="35"/>
  <c r="BI251" i="37"/>
  <c r="BI67" i="37"/>
  <c r="L34" i="37"/>
  <c r="AW140" i="37"/>
  <c r="C140" i="37" s="1"/>
  <c r="AW101" i="37"/>
  <c r="C101" i="37" s="1"/>
  <c r="AW189" i="37"/>
  <c r="C189" i="37" s="1"/>
  <c r="BI96" i="37"/>
  <c r="BI60" i="37"/>
  <c r="BL60" i="37" s="1"/>
  <c r="F60" i="37" s="1"/>
  <c r="J59" i="36" s="1"/>
  <c r="F59" i="36" s="1"/>
  <c r="BI94" i="37"/>
  <c r="BI234" i="37"/>
  <c r="BL234" i="37" s="1"/>
  <c r="F234" i="37" s="1"/>
  <c r="J233" i="36" s="1"/>
  <c r="F233" i="36" s="1"/>
  <c r="AW176" i="37"/>
  <c r="C176" i="37" s="1"/>
  <c r="AW9" i="37"/>
  <c r="C9" i="37" s="1"/>
  <c r="L281" i="37"/>
  <c r="AW107" i="37"/>
  <c r="C107" i="37" s="1"/>
  <c r="L172" i="37"/>
  <c r="L283" i="37"/>
  <c r="AW143" i="37"/>
  <c r="C143" i="37" s="1"/>
  <c r="BI148" i="37"/>
  <c r="BI133" i="37"/>
  <c r="AW83" i="37"/>
  <c r="C83" i="37" s="1"/>
  <c r="AW277" i="37"/>
  <c r="C277" i="37" s="1"/>
  <c r="AW33" i="37"/>
  <c r="C33" i="37" s="1"/>
  <c r="L196" i="37"/>
  <c r="BI127" i="37"/>
  <c r="L269" i="37"/>
  <c r="AW187" i="37"/>
  <c r="C187" i="37" s="1"/>
  <c r="BI89" i="37"/>
  <c r="L13" i="37"/>
  <c r="AW21" i="37"/>
  <c r="C21" i="37" s="1"/>
  <c r="L36" i="37"/>
  <c r="AW52" i="37"/>
  <c r="C52" i="37" s="1"/>
  <c r="L126" i="37"/>
  <c r="L185" i="37"/>
  <c r="L236" i="37"/>
  <c r="AW185" i="37"/>
  <c r="C185" i="37" s="1"/>
  <c r="BI225" i="37"/>
  <c r="BI36" i="37"/>
  <c r="BL36" i="37" s="1"/>
  <c r="F36" i="37" s="1"/>
  <c r="J35" i="36" s="1"/>
  <c r="F35" i="36" s="1"/>
  <c r="L98" i="37"/>
  <c r="L298" i="37"/>
  <c r="L94" i="37"/>
  <c r="AW106" i="37"/>
  <c r="C106" i="37" s="1"/>
  <c r="AW96" i="37"/>
  <c r="C96" i="37" s="1"/>
  <c r="BI197" i="37"/>
  <c r="BL197" i="37" s="1"/>
  <c r="F197" i="37" s="1"/>
  <c r="J196" i="36" s="1"/>
  <c r="F196" i="36" s="1"/>
  <c r="BI289" i="37"/>
  <c r="BL289" i="37" s="1"/>
  <c r="F289" i="37" s="1"/>
  <c r="J288" i="36" s="1"/>
  <c r="F288" i="36" s="1"/>
  <c r="AW57" i="37"/>
  <c r="C57" i="37" s="1"/>
  <c r="L9" i="37"/>
  <c r="L177" i="37"/>
  <c r="BI28" i="37"/>
  <c r="BL28" i="37" s="1"/>
  <c r="F28" i="37" s="1"/>
  <c r="J27" i="36" s="1"/>
  <c r="F27" i="36" s="1"/>
  <c r="BI180" i="37"/>
  <c r="BL180" i="37" s="1"/>
  <c r="F180" i="37" s="1"/>
  <c r="J179" i="36" s="1"/>
  <c r="F179" i="36" s="1"/>
  <c r="AW293" i="37"/>
  <c r="C293" i="37" s="1"/>
  <c r="L274" i="37"/>
  <c r="AW148" i="37"/>
  <c r="C148" i="37" s="1"/>
  <c r="L300" i="37"/>
  <c r="AW127" i="37"/>
  <c r="C127" i="37" s="1"/>
  <c r="AW213" i="37"/>
  <c r="C213" i="37" s="1"/>
  <c r="AW87" i="37"/>
  <c r="C87" i="37" s="1"/>
  <c r="BI185" i="37"/>
  <c r="BL185" i="37" s="1"/>
  <c r="F185" i="37" s="1"/>
  <c r="J184" i="36" s="1"/>
  <c r="F184" i="36" s="1"/>
  <c r="BI203" i="37"/>
  <c r="BI249" i="37"/>
  <c r="BL249" i="37" s="1"/>
  <c r="F249" i="37" s="1"/>
  <c r="J248" i="36" s="1"/>
  <c r="F248" i="36" s="1"/>
  <c r="G162" i="35"/>
  <c r="G92" i="35"/>
  <c r="F110" i="34"/>
  <c r="F110" i="33" s="1"/>
  <c r="E22" i="34"/>
  <c r="G221" i="35"/>
  <c r="G105" i="35"/>
  <c r="E51" i="34"/>
  <c r="E29" i="34"/>
  <c r="G247" i="35"/>
  <c r="G160" i="35"/>
  <c r="G70" i="35"/>
  <c r="E102" i="34"/>
  <c r="E62" i="34"/>
  <c r="E37" i="34"/>
  <c r="G5" i="35"/>
  <c r="G164" i="35"/>
  <c r="G122" i="35"/>
  <c r="E94" i="34"/>
  <c r="E52" i="34"/>
  <c r="G18" i="35"/>
  <c r="G220" i="35"/>
  <c r="G54" i="35"/>
  <c r="G107" i="35"/>
  <c r="G123" i="35"/>
  <c r="G13" i="35"/>
  <c r="G180" i="35"/>
  <c r="G100" i="35"/>
  <c r="G187" i="35"/>
  <c r="E6" i="34"/>
  <c r="G67" i="35"/>
  <c r="E91" i="34"/>
  <c r="G71" i="35"/>
  <c r="G89" i="35"/>
  <c r="G48" i="35"/>
  <c r="G244" i="35"/>
  <c r="G181" i="35"/>
  <c r="G50" i="35"/>
  <c r="E19" i="34"/>
  <c r="E120" i="34"/>
  <c r="G283" i="35"/>
  <c r="F20" i="34"/>
  <c r="F20" i="33" s="1"/>
  <c r="G278" i="35"/>
  <c r="F19" i="34"/>
  <c r="F19" i="33" s="1"/>
  <c r="E43" i="34"/>
  <c r="G274" i="35"/>
  <c r="G277" i="35"/>
  <c r="G82" i="35"/>
  <c r="G128" i="35"/>
  <c r="G104" i="35"/>
  <c r="E104" i="35" s="1"/>
  <c r="D104" i="35" s="1"/>
  <c r="F104" i="35" s="1"/>
  <c r="G74" i="35"/>
  <c r="E13" i="34"/>
  <c r="G189" i="35"/>
  <c r="F45" i="34"/>
  <c r="F45" i="33" s="1"/>
  <c r="E11" i="34"/>
  <c r="G111" i="35"/>
  <c r="E117" i="34"/>
  <c r="E99" i="34"/>
  <c r="G254" i="35"/>
  <c r="E95" i="34"/>
  <c r="G238" i="35"/>
  <c r="G129" i="35"/>
  <c r="G93" i="35"/>
  <c r="E101" i="34"/>
  <c r="G91" i="35"/>
  <c r="F60" i="34"/>
  <c r="F60" i="33" s="1"/>
  <c r="G241" i="35"/>
  <c r="E76" i="34"/>
  <c r="G133" i="35"/>
  <c r="G235" i="35"/>
  <c r="G259" i="35"/>
  <c r="E5" i="34"/>
  <c r="E103" i="34"/>
  <c r="G47" i="35"/>
  <c r="E72" i="34"/>
  <c r="G62" i="35"/>
  <c r="G284" i="35"/>
  <c r="L188" i="35"/>
  <c r="K120" i="35"/>
  <c r="J222" i="35"/>
  <c r="L158" i="35"/>
  <c r="M25" i="35"/>
  <c r="J6" i="35"/>
  <c r="M178" i="35"/>
  <c r="K177" i="35"/>
  <c r="G38" i="35"/>
  <c r="N71" i="35"/>
  <c r="J255" i="35"/>
  <c r="N202" i="35"/>
  <c r="K272" i="35"/>
  <c r="M18" i="35"/>
  <c r="M85" i="35"/>
  <c r="N144" i="35"/>
  <c r="H125" i="35"/>
  <c r="I51" i="35"/>
  <c r="F101" i="34"/>
  <c r="F101" i="33" s="1"/>
  <c r="N273" i="35"/>
  <c r="F96" i="34"/>
  <c r="F96" i="33" s="1"/>
  <c r="H147" i="35"/>
  <c r="E112" i="34"/>
  <c r="E88" i="34"/>
  <c r="E38" i="34"/>
  <c r="N100" i="35"/>
  <c r="F14" i="34"/>
  <c r="F14" i="33" s="1"/>
  <c r="L65" i="35"/>
  <c r="N26" i="35"/>
  <c r="M34" i="35"/>
  <c r="G273" i="35"/>
  <c r="K16" i="35"/>
  <c r="I105" i="35"/>
  <c r="J264" i="35"/>
  <c r="J12" i="35"/>
  <c r="L277" i="35"/>
  <c r="H189" i="35"/>
  <c r="M219" i="35"/>
  <c r="J188" i="35"/>
  <c r="H220" i="35"/>
  <c r="K200" i="35"/>
  <c r="K76" i="35"/>
  <c r="M100" i="35"/>
  <c r="J85" i="35"/>
  <c r="J236" i="35"/>
  <c r="L138" i="35"/>
  <c r="K273" i="35"/>
  <c r="M214" i="35"/>
  <c r="I107" i="35"/>
  <c r="I257" i="35"/>
  <c r="M208" i="35"/>
  <c r="I103" i="35"/>
  <c r="G130" i="35"/>
  <c r="K182" i="35"/>
  <c r="I161" i="35"/>
  <c r="I109" i="35"/>
  <c r="K236" i="35"/>
  <c r="F103" i="34"/>
  <c r="F103" i="33" s="1"/>
  <c r="J167" i="35"/>
  <c r="J216" i="35"/>
  <c r="G204" i="35"/>
  <c r="K159" i="35"/>
  <c r="J73" i="35"/>
  <c r="G127" i="35"/>
  <c r="G151" i="35"/>
  <c r="E86" i="34"/>
  <c r="G276" i="35"/>
  <c r="G149" i="35"/>
  <c r="E27" i="34"/>
  <c r="E15" i="34"/>
  <c r="E67" i="34"/>
  <c r="E40" i="34"/>
  <c r="E111" i="34"/>
  <c r="E118" i="34"/>
  <c r="F64" i="34"/>
  <c r="F64" i="33" s="1"/>
  <c r="F4" i="34"/>
  <c r="F4" i="33" s="1"/>
  <c r="N277" i="35"/>
  <c r="G253" i="35"/>
  <c r="M112" i="35"/>
  <c r="N36" i="35"/>
  <c r="K259" i="35"/>
  <c r="H56" i="35"/>
  <c r="K198" i="35"/>
  <c r="L70" i="35"/>
  <c r="M45" i="35"/>
  <c r="F93" i="34"/>
  <c r="F93" i="33" s="1"/>
  <c r="I201" i="35"/>
  <c r="I177" i="35"/>
  <c r="N45" i="35"/>
  <c r="J67" i="35"/>
  <c r="J64" i="35"/>
  <c r="K63" i="35"/>
  <c r="H113" i="35"/>
  <c r="L105" i="35"/>
  <c r="G34" i="35"/>
  <c r="L62" i="35"/>
  <c r="M202" i="35"/>
  <c r="M157" i="35"/>
  <c r="K242" i="35"/>
  <c r="L82" i="35"/>
  <c r="H242" i="35"/>
  <c r="K88" i="35"/>
  <c r="L100" i="35"/>
  <c r="J9" i="35"/>
  <c r="I52" i="35"/>
  <c r="N195" i="35"/>
  <c r="L120" i="35"/>
  <c r="G168" i="35"/>
  <c r="F62" i="34"/>
  <c r="F62" i="33" s="1"/>
  <c r="E8" i="34"/>
  <c r="E83" i="34"/>
  <c r="G145" i="35"/>
  <c r="E47" i="34"/>
  <c r="K38" i="35"/>
  <c r="H150" i="35"/>
  <c r="J207" i="35"/>
  <c r="J143" i="35"/>
  <c r="I179" i="35"/>
  <c r="F51" i="34"/>
  <c r="F51" i="33" s="1"/>
  <c r="N109" i="35"/>
  <c r="I15" i="35"/>
  <c r="F86" i="34"/>
  <c r="F86" i="33" s="1"/>
  <c r="L163" i="35"/>
  <c r="L261" i="35"/>
  <c r="G272" i="35"/>
  <c r="M279" i="35"/>
  <c r="K36" i="35"/>
  <c r="N43" i="35"/>
  <c r="L73" i="35"/>
  <c r="G258" i="35"/>
  <c r="N125" i="35"/>
  <c r="L283" i="35"/>
  <c r="L29" i="35"/>
  <c r="J24" i="35"/>
  <c r="I209" i="35"/>
  <c r="H64" i="35"/>
  <c r="N163" i="35"/>
  <c r="M151" i="35"/>
  <c r="H252" i="35"/>
  <c r="F13" i="34"/>
  <c r="F13" i="33" s="1"/>
  <c r="N169" i="35"/>
  <c r="K220" i="35"/>
  <c r="G179" i="35"/>
  <c r="N28" i="35"/>
  <c r="M33" i="35"/>
  <c r="J100" i="35"/>
  <c r="H165" i="35"/>
  <c r="L114" i="35"/>
  <c r="N12" i="35"/>
  <c r="M176" i="35"/>
  <c r="H67" i="35"/>
  <c r="H238" i="35"/>
  <c r="M9" i="35"/>
  <c r="K178" i="35"/>
  <c r="G72" i="35"/>
  <c r="G17" i="35"/>
  <c r="E92" i="34"/>
  <c r="G178" i="35"/>
  <c r="G262" i="35"/>
  <c r="G218" i="35"/>
  <c r="G163" i="35"/>
  <c r="E78" i="34"/>
  <c r="G167" i="35"/>
  <c r="H72" i="35"/>
  <c r="N83" i="35"/>
  <c r="H8" i="35"/>
  <c r="I130" i="35"/>
  <c r="K227" i="35"/>
  <c r="G216" i="35"/>
  <c r="L253" i="35"/>
  <c r="G228" i="35"/>
  <c r="L186" i="35"/>
  <c r="G171" i="35"/>
  <c r="I162" i="35"/>
  <c r="N256" i="35"/>
  <c r="H218" i="35"/>
  <c r="L167" i="35"/>
  <c r="H256" i="35"/>
  <c r="N37" i="35"/>
  <c r="K26" i="35"/>
  <c r="I189" i="35"/>
  <c r="I215" i="35"/>
  <c r="K283" i="35"/>
  <c r="H53" i="35"/>
  <c r="L55" i="35"/>
  <c r="K140" i="35"/>
  <c r="M56" i="35"/>
  <c r="K258" i="35"/>
  <c r="H204" i="35"/>
  <c r="K274" i="35"/>
  <c r="G139" i="35"/>
  <c r="J71" i="35"/>
  <c r="I62" i="35"/>
  <c r="M162" i="35"/>
  <c r="I203" i="35"/>
  <c r="H63" i="35"/>
  <c r="N51" i="35"/>
  <c r="H247" i="35"/>
  <c r="H239" i="35"/>
  <c r="K46" i="35"/>
  <c r="L157" i="35"/>
  <c r="L30" i="35"/>
  <c r="G281" i="35"/>
  <c r="G257" i="35"/>
  <c r="G282" i="35"/>
  <c r="E46" i="34"/>
  <c r="H43" i="35"/>
  <c r="F70" i="34"/>
  <c r="F70" i="33" s="1"/>
  <c r="M264" i="35"/>
  <c r="K31" i="35"/>
  <c r="M168" i="35"/>
  <c r="I263" i="35"/>
  <c r="I206" i="35"/>
  <c r="I218" i="35"/>
  <c r="I285" i="35"/>
  <c r="L260" i="35"/>
  <c r="J33" i="35"/>
  <c r="L72" i="35"/>
  <c r="J25" i="35"/>
  <c r="L273" i="35"/>
  <c r="K149" i="35"/>
  <c r="F24" i="34"/>
  <c r="F24" i="33" s="1"/>
  <c r="J13" i="35"/>
  <c r="I163" i="35"/>
  <c r="F109" i="34"/>
  <c r="F109" i="33" s="1"/>
  <c r="F5" i="34"/>
  <c r="F5" i="33" s="1"/>
  <c r="L12" i="35"/>
  <c r="L45" i="35"/>
  <c r="I216" i="35"/>
  <c r="M164" i="35"/>
  <c r="J70" i="35"/>
  <c r="J273" i="35"/>
  <c r="K130" i="35"/>
  <c r="K176" i="35"/>
  <c r="J14" i="35"/>
  <c r="I32" i="35"/>
  <c r="J19" i="35"/>
  <c r="J225" i="35"/>
  <c r="K184" i="35"/>
  <c r="N280" i="35"/>
  <c r="G142" i="35"/>
  <c r="J93" i="35"/>
  <c r="I252" i="35"/>
  <c r="J16" i="35"/>
  <c r="J279" i="35"/>
  <c r="N168" i="35"/>
  <c r="H152" i="35"/>
  <c r="G44" i="35"/>
  <c r="E60" i="34"/>
  <c r="E84" i="34"/>
  <c r="E104" i="34"/>
  <c r="E32" i="34"/>
  <c r="G264" i="35"/>
  <c r="E16" i="34"/>
  <c r="G214" i="35"/>
  <c r="G30" i="35"/>
  <c r="G125" i="35"/>
  <c r="E119" i="34"/>
  <c r="G188" i="35"/>
  <c r="H48" i="35"/>
  <c r="I144" i="35"/>
  <c r="J123" i="35"/>
  <c r="K169" i="35"/>
  <c r="M89" i="35"/>
  <c r="L178" i="35"/>
  <c r="F11" i="34"/>
  <c r="F11" i="33" s="1"/>
  <c r="G69" i="35"/>
  <c r="I88" i="35"/>
  <c r="L66" i="35"/>
  <c r="M271" i="35"/>
  <c r="I266" i="35"/>
  <c r="H224" i="35"/>
  <c r="M67" i="35"/>
  <c r="I242" i="35"/>
  <c r="G6" i="35"/>
  <c r="H112" i="35"/>
  <c r="G11" i="35"/>
  <c r="J189" i="35"/>
  <c r="M124" i="35"/>
  <c r="M32" i="35"/>
  <c r="J90" i="35"/>
  <c r="M206" i="35"/>
  <c r="G261" i="35"/>
  <c r="N204" i="35"/>
  <c r="K164" i="35"/>
  <c r="K186" i="35"/>
  <c r="L284" i="35"/>
  <c r="K95" i="35"/>
  <c r="I284" i="35"/>
  <c r="G197" i="35"/>
  <c r="G205" i="35"/>
  <c r="E110" i="34"/>
  <c r="G158" i="35"/>
  <c r="G256" i="35"/>
  <c r="G227" i="35"/>
  <c r="G183" i="35"/>
  <c r="G83" i="35"/>
  <c r="G182" i="35"/>
  <c r="G243" i="35"/>
  <c r="E23" i="34"/>
  <c r="E80" i="34"/>
  <c r="F100" i="34"/>
  <c r="F100" i="33" s="1"/>
  <c r="N150" i="35"/>
  <c r="M273" i="35"/>
  <c r="J163" i="35"/>
  <c r="K241" i="35"/>
  <c r="N274" i="35"/>
  <c r="I160" i="35"/>
  <c r="L13" i="35"/>
  <c r="H262" i="35"/>
  <c r="N159" i="35"/>
  <c r="L38" i="35"/>
  <c r="F75" i="34"/>
  <c r="F75" i="33" s="1"/>
  <c r="G217" i="35"/>
  <c r="L140" i="35"/>
  <c r="K215" i="35"/>
  <c r="M187" i="35"/>
  <c r="K190" i="35"/>
  <c r="K44" i="35"/>
  <c r="J166" i="35"/>
  <c r="G45" i="35"/>
  <c r="I205" i="35"/>
  <c r="G260" i="35"/>
  <c r="G202" i="35"/>
  <c r="E14" i="34"/>
  <c r="G37" i="35"/>
  <c r="BI245" i="37"/>
  <c r="AW18" i="37"/>
  <c r="C18" i="37" s="1"/>
  <c r="BI138" i="37"/>
  <c r="BI140" i="37"/>
  <c r="BI218" i="37"/>
  <c r="BI17" i="37"/>
  <c r="BI145" i="37"/>
  <c r="L200" i="37"/>
  <c r="AW86" i="37"/>
  <c r="C86" i="37" s="1"/>
  <c r="AW280" i="37"/>
  <c r="C280" i="37" s="1"/>
  <c r="AW92" i="37"/>
  <c r="C92" i="37" s="1"/>
  <c r="AW40" i="37"/>
  <c r="C40" i="37" s="1"/>
  <c r="L41" i="37"/>
  <c r="L214" i="37"/>
  <c r="L29" i="37"/>
  <c r="AW196" i="37"/>
  <c r="C196" i="37" s="1"/>
  <c r="L120" i="37"/>
  <c r="AW173" i="37"/>
  <c r="C173" i="37" s="1"/>
  <c r="AW126" i="37"/>
  <c r="C126" i="37" s="1"/>
  <c r="L208" i="37"/>
  <c r="L223" i="37"/>
  <c r="AW65" i="37"/>
  <c r="C65" i="37" s="1"/>
  <c r="L133" i="37"/>
  <c r="AW14" i="37"/>
  <c r="C14" i="37" s="1"/>
  <c r="AW166" i="37"/>
  <c r="C166" i="37" s="1"/>
  <c r="AW163" i="37"/>
  <c r="C163" i="37" s="1"/>
  <c r="AW145" i="37"/>
  <c r="C145" i="37" s="1"/>
  <c r="L189" i="37"/>
  <c r="F69" i="34"/>
  <c r="F69" i="33" s="1"/>
  <c r="J18" i="35"/>
  <c r="L265" i="35"/>
  <c r="M183" i="35"/>
  <c r="J34" i="35"/>
  <c r="I45" i="35"/>
  <c r="J265" i="35"/>
  <c r="L162" i="35"/>
  <c r="H14" i="35"/>
  <c r="N68" i="35"/>
  <c r="J112" i="35"/>
  <c r="J66" i="35"/>
  <c r="J150" i="35"/>
  <c r="J206" i="35"/>
  <c r="J11" i="35"/>
  <c r="I133" i="35"/>
  <c r="N67" i="35"/>
  <c r="I204" i="35"/>
  <c r="G233" i="35"/>
  <c r="M233" i="35"/>
  <c r="I183" i="35"/>
  <c r="K222" i="35"/>
  <c r="J178" i="35"/>
  <c r="L185" i="35"/>
  <c r="J69" i="35"/>
  <c r="J131" i="35"/>
  <c r="K71" i="35"/>
  <c r="K255" i="35"/>
  <c r="L177" i="35"/>
  <c r="L85" i="35"/>
  <c r="J5" i="35"/>
  <c r="K142" i="35"/>
  <c r="H123" i="35"/>
  <c r="K157" i="35"/>
  <c r="M238" i="35"/>
  <c r="I132" i="35"/>
  <c r="G237" i="35"/>
  <c r="L25" i="35"/>
  <c r="L112" i="35"/>
  <c r="N82" i="35"/>
  <c r="I199" i="35"/>
  <c r="K199" i="35"/>
  <c r="K122" i="35"/>
  <c r="M197" i="35"/>
  <c r="N139" i="35"/>
  <c r="I278" i="35"/>
  <c r="I237" i="35"/>
  <c r="N18" i="35"/>
  <c r="J119" i="35"/>
  <c r="N258" i="35"/>
  <c r="N55" i="35"/>
  <c r="K30" i="35"/>
  <c r="M126" i="35"/>
  <c r="M66" i="35"/>
  <c r="H13" i="35"/>
  <c r="H144" i="35"/>
  <c r="H139" i="35"/>
  <c r="I49" i="35"/>
  <c r="J127" i="35"/>
  <c r="I187" i="35"/>
  <c r="G234" i="35"/>
  <c r="N260" i="35"/>
  <c r="J199" i="35"/>
  <c r="M54" i="35"/>
  <c r="N243" i="35"/>
  <c r="L132" i="35"/>
  <c r="H253" i="35"/>
  <c r="M255" i="35"/>
  <c r="G120" i="35"/>
  <c r="I87" i="35"/>
  <c r="L47" i="35"/>
  <c r="E35" i="34"/>
  <c r="E108" i="34"/>
  <c r="G200" i="35"/>
  <c r="G106" i="35"/>
  <c r="E115" i="34"/>
  <c r="L252" i="37"/>
  <c r="AW116" i="37"/>
  <c r="C116" i="37" s="1"/>
  <c r="AW193" i="37"/>
  <c r="C193" i="37" s="1"/>
  <c r="L265" i="37"/>
  <c r="L91" i="37"/>
  <c r="L131" i="37"/>
  <c r="BI188" i="37"/>
  <c r="BI80" i="37"/>
  <c r="L187" i="37"/>
  <c r="AW46" i="37"/>
  <c r="C46" i="37" s="1"/>
  <c r="AW125" i="37"/>
  <c r="C125" i="37" s="1"/>
  <c r="L201" i="37"/>
  <c r="L56" i="37"/>
  <c r="L48" i="37"/>
  <c r="L260" i="37"/>
  <c r="BI32" i="37"/>
  <c r="AW191" i="37"/>
  <c r="C191" i="37" s="1"/>
  <c r="L226" i="37"/>
  <c r="L261" i="37"/>
  <c r="AW8" i="37"/>
  <c r="C8" i="37" s="1"/>
  <c r="L266" i="37"/>
  <c r="AW258" i="37"/>
  <c r="C258" i="37" s="1"/>
  <c r="AW278" i="37"/>
  <c r="C278" i="37" s="1"/>
  <c r="L43" i="37"/>
  <c r="AW289" i="37"/>
  <c r="C289" i="37" s="1"/>
  <c r="BI63" i="37"/>
  <c r="BI87" i="37"/>
  <c r="BI111" i="37"/>
  <c r="BL111" i="37" s="1"/>
  <c r="F111" i="37" s="1"/>
  <c r="J110" i="36" s="1"/>
  <c r="F110" i="36" s="1"/>
  <c r="BI21" i="37"/>
  <c r="BI125" i="37"/>
  <c r="BI105" i="37"/>
  <c r="BI147" i="37"/>
  <c r="BL147" i="37" s="1"/>
  <c r="F147" i="37" s="1"/>
  <c r="J146" i="36" s="1"/>
  <c r="F146" i="36" s="1"/>
  <c r="BI153" i="37"/>
  <c r="BL153" i="37" s="1"/>
  <c r="F153" i="37" s="1"/>
  <c r="J152" i="36" s="1"/>
  <c r="F152" i="36" s="1"/>
  <c r="BI277" i="37"/>
  <c r="BI121" i="37"/>
  <c r="BI158" i="37"/>
  <c r="AW17" i="37"/>
  <c r="C17" i="37" s="1"/>
  <c r="L193" i="37"/>
  <c r="L221" i="37"/>
  <c r="L20" i="37"/>
  <c r="L113" i="37"/>
  <c r="L303" i="37"/>
  <c r="L256" i="37"/>
  <c r="AW287" i="37"/>
  <c r="C287" i="37" s="1"/>
  <c r="AW169" i="37"/>
  <c r="C169" i="37" s="1"/>
  <c r="AW78" i="37"/>
  <c r="C78" i="37" s="1"/>
  <c r="L178" i="37"/>
  <c r="L191" i="37"/>
  <c r="L153" i="37"/>
  <c r="L145" i="37"/>
  <c r="L89" i="37"/>
  <c r="AW226" i="37"/>
  <c r="C226" i="37" s="1"/>
  <c r="L117" i="37"/>
  <c r="AW94" i="37"/>
  <c r="C94" i="37" s="1"/>
  <c r="J103" i="35"/>
  <c r="L259" i="35"/>
  <c r="H255" i="35"/>
  <c r="N106" i="35"/>
  <c r="L69" i="35"/>
  <c r="M108" i="35"/>
  <c r="I255" i="35"/>
  <c r="J162" i="35"/>
  <c r="L274" i="35"/>
  <c r="L102" i="35"/>
  <c r="M47" i="35"/>
  <c r="J209" i="35"/>
  <c r="N283" i="35"/>
  <c r="M144" i="35"/>
  <c r="N15" i="35"/>
  <c r="M242" i="35"/>
  <c r="L139" i="35"/>
  <c r="K84" i="35"/>
  <c r="M138" i="35"/>
  <c r="M51" i="35"/>
  <c r="H279" i="35"/>
  <c r="L125" i="35"/>
  <c r="I166" i="35"/>
  <c r="J47" i="35"/>
  <c r="N220" i="35"/>
  <c r="J208" i="35"/>
  <c r="I243" i="35"/>
  <c r="H141" i="35"/>
  <c r="M260" i="35"/>
  <c r="H171" i="35"/>
  <c r="N182" i="35"/>
  <c r="L34" i="35"/>
  <c r="I145" i="35"/>
  <c r="N207" i="35"/>
  <c r="I239" i="35"/>
  <c r="H35" i="35"/>
  <c r="L276" i="35"/>
  <c r="M105" i="35"/>
  <c r="F21" i="34"/>
  <c r="F21" i="33" s="1"/>
  <c r="K33" i="35"/>
  <c r="K147" i="35"/>
  <c r="M277" i="35"/>
  <c r="H15" i="35"/>
  <c r="I142" i="35"/>
  <c r="I47" i="35"/>
  <c r="I214" i="35"/>
  <c r="G73" i="35"/>
  <c r="M262" i="35"/>
  <c r="J245" i="35"/>
  <c r="K67" i="35"/>
  <c r="J244" i="35"/>
  <c r="G75" i="35"/>
  <c r="I280" i="35"/>
  <c r="N264" i="35"/>
  <c r="G63" i="35"/>
  <c r="N216" i="35"/>
  <c r="H208" i="35"/>
  <c r="I54" i="35"/>
  <c r="M150" i="35"/>
  <c r="G190" i="35"/>
  <c r="N189" i="35"/>
  <c r="L152" i="35"/>
  <c r="L207" i="35"/>
  <c r="I150" i="35"/>
  <c r="H50" i="35"/>
  <c r="I224" i="35"/>
  <c r="L8" i="35"/>
  <c r="I233" i="35"/>
  <c r="K13" i="35"/>
  <c r="J182" i="35"/>
  <c r="H44" i="35"/>
  <c r="I259" i="35"/>
  <c r="F56" i="34"/>
  <c r="F56" i="33" s="1"/>
  <c r="E100" i="34"/>
  <c r="E44" i="34"/>
  <c r="G16" i="35"/>
  <c r="E7" i="34"/>
  <c r="G152" i="35"/>
  <c r="G121" i="35"/>
  <c r="BI266" i="37"/>
  <c r="BL266" i="37" s="1"/>
  <c r="F266" i="37" s="1"/>
  <c r="J265" i="36" s="1"/>
  <c r="F265" i="36" s="1"/>
  <c r="BI29" i="37"/>
  <c r="BL29" i="37" s="1"/>
  <c r="F29" i="37" s="1"/>
  <c r="J28" i="36" s="1"/>
  <c r="F28" i="36" s="1"/>
  <c r="BI43" i="37"/>
  <c r="BL43" i="37" s="1"/>
  <c r="F43" i="37" s="1"/>
  <c r="J42" i="36" s="1"/>
  <c r="F42" i="36" s="1"/>
  <c r="L118" i="37"/>
  <c r="BI103" i="37"/>
  <c r="BL103" i="37" s="1"/>
  <c r="F103" i="37" s="1"/>
  <c r="J102" i="36" s="1"/>
  <c r="F102" i="36" s="1"/>
  <c r="L76" i="37"/>
  <c r="AW114" i="37"/>
  <c r="BI11" i="37"/>
  <c r="BL11" i="37" s="1"/>
  <c r="F11" i="37" s="1"/>
  <c r="J10" i="36" s="1"/>
  <c r="F10" i="36" s="1"/>
  <c r="BI177" i="37"/>
  <c r="BL177" i="37" s="1"/>
  <c r="F177" i="37" s="1"/>
  <c r="J176" i="36" s="1"/>
  <c r="F176" i="36" s="1"/>
  <c r="L158" i="37"/>
  <c r="BI247" i="37"/>
  <c r="BL247" i="37" s="1"/>
  <c r="F247" i="37" s="1"/>
  <c r="J246" i="36" s="1"/>
  <c r="F246" i="36" s="1"/>
  <c r="BI237" i="37"/>
  <c r="BL237" i="37" s="1"/>
  <c r="F237" i="37" s="1"/>
  <c r="J236" i="36" s="1"/>
  <c r="F236" i="36" s="1"/>
  <c r="BI61" i="37"/>
  <c r="BL61" i="37" s="1"/>
  <c r="F61" i="37" s="1"/>
  <c r="J60" i="36" s="1"/>
  <c r="F60" i="36" s="1"/>
  <c r="BI107" i="37"/>
  <c r="BL107" i="37" s="1"/>
  <c r="F107" i="37" s="1"/>
  <c r="J106" i="36" s="1"/>
  <c r="F106" i="36" s="1"/>
  <c r="BI213" i="37"/>
  <c r="BL213" i="37" s="1"/>
  <c r="F213" i="37" s="1"/>
  <c r="J212" i="36" s="1"/>
  <c r="F212" i="36" s="1"/>
  <c r="BI65" i="37"/>
  <c r="BL65" i="37" s="1"/>
  <c r="F65" i="37" s="1"/>
  <c r="J64" i="36" s="1"/>
  <c r="F64" i="36" s="1"/>
  <c r="L67" i="37"/>
  <c r="BI281" i="37"/>
  <c r="BL281" i="37" s="1"/>
  <c r="F281" i="37" s="1"/>
  <c r="J280" i="36" s="1"/>
  <c r="F280" i="36" s="1"/>
  <c r="BI209" i="37"/>
  <c r="BL209" i="37" s="1"/>
  <c r="F209" i="37" s="1"/>
  <c r="J208" i="36" s="1"/>
  <c r="F208" i="36" s="1"/>
  <c r="L206" i="37"/>
  <c r="BI166" i="37"/>
  <c r="BL166" i="37" s="1"/>
  <c r="F166" i="37" s="1"/>
  <c r="J165" i="36" s="1"/>
  <c r="F165" i="36" s="1"/>
  <c r="BI141" i="37"/>
  <c r="BL141" i="37" s="1"/>
  <c r="F141" i="37" s="1"/>
  <c r="J140" i="36" s="1"/>
  <c r="F140" i="36" s="1"/>
  <c r="BI38" i="37"/>
  <c r="BL38" i="37" s="1"/>
  <c r="F38" i="37" s="1"/>
  <c r="J37" i="36" s="1"/>
  <c r="F37" i="36" s="1"/>
  <c r="AW158" i="37"/>
  <c r="BI265" i="37"/>
  <c r="BL265" i="37" s="1"/>
  <c r="F265" i="37" s="1"/>
  <c r="J264" i="36" s="1"/>
  <c r="F264" i="36" s="1"/>
  <c r="AW156" i="37"/>
  <c r="AW121" i="37"/>
  <c r="AW80" i="37"/>
  <c r="BI178" i="37"/>
  <c r="BL178" i="37" s="1"/>
  <c r="F178" i="37" s="1"/>
  <c r="J177" i="36" s="1"/>
  <c r="F177" i="36" s="1"/>
  <c r="L218" i="37"/>
  <c r="BI167" i="37"/>
  <c r="BL167" i="37" s="1"/>
  <c r="F167" i="37" s="1"/>
  <c r="J166" i="36" s="1"/>
  <c r="F166" i="36" s="1"/>
  <c r="L80" i="37"/>
  <c r="BI298" i="37"/>
  <c r="BL298" i="37" s="1"/>
  <c r="F298" i="37" s="1"/>
  <c r="J297" i="36" s="1"/>
  <c r="F297" i="36" s="1"/>
  <c r="BI293" i="37"/>
  <c r="BL293" i="37" s="1"/>
  <c r="F293" i="37" s="1"/>
  <c r="J292" i="36" s="1"/>
  <c r="F292" i="36" s="1"/>
  <c r="BI14" i="37"/>
  <c r="BL14" i="37" s="1"/>
  <c r="F14" i="37" s="1"/>
  <c r="J13" i="36" s="1"/>
  <c r="F13" i="36" s="1"/>
  <c r="L72" i="37"/>
  <c r="BI257" i="37"/>
  <c r="BL257" i="37" s="1"/>
  <c r="F257" i="37" s="1"/>
  <c r="J256" i="36" s="1"/>
  <c r="F256" i="36" s="1"/>
  <c r="BI13" i="37"/>
  <c r="BL13" i="37" s="1"/>
  <c r="F13" i="37" s="1"/>
  <c r="J12" i="36" s="1"/>
  <c r="F12" i="36" s="1"/>
  <c r="AW72" i="37"/>
  <c r="L216" i="37"/>
  <c r="BI303" i="37"/>
  <c r="BL303" i="37" s="1"/>
  <c r="F303" i="37" s="1"/>
  <c r="J302" i="36" s="1"/>
  <c r="F302" i="36" s="1"/>
  <c r="AW206" i="37"/>
  <c r="AW109" i="37"/>
  <c r="BI189" i="37"/>
  <c r="BL189" i="37" s="1"/>
  <c r="F189" i="37" s="1"/>
  <c r="J188" i="36" s="1"/>
  <c r="F188" i="36" s="1"/>
  <c r="AW216" i="37"/>
  <c r="AW47" i="37"/>
  <c r="C47" i="37" s="1"/>
  <c r="BI288" i="37"/>
  <c r="BL288" i="37" s="1"/>
  <c r="F288" i="37" s="1"/>
  <c r="J287" i="36" s="1"/>
  <c r="F287" i="36" s="1"/>
  <c r="AW157" i="37"/>
  <c r="L81" i="37"/>
  <c r="BI201" i="37"/>
  <c r="BL201" i="37" s="1"/>
  <c r="F201" i="37" s="1"/>
  <c r="J200" i="36" s="1"/>
  <c r="F200" i="36" s="1"/>
  <c r="BI68" i="37"/>
  <c r="BL68" i="37" s="1"/>
  <c r="F68" i="37" s="1"/>
  <c r="J67" i="36" s="1"/>
  <c r="F67" i="36" s="1"/>
  <c r="BI200" i="37"/>
  <c r="BL200" i="37" s="1"/>
  <c r="F200" i="37" s="1"/>
  <c r="J199" i="36" s="1"/>
  <c r="F199" i="36" s="1"/>
  <c r="AW211" i="37"/>
  <c r="BI16" i="37"/>
  <c r="BL16" i="37" s="1"/>
  <c r="F16" i="37" s="1"/>
  <c r="J15" i="36" s="1"/>
  <c r="F15" i="36" s="1"/>
  <c r="L151" i="37"/>
  <c r="BI296" i="37"/>
  <c r="BL296" i="37" s="1"/>
  <c r="F296" i="37" s="1"/>
  <c r="J295" i="36" s="1"/>
  <c r="F295" i="36" s="1"/>
  <c r="BI132" i="37"/>
  <c r="BL132" i="37" s="1"/>
  <c r="L123" i="37"/>
  <c r="BI23" i="37"/>
  <c r="BL23" i="37" s="1"/>
  <c r="F23" i="37" s="1"/>
  <c r="J22" i="36" s="1"/>
  <c r="F22" i="36" s="1"/>
  <c r="BI283" i="37"/>
  <c r="BL283" i="37" s="1"/>
  <c r="F283" i="37" s="1"/>
  <c r="J282" i="36" s="1"/>
  <c r="F282" i="36" s="1"/>
  <c r="BI77" i="37"/>
  <c r="BL77" i="37" s="1"/>
  <c r="F77" i="37" s="1"/>
  <c r="J76" i="36" s="1"/>
  <c r="F76" i="36" s="1"/>
  <c r="L156" i="37"/>
  <c r="AW63" i="37"/>
  <c r="C63" i="37" s="1"/>
  <c r="BI300" i="37"/>
  <c r="BL300" i="37" s="1"/>
  <c r="F300" i="37" s="1"/>
  <c r="J299" i="36" s="1"/>
  <c r="F299" i="36" s="1"/>
  <c r="AW146" i="37"/>
  <c r="AW53" i="37"/>
  <c r="C53" i="37" s="1"/>
  <c r="BI78" i="37"/>
  <c r="BL78" i="37" s="1"/>
  <c r="F78" i="37" s="1"/>
  <c r="J77" i="36" s="1"/>
  <c r="F77" i="36" s="1"/>
  <c r="BI85" i="37"/>
  <c r="BL85" i="37" s="1"/>
  <c r="F85" i="37" s="1"/>
  <c r="J84" i="36" s="1"/>
  <c r="F84" i="36" s="1"/>
  <c r="L121" i="37"/>
  <c r="L217" i="37"/>
  <c r="AW60" i="37"/>
  <c r="C60" i="37" s="1"/>
  <c r="BI163" i="37"/>
  <c r="BL163" i="37" s="1"/>
  <c r="F163" i="37" s="1"/>
  <c r="J162" i="36" s="1"/>
  <c r="F162" i="36" s="1"/>
  <c r="BI160" i="37"/>
  <c r="BL160" i="37" s="1"/>
  <c r="F160" i="37" s="1"/>
  <c r="J159" i="36" s="1"/>
  <c r="F159" i="36" s="1"/>
  <c r="BI174" i="37"/>
  <c r="BL174" i="37" s="1"/>
  <c r="F174" i="37" s="1"/>
  <c r="J173" i="36" s="1"/>
  <c r="F173" i="36" s="1"/>
  <c r="BI286" i="37"/>
  <c r="BL286" i="37" s="1"/>
  <c r="F286" i="37" s="1"/>
  <c r="J285" i="36" s="1"/>
  <c r="F285" i="36" s="1"/>
  <c r="AW81" i="37"/>
  <c r="BI92" i="37"/>
  <c r="BL92" i="37" s="1"/>
  <c r="F92" i="37" s="1"/>
  <c r="J91" i="36" s="1"/>
  <c r="F91" i="36" s="1"/>
  <c r="BI214" i="37"/>
  <c r="BL214" i="37" s="1"/>
  <c r="F214" i="37" s="1"/>
  <c r="J213" i="36" s="1"/>
  <c r="F213" i="36" s="1"/>
  <c r="BI173" i="37"/>
  <c r="L198" i="37"/>
  <c r="BI7" i="37"/>
  <c r="AW147" i="37"/>
  <c r="C147" i="37" s="1"/>
  <c r="AW27" i="37"/>
  <c r="C27" i="37" s="1"/>
  <c r="AW200" i="37"/>
  <c r="C200" i="37" s="1"/>
  <c r="L107" i="37"/>
  <c r="AW288" i="37"/>
  <c r="C288" i="37" s="1"/>
  <c r="AW228" i="37"/>
  <c r="C228" i="37" s="1"/>
  <c r="AW186" i="37"/>
  <c r="C186" i="37" s="1"/>
  <c r="BI252" i="37"/>
  <c r="BI8" i="37"/>
  <c r="BI268" i="37"/>
  <c r="BL268" i="37" s="1"/>
  <c r="F268" i="37" s="1"/>
  <c r="J267" i="36" s="1"/>
  <c r="F267" i="36" s="1"/>
  <c r="BI129" i="37"/>
  <c r="L278" i="37"/>
  <c r="L78" i="37"/>
  <c r="L291" i="37"/>
  <c r="L38" i="37"/>
  <c r="L293" i="37"/>
  <c r="AW183" i="37"/>
  <c r="C183" i="37" s="1"/>
  <c r="L157" i="37"/>
  <c r="AW218" i="37"/>
  <c r="BI207" i="37"/>
  <c r="BI181" i="37"/>
  <c r="L61" i="37"/>
  <c r="L103" i="37"/>
  <c r="L247" i="37"/>
  <c r="AW212" i="37"/>
  <c r="C212" i="37" s="1"/>
  <c r="AW152" i="37"/>
  <c r="C152" i="37" s="1"/>
  <c r="BI205" i="37"/>
  <c r="BI81" i="37"/>
  <c r="BI287" i="37"/>
  <c r="AW197" i="37"/>
  <c r="C197" i="37" s="1"/>
  <c r="L246" i="37"/>
  <c r="BI176" i="37"/>
  <c r="BL176" i="37" s="1"/>
  <c r="F176" i="37" s="1"/>
  <c r="J175" i="36" s="1"/>
  <c r="F175" i="36" s="1"/>
  <c r="BI69" i="37"/>
  <c r="BL69" i="37" s="1"/>
  <c r="F69" i="37" s="1"/>
  <c r="J68" i="36" s="1"/>
  <c r="F68" i="36" s="1"/>
  <c r="BI27" i="37"/>
  <c r="BI272" i="37"/>
  <c r="BL272" i="37" s="1"/>
  <c r="F272" i="37" s="1"/>
  <c r="J271" i="36" s="1"/>
  <c r="F271" i="36" s="1"/>
  <c r="BI183" i="37"/>
  <c r="BI292" i="37"/>
  <c r="BL292" i="37" s="1"/>
  <c r="F292" i="37" s="1"/>
  <c r="J291" i="36" s="1"/>
  <c r="F291" i="36" s="1"/>
  <c r="BI267" i="37"/>
  <c r="AW71" i="37"/>
  <c r="C71" i="37" s="1"/>
  <c r="BI25" i="37"/>
  <c r="BI240" i="37"/>
  <c r="BI294" i="37"/>
  <c r="BI56" i="37"/>
  <c r="BI49" i="37"/>
  <c r="BI285" i="37"/>
  <c r="L209" i="37"/>
  <c r="AW160" i="37"/>
  <c r="C160" i="37" s="1"/>
  <c r="L116" i="37"/>
  <c r="L268" i="37"/>
  <c r="AW61" i="37"/>
  <c r="C61" i="37" s="1"/>
  <c r="AW138" i="37"/>
  <c r="C138" i="37" s="1"/>
  <c r="AW149" i="37"/>
  <c r="C149" i="37" s="1"/>
  <c r="L132" i="37"/>
  <c r="D132" i="37" s="1"/>
  <c r="H131" i="36" s="1"/>
  <c r="AW272" i="37"/>
  <c r="C272" i="37" s="1"/>
  <c r="L136" i="37"/>
  <c r="AW178" i="37"/>
  <c r="C178" i="37" s="1"/>
  <c r="L111" i="37"/>
  <c r="L63" i="37"/>
  <c r="AW223" i="37"/>
  <c r="C223" i="37" s="1"/>
  <c r="L192" i="37"/>
  <c r="AW133" i="37"/>
  <c r="C133" i="37" s="1"/>
  <c r="AW161" i="37"/>
  <c r="AW236" i="37"/>
  <c r="C236" i="37" s="1"/>
  <c r="AW77" i="37"/>
  <c r="C77" i="37" s="1"/>
  <c r="AW36" i="37"/>
  <c r="C36" i="37" s="1"/>
  <c r="AW120" i="37"/>
  <c r="C120" i="37" s="1"/>
  <c r="L21" i="37"/>
  <c r="AW69" i="37"/>
  <c r="C69" i="37" s="1"/>
  <c r="AW105" i="37"/>
  <c r="C105" i="37" s="1"/>
  <c r="F46" i="34"/>
  <c r="F46" i="33" s="1"/>
  <c r="I274" i="35"/>
  <c r="L68" i="35"/>
  <c r="J104" i="35"/>
  <c r="L53" i="35"/>
  <c r="H280" i="35"/>
  <c r="L278" i="35"/>
  <c r="L36" i="35"/>
  <c r="M200" i="35"/>
  <c r="K246" i="35"/>
  <c r="H24" i="35"/>
  <c r="I91" i="35"/>
  <c r="H234" i="35"/>
  <c r="L220" i="35"/>
  <c r="K100" i="35"/>
  <c r="G146" i="35"/>
  <c r="I157" i="35"/>
  <c r="H219" i="35"/>
  <c r="L149" i="35"/>
  <c r="H264" i="35"/>
  <c r="G28" i="35"/>
  <c r="H103" i="35"/>
  <c r="L93" i="35"/>
  <c r="L165" i="35"/>
  <c r="N271" i="35"/>
  <c r="H5" i="35"/>
  <c r="I122" i="35"/>
  <c r="H108" i="35"/>
  <c r="H227" i="35"/>
  <c r="K247" i="35"/>
  <c r="K66" i="35"/>
  <c r="L256" i="35"/>
  <c r="H240" i="35"/>
  <c r="N104" i="35"/>
  <c r="F59" i="34"/>
  <c r="F59" i="33" s="1"/>
  <c r="K244" i="35"/>
  <c r="I247" i="35"/>
  <c r="M177" i="35"/>
  <c r="L216" i="35"/>
  <c r="J55" i="35"/>
  <c r="L240" i="35"/>
  <c r="K143" i="35"/>
  <c r="M63" i="35"/>
  <c r="G9" i="35"/>
  <c r="N146" i="35"/>
  <c r="K83" i="35"/>
  <c r="N88" i="35"/>
  <c r="N152" i="35"/>
  <c r="F80" i="34"/>
  <c r="F80" i="33" s="1"/>
  <c r="L272" i="35"/>
  <c r="F30" i="34"/>
  <c r="J36" i="35"/>
  <c r="J133" i="35"/>
  <c r="K152" i="35"/>
  <c r="I108" i="35"/>
  <c r="F111" i="34"/>
  <c r="F111" i="33" s="1"/>
  <c r="H145" i="35"/>
  <c r="H102" i="35"/>
  <c r="J277" i="35"/>
  <c r="H284" i="35"/>
  <c r="F44" i="34"/>
  <c r="F44" i="33" s="1"/>
  <c r="L37" i="35"/>
  <c r="L209" i="35"/>
  <c r="L71" i="35"/>
  <c r="M195" i="35"/>
  <c r="I147" i="35"/>
  <c r="L26" i="35"/>
  <c r="J74" i="35"/>
  <c r="L104" i="35"/>
  <c r="J15" i="35"/>
  <c r="N48" i="35"/>
  <c r="K90" i="35"/>
  <c r="F68" i="34"/>
  <c r="F68" i="33" s="1"/>
  <c r="BI253" i="37"/>
  <c r="BL253" i="37" s="1"/>
  <c r="F253" i="37" s="1"/>
  <c r="J252" i="36" s="1"/>
  <c r="F252" i="36" s="1"/>
  <c r="G207" i="35"/>
  <c r="E24" i="34"/>
  <c r="L58" i="37"/>
  <c r="AW97" i="37"/>
  <c r="C97" i="37" s="1"/>
  <c r="E55" i="33"/>
  <c r="BI223" i="37"/>
  <c r="L108" i="37"/>
  <c r="BI198" i="37"/>
  <c r="BL198" i="37" s="1"/>
  <c r="F198" i="37" s="1"/>
  <c r="J197" i="36" s="1"/>
  <c r="F197" i="36" s="1"/>
  <c r="AW23" i="37"/>
  <c r="C23" i="37" s="1"/>
  <c r="L229" i="37"/>
  <c r="BI186" i="37"/>
  <c r="BL186" i="37" s="1"/>
  <c r="F186" i="37" s="1"/>
  <c r="J185" i="36" s="1"/>
  <c r="F185" i="36" s="1"/>
  <c r="BI194" i="37"/>
  <c r="BI276" i="37"/>
  <c r="BI261" i="37"/>
  <c r="BL261" i="37" s="1"/>
  <c r="F261" i="37" s="1"/>
  <c r="J260" i="36" s="1"/>
  <c r="F260" i="36" s="1"/>
  <c r="BI172" i="37"/>
  <c r="BI91" i="37"/>
  <c r="BI233" i="37"/>
  <c r="BI206" i="37"/>
  <c r="BI98" i="37"/>
  <c r="BL98" i="37" s="1"/>
  <c r="F98" i="37" s="1"/>
  <c r="J97" i="36" s="1"/>
  <c r="F97" i="36" s="1"/>
  <c r="BI227" i="37"/>
  <c r="BL227" i="37" s="1"/>
  <c r="F227" i="37" s="1"/>
  <c r="J226" i="36" s="1"/>
  <c r="F226" i="36" s="1"/>
  <c r="BI151" i="37"/>
  <c r="BI6" i="37"/>
  <c r="BI216" i="37"/>
  <c r="AW49" i="37"/>
  <c r="C49" i="37" s="1"/>
  <c r="L83" i="37"/>
  <c r="AW208" i="37"/>
  <c r="C208" i="37" s="1"/>
  <c r="AW291" i="37"/>
  <c r="C291" i="37" s="1"/>
  <c r="L173" i="37"/>
  <c r="AW268" i="37"/>
  <c r="C268" i="37" s="1"/>
  <c r="AW241" i="37"/>
  <c r="C241" i="37" s="1"/>
  <c r="AW240" i="37"/>
  <c r="C240" i="37" s="1"/>
  <c r="AW266" i="37"/>
  <c r="C266" i="37" s="1"/>
  <c r="L87" i="37"/>
  <c r="AW271" i="37"/>
  <c r="C271" i="37" s="1"/>
  <c r="AW265" i="37"/>
  <c r="C265" i="37" s="1"/>
  <c r="L140" i="37"/>
  <c r="L228" i="37"/>
  <c r="L176" i="37"/>
  <c r="M71" i="35"/>
  <c r="I10" i="35"/>
  <c r="N265" i="35"/>
  <c r="H47" i="35"/>
  <c r="I9" i="35"/>
  <c r="L56" i="35"/>
  <c r="N56" i="35"/>
  <c r="M52" i="35"/>
  <c r="N101" i="35"/>
  <c r="I223" i="35"/>
  <c r="N157" i="35"/>
  <c r="J278" i="35"/>
  <c r="J196" i="35"/>
  <c r="K102" i="35"/>
  <c r="N145" i="35"/>
  <c r="J151" i="35"/>
  <c r="G279" i="35"/>
  <c r="N86" i="35"/>
  <c r="G43" i="35"/>
  <c r="H162" i="35"/>
  <c r="H138" i="35"/>
  <c r="J157" i="35"/>
  <c r="M11" i="35"/>
  <c r="K24" i="35"/>
  <c r="I128" i="35"/>
  <c r="G159" i="35"/>
  <c r="I234" i="35"/>
  <c r="G36" i="35"/>
  <c r="K207" i="35"/>
  <c r="G177" i="35"/>
  <c r="H272" i="35"/>
  <c r="H226" i="35"/>
  <c r="H274" i="35"/>
  <c r="M129" i="35"/>
  <c r="G165" i="35"/>
  <c r="G265" i="35"/>
  <c r="L44" i="35"/>
  <c r="J145" i="35"/>
  <c r="K203" i="35"/>
  <c r="J221" i="35"/>
  <c r="N276" i="35"/>
  <c r="N133" i="35"/>
  <c r="N123" i="35"/>
  <c r="N225" i="35"/>
  <c r="K69" i="35"/>
  <c r="I225" i="35"/>
  <c r="H54" i="35"/>
  <c r="F107" i="34"/>
  <c r="F107" i="33" s="1"/>
  <c r="E59" i="34"/>
  <c r="AW123" i="37"/>
  <c r="AW217" i="37"/>
  <c r="E68" i="34"/>
  <c r="G87" i="35"/>
  <c r="G285" i="35"/>
  <c r="E77" i="34"/>
  <c r="G239" i="35"/>
  <c r="C132" i="37" l="1"/>
  <c r="BC132" i="37"/>
  <c r="BD132" i="37" s="1"/>
  <c r="BE132" i="37" s="1"/>
  <c r="E132" i="37" s="1"/>
  <c r="I131" i="36" s="1"/>
  <c r="F132" i="37"/>
  <c r="J131" i="36" s="1"/>
  <c r="F131" i="36" s="1"/>
  <c r="C161" i="37"/>
  <c r="BC161" i="37"/>
  <c r="BD161" i="37" s="1"/>
  <c r="BE161" i="37" s="1"/>
  <c r="E161" i="37" s="1"/>
  <c r="I160" i="36" s="1"/>
  <c r="F161" i="37"/>
  <c r="J160" i="36" s="1"/>
  <c r="H160" i="36"/>
  <c r="E200" i="35"/>
  <c r="D200" i="35" s="1"/>
  <c r="F200" i="35" s="1"/>
  <c r="E64" i="35"/>
  <c r="D64" i="35" s="1"/>
  <c r="F64" i="35" s="1"/>
  <c r="E208" i="35"/>
  <c r="D208" i="35" s="1"/>
  <c r="F208" i="35" s="1"/>
  <c r="E24" i="35"/>
  <c r="D24" i="35" s="1"/>
  <c r="F24" i="35" s="1"/>
  <c r="E129" i="35"/>
  <c r="D129" i="35" s="1"/>
  <c r="F129" i="35" s="1"/>
  <c r="E202" i="35"/>
  <c r="D202" i="35" s="1"/>
  <c r="F202" i="35" s="1"/>
  <c r="E183" i="35"/>
  <c r="D183" i="35" s="1"/>
  <c r="F183" i="35" s="1"/>
  <c r="E74" i="35"/>
  <c r="D74" i="35" s="1"/>
  <c r="F74" i="35" s="1"/>
  <c r="E242" i="35"/>
  <c r="D242" i="35" s="1"/>
  <c r="F242" i="35" s="1"/>
  <c r="E143" i="35"/>
  <c r="D143" i="35" s="1"/>
  <c r="F143" i="35" s="1"/>
  <c r="G55" i="34"/>
  <c r="G55" i="33" s="1"/>
  <c r="G20" i="34"/>
  <c r="O20" i="34" s="1"/>
  <c r="E186" i="35"/>
  <c r="D186" i="35" s="1"/>
  <c r="F186" i="35" s="1"/>
  <c r="E281" i="35"/>
  <c r="D281" i="35" s="1"/>
  <c r="F281" i="35" s="1"/>
  <c r="E204" i="35"/>
  <c r="D204" i="35" s="1"/>
  <c r="F204" i="35" s="1"/>
  <c r="E89" i="35"/>
  <c r="D89" i="35" s="1"/>
  <c r="F89" i="35" s="1"/>
  <c r="E215" i="35"/>
  <c r="D215" i="35" s="1"/>
  <c r="F215" i="35" s="1"/>
  <c r="E285" i="35"/>
  <c r="D285" i="35" s="1"/>
  <c r="F285" i="35" s="1"/>
  <c r="E237" i="35"/>
  <c r="D237" i="35" s="1"/>
  <c r="F237" i="35" s="1"/>
  <c r="E205" i="35"/>
  <c r="D205" i="35" s="1"/>
  <c r="F205" i="35" s="1"/>
  <c r="E228" i="35"/>
  <c r="D228" i="35" s="1"/>
  <c r="F228" i="35" s="1"/>
  <c r="E254" i="35"/>
  <c r="D254" i="35" s="1"/>
  <c r="F254" i="35" s="1"/>
  <c r="E246" i="35"/>
  <c r="D246" i="35" s="1"/>
  <c r="F246" i="35" s="1"/>
  <c r="E75" i="35"/>
  <c r="D75" i="35" s="1"/>
  <c r="F75" i="35" s="1"/>
  <c r="E206" i="35"/>
  <c r="D206" i="35" s="1"/>
  <c r="F206" i="35" s="1"/>
  <c r="E43" i="35"/>
  <c r="D43" i="35" s="1"/>
  <c r="F43" i="35" s="1"/>
  <c r="E147" i="35"/>
  <c r="D147" i="35" s="1"/>
  <c r="F147" i="35" s="1"/>
  <c r="E140" i="35"/>
  <c r="D140" i="35" s="1"/>
  <c r="F140" i="35" s="1"/>
  <c r="E239" i="35"/>
  <c r="D239" i="35" s="1"/>
  <c r="F239" i="35" s="1"/>
  <c r="E119" i="35"/>
  <c r="D119" i="35" s="1"/>
  <c r="F119" i="35" s="1"/>
  <c r="E218" i="35"/>
  <c r="D218" i="35" s="1"/>
  <c r="F218" i="35" s="1"/>
  <c r="E53" i="35"/>
  <c r="D53" i="35" s="1"/>
  <c r="F53" i="35" s="1"/>
  <c r="E219" i="35"/>
  <c r="D219" i="35" s="1"/>
  <c r="F219" i="35" s="1"/>
  <c r="E103" i="35"/>
  <c r="D103" i="35" s="1"/>
  <c r="F103" i="35" s="1"/>
  <c r="E88" i="35"/>
  <c r="D88" i="35" s="1"/>
  <c r="F88" i="35" s="1"/>
  <c r="E177" i="35"/>
  <c r="D177" i="35" s="1"/>
  <c r="F177" i="35" s="1"/>
  <c r="E20" i="33"/>
  <c r="E121" i="35"/>
  <c r="D121" i="35" s="1"/>
  <c r="F121" i="35" s="1"/>
  <c r="E26" i="35"/>
  <c r="D26" i="35" s="1"/>
  <c r="F26" i="35" s="1"/>
  <c r="E49" i="35"/>
  <c r="D49" i="35" s="1"/>
  <c r="F49" i="35" s="1"/>
  <c r="E113" i="35"/>
  <c r="D113" i="35" s="1"/>
  <c r="F113" i="35" s="1"/>
  <c r="E150" i="35"/>
  <c r="D150" i="35" s="1"/>
  <c r="F150" i="35" s="1"/>
  <c r="E146" i="35"/>
  <c r="D146" i="35" s="1"/>
  <c r="F146" i="35" s="1"/>
  <c r="E265" i="35"/>
  <c r="D265" i="35" s="1"/>
  <c r="F265" i="35" s="1"/>
  <c r="E120" i="35"/>
  <c r="D120" i="35" s="1"/>
  <c r="F120" i="35" s="1"/>
  <c r="E16" i="35"/>
  <c r="D16" i="35" s="1"/>
  <c r="F16" i="35" s="1"/>
  <c r="E57" i="35"/>
  <c r="D57" i="35" s="1"/>
  <c r="F57" i="35" s="1"/>
  <c r="E144" i="35"/>
  <c r="D144" i="35" s="1"/>
  <c r="F144" i="35" s="1"/>
  <c r="E55" i="35"/>
  <c r="D55" i="35" s="1"/>
  <c r="F55" i="35" s="1"/>
  <c r="E214" i="35"/>
  <c r="D214" i="35" s="1"/>
  <c r="F214" i="35" s="1"/>
  <c r="E101" i="35"/>
  <c r="D101" i="35" s="1"/>
  <c r="F101" i="35" s="1"/>
  <c r="E56" i="35"/>
  <c r="D56" i="35" s="1"/>
  <c r="F56" i="35" s="1"/>
  <c r="E217" i="35"/>
  <c r="D217" i="35" s="1"/>
  <c r="F217" i="35" s="1"/>
  <c r="E161" i="35"/>
  <c r="D161" i="35" s="1"/>
  <c r="F161" i="35" s="1"/>
  <c r="E73" i="35"/>
  <c r="D73" i="35" s="1"/>
  <c r="F73" i="35" s="1"/>
  <c r="E158" i="35"/>
  <c r="D158" i="35" s="1"/>
  <c r="F158" i="35" s="1"/>
  <c r="E14" i="35"/>
  <c r="D14" i="35" s="1"/>
  <c r="F14" i="35" s="1"/>
  <c r="E141" i="35"/>
  <c r="D141" i="35" s="1"/>
  <c r="F141" i="35" s="1"/>
  <c r="E223" i="35"/>
  <c r="D223" i="35" s="1"/>
  <c r="F223" i="35" s="1"/>
  <c r="E171" i="35"/>
  <c r="D171" i="35" s="1"/>
  <c r="F171" i="35" s="1"/>
  <c r="E94" i="35"/>
  <c r="D94" i="35" s="1"/>
  <c r="F94" i="35" s="1"/>
  <c r="E107" i="35"/>
  <c r="D107" i="35" s="1"/>
  <c r="F107" i="35" s="1"/>
  <c r="E7" i="35"/>
  <c r="D7" i="35" s="1"/>
  <c r="F7" i="35" s="1"/>
  <c r="E93" i="35"/>
  <c r="D93" i="35" s="1"/>
  <c r="F93" i="35" s="1"/>
  <c r="E226" i="35"/>
  <c r="D226" i="35" s="1"/>
  <c r="F226" i="35" s="1"/>
  <c r="E275" i="35"/>
  <c r="D275" i="35" s="1"/>
  <c r="F275" i="35" s="1"/>
  <c r="E282" i="35"/>
  <c r="D282" i="35" s="1"/>
  <c r="F282" i="35" s="1"/>
  <c r="E261" i="35"/>
  <c r="D261" i="35" s="1"/>
  <c r="F261" i="35" s="1"/>
  <c r="E179" i="35"/>
  <c r="D179" i="35" s="1"/>
  <c r="F179" i="35" s="1"/>
  <c r="E198" i="35"/>
  <c r="D198" i="35" s="1"/>
  <c r="F198" i="35" s="1"/>
  <c r="E69" i="35"/>
  <c r="D69" i="35" s="1"/>
  <c r="F69" i="35" s="1"/>
  <c r="E37" i="35"/>
  <c r="D37" i="35" s="1"/>
  <c r="F37" i="35" s="1"/>
  <c r="E87" i="35"/>
  <c r="D87" i="35" s="1"/>
  <c r="F87" i="35" s="1"/>
  <c r="E255" i="35"/>
  <c r="D255" i="35" s="1"/>
  <c r="F255" i="35" s="1"/>
  <c r="E32" i="35"/>
  <c r="D32" i="35" s="1"/>
  <c r="F32" i="35" s="1"/>
  <c r="E181" i="35"/>
  <c r="D181" i="35" s="1"/>
  <c r="F181" i="35" s="1"/>
  <c r="G79" i="34"/>
  <c r="G79" i="33" s="1"/>
  <c r="E262" i="35"/>
  <c r="D262" i="35" s="1"/>
  <c r="F262" i="35" s="1"/>
  <c r="E178" i="35"/>
  <c r="D178" i="35" s="1"/>
  <c r="F178" i="35" s="1"/>
  <c r="E253" i="35"/>
  <c r="D253" i="35" s="1"/>
  <c r="F253" i="35" s="1"/>
  <c r="E48" i="35"/>
  <c r="D48" i="35" s="1"/>
  <c r="F48" i="35" s="1"/>
  <c r="E224" i="35"/>
  <c r="D224" i="35" s="1"/>
  <c r="F224" i="35" s="1"/>
  <c r="E8" i="35"/>
  <c r="D8" i="35" s="1"/>
  <c r="F8" i="35" s="1"/>
  <c r="E10" i="35"/>
  <c r="D10" i="35" s="1"/>
  <c r="F10" i="35" s="1"/>
  <c r="E132" i="35"/>
  <c r="D132" i="35" s="1"/>
  <c r="F132" i="35" s="1"/>
  <c r="E92" i="35"/>
  <c r="D92" i="35" s="1"/>
  <c r="F92" i="35" s="1"/>
  <c r="E84" i="35"/>
  <c r="D84" i="35" s="1"/>
  <c r="F84" i="35" s="1"/>
  <c r="E112" i="35"/>
  <c r="D112" i="35" s="1"/>
  <c r="F112" i="35" s="1"/>
  <c r="E257" i="35"/>
  <c r="D257" i="35" s="1"/>
  <c r="F257" i="35" s="1"/>
  <c r="E238" i="35"/>
  <c r="D238" i="35" s="1"/>
  <c r="F238" i="35" s="1"/>
  <c r="E85" i="35"/>
  <c r="D85" i="35" s="1"/>
  <c r="F85" i="35" s="1"/>
  <c r="E65" i="35"/>
  <c r="D65" i="35" s="1"/>
  <c r="F65" i="35" s="1"/>
  <c r="E169" i="35"/>
  <c r="D169" i="35" s="1"/>
  <c r="F169" i="35" s="1"/>
  <c r="E167" i="35"/>
  <c r="D167" i="35" s="1"/>
  <c r="F167" i="35" s="1"/>
  <c r="E240" i="35"/>
  <c r="D240" i="35" s="1"/>
  <c r="F240" i="35" s="1"/>
  <c r="E63" i="35"/>
  <c r="D63" i="35" s="1"/>
  <c r="F63" i="35" s="1"/>
  <c r="E110" i="35"/>
  <c r="D110" i="35" s="1"/>
  <c r="F110" i="35" s="1"/>
  <c r="E131" i="35"/>
  <c r="D131" i="35" s="1"/>
  <c r="F131" i="35" s="1"/>
  <c r="BC76" i="37"/>
  <c r="BD76" i="37" s="1"/>
  <c r="BE76" i="37" s="1"/>
  <c r="E76" i="37" s="1"/>
  <c r="C76" i="37"/>
  <c r="E284" i="35"/>
  <c r="D284" i="35" s="1"/>
  <c r="F284" i="35" s="1"/>
  <c r="E51" i="35"/>
  <c r="D51" i="35" s="1"/>
  <c r="F51" i="35" s="1"/>
  <c r="C67" i="37"/>
  <c r="BC67" i="37"/>
  <c r="BD67" i="37" s="1"/>
  <c r="BE67" i="37" s="1"/>
  <c r="E67" i="37" s="1"/>
  <c r="E209" i="35"/>
  <c r="D209" i="35" s="1"/>
  <c r="F209" i="35" s="1"/>
  <c r="E62" i="35"/>
  <c r="D62" i="35" s="1"/>
  <c r="F62" i="35" s="1"/>
  <c r="E111" i="35"/>
  <c r="D111" i="35" s="1"/>
  <c r="F111" i="35" s="1"/>
  <c r="E108" i="35"/>
  <c r="D108" i="35" s="1"/>
  <c r="F108" i="35" s="1"/>
  <c r="E35" i="35"/>
  <c r="D35" i="35" s="1"/>
  <c r="F35" i="35" s="1"/>
  <c r="G87" i="34"/>
  <c r="E87" i="33"/>
  <c r="E148" i="35"/>
  <c r="D148" i="35" s="1"/>
  <c r="F148" i="35" s="1"/>
  <c r="E222" i="35"/>
  <c r="D222" i="35" s="1"/>
  <c r="F222" i="35" s="1"/>
  <c r="E30" i="35"/>
  <c r="D30" i="35" s="1"/>
  <c r="F30" i="35" s="1"/>
  <c r="E17" i="35"/>
  <c r="D17" i="35" s="1"/>
  <c r="F17" i="35" s="1"/>
  <c r="E71" i="35"/>
  <c r="D71" i="35" s="1"/>
  <c r="F71" i="35" s="1"/>
  <c r="E86" i="35"/>
  <c r="D86" i="35" s="1"/>
  <c r="F86" i="35" s="1"/>
  <c r="E196" i="35"/>
  <c r="D196" i="35" s="1"/>
  <c r="F196" i="35" s="1"/>
  <c r="E234" i="35"/>
  <c r="D234" i="35" s="1"/>
  <c r="F234" i="35" s="1"/>
  <c r="E29" i="35"/>
  <c r="D29" i="35" s="1"/>
  <c r="F29" i="35" s="1"/>
  <c r="E72" i="35"/>
  <c r="D72" i="35" s="1"/>
  <c r="F72" i="35" s="1"/>
  <c r="E256" i="35"/>
  <c r="D256" i="35" s="1"/>
  <c r="F256" i="35" s="1"/>
  <c r="E259" i="35"/>
  <c r="D259" i="35" s="1"/>
  <c r="F259" i="35" s="1"/>
  <c r="E160" i="35"/>
  <c r="D160" i="35" s="1"/>
  <c r="F160" i="35" s="1"/>
  <c r="E266" i="35"/>
  <c r="D266" i="35" s="1"/>
  <c r="F266" i="35" s="1"/>
  <c r="G107" i="34"/>
  <c r="O107" i="34" s="1"/>
  <c r="E233" i="35"/>
  <c r="D233" i="35" s="1"/>
  <c r="F233" i="35" s="1"/>
  <c r="E235" i="35"/>
  <c r="D235" i="35" s="1"/>
  <c r="F235" i="35" s="1"/>
  <c r="E124" i="35"/>
  <c r="D124" i="35" s="1"/>
  <c r="F124" i="35" s="1"/>
  <c r="E52" i="35"/>
  <c r="D52" i="35" s="1"/>
  <c r="F52" i="35" s="1"/>
  <c r="E252" i="35"/>
  <c r="D252" i="35" s="1"/>
  <c r="F252" i="35" s="1"/>
  <c r="E185" i="35"/>
  <c r="D185" i="35" s="1"/>
  <c r="F185" i="35" s="1"/>
  <c r="G3" i="34"/>
  <c r="E3" i="33"/>
  <c r="E128" i="35"/>
  <c r="D128" i="35" s="1"/>
  <c r="F128" i="35" s="1"/>
  <c r="E187" i="35"/>
  <c r="D187" i="35" s="1"/>
  <c r="F187" i="35" s="1"/>
  <c r="E114" i="35"/>
  <c r="D114" i="35" s="1"/>
  <c r="F114" i="35" s="1"/>
  <c r="E90" i="35"/>
  <c r="D90" i="35" s="1"/>
  <c r="F90" i="35" s="1"/>
  <c r="E100" i="35"/>
  <c r="D100" i="35" s="1"/>
  <c r="F100" i="35" s="1"/>
  <c r="E201" i="35"/>
  <c r="D201" i="35" s="1"/>
  <c r="F201" i="35" s="1"/>
  <c r="D114" i="37"/>
  <c r="F114" i="37" s="1"/>
  <c r="E139" i="35"/>
  <c r="D139" i="35" s="1"/>
  <c r="F139" i="35" s="1"/>
  <c r="E273" i="35"/>
  <c r="D273" i="35" s="1"/>
  <c r="F273" i="35" s="1"/>
  <c r="E279" i="35"/>
  <c r="D279" i="35" s="1"/>
  <c r="F279" i="35" s="1"/>
  <c r="E66" i="35"/>
  <c r="D66" i="35" s="1"/>
  <c r="F66" i="35" s="1"/>
  <c r="E197" i="35"/>
  <c r="D197" i="35" s="1"/>
  <c r="F197" i="35" s="1"/>
  <c r="E180" i="35"/>
  <c r="D180" i="35" s="1"/>
  <c r="F180" i="35" s="1"/>
  <c r="E105" i="35"/>
  <c r="D105" i="35" s="1"/>
  <c r="F105" i="35" s="1"/>
  <c r="G63" i="34"/>
  <c r="E63" i="33"/>
  <c r="E170" i="35"/>
  <c r="D170" i="35" s="1"/>
  <c r="F170" i="35" s="1"/>
  <c r="E165" i="35"/>
  <c r="D165" i="35" s="1"/>
  <c r="F165" i="35" s="1"/>
  <c r="E44" i="35"/>
  <c r="D44" i="35" s="1"/>
  <c r="F44" i="35" s="1"/>
  <c r="E91" i="35"/>
  <c r="D91" i="35" s="1"/>
  <c r="F91" i="35" s="1"/>
  <c r="E166" i="35"/>
  <c r="D166" i="35" s="1"/>
  <c r="F166" i="35" s="1"/>
  <c r="E263" i="35"/>
  <c r="D263" i="35" s="1"/>
  <c r="F263" i="35" s="1"/>
  <c r="E27" i="35"/>
  <c r="D27" i="35" s="1"/>
  <c r="F27" i="35" s="1"/>
  <c r="E126" i="35"/>
  <c r="D126" i="35" s="1"/>
  <c r="F126" i="35" s="1"/>
  <c r="G69" i="34"/>
  <c r="O69" i="34" s="1"/>
  <c r="E69" i="33"/>
  <c r="E189" i="35"/>
  <c r="D189" i="35" s="1"/>
  <c r="F189" i="35" s="1"/>
  <c r="E207" i="35"/>
  <c r="D207" i="35" s="1"/>
  <c r="F207" i="35" s="1"/>
  <c r="BC121" i="37"/>
  <c r="BD121" i="37" s="1"/>
  <c r="BE121" i="37" s="1"/>
  <c r="E121" i="37" s="1"/>
  <c r="C121" i="37"/>
  <c r="BC114" i="37"/>
  <c r="BD114" i="37" s="1"/>
  <c r="BE114" i="37" s="1"/>
  <c r="E114" i="37" s="1"/>
  <c r="C114" i="37"/>
  <c r="E227" i="35"/>
  <c r="D227" i="35" s="1"/>
  <c r="F227" i="35" s="1"/>
  <c r="E6" i="35"/>
  <c r="D6" i="35" s="1"/>
  <c r="F6" i="35" s="1"/>
  <c r="E34" i="35"/>
  <c r="D34" i="35" s="1"/>
  <c r="F34" i="35" s="1"/>
  <c r="G5" i="34"/>
  <c r="O5" i="34" s="1"/>
  <c r="E5" i="33"/>
  <c r="E13" i="33"/>
  <c r="G13" i="34"/>
  <c r="O13" i="34" s="1"/>
  <c r="G91" i="34"/>
  <c r="E91" i="33"/>
  <c r="E70" i="35"/>
  <c r="D70" i="35" s="1"/>
  <c r="F70" i="35" s="1"/>
  <c r="D109" i="37"/>
  <c r="F109" i="37" s="1"/>
  <c r="E182" i="35"/>
  <c r="D182" i="35" s="1"/>
  <c r="F182" i="35" s="1"/>
  <c r="G75" i="34"/>
  <c r="E75" i="33"/>
  <c r="E53" i="33"/>
  <c r="G53" i="34"/>
  <c r="E119" i="33"/>
  <c r="G119" i="34"/>
  <c r="C146" i="37"/>
  <c r="BC146" i="37"/>
  <c r="BD146" i="37" s="1"/>
  <c r="BE146" i="37" s="1"/>
  <c r="E146" i="37" s="1"/>
  <c r="C216" i="37"/>
  <c r="BC216" i="37"/>
  <c r="BD216" i="37" s="1"/>
  <c r="BE216" i="37" s="1"/>
  <c r="E216" i="37" s="1"/>
  <c r="E264" i="35"/>
  <c r="D264" i="35" s="1"/>
  <c r="F264" i="35" s="1"/>
  <c r="G47" i="34"/>
  <c r="E47" i="33"/>
  <c r="G111" i="34"/>
  <c r="E111" i="33"/>
  <c r="E130" i="35"/>
  <c r="D130" i="35" s="1"/>
  <c r="F130" i="35" s="1"/>
  <c r="G6" i="34"/>
  <c r="O6" i="34" s="1"/>
  <c r="E6" i="33"/>
  <c r="E247" i="35"/>
  <c r="D247" i="35" s="1"/>
  <c r="F247" i="35" s="1"/>
  <c r="G71" i="34"/>
  <c r="E71" i="33"/>
  <c r="E68" i="35"/>
  <c r="D68" i="35" s="1"/>
  <c r="F68" i="35" s="1"/>
  <c r="E236" i="35"/>
  <c r="D236" i="35" s="1"/>
  <c r="F236" i="35" s="1"/>
  <c r="C158" i="37"/>
  <c r="BC158" i="37"/>
  <c r="BD158" i="37" s="1"/>
  <c r="BE158" i="37" s="1"/>
  <c r="E158" i="37" s="1"/>
  <c r="D118" i="37"/>
  <c r="F118" i="37" s="1"/>
  <c r="G110" i="34"/>
  <c r="E110" i="33"/>
  <c r="E32" i="33"/>
  <c r="G32" i="34"/>
  <c r="E145" i="35"/>
  <c r="D145" i="35" s="1"/>
  <c r="F145" i="35" s="1"/>
  <c r="E40" i="33"/>
  <c r="G40" i="34"/>
  <c r="O40" i="34" s="1"/>
  <c r="E133" i="35"/>
  <c r="D133" i="35" s="1"/>
  <c r="F133" i="35" s="1"/>
  <c r="E29" i="33"/>
  <c r="G29" i="34"/>
  <c r="E280" i="35"/>
  <c r="D280" i="35" s="1"/>
  <c r="F280" i="35" s="1"/>
  <c r="E102" i="35"/>
  <c r="D102" i="35" s="1"/>
  <c r="F102" i="35" s="1"/>
  <c r="G109" i="34"/>
  <c r="O109" i="34" s="1"/>
  <c r="E109" i="33"/>
  <c r="G67" i="34"/>
  <c r="E67" i="33"/>
  <c r="G64" i="34"/>
  <c r="O64" i="34" s="1"/>
  <c r="E64" i="33"/>
  <c r="G56" i="34"/>
  <c r="D158" i="37"/>
  <c r="F158" i="37" s="1"/>
  <c r="G16" i="34"/>
  <c r="O16" i="34" s="1"/>
  <c r="E16" i="33"/>
  <c r="G51" i="34"/>
  <c r="E51" i="33"/>
  <c r="C218" i="37"/>
  <c r="BC218" i="37"/>
  <c r="BD218" i="37" s="1"/>
  <c r="BE218" i="37" s="1"/>
  <c r="E218" i="37" s="1"/>
  <c r="D156" i="37"/>
  <c r="F156" i="37" s="1"/>
  <c r="C206" i="37"/>
  <c r="BC206" i="37"/>
  <c r="BD206" i="37" s="1"/>
  <c r="BE206" i="37" s="1"/>
  <c r="E206" i="37" s="1"/>
  <c r="E115" i="33"/>
  <c r="G115" i="34"/>
  <c r="G84" i="34"/>
  <c r="O84" i="34" s="1"/>
  <c r="E84" i="33"/>
  <c r="E258" i="35"/>
  <c r="D258" i="35" s="1"/>
  <c r="F258" i="35" s="1"/>
  <c r="G8" i="34"/>
  <c r="O8" i="34" s="1"/>
  <c r="E8" i="33"/>
  <c r="G15" i="34"/>
  <c r="E15" i="33"/>
  <c r="E241" i="35"/>
  <c r="D241" i="35" s="1"/>
  <c r="F241" i="35" s="1"/>
  <c r="E277" i="35"/>
  <c r="D277" i="35" s="1"/>
  <c r="F277" i="35" s="1"/>
  <c r="E15" i="35"/>
  <c r="D15" i="35" s="1"/>
  <c r="F15" i="35" s="1"/>
  <c r="E46" i="35"/>
  <c r="D46" i="35" s="1"/>
  <c r="F46" i="35" s="1"/>
  <c r="G83" i="34"/>
  <c r="E83" i="33"/>
  <c r="E82" i="35"/>
  <c r="D82" i="35" s="1"/>
  <c r="F82" i="35" s="1"/>
  <c r="G77" i="34"/>
  <c r="O77" i="34" s="1"/>
  <c r="E77" i="33"/>
  <c r="BE157" i="37"/>
  <c r="E157" i="37" s="1"/>
  <c r="D157" i="37"/>
  <c r="F157" i="37" s="1"/>
  <c r="E106" i="35"/>
  <c r="D106" i="35" s="1"/>
  <c r="F106" i="35" s="1"/>
  <c r="G60" i="34"/>
  <c r="E60" i="33"/>
  <c r="E216" i="35"/>
  <c r="D216" i="35" s="1"/>
  <c r="F216" i="35" s="1"/>
  <c r="G27" i="34"/>
  <c r="E27" i="33"/>
  <c r="E38" i="35"/>
  <c r="D38" i="35" s="1"/>
  <c r="F38" i="35" s="1"/>
  <c r="E274" i="35"/>
  <c r="D274" i="35" s="1"/>
  <c r="F274" i="35" s="1"/>
  <c r="E13" i="35"/>
  <c r="D13" i="35" s="1"/>
  <c r="F13" i="35" s="1"/>
  <c r="E221" i="35"/>
  <c r="D221" i="35" s="1"/>
  <c r="F221" i="35" s="1"/>
  <c r="G96" i="34"/>
  <c r="O96" i="34" s="1"/>
  <c r="E95" i="35"/>
  <c r="D95" i="35" s="1"/>
  <c r="F95" i="35" s="1"/>
  <c r="C157" i="37"/>
  <c r="BC157" i="37"/>
  <c r="BD157" i="37" s="1"/>
  <c r="C156" i="37"/>
  <c r="BC156" i="37"/>
  <c r="BD156" i="37" s="1"/>
  <c r="BE156" i="37" s="1"/>
  <c r="E156" i="37" s="1"/>
  <c r="G76" i="34"/>
  <c r="O76" i="34" s="1"/>
  <c r="E76" i="33"/>
  <c r="D216" i="37"/>
  <c r="F216" i="37" s="1"/>
  <c r="D206" i="37"/>
  <c r="F206" i="37" s="1"/>
  <c r="E190" i="35"/>
  <c r="D190" i="35" s="1"/>
  <c r="F190" i="35" s="1"/>
  <c r="E157" i="35"/>
  <c r="D157" i="35" s="1"/>
  <c r="F157" i="35" s="1"/>
  <c r="E168" i="35"/>
  <c r="D168" i="35" s="1"/>
  <c r="F168" i="35" s="1"/>
  <c r="E149" i="35"/>
  <c r="D149" i="35" s="1"/>
  <c r="F149" i="35" s="1"/>
  <c r="G43" i="34"/>
  <c r="E43" i="33"/>
  <c r="E123" i="35"/>
  <c r="D123" i="35" s="1"/>
  <c r="F123" i="35" s="1"/>
  <c r="G22" i="34"/>
  <c r="E22" i="33"/>
  <c r="E81" i="35"/>
  <c r="D81" i="35" s="1"/>
  <c r="F81" i="35" s="1"/>
  <c r="E28" i="33"/>
  <c r="G28" i="34"/>
  <c r="G28" i="33" s="1"/>
  <c r="D76" i="37"/>
  <c r="F76" i="37" s="1"/>
  <c r="G118" i="34"/>
  <c r="O118" i="34" s="1"/>
  <c r="E118" i="33"/>
  <c r="BC109" i="37"/>
  <c r="BD109" i="37" s="1"/>
  <c r="BE109" i="37" s="1"/>
  <c r="E109" i="37" s="1"/>
  <c r="C109" i="37"/>
  <c r="BC72" i="37"/>
  <c r="BD72" i="37" s="1"/>
  <c r="BE72" i="37" s="1"/>
  <c r="E72" i="37" s="1"/>
  <c r="C72" i="37"/>
  <c r="D146" i="37"/>
  <c r="F146" i="37" s="1"/>
  <c r="D211" i="37"/>
  <c r="F211" i="37" s="1"/>
  <c r="E152" i="35"/>
  <c r="D152" i="35" s="1"/>
  <c r="F152" i="35" s="1"/>
  <c r="G4" i="34"/>
  <c r="O4" i="34" s="1"/>
  <c r="G45" i="34"/>
  <c r="E45" i="33"/>
  <c r="G116" i="34"/>
  <c r="O116" i="34" s="1"/>
  <c r="G21" i="34"/>
  <c r="O21" i="34" s="1"/>
  <c r="G7" i="34"/>
  <c r="E7" i="33"/>
  <c r="E14" i="33"/>
  <c r="G14" i="34"/>
  <c r="O14" i="34" s="1"/>
  <c r="E272" i="35"/>
  <c r="D272" i="35" s="1"/>
  <c r="F272" i="35" s="1"/>
  <c r="E151" i="35"/>
  <c r="D151" i="35" s="1"/>
  <c r="F151" i="35" s="1"/>
  <c r="G38" i="34"/>
  <c r="O38" i="34" s="1"/>
  <c r="E38" i="33"/>
  <c r="E220" i="35"/>
  <c r="D220" i="35" s="1"/>
  <c r="F220" i="35" s="1"/>
  <c r="E162" i="35"/>
  <c r="D162" i="35" s="1"/>
  <c r="F162" i="35" s="1"/>
  <c r="E12" i="35"/>
  <c r="D12" i="35" s="1"/>
  <c r="F12" i="35" s="1"/>
  <c r="G70" i="34"/>
  <c r="O70" i="34" s="1"/>
  <c r="C217" i="37"/>
  <c r="BC217" i="37"/>
  <c r="BD217" i="37" s="1"/>
  <c r="BE217" i="37" s="1"/>
  <c r="E217" i="37" s="1"/>
  <c r="E9" i="35"/>
  <c r="D9" i="35" s="1"/>
  <c r="F9" i="35" s="1"/>
  <c r="C81" i="37"/>
  <c r="BC81" i="37"/>
  <c r="BD81" i="37" s="1"/>
  <c r="E127" i="35"/>
  <c r="D127" i="35" s="1"/>
  <c r="F127" i="35" s="1"/>
  <c r="G88" i="34"/>
  <c r="O88" i="34" s="1"/>
  <c r="E88" i="33"/>
  <c r="E283" i="35"/>
  <c r="D283" i="35" s="1"/>
  <c r="F283" i="35" s="1"/>
  <c r="E18" i="35"/>
  <c r="D18" i="35" s="1"/>
  <c r="F18" i="35" s="1"/>
  <c r="E245" i="35"/>
  <c r="D245" i="35" s="1"/>
  <c r="F245" i="35" s="1"/>
  <c r="E195" i="35"/>
  <c r="D195" i="35" s="1"/>
  <c r="F195" i="35" s="1"/>
  <c r="G93" i="34"/>
  <c r="O93" i="34" s="1"/>
  <c r="E93" i="33"/>
  <c r="G102" i="34"/>
  <c r="E102" i="33"/>
  <c r="E260" i="35"/>
  <c r="D260" i="35" s="1"/>
  <c r="F260" i="35" s="1"/>
  <c r="E112" i="33"/>
  <c r="G112" i="34"/>
  <c r="O112" i="34" s="1"/>
  <c r="G95" i="34"/>
  <c r="E95" i="33"/>
  <c r="E120" i="33"/>
  <c r="G120" i="34"/>
  <c r="O120" i="34" s="1"/>
  <c r="G52" i="34"/>
  <c r="G52" i="33" s="1"/>
  <c r="E52" i="33"/>
  <c r="E225" i="35"/>
  <c r="D225" i="35" s="1"/>
  <c r="F225" i="35" s="1"/>
  <c r="E25" i="35"/>
  <c r="D25" i="35" s="1"/>
  <c r="F25" i="35" s="1"/>
  <c r="E31" i="35"/>
  <c r="D31" i="35" s="1"/>
  <c r="F31" i="35" s="1"/>
  <c r="G24" i="34"/>
  <c r="O24" i="34" s="1"/>
  <c r="E24" i="33"/>
  <c r="G39" i="34"/>
  <c r="E39" i="33"/>
  <c r="E108" i="33"/>
  <c r="G108" i="34"/>
  <c r="O108" i="34" s="1"/>
  <c r="D123" i="37"/>
  <c r="F123" i="37" s="1"/>
  <c r="E35" i="33"/>
  <c r="G35" i="34"/>
  <c r="G46" i="34"/>
  <c r="E46" i="33"/>
  <c r="E278" i="35"/>
  <c r="D278" i="35" s="1"/>
  <c r="F278" i="35" s="1"/>
  <c r="D72" i="37"/>
  <c r="F72" i="37" s="1"/>
  <c r="D151" i="37"/>
  <c r="F151" i="37" s="1"/>
  <c r="G44" i="34"/>
  <c r="O44" i="34" s="1"/>
  <c r="E44" i="33"/>
  <c r="E36" i="35"/>
  <c r="D36" i="35" s="1"/>
  <c r="F36" i="35" s="1"/>
  <c r="G100" i="34"/>
  <c r="O100" i="34" s="1"/>
  <c r="E100" i="33"/>
  <c r="G78" i="34"/>
  <c r="E78" i="33"/>
  <c r="E76" i="35"/>
  <c r="D76" i="35" s="1"/>
  <c r="F76" i="35" s="1"/>
  <c r="E19" i="33"/>
  <c r="G19" i="34"/>
  <c r="G94" i="34"/>
  <c r="E94" i="33"/>
  <c r="E203" i="35"/>
  <c r="D203" i="35" s="1"/>
  <c r="F203" i="35" s="1"/>
  <c r="G31" i="34"/>
  <c r="G31" i="33" s="1"/>
  <c r="E31" i="33"/>
  <c r="C151" i="37"/>
  <c r="BC151" i="37"/>
  <c r="BD151" i="37" s="1"/>
  <c r="BE151" i="37" s="1"/>
  <c r="E151" i="37" s="1"/>
  <c r="G103" i="34"/>
  <c r="E103" i="33"/>
  <c r="E67" i="35"/>
  <c r="D67" i="35" s="1"/>
  <c r="F67" i="35" s="1"/>
  <c r="E54" i="35"/>
  <c r="D54" i="35" s="1"/>
  <c r="F54" i="35" s="1"/>
  <c r="D67" i="37"/>
  <c r="F67" i="37" s="1"/>
  <c r="C123" i="37"/>
  <c r="BC123" i="37"/>
  <c r="BD123" i="37" s="1"/>
  <c r="BE123" i="37" s="1"/>
  <c r="E123" i="37" s="1"/>
  <c r="E28" i="35"/>
  <c r="D28" i="35" s="1"/>
  <c r="F28" i="35" s="1"/>
  <c r="BC211" i="37"/>
  <c r="BD211" i="37" s="1"/>
  <c r="BE211" i="37" s="1"/>
  <c r="E211" i="37" s="1"/>
  <c r="C211" i="37"/>
  <c r="E45" i="35"/>
  <c r="D45" i="35" s="1"/>
  <c r="F45" i="35" s="1"/>
  <c r="E142" i="35"/>
  <c r="D142" i="35" s="1"/>
  <c r="F142" i="35" s="1"/>
  <c r="E163" i="35"/>
  <c r="D163" i="35" s="1"/>
  <c r="F163" i="35" s="1"/>
  <c r="G99" i="34"/>
  <c r="E99" i="33"/>
  <c r="E50" i="35"/>
  <c r="D50" i="35" s="1"/>
  <c r="F50" i="35" s="1"/>
  <c r="E122" i="35"/>
  <c r="D122" i="35" s="1"/>
  <c r="F122" i="35" s="1"/>
  <c r="E33" i="35"/>
  <c r="D33" i="35" s="1"/>
  <c r="F33" i="35" s="1"/>
  <c r="E54" i="33"/>
  <c r="G54" i="34"/>
  <c r="C80" i="37"/>
  <c r="BC80" i="37"/>
  <c r="BD80" i="37" s="1"/>
  <c r="BE80" i="37" s="1"/>
  <c r="E80" i="37" s="1"/>
  <c r="G104" i="34"/>
  <c r="O104" i="34" s="1"/>
  <c r="E104" i="33"/>
  <c r="G101" i="34"/>
  <c r="O101" i="34" s="1"/>
  <c r="E101" i="33"/>
  <c r="G68" i="34"/>
  <c r="O68" i="34" s="1"/>
  <c r="E68" i="33"/>
  <c r="G86" i="34"/>
  <c r="E86" i="33"/>
  <c r="G59" i="34"/>
  <c r="E59" i="33"/>
  <c r="E80" i="33"/>
  <c r="G80" i="34"/>
  <c r="O80" i="34" s="1"/>
  <c r="E159" i="35"/>
  <c r="D159" i="35" s="1"/>
  <c r="F159" i="35" s="1"/>
  <c r="D80" i="37"/>
  <c r="F80" i="37" s="1"/>
  <c r="G23" i="34"/>
  <c r="E23" i="33"/>
  <c r="G117" i="34"/>
  <c r="O117" i="34" s="1"/>
  <c r="E117" i="33"/>
  <c r="E164" i="35"/>
  <c r="D164" i="35" s="1"/>
  <c r="F164" i="35" s="1"/>
  <c r="G36" i="34"/>
  <c r="O36" i="34" s="1"/>
  <c r="E36" i="33"/>
  <c r="E271" i="35"/>
  <c r="D271" i="35" s="1"/>
  <c r="F271" i="35" s="1"/>
  <c r="D217" i="37"/>
  <c r="F217" i="37" s="1"/>
  <c r="E276" i="35"/>
  <c r="D276" i="35" s="1"/>
  <c r="F276" i="35" s="1"/>
  <c r="E243" i="35"/>
  <c r="D243" i="35" s="1"/>
  <c r="F243" i="35" s="1"/>
  <c r="E188" i="35"/>
  <c r="D188" i="35" s="1"/>
  <c r="F188" i="35" s="1"/>
  <c r="E244" i="35"/>
  <c r="D244" i="35" s="1"/>
  <c r="F244" i="35" s="1"/>
  <c r="E5" i="35"/>
  <c r="D5" i="35" s="1"/>
  <c r="F5" i="35" s="1"/>
  <c r="E176" i="35"/>
  <c r="D176" i="35" s="1"/>
  <c r="F176" i="35" s="1"/>
  <c r="C118" i="37"/>
  <c r="BC118" i="37"/>
  <c r="BD118" i="37" s="1"/>
  <c r="BE118" i="37" s="1"/>
  <c r="E118" i="37" s="1"/>
  <c r="G12" i="34"/>
  <c r="O12" i="34" s="1"/>
  <c r="G72" i="34"/>
  <c r="O72" i="34" s="1"/>
  <c r="E72" i="33"/>
  <c r="G37" i="34"/>
  <c r="O37" i="34" s="1"/>
  <c r="E37" i="33"/>
  <c r="E199" i="35"/>
  <c r="D199" i="35" s="1"/>
  <c r="F199" i="35" s="1"/>
  <c r="D218" i="37"/>
  <c r="F218" i="37" s="1"/>
  <c r="E11" i="33"/>
  <c r="G11" i="34"/>
  <c r="D121" i="37"/>
  <c r="F121" i="37" s="1"/>
  <c r="D81" i="37"/>
  <c r="F81" i="37" s="1"/>
  <c r="BE81" i="37"/>
  <c r="E81" i="37" s="1"/>
  <c r="E83" i="35"/>
  <c r="D83" i="35" s="1"/>
  <c r="F83" i="35" s="1"/>
  <c r="E11" i="35"/>
  <c r="D11" i="35" s="1"/>
  <c r="F11" i="35" s="1"/>
  <c r="E125" i="35"/>
  <c r="D125" i="35" s="1"/>
  <c r="F125" i="35" s="1"/>
  <c r="G92" i="34"/>
  <c r="O92" i="34" s="1"/>
  <c r="E92" i="33"/>
  <c r="E47" i="35"/>
  <c r="D47" i="35" s="1"/>
  <c r="F47" i="35" s="1"/>
  <c r="G62" i="34"/>
  <c r="E62" i="33"/>
  <c r="E184" i="35"/>
  <c r="D184" i="35" s="1"/>
  <c r="F184" i="35" s="1"/>
  <c r="E109" i="35"/>
  <c r="D109" i="35" s="1"/>
  <c r="F109" i="35" s="1"/>
  <c r="E19" i="35"/>
  <c r="D19" i="35" s="1"/>
  <c r="F19" i="35" s="1"/>
  <c r="E138" i="35"/>
  <c r="D138" i="35" s="1"/>
  <c r="F138" i="35" s="1"/>
  <c r="F160" i="36" l="1"/>
  <c r="G29" i="33"/>
  <c r="O29" i="34"/>
  <c r="G53" i="33"/>
  <c r="O53" i="34"/>
  <c r="G56" i="33"/>
  <c r="O56" i="34"/>
  <c r="G20" i="33"/>
  <c r="G107" i="33"/>
  <c r="G3" i="33"/>
  <c r="O3" i="34"/>
  <c r="G63" i="33"/>
  <c r="G87" i="33"/>
  <c r="G22" i="33"/>
  <c r="G40" i="33"/>
  <c r="G111" i="33"/>
  <c r="G96" i="33"/>
  <c r="G4" i="33"/>
  <c r="G91" i="33"/>
  <c r="O91" i="34"/>
  <c r="G88" i="33"/>
  <c r="G23" i="33"/>
  <c r="BC45" i="34"/>
  <c r="G45" i="33"/>
  <c r="G92" i="33"/>
  <c r="G103" i="33"/>
  <c r="G120" i="33"/>
  <c r="G15" i="33"/>
  <c r="G47" i="33"/>
  <c r="O47" i="34"/>
  <c r="G13" i="33"/>
  <c r="O54" i="34"/>
  <c r="G54" i="33"/>
  <c r="G80" i="33"/>
  <c r="G8" i="33"/>
  <c r="P112" i="34"/>
  <c r="P109" i="34"/>
  <c r="P108" i="34"/>
  <c r="P110" i="34"/>
  <c r="P111" i="34"/>
  <c r="P107" i="34"/>
  <c r="G5" i="33"/>
  <c r="G6" i="33"/>
  <c r="G12" i="33"/>
  <c r="G44" i="33"/>
  <c r="G16" i="33"/>
  <c r="G60" i="33"/>
  <c r="G115" i="33"/>
  <c r="O115" i="34"/>
  <c r="G70" i="33"/>
  <c r="G112" i="33"/>
  <c r="G84" i="33"/>
  <c r="G94" i="33"/>
  <c r="G117" i="33"/>
  <c r="G51" i="33"/>
  <c r="O51" i="34"/>
  <c r="G27" i="33"/>
  <c r="O27" i="34"/>
  <c r="O11" i="34"/>
  <c r="G11" i="33"/>
  <c r="G86" i="33"/>
  <c r="O19" i="34"/>
  <c r="G19" i="33"/>
  <c r="G102" i="33"/>
  <c r="G38" i="33"/>
  <c r="G64" i="33"/>
  <c r="G119" i="33"/>
  <c r="G68" i="33"/>
  <c r="G108" i="33"/>
  <c r="G46" i="33"/>
  <c r="G93" i="33"/>
  <c r="G118" i="33"/>
  <c r="G67" i="33"/>
  <c r="O67" i="34"/>
  <c r="G14" i="33"/>
  <c r="G76" i="33"/>
  <c r="G77" i="33"/>
  <c r="G62" i="33"/>
  <c r="G36" i="33"/>
  <c r="G78" i="33"/>
  <c r="G39" i="33"/>
  <c r="G109" i="33"/>
  <c r="G71" i="33"/>
  <c r="G95" i="33"/>
  <c r="G110" i="33"/>
  <c r="O59" i="34"/>
  <c r="G59" i="33"/>
  <c r="G99" i="33"/>
  <c r="O99" i="34"/>
  <c r="G37" i="33"/>
  <c r="G104" i="33"/>
  <c r="G75" i="33"/>
  <c r="O75" i="34"/>
  <c r="G72" i="33"/>
  <c r="G21" i="33"/>
  <c r="G116" i="33"/>
  <c r="G43" i="33"/>
  <c r="G32" i="33"/>
  <c r="O32" i="34"/>
  <c r="O35" i="34"/>
  <c r="G35" i="33"/>
  <c r="G101" i="33"/>
  <c r="G100" i="33"/>
  <c r="G24" i="33"/>
  <c r="G7" i="33"/>
  <c r="O83" i="34"/>
  <c r="G83" i="33"/>
  <c r="G69" i="33"/>
  <c r="P32" i="34" l="1"/>
  <c r="BD45" i="34"/>
  <c r="P54" i="34"/>
  <c r="P8" i="34"/>
  <c r="P4" i="34"/>
  <c r="P6" i="34"/>
  <c r="P3" i="34"/>
  <c r="P7" i="34"/>
  <c r="Q7" i="34" s="1"/>
  <c r="R7" i="34" s="1"/>
  <c r="P5" i="34"/>
  <c r="P88" i="34"/>
  <c r="P83" i="34"/>
  <c r="P84" i="34"/>
  <c r="P87" i="34"/>
  <c r="P86" i="34"/>
  <c r="P80" i="34"/>
  <c r="P75" i="34"/>
  <c r="P78" i="34"/>
  <c r="P77" i="34"/>
  <c r="P79" i="34"/>
  <c r="P76" i="34"/>
  <c r="P93" i="34"/>
  <c r="P91" i="34"/>
  <c r="P95" i="34"/>
  <c r="P94" i="34"/>
  <c r="P92" i="34"/>
  <c r="P96" i="34"/>
  <c r="Q110" i="34"/>
  <c r="R110" i="34" s="1"/>
  <c r="P16" i="34"/>
  <c r="P12" i="34"/>
  <c r="AB12" i="34" s="1"/>
  <c r="AC12" i="34" s="1"/>
  <c r="P11" i="34"/>
  <c r="P15" i="34"/>
  <c r="P14" i="34"/>
  <c r="AB14" i="34" s="1"/>
  <c r="P13" i="34"/>
  <c r="Q111" i="34"/>
  <c r="R111" i="34" s="1"/>
  <c r="Q108" i="34"/>
  <c r="R108" i="34" s="1"/>
  <c r="P19" i="34"/>
  <c r="P24" i="34"/>
  <c r="P20" i="34"/>
  <c r="P23" i="34"/>
  <c r="P21" i="34"/>
  <c r="P22" i="34"/>
  <c r="Q109" i="34"/>
  <c r="R109" i="34" s="1"/>
  <c r="Q112" i="34"/>
  <c r="R112" i="34" s="1"/>
  <c r="P64" i="34"/>
  <c r="P60" i="34"/>
  <c r="P63" i="34"/>
  <c r="P59" i="34"/>
  <c r="P62" i="34"/>
  <c r="P27" i="34"/>
  <c r="P29" i="34"/>
  <c r="P28" i="34"/>
  <c r="P31" i="34"/>
  <c r="P72" i="34"/>
  <c r="P68" i="34"/>
  <c r="P70" i="34"/>
  <c r="AB70" i="34" s="1"/>
  <c r="P69" i="34"/>
  <c r="P71" i="34"/>
  <c r="P67" i="34"/>
  <c r="Q107" i="34"/>
  <c r="R107" i="34" s="1"/>
  <c r="P46" i="34"/>
  <c r="P45" i="34"/>
  <c r="P47" i="34"/>
  <c r="P44" i="34"/>
  <c r="P43" i="34"/>
  <c r="AJ45" i="34"/>
  <c r="P117" i="34"/>
  <c r="P116" i="34"/>
  <c r="P119" i="34"/>
  <c r="P115" i="34"/>
  <c r="P120" i="34"/>
  <c r="P118" i="34"/>
  <c r="AB118" i="34" s="1"/>
  <c r="P37" i="34"/>
  <c r="P36" i="34"/>
  <c r="AB36" i="34" s="1"/>
  <c r="P39" i="34"/>
  <c r="P35" i="34"/>
  <c r="P40" i="34"/>
  <c r="P38" i="34"/>
  <c r="P104" i="34"/>
  <c r="P102" i="34"/>
  <c r="P99" i="34"/>
  <c r="P100" i="34"/>
  <c r="P101" i="34"/>
  <c r="P103" i="34"/>
  <c r="P56" i="34"/>
  <c r="P51" i="34"/>
  <c r="P52" i="34"/>
  <c r="P53" i="34"/>
  <c r="P55" i="34"/>
  <c r="BE45" i="34" l="1"/>
  <c r="BF45" i="34" s="1"/>
  <c r="BL45" i="34" s="1"/>
  <c r="AC70" i="34"/>
  <c r="AC14" i="34"/>
  <c r="Q8" i="34"/>
  <c r="R8" i="34" s="1"/>
  <c r="U8" i="34" s="1"/>
  <c r="Q6" i="34"/>
  <c r="R6" i="34" s="1"/>
  <c r="AB6" i="34"/>
  <c r="AC36" i="34"/>
  <c r="AC118" i="34"/>
  <c r="Q5" i="34"/>
  <c r="R5" i="34" s="1"/>
  <c r="Q4" i="34"/>
  <c r="R4" i="34" s="1"/>
  <c r="Q3" i="34"/>
  <c r="R3" i="34" s="1"/>
  <c r="U110" i="34"/>
  <c r="V109" i="34"/>
  <c r="W109" i="34"/>
  <c r="T110" i="34"/>
  <c r="X109" i="34"/>
  <c r="X110" i="34"/>
  <c r="V111" i="34"/>
  <c r="U111" i="34"/>
  <c r="W110" i="34"/>
  <c r="T111" i="34"/>
  <c r="V112" i="34"/>
  <c r="S108" i="34"/>
  <c r="S112" i="34"/>
  <c r="T107" i="34"/>
  <c r="S109" i="34"/>
  <c r="S110" i="34"/>
  <c r="X107" i="34"/>
  <c r="S111" i="34"/>
  <c r="W107" i="34"/>
  <c r="U107" i="34"/>
  <c r="V107" i="34"/>
  <c r="X108" i="34"/>
  <c r="W108" i="34"/>
  <c r="U108" i="34"/>
  <c r="T109" i="34"/>
  <c r="V108" i="34"/>
  <c r="Q93" i="34"/>
  <c r="R93" i="34" s="1"/>
  <c r="Q94" i="34"/>
  <c r="R94" i="34" s="1"/>
  <c r="Q38" i="34"/>
  <c r="R38" i="34" s="1"/>
  <c r="Q101" i="34"/>
  <c r="R101" i="34" s="1"/>
  <c r="Q40" i="34"/>
  <c r="R40" i="34" s="1"/>
  <c r="Q28" i="34"/>
  <c r="R28" i="34" s="1"/>
  <c r="Q20" i="34"/>
  <c r="R20" i="34" s="1"/>
  <c r="Q13" i="34"/>
  <c r="R13" i="34" s="1"/>
  <c r="Q35" i="34"/>
  <c r="R35" i="34" s="1"/>
  <c r="Q76" i="34"/>
  <c r="R76" i="34" s="1"/>
  <c r="Q86" i="34"/>
  <c r="R86" i="34" s="1"/>
  <c r="Q22" i="34"/>
  <c r="R22" i="34" s="1"/>
  <c r="Q99" i="34"/>
  <c r="R99" i="34" s="1"/>
  <c r="Q84" i="34"/>
  <c r="R84" i="34" s="1"/>
  <c r="Q12" i="34"/>
  <c r="R12" i="34" s="1"/>
  <c r="Q75" i="34"/>
  <c r="R75" i="34" s="1"/>
  <c r="Q88" i="34"/>
  <c r="R88" i="34" s="1"/>
  <c r="X85" i="34" s="1"/>
  <c r="Q52" i="34"/>
  <c r="R52" i="34" s="1"/>
  <c r="Q14" i="34"/>
  <c r="R14" i="34" s="1"/>
  <c r="Q15" i="34"/>
  <c r="R15" i="34" s="1"/>
  <c r="Q118" i="34"/>
  <c r="R118" i="34" s="1"/>
  <c r="Q62" i="34"/>
  <c r="R62" i="34" s="1"/>
  <c r="Q80" i="34"/>
  <c r="R80" i="34" s="1"/>
  <c r="Q95" i="34"/>
  <c r="R95" i="34" s="1"/>
  <c r="Q19" i="34"/>
  <c r="R19" i="34" s="1"/>
  <c r="Q16" i="34"/>
  <c r="R16" i="34" s="1"/>
  <c r="Q47" i="34"/>
  <c r="R47" i="34" s="1"/>
  <c r="Q120" i="34"/>
  <c r="R120" i="34" s="1"/>
  <c r="Q45" i="34"/>
  <c r="R45" i="34" s="1"/>
  <c r="Q59" i="34"/>
  <c r="R59" i="34" s="1"/>
  <c r="X111" i="34"/>
  <c r="U112" i="34"/>
  <c r="W112" i="34"/>
  <c r="T112" i="34"/>
  <c r="Q72" i="34"/>
  <c r="R72" i="34" s="1"/>
  <c r="Q31" i="34"/>
  <c r="R31" i="34" s="1"/>
  <c r="Q24" i="34"/>
  <c r="R24" i="34" s="1"/>
  <c r="Q21" i="34"/>
  <c r="R21" i="34" s="1"/>
  <c r="AK45" i="34"/>
  <c r="AL45" i="34" s="1"/>
  <c r="Q100" i="34"/>
  <c r="R100" i="34" s="1"/>
  <c r="Q87" i="34"/>
  <c r="R87" i="34" s="1"/>
  <c r="Q102" i="34"/>
  <c r="R102" i="34" s="1"/>
  <c r="Q37" i="34"/>
  <c r="R37" i="34" s="1"/>
  <c r="Q51" i="34"/>
  <c r="R51" i="34" s="1"/>
  <c r="Q56" i="34"/>
  <c r="R56" i="34" s="1"/>
  <c r="Q27" i="34"/>
  <c r="Q46" i="34"/>
  <c r="R46" i="34" s="1"/>
  <c r="Q60" i="34"/>
  <c r="R60" i="34" s="1"/>
  <c r="Q116" i="34"/>
  <c r="R116" i="34" s="1"/>
  <c r="Q71" i="34"/>
  <c r="R71" i="34" s="1"/>
  <c r="Q23" i="34"/>
  <c r="R23" i="34" s="1"/>
  <c r="Q29" i="34"/>
  <c r="R29" i="34" s="1"/>
  <c r="Q104" i="34"/>
  <c r="R104" i="34" s="1"/>
  <c r="Q83" i="34"/>
  <c r="R83" i="34" s="1"/>
  <c r="Q44" i="34"/>
  <c r="R44" i="34" s="1"/>
  <c r="Q115" i="34"/>
  <c r="R115" i="34" s="1"/>
  <c r="Q119" i="34"/>
  <c r="R119" i="34" s="1"/>
  <c r="Q32" i="34"/>
  <c r="Q67" i="34"/>
  <c r="R67" i="34" s="1"/>
  <c r="Q54" i="34"/>
  <c r="Q69" i="34"/>
  <c r="R69" i="34" s="1"/>
  <c r="Q36" i="34"/>
  <c r="R36" i="34" s="1"/>
  <c r="Q77" i="34"/>
  <c r="R77" i="34" s="1"/>
  <c r="Q43" i="34"/>
  <c r="R43" i="34" s="1"/>
  <c r="Q64" i="34"/>
  <c r="R64" i="34" s="1"/>
  <c r="X61" i="34" s="1"/>
  <c r="Q55" i="34"/>
  <c r="R55" i="34" s="1"/>
  <c r="Q70" i="34"/>
  <c r="R70" i="34" s="1"/>
  <c r="Q96" i="34"/>
  <c r="R96" i="34" s="1"/>
  <c r="Q91" i="34"/>
  <c r="R91" i="34" s="1"/>
  <c r="Q103" i="34"/>
  <c r="R103" i="34" s="1"/>
  <c r="Q39" i="34"/>
  <c r="R39" i="34" s="1"/>
  <c r="Q79" i="34"/>
  <c r="R79" i="34" s="1"/>
  <c r="Q11" i="34"/>
  <c r="R11" i="34" s="1"/>
  <c r="Q78" i="34"/>
  <c r="R78" i="34" s="1"/>
  <c r="Q63" i="34"/>
  <c r="R63" i="34" s="1"/>
  <c r="Q117" i="34"/>
  <c r="R117" i="34" s="1"/>
  <c r="Q53" i="34"/>
  <c r="R53" i="34" s="1"/>
  <c r="Q68" i="34"/>
  <c r="R68" i="34" s="1"/>
  <c r="Q92" i="34"/>
  <c r="R92" i="34" s="1"/>
  <c r="AB29" i="34" l="1"/>
  <c r="AC29" i="34" s="1"/>
  <c r="X7" i="34"/>
  <c r="T8" i="34"/>
  <c r="W8" i="34"/>
  <c r="V8" i="34"/>
  <c r="AB3" i="34"/>
  <c r="AC3" i="34" s="1"/>
  <c r="V7" i="34"/>
  <c r="AC6" i="34"/>
  <c r="U7" i="34"/>
  <c r="T7" i="34"/>
  <c r="X6" i="34"/>
  <c r="W6" i="34"/>
  <c r="V5" i="34"/>
  <c r="T6" i="34"/>
  <c r="U6" i="34"/>
  <c r="W5" i="34"/>
  <c r="X5" i="34"/>
  <c r="Y110" i="34"/>
  <c r="Z110" i="34" s="1"/>
  <c r="T5" i="34"/>
  <c r="U4" i="34"/>
  <c r="X4" i="34"/>
  <c r="W4" i="34"/>
  <c r="V4" i="34"/>
  <c r="Y111" i="34"/>
  <c r="Z111" i="34" s="1"/>
  <c r="Y109" i="34"/>
  <c r="S7" i="34"/>
  <c r="S5" i="34"/>
  <c r="S4" i="34"/>
  <c r="U3" i="34"/>
  <c r="W3" i="34"/>
  <c r="X3" i="34"/>
  <c r="S8" i="34"/>
  <c r="V3" i="34"/>
  <c r="S6" i="34"/>
  <c r="T3" i="34"/>
  <c r="U64" i="34"/>
  <c r="T64" i="34"/>
  <c r="X63" i="34"/>
  <c r="W64" i="34"/>
  <c r="W61" i="34"/>
  <c r="X79" i="34"/>
  <c r="T80" i="34"/>
  <c r="U80" i="34"/>
  <c r="W80" i="34"/>
  <c r="S77" i="34"/>
  <c r="S79" i="34"/>
  <c r="S80" i="34"/>
  <c r="S76" i="34"/>
  <c r="V75" i="34"/>
  <c r="W75" i="34"/>
  <c r="X75" i="34"/>
  <c r="U75" i="34"/>
  <c r="T75" i="34"/>
  <c r="S78" i="34"/>
  <c r="T119" i="34"/>
  <c r="V120" i="34"/>
  <c r="V119" i="34"/>
  <c r="W118" i="34"/>
  <c r="X118" i="34"/>
  <c r="U119" i="34"/>
  <c r="V84" i="34"/>
  <c r="X84" i="34"/>
  <c r="U84" i="34"/>
  <c r="W84" i="34"/>
  <c r="T85" i="34"/>
  <c r="X20" i="34"/>
  <c r="T21" i="34"/>
  <c r="V20" i="34"/>
  <c r="W20" i="34"/>
  <c r="U20" i="34"/>
  <c r="U52" i="34"/>
  <c r="T53" i="34"/>
  <c r="X52" i="34"/>
  <c r="W52" i="34"/>
  <c r="V69" i="34"/>
  <c r="T70" i="34"/>
  <c r="U70" i="34"/>
  <c r="X69" i="34"/>
  <c r="W69" i="34"/>
  <c r="X53" i="34"/>
  <c r="W53" i="34"/>
  <c r="S103" i="34"/>
  <c r="S102" i="34"/>
  <c r="S101" i="34"/>
  <c r="S104" i="34"/>
  <c r="S100" i="34"/>
  <c r="X99" i="34"/>
  <c r="V99" i="34"/>
  <c r="U99" i="34"/>
  <c r="T99" i="34"/>
  <c r="W99" i="34"/>
  <c r="T77" i="34"/>
  <c r="U76" i="34"/>
  <c r="W76" i="34"/>
  <c r="V76" i="34"/>
  <c r="X76" i="34"/>
  <c r="X87" i="34"/>
  <c r="W85" i="34"/>
  <c r="W88" i="34"/>
  <c r="U88" i="34"/>
  <c r="T88" i="34"/>
  <c r="U40" i="34"/>
  <c r="X39" i="34"/>
  <c r="W40" i="34"/>
  <c r="T40" i="34"/>
  <c r="S117" i="34"/>
  <c r="S119" i="34"/>
  <c r="S120" i="34"/>
  <c r="T115" i="34"/>
  <c r="X115" i="34"/>
  <c r="V115" i="34"/>
  <c r="W115" i="34"/>
  <c r="U115" i="34"/>
  <c r="S118" i="34"/>
  <c r="S116" i="34"/>
  <c r="T71" i="34"/>
  <c r="W70" i="34"/>
  <c r="U71" i="34"/>
  <c r="V71" i="34"/>
  <c r="V72" i="34"/>
  <c r="X70" i="34"/>
  <c r="S88" i="34"/>
  <c r="T83" i="34"/>
  <c r="S84" i="34"/>
  <c r="W83" i="34"/>
  <c r="S87" i="34"/>
  <c r="V83" i="34"/>
  <c r="S85" i="34"/>
  <c r="X83" i="34"/>
  <c r="U83" i="34"/>
  <c r="S86" i="34"/>
  <c r="V80" i="34"/>
  <c r="V79" i="34"/>
  <c r="U79" i="34"/>
  <c r="X78" i="34"/>
  <c r="W78" i="34"/>
  <c r="T79" i="34"/>
  <c r="X94" i="34"/>
  <c r="W94" i="34"/>
  <c r="V95" i="34"/>
  <c r="V96" i="34"/>
  <c r="T95" i="34"/>
  <c r="U95" i="34"/>
  <c r="W21" i="34"/>
  <c r="U22" i="34"/>
  <c r="V21" i="34"/>
  <c r="T22" i="34"/>
  <c r="X21" i="34"/>
  <c r="T91" i="34"/>
  <c r="S94" i="34"/>
  <c r="V91" i="34"/>
  <c r="U91" i="34"/>
  <c r="S95" i="34"/>
  <c r="S92" i="34"/>
  <c r="X91" i="34"/>
  <c r="S96" i="34"/>
  <c r="S93" i="34"/>
  <c r="W91" i="34"/>
  <c r="S47" i="34"/>
  <c r="S45" i="34"/>
  <c r="T43" i="34"/>
  <c r="X43" i="34"/>
  <c r="W43" i="34"/>
  <c r="U43" i="34"/>
  <c r="S44" i="34"/>
  <c r="V43" i="34"/>
  <c r="S46" i="34"/>
  <c r="S48" i="34"/>
  <c r="S22" i="34"/>
  <c r="T19" i="34"/>
  <c r="S21" i="34"/>
  <c r="X19" i="34"/>
  <c r="V19" i="34"/>
  <c r="W19" i="34"/>
  <c r="U19" i="34"/>
  <c r="S23" i="34"/>
  <c r="S24" i="34"/>
  <c r="S20" i="34"/>
  <c r="W96" i="34"/>
  <c r="X95" i="34"/>
  <c r="T96" i="34"/>
  <c r="U96" i="34"/>
  <c r="S38" i="34"/>
  <c r="U35" i="34"/>
  <c r="X35" i="34"/>
  <c r="W35" i="34"/>
  <c r="T35" i="34"/>
  <c r="V35" i="34"/>
  <c r="S40" i="34"/>
  <c r="S39" i="34"/>
  <c r="S37" i="34"/>
  <c r="S36" i="34"/>
  <c r="S13" i="34"/>
  <c r="S12" i="34"/>
  <c r="S15" i="34"/>
  <c r="S16" i="34"/>
  <c r="T11" i="34"/>
  <c r="V11" i="34"/>
  <c r="U11" i="34"/>
  <c r="X11" i="34"/>
  <c r="W11" i="34"/>
  <c r="S14" i="34"/>
  <c r="W93" i="34"/>
  <c r="U94" i="34"/>
  <c r="T94" i="34"/>
  <c r="X93" i="34"/>
  <c r="V93" i="34"/>
  <c r="W77" i="34"/>
  <c r="T78" i="34"/>
  <c r="X77" i="34"/>
  <c r="V77" i="34"/>
  <c r="U78" i="34"/>
  <c r="U72" i="34"/>
  <c r="T72" i="34"/>
  <c r="X71" i="34"/>
  <c r="W72" i="34"/>
  <c r="U15" i="34"/>
  <c r="V16" i="34"/>
  <c r="W14" i="34"/>
  <c r="V15" i="34"/>
  <c r="T15" i="34"/>
  <c r="X14" i="34"/>
  <c r="W13" i="34"/>
  <c r="T14" i="34"/>
  <c r="U14" i="34"/>
  <c r="V13" i="34"/>
  <c r="X13" i="34"/>
  <c r="X92" i="34"/>
  <c r="U92" i="34"/>
  <c r="W92" i="34"/>
  <c r="T93" i="34"/>
  <c r="V92" i="34"/>
  <c r="T37" i="34"/>
  <c r="V36" i="34"/>
  <c r="X36" i="34"/>
  <c r="U36" i="34"/>
  <c r="W36" i="34"/>
  <c r="X15" i="34"/>
  <c r="W16" i="34"/>
  <c r="U16" i="34"/>
  <c r="T16" i="34"/>
  <c r="X101" i="34"/>
  <c r="V101" i="34"/>
  <c r="T102" i="34"/>
  <c r="W101" i="34"/>
  <c r="U102" i="34"/>
  <c r="S60" i="34"/>
  <c r="S63" i="34"/>
  <c r="S61" i="34"/>
  <c r="S64" i="34"/>
  <c r="U59" i="34"/>
  <c r="W59" i="34"/>
  <c r="X59" i="34"/>
  <c r="S62" i="34"/>
  <c r="T59" i="34"/>
  <c r="V59" i="34"/>
  <c r="Y107" i="34"/>
  <c r="Y112" i="34"/>
  <c r="AB112" i="34" s="1"/>
  <c r="U23" i="34"/>
  <c r="T23" i="34"/>
  <c r="X22" i="34"/>
  <c r="W22" i="34"/>
  <c r="V24" i="34"/>
  <c r="V23" i="34"/>
  <c r="Y108" i="34"/>
  <c r="AB108" i="34" s="1"/>
  <c r="AC108" i="34" s="1"/>
  <c r="W56" i="34"/>
  <c r="X55" i="34"/>
  <c r="T56" i="34"/>
  <c r="U56" i="34"/>
  <c r="U46" i="34"/>
  <c r="V45" i="34"/>
  <c r="T46" i="34"/>
  <c r="X45" i="34"/>
  <c r="W45" i="34"/>
  <c r="V44" i="34"/>
  <c r="W44" i="34"/>
  <c r="X44" i="34"/>
  <c r="T45" i="34"/>
  <c r="U44" i="34"/>
  <c r="U24" i="34"/>
  <c r="T24" i="34"/>
  <c r="X23" i="34"/>
  <c r="W24" i="34"/>
  <c r="V28" i="34"/>
  <c r="W28" i="34"/>
  <c r="T29" i="34"/>
  <c r="U28" i="34"/>
  <c r="X68" i="34"/>
  <c r="T69" i="34"/>
  <c r="W68" i="34"/>
  <c r="V68" i="34"/>
  <c r="U68" i="34"/>
  <c r="T86" i="34"/>
  <c r="U86" i="34"/>
  <c r="U87" i="34"/>
  <c r="V85" i="34"/>
  <c r="V88" i="34"/>
  <c r="W86" i="34"/>
  <c r="V87" i="34"/>
  <c r="X86" i="34"/>
  <c r="T87" i="34"/>
  <c r="V12" i="34"/>
  <c r="W12" i="34"/>
  <c r="X12" i="34"/>
  <c r="U12" i="34"/>
  <c r="T13" i="34"/>
  <c r="V60" i="34"/>
  <c r="T61" i="34"/>
  <c r="W60" i="34"/>
  <c r="X60" i="34"/>
  <c r="U60" i="34"/>
  <c r="V103" i="34"/>
  <c r="V104" i="34"/>
  <c r="U103" i="34"/>
  <c r="T103" i="34"/>
  <c r="X102" i="34"/>
  <c r="W102" i="34"/>
  <c r="U47" i="34"/>
  <c r="X46" i="34"/>
  <c r="T47" i="34"/>
  <c r="V47" i="34"/>
  <c r="W46" i="34"/>
  <c r="V48" i="34"/>
  <c r="W120" i="34"/>
  <c r="T120" i="34"/>
  <c r="X119" i="34"/>
  <c r="U120" i="34"/>
  <c r="R27" i="34"/>
  <c r="U63" i="34"/>
  <c r="V64" i="34"/>
  <c r="X62" i="34"/>
  <c r="V63" i="34"/>
  <c r="V61" i="34"/>
  <c r="T63" i="34"/>
  <c r="T62" i="34"/>
  <c r="U62" i="34"/>
  <c r="W62" i="34"/>
  <c r="T30" i="34"/>
  <c r="V29" i="34"/>
  <c r="W29" i="34"/>
  <c r="U30" i="34"/>
  <c r="S70" i="34"/>
  <c r="T67" i="34"/>
  <c r="S69" i="34"/>
  <c r="U67" i="34"/>
  <c r="S71" i="34"/>
  <c r="W67" i="34"/>
  <c r="S68" i="34"/>
  <c r="X67" i="34"/>
  <c r="V67" i="34"/>
  <c r="S72" i="34"/>
  <c r="R32" i="34"/>
  <c r="X31" i="34" s="1"/>
  <c r="S55" i="34"/>
  <c r="S52" i="34"/>
  <c r="W51" i="34"/>
  <c r="U51" i="34"/>
  <c r="S53" i="34"/>
  <c r="X51" i="34"/>
  <c r="T51" i="34"/>
  <c r="S56" i="34"/>
  <c r="T39" i="34"/>
  <c r="W38" i="34"/>
  <c r="V39" i="34"/>
  <c r="X38" i="34"/>
  <c r="U39" i="34"/>
  <c r="V40" i="34"/>
  <c r="X37" i="34"/>
  <c r="V37" i="34"/>
  <c r="T38" i="34"/>
  <c r="W37" i="34"/>
  <c r="U38" i="34"/>
  <c r="V117" i="34"/>
  <c r="W117" i="34"/>
  <c r="U118" i="34"/>
  <c r="X117" i="34"/>
  <c r="T118" i="34"/>
  <c r="T101" i="34"/>
  <c r="U100" i="34"/>
  <c r="V100" i="34"/>
  <c r="W100" i="34"/>
  <c r="X100" i="34"/>
  <c r="AR45" i="34"/>
  <c r="U48" i="34"/>
  <c r="X47" i="34"/>
  <c r="T48" i="34"/>
  <c r="W48" i="34"/>
  <c r="U104" i="34"/>
  <c r="X103" i="34"/>
  <c r="W104" i="34"/>
  <c r="T104" i="34"/>
  <c r="R54" i="34"/>
  <c r="U54" i="34" s="1"/>
  <c r="W116" i="34"/>
  <c r="V116" i="34"/>
  <c r="T117" i="34"/>
  <c r="X116" i="34"/>
  <c r="U116" i="34"/>
  <c r="V31" i="34"/>
  <c r="U31" i="34"/>
  <c r="T31" i="34"/>
  <c r="W30" i="34"/>
  <c r="Z109" i="34" l="1"/>
  <c r="AB109" i="34"/>
  <c r="AC109" i="34" s="1"/>
  <c r="Y8" i="34"/>
  <c r="Y7" i="34"/>
  <c r="Z7" i="34" s="1"/>
  <c r="AC112" i="34"/>
  <c r="Y6" i="34"/>
  <c r="Z6" i="34" s="1"/>
  <c r="X29" i="34"/>
  <c r="Y64" i="34"/>
  <c r="V51" i="34"/>
  <c r="Y51" i="34" s="1"/>
  <c r="Y4" i="34"/>
  <c r="Y77" i="34"/>
  <c r="Y5" i="34"/>
  <c r="AB5" i="34" s="1"/>
  <c r="AC5" i="34" s="1"/>
  <c r="Y21" i="34"/>
  <c r="Y104" i="34"/>
  <c r="Y116" i="34"/>
  <c r="Y95" i="34"/>
  <c r="Z95" i="34" s="1"/>
  <c r="Y3" i="34"/>
  <c r="Y46" i="34"/>
  <c r="Z46" i="34" s="1"/>
  <c r="Y94" i="34"/>
  <c r="Z94" i="34" s="1"/>
  <c r="Y91" i="34"/>
  <c r="Y69" i="34"/>
  <c r="Y36" i="34"/>
  <c r="Z36" i="34" s="1"/>
  <c r="Y20" i="34"/>
  <c r="Y44" i="34"/>
  <c r="AB44" i="34" s="1"/>
  <c r="Y76" i="34"/>
  <c r="Y92" i="34"/>
  <c r="Y59" i="34"/>
  <c r="AB59" i="34" s="1"/>
  <c r="AC59" i="34" s="1"/>
  <c r="Y37" i="34"/>
  <c r="AB37" i="34" s="1"/>
  <c r="AC37" i="34" s="1"/>
  <c r="V53" i="34"/>
  <c r="Y53" i="34" s="1"/>
  <c r="AB53" i="34" s="1"/>
  <c r="AC53" i="34" s="1"/>
  <c r="Y67" i="34"/>
  <c r="Y62" i="34"/>
  <c r="Y39" i="34"/>
  <c r="Y24" i="34"/>
  <c r="AB24" i="34" s="1"/>
  <c r="AC24" i="34" s="1"/>
  <c r="Y99" i="34"/>
  <c r="T54" i="34"/>
  <c r="Y80" i="34"/>
  <c r="AB80" i="34" s="1"/>
  <c r="W32" i="34"/>
  <c r="Y70" i="34"/>
  <c r="Y40" i="34"/>
  <c r="AB40" i="34" s="1"/>
  <c r="Y23" i="34"/>
  <c r="Y79" i="34"/>
  <c r="T55" i="34"/>
  <c r="X54" i="34"/>
  <c r="U55" i="34"/>
  <c r="W54" i="34"/>
  <c r="V56" i="34"/>
  <c r="Y56" i="34" s="1"/>
  <c r="AB56" i="34" s="1"/>
  <c r="AC56" i="34" s="1"/>
  <c r="V55" i="34"/>
  <c r="Y61" i="34"/>
  <c r="Y86" i="34"/>
  <c r="Y63" i="34"/>
  <c r="Y47" i="34"/>
  <c r="AB47" i="34" s="1"/>
  <c r="Y101" i="34"/>
  <c r="AB101" i="34" s="1"/>
  <c r="AC101" i="34" s="1"/>
  <c r="T32" i="34"/>
  <c r="Y60" i="34"/>
  <c r="Y38" i="34"/>
  <c r="Y19" i="34"/>
  <c r="AB19" i="34" s="1"/>
  <c r="AC19" i="34" s="1"/>
  <c r="Y102" i="34"/>
  <c r="Y14" i="34"/>
  <c r="Y103" i="34"/>
  <c r="X28" i="34"/>
  <c r="Y85" i="34"/>
  <c r="Y87" i="34"/>
  <c r="Y119" i="34"/>
  <c r="Y100" i="34"/>
  <c r="AB100" i="34" s="1"/>
  <c r="AC100" i="34" s="1"/>
  <c r="Z112" i="34"/>
  <c r="AA112" i="34"/>
  <c r="Y45" i="34"/>
  <c r="U32" i="34"/>
  <c r="AA110" i="34"/>
  <c r="Z108" i="34"/>
  <c r="AA108" i="34"/>
  <c r="Y72" i="34"/>
  <c r="AB72" i="34" s="1"/>
  <c r="AC72" i="34" s="1"/>
  <c r="Y84" i="34"/>
  <c r="AB84" i="34" s="1"/>
  <c r="AC84" i="34" s="1"/>
  <c r="T27" i="34"/>
  <c r="S32" i="34"/>
  <c r="S29" i="34"/>
  <c r="S28" i="34"/>
  <c r="S30" i="34"/>
  <c r="X27" i="34"/>
  <c r="W27" i="34"/>
  <c r="S31" i="34"/>
  <c r="Y31" i="34" s="1"/>
  <c r="U27" i="34"/>
  <c r="V27" i="34"/>
  <c r="Y120" i="34"/>
  <c r="AB120" i="34" s="1"/>
  <c r="AC120" i="34" s="1"/>
  <c r="Y11" i="34"/>
  <c r="Y83" i="34"/>
  <c r="AB83" i="34" s="1"/>
  <c r="Y78" i="34"/>
  <c r="X30" i="34"/>
  <c r="V32" i="34"/>
  <c r="Y115" i="34"/>
  <c r="AA111" i="34"/>
  <c r="Y16" i="34"/>
  <c r="AB16" i="34" s="1"/>
  <c r="AC16" i="34" s="1"/>
  <c r="Y88" i="34"/>
  <c r="AB88" i="34" s="1"/>
  <c r="Y75" i="34"/>
  <c r="Y43" i="34"/>
  <c r="Y117" i="34"/>
  <c r="AB117" i="34" s="1"/>
  <c r="AC117" i="34" s="1"/>
  <c r="S54" i="34"/>
  <c r="Y68" i="34"/>
  <c r="AB68" i="34" s="1"/>
  <c r="AC68" i="34" s="1"/>
  <c r="Z107" i="34"/>
  <c r="AB107" i="34" s="1"/>
  <c r="AA107" i="34"/>
  <c r="Y15" i="34"/>
  <c r="Y93" i="34"/>
  <c r="AB93" i="34" s="1"/>
  <c r="AC93" i="34" s="1"/>
  <c r="Y118" i="34"/>
  <c r="Y12" i="34"/>
  <c r="Y96" i="34"/>
  <c r="AB96" i="34" s="1"/>
  <c r="Y35" i="34"/>
  <c r="AB35" i="34" s="1"/>
  <c r="Y22" i="34"/>
  <c r="AA109" i="34"/>
  <c r="Y71" i="34"/>
  <c r="Y13" i="34"/>
  <c r="AB13" i="34" s="1"/>
  <c r="AC13" i="34" s="1"/>
  <c r="Y48" i="34"/>
  <c r="V52" i="34"/>
  <c r="Y52" i="34" s="1"/>
  <c r="Z76" i="34" l="1"/>
  <c r="AB76" i="34"/>
  <c r="AC76" i="34" s="1"/>
  <c r="Z64" i="34"/>
  <c r="AB64" i="34"/>
  <c r="AC64" i="34" s="1"/>
  <c r="AD59" i="34"/>
  <c r="AC44" i="34"/>
  <c r="Z20" i="34"/>
  <c r="AB20" i="34"/>
  <c r="AC20" i="34" s="1"/>
  <c r="AC47" i="34"/>
  <c r="AD44" i="34" s="1"/>
  <c r="Z4" i="34"/>
  <c r="AB4" i="34"/>
  <c r="AC4" i="34" s="1"/>
  <c r="Z116" i="34"/>
  <c r="AB116" i="34"/>
  <c r="AC116" i="34" s="1"/>
  <c r="Z92" i="34"/>
  <c r="AB92" i="34"/>
  <c r="AC92" i="34" s="1"/>
  <c r="Z21" i="34"/>
  <c r="AB21" i="34"/>
  <c r="AC21" i="34" s="1"/>
  <c r="AD23" i="34" s="1"/>
  <c r="Z8" i="34"/>
  <c r="AB8" i="34"/>
  <c r="Z77" i="34"/>
  <c r="AB77" i="34"/>
  <c r="AC77" i="34" s="1"/>
  <c r="Z69" i="34"/>
  <c r="AB69" i="34"/>
  <c r="AC69" i="34" s="1"/>
  <c r="BP45" i="34"/>
  <c r="AC83" i="34"/>
  <c r="AC88" i="34"/>
  <c r="AC80" i="34"/>
  <c r="AF59" i="34"/>
  <c r="AD62" i="34"/>
  <c r="AD60" i="34"/>
  <c r="AD63" i="34"/>
  <c r="AD64" i="34"/>
  <c r="AC40" i="34"/>
  <c r="AB38" i="34"/>
  <c r="AC96" i="34"/>
  <c r="AC35" i="34"/>
  <c r="Z91" i="34"/>
  <c r="AB91" i="34" s="1"/>
  <c r="AC107" i="34"/>
  <c r="AD107" i="34" s="1"/>
  <c r="Z104" i="34"/>
  <c r="AB104" i="34"/>
  <c r="AA3" i="34"/>
  <c r="Y29" i="34"/>
  <c r="Z29" i="34" s="1"/>
  <c r="AA6" i="34"/>
  <c r="AA4" i="34"/>
  <c r="AA44" i="34"/>
  <c r="AA36" i="34"/>
  <c r="AA21" i="34"/>
  <c r="AA76" i="34"/>
  <c r="AA95" i="34"/>
  <c r="AA46" i="34"/>
  <c r="AA64" i="34"/>
  <c r="Z44" i="34"/>
  <c r="AA94" i="34"/>
  <c r="Y55" i="34"/>
  <c r="Z55" i="34" s="1"/>
  <c r="Y27" i="34"/>
  <c r="Z3" i="34"/>
  <c r="AA8" i="34"/>
  <c r="AA5" i="34"/>
  <c r="Z5" i="34"/>
  <c r="Y32" i="34"/>
  <c r="Z32" i="34" s="1"/>
  <c r="AA77" i="34"/>
  <c r="AA7" i="34"/>
  <c r="Z53" i="34"/>
  <c r="Z56" i="34"/>
  <c r="AA60" i="34"/>
  <c r="Z60" i="34"/>
  <c r="AA119" i="34"/>
  <c r="Z119" i="34"/>
  <c r="Z87" i="34"/>
  <c r="AA87" i="34"/>
  <c r="Y54" i="34"/>
  <c r="AA11" i="34"/>
  <c r="Z11" i="34"/>
  <c r="AB11" i="34" s="1"/>
  <c r="AA70" i="34"/>
  <c r="Z70" i="34"/>
  <c r="Z88" i="34"/>
  <c r="AA88" i="34"/>
  <c r="Z68" i="34"/>
  <c r="AA68" i="34"/>
  <c r="AA101" i="34"/>
  <c r="Z101" i="34"/>
  <c r="AA92" i="34"/>
  <c r="AA24" i="34"/>
  <c r="Z24" i="34"/>
  <c r="AA117" i="34"/>
  <c r="Z117" i="34"/>
  <c r="Z118" i="34"/>
  <c r="AA118" i="34"/>
  <c r="AA45" i="34"/>
  <c r="Z45" i="34"/>
  <c r="AA63" i="34"/>
  <c r="Z63" i="34"/>
  <c r="Z15" i="34"/>
  <c r="AA15" i="34"/>
  <c r="Z99" i="34"/>
  <c r="AB99" i="34" s="1"/>
  <c r="AA99" i="34"/>
  <c r="AA104" i="34"/>
  <c r="AA86" i="34"/>
  <c r="Z86" i="34"/>
  <c r="Z79" i="34"/>
  <c r="AA79" i="34"/>
  <c r="Z67" i="34"/>
  <c r="AB67" i="34" s="1"/>
  <c r="AA67" i="34"/>
  <c r="Z75" i="34"/>
  <c r="AB75" i="34" s="1"/>
  <c r="AA75" i="34"/>
  <c r="AA80" i="34"/>
  <c r="Z80" i="34"/>
  <c r="Z16" i="34"/>
  <c r="AA16" i="34"/>
  <c r="AA37" i="34"/>
  <c r="Z37" i="34"/>
  <c r="Z84" i="34"/>
  <c r="AA84" i="34"/>
  <c r="Z12" i="34"/>
  <c r="AA12" i="34"/>
  <c r="Z48" i="34"/>
  <c r="AA48" i="34"/>
  <c r="Z103" i="34"/>
  <c r="AA103" i="34"/>
  <c r="AA85" i="34"/>
  <c r="Z85" i="34"/>
  <c r="Z100" i="34"/>
  <c r="AA100" i="34"/>
  <c r="Z102" i="34"/>
  <c r="AA102" i="34"/>
  <c r="AA61" i="34"/>
  <c r="Z61" i="34"/>
  <c r="Z52" i="34"/>
  <c r="Z35" i="34"/>
  <c r="AA35" i="34"/>
  <c r="AA20" i="34"/>
  <c r="Z120" i="34"/>
  <c r="AA120" i="34"/>
  <c r="Z13" i="34"/>
  <c r="AA13" i="34"/>
  <c r="AA39" i="34"/>
  <c r="Z39" i="34"/>
  <c r="AA71" i="34"/>
  <c r="Z71" i="34"/>
  <c r="AA83" i="34"/>
  <c r="Z83" i="34"/>
  <c r="Z72" i="34"/>
  <c r="AA72" i="34"/>
  <c r="AA38" i="34"/>
  <c r="Z38" i="34"/>
  <c r="Z96" i="34"/>
  <c r="AA96" i="34"/>
  <c r="AA47" i="34"/>
  <c r="Z47" i="34"/>
  <c r="AA69" i="34"/>
  <c r="Z115" i="34"/>
  <c r="AB115" i="34" s="1"/>
  <c r="AA115" i="34"/>
  <c r="AA116" i="34"/>
  <c r="Z31" i="34"/>
  <c r="AA43" i="34"/>
  <c r="Z43" i="34"/>
  <c r="Y30" i="34"/>
  <c r="AA23" i="34"/>
  <c r="Z23" i="34"/>
  <c r="Z22" i="34"/>
  <c r="AA22" i="34"/>
  <c r="Z59" i="34"/>
  <c r="AA59" i="34"/>
  <c r="AA62" i="34"/>
  <c r="Z62" i="34"/>
  <c r="Z14" i="34"/>
  <c r="AA14" i="34"/>
  <c r="Z78" i="34"/>
  <c r="AA78" i="34"/>
  <c r="AA91" i="34"/>
  <c r="AA93" i="34"/>
  <c r="Z93" i="34"/>
  <c r="Y28" i="34"/>
  <c r="AA19" i="34"/>
  <c r="Z19" i="34"/>
  <c r="Z40" i="34"/>
  <c r="AA40" i="34"/>
  <c r="AD47" i="34" l="1"/>
  <c r="AF47" i="34" s="1"/>
  <c r="AE59" i="34"/>
  <c r="AD22" i="34"/>
  <c r="AD21" i="34"/>
  <c r="AF21" i="34" s="1"/>
  <c r="AD19" i="34"/>
  <c r="AF19" i="34" s="1"/>
  <c r="AF44" i="34"/>
  <c r="AD20" i="34"/>
  <c r="AE19" i="34" s="1"/>
  <c r="AD43" i="34"/>
  <c r="AD46" i="34"/>
  <c r="AD24" i="34"/>
  <c r="AE21" i="34" s="1"/>
  <c r="AD88" i="34"/>
  <c r="AF88" i="34" s="1"/>
  <c r="AC8" i="34"/>
  <c r="AD8" i="34"/>
  <c r="BT45" i="34"/>
  <c r="BQ45" i="34"/>
  <c r="BR45" i="34"/>
  <c r="BW45" i="34"/>
  <c r="AD86" i="34"/>
  <c r="AD87" i="34"/>
  <c r="AD84" i="34"/>
  <c r="AD83" i="34"/>
  <c r="AC75" i="34"/>
  <c r="AD75" i="34" s="1"/>
  <c r="AC67" i="34"/>
  <c r="AD67" i="34"/>
  <c r="AV63" i="34"/>
  <c r="AE63" i="34"/>
  <c r="AF63" i="34"/>
  <c r="AE64" i="34"/>
  <c r="AF64" i="34"/>
  <c r="AV60" i="34"/>
  <c r="AF60" i="34"/>
  <c r="AE60" i="34"/>
  <c r="AF62" i="34"/>
  <c r="AE62" i="34"/>
  <c r="AV62" i="34"/>
  <c r="AC11" i="34"/>
  <c r="AD11" i="34" s="1"/>
  <c r="AF22" i="34"/>
  <c r="AE22" i="34"/>
  <c r="AE23" i="34"/>
  <c r="AF23" i="34"/>
  <c r="AV23" i="34"/>
  <c r="AC115" i="34"/>
  <c r="AD115" i="34"/>
  <c r="AF115" i="34" s="1"/>
  <c r="AC38" i="34"/>
  <c r="AD35" i="34" s="1"/>
  <c r="AC91" i="34"/>
  <c r="AD91" i="34" s="1"/>
  <c r="AD109" i="34"/>
  <c r="AD108" i="34"/>
  <c r="AD110" i="34"/>
  <c r="AV110" i="34" s="1"/>
  <c r="BC110" i="34" s="1"/>
  <c r="AD111" i="34"/>
  <c r="AD112" i="34"/>
  <c r="AE107" i="34"/>
  <c r="AF107" i="34"/>
  <c r="AV107" i="34"/>
  <c r="AC99" i="34"/>
  <c r="AC104" i="34"/>
  <c r="AB32" i="34"/>
  <c r="AC32" i="34" s="1"/>
  <c r="AA31" i="34"/>
  <c r="AA51" i="34"/>
  <c r="AA29" i="34"/>
  <c r="AA55" i="34"/>
  <c r="Z51" i="34"/>
  <c r="AB51" i="34" s="1"/>
  <c r="AA54" i="34"/>
  <c r="Z54" i="34"/>
  <c r="AB54" i="34" s="1"/>
  <c r="AA56" i="34"/>
  <c r="Z28" i="34"/>
  <c r="AA28" i="34"/>
  <c r="AA27" i="34"/>
  <c r="AA30" i="34"/>
  <c r="Z30" i="34"/>
  <c r="AA53" i="34"/>
  <c r="Z27" i="34"/>
  <c r="AB27" i="34" s="1"/>
  <c r="AA52" i="34"/>
  <c r="AA32" i="34"/>
  <c r="AE47" i="34" l="1"/>
  <c r="AF20" i="34"/>
  <c r="AE20" i="34"/>
  <c r="AE24" i="34"/>
  <c r="AF24" i="34"/>
  <c r="AG20" i="34" s="1"/>
  <c r="AV46" i="34"/>
  <c r="AF46" i="34"/>
  <c r="AE46" i="34"/>
  <c r="AF43" i="34"/>
  <c r="AG43" i="34" s="1"/>
  <c r="AV43" i="34"/>
  <c r="AE43" i="34"/>
  <c r="AE44" i="34"/>
  <c r="AD104" i="34"/>
  <c r="AF104" i="34" s="1"/>
  <c r="AF8" i="34"/>
  <c r="AD6" i="34"/>
  <c r="AD7" i="34"/>
  <c r="AD4" i="34"/>
  <c r="AD5" i="34"/>
  <c r="AD3" i="34"/>
  <c r="AE8" i="34" s="1"/>
  <c r="AG19" i="34"/>
  <c r="BU45" i="34"/>
  <c r="AG59" i="34"/>
  <c r="BS45" i="34"/>
  <c r="AE83" i="34"/>
  <c r="AF83" i="34"/>
  <c r="AG62" i="34"/>
  <c r="AH62" i="34" s="1"/>
  <c r="AE88" i="34"/>
  <c r="AF84" i="34"/>
  <c r="AE84" i="34"/>
  <c r="AF87" i="34"/>
  <c r="AV87" i="34"/>
  <c r="AE87" i="34"/>
  <c r="AF86" i="34"/>
  <c r="AE86" i="34"/>
  <c r="AD80" i="34"/>
  <c r="AD76" i="34"/>
  <c r="AD77" i="34"/>
  <c r="AD79" i="34"/>
  <c r="AD78" i="34"/>
  <c r="AD71" i="34"/>
  <c r="AD70" i="34"/>
  <c r="AD72" i="34"/>
  <c r="AD68" i="34"/>
  <c r="AD69" i="34"/>
  <c r="AF67" i="34"/>
  <c r="AV67" i="34"/>
  <c r="AE67" i="34"/>
  <c r="AV75" i="34"/>
  <c r="AF75" i="34"/>
  <c r="AE75" i="34"/>
  <c r="AG64" i="34"/>
  <c r="AW63" i="34"/>
  <c r="AZ63" i="34"/>
  <c r="BC63" i="34"/>
  <c r="AG60" i="34"/>
  <c r="AW60" i="34"/>
  <c r="AZ60" i="34"/>
  <c r="BC60" i="34"/>
  <c r="AG63" i="34"/>
  <c r="AG23" i="34"/>
  <c r="AH23" i="34" s="1"/>
  <c r="AW62" i="34"/>
  <c r="AZ62" i="34"/>
  <c r="BC62" i="34"/>
  <c r="AZ23" i="34"/>
  <c r="AW23" i="34"/>
  <c r="BC23" i="34"/>
  <c r="AG22" i="34"/>
  <c r="AD37" i="34"/>
  <c r="AF37" i="34" s="1"/>
  <c r="AD39" i="34"/>
  <c r="AF39" i="34" s="1"/>
  <c r="AD38" i="34"/>
  <c r="AE38" i="34" s="1"/>
  <c r="AG24" i="34"/>
  <c r="AD12" i="34"/>
  <c r="AD13" i="34"/>
  <c r="AD16" i="34"/>
  <c r="AD15" i="34"/>
  <c r="AD14" i="34"/>
  <c r="AE11" i="34"/>
  <c r="AF11" i="34"/>
  <c r="AD36" i="34"/>
  <c r="AG21" i="34"/>
  <c r="AD40" i="34"/>
  <c r="AF40" i="34" s="1"/>
  <c r="AE115" i="34"/>
  <c r="AF35" i="34"/>
  <c r="AD94" i="34"/>
  <c r="AD92" i="34"/>
  <c r="AD93" i="34"/>
  <c r="AD95" i="34"/>
  <c r="AV91" i="34"/>
  <c r="AE91" i="34"/>
  <c r="AF91" i="34"/>
  <c r="AD117" i="34"/>
  <c r="AD116" i="34"/>
  <c r="AD119" i="34"/>
  <c r="AD118" i="34"/>
  <c r="AD120" i="34"/>
  <c r="AD96" i="34"/>
  <c r="AW107" i="34"/>
  <c r="AZ107" i="34"/>
  <c r="BC107" i="34"/>
  <c r="AE110" i="34"/>
  <c r="AF110" i="34"/>
  <c r="AF112" i="34"/>
  <c r="AE112" i="34"/>
  <c r="AF108" i="34"/>
  <c r="AE108" i="34"/>
  <c r="AF111" i="34"/>
  <c r="AE111" i="34"/>
  <c r="AV111" i="34"/>
  <c r="AE109" i="34"/>
  <c r="AF109" i="34"/>
  <c r="AD99" i="34"/>
  <c r="AD102" i="34"/>
  <c r="AD103" i="34"/>
  <c r="AD101" i="34"/>
  <c r="AD100" i="34"/>
  <c r="AV22" i="34"/>
  <c r="BC22" i="34" s="1"/>
  <c r="AZ110" i="34"/>
  <c r="AC51" i="34"/>
  <c r="AW110" i="34"/>
  <c r="AC27" i="34"/>
  <c r="AD27" i="34" s="1"/>
  <c r="AC54" i="34"/>
  <c r="AE36" i="34" l="1"/>
  <c r="AI59" i="34"/>
  <c r="AG44" i="34"/>
  <c r="AG46" i="34"/>
  <c r="AH43" i="34"/>
  <c r="AI43" i="34"/>
  <c r="AZ46" i="34"/>
  <c r="AW46" i="34"/>
  <c r="BC46" i="34"/>
  <c r="AG47" i="34"/>
  <c r="AZ43" i="34"/>
  <c r="AW43" i="34"/>
  <c r="BC43" i="34"/>
  <c r="AH59" i="34"/>
  <c r="AV7" i="34"/>
  <c r="AE7" i="34"/>
  <c r="AF7" i="34"/>
  <c r="AF5" i="34"/>
  <c r="AE5" i="34"/>
  <c r="AF6" i="34"/>
  <c r="AE6" i="34"/>
  <c r="AI19" i="34"/>
  <c r="AH19" i="34"/>
  <c r="AE3" i="34"/>
  <c r="AV3" i="34" s="1"/>
  <c r="AF3" i="34"/>
  <c r="AE4" i="34"/>
  <c r="AF4" i="34"/>
  <c r="BV45" i="34"/>
  <c r="AI62" i="34"/>
  <c r="AG86" i="34"/>
  <c r="AH86" i="34" s="1"/>
  <c r="AG84" i="34"/>
  <c r="AI23" i="34"/>
  <c r="AG88" i="34"/>
  <c r="AZ87" i="34"/>
  <c r="AW87" i="34"/>
  <c r="BC87" i="34"/>
  <c r="AG83" i="34"/>
  <c r="AG107" i="34"/>
  <c r="AH107" i="34" s="1"/>
  <c r="AG87" i="34"/>
  <c r="AI107" i="34"/>
  <c r="AX60" i="34"/>
  <c r="AY60" i="34" s="1"/>
  <c r="BD60" i="34"/>
  <c r="BE60" i="34" s="1"/>
  <c r="BF60" i="34" s="1"/>
  <c r="BA60" i="34"/>
  <c r="AE70" i="34"/>
  <c r="AF70" i="34"/>
  <c r="AF68" i="34"/>
  <c r="AE68" i="34"/>
  <c r="AZ67" i="34"/>
  <c r="BC67" i="34"/>
  <c r="AW67" i="34"/>
  <c r="AD51" i="34"/>
  <c r="AF51" i="34" s="1"/>
  <c r="AE78" i="34"/>
  <c r="AF78" i="34"/>
  <c r="AV78" i="34"/>
  <c r="AZ75" i="34"/>
  <c r="AW75" i="34"/>
  <c r="BC75" i="34"/>
  <c r="AV79" i="34"/>
  <c r="AE79" i="34"/>
  <c r="AF79" i="34"/>
  <c r="AF77" i="34"/>
  <c r="AE77" i="34"/>
  <c r="AE69" i="34"/>
  <c r="AF69" i="34"/>
  <c r="AF72" i="34"/>
  <c r="AE72" i="34"/>
  <c r="AE80" i="34"/>
  <c r="AE76" i="34"/>
  <c r="AF76" i="34"/>
  <c r="AE71" i="34"/>
  <c r="AV71" i="34"/>
  <c r="AF71" i="34"/>
  <c r="AF80" i="34"/>
  <c r="AH64" i="34"/>
  <c r="AI64" i="34"/>
  <c r="AF36" i="34"/>
  <c r="AH63" i="34"/>
  <c r="AI63" i="34"/>
  <c r="AH60" i="34"/>
  <c r="AI60" i="34"/>
  <c r="AF12" i="34"/>
  <c r="AE12" i="34"/>
  <c r="AE13" i="34"/>
  <c r="AF13" i="34"/>
  <c r="AH22" i="34"/>
  <c r="AI22" i="34"/>
  <c r="AH24" i="34"/>
  <c r="AI24" i="34"/>
  <c r="AE37" i="34"/>
  <c r="AE35" i="34"/>
  <c r="AF38" i="34"/>
  <c r="AG109" i="34"/>
  <c r="AV39" i="34"/>
  <c r="BC39" i="34" s="1"/>
  <c r="AH20" i="34"/>
  <c r="AI20" i="34"/>
  <c r="AE39" i="34"/>
  <c r="AF14" i="34"/>
  <c r="AE14" i="34"/>
  <c r="AI21" i="34"/>
  <c r="AH21" i="34"/>
  <c r="AV15" i="34"/>
  <c r="AE15" i="34"/>
  <c r="AF15" i="34"/>
  <c r="AE16" i="34"/>
  <c r="AF16" i="34"/>
  <c r="AE40" i="34"/>
  <c r="AZ91" i="34"/>
  <c r="AW91" i="34"/>
  <c r="BC91" i="34"/>
  <c r="AE95" i="34"/>
  <c r="AV95" i="34"/>
  <c r="AF95" i="34"/>
  <c r="AE93" i="34"/>
  <c r="AF93" i="34"/>
  <c r="AF118" i="34"/>
  <c r="AE118" i="34"/>
  <c r="AF116" i="34"/>
  <c r="AE116" i="34"/>
  <c r="AF92" i="34"/>
  <c r="AE92" i="34"/>
  <c r="AF117" i="34"/>
  <c r="AE117" i="34"/>
  <c r="AF94" i="34"/>
  <c r="AE94" i="34"/>
  <c r="AF120" i="34"/>
  <c r="AE120" i="34"/>
  <c r="AV119" i="34"/>
  <c r="AF119" i="34"/>
  <c r="AE119" i="34"/>
  <c r="AE96" i="34"/>
  <c r="AF96" i="34"/>
  <c r="AG111" i="34"/>
  <c r="AG112" i="34"/>
  <c r="AG108" i="34"/>
  <c r="AZ111" i="34"/>
  <c r="AW111" i="34"/>
  <c r="BC111" i="34"/>
  <c r="AG110" i="34"/>
  <c r="AF100" i="34"/>
  <c r="AE100" i="34"/>
  <c r="AE101" i="34"/>
  <c r="AF101" i="34"/>
  <c r="AF102" i="34"/>
  <c r="AE102" i="34"/>
  <c r="AV102" i="34"/>
  <c r="AF99" i="34"/>
  <c r="AE99" i="34"/>
  <c r="AV103" i="34"/>
  <c r="AE103" i="34"/>
  <c r="AF103" i="34"/>
  <c r="AE104" i="34"/>
  <c r="AW22" i="34"/>
  <c r="AZ22" i="34"/>
  <c r="AV115" i="34"/>
  <c r="AD54" i="34"/>
  <c r="AF54" i="34" s="1"/>
  <c r="AD52" i="34"/>
  <c r="AF52" i="34" s="1"/>
  <c r="AV27" i="34"/>
  <c r="AE27" i="34"/>
  <c r="AF27" i="34"/>
  <c r="AD55" i="34"/>
  <c r="AD56" i="34"/>
  <c r="AD53" i="34"/>
  <c r="AD28" i="34"/>
  <c r="AD31" i="34"/>
  <c r="AD29" i="34"/>
  <c r="AD32" i="34"/>
  <c r="AH46" i="34" l="1"/>
  <c r="AI46" i="34"/>
  <c r="AH47" i="34"/>
  <c r="AI47" i="34"/>
  <c r="AH44" i="34"/>
  <c r="AI44" i="34"/>
  <c r="AJ44" i="34" s="1"/>
  <c r="AG4" i="34"/>
  <c r="AI4" i="34" s="1"/>
  <c r="AG5" i="34"/>
  <c r="AG3" i="34"/>
  <c r="AG7" i="34"/>
  <c r="AW3" i="34"/>
  <c r="BC3" i="34"/>
  <c r="AZ3" i="34"/>
  <c r="AG6" i="34"/>
  <c r="BC7" i="34"/>
  <c r="AZ7" i="34"/>
  <c r="AW7" i="34"/>
  <c r="AG8" i="34"/>
  <c r="AI109" i="34"/>
  <c r="AG11" i="34"/>
  <c r="AI11" i="34" s="1"/>
  <c r="AJ19" i="34"/>
  <c r="AJ59" i="34"/>
  <c r="AG75" i="34"/>
  <c r="AI75" i="34" s="1"/>
  <c r="AG67" i="34"/>
  <c r="AI67" i="34" s="1"/>
  <c r="AI86" i="34"/>
  <c r="AG91" i="34"/>
  <c r="AI91" i="34" s="1"/>
  <c r="BB60" i="34"/>
  <c r="AG115" i="34"/>
  <c r="AG40" i="34"/>
  <c r="AI40" i="34" s="1"/>
  <c r="AH87" i="34"/>
  <c r="AI87" i="34"/>
  <c r="AH88" i="34"/>
  <c r="AI88" i="34"/>
  <c r="AI83" i="34"/>
  <c r="AH83" i="34"/>
  <c r="BI60" i="34"/>
  <c r="BH61" i="34"/>
  <c r="AH84" i="34"/>
  <c r="AI84" i="34"/>
  <c r="AG71" i="34"/>
  <c r="AH71" i="34" s="1"/>
  <c r="AZ39" i="34"/>
  <c r="AG76" i="34"/>
  <c r="AW39" i="34"/>
  <c r="AG39" i="34"/>
  <c r="AH39" i="34" s="1"/>
  <c r="AW71" i="34"/>
  <c r="BC71" i="34"/>
  <c r="AZ71" i="34"/>
  <c r="BP60" i="34"/>
  <c r="BQ60" i="34" s="1"/>
  <c r="AG14" i="34"/>
  <c r="AI14" i="34" s="1"/>
  <c r="AE51" i="34"/>
  <c r="AG72" i="34"/>
  <c r="AG116" i="34"/>
  <c r="BC78" i="34"/>
  <c r="AW78" i="34"/>
  <c r="AZ78" i="34"/>
  <c r="AG77" i="34"/>
  <c r="AG68" i="34"/>
  <c r="AG38" i="34"/>
  <c r="AI38" i="34" s="1"/>
  <c r="AJ20" i="34"/>
  <c r="AG79" i="34"/>
  <c r="AG70" i="34"/>
  <c r="AJ60" i="34"/>
  <c r="AK60" i="34" s="1"/>
  <c r="AL60" i="34" s="1"/>
  <c r="AO60" i="34" s="1"/>
  <c r="AG78" i="34"/>
  <c r="AG69" i="34"/>
  <c r="AG80" i="34"/>
  <c r="AW79" i="34"/>
  <c r="AZ79" i="34"/>
  <c r="BC79" i="34"/>
  <c r="AJ64" i="34"/>
  <c r="AG36" i="34"/>
  <c r="AJ63" i="34"/>
  <c r="AK63" i="34" s="1"/>
  <c r="AL63" i="34" s="1"/>
  <c r="AJ62" i="34"/>
  <c r="AK62" i="34" s="1"/>
  <c r="AL62" i="34" s="1"/>
  <c r="AG15" i="34"/>
  <c r="AW15" i="34"/>
  <c r="AZ15" i="34"/>
  <c r="BC15" i="34"/>
  <c r="AJ24" i="34"/>
  <c r="AH109" i="34"/>
  <c r="AJ23" i="34"/>
  <c r="AK23" i="34" s="1"/>
  <c r="AL23" i="34" s="1"/>
  <c r="AG37" i="34"/>
  <c r="AI37" i="34" s="1"/>
  <c r="AJ22" i="34"/>
  <c r="AK22" i="34" s="1"/>
  <c r="AL22" i="34" s="1"/>
  <c r="AG35" i="34"/>
  <c r="AJ21" i="34"/>
  <c r="AG16" i="34"/>
  <c r="AG13" i="34"/>
  <c r="AG12" i="34"/>
  <c r="AG92" i="34"/>
  <c r="AG95" i="34"/>
  <c r="AG118" i="34"/>
  <c r="AG120" i="34"/>
  <c r="AG104" i="34"/>
  <c r="AI104" i="34" s="1"/>
  <c r="AG94" i="34"/>
  <c r="AG117" i="34"/>
  <c r="AG119" i="34"/>
  <c r="AG96" i="34"/>
  <c r="AZ95" i="34"/>
  <c r="AW95" i="34"/>
  <c r="BC95" i="34"/>
  <c r="AG93" i="34"/>
  <c r="AZ119" i="34"/>
  <c r="AW119" i="34"/>
  <c r="BC119" i="34"/>
  <c r="AH108" i="34"/>
  <c r="AI108" i="34"/>
  <c r="AH111" i="34"/>
  <c r="AI111" i="34"/>
  <c r="AH112" i="34"/>
  <c r="AI112" i="34"/>
  <c r="AH110" i="34"/>
  <c r="AI110" i="34"/>
  <c r="AG103" i="34"/>
  <c r="AH103" i="34" s="1"/>
  <c r="AG102" i="34"/>
  <c r="AG99" i="34"/>
  <c r="AG101" i="34"/>
  <c r="AZ103" i="34"/>
  <c r="AW103" i="34"/>
  <c r="BC103" i="34"/>
  <c r="AZ102" i="34"/>
  <c r="AW102" i="34"/>
  <c r="BC102" i="34"/>
  <c r="AG100" i="34"/>
  <c r="AW115" i="34"/>
  <c r="BC115" i="34"/>
  <c r="AZ115" i="34"/>
  <c r="AE52" i="34"/>
  <c r="AV52" i="34"/>
  <c r="BC52" i="34" s="1"/>
  <c r="AE32" i="34"/>
  <c r="AF32" i="34"/>
  <c r="AE29" i="34"/>
  <c r="AF29" i="34"/>
  <c r="AF28" i="34"/>
  <c r="AE28" i="34"/>
  <c r="AV28" i="34"/>
  <c r="AF56" i="34"/>
  <c r="AE56" i="34"/>
  <c r="AE31" i="34"/>
  <c r="AF31" i="34"/>
  <c r="AV31" i="34"/>
  <c r="AE54" i="34"/>
  <c r="AV55" i="34"/>
  <c r="AF55" i="34"/>
  <c r="AE55" i="34"/>
  <c r="BC27" i="34"/>
  <c r="AZ27" i="34"/>
  <c r="AW27" i="34"/>
  <c r="AE53" i="34"/>
  <c r="AF53" i="34"/>
  <c r="AH76" i="34" l="1"/>
  <c r="AH92" i="34"/>
  <c r="AK59" i="34"/>
  <c r="AL59" i="34" s="1"/>
  <c r="AM61" i="34" s="1"/>
  <c r="AJ47" i="34"/>
  <c r="AK20" i="34"/>
  <c r="AH4" i="34"/>
  <c r="AJ46" i="34"/>
  <c r="AK46" i="34" s="1"/>
  <c r="AL46" i="34" s="1"/>
  <c r="AH36" i="34"/>
  <c r="AJ43" i="34"/>
  <c r="AK43" i="34" s="1"/>
  <c r="AL43" i="34" s="1"/>
  <c r="AK21" i="34"/>
  <c r="AL21" i="34" s="1"/>
  <c r="AN22" i="34" s="1"/>
  <c r="AH116" i="34"/>
  <c r="AH75" i="34"/>
  <c r="AH11" i="34"/>
  <c r="AO59" i="34"/>
  <c r="AI7" i="34"/>
  <c r="AH7" i="34"/>
  <c r="AI3" i="34"/>
  <c r="AH3" i="34"/>
  <c r="AI8" i="34"/>
  <c r="AH8" i="34"/>
  <c r="AH6" i="34"/>
  <c r="AI6" i="34"/>
  <c r="AK19" i="34"/>
  <c r="AL19" i="34" s="1"/>
  <c r="AM23" i="34" s="1"/>
  <c r="AH5" i="34"/>
  <c r="AI5" i="34"/>
  <c r="AH67" i="34"/>
  <c r="AH91" i="34"/>
  <c r="AJ107" i="34"/>
  <c r="AK107" i="34" s="1"/>
  <c r="AL107" i="34" s="1"/>
  <c r="AI71" i="34"/>
  <c r="AJ86" i="34"/>
  <c r="AK86" i="34" s="1"/>
  <c r="AL86" i="34" s="1"/>
  <c r="AN86" i="34" s="1"/>
  <c r="AI115" i="34"/>
  <c r="AH115" i="34"/>
  <c r="AI116" i="34"/>
  <c r="AJ83" i="34"/>
  <c r="AJ87" i="34"/>
  <c r="AK87" i="34" s="1"/>
  <c r="AL87" i="34" s="1"/>
  <c r="AJ88" i="34"/>
  <c r="AJ84" i="34"/>
  <c r="AN61" i="34"/>
  <c r="AH14" i="34"/>
  <c r="AH38" i="34"/>
  <c r="AP60" i="34"/>
  <c r="AI36" i="34"/>
  <c r="AI76" i="34"/>
  <c r="AH80" i="34"/>
  <c r="AI80" i="34"/>
  <c r="AI69" i="34"/>
  <c r="AH69" i="34"/>
  <c r="AH35" i="34"/>
  <c r="BT60" i="34"/>
  <c r="AI39" i="34"/>
  <c r="BW60" i="34"/>
  <c r="AI79" i="34"/>
  <c r="AH79" i="34"/>
  <c r="AG51" i="34"/>
  <c r="AI51" i="34" s="1"/>
  <c r="AI68" i="34"/>
  <c r="AH68" i="34"/>
  <c r="AI70" i="34"/>
  <c r="AH70" i="34"/>
  <c r="AI77" i="34"/>
  <c r="AH77" i="34"/>
  <c r="AH72" i="34"/>
  <c r="AI72" i="34"/>
  <c r="AH78" i="34"/>
  <c r="AI78" i="34"/>
  <c r="AQ62" i="34"/>
  <c r="AP63" i="34"/>
  <c r="AN62" i="34"/>
  <c r="AN63" i="34"/>
  <c r="AO62" i="34"/>
  <c r="AP61" i="34"/>
  <c r="AO63" i="34"/>
  <c r="AM62" i="34"/>
  <c r="AP59" i="34"/>
  <c r="AQ61" i="34"/>
  <c r="AM63" i="34"/>
  <c r="AQ59" i="34"/>
  <c r="AK64" i="34"/>
  <c r="AL64" i="34" s="1"/>
  <c r="AO64" i="34" s="1"/>
  <c r="AQ60" i="34"/>
  <c r="AJ110" i="34"/>
  <c r="AK110" i="34" s="1"/>
  <c r="AL110" i="34" s="1"/>
  <c r="AG27" i="34"/>
  <c r="AH27" i="34" s="1"/>
  <c r="AP23" i="34"/>
  <c r="AQ22" i="34"/>
  <c r="AO23" i="34"/>
  <c r="AN23" i="34"/>
  <c r="AH40" i="34"/>
  <c r="AH15" i="34"/>
  <c r="AI15" i="34"/>
  <c r="AH37" i="34"/>
  <c r="AI35" i="34"/>
  <c r="AH12" i="34"/>
  <c r="AI12" i="34"/>
  <c r="AK24" i="34"/>
  <c r="AL24" i="34" s="1"/>
  <c r="AR23" i="34" s="1"/>
  <c r="AI13" i="34"/>
  <c r="AH13" i="34"/>
  <c r="AI16" i="34"/>
  <c r="AH16" i="34"/>
  <c r="AO22" i="34"/>
  <c r="AI92" i="34"/>
  <c r="AH120" i="34"/>
  <c r="AI120" i="34"/>
  <c r="AH96" i="34"/>
  <c r="AI96" i="34"/>
  <c r="AH119" i="34"/>
  <c r="AI119" i="34"/>
  <c r="AH95" i="34"/>
  <c r="AI95" i="34"/>
  <c r="AH118" i="34"/>
  <c r="AI118" i="34"/>
  <c r="AI93" i="34"/>
  <c r="AH93" i="34"/>
  <c r="AI117" i="34"/>
  <c r="AH117" i="34"/>
  <c r="AH94" i="34"/>
  <c r="AI94" i="34"/>
  <c r="AJ109" i="34"/>
  <c r="AJ108" i="34"/>
  <c r="AK108" i="34" s="1"/>
  <c r="AL108" i="34" s="1"/>
  <c r="AJ112" i="34"/>
  <c r="AI103" i="34"/>
  <c r="AJ111" i="34"/>
  <c r="AK111" i="34" s="1"/>
  <c r="AL111" i="34" s="1"/>
  <c r="AI99" i="34"/>
  <c r="AH99" i="34"/>
  <c r="AH100" i="34"/>
  <c r="AI100" i="34"/>
  <c r="AH102" i="34"/>
  <c r="AI102" i="34"/>
  <c r="AH101" i="34"/>
  <c r="AI101" i="34"/>
  <c r="AH104" i="34"/>
  <c r="AZ52" i="34"/>
  <c r="AW52" i="34"/>
  <c r="AG53" i="34"/>
  <c r="AI53" i="34" s="1"/>
  <c r="AG32" i="34"/>
  <c r="AI32" i="34" s="1"/>
  <c r="AG54" i="34"/>
  <c r="AG55" i="34"/>
  <c r="AW55" i="34"/>
  <c r="BC55" i="34"/>
  <c r="AZ55" i="34"/>
  <c r="AG31" i="34"/>
  <c r="AG28" i="34"/>
  <c r="AG56" i="34"/>
  <c r="AW28" i="34"/>
  <c r="BC28" i="34"/>
  <c r="AZ28" i="34"/>
  <c r="AG52" i="34"/>
  <c r="AG29" i="34"/>
  <c r="BC31" i="34"/>
  <c r="AZ31" i="34"/>
  <c r="AW31" i="34"/>
  <c r="AM60" i="34" l="1"/>
  <c r="AN59" i="34"/>
  <c r="AM22" i="34"/>
  <c r="AP48" i="34"/>
  <c r="AN46" i="34"/>
  <c r="AR46" i="34"/>
  <c r="AO46" i="34"/>
  <c r="AP45" i="34"/>
  <c r="AQ46" i="34"/>
  <c r="AO47" i="34"/>
  <c r="AJ5" i="34"/>
  <c r="AQ21" i="34"/>
  <c r="AM45" i="34"/>
  <c r="AM47" i="34"/>
  <c r="AQ43" i="34"/>
  <c r="AR43" i="34"/>
  <c r="AM48" i="34"/>
  <c r="AO43" i="34"/>
  <c r="AP43" i="34"/>
  <c r="AM46" i="34"/>
  <c r="AM21" i="34"/>
  <c r="AP21" i="34"/>
  <c r="AL20" i="34"/>
  <c r="AN19" i="34" s="1"/>
  <c r="AK47" i="34"/>
  <c r="AL47" i="34" s="1"/>
  <c r="AP47" i="34" s="1"/>
  <c r="AO19" i="34"/>
  <c r="AK44" i="34"/>
  <c r="AK84" i="34"/>
  <c r="AP19" i="34"/>
  <c r="AQ19" i="34"/>
  <c r="AJ8" i="34"/>
  <c r="AJ3" i="34"/>
  <c r="AJ7" i="34"/>
  <c r="AK7" i="34" s="1"/>
  <c r="AL7" i="34" s="1"/>
  <c r="AJ4" i="34"/>
  <c r="AJ6" i="34"/>
  <c r="AK6" i="34" s="1"/>
  <c r="AL6" i="34" s="1"/>
  <c r="AK109" i="34"/>
  <c r="AL109" i="34" s="1"/>
  <c r="AQ109" i="34" s="1"/>
  <c r="AJ11" i="34"/>
  <c r="AJ75" i="34"/>
  <c r="AK75" i="34" s="1"/>
  <c r="AL75" i="34" s="1"/>
  <c r="AM110" i="34"/>
  <c r="AI27" i="34"/>
  <c r="AP85" i="34"/>
  <c r="AO86" i="34"/>
  <c r="AJ67" i="34"/>
  <c r="AK67" i="34" s="1"/>
  <c r="AL67" i="34" s="1"/>
  <c r="AJ35" i="34"/>
  <c r="AK35" i="34" s="1"/>
  <c r="AL35" i="34" s="1"/>
  <c r="AK83" i="34"/>
  <c r="AL83" i="34" s="1"/>
  <c r="CJ45" i="34"/>
  <c r="AJ115" i="34"/>
  <c r="AK115" i="34" s="1"/>
  <c r="AL115" i="34" s="1"/>
  <c r="AJ91" i="34"/>
  <c r="AK91" i="34" s="1"/>
  <c r="AL91" i="34" s="1"/>
  <c r="AQ85" i="34"/>
  <c r="AJ99" i="34"/>
  <c r="AK99" i="34" s="1"/>
  <c r="AL99" i="34" s="1"/>
  <c r="AQ86" i="34"/>
  <c r="AO87" i="34"/>
  <c r="AN87" i="34"/>
  <c r="AP87" i="34"/>
  <c r="AK88" i="34"/>
  <c r="AL88" i="34" s="1"/>
  <c r="AN88" i="34" s="1"/>
  <c r="AJ39" i="34"/>
  <c r="AK39" i="34" s="1"/>
  <c r="AL39" i="34" s="1"/>
  <c r="AN21" i="34"/>
  <c r="AP20" i="34"/>
  <c r="AO20" i="34"/>
  <c r="AQ20" i="34"/>
  <c r="AJ72" i="34"/>
  <c r="AJ76" i="34"/>
  <c r="AJ78" i="34"/>
  <c r="AK78" i="34" s="1"/>
  <c r="AL78" i="34" s="1"/>
  <c r="AJ80" i="34"/>
  <c r="AJ15" i="34"/>
  <c r="AK15" i="34" s="1"/>
  <c r="AL15" i="34" s="1"/>
  <c r="AJ71" i="34"/>
  <c r="AK71" i="34" s="1"/>
  <c r="AL71" i="34" s="1"/>
  <c r="AJ68" i="34"/>
  <c r="AJ77" i="34"/>
  <c r="AJ70" i="34"/>
  <c r="AK70" i="34" s="1"/>
  <c r="AL70" i="34" s="1"/>
  <c r="AP107" i="34"/>
  <c r="AJ69" i="34"/>
  <c r="AH51" i="34"/>
  <c r="AJ79" i="34"/>
  <c r="AK79" i="34" s="1"/>
  <c r="AL79" i="34" s="1"/>
  <c r="AN64" i="34"/>
  <c r="AR61" i="34"/>
  <c r="AS61" i="34" s="1"/>
  <c r="AR59" i="34"/>
  <c r="AS59" i="34" s="1"/>
  <c r="AV59" i="34" s="1"/>
  <c r="AM64" i="34"/>
  <c r="AR60" i="34"/>
  <c r="AS60" i="34" s="1"/>
  <c r="AQ64" i="34"/>
  <c r="AJ119" i="34"/>
  <c r="AK119" i="34" s="1"/>
  <c r="AL119" i="34" s="1"/>
  <c r="AP64" i="34"/>
  <c r="AR63" i="34"/>
  <c r="AS63" i="34" s="1"/>
  <c r="AR62" i="34"/>
  <c r="AS62" i="34" s="1"/>
  <c r="AJ16" i="34"/>
  <c r="AJ13" i="34"/>
  <c r="AR19" i="34"/>
  <c r="AM24" i="34"/>
  <c r="AS23" i="34"/>
  <c r="AP24" i="34"/>
  <c r="AN24" i="34"/>
  <c r="AR20" i="34"/>
  <c r="AR22" i="34"/>
  <c r="AS22" i="34" s="1"/>
  <c r="AO24" i="34"/>
  <c r="AJ40" i="34"/>
  <c r="AQ24" i="34"/>
  <c r="AJ37" i="34"/>
  <c r="AJ36" i="34"/>
  <c r="AK36" i="34" s="1"/>
  <c r="AL36" i="34" s="1"/>
  <c r="AJ38" i="34"/>
  <c r="AK38" i="34" s="1"/>
  <c r="AL38" i="34" s="1"/>
  <c r="AJ14" i="34"/>
  <c r="AK14" i="34" s="1"/>
  <c r="AJ12" i="34"/>
  <c r="AK12" i="34" s="1"/>
  <c r="AL12" i="34" s="1"/>
  <c r="AR21" i="34"/>
  <c r="AJ96" i="34"/>
  <c r="AJ118" i="34"/>
  <c r="AK118" i="34" s="1"/>
  <c r="AL118" i="34" s="1"/>
  <c r="AJ95" i="34"/>
  <c r="AK95" i="34" s="1"/>
  <c r="AL95" i="34" s="1"/>
  <c r="AJ117" i="34"/>
  <c r="AJ120" i="34"/>
  <c r="AJ116" i="34"/>
  <c r="AJ104" i="34"/>
  <c r="AJ94" i="34"/>
  <c r="AJ92" i="34"/>
  <c r="AJ93" i="34"/>
  <c r="AJ101" i="34"/>
  <c r="AK112" i="34"/>
  <c r="AL112" i="34" s="1"/>
  <c r="AM111" i="34"/>
  <c r="AQ107" i="34"/>
  <c r="AO111" i="34"/>
  <c r="AQ110" i="34"/>
  <c r="AJ103" i="34"/>
  <c r="AK103" i="34" s="1"/>
  <c r="AL103" i="34" s="1"/>
  <c r="AP108" i="34"/>
  <c r="AQ108" i="34"/>
  <c r="AN107" i="34"/>
  <c r="AM108" i="34"/>
  <c r="AP111" i="34"/>
  <c r="AN111" i="34"/>
  <c r="AJ102" i="34"/>
  <c r="AK102" i="34" s="1"/>
  <c r="AL102" i="34" s="1"/>
  <c r="AJ100" i="34"/>
  <c r="AH53" i="34"/>
  <c r="AH32" i="34"/>
  <c r="AH56" i="34"/>
  <c r="AI56" i="34"/>
  <c r="AI54" i="34"/>
  <c r="AH54" i="34"/>
  <c r="AI52" i="34"/>
  <c r="AH52" i="34"/>
  <c r="AI31" i="34"/>
  <c r="AH31" i="34"/>
  <c r="AH29" i="34"/>
  <c r="AI29" i="34"/>
  <c r="AH28" i="34"/>
  <c r="AI28" i="34"/>
  <c r="AI55" i="34"/>
  <c r="AH55" i="34"/>
  <c r="AK68" i="34" l="1"/>
  <c r="AK76" i="34"/>
  <c r="AL76" i="34" s="1"/>
  <c r="AN75" i="34" s="1"/>
  <c r="AM20" i="34"/>
  <c r="AS20" i="34" s="1"/>
  <c r="BC59" i="34"/>
  <c r="AZ59" i="34"/>
  <c r="AW59" i="34"/>
  <c r="AL44" i="34"/>
  <c r="AO48" i="34"/>
  <c r="AN48" i="34"/>
  <c r="AR47" i="34"/>
  <c r="AQ48" i="34"/>
  <c r="AQ45" i="34"/>
  <c r="AN47" i="34"/>
  <c r="AV36" i="34"/>
  <c r="AZ36" i="34" s="1"/>
  <c r="AS46" i="34"/>
  <c r="AK116" i="34"/>
  <c r="AL116" i="34" s="1"/>
  <c r="AM116" i="34" s="1"/>
  <c r="AL84" i="34"/>
  <c r="AM84" i="34" s="1"/>
  <c r="AK92" i="34"/>
  <c r="AL92" i="34" s="1"/>
  <c r="AN91" i="34" s="1"/>
  <c r="AK100" i="34"/>
  <c r="AL100" i="34" s="1"/>
  <c r="AP100" i="34" s="1"/>
  <c r="AV99" i="34"/>
  <c r="AN109" i="34"/>
  <c r="AO108" i="34"/>
  <c r="AK4" i="34"/>
  <c r="AL4" i="34" s="1"/>
  <c r="AK8" i="34"/>
  <c r="AL8" i="34" s="1"/>
  <c r="AR7" i="34" s="1"/>
  <c r="AK13" i="34"/>
  <c r="AL13" i="34" s="1"/>
  <c r="AN13" i="34" s="1"/>
  <c r="AK11" i="34"/>
  <c r="AL11" i="34" s="1"/>
  <c r="AV11" i="34"/>
  <c r="AK3" i="34"/>
  <c r="AL3" i="34" s="1"/>
  <c r="AK5" i="34"/>
  <c r="AS19" i="34"/>
  <c r="AV19" i="34" s="1"/>
  <c r="AQ6" i="34"/>
  <c r="AN7" i="34"/>
  <c r="AO7" i="34"/>
  <c r="AP7" i="34"/>
  <c r="AO71" i="34"/>
  <c r="AK37" i="34"/>
  <c r="AL37" i="34" s="1"/>
  <c r="AM37" i="34" s="1"/>
  <c r="AK77" i="34"/>
  <c r="AL77" i="34" s="1"/>
  <c r="AO75" i="34" s="1"/>
  <c r="AR109" i="34"/>
  <c r="AO110" i="34"/>
  <c r="AK69" i="34"/>
  <c r="AL69" i="34" s="1"/>
  <c r="AO67" i="34" s="1"/>
  <c r="AN110" i="34"/>
  <c r="AP109" i="34"/>
  <c r="AM109" i="34"/>
  <c r="AO107" i="34"/>
  <c r="AS21" i="34"/>
  <c r="AK93" i="34"/>
  <c r="AL93" i="34" s="1"/>
  <c r="AK117" i="34"/>
  <c r="AL117" i="34" s="1"/>
  <c r="AQ117" i="34" s="1"/>
  <c r="AK101" i="34"/>
  <c r="AL101" i="34" s="1"/>
  <c r="AO99" i="34" s="1"/>
  <c r="AM76" i="34"/>
  <c r="AM87" i="34"/>
  <c r="AO83" i="34"/>
  <c r="AM85" i="34"/>
  <c r="BU60" i="34"/>
  <c r="BV60" i="34" s="1"/>
  <c r="AP76" i="34"/>
  <c r="AM86" i="34"/>
  <c r="AP83" i="34"/>
  <c r="AM119" i="34"/>
  <c r="AQ115" i="34"/>
  <c r="AM88" i="34"/>
  <c r="CK45" i="34"/>
  <c r="CQ45" i="34"/>
  <c r="CN45" i="34"/>
  <c r="AR83" i="34"/>
  <c r="AR87" i="34"/>
  <c r="AQ83" i="34"/>
  <c r="AQ112" i="34"/>
  <c r="AQ70" i="34"/>
  <c r="AL68" i="34"/>
  <c r="AP68" i="34" s="1"/>
  <c r="AQ88" i="34"/>
  <c r="AR85" i="34"/>
  <c r="AP88" i="34"/>
  <c r="AR86" i="34"/>
  <c r="AO88" i="34"/>
  <c r="AP79" i="34"/>
  <c r="AP75" i="34"/>
  <c r="AM78" i="34"/>
  <c r="AQ78" i="34"/>
  <c r="AJ51" i="34"/>
  <c r="AN79" i="34"/>
  <c r="AP67" i="34"/>
  <c r="AK80" i="34"/>
  <c r="AL80" i="34" s="1"/>
  <c r="AP80" i="34" s="1"/>
  <c r="AM70" i="34"/>
  <c r="AP71" i="34"/>
  <c r="AN71" i="34"/>
  <c r="AM79" i="34"/>
  <c r="AQ75" i="34"/>
  <c r="AS64" i="34"/>
  <c r="AK72" i="34"/>
  <c r="AL72" i="34" s="1"/>
  <c r="AO72" i="34" s="1"/>
  <c r="AM71" i="34"/>
  <c r="AQ67" i="34"/>
  <c r="AO79" i="34"/>
  <c r="AO112" i="34"/>
  <c r="AQ76" i="34"/>
  <c r="AT63" i="34"/>
  <c r="AT62" i="34"/>
  <c r="AT59" i="34"/>
  <c r="AJ27" i="34"/>
  <c r="AK27" i="34" s="1"/>
  <c r="AL27" i="34" s="1"/>
  <c r="AM30" i="34" s="1"/>
  <c r="AL14" i="34"/>
  <c r="AO15" i="34" s="1"/>
  <c r="AT61" i="34"/>
  <c r="AT60" i="34"/>
  <c r="AK40" i="34"/>
  <c r="AL40" i="34" s="1"/>
  <c r="AO40" i="34" s="1"/>
  <c r="AT23" i="34"/>
  <c r="AT22" i="34"/>
  <c r="AS24" i="34"/>
  <c r="AV24" i="34" s="1"/>
  <c r="AQ36" i="34"/>
  <c r="AK16" i="34"/>
  <c r="AL16" i="34" s="1"/>
  <c r="AR12" i="34" s="1"/>
  <c r="AQ12" i="34"/>
  <c r="AN112" i="34"/>
  <c r="AR111" i="34"/>
  <c r="AS111" i="34" s="1"/>
  <c r="AM118" i="34"/>
  <c r="AP115" i="34"/>
  <c r="AO119" i="34"/>
  <c r="AQ118" i="34"/>
  <c r="AN39" i="34"/>
  <c r="AO39" i="34"/>
  <c r="AP39" i="34"/>
  <c r="AQ38" i="34"/>
  <c r="AP36" i="34"/>
  <c r="AK120" i="34"/>
  <c r="AL120" i="34" s="1"/>
  <c r="AM39" i="34"/>
  <c r="AN35" i="34"/>
  <c r="AM36" i="34"/>
  <c r="AQ35" i="34"/>
  <c r="AP35" i="34"/>
  <c r="AM38" i="34"/>
  <c r="AQ99" i="34"/>
  <c r="AM103" i="34"/>
  <c r="AK94" i="34"/>
  <c r="AL94" i="34" s="1"/>
  <c r="AM95" i="34"/>
  <c r="AQ91" i="34"/>
  <c r="AK96" i="34"/>
  <c r="AL96" i="34" s="1"/>
  <c r="AN96" i="34" s="1"/>
  <c r="AP119" i="34"/>
  <c r="AN119" i="34"/>
  <c r="AR108" i="34"/>
  <c r="AM112" i="34"/>
  <c r="AR107" i="34"/>
  <c r="AR110" i="34"/>
  <c r="AP112" i="34"/>
  <c r="AK104" i="34"/>
  <c r="AQ102" i="34"/>
  <c r="AO103" i="34"/>
  <c r="AN103" i="34"/>
  <c r="AP103" i="34"/>
  <c r="AP99" i="34"/>
  <c r="AM102" i="34"/>
  <c r="AJ29" i="34"/>
  <c r="AJ32" i="34"/>
  <c r="AV32" i="34" s="1"/>
  <c r="AJ55" i="34"/>
  <c r="AJ31" i="34"/>
  <c r="AJ28" i="34"/>
  <c r="AJ52" i="34"/>
  <c r="AJ56" i="34"/>
  <c r="AJ53" i="34"/>
  <c r="AJ54" i="34"/>
  <c r="BC36" i="34" l="1"/>
  <c r="AN115" i="34"/>
  <c r="AS48" i="34"/>
  <c r="AS47" i="34"/>
  <c r="AV47" i="34" s="1"/>
  <c r="AU63" i="34"/>
  <c r="AV64" i="34"/>
  <c r="AQ37" i="34"/>
  <c r="AM92" i="34"/>
  <c r="AO92" i="34"/>
  <c r="AP116" i="34"/>
  <c r="AW36" i="34"/>
  <c r="AT20" i="34"/>
  <c r="AV20" i="34"/>
  <c r="AQ116" i="34"/>
  <c r="AT48" i="34"/>
  <c r="AR84" i="34"/>
  <c r="AQ92" i="34"/>
  <c r="AT46" i="34"/>
  <c r="AM100" i="34"/>
  <c r="AQ100" i="34"/>
  <c r="AN99" i="34"/>
  <c r="AR44" i="34"/>
  <c r="AN45" i="34"/>
  <c r="AS45" i="34" s="1"/>
  <c r="AP44" i="34"/>
  <c r="AO44" i="34"/>
  <c r="AQ44" i="34"/>
  <c r="AM44" i="34"/>
  <c r="AN43" i="34"/>
  <c r="AS43" i="34" s="1"/>
  <c r="AS108" i="34"/>
  <c r="AV108" i="34" s="1"/>
  <c r="AZ108" i="34" s="1"/>
  <c r="AN85" i="34"/>
  <c r="AS85" i="34" s="1"/>
  <c r="AP84" i="34"/>
  <c r="AQ84" i="34"/>
  <c r="AO84" i="34"/>
  <c r="AS109" i="34"/>
  <c r="AV109" i="34" s="1"/>
  <c r="AZ109" i="34" s="1"/>
  <c r="AO11" i="34"/>
  <c r="AN83" i="34"/>
  <c r="AS83" i="34" s="1"/>
  <c r="AT83" i="34" s="1"/>
  <c r="AO36" i="34"/>
  <c r="AM69" i="34"/>
  <c r="AQ13" i="34"/>
  <c r="AP37" i="34"/>
  <c r="AN38" i="34"/>
  <c r="BC99" i="34"/>
  <c r="AW99" i="34"/>
  <c r="AZ99" i="34"/>
  <c r="AN11" i="34"/>
  <c r="AP93" i="34"/>
  <c r="AP69" i="34"/>
  <c r="AR6" i="34"/>
  <c r="AN70" i="34"/>
  <c r="AN77" i="34"/>
  <c r="AO12" i="34"/>
  <c r="AO70" i="34"/>
  <c r="AM15" i="34"/>
  <c r="AM12" i="34"/>
  <c r="AQ69" i="34"/>
  <c r="AN37" i="34"/>
  <c r="AL5" i="34"/>
  <c r="AO4" i="34" s="1"/>
  <c r="AM13" i="34"/>
  <c r="BC24" i="34"/>
  <c r="AZ24" i="34"/>
  <c r="AW24" i="34"/>
  <c r="AM7" i="34"/>
  <c r="AS7" i="34" s="1"/>
  <c r="AT7" i="34" s="1"/>
  <c r="AM8" i="34"/>
  <c r="AP3" i="34"/>
  <c r="AQ3" i="34"/>
  <c r="AR3" i="34"/>
  <c r="AM6" i="34"/>
  <c r="AN3" i="34"/>
  <c r="AM4" i="34"/>
  <c r="AQ11" i="34"/>
  <c r="AP8" i="34"/>
  <c r="AO8" i="34"/>
  <c r="AW11" i="34"/>
  <c r="BC11" i="34"/>
  <c r="AZ11" i="34"/>
  <c r="AT19" i="34"/>
  <c r="AQ77" i="34"/>
  <c r="AQ8" i="34"/>
  <c r="AO78" i="34"/>
  <c r="AN8" i="34"/>
  <c r="AP77" i="34"/>
  <c r="AR4" i="34"/>
  <c r="AQ4" i="34"/>
  <c r="AP4" i="34"/>
  <c r="BC19" i="34"/>
  <c r="AZ19" i="34"/>
  <c r="AW19" i="34"/>
  <c r="AO76" i="34"/>
  <c r="AO38" i="34"/>
  <c r="AO35" i="34"/>
  <c r="AN78" i="34"/>
  <c r="AT21" i="34"/>
  <c r="AV21" i="34"/>
  <c r="AW32" i="34"/>
  <c r="BC32" i="34"/>
  <c r="AZ32" i="34"/>
  <c r="AO118" i="34"/>
  <c r="AM93" i="34"/>
  <c r="AO100" i="34"/>
  <c r="AK29" i="34"/>
  <c r="AL29" i="34" s="1"/>
  <c r="AN30" i="34" s="1"/>
  <c r="AO91" i="34"/>
  <c r="AO115" i="34"/>
  <c r="AN101" i="34"/>
  <c r="AM117" i="34"/>
  <c r="AP117" i="34"/>
  <c r="AO102" i="34"/>
  <c r="AN117" i="34"/>
  <c r="AO116" i="34"/>
  <c r="AP101" i="34"/>
  <c r="AS110" i="34"/>
  <c r="AT110" i="34" s="1"/>
  <c r="AS107" i="34"/>
  <c r="AT107" i="34" s="1"/>
  <c r="AN93" i="34"/>
  <c r="AM77" i="34"/>
  <c r="AQ101" i="34"/>
  <c r="AQ93" i="34"/>
  <c r="AN102" i="34"/>
  <c r="AN118" i="34"/>
  <c r="AM101" i="34"/>
  <c r="AQ72" i="34"/>
  <c r="AR67" i="34"/>
  <c r="AS87" i="34"/>
  <c r="AT87" i="34" s="1"/>
  <c r="AM72" i="34"/>
  <c r="AS86" i="34"/>
  <c r="AT86" i="34" s="1"/>
  <c r="AV86" i="34" s="1"/>
  <c r="CO45" i="34"/>
  <c r="AP12" i="34"/>
  <c r="AO14" i="34"/>
  <c r="AS88" i="34"/>
  <c r="CL45" i="34"/>
  <c r="AN14" i="34"/>
  <c r="AU21" i="34"/>
  <c r="AM80" i="34"/>
  <c r="AM68" i="34"/>
  <c r="AU64" i="34"/>
  <c r="AO68" i="34"/>
  <c r="AT64" i="34"/>
  <c r="AN69" i="34"/>
  <c r="AQ68" i="34"/>
  <c r="AU60" i="34"/>
  <c r="AN67" i="34"/>
  <c r="AM14" i="34"/>
  <c r="AR75" i="34"/>
  <c r="AS75" i="34" s="1"/>
  <c r="AT75" i="34" s="1"/>
  <c r="AP13" i="34"/>
  <c r="AP11" i="34"/>
  <c r="AR78" i="34"/>
  <c r="AR77" i="34"/>
  <c r="AR76" i="34"/>
  <c r="AU59" i="34"/>
  <c r="AU61" i="34"/>
  <c r="AO80" i="34"/>
  <c r="AR68" i="34"/>
  <c r="AU62" i="34"/>
  <c r="AN80" i="34"/>
  <c r="AN72" i="34"/>
  <c r="AQ80" i="34"/>
  <c r="AN40" i="34"/>
  <c r="AR79" i="34"/>
  <c r="AS79" i="34" s="1"/>
  <c r="AT79" i="34" s="1"/>
  <c r="AM40" i="34"/>
  <c r="AP15" i="34"/>
  <c r="AN15" i="34"/>
  <c r="AR14" i="34"/>
  <c r="AP16" i="34"/>
  <c r="AK51" i="34"/>
  <c r="AL51" i="34" s="1"/>
  <c r="AQ14" i="34"/>
  <c r="AR70" i="34"/>
  <c r="AP72" i="34"/>
  <c r="AR69" i="34"/>
  <c r="AR71" i="34"/>
  <c r="AS71" i="34" s="1"/>
  <c r="AT71" i="34" s="1"/>
  <c r="AU22" i="34"/>
  <c r="AU23" i="34"/>
  <c r="AP27" i="34"/>
  <c r="AU20" i="34"/>
  <c r="AR38" i="34"/>
  <c r="AR92" i="34"/>
  <c r="AQ40" i="34"/>
  <c r="AR37" i="34"/>
  <c r="AR36" i="34"/>
  <c r="AR35" i="34"/>
  <c r="AR13" i="34"/>
  <c r="AM16" i="34"/>
  <c r="AR11" i="34"/>
  <c r="AO16" i="34"/>
  <c r="AR15" i="34"/>
  <c r="AQ16" i="34"/>
  <c r="AN16" i="34"/>
  <c r="AR39" i="34"/>
  <c r="AS39" i="34" s="1"/>
  <c r="AP40" i="34"/>
  <c r="AT24" i="34"/>
  <c r="AU24" i="34"/>
  <c r="AN94" i="34"/>
  <c r="AU19" i="34"/>
  <c r="AQ96" i="34"/>
  <c r="AR95" i="34"/>
  <c r="AR93" i="34"/>
  <c r="AO96" i="34"/>
  <c r="AO120" i="34"/>
  <c r="AQ120" i="34"/>
  <c r="AN120" i="34"/>
  <c r="AP120" i="34"/>
  <c r="AR119" i="34"/>
  <c r="AS119" i="34" s="1"/>
  <c r="AR118" i="34"/>
  <c r="AR117" i="34"/>
  <c r="AR115" i="34"/>
  <c r="AM120" i="34"/>
  <c r="AO94" i="34"/>
  <c r="AO95" i="34"/>
  <c r="AP96" i="34"/>
  <c r="AR94" i="34"/>
  <c r="AN95" i="34"/>
  <c r="AP95" i="34"/>
  <c r="AQ94" i="34"/>
  <c r="AP91" i="34"/>
  <c r="AM94" i="34"/>
  <c r="AR116" i="34"/>
  <c r="AP92" i="34"/>
  <c r="AM96" i="34"/>
  <c r="AR91" i="34"/>
  <c r="AT108" i="34"/>
  <c r="AT111" i="34"/>
  <c r="AS112" i="34"/>
  <c r="AV112" i="34" s="1"/>
  <c r="AL104" i="34"/>
  <c r="AK32" i="34"/>
  <c r="AL32" i="34" s="1"/>
  <c r="AM32" i="34" s="1"/>
  <c r="AK55" i="34"/>
  <c r="AL55" i="34" s="1"/>
  <c r="AK31" i="34"/>
  <c r="AL31" i="34" s="1"/>
  <c r="AK52" i="34"/>
  <c r="AL52" i="34" s="1"/>
  <c r="AK28" i="34"/>
  <c r="AL28" i="34" s="1"/>
  <c r="AK54" i="34"/>
  <c r="AL54" i="34" s="1"/>
  <c r="AK53" i="34"/>
  <c r="AL53" i="34" s="1"/>
  <c r="AK56" i="34"/>
  <c r="AL56" i="34" s="1"/>
  <c r="AT47" i="34" l="1"/>
  <c r="AS36" i="34"/>
  <c r="AT36" i="34" s="1"/>
  <c r="AR5" i="34"/>
  <c r="AS84" i="34"/>
  <c r="AU85" i="34" s="1"/>
  <c r="AT109" i="34"/>
  <c r="BC109" i="34"/>
  <c r="AW109" i="34"/>
  <c r="AW108" i="34"/>
  <c r="BC108" i="34"/>
  <c r="AW64" i="34"/>
  <c r="BC64" i="34"/>
  <c r="AZ64" i="34"/>
  <c r="BD64" i="34"/>
  <c r="AT45" i="34"/>
  <c r="AZ47" i="34"/>
  <c r="AW47" i="34"/>
  <c r="BC47" i="34"/>
  <c r="AT43" i="34"/>
  <c r="AZ20" i="34"/>
  <c r="BA21" i="34" s="1"/>
  <c r="AW20" i="34"/>
  <c r="AX21" i="34" s="1"/>
  <c r="BC20" i="34"/>
  <c r="BD21" i="34" s="1"/>
  <c r="AO3" i="34"/>
  <c r="AS3" i="34" s="1"/>
  <c r="AT3" i="34" s="1"/>
  <c r="AS44" i="34"/>
  <c r="AU43" i="34" s="1"/>
  <c r="AS37" i="34"/>
  <c r="AT37" i="34" s="1"/>
  <c r="AM5" i="34"/>
  <c r="AT84" i="34"/>
  <c r="AV84" i="34"/>
  <c r="AS117" i="34"/>
  <c r="AT117" i="34" s="1"/>
  <c r="AS8" i="34"/>
  <c r="AT8" i="34" s="1"/>
  <c r="AS116" i="34"/>
  <c r="AV116" i="34" s="1"/>
  <c r="AS70" i="34"/>
  <c r="AT70" i="34" s="1"/>
  <c r="AV70" i="34" s="1"/>
  <c r="AS4" i="34"/>
  <c r="AS118" i="34"/>
  <c r="AT118" i="34" s="1"/>
  <c r="AV118" i="34" s="1"/>
  <c r="BC118" i="34" s="1"/>
  <c r="AS12" i="34"/>
  <c r="AT12" i="34" s="1"/>
  <c r="AV12" i="34" s="1"/>
  <c r="AW12" i="34" s="1"/>
  <c r="AN5" i="34"/>
  <c r="AW21" i="34"/>
  <c r="BC21" i="34"/>
  <c r="AZ21" i="34"/>
  <c r="AS76" i="34"/>
  <c r="AS77" i="34"/>
  <c r="AV77" i="34" s="1"/>
  <c r="AS38" i="34"/>
  <c r="AT38" i="34" s="1"/>
  <c r="AV38" i="34" s="1"/>
  <c r="AS78" i="34"/>
  <c r="AT78" i="34" s="1"/>
  <c r="AS35" i="34"/>
  <c r="AT35" i="34" s="1"/>
  <c r="AS115" i="34"/>
  <c r="AT115" i="34" s="1"/>
  <c r="AQ5" i="34"/>
  <c r="AO6" i="34"/>
  <c r="AP5" i="34"/>
  <c r="AN6" i="34"/>
  <c r="AO30" i="34"/>
  <c r="AP29" i="34"/>
  <c r="AO27" i="34"/>
  <c r="AM29" i="34"/>
  <c r="AS93" i="34"/>
  <c r="AT93" i="34" s="1"/>
  <c r="AV29" i="34"/>
  <c r="AS67" i="34"/>
  <c r="AT67" i="34" s="1"/>
  <c r="AZ112" i="34"/>
  <c r="BA109" i="34" s="1"/>
  <c r="BC112" i="34"/>
  <c r="BD109" i="34" s="1"/>
  <c r="AW112" i="34"/>
  <c r="AX109" i="34" s="1"/>
  <c r="AS11" i="34"/>
  <c r="AT11" i="34" s="1"/>
  <c r="AS13" i="34"/>
  <c r="AV83" i="34"/>
  <c r="AW83" i="34" s="1"/>
  <c r="AT85" i="34"/>
  <c r="AS68" i="34"/>
  <c r="AT68" i="34" s="1"/>
  <c r="AV68" i="34" s="1"/>
  <c r="AU87" i="34"/>
  <c r="CM45" i="34"/>
  <c r="AU84" i="34"/>
  <c r="AS69" i="34"/>
  <c r="AV88" i="34"/>
  <c r="AW88" i="34" s="1"/>
  <c r="AU88" i="34"/>
  <c r="AT88" i="34"/>
  <c r="AU83" i="34"/>
  <c r="CP45" i="34"/>
  <c r="AS14" i="34"/>
  <c r="AS80" i="34"/>
  <c r="BC86" i="34"/>
  <c r="AZ86" i="34"/>
  <c r="AW86" i="34"/>
  <c r="AS15" i="34"/>
  <c r="AT15" i="34" s="1"/>
  <c r="AS72" i="34"/>
  <c r="AV72" i="34" s="1"/>
  <c r="AS16" i="34"/>
  <c r="AS92" i="34"/>
  <c r="AS40" i="34"/>
  <c r="AS120" i="34"/>
  <c r="AV120" i="34" s="1"/>
  <c r="AS94" i="34"/>
  <c r="AT94" i="34" s="1"/>
  <c r="AV94" i="34" s="1"/>
  <c r="AS91" i="34"/>
  <c r="AS95" i="34"/>
  <c r="AT95" i="34" s="1"/>
  <c r="AT119" i="34"/>
  <c r="AT39" i="34"/>
  <c r="AS96" i="34"/>
  <c r="AV96" i="34" s="1"/>
  <c r="AV35" i="34"/>
  <c r="AT112" i="34"/>
  <c r="AU112" i="34"/>
  <c r="AU111" i="34"/>
  <c r="AU110" i="34"/>
  <c r="AU107" i="34"/>
  <c r="AU108" i="34"/>
  <c r="AU109" i="34"/>
  <c r="AM104" i="34"/>
  <c r="AR99" i="34"/>
  <c r="AS99" i="34" s="1"/>
  <c r="AQ104" i="34"/>
  <c r="AO104" i="34"/>
  <c r="AR103" i="34"/>
  <c r="AS103" i="34" s="1"/>
  <c r="AR101" i="34"/>
  <c r="AS101" i="34" s="1"/>
  <c r="AV101" i="34" s="1"/>
  <c r="AN104" i="34"/>
  <c r="AP104" i="34"/>
  <c r="AR102" i="34"/>
  <c r="AS102" i="34" s="1"/>
  <c r="AR100" i="34"/>
  <c r="AS100" i="34" s="1"/>
  <c r="AV100" i="34" s="1"/>
  <c r="AR30" i="34"/>
  <c r="AP32" i="34"/>
  <c r="AR27" i="34"/>
  <c r="AR29" i="34"/>
  <c r="AQ51" i="34"/>
  <c r="AM55" i="34"/>
  <c r="AM56" i="34"/>
  <c r="AR51" i="34"/>
  <c r="AN56" i="34"/>
  <c r="AO56" i="34"/>
  <c r="AR55" i="34"/>
  <c r="AQ56" i="34"/>
  <c r="AN32" i="34"/>
  <c r="AO32" i="34"/>
  <c r="AQ32" i="34"/>
  <c r="AR31" i="34"/>
  <c r="AN31" i="34"/>
  <c r="AQ30" i="34"/>
  <c r="AO31" i="34"/>
  <c r="AP31" i="34"/>
  <c r="AM31" i="34"/>
  <c r="AQ27" i="34"/>
  <c r="AQ29" i="34"/>
  <c r="AP53" i="34"/>
  <c r="AQ53" i="34"/>
  <c r="AR53" i="34"/>
  <c r="AO54" i="34"/>
  <c r="AN54" i="34"/>
  <c r="AO51" i="34"/>
  <c r="AM53" i="34"/>
  <c r="AO28" i="34"/>
  <c r="AQ28" i="34"/>
  <c r="AR28" i="34"/>
  <c r="AN29" i="34"/>
  <c r="AP28" i="34"/>
  <c r="AN27" i="34"/>
  <c r="AM28" i="34"/>
  <c r="AP56" i="34"/>
  <c r="AN55" i="34"/>
  <c r="AQ54" i="34"/>
  <c r="AR54" i="34"/>
  <c r="AP55" i="34"/>
  <c r="AO55" i="34"/>
  <c r="AM54" i="34"/>
  <c r="AP51" i="34"/>
  <c r="AO52" i="34"/>
  <c r="AQ52" i="34"/>
  <c r="AN53" i="34"/>
  <c r="AP52" i="34"/>
  <c r="AR52" i="34"/>
  <c r="AN51" i="34"/>
  <c r="AM52" i="34"/>
  <c r="AU86" i="34" l="1"/>
  <c r="BD24" i="34"/>
  <c r="BC12" i="34"/>
  <c r="AZ12" i="34"/>
  <c r="AT76" i="34"/>
  <c r="AV76" i="34"/>
  <c r="BD59" i="34"/>
  <c r="BD62" i="34"/>
  <c r="BE62" i="34" s="1"/>
  <c r="BF62" i="34" s="1"/>
  <c r="BD63" i="34"/>
  <c r="BE63" i="34" s="1"/>
  <c r="BF63" i="34" s="1"/>
  <c r="BA59" i="34"/>
  <c r="BA62" i="34"/>
  <c r="BB62" i="34" s="1"/>
  <c r="BA63" i="34"/>
  <c r="BB63" i="34" s="1"/>
  <c r="BA24" i="34"/>
  <c r="AX59" i="34"/>
  <c r="AX63" i="34"/>
  <c r="AX62" i="34"/>
  <c r="AX64" i="34"/>
  <c r="BA64" i="34"/>
  <c r="BB64" i="34" s="1"/>
  <c r="AW118" i="34"/>
  <c r="AS6" i="34"/>
  <c r="AT6" i="34" s="1"/>
  <c r="AV6" i="34" s="1"/>
  <c r="AZ118" i="34"/>
  <c r="AX24" i="34"/>
  <c r="AT116" i="34"/>
  <c r="AV37" i="34"/>
  <c r="BC37" i="34" s="1"/>
  <c r="BD23" i="34"/>
  <c r="BE23" i="34" s="1"/>
  <c r="BF23" i="34" s="1"/>
  <c r="AU44" i="34"/>
  <c r="AT44" i="34"/>
  <c r="AV44" i="34"/>
  <c r="AU48" i="34"/>
  <c r="AU47" i="34"/>
  <c r="AU46" i="34"/>
  <c r="AU45" i="34"/>
  <c r="AT4" i="34"/>
  <c r="AV4" i="34"/>
  <c r="AV8" i="34"/>
  <c r="BC8" i="34" s="1"/>
  <c r="AV117" i="34"/>
  <c r="AZ117" i="34" s="1"/>
  <c r="BC116" i="34"/>
  <c r="AZ116" i="34"/>
  <c r="AW116" i="34"/>
  <c r="BA22" i="34"/>
  <c r="BB22" i="34" s="1"/>
  <c r="AZ84" i="34"/>
  <c r="AW84" i="34"/>
  <c r="AX84" i="34" s="1"/>
  <c r="BC84" i="34"/>
  <c r="BA23" i="34"/>
  <c r="BB23" i="34" s="1"/>
  <c r="AT92" i="34"/>
  <c r="AV92" i="34"/>
  <c r="AS5" i="34"/>
  <c r="AX19" i="34"/>
  <c r="AY19" i="34" s="1"/>
  <c r="AW100" i="34"/>
  <c r="AZ100" i="34"/>
  <c r="BC100" i="34"/>
  <c r="BD19" i="34"/>
  <c r="AV93" i="34"/>
  <c r="AZ93" i="34" s="1"/>
  <c r="AX20" i="34"/>
  <c r="AX22" i="34"/>
  <c r="AY22" i="34" s="1"/>
  <c r="AX23" i="34"/>
  <c r="AY23" i="34" s="1"/>
  <c r="AT16" i="34"/>
  <c r="AV16" i="34"/>
  <c r="BD111" i="34"/>
  <c r="BE111" i="34" s="1"/>
  <c r="BF111" i="34" s="1"/>
  <c r="AT77" i="34"/>
  <c r="BD107" i="34"/>
  <c r="BE107" i="34" s="1"/>
  <c r="BF107" i="34" s="1"/>
  <c r="BA108" i="34"/>
  <c r="BB108" i="34" s="1"/>
  <c r="BA19" i="34"/>
  <c r="BB19" i="34" s="1"/>
  <c r="BD22" i="34"/>
  <c r="BE22" i="34" s="1"/>
  <c r="BF22" i="34" s="1"/>
  <c r="BA111" i="34"/>
  <c r="BB111" i="34" s="1"/>
  <c r="BD20" i="34"/>
  <c r="BE20" i="34" s="1"/>
  <c r="BF20" i="34" s="1"/>
  <c r="BA110" i="34"/>
  <c r="BB110" i="34" s="1"/>
  <c r="BA107" i="34"/>
  <c r="BB107" i="34" s="1"/>
  <c r="AT13" i="34"/>
  <c r="AV13" i="34"/>
  <c r="BA20" i="34"/>
  <c r="AT40" i="34"/>
  <c r="AV40" i="34"/>
  <c r="AW29" i="34"/>
  <c r="AZ29" i="34"/>
  <c r="BC29" i="34"/>
  <c r="BA29" i="34"/>
  <c r="BD29" i="34"/>
  <c r="AX29" i="34"/>
  <c r="AU77" i="34"/>
  <c r="AV80" i="34"/>
  <c r="AZ77" i="34"/>
  <c r="AW77" i="34"/>
  <c r="BC77" i="34"/>
  <c r="AW96" i="34"/>
  <c r="BC96" i="34"/>
  <c r="AZ96" i="34"/>
  <c r="BD112" i="34"/>
  <c r="AT69" i="34"/>
  <c r="AV69" i="34"/>
  <c r="BA112" i="34"/>
  <c r="BC88" i="34"/>
  <c r="AZ88" i="34"/>
  <c r="AX107" i="34"/>
  <c r="AX110" i="34"/>
  <c r="AX111" i="34"/>
  <c r="AX108" i="34"/>
  <c r="AX112" i="34"/>
  <c r="AU14" i="34"/>
  <c r="BD110" i="34"/>
  <c r="BE110" i="34" s="1"/>
  <c r="BF110" i="34" s="1"/>
  <c r="BD108" i="34"/>
  <c r="BE108" i="34" s="1"/>
  <c r="BF108" i="34" s="1"/>
  <c r="AZ101" i="34"/>
  <c r="AW101" i="34"/>
  <c r="BC101" i="34"/>
  <c r="AZ83" i="34"/>
  <c r="BC83" i="34"/>
  <c r="AU71" i="34"/>
  <c r="AU79" i="34"/>
  <c r="AU76" i="34"/>
  <c r="AU78" i="34"/>
  <c r="AU75" i="34"/>
  <c r="AT14" i="34"/>
  <c r="AV14" i="34" s="1"/>
  <c r="AW14" i="34" s="1"/>
  <c r="AU80" i="34"/>
  <c r="AT80" i="34"/>
  <c r="AU67" i="34"/>
  <c r="AU68" i="34"/>
  <c r="AU70" i="34"/>
  <c r="AU72" i="34"/>
  <c r="AT72" i="34"/>
  <c r="AX83" i="34"/>
  <c r="AU35" i="34"/>
  <c r="AU118" i="34"/>
  <c r="AU38" i="34"/>
  <c r="AU115" i="34"/>
  <c r="AU69" i="34"/>
  <c r="AU16" i="34"/>
  <c r="AU15" i="34"/>
  <c r="AU11" i="34"/>
  <c r="AU13" i="34"/>
  <c r="AU39" i="34"/>
  <c r="AU12" i="34"/>
  <c r="AU92" i="34"/>
  <c r="AU40" i="34"/>
  <c r="AW72" i="34"/>
  <c r="BC72" i="34"/>
  <c r="AZ72" i="34"/>
  <c r="AU37" i="34"/>
  <c r="AU36" i="34"/>
  <c r="BC68" i="34"/>
  <c r="AW68" i="34"/>
  <c r="AZ68" i="34"/>
  <c r="AU119" i="34"/>
  <c r="AZ70" i="34"/>
  <c r="BC70" i="34"/>
  <c r="AW70" i="34"/>
  <c r="AU117" i="34"/>
  <c r="AZ120" i="34"/>
  <c r="AW120" i="34"/>
  <c r="BC120" i="34"/>
  <c r="AU120" i="34"/>
  <c r="AU116" i="34"/>
  <c r="AU91" i="34"/>
  <c r="AT120" i="34"/>
  <c r="AT91" i="34"/>
  <c r="AU95" i="34"/>
  <c r="AU93" i="34"/>
  <c r="AU94" i="34"/>
  <c r="BC35" i="34"/>
  <c r="AW35" i="34"/>
  <c r="AZ35" i="34"/>
  <c r="BC94" i="34"/>
  <c r="AZ94" i="34"/>
  <c r="AW94" i="34"/>
  <c r="AZ38" i="34"/>
  <c r="AW38" i="34"/>
  <c r="BC38" i="34"/>
  <c r="AT96" i="34"/>
  <c r="AU96" i="34"/>
  <c r="AT100" i="34"/>
  <c r="AT101" i="34"/>
  <c r="AT103" i="34"/>
  <c r="AT99" i="34"/>
  <c r="AT102" i="34"/>
  <c r="AS104" i="34"/>
  <c r="AS30" i="34"/>
  <c r="AT30" i="34" s="1"/>
  <c r="AS29" i="34"/>
  <c r="AT29" i="34" s="1"/>
  <c r="AS55" i="34"/>
  <c r="AT55" i="34" s="1"/>
  <c r="AS28" i="34"/>
  <c r="AT28" i="34" s="1"/>
  <c r="AS27" i="34"/>
  <c r="AT27" i="34" s="1"/>
  <c r="AS32" i="34"/>
  <c r="AT32" i="34" s="1"/>
  <c r="AS56" i="34"/>
  <c r="AV56" i="34" s="1"/>
  <c r="AS52" i="34"/>
  <c r="AS51" i="34"/>
  <c r="AV51" i="34" s="1"/>
  <c r="AS54" i="34"/>
  <c r="AS31" i="34"/>
  <c r="AS53" i="34"/>
  <c r="AV53" i="34" s="1"/>
  <c r="BE59" i="34" l="1"/>
  <c r="BF59" i="34" s="1"/>
  <c r="BC76" i="34"/>
  <c r="AW76" i="34"/>
  <c r="AZ76" i="34"/>
  <c r="BP63" i="34"/>
  <c r="AY63" i="34"/>
  <c r="AZ37" i="34"/>
  <c r="AY64" i="34"/>
  <c r="BB59" i="34"/>
  <c r="BK60" i="34"/>
  <c r="BK61" i="34"/>
  <c r="AW37" i="34"/>
  <c r="AY62" i="34"/>
  <c r="BP62" i="34"/>
  <c r="BI63" i="34"/>
  <c r="BK62" i="34"/>
  <c r="BJ61" i="34"/>
  <c r="BH62" i="34"/>
  <c r="BJ60" i="34"/>
  <c r="BH63" i="34"/>
  <c r="BJ63" i="34"/>
  <c r="BI62" i="34"/>
  <c r="AY59" i="34"/>
  <c r="AU3" i="34"/>
  <c r="BG60" i="34"/>
  <c r="BH59" i="34"/>
  <c r="BK59" i="34"/>
  <c r="BG61" i="34"/>
  <c r="BJ59" i="34"/>
  <c r="BG62" i="34"/>
  <c r="BG63" i="34"/>
  <c r="BI59" i="34"/>
  <c r="BE64" i="34"/>
  <c r="BF64" i="34" s="1"/>
  <c r="BC44" i="34"/>
  <c r="AW44" i="34"/>
  <c r="AZ44" i="34"/>
  <c r="AX44" i="34"/>
  <c r="BD44" i="34"/>
  <c r="BA44" i="34"/>
  <c r="BA118" i="34"/>
  <c r="BB118" i="34" s="1"/>
  <c r="AZ8" i="34"/>
  <c r="BC117" i="34"/>
  <c r="BD119" i="34" s="1"/>
  <c r="BE119" i="34" s="1"/>
  <c r="BF119" i="34" s="1"/>
  <c r="AW8" i="34"/>
  <c r="AW117" i="34"/>
  <c r="AX119" i="34" s="1"/>
  <c r="AX86" i="34"/>
  <c r="AY86" i="34" s="1"/>
  <c r="AX87" i="34"/>
  <c r="AY87" i="34" s="1"/>
  <c r="AX88" i="34"/>
  <c r="AY88" i="34" s="1"/>
  <c r="AY20" i="34"/>
  <c r="BB20" i="34"/>
  <c r="AV5" i="34"/>
  <c r="BC5" i="34" s="1"/>
  <c r="AZ4" i="34"/>
  <c r="BC4" i="34"/>
  <c r="AW4" i="34"/>
  <c r="AT5" i="34"/>
  <c r="AU5" i="34"/>
  <c r="AU6" i="34"/>
  <c r="BB21" i="34"/>
  <c r="AU7" i="34"/>
  <c r="BC92" i="34"/>
  <c r="AZ92" i="34"/>
  <c r="BA95" i="34" s="1"/>
  <c r="BB95" i="34" s="1"/>
  <c r="AW92" i="34"/>
  <c r="AU8" i="34"/>
  <c r="AU4" i="34"/>
  <c r="AW93" i="34"/>
  <c r="BC93" i="34"/>
  <c r="BD120" i="34"/>
  <c r="BP23" i="34"/>
  <c r="BW23" i="34" s="1"/>
  <c r="AY21" i="34"/>
  <c r="BE21" i="34"/>
  <c r="BF21" i="34" s="1"/>
  <c r="BH22" i="34" s="1"/>
  <c r="BG111" i="34"/>
  <c r="BE24" i="34"/>
  <c r="BF24" i="34" s="1"/>
  <c r="BL20" i="34" s="1"/>
  <c r="AY24" i="34"/>
  <c r="BK107" i="34"/>
  <c r="BC16" i="34"/>
  <c r="AW16" i="34"/>
  <c r="AZ16" i="34"/>
  <c r="AZ13" i="34"/>
  <c r="AW13" i="34"/>
  <c r="BC13" i="34"/>
  <c r="BK20" i="34"/>
  <c r="BJ20" i="34"/>
  <c r="BJ23" i="34"/>
  <c r="BI23" i="34"/>
  <c r="BK22" i="34"/>
  <c r="BH23" i="34"/>
  <c r="BB112" i="34"/>
  <c r="BG108" i="34"/>
  <c r="BE19" i="34"/>
  <c r="BF19" i="34" s="1"/>
  <c r="BB24" i="34"/>
  <c r="BJ107" i="34"/>
  <c r="AW6" i="34"/>
  <c r="BC6" i="34"/>
  <c r="AZ6" i="34"/>
  <c r="BD28" i="34"/>
  <c r="BE28" i="34" s="1"/>
  <c r="BF28" i="34" s="1"/>
  <c r="BD31" i="34"/>
  <c r="BE31" i="34" s="1"/>
  <c r="BF31" i="34" s="1"/>
  <c r="BD27" i="34"/>
  <c r="BE27" i="34" s="1"/>
  <c r="BF27" i="34" s="1"/>
  <c r="BD32" i="34"/>
  <c r="BE32" i="34" s="1"/>
  <c r="BF32" i="34" s="1"/>
  <c r="BA31" i="34"/>
  <c r="BB31" i="34" s="1"/>
  <c r="BA27" i="34"/>
  <c r="BB27" i="34" s="1"/>
  <c r="BA28" i="34"/>
  <c r="BB28" i="34" s="1"/>
  <c r="BA32" i="34"/>
  <c r="AX31" i="34"/>
  <c r="AX27" i="34"/>
  <c r="AX28" i="34"/>
  <c r="AY28" i="34" s="1"/>
  <c r="AX32" i="34"/>
  <c r="AW40" i="34"/>
  <c r="BC40" i="34"/>
  <c r="BD39" i="34" s="1"/>
  <c r="BE39" i="34" s="1"/>
  <c r="BF39" i="34" s="1"/>
  <c r="AZ40" i="34"/>
  <c r="BA36" i="34" s="1"/>
  <c r="AZ53" i="34"/>
  <c r="BC53" i="34"/>
  <c r="AW53" i="34"/>
  <c r="BD83" i="34"/>
  <c r="BB109" i="34"/>
  <c r="AZ80" i="34"/>
  <c r="BA77" i="34" s="1"/>
  <c r="AW80" i="34"/>
  <c r="AX77" i="34" s="1"/>
  <c r="BC80" i="34"/>
  <c r="BD77" i="34" s="1"/>
  <c r="BA120" i="34"/>
  <c r="BC69" i="34"/>
  <c r="BD67" i="34" s="1"/>
  <c r="AW69" i="34"/>
  <c r="AX67" i="34" s="1"/>
  <c r="AZ69" i="34"/>
  <c r="BA71" i="34" s="1"/>
  <c r="BB71" i="34" s="1"/>
  <c r="BP111" i="34"/>
  <c r="AY111" i="34"/>
  <c r="BK108" i="34"/>
  <c r="BJ108" i="34"/>
  <c r="BK110" i="34"/>
  <c r="BH111" i="34"/>
  <c r="BI111" i="34"/>
  <c r="BJ111" i="34"/>
  <c r="BH107" i="34"/>
  <c r="BD87" i="34"/>
  <c r="BE87" i="34" s="1"/>
  <c r="BF87" i="34" s="1"/>
  <c r="BK85" i="34" s="1"/>
  <c r="BE112" i="34"/>
  <c r="BF112" i="34" s="1"/>
  <c r="BJ112" i="34" s="1"/>
  <c r="BG110" i="34"/>
  <c r="AY108" i="34"/>
  <c r="AY107" i="34"/>
  <c r="BP107" i="34"/>
  <c r="AY112" i="34"/>
  <c r="AY110" i="34"/>
  <c r="BP110" i="34"/>
  <c r="BA83" i="34"/>
  <c r="AY109" i="34"/>
  <c r="BE109" i="34"/>
  <c r="BF109" i="34" s="1"/>
  <c r="BH109" i="34" s="1"/>
  <c r="AU99" i="34"/>
  <c r="AV104" i="34"/>
  <c r="BD86" i="34"/>
  <c r="BE86" i="34" s="1"/>
  <c r="BF86" i="34" s="1"/>
  <c r="BA119" i="34"/>
  <c r="BB119" i="34" s="1"/>
  <c r="BA88" i="34"/>
  <c r="BA86" i="34"/>
  <c r="BB86" i="34" s="1"/>
  <c r="BD88" i="34"/>
  <c r="BA117" i="34"/>
  <c r="BA84" i="34"/>
  <c r="BA87" i="34"/>
  <c r="BB87" i="34" s="1"/>
  <c r="BA116" i="34"/>
  <c r="BD84" i="34"/>
  <c r="BC14" i="34"/>
  <c r="AZ14" i="34"/>
  <c r="BA115" i="34"/>
  <c r="BD115" i="34"/>
  <c r="AX115" i="34"/>
  <c r="BP87" i="34"/>
  <c r="AY83" i="34"/>
  <c r="AX117" i="34"/>
  <c r="BD118" i="34"/>
  <c r="AW51" i="34"/>
  <c r="AZ51" i="34"/>
  <c r="BC51" i="34"/>
  <c r="AW56" i="34"/>
  <c r="AZ56" i="34"/>
  <c r="BC56" i="34"/>
  <c r="AU103" i="34"/>
  <c r="AU100" i="34"/>
  <c r="AT104" i="34"/>
  <c r="AU104" i="34"/>
  <c r="AU101" i="34"/>
  <c r="AU102" i="34"/>
  <c r="AU55" i="34"/>
  <c r="AU28" i="34"/>
  <c r="AU29" i="34"/>
  <c r="AU56" i="34"/>
  <c r="AT56" i="34"/>
  <c r="AU52" i="34"/>
  <c r="AT52" i="34"/>
  <c r="AU53" i="34"/>
  <c r="AT53" i="34"/>
  <c r="AU54" i="34"/>
  <c r="AT54" i="34"/>
  <c r="AV54" i="34" s="1"/>
  <c r="AT51" i="34"/>
  <c r="AU51" i="34"/>
  <c r="AU27" i="34"/>
  <c r="AU30" i="34"/>
  <c r="AU32" i="34"/>
  <c r="AU31" i="34"/>
  <c r="AT31" i="34"/>
  <c r="AX35" i="34" l="1"/>
  <c r="AW54" i="34"/>
  <c r="BC54" i="34"/>
  <c r="AZ54" i="34"/>
  <c r="BL61" i="34"/>
  <c r="BL60" i="34"/>
  <c r="BM60" i="34" s="1"/>
  <c r="AX116" i="34"/>
  <c r="BI64" i="34"/>
  <c r="BQ62" i="34"/>
  <c r="BW62" i="34"/>
  <c r="BT62" i="34"/>
  <c r="BL63" i="34"/>
  <c r="BM63" i="34" s="1"/>
  <c r="BM62" i="34"/>
  <c r="AX118" i="34"/>
  <c r="AY117" i="34" s="1"/>
  <c r="BL59" i="34"/>
  <c r="BM59" i="34" s="1"/>
  <c r="BG64" i="34"/>
  <c r="BH64" i="34"/>
  <c r="AX120" i="34"/>
  <c r="AY120" i="34" s="1"/>
  <c r="BD117" i="34"/>
  <c r="BE117" i="34" s="1"/>
  <c r="BF117" i="34" s="1"/>
  <c r="BT23" i="34"/>
  <c r="BL62" i="34"/>
  <c r="BD116" i="34"/>
  <c r="BB88" i="34"/>
  <c r="AY84" i="34"/>
  <c r="BQ23" i="34"/>
  <c r="BJ64" i="34"/>
  <c r="BM61" i="34"/>
  <c r="BK64" i="34"/>
  <c r="BT63" i="34"/>
  <c r="BQ63" i="34"/>
  <c r="BW63" i="34"/>
  <c r="AX37" i="34"/>
  <c r="BA43" i="34"/>
  <c r="BB43" i="34" s="1"/>
  <c r="BA46" i="34"/>
  <c r="BB46" i="34" s="1"/>
  <c r="BA47" i="34"/>
  <c r="AW5" i="34"/>
  <c r="AX6" i="34" s="1"/>
  <c r="AY6" i="34" s="1"/>
  <c r="AX94" i="34"/>
  <c r="AY94" i="34" s="1"/>
  <c r="AZ5" i="34"/>
  <c r="BA6" i="34" s="1"/>
  <c r="BB6" i="34" s="1"/>
  <c r="AX43" i="34"/>
  <c r="AY43" i="34" s="1"/>
  <c r="AX46" i="34"/>
  <c r="AX47" i="34"/>
  <c r="BD96" i="34"/>
  <c r="BD43" i="34"/>
  <c r="BE43" i="34" s="1"/>
  <c r="BF43" i="34" s="1"/>
  <c r="BD46" i="34"/>
  <c r="BE46" i="34" s="1"/>
  <c r="BF46" i="34" s="1"/>
  <c r="BD47" i="34"/>
  <c r="BE47" i="34" s="1"/>
  <c r="BF47" i="34" s="1"/>
  <c r="AY29" i="34"/>
  <c r="BA35" i="34"/>
  <c r="BB35" i="34" s="1"/>
  <c r="BD94" i="34"/>
  <c r="AX93" i="34"/>
  <c r="BA96" i="34"/>
  <c r="AX11" i="34"/>
  <c r="AY11" i="34" s="1"/>
  <c r="AX38" i="34"/>
  <c r="AY38" i="34" s="1"/>
  <c r="BA38" i="34"/>
  <c r="BB38" i="34" s="1"/>
  <c r="BD91" i="34"/>
  <c r="BE91" i="34" s="1"/>
  <c r="BF91" i="34" s="1"/>
  <c r="BK91" i="34" s="1"/>
  <c r="AX91" i="34"/>
  <c r="AY91" i="34" s="1"/>
  <c r="AX95" i="34"/>
  <c r="BP95" i="34" s="1"/>
  <c r="BA91" i="34"/>
  <c r="BB91" i="34" s="1"/>
  <c r="BA94" i="34"/>
  <c r="BD92" i="34"/>
  <c r="BA92" i="34"/>
  <c r="BJ24" i="34"/>
  <c r="BD93" i="34"/>
  <c r="BE88" i="34"/>
  <c r="BF88" i="34" s="1"/>
  <c r="BL85" i="34" s="1"/>
  <c r="BD40" i="34"/>
  <c r="BA93" i="34"/>
  <c r="BI20" i="34"/>
  <c r="BD95" i="34"/>
  <c r="BE95" i="34" s="1"/>
  <c r="BF95" i="34" s="1"/>
  <c r="BB29" i="34"/>
  <c r="BD5" i="34"/>
  <c r="BE5" i="34" s="1"/>
  <c r="BF5" i="34" s="1"/>
  <c r="AX40" i="34"/>
  <c r="AX39" i="34"/>
  <c r="AX36" i="34"/>
  <c r="AY36" i="34" s="1"/>
  <c r="AX68" i="34"/>
  <c r="BE29" i="34"/>
  <c r="BF29" i="34" s="1"/>
  <c r="BL29" i="34" s="1"/>
  <c r="BH21" i="34"/>
  <c r="BA16" i="34"/>
  <c r="AX96" i="34"/>
  <c r="BJ21" i="34"/>
  <c r="AX15" i="34"/>
  <c r="BP15" i="34" s="1"/>
  <c r="BW15" i="34" s="1"/>
  <c r="AX92" i="34"/>
  <c r="BE84" i="34"/>
  <c r="BF84" i="34" s="1"/>
  <c r="BH85" i="34" s="1"/>
  <c r="BB116" i="34"/>
  <c r="AX80" i="34"/>
  <c r="BL22" i="34"/>
  <c r="AX12" i="34"/>
  <c r="BA40" i="34"/>
  <c r="BA37" i="34"/>
  <c r="AX16" i="34"/>
  <c r="BA39" i="34"/>
  <c r="BB39" i="34" s="1"/>
  <c r="BL23" i="34"/>
  <c r="BI24" i="34"/>
  <c r="BK24" i="34"/>
  <c r="BH24" i="34"/>
  <c r="BK21" i="34"/>
  <c r="BL21" i="34"/>
  <c r="AX13" i="34"/>
  <c r="BD37" i="34"/>
  <c r="BD6" i="34"/>
  <c r="BE6" i="34" s="1"/>
  <c r="BF6" i="34" s="1"/>
  <c r="BI22" i="34"/>
  <c r="BK19" i="34"/>
  <c r="BH19" i="34"/>
  <c r="BG23" i="34"/>
  <c r="BL19" i="34"/>
  <c r="BJ19" i="34"/>
  <c r="BG20" i="34"/>
  <c r="BG24" i="34"/>
  <c r="BI19" i="34"/>
  <c r="BG21" i="34"/>
  <c r="BG22" i="34"/>
  <c r="BD16" i="34"/>
  <c r="BD8" i="34"/>
  <c r="BE8" i="34" s="1"/>
  <c r="BF8" i="34" s="1"/>
  <c r="AX14" i="34"/>
  <c r="AY14" i="34" s="1"/>
  <c r="BD3" i="34"/>
  <c r="BD7" i="34"/>
  <c r="BE7" i="34" s="1"/>
  <c r="BF7" i="34" s="1"/>
  <c r="BD4" i="34"/>
  <c r="BE4" i="34" s="1"/>
  <c r="BF4" i="34" s="1"/>
  <c r="BD36" i="34"/>
  <c r="BE36" i="34" s="1"/>
  <c r="BF36" i="34" s="1"/>
  <c r="BK36" i="34" s="1"/>
  <c r="BD38" i="34"/>
  <c r="BE38" i="34" s="1"/>
  <c r="BF38" i="34" s="1"/>
  <c r="BJ39" i="34" s="1"/>
  <c r="AY32" i="34"/>
  <c r="BP32" i="34" s="1"/>
  <c r="AY31" i="34"/>
  <c r="BP31" i="34"/>
  <c r="BL30" i="34"/>
  <c r="BJ32" i="34"/>
  <c r="BD69" i="34"/>
  <c r="BA68" i="34"/>
  <c r="AY27" i="34"/>
  <c r="BP27" i="34"/>
  <c r="BK32" i="34"/>
  <c r="BH32" i="34"/>
  <c r="BJ31" i="34"/>
  <c r="BH31" i="34"/>
  <c r="BL31" i="34"/>
  <c r="BI32" i="34"/>
  <c r="BI31" i="34"/>
  <c r="BK30" i="34"/>
  <c r="BD79" i="34"/>
  <c r="BE79" i="34" s="1"/>
  <c r="BF79" i="34" s="1"/>
  <c r="BD71" i="34"/>
  <c r="BE71" i="34" s="1"/>
  <c r="BF71" i="34" s="1"/>
  <c r="BD76" i="34"/>
  <c r="BE76" i="34" s="1"/>
  <c r="BF76" i="34" s="1"/>
  <c r="BA67" i="34"/>
  <c r="BD78" i="34"/>
  <c r="BE78" i="34" s="1"/>
  <c r="BF78" i="34" s="1"/>
  <c r="BD35" i="34"/>
  <c r="BB32" i="34"/>
  <c r="BA72" i="34"/>
  <c r="BG30" i="34"/>
  <c r="BK27" i="34"/>
  <c r="BG32" i="34"/>
  <c r="BJ27" i="34"/>
  <c r="BL27" i="34"/>
  <c r="BG31" i="34"/>
  <c r="BH27" i="34"/>
  <c r="BG28" i="34"/>
  <c r="AX71" i="34"/>
  <c r="AY71" i="34" s="1"/>
  <c r="BJ28" i="34"/>
  <c r="BL28" i="34"/>
  <c r="BK28" i="34"/>
  <c r="AX78" i="34"/>
  <c r="AX76" i="34"/>
  <c r="BD68" i="34"/>
  <c r="AX75" i="34"/>
  <c r="AY75" i="34" s="1"/>
  <c r="BA75" i="34"/>
  <c r="BB75" i="34" s="1"/>
  <c r="BA80" i="34"/>
  <c r="BA78" i="34"/>
  <c r="BB78" i="34" s="1"/>
  <c r="AX69" i="34"/>
  <c r="BA76" i="34"/>
  <c r="BB76" i="34" s="1"/>
  <c r="BA79" i="34"/>
  <c r="BB79" i="34" s="1"/>
  <c r="AX79" i="34"/>
  <c r="BD75" i="34"/>
  <c r="BE75" i="34" s="1"/>
  <c r="BF75" i="34" s="1"/>
  <c r="BH87" i="34"/>
  <c r="BD80" i="34"/>
  <c r="BA70" i="34"/>
  <c r="BB70" i="34" s="1"/>
  <c r="BD72" i="34"/>
  <c r="BE120" i="34"/>
  <c r="BF120" i="34" s="1"/>
  <c r="BK120" i="34" s="1"/>
  <c r="BB120" i="34"/>
  <c r="AX72" i="34"/>
  <c r="BA69" i="34"/>
  <c r="BD70" i="34"/>
  <c r="AX70" i="34"/>
  <c r="AY70" i="34" s="1"/>
  <c r="BL110" i="34"/>
  <c r="BI87" i="34"/>
  <c r="BI86" i="34"/>
  <c r="BW107" i="34"/>
  <c r="BQ107" i="34"/>
  <c r="BT107" i="34"/>
  <c r="BI108" i="34"/>
  <c r="BK112" i="34"/>
  <c r="BL111" i="34"/>
  <c r="BM111" i="34" s="1"/>
  <c r="BL107" i="34"/>
  <c r="BI112" i="34"/>
  <c r="BG112" i="34"/>
  <c r="BH112" i="34"/>
  <c r="BL108" i="34"/>
  <c r="BW110" i="34"/>
  <c r="BT110" i="34"/>
  <c r="BQ110" i="34"/>
  <c r="BK86" i="34"/>
  <c r="BK109" i="34"/>
  <c r="BJ109" i="34"/>
  <c r="BI110" i="34"/>
  <c r="BL109" i="34"/>
  <c r="BH110" i="34"/>
  <c r="BG109" i="34"/>
  <c r="BI107" i="34"/>
  <c r="BQ111" i="34"/>
  <c r="BW111" i="34"/>
  <c r="BT111" i="34"/>
  <c r="BJ85" i="34"/>
  <c r="BH86" i="34"/>
  <c r="AW104" i="34"/>
  <c r="AX104" i="34" s="1"/>
  <c r="BC104" i="34"/>
  <c r="AZ104" i="34"/>
  <c r="BB117" i="34"/>
  <c r="BA12" i="34"/>
  <c r="BA11" i="34"/>
  <c r="BE115" i="34"/>
  <c r="BF115" i="34" s="1"/>
  <c r="BB83" i="34"/>
  <c r="BD14" i="34"/>
  <c r="BE14" i="34" s="1"/>
  <c r="BF14" i="34" s="1"/>
  <c r="BD11" i="34"/>
  <c r="BJ87" i="34"/>
  <c r="BD15" i="34"/>
  <c r="BE15" i="34" s="1"/>
  <c r="BF15" i="34" s="1"/>
  <c r="BA15" i="34"/>
  <c r="BB15" i="34" s="1"/>
  <c r="BA14" i="34"/>
  <c r="BB14" i="34" s="1"/>
  <c r="BD12" i="34"/>
  <c r="BE12" i="34" s="1"/>
  <c r="BF12" i="34" s="1"/>
  <c r="BB84" i="34"/>
  <c r="BB115" i="34"/>
  <c r="BD13" i="34"/>
  <c r="BD54" i="34"/>
  <c r="BE83" i="34"/>
  <c r="BF83" i="34" s="1"/>
  <c r="BG85" i="34" s="1"/>
  <c r="BA13" i="34"/>
  <c r="BE67" i="34"/>
  <c r="BF67" i="34" s="1"/>
  <c r="AY115" i="34"/>
  <c r="BD56" i="34"/>
  <c r="AY116" i="34"/>
  <c r="DD45" i="34"/>
  <c r="BT87" i="34"/>
  <c r="BW87" i="34"/>
  <c r="BQ87" i="34"/>
  <c r="BD51" i="34"/>
  <c r="AX54" i="34"/>
  <c r="BA54" i="34"/>
  <c r="AX56" i="34"/>
  <c r="BA56" i="34"/>
  <c r="AX52" i="34"/>
  <c r="AX55" i="34"/>
  <c r="AX53" i="34"/>
  <c r="BA52" i="34"/>
  <c r="BB52" i="34" s="1"/>
  <c r="BA53" i="34"/>
  <c r="BA55" i="34"/>
  <c r="BB55" i="34" s="1"/>
  <c r="BE118" i="34"/>
  <c r="BF118" i="34" s="1"/>
  <c r="BA51" i="34"/>
  <c r="AY119" i="34"/>
  <c r="AX51" i="34"/>
  <c r="BP119" i="34"/>
  <c r="BQ119" i="34" s="1"/>
  <c r="BD55" i="34"/>
  <c r="BE55" i="34" s="1"/>
  <c r="BF55" i="34" s="1"/>
  <c r="BD52" i="34"/>
  <c r="BE52" i="34" s="1"/>
  <c r="BF52" i="34" s="1"/>
  <c r="BD53" i="34"/>
  <c r="BE94" i="34"/>
  <c r="BF94" i="34" s="1"/>
  <c r="AY35" i="34"/>
  <c r="AX5" i="34" l="1"/>
  <c r="BA8" i="34"/>
  <c r="BK76" i="34"/>
  <c r="AY118" i="34"/>
  <c r="BI27" i="34"/>
  <c r="BM27" i="34" s="1"/>
  <c r="BN27" i="34" s="1"/>
  <c r="BA7" i="34"/>
  <c r="BB7" i="34" s="1"/>
  <c r="BG29" i="34"/>
  <c r="AX4" i="34"/>
  <c r="AX3" i="34"/>
  <c r="AX7" i="34"/>
  <c r="BP7" i="34" s="1"/>
  <c r="BE116" i="34"/>
  <c r="BF116" i="34" s="1"/>
  <c r="BK116" i="34" s="1"/>
  <c r="AY92" i="34"/>
  <c r="AY47" i="34"/>
  <c r="BN63" i="34"/>
  <c r="BN59" i="34"/>
  <c r="BP59" i="34"/>
  <c r="BX60" i="34" s="1"/>
  <c r="BY60" i="34" s="1"/>
  <c r="BZ60" i="34" s="1"/>
  <c r="BN60" i="34"/>
  <c r="BO60" i="34"/>
  <c r="BA3" i="34"/>
  <c r="BB3" i="34" s="1"/>
  <c r="BB68" i="34"/>
  <c r="BB47" i="34"/>
  <c r="BN62" i="34"/>
  <c r="BA4" i="34"/>
  <c r="AY68" i="34"/>
  <c r="AY37" i="34"/>
  <c r="BN61" i="34"/>
  <c r="BE68" i="34"/>
  <c r="BF68" i="34" s="1"/>
  <c r="BG68" i="34" s="1"/>
  <c r="BB67" i="34"/>
  <c r="AX8" i="34"/>
  <c r="BM64" i="34"/>
  <c r="BO59" i="34" s="1"/>
  <c r="AY67" i="34"/>
  <c r="BP46" i="34"/>
  <c r="AY46" i="34"/>
  <c r="BK48" i="34"/>
  <c r="BH48" i="34"/>
  <c r="BI48" i="34"/>
  <c r="BL47" i="34"/>
  <c r="BK45" i="34"/>
  <c r="BB93" i="34"/>
  <c r="BJ84" i="34"/>
  <c r="BK88" i="34"/>
  <c r="BK29" i="34"/>
  <c r="BG48" i="34"/>
  <c r="BL43" i="34"/>
  <c r="BK43" i="34"/>
  <c r="BJ43" i="34"/>
  <c r="BI43" i="34"/>
  <c r="BG45" i="34"/>
  <c r="BG46" i="34"/>
  <c r="BG47" i="34"/>
  <c r="BA5" i="34"/>
  <c r="BB5" i="34" s="1"/>
  <c r="BB44" i="34"/>
  <c r="AY44" i="34"/>
  <c r="BB92" i="34"/>
  <c r="BL86" i="34"/>
  <c r="BH88" i="34"/>
  <c r="AY96" i="34"/>
  <c r="BI88" i="34"/>
  <c r="BE44" i="34"/>
  <c r="BF44" i="34" s="1"/>
  <c r="BG44" i="34" s="1"/>
  <c r="BK46" i="34"/>
  <c r="BL46" i="34"/>
  <c r="BH47" i="34"/>
  <c r="BH46" i="34"/>
  <c r="BJ48" i="34"/>
  <c r="BI47" i="34"/>
  <c r="BI46" i="34"/>
  <c r="BJ45" i="34"/>
  <c r="BJ47" i="34"/>
  <c r="BL87" i="34"/>
  <c r="BB94" i="34"/>
  <c r="BI84" i="34"/>
  <c r="BI28" i="34"/>
  <c r="BM28" i="34" s="1"/>
  <c r="AY40" i="34"/>
  <c r="BB96" i="34"/>
  <c r="BH29" i="34"/>
  <c r="BM29" i="34" s="1"/>
  <c r="BN29" i="34" s="1"/>
  <c r="BP29" i="34" s="1"/>
  <c r="BB36" i="34"/>
  <c r="BP36" i="34" s="1"/>
  <c r="AY4" i="34"/>
  <c r="AY95" i="34"/>
  <c r="AY12" i="34"/>
  <c r="AY93" i="34"/>
  <c r="AY15" i="34"/>
  <c r="BE92" i="34"/>
  <c r="BF92" i="34" s="1"/>
  <c r="BG92" i="34" s="1"/>
  <c r="BT15" i="34"/>
  <c r="BQ15" i="34"/>
  <c r="BB40" i="34"/>
  <c r="BH6" i="34"/>
  <c r="BJ88" i="34"/>
  <c r="BL84" i="34"/>
  <c r="BE96" i="34"/>
  <c r="BF96" i="34" s="1"/>
  <c r="BL95" i="34" s="1"/>
  <c r="BP39" i="34"/>
  <c r="BW39" i="34" s="1"/>
  <c r="AY39" i="34"/>
  <c r="BJ29" i="34"/>
  <c r="BI30" i="34"/>
  <c r="BH30" i="34"/>
  <c r="BK67" i="34"/>
  <c r="BE93" i="34"/>
  <c r="BF93" i="34" s="1"/>
  <c r="BK93" i="34" s="1"/>
  <c r="BM20" i="34"/>
  <c r="BJ36" i="34"/>
  <c r="BI6" i="34"/>
  <c r="BI39" i="34"/>
  <c r="BP71" i="34"/>
  <c r="BT71" i="34" s="1"/>
  <c r="BJ5" i="34"/>
  <c r="BK38" i="34"/>
  <c r="BE37" i="34"/>
  <c r="BF37" i="34" s="1"/>
  <c r="BI36" i="34" s="1"/>
  <c r="BH39" i="34"/>
  <c r="BK84" i="34"/>
  <c r="BE80" i="34"/>
  <c r="BF80" i="34" s="1"/>
  <c r="BL76" i="34" s="1"/>
  <c r="BE69" i="34"/>
  <c r="BF69" i="34" s="1"/>
  <c r="BK69" i="34" s="1"/>
  <c r="AY77" i="34"/>
  <c r="BH79" i="34"/>
  <c r="AY16" i="34"/>
  <c r="BB72" i="34"/>
  <c r="BM24" i="34"/>
  <c r="BN24" i="34" s="1"/>
  <c r="BB37" i="34"/>
  <c r="BB16" i="34"/>
  <c r="BJ79" i="34"/>
  <c r="BM23" i="34"/>
  <c r="BN23" i="34" s="1"/>
  <c r="BH120" i="34"/>
  <c r="BJ8" i="34"/>
  <c r="BK12" i="34"/>
  <c r="BE16" i="34"/>
  <c r="BF16" i="34" s="1"/>
  <c r="BI16" i="34" s="1"/>
  <c r="BE40" i="34"/>
  <c r="BF40" i="34" s="1"/>
  <c r="BL39" i="34" s="1"/>
  <c r="BM22" i="34"/>
  <c r="BM21" i="34"/>
  <c r="BP21" i="34" s="1"/>
  <c r="AY13" i="34"/>
  <c r="BM110" i="34"/>
  <c r="BN110" i="34" s="1"/>
  <c r="BM108" i="34"/>
  <c r="BE72" i="34"/>
  <c r="BF72" i="34" s="1"/>
  <c r="BH72" i="34" s="1"/>
  <c r="BM19" i="34"/>
  <c r="BN19" i="34" s="1"/>
  <c r="BL7" i="34"/>
  <c r="BK8" i="34"/>
  <c r="BI8" i="34"/>
  <c r="AY3" i="34"/>
  <c r="BP3" i="34"/>
  <c r="BK6" i="34"/>
  <c r="BE35" i="34"/>
  <c r="BF35" i="34" s="1"/>
  <c r="BH35" i="34" s="1"/>
  <c r="BK5" i="34"/>
  <c r="BI7" i="34"/>
  <c r="BP19" i="34"/>
  <c r="BJ7" i="34"/>
  <c r="BH8" i="34"/>
  <c r="BL5" i="34"/>
  <c r="BK78" i="34"/>
  <c r="BH7" i="34"/>
  <c r="BE3" i="34"/>
  <c r="BF3" i="34" s="1"/>
  <c r="BI79" i="34"/>
  <c r="BH5" i="34"/>
  <c r="BK4" i="34"/>
  <c r="BI4" i="34"/>
  <c r="BL4" i="34"/>
  <c r="BJ4" i="34"/>
  <c r="BL6" i="34"/>
  <c r="BW27" i="34"/>
  <c r="BQ27" i="34"/>
  <c r="BT27" i="34"/>
  <c r="BX30" i="34"/>
  <c r="BY30" i="34" s="1"/>
  <c r="BZ30" i="34" s="1"/>
  <c r="CR30" i="34"/>
  <c r="CS30" i="34" s="1"/>
  <c r="CT30" i="34" s="1"/>
  <c r="DL30" i="34"/>
  <c r="DM30" i="34" s="1"/>
  <c r="DN30" i="34" s="1"/>
  <c r="AY69" i="34"/>
  <c r="BL119" i="34"/>
  <c r="BI120" i="34"/>
  <c r="BJ76" i="34"/>
  <c r="BT32" i="34"/>
  <c r="BU32" i="34"/>
  <c r="BV32" i="34" s="1"/>
  <c r="BR32" i="34"/>
  <c r="BW32" i="34"/>
  <c r="BQ32" i="34"/>
  <c r="BM31" i="34"/>
  <c r="BE70" i="34"/>
  <c r="BF70" i="34" s="1"/>
  <c r="AY80" i="34"/>
  <c r="BW31" i="34"/>
  <c r="BT31" i="34"/>
  <c r="BQ31" i="34"/>
  <c r="BM32" i="34"/>
  <c r="BG79" i="34"/>
  <c r="BK75" i="34"/>
  <c r="BJ75" i="34"/>
  <c r="BG76" i="34"/>
  <c r="BG78" i="34"/>
  <c r="BH75" i="34"/>
  <c r="BB69" i="34"/>
  <c r="BE77" i="34"/>
  <c r="BF77" i="34" s="1"/>
  <c r="AY79" i="34"/>
  <c r="BP79" i="34"/>
  <c r="BB80" i="34"/>
  <c r="AY72" i="34"/>
  <c r="AY76" i="34"/>
  <c r="BB77" i="34"/>
  <c r="AY78" i="34"/>
  <c r="BP78" i="34"/>
  <c r="BM107" i="34"/>
  <c r="BN107" i="34" s="1"/>
  <c r="BN111" i="34"/>
  <c r="BM109" i="34"/>
  <c r="BM112" i="34"/>
  <c r="BL115" i="34"/>
  <c r="BD100" i="34"/>
  <c r="BD103" i="34"/>
  <c r="BE103" i="34" s="1"/>
  <c r="BF103" i="34" s="1"/>
  <c r="BD99" i="34"/>
  <c r="BE99" i="34" s="1"/>
  <c r="BF99" i="34" s="1"/>
  <c r="BD101" i="34"/>
  <c r="BD102" i="34"/>
  <c r="BE102" i="34" s="1"/>
  <c r="BF102" i="34" s="1"/>
  <c r="BD104" i="34"/>
  <c r="AX100" i="34"/>
  <c r="AX103" i="34"/>
  <c r="AX102" i="34"/>
  <c r="AY102" i="34" s="1"/>
  <c r="AX99" i="34"/>
  <c r="AY99" i="34" s="1"/>
  <c r="AX101" i="34"/>
  <c r="BB12" i="34"/>
  <c r="BM85" i="34"/>
  <c r="BN85" i="34" s="1"/>
  <c r="BA100" i="34"/>
  <c r="BA99" i="34"/>
  <c r="BB99" i="34" s="1"/>
  <c r="BA102" i="34"/>
  <c r="BB102" i="34" s="1"/>
  <c r="BA101" i="34"/>
  <c r="BA103" i="34"/>
  <c r="BB103" i="34" s="1"/>
  <c r="BG119" i="34"/>
  <c r="BK115" i="34"/>
  <c r="BG120" i="34"/>
  <c r="BA104" i="34"/>
  <c r="BB53" i="34"/>
  <c r="BE56" i="34"/>
  <c r="BF56" i="34" s="1"/>
  <c r="BK56" i="34" s="1"/>
  <c r="BI83" i="34"/>
  <c r="BE13" i="34"/>
  <c r="BF13" i="34" s="1"/>
  <c r="BH14" i="34" s="1"/>
  <c r="BB13" i="34"/>
  <c r="BB11" i="34"/>
  <c r="BE11" i="34"/>
  <c r="BF11" i="34" s="1"/>
  <c r="BG86" i="34"/>
  <c r="BK83" i="34"/>
  <c r="BJ83" i="34"/>
  <c r="BG71" i="34"/>
  <c r="BG88" i="34"/>
  <c r="BG84" i="34"/>
  <c r="BL83" i="34"/>
  <c r="BG87" i="34"/>
  <c r="BE53" i="34"/>
  <c r="BF53" i="34" s="1"/>
  <c r="BK53" i="34" s="1"/>
  <c r="BH83" i="34"/>
  <c r="BL117" i="34"/>
  <c r="BG95" i="34"/>
  <c r="DH45" i="34"/>
  <c r="DK45" i="34"/>
  <c r="DE45" i="34"/>
  <c r="BI118" i="34"/>
  <c r="BK117" i="34"/>
  <c r="BJ120" i="34"/>
  <c r="BI115" i="34"/>
  <c r="BL118" i="34"/>
  <c r="BG117" i="34"/>
  <c r="BB56" i="34"/>
  <c r="AY54" i="34"/>
  <c r="BE54" i="34"/>
  <c r="BF54" i="34" s="1"/>
  <c r="BJ117" i="34"/>
  <c r="BJ119" i="34"/>
  <c r="BJ115" i="34"/>
  <c r="BE51" i="34"/>
  <c r="BF51" i="34" s="1"/>
  <c r="BH119" i="34"/>
  <c r="BP55" i="34"/>
  <c r="AY55" i="34"/>
  <c r="BW119" i="34"/>
  <c r="BB51" i="34"/>
  <c r="AY51" i="34"/>
  <c r="BT119" i="34"/>
  <c r="AY56" i="34"/>
  <c r="BK52" i="34"/>
  <c r="BH118" i="34"/>
  <c r="BP52" i="34"/>
  <c r="AY52" i="34"/>
  <c r="BK118" i="34"/>
  <c r="BG118" i="34"/>
  <c r="BI119" i="34"/>
  <c r="AY53" i="34"/>
  <c r="BB54" i="34"/>
  <c r="BI15" i="34"/>
  <c r="BH15" i="34"/>
  <c r="BK14" i="34"/>
  <c r="BJ15" i="34"/>
  <c r="BJ12" i="34"/>
  <c r="BI95" i="34"/>
  <c r="BJ91" i="34"/>
  <c r="BJ95" i="34"/>
  <c r="BG94" i="34"/>
  <c r="BH95" i="34"/>
  <c r="BK94" i="34"/>
  <c r="BQ95" i="34"/>
  <c r="BW95" i="34"/>
  <c r="BT95" i="34"/>
  <c r="BJ116" i="34" l="1"/>
  <c r="BH115" i="34"/>
  <c r="AY8" i="34"/>
  <c r="BG116" i="34"/>
  <c r="BT39" i="34"/>
  <c r="BQ39" i="34"/>
  <c r="BI116" i="34"/>
  <c r="BO61" i="34"/>
  <c r="BM87" i="34"/>
  <c r="BN87" i="34" s="1"/>
  <c r="AY5" i="34"/>
  <c r="BB4" i="34"/>
  <c r="BB8" i="34"/>
  <c r="BO62" i="34"/>
  <c r="BH37" i="34"/>
  <c r="AY7" i="34"/>
  <c r="BP12" i="34"/>
  <c r="BQ12" i="34" s="1"/>
  <c r="BL116" i="34"/>
  <c r="BM116" i="34" s="1"/>
  <c r="BN116" i="34" s="1"/>
  <c r="BH117" i="34"/>
  <c r="BM117" i="34" s="1"/>
  <c r="BH67" i="34"/>
  <c r="BK68" i="34"/>
  <c r="BN64" i="34"/>
  <c r="BO64" i="34"/>
  <c r="BP64" i="34"/>
  <c r="BT59" i="34"/>
  <c r="DL61" i="34"/>
  <c r="DM61" i="34" s="1"/>
  <c r="DN61" i="34" s="1"/>
  <c r="BX61" i="34"/>
  <c r="BY61" i="34" s="1"/>
  <c r="BZ61" i="34" s="1"/>
  <c r="CR61" i="34"/>
  <c r="CS61" i="34" s="1"/>
  <c r="CT61" i="34" s="1"/>
  <c r="BW59" i="34"/>
  <c r="BQ59" i="34"/>
  <c r="BO63" i="34"/>
  <c r="BI91" i="34"/>
  <c r="BM46" i="34"/>
  <c r="BN46" i="34" s="1"/>
  <c r="BK37" i="34"/>
  <c r="BI38" i="34"/>
  <c r="BL44" i="34"/>
  <c r="BI44" i="34"/>
  <c r="BK44" i="34"/>
  <c r="BJ44" i="34"/>
  <c r="BH45" i="34"/>
  <c r="BM45" i="34" s="1"/>
  <c r="BM48" i="34"/>
  <c r="BM86" i="34"/>
  <c r="BN86" i="34" s="1"/>
  <c r="BP86" i="34" s="1"/>
  <c r="BT86" i="34" s="1"/>
  <c r="BM47" i="34"/>
  <c r="BH43" i="34"/>
  <c r="BM43" i="34" s="1"/>
  <c r="BQ46" i="34"/>
  <c r="BT46" i="34"/>
  <c r="BW46" i="34"/>
  <c r="BQ36" i="34"/>
  <c r="BW36" i="34"/>
  <c r="BT36" i="34"/>
  <c r="BM88" i="34"/>
  <c r="BP88" i="34" s="1"/>
  <c r="BT88" i="34" s="1"/>
  <c r="BL94" i="34"/>
  <c r="BI96" i="34"/>
  <c r="BH80" i="34"/>
  <c r="BL78" i="34"/>
  <c r="BL93" i="34"/>
  <c r="BG96" i="34"/>
  <c r="BL79" i="34"/>
  <c r="BM79" i="34" s="1"/>
  <c r="BK16" i="34"/>
  <c r="BJ80" i="34"/>
  <c r="BG69" i="34"/>
  <c r="BH38" i="34"/>
  <c r="BM30" i="34"/>
  <c r="BN30" i="34" s="1"/>
  <c r="BL91" i="34"/>
  <c r="BL92" i="34"/>
  <c r="BK92" i="34"/>
  <c r="BQ71" i="34"/>
  <c r="BH91" i="34"/>
  <c r="BK80" i="34"/>
  <c r="BN20" i="34"/>
  <c r="BP20" i="34"/>
  <c r="BH69" i="34"/>
  <c r="BJ92" i="34"/>
  <c r="BW71" i="34"/>
  <c r="BI94" i="34"/>
  <c r="BJ96" i="34"/>
  <c r="BJ93" i="34"/>
  <c r="BH94" i="34"/>
  <c r="BM94" i="34" s="1"/>
  <c r="BJ69" i="34"/>
  <c r="BH96" i="34"/>
  <c r="BI92" i="34"/>
  <c r="BG16" i="34"/>
  <c r="BK96" i="34"/>
  <c r="BG93" i="34"/>
  <c r="BH93" i="34"/>
  <c r="BL15" i="34"/>
  <c r="BH16" i="34"/>
  <c r="BL75" i="34"/>
  <c r="BP24" i="34"/>
  <c r="BW24" i="34" s="1"/>
  <c r="BO19" i="34"/>
  <c r="BO24" i="34"/>
  <c r="BO22" i="34"/>
  <c r="BI80" i="34"/>
  <c r="BG80" i="34"/>
  <c r="BM84" i="34"/>
  <c r="BJ37" i="34"/>
  <c r="BI68" i="34"/>
  <c r="BI67" i="34"/>
  <c r="BN108" i="34"/>
  <c r="BP108" i="34"/>
  <c r="BB100" i="34"/>
  <c r="BL12" i="34"/>
  <c r="BE100" i="34"/>
  <c r="BF100" i="34" s="1"/>
  <c r="BG100" i="34" s="1"/>
  <c r="BG38" i="34"/>
  <c r="BN22" i="34"/>
  <c r="BP22" i="34" s="1"/>
  <c r="BW22" i="34" s="1"/>
  <c r="BG39" i="34"/>
  <c r="BM39" i="34" s="1"/>
  <c r="BN39" i="34" s="1"/>
  <c r="BI35" i="34"/>
  <c r="BJ40" i="34"/>
  <c r="BO20" i="34"/>
  <c r="BL68" i="34"/>
  <c r="BL71" i="34"/>
  <c r="BI72" i="34"/>
  <c r="BL37" i="34"/>
  <c r="BI40" i="34"/>
  <c r="BL36" i="34"/>
  <c r="BK40" i="34"/>
  <c r="BP8" i="34"/>
  <c r="BT8" i="34" s="1"/>
  <c r="BL67" i="34"/>
  <c r="BG72" i="34"/>
  <c r="BL14" i="34"/>
  <c r="BK35" i="34"/>
  <c r="BO23" i="34"/>
  <c r="BG36" i="34"/>
  <c r="BL38" i="34"/>
  <c r="BL69" i="34"/>
  <c r="BH40" i="34"/>
  <c r="BN21" i="34"/>
  <c r="BJ16" i="34"/>
  <c r="BJ72" i="34"/>
  <c r="BH70" i="34"/>
  <c r="BG70" i="34"/>
  <c r="BI70" i="34"/>
  <c r="BH71" i="34"/>
  <c r="BK72" i="34"/>
  <c r="BO21" i="34"/>
  <c r="BL70" i="34"/>
  <c r="BK3" i="34"/>
  <c r="BG7" i="34"/>
  <c r="BM7" i="34" s="1"/>
  <c r="BG5" i="34"/>
  <c r="BM5" i="34" s="1"/>
  <c r="BL3" i="34"/>
  <c r="BJ3" i="34"/>
  <c r="BG4" i="34"/>
  <c r="BM4" i="34" s="1"/>
  <c r="BG8" i="34"/>
  <c r="BM8" i="34" s="1"/>
  <c r="BH3" i="34"/>
  <c r="BI3" i="34"/>
  <c r="BG6" i="34"/>
  <c r="BM6" i="34" s="1"/>
  <c r="BJ67" i="34"/>
  <c r="BW19" i="34"/>
  <c r="BT19" i="34"/>
  <c r="BQ19" i="34"/>
  <c r="BT3" i="34"/>
  <c r="BQ3" i="34"/>
  <c r="BW3" i="34"/>
  <c r="BQ21" i="34"/>
  <c r="BT21" i="34"/>
  <c r="BW21" i="34"/>
  <c r="BK70" i="34"/>
  <c r="BI71" i="34"/>
  <c r="BJ68" i="34"/>
  <c r="BW7" i="34"/>
  <c r="BT7" i="34"/>
  <c r="BQ7" i="34"/>
  <c r="BJ71" i="34"/>
  <c r="BG40" i="34"/>
  <c r="BG37" i="34"/>
  <c r="BL35" i="34"/>
  <c r="BJ35" i="34"/>
  <c r="BN28" i="34"/>
  <c r="BP28" i="34" s="1"/>
  <c r="BN31" i="34"/>
  <c r="BH13" i="34"/>
  <c r="BN32" i="34"/>
  <c r="CJ32" i="34"/>
  <c r="BS32" i="34"/>
  <c r="BI14" i="34"/>
  <c r="BT29" i="34"/>
  <c r="BW29" i="34"/>
  <c r="BQ29" i="34"/>
  <c r="BU29" i="34"/>
  <c r="BV29" i="34" s="1"/>
  <c r="BR29" i="34"/>
  <c r="BS29" i="34" s="1"/>
  <c r="CJ29" i="34" s="1"/>
  <c r="CL29" i="34" s="1"/>
  <c r="DD29" i="34" s="1"/>
  <c r="DE29" i="34" s="1"/>
  <c r="BJ13" i="34"/>
  <c r="BQ78" i="34"/>
  <c r="BT78" i="34"/>
  <c r="BW78" i="34"/>
  <c r="BL77" i="34"/>
  <c r="BH78" i="34"/>
  <c r="BJ77" i="34"/>
  <c r="BK77" i="34"/>
  <c r="BI78" i="34"/>
  <c r="BI76" i="34"/>
  <c r="BM76" i="34" s="1"/>
  <c r="BP76" i="34" s="1"/>
  <c r="BH77" i="34"/>
  <c r="BI75" i="34"/>
  <c r="BO110" i="34"/>
  <c r="BG77" i="34"/>
  <c r="BT79" i="34"/>
  <c r="BQ79" i="34"/>
  <c r="BW79" i="34"/>
  <c r="BM120" i="34"/>
  <c r="BP120" i="34" s="1"/>
  <c r="BW120" i="34" s="1"/>
  <c r="BO108" i="34"/>
  <c r="BM83" i="34"/>
  <c r="BN112" i="34"/>
  <c r="BO112" i="34"/>
  <c r="BP112" i="34"/>
  <c r="BN109" i="34"/>
  <c r="BP109" i="34" s="1"/>
  <c r="BO109" i="34"/>
  <c r="BB104" i="34"/>
  <c r="BO111" i="34"/>
  <c r="BL13" i="34"/>
  <c r="BE104" i="34"/>
  <c r="BF104" i="34" s="1"/>
  <c r="BO107" i="34"/>
  <c r="BH56" i="34"/>
  <c r="BL55" i="34"/>
  <c r="BE101" i="34"/>
  <c r="BF101" i="34" s="1"/>
  <c r="BL52" i="34"/>
  <c r="BI56" i="34"/>
  <c r="BB101" i="34"/>
  <c r="BK99" i="34"/>
  <c r="BG103" i="34"/>
  <c r="BG102" i="34"/>
  <c r="BJ99" i="34"/>
  <c r="BI103" i="34"/>
  <c r="BJ103" i="34"/>
  <c r="BK102" i="34"/>
  <c r="BH103" i="34"/>
  <c r="AY100" i="34"/>
  <c r="AY101" i="34"/>
  <c r="BG13" i="34"/>
  <c r="AY103" i="34"/>
  <c r="BP103" i="34"/>
  <c r="BI52" i="34"/>
  <c r="BL11" i="34"/>
  <c r="AY104" i="34"/>
  <c r="BH53" i="34"/>
  <c r="BH11" i="34"/>
  <c r="BG15" i="34"/>
  <c r="BM15" i="34" s="1"/>
  <c r="BN15" i="34" s="1"/>
  <c r="BK11" i="34"/>
  <c r="BI11" i="34"/>
  <c r="BG12" i="34"/>
  <c r="BI12" i="34"/>
  <c r="BK13" i="34"/>
  <c r="BG14" i="34"/>
  <c r="BL53" i="34"/>
  <c r="BJ53" i="34"/>
  <c r="BJ11" i="34"/>
  <c r="DF45" i="34"/>
  <c r="DI45" i="34"/>
  <c r="BP99" i="34"/>
  <c r="BP83" i="34"/>
  <c r="BM115" i="34"/>
  <c r="BM118" i="34"/>
  <c r="BN118" i="34" s="1"/>
  <c r="BM119" i="34"/>
  <c r="BN119" i="34" s="1"/>
  <c r="BP6" i="34"/>
  <c r="BT6" i="34" s="1"/>
  <c r="BJ52" i="34"/>
  <c r="BT55" i="34"/>
  <c r="BQ55" i="34"/>
  <c r="BW55" i="34"/>
  <c r="BH54" i="34"/>
  <c r="BW52" i="34"/>
  <c r="BQ52" i="34"/>
  <c r="BT52" i="34"/>
  <c r="BJ55" i="34"/>
  <c r="BH55" i="34"/>
  <c r="BK54" i="34"/>
  <c r="BI55" i="34"/>
  <c r="BL54" i="34"/>
  <c r="BI54" i="34"/>
  <c r="BG54" i="34"/>
  <c r="BJ51" i="34"/>
  <c r="BH51" i="34"/>
  <c r="BL51" i="34"/>
  <c r="BG52" i="34"/>
  <c r="BG55" i="34"/>
  <c r="BG56" i="34"/>
  <c r="BG53" i="34"/>
  <c r="BI51" i="34"/>
  <c r="BK51" i="34"/>
  <c r="BJ56" i="34"/>
  <c r="BM95" i="34"/>
  <c r="BN95" i="34" s="1"/>
  <c r="BT12" i="34" l="1"/>
  <c r="BQ24" i="34"/>
  <c r="BM93" i="34"/>
  <c r="BW12" i="34"/>
  <c r="BT24" i="34"/>
  <c r="BW76" i="34"/>
  <c r="BT76" i="34"/>
  <c r="BQ76" i="34"/>
  <c r="BQ86" i="34"/>
  <c r="BT64" i="34"/>
  <c r="BU64" i="34" s="1"/>
  <c r="BW64" i="34"/>
  <c r="BQ64" i="34"/>
  <c r="BR59" i="34" s="1"/>
  <c r="BR64" i="34"/>
  <c r="CC60" i="34"/>
  <c r="BW86" i="34"/>
  <c r="BR60" i="34"/>
  <c r="BR62" i="34"/>
  <c r="BR63" i="34"/>
  <c r="BM44" i="34"/>
  <c r="BO45" i="34" s="1"/>
  <c r="CB61" i="34"/>
  <c r="BP43" i="34"/>
  <c r="BN43" i="34"/>
  <c r="BN45" i="34"/>
  <c r="BM69" i="34"/>
  <c r="BN69" i="34" s="1"/>
  <c r="BP69" i="34" s="1"/>
  <c r="BW88" i="34"/>
  <c r="BM38" i="34"/>
  <c r="BN38" i="34" s="1"/>
  <c r="BP38" i="34" s="1"/>
  <c r="BW38" i="34" s="1"/>
  <c r="BM91" i="34"/>
  <c r="BQ88" i="34"/>
  <c r="BM96" i="34"/>
  <c r="BN96" i="34" s="1"/>
  <c r="BN48" i="34"/>
  <c r="BN47" i="34"/>
  <c r="BP47" i="34"/>
  <c r="BN88" i="34"/>
  <c r="BM92" i="34"/>
  <c r="BO31" i="34"/>
  <c r="BO28" i="34"/>
  <c r="BM80" i="34"/>
  <c r="BN80" i="34" s="1"/>
  <c r="BO29" i="34"/>
  <c r="BT20" i="34"/>
  <c r="BU21" i="34" s="1"/>
  <c r="BW20" i="34"/>
  <c r="BX22" i="34" s="1"/>
  <c r="BY22" i="34" s="1"/>
  <c r="BZ22" i="34" s="1"/>
  <c r="BQ20" i="34"/>
  <c r="BO30" i="34"/>
  <c r="BO27" i="34"/>
  <c r="BO32" i="34"/>
  <c r="BM12" i="34"/>
  <c r="BN12" i="34" s="1"/>
  <c r="BM16" i="34"/>
  <c r="BM75" i="34"/>
  <c r="BN75" i="34" s="1"/>
  <c r="BM36" i="34"/>
  <c r="BN36" i="34" s="1"/>
  <c r="BM78" i="34"/>
  <c r="BN78" i="34" s="1"/>
  <c r="BN84" i="34"/>
  <c r="BP84" i="34"/>
  <c r="BH99" i="34"/>
  <c r="BQ22" i="34"/>
  <c r="BQ8" i="34"/>
  <c r="BM37" i="34"/>
  <c r="BP37" i="34" s="1"/>
  <c r="BK100" i="34"/>
  <c r="BO88" i="34"/>
  <c r="BT22" i="34"/>
  <c r="BH101" i="34"/>
  <c r="BJ100" i="34"/>
  <c r="BT120" i="34"/>
  <c r="BM35" i="34"/>
  <c r="BM72" i="34"/>
  <c r="BN72" i="34" s="1"/>
  <c r="BM70" i="34"/>
  <c r="BL100" i="34"/>
  <c r="BQ120" i="34"/>
  <c r="BM40" i="34"/>
  <c r="BN40" i="34" s="1"/>
  <c r="BM68" i="34"/>
  <c r="BN68" i="34" s="1"/>
  <c r="BM14" i="34"/>
  <c r="BN14" i="34" s="1"/>
  <c r="BP14" i="34" s="1"/>
  <c r="BW8" i="34"/>
  <c r="BW108" i="34"/>
  <c r="BQ108" i="34"/>
  <c r="BT108" i="34"/>
  <c r="BM67" i="34"/>
  <c r="BN67" i="34" s="1"/>
  <c r="BM71" i="34"/>
  <c r="BN71" i="34" s="1"/>
  <c r="BN8" i="34"/>
  <c r="BN4" i="34"/>
  <c r="BN6" i="34"/>
  <c r="BM3" i="34"/>
  <c r="BO4" i="34" s="1"/>
  <c r="BP4" i="34" s="1"/>
  <c r="DI29" i="34"/>
  <c r="DJ29" i="34" s="1"/>
  <c r="BN120" i="34"/>
  <c r="BP5" i="34"/>
  <c r="BN5" i="34"/>
  <c r="BN83" i="34"/>
  <c r="CN29" i="34"/>
  <c r="BN7" i="34"/>
  <c r="BO83" i="34"/>
  <c r="CQ29" i="34"/>
  <c r="DF29" i="34"/>
  <c r="DG29" i="34" s="1"/>
  <c r="DK29" i="34"/>
  <c r="BW28" i="34"/>
  <c r="BX29" i="34" s="1"/>
  <c r="BQ28" i="34"/>
  <c r="BT28" i="34"/>
  <c r="BR28" i="34"/>
  <c r="BU28" i="34"/>
  <c r="CK32" i="34"/>
  <c r="CL32" i="34"/>
  <c r="CQ32" i="34"/>
  <c r="CN32" i="34"/>
  <c r="CO32" i="34"/>
  <c r="CP32" i="34" s="1"/>
  <c r="CO29" i="34"/>
  <c r="CP29" i="34" s="1"/>
  <c r="CK29" i="34"/>
  <c r="DH29" i="34"/>
  <c r="CM29" i="34"/>
  <c r="BO84" i="34"/>
  <c r="BP75" i="34"/>
  <c r="BN76" i="34"/>
  <c r="BL102" i="34"/>
  <c r="BM13" i="34"/>
  <c r="BN79" i="34"/>
  <c r="BI104" i="34"/>
  <c r="BM77" i="34"/>
  <c r="BK104" i="34"/>
  <c r="BH104" i="34"/>
  <c r="BL103" i="34"/>
  <c r="BM103" i="34" s="1"/>
  <c r="BL99" i="34"/>
  <c r="BO86" i="34"/>
  <c r="BO85" i="34"/>
  <c r="BG101" i="34"/>
  <c r="BO87" i="34"/>
  <c r="BI100" i="34"/>
  <c r="BG104" i="34"/>
  <c r="BT109" i="34"/>
  <c r="BQ109" i="34"/>
  <c r="BW109" i="34"/>
  <c r="BW112" i="34"/>
  <c r="BT112" i="34"/>
  <c r="BQ112" i="34"/>
  <c r="BM11" i="34"/>
  <c r="BN11" i="34" s="1"/>
  <c r="BJ104" i="34"/>
  <c r="BI99" i="34"/>
  <c r="BQ103" i="34"/>
  <c r="BW103" i="34"/>
  <c r="BT103" i="34"/>
  <c r="BI102" i="34"/>
  <c r="BH102" i="34"/>
  <c r="BJ101" i="34"/>
  <c r="BL101" i="34"/>
  <c r="BK101" i="34"/>
  <c r="BM53" i="34"/>
  <c r="DJ45" i="34"/>
  <c r="BP67" i="34"/>
  <c r="BN115" i="34"/>
  <c r="BP115" i="34"/>
  <c r="BN117" i="34"/>
  <c r="BP117" i="34" s="1"/>
  <c r="BO115" i="34"/>
  <c r="DG45" i="34"/>
  <c r="BX85" i="34"/>
  <c r="BY85" i="34" s="1"/>
  <c r="BZ85" i="34" s="1"/>
  <c r="DL85" i="34"/>
  <c r="DM85" i="34" s="1"/>
  <c r="DN85" i="34" s="1"/>
  <c r="CR85" i="34"/>
  <c r="CS85" i="34" s="1"/>
  <c r="CT85" i="34" s="1"/>
  <c r="BW83" i="34"/>
  <c r="BQ83" i="34"/>
  <c r="BR83" i="34" s="1"/>
  <c r="BT83" i="34"/>
  <c r="BU83" i="34" s="1"/>
  <c r="BM52" i="34"/>
  <c r="BN52" i="34" s="1"/>
  <c r="BO117" i="34"/>
  <c r="BN93" i="34"/>
  <c r="BP93" i="34" s="1"/>
  <c r="BT93" i="34" s="1"/>
  <c r="BO120" i="34"/>
  <c r="BO118" i="34"/>
  <c r="BO116" i="34"/>
  <c r="BP116" i="34" s="1"/>
  <c r="BT116" i="34" s="1"/>
  <c r="BO119" i="34"/>
  <c r="BW99" i="34"/>
  <c r="BT99" i="34"/>
  <c r="BQ99" i="34"/>
  <c r="BP91" i="34"/>
  <c r="BM55" i="34"/>
  <c r="BN55" i="34" s="1"/>
  <c r="BW6" i="34"/>
  <c r="BQ6" i="34"/>
  <c r="BM51" i="34"/>
  <c r="BM54" i="34"/>
  <c r="BM56" i="34"/>
  <c r="BP102" i="34"/>
  <c r="BQ102" i="34" s="1"/>
  <c r="BP16" i="34"/>
  <c r="BN16" i="34"/>
  <c r="BO94" i="34"/>
  <c r="BP118" i="34"/>
  <c r="BN92" i="34"/>
  <c r="BP92" i="34"/>
  <c r="BN94" i="34"/>
  <c r="BR19" i="34" l="1"/>
  <c r="BP80" i="34"/>
  <c r="BX19" i="34"/>
  <c r="BY19" i="34" s="1"/>
  <c r="BZ19" i="34" s="1"/>
  <c r="CD19" i="34" s="1"/>
  <c r="BX23" i="34"/>
  <c r="BY23" i="34" s="1"/>
  <c r="BZ23" i="34" s="1"/>
  <c r="BN37" i="34"/>
  <c r="BS59" i="34"/>
  <c r="BO47" i="34"/>
  <c r="BU59" i="34"/>
  <c r="BX20" i="34"/>
  <c r="BP44" i="34"/>
  <c r="BT44" i="34" s="1"/>
  <c r="BO46" i="34"/>
  <c r="BO44" i="34"/>
  <c r="BO48" i="34"/>
  <c r="BP96" i="34"/>
  <c r="BW96" i="34" s="1"/>
  <c r="BO92" i="34"/>
  <c r="BU63" i="34"/>
  <c r="BV63" i="34" s="1"/>
  <c r="BU62" i="34"/>
  <c r="BV62" i="34" s="1"/>
  <c r="BU19" i="34"/>
  <c r="BO43" i="34"/>
  <c r="BN44" i="34"/>
  <c r="BS63" i="34"/>
  <c r="CJ63" i="34"/>
  <c r="BS62" i="34"/>
  <c r="CJ62" i="34"/>
  <c r="BS60" i="34"/>
  <c r="CJ60" i="34"/>
  <c r="BS64" i="34"/>
  <c r="BO91" i="34"/>
  <c r="BX62" i="34"/>
  <c r="BY62" i="34" s="1"/>
  <c r="BZ62" i="34" s="1"/>
  <c r="BX59" i="34"/>
  <c r="BX63" i="34"/>
  <c r="BY63" i="34" s="1"/>
  <c r="BZ63" i="34" s="1"/>
  <c r="BX64" i="34"/>
  <c r="BO78" i="34"/>
  <c r="BR21" i="34"/>
  <c r="BO40" i="34"/>
  <c r="BX21" i="34"/>
  <c r="CR48" i="34"/>
  <c r="CS48" i="34" s="1"/>
  <c r="CT48" i="34" s="1"/>
  <c r="DL48" i="34"/>
  <c r="DM48" i="34" s="1"/>
  <c r="DN48" i="34" s="1"/>
  <c r="BX48" i="34"/>
  <c r="BY48" i="34" s="1"/>
  <c r="BZ48" i="34" s="1"/>
  <c r="BX45" i="34"/>
  <c r="BY45" i="34" s="1"/>
  <c r="BZ45" i="34" s="1"/>
  <c r="BQ43" i="34"/>
  <c r="BT43" i="34"/>
  <c r="BW43" i="34"/>
  <c r="CR45" i="34"/>
  <c r="CS45" i="34" s="1"/>
  <c r="CT45" i="34" s="1"/>
  <c r="DL45" i="34"/>
  <c r="DM45" i="34" s="1"/>
  <c r="DN45" i="34" s="1"/>
  <c r="BT38" i="34"/>
  <c r="BO95" i="34"/>
  <c r="BX24" i="34"/>
  <c r="BY24" i="34" s="1"/>
  <c r="BZ24" i="34" s="1"/>
  <c r="CF23" i="34" s="1"/>
  <c r="BQ38" i="34"/>
  <c r="BU24" i="34"/>
  <c r="BR24" i="34"/>
  <c r="BO93" i="34"/>
  <c r="BM99" i="34"/>
  <c r="BN99" i="34" s="1"/>
  <c r="BN91" i="34"/>
  <c r="BO96" i="34"/>
  <c r="BW47" i="34"/>
  <c r="BQ47" i="34"/>
  <c r="BT47" i="34"/>
  <c r="BR22" i="34"/>
  <c r="BS22" i="34" s="1"/>
  <c r="BX112" i="34"/>
  <c r="BO39" i="34"/>
  <c r="BO5" i="34"/>
  <c r="BU23" i="34"/>
  <c r="BV23" i="34" s="1"/>
  <c r="BO37" i="34"/>
  <c r="BT84" i="34"/>
  <c r="BU88" i="34" s="1"/>
  <c r="BW84" i="34"/>
  <c r="BX86" i="34" s="1"/>
  <c r="BY86" i="34" s="1"/>
  <c r="BZ86" i="34" s="1"/>
  <c r="CD85" i="34" s="1"/>
  <c r="BQ84" i="34"/>
  <c r="BR86" i="34" s="1"/>
  <c r="BO35" i="34"/>
  <c r="BR20" i="34"/>
  <c r="BN35" i="34"/>
  <c r="BP35" i="34" s="1"/>
  <c r="BW35" i="34" s="1"/>
  <c r="BR23" i="34"/>
  <c r="BS23" i="34" s="1"/>
  <c r="BU20" i="34"/>
  <c r="BX88" i="34"/>
  <c r="BU22" i="34"/>
  <c r="BV22" i="34" s="1"/>
  <c r="BP72" i="34"/>
  <c r="BT72" i="34" s="1"/>
  <c r="BO70" i="34"/>
  <c r="BP40" i="34"/>
  <c r="BT40" i="34" s="1"/>
  <c r="BO36" i="34"/>
  <c r="BN70" i="34"/>
  <c r="BO38" i="34"/>
  <c r="BM100" i="34"/>
  <c r="BO67" i="34"/>
  <c r="BO15" i="34"/>
  <c r="BO72" i="34"/>
  <c r="BO71" i="34"/>
  <c r="BO69" i="34"/>
  <c r="BO68" i="34"/>
  <c r="BP68" i="34" s="1"/>
  <c r="BQ68" i="34" s="1"/>
  <c r="BO8" i="34"/>
  <c r="BR109" i="34"/>
  <c r="BU109" i="34"/>
  <c r="DX29" i="34"/>
  <c r="DY29" i="34" s="1"/>
  <c r="BN13" i="34"/>
  <c r="BP13" i="34" s="1"/>
  <c r="BQ13" i="34" s="1"/>
  <c r="BT4" i="34"/>
  <c r="BW4" i="34"/>
  <c r="BQ4" i="34"/>
  <c r="CE19" i="34"/>
  <c r="CA22" i="34"/>
  <c r="BO7" i="34"/>
  <c r="BN3" i="34"/>
  <c r="BO3" i="34"/>
  <c r="BT5" i="34"/>
  <c r="BQ5" i="34"/>
  <c r="BW5" i="34"/>
  <c r="BO12" i="34"/>
  <c r="BO6" i="34"/>
  <c r="BU27" i="34"/>
  <c r="BU31" i="34"/>
  <c r="BR27" i="34"/>
  <c r="BR31" i="34"/>
  <c r="BS28" i="34"/>
  <c r="BX27" i="34"/>
  <c r="BY27" i="34" s="1"/>
  <c r="BZ27" i="34" s="1"/>
  <c r="BX28" i="34"/>
  <c r="BY28" i="34" s="1"/>
  <c r="BZ28" i="34" s="1"/>
  <c r="BX32" i="34"/>
  <c r="BX31" i="34"/>
  <c r="BY31" i="34" s="1"/>
  <c r="BZ31" i="34" s="1"/>
  <c r="CM32" i="34"/>
  <c r="DD32" i="34"/>
  <c r="BO16" i="34"/>
  <c r="BO11" i="34"/>
  <c r="BQ37" i="34"/>
  <c r="BW37" i="34"/>
  <c r="BT37" i="34"/>
  <c r="BT80" i="34"/>
  <c r="BQ80" i="34"/>
  <c r="BW80" i="34"/>
  <c r="BN77" i="34"/>
  <c r="BP77" i="34" s="1"/>
  <c r="BO77" i="34"/>
  <c r="BP11" i="34"/>
  <c r="BQ11" i="34" s="1"/>
  <c r="BO79" i="34"/>
  <c r="BO14" i="34"/>
  <c r="BO76" i="34"/>
  <c r="BO13" i="34"/>
  <c r="BO80" i="34"/>
  <c r="BO75" i="34"/>
  <c r="BQ75" i="34"/>
  <c r="BT75" i="34"/>
  <c r="BW75" i="34"/>
  <c r="BM101" i="34"/>
  <c r="BM104" i="34"/>
  <c r="BR112" i="34"/>
  <c r="BX109" i="34"/>
  <c r="BX108" i="34"/>
  <c r="BX107" i="34"/>
  <c r="BY107" i="34" s="1"/>
  <c r="BZ107" i="34" s="1"/>
  <c r="BX111" i="34"/>
  <c r="BY111" i="34" s="1"/>
  <c r="BZ111" i="34" s="1"/>
  <c r="BX110" i="34"/>
  <c r="BY110" i="34" s="1"/>
  <c r="BZ110" i="34" s="1"/>
  <c r="BU112" i="34"/>
  <c r="BR111" i="34"/>
  <c r="BR108" i="34"/>
  <c r="BR110" i="34"/>
  <c r="BS110" i="34" s="1"/>
  <c r="BR107" i="34"/>
  <c r="BS107" i="34" s="1"/>
  <c r="BU108" i="34"/>
  <c r="BU110" i="34"/>
  <c r="BV110" i="34" s="1"/>
  <c r="BU111" i="34"/>
  <c r="BV111" i="34" s="1"/>
  <c r="BU107" i="34"/>
  <c r="BV107" i="34" s="1"/>
  <c r="BM102" i="34"/>
  <c r="BN102" i="34" s="1"/>
  <c r="BN103" i="34"/>
  <c r="BN53" i="34"/>
  <c r="BW69" i="34"/>
  <c r="BT69" i="34"/>
  <c r="BQ69" i="34"/>
  <c r="BW116" i="34"/>
  <c r="BT67" i="34"/>
  <c r="BW67" i="34"/>
  <c r="BQ67" i="34"/>
  <c r="BQ116" i="34"/>
  <c r="BW117" i="34"/>
  <c r="BQ117" i="34"/>
  <c r="BT117" i="34"/>
  <c r="BQ115" i="34"/>
  <c r="BT115" i="34"/>
  <c r="BW115" i="34"/>
  <c r="BX83" i="34"/>
  <c r="BQ93" i="34"/>
  <c r="BW93" i="34"/>
  <c r="BQ91" i="34"/>
  <c r="BT91" i="34"/>
  <c r="BW91" i="34"/>
  <c r="BW14" i="34"/>
  <c r="BQ14" i="34"/>
  <c r="BT14" i="34"/>
  <c r="BP70" i="34"/>
  <c r="BO51" i="34"/>
  <c r="BN51" i="34"/>
  <c r="BN54" i="34"/>
  <c r="BO54" i="34"/>
  <c r="BP54" i="34"/>
  <c r="BO55" i="34"/>
  <c r="BW102" i="34"/>
  <c r="BT102" i="34"/>
  <c r="BN56" i="34"/>
  <c r="BO56" i="34"/>
  <c r="BP56" i="34"/>
  <c r="BO53" i="34"/>
  <c r="BO52" i="34"/>
  <c r="BP94" i="34"/>
  <c r="BW94" i="34" s="1"/>
  <c r="BT118" i="34"/>
  <c r="BW118" i="34"/>
  <c r="BQ118" i="34"/>
  <c r="BQ16" i="34"/>
  <c r="BW16" i="34"/>
  <c r="BT16" i="34"/>
  <c r="BQ92" i="34"/>
  <c r="BT92" i="34"/>
  <c r="BW92" i="34"/>
  <c r="CA23" i="34" l="1"/>
  <c r="CB23" i="34"/>
  <c r="CD23" i="34"/>
  <c r="BQ96" i="34"/>
  <c r="CE22" i="34"/>
  <c r="CC23" i="34"/>
  <c r="BV24" i="34"/>
  <c r="BQ44" i="34"/>
  <c r="BR47" i="34" s="1"/>
  <c r="BY20" i="34"/>
  <c r="BZ20" i="34" s="1"/>
  <c r="CD20" i="34" s="1"/>
  <c r="BW44" i="34"/>
  <c r="BX46" i="34" s="1"/>
  <c r="BY46" i="34" s="1"/>
  <c r="BZ46" i="34" s="1"/>
  <c r="BV21" i="34"/>
  <c r="BX47" i="34"/>
  <c r="BT96" i="34"/>
  <c r="BY21" i="34"/>
  <c r="BZ21" i="34" s="1"/>
  <c r="CA21" i="34" s="1"/>
  <c r="BR43" i="34"/>
  <c r="BS43" i="34" s="1"/>
  <c r="BY64" i="34"/>
  <c r="BZ64" i="34" s="1"/>
  <c r="CC64" i="34" s="1"/>
  <c r="BR44" i="34"/>
  <c r="BV59" i="34"/>
  <c r="CB64" i="34"/>
  <c r="CE60" i="34"/>
  <c r="CE61" i="34"/>
  <c r="BX44" i="34"/>
  <c r="CQ60" i="34"/>
  <c r="CN60" i="34"/>
  <c r="CK60" i="34"/>
  <c r="CL60" i="34"/>
  <c r="CO60" i="34"/>
  <c r="CP60" i="34" s="1"/>
  <c r="CR60" i="34"/>
  <c r="CS60" i="34" s="1"/>
  <c r="CT60" i="34" s="1"/>
  <c r="BV64" i="34"/>
  <c r="BX7" i="34"/>
  <c r="BY7" i="34" s="1"/>
  <c r="BZ7" i="34" s="1"/>
  <c r="BX43" i="34"/>
  <c r="BY43" i="34" s="1"/>
  <c r="BZ43" i="34" s="1"/>
  <c r="CF43" i="34" s="1"/>
  <c r="CK63" i="34"/>
  <c r="CN63" i="34"/>
  <c r="CQ63" i="34"/>
  <c r="BY59" i="34"/>
  <c r="BZ59" i="34" s="1"/>
  <c r="CD63" i="34"/>
  <c r="CB63" i="34"/>
  <c r="CC63" i="34"/>
  <c r="CE62" i="34"/>
  <c r="CD60" i="34"/>
  <c r="CC62" i="34"/>
  <c r="CD61" i="34"/>
  <c r="CB62" i="34"/>
  <c r="BU47" i="34"/>
  <c r="CQ62" i="34"/>
  <c r="CK62" i="34"/>
  <c r="CN62" i="34"/>
  <c r="CZ45" i="34"/>
  <c r="BU46" i="34"/>
  <c r="BV46" i="34" s="1"/>
  <c r="CJ22" i="34"/>
  <c r="CN22" i="34" s="1"/>
  <c r="BU43" i="34"/>
  <c r="BV43" i="34" s="1"/>
  <c r="BV27" i="34"/>
  <c r="BQ72" i="34"/>
  <c r="BR46" i="34"/>
  <c r="BU44" i="34"/>
  <c r="CF45" i="34"/>
  <c r="BR87" i="34"/>
  <c r="BS87" i="34" s="1"/>
  <c r="CJ87" i="34" s="1"/>
  <c r="CA20" i="34"/>
  <c r="BS27" i="34"/>
  <c r="BR84" i="34"/>
  <c r="DT45" i="34"/>
  <c r="BS24" i="34"/>
  <c r="BR88" i="34"/>
  <c r="BS21" i="34"/>
  <c r="BV20" i="34"/>
  <c r="BU84" i="34"/>
  <c r="BV88" i="34" s="1"/>
  <c r="BS20" i="34"/>
  <c r="BU87" i="34"/>
  <c r="BV19" i="34"/>
  <c r="BU86" i="34"/>
  <c r="BV86" i="34" s="1"/>
  <c r="BQ35" i="34"/>
  <c r="BT35" i="34"/>
  <c r="BU35" i="34" s="1"/>
  <c r="BS19" i="34"/>
  <c r="BY108" i="34"/>
  <c r="BZ108" i="34" s="1"/>
  <c r="CA108" i="34" s="1"/>
  <c r="CJ23" i="34"/>
  <c r="CN23" i="34" s="1"/>
  <c r="BW68" i="34"/>
  <c r="BX4" i="34"/>
  <c r="BY4" i="34" s="1"/>
  <c r="BZ4" i="34" s="1"/>
  <c r="BW72" i="34"/>
  <c r="BT68" i="34"/>
  <c r="BX87" i="34"/>
  <c r="BY87" i="34" s="1"/>
  <c r="BZ87" i="34" s="1"/>
  <c r="CE85" i="34" s="1"/>
  <c r="BX84" i="34"/>
  <c r="BW40" i="34"/>
  <c r="BX35" i="34" s="1"/>
  <c r="BQ40" i="34"/>
  <c r="CF19" i="34"/>
  <c r="BY29" i="34"/>
  <c r="BZ29" i="34" s="1"/>
  <c r="CB29" i="34" s="1"/>
  <c r="BW13" i="34"/>
  <c r="BN100" i="34"/>
  <c r="BP100" i="34"/>
  <c r="BO104" i="34"/>
  <c r="BS86" i="34"/>
  <c r="CJ86" i="34" s="1"/>
  <c r="CQ86" i="34" s="1"/>
  <c r="BX96" i="34"/>
  <c r="BT13" i="34"/>
  <c r="BV87" i="34"/>
  <c r="BV108" i="34"/>
  <c r="BR16" i="34"/>
  <c r="BU4" i="34"/>
  <c r="BS108" i="34"/>
  <c r="BR6" i="34"/>
  <c r="BS6" i="34" s="1"/>
  <c r="BR7" i="34"/>
  <c r="BS7" i="34" s="1"/>
  <c r="CD24" i="34"/>
  <c r="CF22" i="34"/>
  <c r="BR5" i="34"/>
  <c r="CB24" i="34"/>
  <c r="CA24" i="34"/>
  <c r="CC24" i="34"/>
  <c r="CE24" i="34"/>
  <c r="CG23" i="34"/>
  <c r="BU5" i="34"/>
  <c r="BX5" i="34"/>
  <c r="BY5" i="34" s="1"/>
  <c r="BZ5" i="34" s="1"/>
  <c r="BX6" i="34"/>
  <c r="BY6" i="34" s="1"/>
  <c r="BZ6" i="34" s="1"/>
  <c r="BO101" i="34"/>
  <c r="BR3" i="34"/>
  <c r="BR8" i="34"/>
  <c r="BR4" i="34"/>
  <c r="BX8" i="34"/>
  <c r="BY8" i="34" s="1"/>
  <c r="BZ8" i="34" s="1"/>
  <c r="BX3" i="34"/>
  <c r="BV31" i="34"/>
  <c r="BU8" i="34"/>
  <c r="BU3" i="34"/>
  <c r="BV3" i="34" s="1"/>
  <c r="BU7" i="34"/>
  <c r="BV7" i="34" s="1"/>
  <c r="BU6" i="34"/>
  <c r="BV6" i="34" s="1"/>
  <c r="BW11" i="34"/>
  <c r="BS31" i="34"/>
  <c r="DI32" i="34"/>
  <c r="DJ32" i="34" s="1"/>
  <c r="DH32" i="34"/>
  <c r="DK32" i="34"/>
  <c r="DE32" i="34"/>
  <c r="DF32" i="34"/>
  <c r="BY32" i="34"/>
  <c r="BZ32" i="34" s="1"/>
  <c r="CE32" i="34" s="1"/>
  <c r="CD27" i="34"/>
  <c r="CA28" i="34"/>
  <c r="CB27" i="34"/>
  <c r="CA30" i="34"/>
  <c r="CE27" i="34"/>
  <c r="CA31" i="34"/>
  <c r="BT11" i="34"/>
  <c r="BO103" i="34"/>
  <c r="BO102" i="34"/>
  <c r="BV28" i="34"/>
  <c r="CJ28" i="34" s="1"/>
  <c r="CE30" i="34"/>
  <c r="CD31" i="34"/>
  <c r="CB31" i="34"/>
  <c r="CC31" i="34"/>
  <c r="CD28" i="34"/>
  <c r="CE28" i="34"/>
  <c r="BN101" i="34"/>
  <c r="BP101" i="34" s="1"/>
  <c r="BQ101" i="34" s="1"/>
  <c r="BQ77" i="34"/>
  <c r="BR75" i="34" s="1"/>
  <c r="BS75" i="34" s="1"/>
  <c r="CJ75" i="34" s="1"/>
  <c r="BW77" i="34"/>
  <c r="BT77" i="34"/>
  <c r="BU80" i="34" s="1"/>
  <c r="BR77" i="34"/>
  <c r="BO100" i="34"/>
  <c r="BX120" i="34"/>
  <c r="BY112" i="34"/>
  <c r="BZ112" i="34" s="1"/>
  <c r="CE112" i="34" s="1"/>
  <c r="BO99" i="34"/>
  <c r="BN104" i="34"/>
  <c r="BP104" i="34"/>
  <c r="BR117" i="34"/>
  <c r="CJ111" i="34"/>
  <c r="BS111" i="34"/>
  <c r="BP51" i="34"/>
  <c r="BQ51" i="34" s="1"/>
  <c r="BV112" i="34"/>
  <c r="CE110" i="34"/>
  <c r="CD111" i="34"/>
  <c r="CB111" i="34"/>
  <c r="CC111" i="34"/>
  <c r="CE107" i="34"/>
  <c r="CD107" i="34"/>
  <c r="CA111" i="34"/>
  <c r="CA110" i="34"/>
  <c r="CJ110" i="34"/>
  <c r="CQ110" i="34" s="1"/>
  <c r="BY109" i="34"/>
  <c r="BZ109" i="34" s="1"/>
  <c r="BU120" i="34"/>
  <c r="BS112" i="34"/>
  <c r="BR120" i="34"/>
  <c r="BV109" i="34"/>
  <c r="BS109" i="34"/>
  <c r="BP53" i="34"/>
  <c r="BQ53" i="34" s="1"/>
  <c r="BR11" i="34"/>
  <c r="BR14" i="34"/>
  <c r="BR119" i="34"/>
  <c r="CJ119" i="34" s="1"/>
  <c r="CQ119" i="34" s="1"/>
  <c r="BX118" i="34"/>
  <c r="BU115" i="34"/>
  <c r="BR115" i="34"/>
  <c r="CC86" i="34"/>
  <c r="BX91" i="34"/>
  <c r="BX115" i="34"/>
  <c r="CB86" i="34"/>
  <c r="BY83" i="34"/>
  <c r="BZ83" i="34" s="1"/>
  <c r="BV83" i="34"/>
  <c r="BS83" i="34"/>
  <c r="BU117" i="34"/>
  <c r="BU116" i="34"/>
  <c r="BX117" i="34"/>
  <c r="BR12" i="34"/>
  <c r="BR116" i="34"/>
  <c r="BX93" i="34"/>
  <c r="BQ70" i="34"/>
  <c r="BT70" i="34"/>
  <c r="BW70" i="34"/>
  <c r="BX116" i="34"/>
  <c r="BQ54" i="34"/>
  <c r="BW54" i="34"/>
  <c r="BT54" i="34"/>
  <c r="BW56" i="34"/>
  <c r="BT56" i="34"/>
  <c r="BQ56" i="34"/>
  <c r="BQ94" i="34"/>
  <c r="BR92" i="34" s="1"/>
  <c r="BT94" i="34"/>
  <c r="BR15" i="34"/>
  <c r="CJ15" i="34" s="1"/>
  <c r="BR13" i="34"/>
  <c r="BU118" i="34"/>
  <c r="BX95" i="34"/>
  <c r="BY95" i="34" s="1"/>
  <c r="BZ95" i="34" s="1"/>
  <c r="BU119" i="34"/>
  <c r="BV119" i="34" s="1"/>
  <c r="BX119" i="34"/>
  <c r="BY119" i="34" s="1"/>
  <c r="BZ119" i="34" s="1"/>
  <c r="BR118" i="34"/>
  <c r="BX92" i="34"/>
  <c r="BX94" i="34"/>
  <c r="CF63" i="34" l="1"/>
  <c r="CE64" i="34"/>
  <c r="CF20" i="34"/>
  <c r="CD64" i="34"/>
  <c r="CE20" i="34"/>
  <c r="CA48" i="34"/>
  <c r="CA45" i="34"/>
  <c r="CB19" i="34"/>
  <c r="CD48" i="34"/>
  <c r="CD43" i="34"/>
  <c r="CA46" i="34"/>
  <c r="CC43" i="34"/>
  <c r="CB8" i="34"/>
  <c r="BY44" i="34"/>
  <c r="BZ44" i="34" s="1"/>
  <c r="CB45" i="34" s="1"/>
  <c r="CD21" i="34"/>
  <c r="CE21" i="34"/>
  <c r="CB22" i="34"/>
  <c r="CF21" i="34"/>
  <c r="CC8" i="34"/>
  <c r="CC22" i="34"/>
  <c r="CC19" i="34"/>
  <c r="BU36" i="34"/>
  <c r="CE4" i="34"/>
  <c r="BU40" i="34"/>
  <c r="BV40" i="34" s="1"/>
  <c r="BU39" i="34"/>
  <c r="BV39" i="34" s="1"/>
  <c r="BS47" i="34"/>
  <c r="BR40" i="34"/>
  <c r="BX37" i="34"/>
  <c r="CB21" i="34"/>
  <c r="CJ43" i="34"/>
  <c r="CQ43" i="34" s="1"/>
  <c r="BR38" i="34"/>
  <c r="BS38" i="34" s="1"/>
  <c r="BX40" i="34"/>
  <c r="CQ22" i="34"/>
  <c r="BX38" i="34"/>
  <c r="BY38" i="34" s="1"/>
  <c r="BZ38" i="34" s="1"/>
  <c r="BX36" i="34"/>
  <c r="BR39" i="34"/>
  <c r="CJ39" i="34" s="1"/>
  <c r="CK39" i="34" s="1"/>
  <c r="BS44" i="34"/>
  <c r="CC20" i="34"/>
  <c r="CG20" i="34" s="1"/>
  <c r="CH20" i="34" s="1"/>
  <c r="BU96" i="34"/>
  <c r="CC46" i="34"/>
  <c r="CB46" i="34"/>
  <c r="CF46" i="34"/>
  <c r="CC7" i="34"/>
  <c r="CJ27" i="34"/>
  <c r="CN27" i="34" s="1"/>
  <c r="CF60" i="34"/>
  <c r="CF61" i="34"/>
  <c r="CM60" i="34"/>
  <c r="DD60" i="34"/>
  <c r="CD45" i="34"/>
  <c r="BV44" i="34"/>
  <c r="CV61" i="34"/>
  <c r="CW60" i="34"/>
  <c r="BY47" i="34"/>
  <c r="BZ47" i="34" s="1"/>
  <c r="CE48" i="34" s="1"/>
  <c r="BS88" i="34"/>
  <c r="CF62" i="34"/>
  <c r="CA63" i="34"/>
  <c r="CG63" i="34" s="1"/>
  <c r="CC59" i="34"/>
  <c r="CA64" i="34"/>
  <c r="CG64" i="34" s="1"/>
  <c r="CF59" i="34"/>
  <c r="CA60" i="34"/>
  <c r="CB59" i="34"/>
  <c r="CA62" i="34"/>
  <c r="CA61" i="34"/>
  <c r="CD59" i="34"/>
  <c r="CE59" i="34"/>
  <c r="BS84" i="34"/>
  <c r="BS4" i="34"/>
  <c r="CK22" i="34"/>
  <c r="BU72" i="34"/>
  <c r="CD108" i="34"/>
  <c r="BR68" i="34"/>
  <c r="BV47" i="34"/>
  <c r="BS46" i="34"/>
  <c r="CJ46" i="34"/>
  <c r="BX72" i="34"/>
  <c r="BU37" i="34"/>
  <c r="CE108" i="34"/>
  <c r="CE86" i="34"/>
  <c r="CE29" i="34"/>
  <c r="CQ23" i="34"/>
  <c r="BR36" i="34"/>
  <c r="BU38" i="34"/>
  <c r="BV38" i="34" s="1"/>
  <c r="CC87" i="34"/>
  <c r="CN86" i="34"/>
  <c r="CD87" i="34"/>
  <c r="CK23" i="34"/>
  <c r="CB109" i="34"/>
  <c r="BU16" i="34"/>
  <c r="CB87" i="34"/>
  <c r="CK86" i="34"/>
  <c r="CB107" i="34"/>
  <c r="BV84" i="34"/>
  <c r="BU77" i="34"/>
  <c r="BY84" i="34"/>
  <c r="BZ84" i="34" s="1"/>
  <c r="CB83" i="34" s="1"/>
  <c r="BV4" i="34"/>
  <c r="CC28" i="34"/>
  <c r="CC27" i="34"/>
  <c r="CA29" i="34"/>
  <c r="CC30" i="34"/>
  <c r="CD29" i="34"/>
  <c r="CB30" i="34"/>
  <c r="BY116" i="34"/>
  <c r="BZ116" i="34" s="1"/>
  <c r="CE116" i="34" s="1"/>
  <c r="BY88" i="34"/>
  <c r="BZ88" i="34" s="1"/>
  <c r="CF86" i="34" s="1"/>
  <c r="BR35" i="34"/>
  <c r="BX15" i="34"/>
  <c r="BY15" i="34" s="1"/>
  <c r="BZ15" i="34" s="1"/>
  <c r="BR37" i="34"/>
  <c r="BX39" i="34"/>
  <c r="BY39" i="34" s="1"/>
  <c r="BZ39" i="34" s="1"/>
  <c r="CJ7" i="34"/>
  <c r="CQ7" i="34" s="1"/>
  <c r="BS5" i="34"/>
  <c r="BR79" i="34"/>
  <c r="CJ79" i="34" s="1"/>
  <c r="BQ100" i="34"/>
  <c r="BW100" i="34"/>
  <c r="BT100" i="34"/>
  <c r="BS116" i="34"/>
  <c r="BR76" i="34"/>
  <c r="BS76" i="34" s="1"/>
  <c r="BU78" i="34"/>
  <c r="BV78" i="34" s="1"/>
  <c r="CE84" i="34"/>
  <c r="CC84" i="34"/>
  <c r="CB85" i="34"/>
  <c r="BU76" i="34"/>
  <c r="BU79" i="34"/>
  <c r="BV79" i="34" s="1"/>
  <c r="CG24" i="34"/>
  <c r="CH24" i="34" s="1"/>
  <c r="CC32" i="34"/>
  <c r="CA32" i="34"/>
  <c r="BT101" i="34"/>
  <c r="CJ31" i="34"/>
  <c r="CK31" i="34" s="1"/>
  <c r="BU13" i="34"/>
  <c r="BU14" i="34"/>
  <c r="BV14" i="34" s="1"/>
  <c r="BU12" i="34"/>
  <c r="BV12" i="34" s="1"/>
  <c r="BW101" i="34"/>
  <c r="BX12" i="34"/>
  <c r="BY12" i="34" s="1"/>
  <c r="BZ12" i="34" s="1"/>
  <c r="BX11" i="34"/>
  <c r="BY11" i="34" s="1"/>
  <c r="BZ11" i="34" s="1"/>
  <c r="BX13" i="34"/>
  <c r="BU11" i="34"/>
  <c r="BV11" i="34" s="1"/>
  <c r="BX16" i="34"/>
  <c r="BR70" i="34"/>
  <c r="BS16" i="34"/>
  <c r="BU15" i="34"/>
  <c r="BV15" i="34" s="1"/>
  <c r="BX14" i="34"/>
  <c r="BY14" i="34" s="1"/>
  <c r="BZ14" i="34" s="1"/>
  <c r="BR80" i="34"/>
  <c r="BR78" i="34"/>
  <c r="CJ78" i="34" s="1"/>
  <c r="CB32" i="34"/>
  <c r="CF6" i="34"/>
  <c r="BV5" i="34"/>
  <c r="CE6" i="34"/>
  <c r="CB7" i="34"/>
  <c r="CF7" i="34"/>
  <c r="BV8" i="34"/>
  <c r="CH23" i="34"/>
  <c r="CD7" i="34"/>
  <c r="CD8" i="34"/>
  <c r="BS8" i="34"/>
  <c r="BY3" i="34"/>
  <c r="BZ3" i="34" s="1"/>
  <c r="CJ3" i="34"/>
  <c r="BS3" i="34"/>
  <c r="CE8" i="34"/>
  <c r="DX32" i="34"/>
  <c r="DY32" i="34" s="1"/>
  <c r="DG32" i="34"/>
  <c r="CF29" i="34"/>
  <c r="CD32" i="34"/>
  <c r="CF30" i="34"/>
  <c r="BY96" i="34"/>
  <c r="BZ96" i="34" s="1"/>
  <c r="CF95" i="34" s="1"/>
  <c r="BU75" i="34"/>
  <c r="BV75" i="34" s="1"/>
  <c r="CF31" i="34"/>
  <c r="CG31" i="34" s="1"/>
  <c r="CF28" i="34"/>
  <c r="CQ28" i="34"/>
  <c r="CN28" i="34"/>
  <c r="CK28" i="34"/>
  <c r="CF27" i="34"/>
  <c r="CF110" i="34"/>
  <c r="CK75" i="34"/>
  <c r="CN75" i="34"/>
  <c r="CQ75" i="34"/>
  <c r="CF107" i="34"/>
  <c r="BX79" i="34"/>
  <c r="BY79" i="34" s="1"/>
  <c r="BZ79" i="34" s="1"/>
  <c r="BX77" i="34"/>
  <c r="BX78" i="34"/>
  <c r="BY78" i="34" s="1"/>
  <c r="BZ78" i="34" s="1"/>
  <c r="CB112" i="34"/>
  <c r="CF108" i="34"/>
  <c r="CD112" i="34"/>
  <c r="CA112" i="34"/>
  <c r="CF111" i="34"/>
  <c r="CG111" i="34" s="1"/>
  <c r="BX80" i="34"/>
  <c r="CC112" i="34"/>
  <c r="BX76" i="34"/>
  <c r="BS11" i="34"/>
  <c r="CK110" i="34"/>
  <c r="BX75" i="34"/>
  <c r="BY75" i="34" s="1"/>
  <c r="BZ75" i="34" s="1"/>
  <c r="BW53" i="34"/>
  <c r="CF4" i="34"/>
  <c r="BR96" i="34"/>
  <c r="BW104" i="34"/>
  <c r="BT104" i="34"/>
  <c r="BQ104" i="34"/>
  <c r="BY120" i="34"/>
  <c r="BZ120" i="34" s="1"/>
  <c r="CE120" i="34" s="1"/>
  <c r="CD4" i="34"/>
  <c r="BT53" i="34"/>
  <c r="BW51" i="34"/>
  <c r="BT51" i="34"/>
  <c r="CC108" i="34"/>
  <c r="BR72" i="34"/>
  <c r="CN110" i="34"/>
  <c r="CE109" i="34"/>
  <c r="CC110" i="34"/>
  <c r="CB110" i="34"/>
  <c r="CD109" i="34"/>
  <c r="CF109" i="34"/>
  <c r="BV120" i="34"/>
  <c r="CA109" i="34"/>
  <c r="CK111" i="34"/>
  <c r="CN111" i="34"/>
  <c r="CQ111" i="34"/>
  <c r="BS120" i="34"/>
  <c r="CC107" i="34"/>
  <c r="BS117" i="34"/>
  <c r="CB5" i="34"/>
  <c r="BY35" i="34"/>
  <c r="BZ35" i="34" s="1"/>
  <c r="BY117" i="34"/>
  <c r="BZ117" i="34" s="1"/>
  <c r="CE117" i="34" s="1"/>
  <c r="BV35" i="34"/>
  <c r="CK119" i="34"/>
  <c r="CC6" i="34"/>
  <c r="BS12" i="34"/>
  <c r="BS14" i="34"/>
  <c r="CJ14" i="34" s="1"/>
  <c r="CQ14" i="34" s="1"/>
  <c r="CN119" i="34"/>
  <c r="BS119" i="34"/>
  <c r="BV115" i="34"/>
  <c r="BU68" i="34"/>
  <c r="BU67" i="34"/>
  <c r="BY115" i="34"/>
  <c r="BZ115" i="34" s="1"/>
  <c r="BX70" i="34"/>
  <c r="BX67" i="34"/>
  <c r="BR67" i="34"/>
  <c r="CF5" i="34"/>
  <c r="CB6" i="34"/>
  <c r="BS115" i="34"/>
  <c r="BY91" i="34"/>
  <c r="BZ91" i="34" s="1"/>
  <c r="CA95" i="34" s="1"/>
  <c r="CE5" i="34"/>
  <c r="CC4" i="34"/>
  <c r="CD5" i="34"/>
  <c r="BX69" i="34"/>
  <c r="BU94" i="34"/>
  <c r="BV94" i="34" s="1"/>
  <c r="BU92" i="34"/>
  <c r="BR56" i="34"/>
  <c r="CQ87" i="34"/>
  <c r="CN87" i="34"/>
  <c r="CK87" i="34"/>
  <c r="BR91" i="34"/>
  <c r="BU91" i="34"/>
  <c r="CA85" i="34"/>
  <c r="CC83" i="34"/>
  <c r="CA87" i="34"/>
  <c r="CE83" i="34"/>
  <c r="CA86" i="34"/>
  <c r="CD83" i="34"/>
  <c r="BV116" i="34"/>
  <c r="BV117" i="34"/>
  <c r="BY93" i="34"/>
  <c r="BZ93" i="34" s="1"/>
  <c r="CE93" i="34" s="1"/>
  <c r="BU93" i="34"/>
  <c r="BU95" i="34"/>
  <c r="BV95" i="34" s="1"/>
  <c r="BR93" i="34"/>
  <c r="BY92" i="34"/>
  <c r="BZ92" i="34" s="1"/>
  <c r="BR94" i="34"/>
  <c r="BU69" i="34"/>
  <c r="BU71" i="34"/>
  <c r="BV71" i="34" s="1"/>
  <c r="BX71" i="34"/>
  <c r="BY71" i="34" s="1"/>
  <c r="BZ71" i="34" s="1"/>
  <c r="BR71" i="34"/>
  <c r="BR69" i="34"/>
  <c r="BS118" i="34"/>
  <c r="BX68" i="34"/>
  <c r="BS13" i="34"/>
  <c r="BU70" i="34"/>
  <c r="BR55" i="34"/>
  <c r="BR52" i="34"/>
  <c r="BR53" i="34"/>
  <c r="BR54" i="34"/>
  <c r="BS15" i="34"/>
  <c r="BR95" i="34"/>
  <c r="CJ95" i="34" s="1"/>
  <c r="BR51" i="34"/>
  <c r="BV118" i="34"/>
  <c r="BY118" i="34"/>
  <c r="BZ118" i="34" s="1"/>
  <c r="CN15" i="34"/>
  <c r="CK15" i="34"/>
  <c r="CQ15" i="34"/>
  <c r="BY94" i="34"/>
  <c r="BZ94" i="34" s="1"/>
  <c r="CB95" i="34" s="1"/>
  <c r="CG62" i="34" l="1"/>
  <c r="CG19" i="34"/>
  <c r="CJ19" i="34" s="1"/>
  <c r="CK19" i="34" s="1"/>
  <c r="CE46" i="34"/>
  <c r="CG46" i="34" s="1"/>
  <c r="CH46" i="34" s="1"/>
  <c r="CQ31" i="34"/>
  <c r="CN43" i="34"/>
  <c r="CK43" i="34"/>
  <c r="CC44" i="34"/>
  <c r="CD44" i="34"/>
  <c r="CG21" i="34"/>
  <c r="CH21" i="34" s="1"/>
  <c r="CG22" i="34"/>
  <c r="BV36" i="34"/>
  <c r="CN39" i="34"/>
  <c r="CQ39" i="34"/>
  <c r="CC39" i="34"/>
  <c r="CQ27" i="34"/>
  <c r="CG27" i="34"/>
  <c r="CH27" i="34" s="1"/>
  <c r="CB43" i="34"/>
  <c r="CA44" i="34"/>
  <c r="CA84" i="34"/>
  <c r="CD84" i="34"/>
  <c r="BY40" i="34"/>
  <c r="BZ40" i="34" s="1"/>
  <c r="CF39" i="34" s="1"/>
  <c r="BV76" i="34"/>
  <c r="CF44" i="34"/>
  <c r="CG28" i="34"/>
  <c r="CH28" i="34" s="1"/>
  <c r="CK27" i="34"/>
  <c r="CL27" i="34" s="1"/>
  <c r="CJ21" i="34"/>
  <c r="CN21" i="34" s="1"/>
  <c r="CD47" i="34"/>
  <c r="CH19" i="34"/>
  <c r="BS39" i="34"/>
  <c r="CE44" i="34"/>
  <c r="CF47" i="34"/>
  <c r="CE45" i="34"/>
  <c r="CG45" i="34" s="1"/>
  <c r="CH45" i="34" s="1"/>
  <c r="BY76" i="34"/>
  <c r="BZ76" i="34" s="1"/>
  <c r="CD76" i="34" s="1"/>
  <c r="CB47" i="34"/>
  <c r="CC47" i="34"/>
  <c r="CG61" i="34"/>
  <c r="CH61" i="34" s="1"/>
  <c r="CH64" i="34"/>
  <c r="BU103" i="34"/>
  <c r="BV103" i="34" s="1"/>
  <c r="CH63" i="34"/>
  <c r="CG59" i="34"/>
  <c r="DL60" i="34"/>
  <c r="DM60" i="34" s="1"/>
  <c r="DN60" i="34" s="1"/>
  <c r="DE60" i="34"/>
  <c r="DI60" i="34"/>
  <c r="DJ60" i="34" s="1"/>
  <c r="DH60" i="34"/>
  <c r="DF60" i="34"/>
  <c r="DK60" i="34"/>
  <c r="BV37" i="34"/>
  <c r="BS36" i="34"/>
  <c r="CA47" i="34"/>
  <c r="CB48" i="34"/>
  <c r="CE43" i="34"/>
  <c r="CC48" i="34"/>
  <c r="CH62" i="34"/>
  <c r="CG60" i="34"/>
  <c r="BY68" i="34"/>
  <c r="BZ68" i="34" s="1"/>
  <c r="CE68" i="34" s="1"/>
  <c r="BS40" i="34"/>
  <c r="CJ64" i="34"/>
  <c r="CC88" i="34"/>
  <c r="CE88" i="34"/>
  <c r="BS37" i="34"/>
  <c r="CN46" i="34"/>
  <c r="CK46" i="34"/>
  <c r="CQ46" i="34"/>
  <c r="CF85" i="34"/>
  <c r="CG85" i="34" s="1"/>
  <c r="CH85" i="34" s="1"/>
  <c r="CF87" i="34"/>
  <c r="CG87" i="34" s="1"/>
  <c r="CH87" i="34" s="1"/>
  <c r="CJ12" i="34"/>
  <c r="CQ12" i="34" s="1"/>
  <c r="CG29" i="34"/>
  <c r="CH29" i="34" s="1"/>
  <c r="CG86" i="34"/>
  <c r="CH86" i="34" s="1"/>
  <c r="CJ24" i="34"/>
  <c r="CK24" i="34" s="1"/>
  <c r="CA88" i="34"/>
  <c r="CG30" i="34"/>
  <c r="CH30" i="34" s="1"/>
  <c r="BS35" i="34"/>
  <c r="CB88" i="34"/>
  <c r="BY36" i="34"/>
  <c r="BZ36" i="34" s="1"/>
  <c r="CD36" i="34" s="1"/>
  <c r="CF84" i="34"/>
  <c r="CB15" i="34"/>
  <c r="CJ20" i="34"/>
  <c r="CN7" i="34"/>
  <c r="CR29" i="34"/>
  <c r="CK7" i="34"/>
  <c r="CB39" i="34"/>
  <c r="CQ19" i="34"/>
  <c r="BS79" i="34"/>
  <c r="BY37" i="34"/>
  <c r="BZ37" i="34" s="1"/>
  <c r="CD37" i="34" s="1"/>
  <c r="BV92" i="34"/>
  <c r="BU55" i="34"/>
  <c r="BV55" i="34" s="1"/>
  <c r="CN19" i="34"/>
  <c r="CE38" i="34"/>
  <c r="CD39" i="34"/>
  <c r="CD88" i="34"/>
  <c r="BR99" i="34"/>
  <c r="CF83" i="34"/>
  <c r="CG83" i="34" s="1"/>
  <c r="CJ5" i="34"/>
  <c r="CN5" i="34" s="1"/>
  <c r="BS77" i="34"/>
  <c r="BV77" i="34"/>
  <c r="CN31" i="34"/>
  <c r="CO27" i="34" s="1"/>
  <c r="CG32" i="34"/>
  <c r="BY13" i="34"/>
  <c r="BZ13" i="34" s="1"/>
  <c r="CC14" i="34" s="1"/>
  <c r="CI21" i="34"/>
  <c r="BS78" i="34"/>
  <c r="BS80" i="34"/>
  <c r="BX102" i="34"/>
  <c r="BY102" i="34" s="1"/>
  <c r="BZ102" i="34" s="1"/>
  <c r="BX99" i="34"/>
  <c r="BY99" i="34" s="1"/>
  <c r="BZ99" i="34" s="1"/>
  <c r="BX100" i="34"/>
  <c r="CG108" i="34"/>
  <c r="BY16" i="34"/>
  <c r="BZ16" i="34" s="1"/>
  <c r="CC16" i="34" s="1"/>
  <c r="CE12" i="34"/>
  <c r="BS92" i="34"/>
  <c r="BV16" i="34"/>
  <c r="CA15" i="34"/>
  <c r="BV13" i="34"/>
  <c r="CF119" i="34"/>
  <c r="BU102" i="34"/>
  <c r="BV102" i="34" s="1"/>
  <c r="CH22" i="34"/>
  <c r="CI22" i="34"/>
  <c r="CI19" i="34"/>
  <c r="CI24" i="34"/>
  <c r="CJ8" i="34"/>
  <c r="CQ8" i="34" s="1"/>
  <c r="BR104" i="34"/>
  <c r="CL28" i="34"/>
  <c r="BX103" i="34"/>
  <c r="BY103" i="34" s="1"/>
  <c r="BZ103" i="34" s="1"/>
  <c r="BU104" i="34"/>
  <c r="BU51" i="34"/>
  <c r="BV51" i="34" s="1"/>
  <c r="CE3" i="34"/>
  <c r="CA8" i="34"/>
  <c r="CG8" i="34" s="1"/>
  <c r="CH8" i="34" s="1"/>
  <c r="CF3" i="34"/>
  <c r="CA6" i="34"/>
  <c r="CG6" i="34" s="1"/>
  <c r="CH6" i="34" s="1"/>
  <c r="CD3" i="34"/>
  <c r="CA7" i="34"/>
  <c r="CG7" i="34" s="1"/>
  <c r="CH7" i="34" s="1"/>
  <c r="BU54" i="34"/>
  <c r="BV54" i="34" s="1"/>
  <c r="CC3" i="34"/>
  <c r="BX101" i="34"/>
  <c r="BX56" i="34"/>
  <c r="CA4" i="34"/>
  <c r="CG4" i="34" s="1"/>
  <c r="CJ4" i="34" s="1"/>
  <c r="CN4" i="34" s="1"/>
  <c r="BX104" i="34"/>
  <c r="CB3" i="34"/>
  <c r="CA120" i="34"/>
  <c r="CA5" i="34"/>
  <c r="CG5" i="34" s="1"/>
  <c r="CH5" i="34" s="1"/>
  <c r="CJ11" i="34"/>
  <c r="CN11" i="34" s="1"/>
  <c r="BV80" i="34"/>
  <c r="CN3" i="34"/>
  <c r="CQ3" i="34"/>
  <c r="CK3" i="34"/>
  <c r="CH31" i="34"/>
  <c r="BY77" i="34"/>
  <c r="BZ77" i="34" s="1"/>
  <c r="CE77" i="34" s="1"/>
  <c r="CB96" i="34"/>
  <c r="CG107" i="34"/>
  <c r="CC96" i="34"/>
  <c r="CE96" i="34"/>
  <c r="BX52" i="34"/>
  <c r="BY52" i="34" s="1"/>
  <c r="BZ52" i="34" s="1"/>
  <c r="CR31" i="34"/>
  <c r="CS31" i="34" s="1"/>
  <c r="CT31" i="34" s="1"/>
  <c r="CR32" i="34"/>
  <c r="CG109" i="34"/>
  <c r="CH109" i="34" s="1"/>
  <c r="BU53" i="34"/>
  <c r="CG112" i="34"/>
  <c r="CJ112" i="34" s="1"/>
  <c r="CR28" i="34"/>
  <c r="CS28" i="34" s="1"/>
  <c r="CT28" i="34" s="1"/>
  <c r="BV72" i="34"/>
  <c r="CJ35" i="34"/>
  <c r="CQ35" i="34" s="1"/>
  <c r="CG110" i="34"/>
  <c r="CR27" i="34"/>
  <c r="CS27" i="34" s="1"/>
  <c r="CT27" i="34" s="1"/>
  <c r="BU56" i="34"/>
  <c r="BY80" i="34"/>
  <c r="CB117" i="34"/>
  <c r="CC120" i="34"/>
  <c r="CF117" i="34"/>
  <c r="BV96" i="34"/>
  <c r="CN79" i="34"/>
  <c r="CQ79" i="34"/>
  <c r="CK79" i="34"/>
  <c r="CK78" i="34"/>
  <c r="CQ78" i="34"/>
  <c r="CN78" i="34"/>
  <c r="CD75" i="34"/>
  <c r="CA79" i="34"/>
  <c r="CA78" i="34"/>
  <c r="CE75" i="34"/>
  <c r="BU52" i="34"/>
  <c r="BV52" i="34" s="1"/>
  <c r="BY69" i="34"/>
  <c r="BZ69" i="34" s="1"/>
  <c r="BY72" i="34"/>
  <c r="BZ72" i="34" s="1"/>
  <c r="CF71" i="34" s="1"/>
  <c r="CB79" i="34"/>
  <c r="CD79" i="34"/>
  <c r="CE78" i="34"/>
  <c r="CC79" i="34"/>
  <c r="CD120" i="34"/>
  <c r="BX54" i="34"/>
  <c r="BY54" i="34" s="1"/>
  <c r="BZ54" i="34" s="1"/>
  <c r="CF116" i="34"/>
  <c r="BR100" i="34"/>
  <c r="BX55" i="34"/>
  <c r="BY55" i="34" s="1"/>
  <c r="BZ55" i="34" s="1"/>
  <c r="BR102" i="34"/>
  <c r="BS102" i="34" s="1"/>
  <c r="BU100" i="34"/>
  <c r="BV93" i="34"/>
  <c r="BX51" i="34"/>
  <c r="BY51" i="34" s="1"/>
  <c r="BZ51" i="34" s="1"/>
  <c r="BU99" i="34"/>
  <c r="BR101" i="34"/>
  <c r="BU101" i="34"/>
  <c r="CB120" i="34"/>
  <c r="BX53" i="34"/>
  <c r="BR103" i="34"/>
  <c r="BS103" i="34" s="1"/>
  <c r="BS96" i="34"/>
  <c r="BS72" i="34"/>
  <c r="CH111" i="34"/>
  <c r="CC116" i="34"/>
  <c r="CB11" i="34"/>
  <c r="CE11" i="34"/>
  <c r="CA12" i="34"/>
  <c r="CJ107" i="34"/>
  <c r="CA39" i="34"/>
  <c r="CA38" i="34"/>
  <c r="CE35" i="34"/>
  <c r="CD35" i="34"/>
  <c r="CC115" i="34"/>
  <c r="CN14" i="34"/>
  <c r="CB115" i="34"/>
  <c r="CA117" i="34"/>
  <c r="CA119" i="34"/>
  <c r="CA116" i="34"/>
  <c r="CE115" i="34"/>
  <c r="CK14" i="34"/>
  <c r="CE91" i="34"/>
  <c r="BV67" i="34"/>
  <c r="CF115" i="34"/>
  <c r="CA96" i="34"/>
  <c r="CF91" i="34"/>
  <c r="BY67" i="34"/>
  <c r="BZ67" i="34" s="1"/>
  <c r="CE67" i="34" s="1"/>
  <c r="CC91" i="34"/>
  <c r="BV68" i="34"/>
  <c r="BS68" i="34"/>
  <c r="BS67" i="34"/>
  <c r="BS93" i="34"/>
  <c r="CB91" i="34"/>
  <c r="CJ38" i="34"/>
  <c r="CK38" i="34" s="1"/>
  <c r="BS91" i="34"/>
  <c r="BS70" i="34"/>
  <c r="CC118" i="34"/>
  <c r="BV91" i="34"/>
  <c r="CB118" i="34"/>
  <c r="BS56" i="34"/>
  <c r="CF92" i="34"/>
  <c r="CA93" i="34"/>
  <c r="CC92" i="34"/>
  <c r="BV69" i="34"/>
  <c r="CB93" i="34"/>
  <c r="CA92" i="34"/>
  <c r="CE92" i="34"/>
  <c r="CF93" i="34"/>
  <c r="BY70" i="34"/>
  <c r="BZ70" i="34" s="1"/>
  <c r="CE118" i="34"/>
  <c r="BS69" i="34"/>
  <c r="BV70" i="34"/>
  <c r="CJ71" i="34"/>
  <c r="BS71" i="34"/>
  <c r="BS95" i="34"/>
  <c r="BS51" i="34"/>
  <c r="CJ55" i="34"/>
  <c r="BS55" i="34"/>
  <c r="BS94" i="34"/>
  <c r="CD12" i="34"/>
  <c r="BS53" i="34"/>
  <c r="CC15" i="34"/>
  <c r="CD15" i="34"/>
  <c r="BS54" i="34"/>
  <c r="BS52" i="34"/>
  <c r="CJ52" i="34"/>
  <c r="CA94" i="34"/>
  <c r="CD96" i="34"/>
  <c r="CD116" i="34"/>
  <c r="CF118" i="34"/>
  <c r="CC95" i="34"/>
  <c r="CB119" i="34"/>
  <c r="CD95" i="34"/>
  <c r="CB94" i="34"/>
  <c r="CD93" i="34"/>
  <c r="CD119" i="34"/>
  <c r="CA14" i="34"/>
  <c r="CD11" i="34"/>
  <c r="CD91" i="34"/>
  <c r="CC119" i="34"/>
  <c r="CD117" i="34"/>
  <c r="CF94" i="34"/>
  <c r="CE94" i="34"/>
  <c r="CC94" i="34"/>
  <c r="CA118" i="34"/>
  <c r="CD115" i="34"/>
  <c r="CE14" i="34"/>
  <c r="CD92" i="34"/>
  <c r="CQ95" i="34"/>
  <c r="CN95" i="34"/>
  <c r="CK95" i="34"/>
  <c r="CI61" i="34" l="1"/>
  <c r="CD40" i="34"/>
  <c r="CI23" i="34"/>
  <c r="CI20" i="34"/>
  <c r="CC40" i="34"/>
  <c r="CF35" i="34"/>
  <c r="CA40" i="34"/>
  <c r="CJ36" i="34"/>
  <c r="CK36" i="34" s="1"/>
  <c r="CG44" i="34"/>
  <c r="CH44" i="34" s="1"/>
  <c r="CF38" i="34"/>
  <c r="CO31" i="34"/>
  <c r="CP31" i="34" s="1"/>
  <c r="CE40" i="34"/>
  <c r="CL31" i="34"/>
  <c r="CM31" i="34" s="1"/>
  <c r="CG43" i="34"/>
  <c r="CI43" i="34" s="1"/>
  <c r="CA102" i="34"/>
  <c r="CB40" i="34"/>
  <c r="CG40" i="34" s="1"/>
  <c r="CQ21" i="34"/>
  <c r="CG84" i="34"/>
  <c r="CJ84" i="34" s="1"/>
  <c r="CQ84" i="34" s="1"/>
  <c r="CK21" i="34"/>
  <c r="CF36" i="34"/>
  <c r="CB75" i="34"/>
  <c r="CA76" i="34"/>
  <c r="CJ44" i="34"/>
  <c r="CN44" i="34" s="1"/>
  <c r="CG48" i="34"/>
  <c r="CH48" i="34" s="1"/>
  <c r="CC68" i="34"/>
  <c r="CG47" i="34"/>
  <c r="CH47" i="34" s="1"/>
  <c r="CE76" i="34"/>
  <c r="DP61" i="34"/>
  <c r="DQ60" i="34"/>
  <c r="CK12" i="34"/>
  <c r="CC35" i="34"/>
  <c r="CF37" i="34"/>
  <c r="CH59" i="34"/>
  <c r="CI59" i="34"/>
  <c r="CJ59" i="34"/>
  <c r="CC38" i="34"/>
  <c r="CB38" i="34"/>
  <c r="CG38" i="34" s="1"/>
  <c r="CI63" i="34"/>
  <c r="CM27" i="34"/>
  <c r="CN12" i="34"/>
  <c r="CJ67" i="34"/>
  <c r="CN67" i="34" s="1"/>
  <c r="CH60" i="34"/>
  <c r="CI60" i="34"/>
  <c r="CJ47" i="34"/>
  <c r="CI62" i="34"/>
  <c r="CN64" i="34"/>
  <c r="CK64" i="34"/>
  <c r="CQ64" i="34"/>
  <c r="CI64" i="34"/>
  <c r="DG60" i="34"/>
  <c r="DX60" i="34"/>
  <c r="DY60" i="34" s="1"/>
  <c r="CG88" i="34"/>
  <c r="CJ88" i="34" s="1"/>
  <c r="CK88" i="34" s="1"/>
  <c r="CC36" i="34"/>
  <c r="CA36" i="34"/>
  <c r="CQ5" i="34"/>
  <c r="CB35" i="34"/>
  <c r="CQ24" i="34"/>
  <c r="CI30" i="34"/>
  <c r="CE36" i="34"/>
  <c r="CK5" i="34"/>
  <c r="CN24" i="34"/>
  <c r="CB14" i="34"/>
  <c r="BS100" i="34"/>
  <c r="CH32" i="34"/>
  <c r="CI31" i="34"/>
  <c r="CA13" i="34"/>
  <c r="CD13" i="34"/>
  <c r="CI28" i="34"/>
  <c r="CB13" i="34"/>
  <c r="CC11" i="34"/>
  <c r="CI32" i="34"/>
  <c r="CE69" i="34"/>
  <c r="CK20" i="34"/>
  <c r="CN20" i="34"/>
  <c r="CQ20" i="34"/>
  <c r="CO28" i="34"/>
  <c r="CC12" i="34"/>
  <c r="CI29" i="34"/>
  <c r="CE13" i="34"/>
  <c r="CI27" i="34"/>
  <c r="CB37" i="34"/>
  <c r="CA37" i="34"/>
  <c r="CE37" i="34"/>
  <c r="CS29" i="34"/>
  <c r="CT29" i="34" s="1"/>
  <c r="CY29" i="34" s="1"/>
  <c r="CF15" i="34"/>
  <c r="CG15" i="34" s="1"/>
  <c r="CH15" i="34" s="1"/>
  <c r="CF14" i="34"/>
  <c r="CA16" i="34"/>
  <c r="CD99" i="34"/>
  <c r="CF11" i="34"/>
  <c r="CF13" i="34"/>
  <c r="CG39" i="34"/>
  <c r="CH39" i="34" s="1"/>
  <c r="BV100" i="34"/>
  <c r="CB103" i="34"/>
  <c r="CB16" i="34"/>
  <c r="BS99" i="34"/>
  <c r="CQ11" i="34"/>
  <c r="CH108" i="34"/>
  <c r="CJ108" i="34"/>
  <c r="CE16" i="34"/>
  <c r="BV101" i="34"/>
  <c r="CC75" i="34"/>
  <c r="CK8" i="34"/>
  <c r="BY100" i="34"/>
  <c r="BZ100" i="34" s="1"/>
  <c r="CF12" i="34"/>
  <c r="CD16" i="34"/>
  <c r="CE102" i="34"/>
  <c r="CC103" i="34"/>
  <c r="CN8" i="34"/>
  <c r="CD103" i="34"/>
  <c r="BY104" i="34"/>
  <c r="BZ104" i="34" s="1"/>
  <c r="CC104" i="34" s="1"/>
  <c r="CM28" i="34"/>
  <c r="BY101" i="34"/>
  <c r="BZ101" i="34" s="1"/>
  <c r="CE101" i="34" s="1"/>
  <c r="CE99" i="34"/>
  <c r="CA103" i="34"/>
  <c r="BY56" i="34"/>
  <c r="BZ56" i="34" s="1"/>
  <c r="CC56" i="34" s="1"/>
  <c r="CB72" i="34"/>
  <c r="CG3" i="34"/>
  <c r="CH3" i="34" s="1"/>
  <c r="CE52" i="34"/>
  <c r="CI110" i="34"/>
  <c r="BV56" i="34"/>
  <c r="CJ109" i="34"/>
  <c r="CQ109" i="34" s="1"/>
  <c r="CI111" i="34"/>
  <c r="CH112" i="34"/>
  <c r="CD52" i="34"/>
  <c r="CK11" i="34"/>
  <c r="CI109" i="34"/>
  <c r="CH110" i="34"/>
  <c r="CI108" i="34"/>
  <c r="CC78" i="34"/>
  <c r="CC76" i="34"/>
  <c r="CA77" i="34"/>
  <c r="CI112" i="34"/>
  <c r="BY53" i="34"/>
  <c r="BZ53" i="34" s="1"/>
  <c r="CB77" i="34"/>
  <c r="CS32" i="34"/>
  <c r="CT32" i="34" s="1"/>
  <c r="CU32" i="34" s="1"/>
  <c r="CY27" i="34"/>
  <c r="CU31" i="34"/>
  <c r="CX27" i="34"/>
  <c r="CU30" i="34"/>
  <c r="CU28" i="34"/>
  <c r="CI107" i="34"/>
  <c r="CV27" i="34"/>
  <c r="CY28" i="34"/>
  <c r="CX28" i="34"/>
  <c r="CW28" i="34"/>
  <c r="CV29" i="34"/>
  <c r="CN35" i="34"/>
  <c r="CX31" i="34"/>
  <c r="CV31" i="34"/>
  <c r="CW31" i="34"/>
  <c r="CY30" i="34"/>
  <c r="CB78" i="34"/>
  <c r="CD77" i="34"/>
  <c r="CK4" i="34"/>
  <c r="CG120" i="34"/>
  <c r="CH120" i="34" s="1"/>
  <c r="CH107" i="34"/>
  <c r="CK35" i="34"/>
  <c r="CH4" i="34"/>
  <c r="BS101" i="34"/>
  <c r="BV104" i="34"/>
  <c r="CC72" i="34"/>
  <c r="CF69" i="34"/>
  <c r="CF68" i="34"/>
  <c r="BV53" i="34"/>
  <c r="CG117" i="34"/>
  <c r="CJ117" i="34" s="1"/>
  <c r="CB69" i="34"/>
  <c r="CQ4" i="34"/>
  <c r="CE72" i="34"/>
  <c r="BV99" i="34"/>
  <c r="BZ80" i="34"/>
  <c r="CJ103" i="34"/>
  <c r="CN103" i="34" s="1"/>
  <c r="BS104" i="34"/>
  <c r="CK112" i="34"/>
  <c r="CN112" i="34"/>
  <c r="CQ112" i="34"/>
  <c r="CK107" i="34"/>
  <c r="CQ107" i="34"/>
  <c r="CN107" i="34"/>
  <c r="CG116" i="34"/>
  <c r="CJ116" i="34" s="1"/>
  <c r="CC67" i="34"/>
  <c r="CA69" i="34"/>
  <c r="CA71" i="34"/>
  <c r="CN38" i="34"/>
  <c r="CQ38" i="34"/>
  <c r="CG115" i="34"/>
  <c r="CG91" i="34"/>
  <c r="CH91" i="34" s="1"/>
  <c r="CF67" i="34"/>
  <c r="CA72" i="34"/>
  <c r="CA68" i="34"/>
  <c r="CG96" i="34"/>
  <c r="CH96" i="34" s="1"/>
  <c r="CB67" i="34"/>
  <c r="CG93" i="34"/>
  <c r="CJ93" i="34" s="1"/>
  <c r="CH83" i="34"/>
  <c r="CJ83" i="34"/>
  <c r="CG92" i="34"/>
  <c r="CJ92" i="34" s="1"/>
  <c r="CG94" i="34"/>
  <c r="CJ6" i="34"/>
  <c r="CQ6" i="34" s="1"/>
  <c r="CA70" i="34"/>
  <c r="CB71" i="34"/>
  <c r="CD71" i="34"/>
  <c r="CF70" i="34"/>
  <c r="CD72" i="34"/>
  <c r="CC71" i="34"/>
  <c r="CE70" i="34"/>
  <c r="CD67" i="34"/>
  <c r="CB70" i="34"/>
  <c r="CC70" i="34"/>
  <c r="CD69" i="34"/>
  <c r="CD68" i="34"/>
  <c r="CG118" i="34"/>
  <c r="CK71" i="34"/>
  <c r="CQ71" i="34"/>
  <c r="CN71" i="34"/>
  <c r="CG95" i="34"/>
  <c r="CH95" i="34" s="1"/>
  <c r="CA54" i="34"/>
  <c r="CD51" i="34"/>
  <c r="CE51" i="34"/>
  <c r="CB51" i="34"/>
  <c r="CA52" i="34"/>
  <c r="CA55" i="34"/>
  <c r="CC55" i="34"/>
  <c r="CB55" i="34"/>
  <c r="CE54" i="34"/>
  <c r="CD55" i="34"/>
  <c r="CQ52" i="34"/>
  <c r="CN52" i="34"/>
  <c r="CK52" i="34"/>
  <c r="CQ55" i="34"/>
  <c r="CN55" i="34"/>
  <c r="CK55" i="34"/>
  <c r="CG119" i="34"/>
  <c r="CN36" i="34" l="1"/>
  <c r="CQ36" i="34"/>
  <c r="CI44" i="34"/>
  <c r="CL20" i="34"/>
  <c r="CH40" i="34"/>
  <c r="CJ40" i="34"/>
  <c r="CN40" i="34" s="1"/>
  <c r="CQ44" i="34"/>
  <c r="CK44" i="34"/>
  <c r="CG36" i="34"/>
  <c r="CH36" i="34" s="1"/>
  <c r="CP27" i="34"/>
  <c r="DD27" i="34" s="1"/>
  <c r="DK27" i="34" s="1"/>
  <c r="CG11" i="34"/>
  <c r="CH11" i="34" s="1"/>
  <c r="CH43" i="34"/>
  <c r="CN84" i="34"/>
  <c r="CH84" i="34"/>
  <c r="CK84" i="34"/>
  <c r="CI84" i="34"/>
  <c r="DD31" i="34"/>
  <c r="DH31" i="34" s="1"/>
  <c r="CI48" i="34"/>
  <c r="CI86" i="34"/>
  <c r="CH88" i="34"/>
  <c r="CI87" i="34"/>
  <c r="CI47" i="34"/>
  <c r="CN88" i="34"/>
  <c r="CI83" i="34"/>
  <c r="CI45" i="34"/>
  <c r="CG35" i="34"/>
  <c r="CH35" i="34" s="1"/>
  <c r="CI46" i="34"/>
  <c r="CG14" i="34"/>
  <c r="CH14" i="34" s="1"/>
  <c r="CG37" i="34"/>
  <c r="CJ37" i="34" s="1"/>
  <c r="CK37" i="34" s="1"/>
  <c r="CQ47" i="34"/>
  <c r="CR43" i="34" s="1"/>
  <c r="CS43" i="34" s="1"/>
  <c r="CT43" i="34" s="1"/>
  <c r="CK47" i="34"/>
  <c r="CL44" i="34" s="1"/>
  <c r="CN47" i="34"/>
  <c r="CO46" i="34" s="1"/>
  <c r="CP46" i="34" s="1"/>
  <c r="CQ67" i="34"/>
  <c r="CN59" i="34"/>
  <c r="CO59" i="34" s="1"/>
  <c r="CQ59" i="34"/>
  <c r="CK59" i="34"/>
  <c r="CQ88" i="34"/>
  <c r="CK67" i="34"/>
  <c r="CI85" i="34"/>
  <c r="CI88" i="34"/>
  <c r="CL19" i="34"/>
  <c r="CM19" i="34" s="1"/>
  <c r="CR24" i="34"/>
  <c r="CR21" i="34"/>
  <c r="CR19" i="34"/>
  <c r="CL23" i="34"/>
  <c r="DD23" i="34" s="1"/>
  <c r="CL21" i="34"/>
  <c r="CR4" i="34"/>
  <c r="CS4" i="34" s="1"/>
  <c r="CT4" i="34" s="1"/>
  <c r="CC102" i="34"/>
  <c r="CL24" i="34"/>
  <c r="CO19" i="34"/>
  <c r="CO21" i="34"/>
  <c r="CO47" i="34"/>
  <c r="CO20" i="34"/>
  <c r="CL22" i="34"/>
  <c r="CM22" i="34" s="1"/>
  <c r="CR23" i="34"/>
  <c r="CS23" i="34" s="1"/>
  <c r="CT23" i="34" s="1"/>
  <c r="CR20" i="34"/>
  <c r="CO23" i="34"/>
  <c r="CP23" i="34" s="1"/>
  <c r="CP28" i="34"/>
  <c r="CG13" i="34"/>
  <c r="CJ13" i="34" s="1"/>
  <c r="CR22" i="34"/>
  <c r="CS22" i="34" s="1"/>
  <c r="CT22" i="34" s="1"/>
  <c r="CG12" i="34"/>
  <c r="CH12" i="34" s="1"/>
  <c r="CO22" i="34"/>
  <c r="CP22" i="34" s="1"/>
  <c r="DD28" i="34"/>
  <c r="DE28" i="34" s="1"/>
  <c r="CO24" i="34"/>
  <c r="CY32" i="34"/>
  <c r="CW30" i="34"/>
  <c r="CX29" i="34"/>
  <c r="CV30" i="34"/>
  <c r="CW27" i="34"/>
  <c r="CI6" i="34"/>
  <c r="CZ27" i="34"/>
  <c r="DA27" i="34" s="1"/>
  <c r="CF103" i="34"/>
  <c r="CG103" i="34" s="1"/>
  <c r="CH103" i="34" s="1"/>
  <c r="CU29" i="34"/>
  <c r="CB102" i="34"/>
  <c r="CA56" i="34"/>
  <c r="CV32" i="34"/>
  <c r="CG16" i="34"/>
  <c r="CJ16" i="34" s="1"/>
  <c r="CN16" i="34" s="1"/>
  <c r="CZ28" i="34"/>
  <c r="DA28" i="34" s="1"/>
  <c r="DB28" i="34" s="1"/>
  <c r="CI3" i="34"/>
  <c r="CN108" i="34"/>
  <c r="CQ108" i="34"/>
  <c r="CR107" i="34" s="1"/>
  <c r="CS107" i="34" s="1"/>
  <c r="CT107" i="34" s="1"/>
  <c r="CK108" i="34"/>
  <c r="CI8" i="34"/>
  <c r="CD100" i="34"/>
  <c r="CB99" i="34"/>
  <c r="CA100" i="34"/>
  <c r="CF99" i="34"/>
  <c r="CZ31" i="34"/>
  <c r="DA31" i="34" s="1"/>
  <c r="CW32" i="34"/>
  <c r="CI5" i="34"/>
  <c r="CI4" i="34"/>
  <c r="CE100" i="34"/>
  <c r="CJ99" i="34"/>
  <c r="CI7" i="34"/>
  <c r="CN109" i="34"/>
  <c r="CD56" i="34"/>
  <c r="CF101" i="34"/>
  <c r="CC99" i="34"/>
  <c r="CE56" i="34"/>
  <c r="CE104" i="34"/>
  <c r="CC100" i="34"/>
  <c r="CR8" i="34"/>
  <c r="CS8" i="34" s="1"/>
  <c r="CT8" i="34" s="1"/>
  <c r="CD104" i="34"/>
  <c r="CJ96" i="34"/>
  <c r="CN96" i="34" s="1"/>
  <c r="CK109" i="34"/>
  <c r="CF55" i="34"/>
  <c r="CG55" i="34" s="1"/>
  <c r="CF54" i="34"/>
  <c r="CA101" i="34"/>
  <c r="CR3" i="34"/>
  <c r="CF102" i="34"/>
  <c r="CB104" i="34"/>
  <c r="CB56" i="34"/>
  <c r="CD101" i="34"/>
  <c r="CQ40" i="34"/>
  <c r="CB101" i="34"/>
  <c r="CA104" i="34"/>
  <c r="CK40" i="34"/>
  <c r="CF52" i="34"/>
  <c r="CF100" i="34"/>
  <c r="CF51" i="34"/>
  <c r="CC52" i="34"/>
  <c r="CE53" i="34"/>
  <c r="CF53" i="34"/>
  <c r="CC54" i="34"/>
  <c r="CA53" i="34"/>
  <c r="CD53" i="34"/>
  <c r="CQ103" i="34"/>
  <c r="CK103" i="34"/>
  <c r="CR7" i="34"/>
  <c r="CS7" i="34" s="1"/>
  <c r="CT7" i="34" s="1"/>
  <c r="CJ120" i="34"/>
  <c r="CN120" i="34" s="1"/>
  <c r="CZ30" i="34"/>
  <c r="CX32" i="34"/>
  <c r="CZ29" i="34"/>
  <c r="CB54" i="34"/>
  <c r="CD80" i="34"/>
  <c r="CC80" i="34"/>
  <c r="CF75" i="34"/>
  <c r="CG75" i="34" s="1"/>
  <c r="CF78" i="34"/>
  <c r="CG78" i="34" s="1"/>
  <c r="CF79" i="34"/>
  <c r="CG79" i="34" s="1"/>
  <c r="CB80" i="34"/>
  <c r="CA80" i="34"/>
  <c r="CF76" i="34"/>
  <c r="CG76" i="34" s="1"/>
  <c r="CJ76" i="34" s="1"/>
  <c r="CE80" i="34"/>
  <c r="CF77" i="34"/>
  <c r="CG77" i="34" s="1"/>
  <c r="CB53" i="34"/>
  <c r="CH117" i="34"/>
  <c r="CC51" i="34"/>
  <c r="CJ91" i="34"/>
  <c r="CG68" i="34"/>
  <c r="CJ68" i="34" s="1"/>
  <c r="CH93" i="34"/>
  <c r="CH115" i="34"/>
  <c r="CJ115" i="34"/>
  <c r="CQ116" i="34"/>
  <c r="CK116" i="34"/>
  <c r="CN116" i="34"/>
  <c r="CH38" i="34"/>
  <c r="CH116" i="34"/>
  <c r="CG69" i="34"/>
  <c r="CH69" i="34" s="1"/>
  <c r="CG72" i="34"/>
  <c r="CI116" i="34"/>
  <c r="CG67" i="34"/>
  <c r="CH67" i="34" s="1"/>
  <c r="CI94" i="34"/>
  <c r="CR5" i="34"/>
  <c r="CK6" i="34"/>
  <c r="CL3" i="34" s="1"/>
  <c r="CR6" i="34"/>
  <c r="CI91" i="34"/>
  <c r="CI96" i="34"/>
  <c r="CI92" i="34"/>
  <c r="CH92" i="34"/>
  <c r="CH94" i="34"/>
  <c r="CQ83" i="34"/>
  <c r="CN83" i="34"/>
  <c r="CR83" i="34"/>
  <c r="CK83" i="34"/>
  <c r="CI118" i="34"/>
  <c r="CN6" i="34"/>
  <c r="CI95" i="34"/>
  <c r="CI120" i="34"/>
  <c r="CI93" i="34"/>
  <c r="CI117" i="34"/>
  <c r="CG70" i="34"/>
  <c r="CG71" i="34"/>
  <c r="CJ94" i="34"/>
  <c r="CQ94" i="34" s="1"/>
  <c r="CN117" i="34"/>
  <c r="CK117" i="34"/>
  <c r="CQ117" i="34"/>
  <c r="CH119" i="34"/>
  <c r="CI119" i="34"/>
  <c r="CH118" i="34"/>
  <c r="CJ118" i="34" s="1"/>
  <c r="CQ118" i="34" s="1"/>
  <c r="CI115" i="34"/>
  <c r="CK92" i="34"/>
  <c r="CN92" i="34"/>
  <c r="CQ92" i="34"/>
  <c r="CQ93" i="34"/>
  <c r="CK93" i="34"/>
  <c r="CN93" i="34"/>
  <c r="DE27" i="34" l="1"/>
  <c r="DH27" i="34"/>
  <c r="DK31" i="34"/>
  <c r="CI38" i="34"/>
  <c r="CI37" i="34"/>
  <c r="CI35" i="34"/>
  <c r="CI39" i="34"/>
  <c r="CH37" i="34"/>
  <c r="DE31" i="34"/>
  <c r="CI36" i="34"/>
  <c r="CR44" i="34"/>
  <c r="CQ37" i="34"/>
  <c r="CR38" i="34" s="1"/>
  <c r="CS38" i="34" s="1"/>
  <c r="CT38" i="34" s="1"/>
  <c r="CN37" i="34"/>
  <c r="CO39" i="34" s="1"/>
  <c r="CR47" i="34"/>
  <c r="CS47" i="34" s="1"/>
  <c r="CT47" i="34" s="1"/>
  <c r="CR46" i="34"/>
  <c r="CS46" i="34" s="1"/>
  <c r="CT46" i="34" s="1"/>
  <c r="CV46" i="34" s="1"/>
  <c r="CP24" i="34"/>
  <c r="CS44" i="34"/>
  <c r="CT44" i="34" s="1"/>
  <c r="CV43" i="34" s="1"/>
  <c r="CK76" i="34"/>
  <c r="CQ76" i="34"/>
  <c r="CN76" i="34"/>
  <c r="CM21" i="34"/>
  <c r="CO108" i="34"/>
  <c r="CS24" i="34"/>
  <c r="CT24" i="34" s="1"/>
  <c r="CW24" i="34" s="1"/>
  <c r="CH16" i="34"/>
  <c r="CL47" i="34"/>
  <c r="CM47" i="34" s="1"/>
  <c r="CM24" i="34"/>
  <c r="CX23" i="34"/>
  <c r="CL46" i="34"/>
  <c r="CM44" i="34" s="1"/>
  <c r="CL43" i="34"/>
  <c r="CM43" i="34" s="1"/>
  <c r="CS21" i="34"/>
  <c r="CT21" i="34" s="1"/>
  <c r="CY21" i="34" s="1"/>
  <c r="CR63" i="34"/>
  <c r="CS63" i="34" s="1"/>
  <c r="CT63" i="34" s="1"/>
  <c r="CR62" i="34"/>
  <c r="CS62" i="34" s="1"/>
  <c r="CT62" i="34" s="1"/>
  <c r="CR64" i="34"/>
  <c r="CM23" i="34"/>
  <c r="CS19" i="34"/>
  <c r="CT19" i="34" s="1"/>
  <c r="CL62" i="34"/>
  <c r="CL63" i="34"/>
  <c r="CL64" i="34"/>
  <c r="CR59" i="34"/>
  <c r="CO44" i="34"/>
  <c r="CP44" i="34" s="1"/>
  <c r="CO63" i="34"/>
  <c r="CP63" i="34" s="1"/>
  <c r="CO62" i="34"/>
  <c r="CP62" i="34" s="1"/>
  <c r="CH13" i="34"/>
  <c r="CL59" i="34"/>
  <c r="CO43" i="34"/>
  <c r="CP43" i="34" s="1"/>
  <c r="CQ68" i="34"/>
  <c r="CN68" i="34"/>
  <c r="CK68" i="34"/>
  <c r="CI40" i="34"/>
  <c r="CO64" i="34"/>
  <c r="CP64" i="34" s="1"/>
  <c r="CM20" i="34"/>
  <c r="CP21" i="34"/>
  <c r="DH28" i="34"/>
  <c r="DI31" i="34" s="1"/>
  <c r="CI11" i="34"/>
  <c r="CU48" i="34"/>
  <c r="CZ43" i="34"/>
  <c r="CU45" i="34"/>
  <c r="CW43" i="34"/>
  <c r="DA30" i="34"/>
  <c r="CI15" i="34"/>
  <c r="DK28" i="34"/>
  <c r="DL29" i="34" s="1"/>
  <c r="CS20" i="34"/>
  <c r="CT20" i="34" s="1"/>
  <c r="CG56" i="34"/>
  <c r="CJ56" i="34" s="1"/>
  <c r="CQ56" i="34" s="1"/>
  <c r="CW23" i="34"/>
  <c r="CG102" i="34"/>
  <c r="CH102" i="34" s="1"/>
  <c r="CV23" i="34"/>
  <c r="CP20" i="34"/>
  <c r="CY22" i="34"/>
  <c r="CP19" i="34"/>
  <c r="CO112" i="34"/>
  <c r="CY8" i="34"/>
  <c r="CR108" i="34"/>
  <c r="CI13" i="34"/>
  <c r="CK16" i="34"/>
  <c r="CR111" i="34"/>
  <c r="CS111" i="34" s="1"/>
  <c r="CT111" i="34" s="1"/>
  <c r="CU111" i="34" s="1"/>
  <c r="DF31" i="34"/>
  <c r="CI12" i="34"/>
  <c r="CI14" i="34"/>
  <c r="DA32" i="34"/>
  <c r="DB32" i="34" s="1"/>
  <c r="CO110" i="34"/>
  <c r="CP110" i="34" s="1"/>
  <c r="DA29" i="34"/>
  <c r="CO109" i="34"/>
  <c r="CO111" i="34"/>
  <c r="CP111" i="34" s="1"/>
  <c r="CI16" i="34"/>
  <c r="DF27" i="34"/>
  <c r="CR110" i="34"/>
  <c r="CS110" i="34" s="1"/>
  <c r="CT110" i="34" s="1"/>
  <c r="CX107" i="34" s="1"/>
  <c r="CG104" i="34"/>
  <c r="CH104" i="34" s="1"/>
  <c r="CR109" i="34"/>
  <c r="CG101" i="34"/>
  <c r="CH101" i="34" s="1"/>
  <c r="CG99" i="34"/>
  <c r="CH99" i="34" s="1"/>
  <c r="CO107" i="34"/>
  <c r="CP107" i="34" s="1"/>
  <c r="CG52" i="34"/>
  <c r="CH52" i="34" s="1"/>
  <c r="CL109" i="34"/>
  <c r="CR112" i="34"/>
  <c r="CQ16" i="34"/>
  <c r="CK99" i="34"/>
  <c r="CQ99" i="34"/>
  <c r="CN99" i="34"/>
  <c r="CK96" i="34"/>
  <c r="CG100" i="34"/>
  <c r="CL108" i="34"/>
  <c r="CQ96" i="34"/>
  <c r="CZ4" i="34"/>
  <c r="CG54" i="34"/>
  <c r="CH54" i="34" s="1"/>
  <c r="CG51" i="34"/>
  <c r="CV8" i="34"/>
  <c r="CL112" i="34"/>
  <c r="CG53" i="34"/>
  <c r="CJ53" i="34" s="1"/>
  <c r="CK53" i="34" s="1"/>
  <c r="CL111" i="34"/>
  <c r="CM111" i="34" s="1"/>
  <c r="CL110" i="34"/>
  <c r="CM110" i="34" s="1"/>
  <c r="CS3" i="34"/>
  <c r="CT3" i="34" s="1"/>
  <c r="CU8" i="34" s="1"/>
  <c r="CL107" i="34"/>
  <c r="CM107" i="34" s="1"/>
  <c r="CM3" i="34"/>
  <c r="DD3" i="34"/>
  <c r="DH23" i="34"/>
  <c r="DE23" i="34"/>
  <c r="DK23" i="34"/>
  <c r="DL28" i="34"/>
  <c r="DM28" i="34" s="1"/>
  <c r="DN28" i="34" s="1"/>
  <c r="DR28" i="34" s="1"/>
  <c r="CW8" i="34"/>
  <c r="CZ7" i="34"/>
  <c r="CO4" i="34"/>
  <c r="CO3" i="34"/>
  <c r="CP3" i="34" s="1"/>
  <c r="CO8" i="34"/>
  <c r="CY4" i="34"/>
  <c r="CL5" i="34"/>
  <c r="CL8" i="34"/>
  <c r="DB27" i="34"/>
  <c r="DF28" i="34"/>
  <c r="CL40" i="34"/>
  <c r="CL39" i="34"/>
  <c r="CL36" i="34"/>
  <c r="CL38" i="34"/>
  <c r="CM38" i="34" s="1"/>
  <c r="CL37" i="34"/>
  <c r="DB31" i="34"/>
  <c r="CL35" i="34"/>
  <c r="CQ120" i="34"/>
  <c r="DI28" i="34"/>
  <c r="CR37" i="34"/>
  <c r="CK120" i="34"/>
  <c r="CH75" i="34"/>
  <c r="CH79" i="34"/>
  <c r="CH78" i="34"/>
  <c r="CJ69" i="34"/>
  <c r="CN69" i="34" s="1"/>
  <c r="CH77" i="34"/>
  <c r="CJ77" i="34"/>
  <c r="CG80" i="34"/>
  <c r="CI76" i="34" s="1"/>
  <c r="CH76" i="34"/>
  <c r="CH72" i="34"/>
  <c r="CJ72" i="34"/>
  <c r="CQ91" i="34"/>
  <c r="CN91" i="34"/>
  <c r="CK91" i="34"/>
  <c r="CN115" i="34"/>
  <c r="CK115" i="34"/>
  <c r="CQ115" i="34"/>
  <c r="CJ54" i="34"/>
  <c r="CK54" i="34" s="1"/>
  <c r="CL6" i="34"/>
  <c r="CL4" i="34"/>
  <c r="CS5" i="34"/>
  <c r="CT5" i="34" s="1"/>
  <c r="CV5" i="34" s="1"/>
  <c r="CI68" i="34"/>
  <c r="CS6" i="34"/>
  <c r="CT6" i="34" s="1"/>
  <c r="CV7" i="34" s="1"/>
  <c r="CL7" i="34"/>
  <c r="CR86" i="34"/>
  <c r="CS86" i="34" s="1"/>
  <c r="CT86" i="34" s="1"/>
  <c r="CR84" i="34"/>
  <c r="CR88" i="34"/>
  <c r="CS88" i="34" s="1"/>
  <c r="CT88" i="34" s="1"/>
  <c r="CR87" i="34"/>
  <c r="CS87" i="34" s="1"/>
  <c r="CT87" i="34" s="1"/>
  <c r="CL86" i="34"/>
  <c r="CL84" i="34"/>
  <c r="CL87" i="34"/>
  <c r="CL88" i="34"/>
  <c r="CO86" i="34"/>
  <c r="CO88" i="34"/>
  <c r="CO84" i="34"/>
  <c r="CO87" i="34"/>
  <c r="CO83" i="34"/>
  <c r="CP83" i="34" s="1"/>
  <c r="CL83" i="34"/>
  <c r="CH68" i="34"/>
  <c r="CO5" i="34"/>
  <c r="CO7" i="34"/>
  <c r="CP7" i="34" s="1"/>
  <c r="CO6" i="34"/>
  <c r="CI72" i="34"/>
  <c r="CH71" i="34"/>
  <c r="CI71" i="34"/>
  <c r="CI67" i="34"/>
  <c r="CH70" i="34"/>
  <c r="CI70" i="34"/>
  <c r="CJ70" i="34"/>
  <c r="CI69" i="34"/>
  <c r="CN94" i="34"/>
  <c r="CH55" i="34"/>
  <c r="CK94" i="34"/>
  <c r="CN118" i="34"/>
  <c r="CK118" i="34"/>
  <c r="CQ13" i="34"/>
  <c r="CK13" i="34"/>
  <c r="CN13" i="34"/>
  <c r="CX45" i="34" l="1"/>
  <c r="CZ46" i="34"/>
  <c r="CX48" i="34"/>
  <c r="CO35" i="34"/>
  <c r="CV45" i="34"/>
  <c r="CR40" i="34"/>
  <c r="CO40" i="34"/>
  <c r="CP39" i="34" s="1"/>
  <c r="CR36" i="34"/>
  <c r="CS36" i="34" s="1"/>
  <c r="CT36" i="34" s="1"/>
  <c r="CX36" i="34" s="1"/>
  <c r="CO36" i="34"/>
  <c r="CX47" i="34"/>
  <c r="CY46" i="34"/>
  <c r="CW44" i="34"/>
  <c r="CU46" i="34"/>
  <c r="CX24" i="34"/>
  <c r="CO37" i="34"/>
  <c r="CP36" i="34" s="1"/>
  <c r="CR39" i="34"/>
  <c r="CS39" i="34" s="1"/>
  <c r="CT39" i="34" s="1"/>
  <c r="CX39" i="34" s="1"/>
  <c r="CP108" i="34"/>
  <c r="CZ44" i="34"/>
  <c r="CR35" i="34"/>
  <c r="CS35" i="34" s="1"/>
  <c r="CT35" i="34" s="1"/>
  <c r="CX43" i="34"/>
  <c r="CW46" i="34"/>
  <c r="CO38" i="34"/>
  <c r="CP38" i="34" s="1"/>
  <c r="CV24" i="34"/>
  <c r="CX44" i="34"/>
  <c r="CZ22" i="34"/>
  <c r="DD43" i="34"/>
  <c r="DE43" i="34" s="1"/>
  <c r="CU44" i="34"/>
  <c r="CS64" i="34"/>
  <c r="CT64" i="34" s="1"/>
  <c r="CZ61" i="34" s="1"/>
  <c r="CY44" i="34"/>
  <c r="CZ23" i="34"/>
  <c r="CV19" i="34"/>
  <c r="CZ20" i="34"/>
  <c r="CS108" i="34"/>
  <c r="CT108" i="34" s="1"/>
  <c r="CU108" i="34" s="1"/>
  <c r="CZ21" i="34"/>
  <c r="DG31" i="34"/>
  <c r="DC30" i="34"/>
  <c r="CJ104" i="34"/>
  <c r="CQ104" i="34" s="1"/>
  <c r="CW19" i="34"/>
  <c r="CW22" i="34"/>
  <c r="CX19" i="34"/>
  <c r="CX21" i="34"/>
  <c r="CY24" i="34"/>
  <c r="CH56" i="34"/>
  <c r="CZ19" i="34"/>
  <c r="CV22" i="34"/>
  <c r="CU22" i="34"/>
  <c r="CU20" i="34"/>
  <c r="CY19" i="34"/>
  <c r="CU24" i="34"/>
  <c r="DD46" i="34"/>
  <c r="DE46" i="34" s="1"/>
  <c r="CU23" i="34"/>
  <c r="CM46" i="34"/>
  <c r="DB30" i="34"/>
  <c r="CY107" i="34"/>
  <c r="CW20" i="34"/>
  <c r="CP47" i="34"/>
  <c r="CS59" i="34"/>
  <c r="CT59" i="34" s="1"/>
  <c r="CM59" i="34"/>
  <c r="CM64" i="34"/>
  <c r="CM63" i="34"/>
  <c r="DD63" i="34"/>
  <c r="DD62" i="34"/>
  <c r="CM62" i="34"/>
  <c r="CN56" i="34"/>
  <c r="CY62" i="34"/>
  <c r="CV63" i="34"/>
  <c r="CW63" i="34"/>
  <c r="CX63" i="34"/>
  <c r="CW62" i="34"/>
  <c r="CX61" i="34"/>
  <c r="CV62" i="34"/>
  <c r="CX60" i="34"/>
  <c r="CU21" i="34"/>
  <c r="CY61" i="34"/>
  <c r="CY60" i="34"/>
  <c r="CK56" i="34"/>
  <c r="CP59" i="34"/>
  <c r="DL31" i="34"/>
  <c r="DM31" i="34" s="1"/>
  <c r="DN31" i="34" s="1"/>
  <c r="DR31" i="34" s="1"/>
  <c r="CS109" i="34"/>
  <c r="CT109" i="34" s="1"/>
  <c r="CW48" i="34"/>
  <c r="CV48" i="34"/>
  <c r="CY48" i="34"/>
  <c r="CZ47" i="34"/>
  <c r="CY45" i="34"/>
  <c r="CY43" i="34"/>
  <c r="CP112" i="34"/>
  <c r="DI27" i="34"/>
  <c r="DJ31" i="34" s="1"/>
  <c r="DC29" i="34"/>
  <c r="CM36" i="34"/>
  <c r="CW47" i="34"/>
  <c r="DL27" i="34"/>
  <c r="DM27" i="34" s="1"/>
  <c r="DN27" i="34" s="1"/>
  <c r="DL32" i="34"/>
  <c r="CS112" i="34"/>
  <c r="CT112" i="34" s="1"/>
  <c r="CV112" i="34" s="1"/>
  <c r="CU47" i="34"/>
  <c r="DB29" i="34"/>
  <c r="CV47" i="34"/>
  <c r="CY110" i="34"/>
  <c r="CU110" i="34"/>
  <c r="CW111" i="34"/>
  <c r="CJ101" i="34"/>
  <c r="CQ101" i="34" s="1"/>
  <c r="CV111" i="34"/>
  <c r="CX20" i="34"/>
  <c r="CY20" i="34"/>
  <c r="CX111" i="34"/>
  <c r="CI101" i="34"/>
  <c r="DC28" i="34"/>
  <c r="CV21" i="34"/>
  <c r="DC31" i="34"/>
  <c r="DJ28" i="34"/>
  <c r="CP109" i="34"/>
  <c r="DC27" i="34"/>
  <c r="DC32" i="34"/>
  <c r="CM4" i="34"/>
  <c r="CI103" i="34"/>
  <c r="CR93" i="34"/>
  <c r="DM29" i="34"/>
  <c r="DN29" i="34" s="1"/>
  <c r="DP29" i="34" s="1"/>
  <c r="CI99" i="34"/>
  <c r="CI51" i="34"/>
  <c r="CR11" i="34"/>
  <c r="CS11" i="34" s="1"/>
  <c r="CT11" i="34" s="1"/>
  <c r="CH53" i="34"/>
  <c r="CM108" i="34"/>
  <c r="CI104" i="34"/>
  <c r="CS84" i="34"/>
  <c r="CT84" i="34" s="1"/>
  <c r="CV85" i="34" s="1"/>
  <c r="CI100" i="34"/>
  <c r="CI102" i="34"/>
  <c r="CJ102" i="34" s="1"/>
  <c r="CQ102" i="34" s="1"/>
  <c r="CH51" i="34"/>
  <c r="CJ51" i="34" s="1"/>
  <c r="CN51" i="34" s="1"/>
  <c r="CI55" i="34"/>
  <c r="CI53" i="34"/>
  <c r="CN53" i="34"/>
  <c r="DD111" i="34"/>
  <c r="DH111" i="34" s="1"/>
  <c r="CQ53" i="34"/>
  <c r="CH100" i="34"/>
  <c r="CJ100" i="34"/>
  <c r="CO120" i="34"/>
  <c r="CM109" i="34"/>
  <c r="CU4" i="34"/>
  <c r="CM112" i="34"/>
  <c r="CU7" i="34"/>
  <c r="CI56" i="34"/>
  <c r="CV3" i="34"/>
  <c r="CM40" i="34"/>
  <c r="DD107" i="34"/>
  <c r="DH107" i="34" s="1"/>
  <c r="CY3" i="34"/>
  <c r="CP8" i="34"/>
  <c r="CI52" i="34"/>
  <c r="CZ3" i="34"/>
  <c r="CI54" i="34"/>
  <c r="CM37" i="34"/>
  <c r="CM8" i="34"/>
  <c r="CP35" i="34"/>
  <c r="CM5" i="34"/>
  <c r="DK3" i="34"/>
  <c r="DH3" i="34"/>
  <c r="DE3" i="34"/>
  <c r="CO14" i="34"/>
  <c r="CO11" i="34"/>
  <c r="CP11" i="34" s="1"/>
  <c r="CO16" i="34"/>
  <c r="CL11" i="34"/>
  <c r="CL16" i="34"/>
  <c r="CR117" i="34"/>
  <c r="CM39" i="34"/>
  <c r="DD39" i="34" s="1"/>
  <c r="DG28" i="34"/>
  <c r="DX28" i="34" s="1"/>
  <c r="DY28" i="34" s="1"/>
  <c r="CP6" i="34"/>
  <c r="DD38" i="34"/>
  <c r="DK38" i="34" s="1"/>
  <c r="CL120" i="34"/>
  <c r="DG27" i="34"/>
  <c r="CM35" i="34"/>
  <c r="DD35" i="34" s="1"/>
  <c r="CH80" i="34"/>
  <c r="CI80" i="34"/>
  <c r="CJ80" i="34"/>
  <c r="CI77" i="34"/>
  <c r="CI79" i="34"/>
  <c r="CI78" i="34"/>
  <c r="CO96" i="34"/>
  <c r="CI75" i="34"/>
  <c r="CQ77" i="34"/>
  <c r="CN77" i="34"/>
  <c r="CK77" i="34"/>
  <c r="CQ69" i="34"/>
  <c r="CK69" i="34"/>
  <c r="CN72" i="34"/>
  <c r="CQ72" i="34"/>
  <c r="CK72" i="34"/>
  <c r="CR92" i="34"/>
  <c r="CR96" i="34"/>
  <c r="CP86" i="34"/>
  <c r="CL119" i="34"/>
  <c r="CM119" i="34" s="1"/>
  <c r="CR118" i="34"/>
  <c r="CS118" i="34" s="1"/>
  <c r="CT118" i="34" s="1"/>
  <c r="CL91" i="34"/>
  <c r="CL96" i="34"/>
  <c r="CR119" i="34"/>
  <c r="CS119" i="34" s="1"/>
  <c r="CT119" i="34" s="1"/>
  <c r="CR116" i="34"/>
  <c r="CL94" i="34"/>
  <c r="CR94" i="34"/>
  <c r="CS94" i="34" s="1"/>
  <c r="CT94" i="34" s="1"/>
  <c r="CO94" i="34"/>
  <c r="CR95" i="34"/>
  <c r="CS95" i="34" s="1"/>
  <c r="CT95" i="34" s="1"/>
  <c r="CO118" i="34"/>
  <c r="CR91" i="34"/>
  <c r="CS91" i="34" s="1"/>
  <c r="CT91" i="34" s="1"/>
  <c r="CO91" i="34"/>
  <c r="CP87" i="34"/>
  <c r="CL115" i="34"/>
  <c r="CZ5" i="34"/>
  <c r="CU5" i="34"/>
  <c r="CR115" i="34"/>
  <c r="CS115" i="34" s="1"/>
  <c r="CT115" i="34" s="1"/>
  <c r="CM87" i="34"/>
  <c r="CR120" i="34"/>
  <c r="CO115" i="34"/>
  <c r="CQ54" i="34"/>
  <c r="CN54" i="34"/>
  <c r="CP4" i="34"/>
  <c r="CM6" i="34"/>
  <c r="CW4" i="34"/>
  <c r="CY5" i="34"/>
  <c r="CW3" i="34"/>
  <c r="CL13" i="34"/>
  <c r="CL14" i="34"/>
  <c r="CY6" i="34"/>
  <c r="CX4" i="34"/>
  <c r="CX8" i="34"/>
  <c r="DA8" i="34" s="1"/>
  <c r="DB8" i="34" s="1"/>
  <c r="CM88" i="34"/>
  <c r="DD7" i="34"/>
  <c r="DE7" i="34" s="1"/>
  <c r="CV6" i="34"/>
  <c r="CX3" i="34"/>
  <c r="CW6" i="34"/>
  <c r="CX7" i="34"/>
  <c r="CS83" i="34"/>
  <c r="CT83" i="34" s="1"/>
  <c r="CU87" i="34" s="1"/>
  <c r="CM7" i="34"/>
  <c r="CX5" i="34"/>
  <c r="CW7" i="34"/>
  <c r="CZ6" i="34"/>
  <c r="CU6" i="34"/>
  <c r="CP88" i="34"/>
  <c r="CM83" i="34"/>
  <c r="CY88" i="34"/>
  <c r="CV88" i="34"/>
  <c r="CZ87" i="34"/>
  <c r="CW88" i="34"/>
  <c r="CY85" i="34"/>
  <c r="CZ85" i="34"/>
  <c r="CL116" i="34"/>
  <c r="CM86" i="34"/>
  <c r="CX88" i="34"/>
  <c r="CW87" i="34"/>
  <c r="CV87" i="34"/>
  <c r="CX87" i="34"/>
  <c r="CY86" i="34"/>
  <c r="CZ86" i="34"/>
  <c r="CX85" i="34"/>
  <c r="CV86" i="34"/>
  <c r="CW86" i="34"/>
  <c r="CO116" i="34"/>
  <c r="CO92" i="34"/>
  <c r="CP84" i="34"/>
  <c r="CM84" i="34"/>
  <c r="CL92" i="34"/>
  <c r="CO93" i="34"/>
  <c r="CP5" i="34"/>
  <c r="CL95" i="34"/>
  <c r="CM95" i="34" s="1"/>
  <c r="CK70" i="34"/>
  <c r="CN70" i="34"/>
  <c r="CQ70" i="34"/>
  <c r="CO95" i="34"/>
  <c r="CP95" i="34" s="1"/>
  <c r="CO119" i="34"/>
  <c r="CP119" i="34" s="1"/>
  <c r="CL93" i="34"/>
  <c r="CO117" i="34"/>
  <c r="CL118" i="34"/>
  <c r="CR13" i="34"/>
  <c r="CR14" i="34"/>
  <c r="CL117" i="34"/>
  <c r="CO12" i="34"/>
  <c r="CO15" i="34"/>
  <c r="CP15" i="34" s="1"/>
  <c r="CO13" i="34"/>
  <c r="CR12" i="34"/>
  <c r="CS12" i="34" s="1"/>
  <c r="CT12" i="34" s="1"/>
  <c r="CR16" i="34"/>
  <c r="CR15" i="34"/>
  <c r="CS15" i="34" s="1"/>
  <c r="CT15" i="34" s="1"/>
  <c r="CL12" i="34"/>
  <c r="CL15" i="34"/>
  <c r="DA23" i="34" l="1"/>
  <c r="DB23" i="34" s="1"/>
  <c r="CY35" i="34"/>
  <c r="CP40" i="34"/>
  <c r="DA45" i="34"/>
  <c r="DA46" i="34"/>
  <c r="CX108" i="34"/>
  <c r="CU36" i="34"/>
  <c r="DD36" i="34"/>
  <c r="DE36" i="34" s="1"/>
  <c r="DA44" i="34"/>
  <c r="DD44" i="34" s="1"/>
  <c r="DK44" i="34" s="1"/>
  <c r="CU39" i="34"/>
  <c r="CY36" i="34"/>
  <c r="CV39" i="34"/>
  <c r="CY38" i="34"/>
  <c r="CN101" i="34"/>
  <c r="CV35" i="34"/>
  <c r="CW39" i="34"/>
  <c r="DK43" i="34"/>
  <c r="CZ63" i="34"/>
  <c r="CS40" i="34"/>
  <c r="CT40" i="34" s="1"/>
  <c r="CW40" i="34" s="1"/>
  <c r="CX35" i="34"/>
  <c r="CY64" i="34"/>
  <c r="DH43" i="34"/>
  <c r="CX64" i="34"/>
  <c r="CU38" i="34"/>
  <c r="DA22" i="34"/>
  <c r="DB22" i="34" s="1"/>
  <c r="DD22" i="34" s="1"/>
  <c r="DE22" i="34" s="1"/>
  <c r="CP37" i="34"/>
  <c r="DA43" i="34"/>
  <c r="CV64" i="34"/>
  <c r="CZ62" i="34"/>
  <c r="CW64" i="34"/>
  <c r="CS37" i="34"/>
  <c r="CT37" i="34" s="1"/>
  <c r="CW36" i="34" s="1"/>
  <c r="CV107" i="34"/>
  <c r="CN104" i="34"/>
  <c r="DA19" i="34"/>
  <c r="DD19" i="34" s="1"/>
  <c r="DE19" i="34" s="1"/>
  <c r="DA24" i="34"/>
  <c r="DB24" i="34" s="1"/>
  <c r="CK104" i="34"/>
  <c r="CZ60" i="34"/>
  <c r="CV109" i="34"/>
  <c r="DO31" i="34"/>
  <c r="CY108" i="34"/>
  <c r="DA21" i="34"/>
  <c r="DD21" i="34" s="1"/>
  <c r="DH21" i="34" s="1"/>
  <c r="DM32" i="34"/>
  <c r="DN32" i="34" s="1"/>
  <c r="DT27" i="34" s="1"/>
  <c r="DK46" i="34"/>
  <c r="CZ110" i="34"/>
  <c r="CZ108" i="34"/>
  <c r="CW112" i="34"/>
  <c r="DA48" i="34"/>
  <c r="DB48" i="34" s="1"/>
  <c r="DH46" i="34"/>
  <c r="CW110" i="34"/>
  <c r="CW108" i="34"/>
  <c r="DK62" i="34"/>
  <c r="DH62" i="34"/>
  <c r="DE62" i="34"/>
  <c r="DK63" i="34"/>
  <c r="DH63" i="34"/>
  <c r="DE63" i="34"/>
  <c r="CV110" i="34"/>
  <c r="CW107" i="34"/>
  <c r="CZ109" i="34"/>
  <c r="CX109" i="34"/>
  <c r="CU109" i="34"/>
  <c r="CY109" i="34"/>
  <c r="DX31" i="34"/>
  <c r="DY31" i="34" s="1"/>
  <c r="DQ27" i="34"/>
  <c r="DS28" i="34"/>
  <c r="DP31" i="34"/>
  <c r="CZ59" i="34"/>
  <c r="CW59" i="34"/>
  <c r="CU61" i="34"/>
  <c r="DA61" i="34" s="1"/>
  <c r="CU64" i="34"/>
  <c r="CU63" i="34"/>
  <c r="CU62" i="34"/>
  <c r="DA62" i="34" s="1"/>
  <c r="CY59" i="34"/>
  <c r="CX59" i="34"/>
  <c r="CU60" i="34"/>
  <c r="CV59" i="34"/>
  <c r="DS27" i="34"/>
  <c r="DS30" i="34"/>
  <c r="DP27" i="34"/>
  <c r="DQ31" i="34"/>
  <c r="DO28" i="34"/>
  <c r="DO30" i="34"/>
  <c r="DR27" i="34"/>
  <c r="DB45" i="34"/>
  <c r="DJ27" i="34"/>
  <c r="DX27" i="34" s="1"/>
  <c r="DY27" i="34" s="1"/>
  <c r="DD4" i="34"/>
  <c r="DH4" i="34" s="1"/>
  <c r="DA47" i="34"/>
  <c r="CK51" i="34"/>
  <c r="CL51" i="34" s="1"/>
  <c r="CU112" i="34"/>
  <c r="DB46" i="34"/>
  <c r="DB43" i="34"/>
  <c r="DB44" i="34"/>
  <c r="CQ51" i="34"/>
  <c r="CR56" i="34" s="1"/>
  <c r="CY112" i="34"/>
  <c r="DA20" i="34"/>
  <c r="DD20" i="34" s="1"/>
  <c r="DH20" i="34" s="1"/>
  <c r="CX84" i="34"/>
  <c r="CZ111" i="34"/>
  <c r="DA111" i="34" s="1"/>
  <c r="DB111" i="34" s="1"/>
  <c r="CZ107" i="34"/>
  <c r="CZ84" i="34"/>
  <c r="CX112" i="34"/>
  <c r="DE111" i="34"/>
  <c r="DK111" i="34"/>
  <c r="CK101" i="34"/>
  <c r="CK102" i="34"/>
  <c r="DD8" i="34"/>
  <c r="DK8" i="34" s="1"/>
  <c r="CY84" i="34"/>
  <c r="CW84" i="34"/>
  <c r="DQ28" i="34"/>
  <c r="DS29" i="34"/>
  <c r="DP30" i="34"/>
  <c r="DR29" i="34"/>
  <c r="DQ30" i="34"/>
  <c r="DO29" i="34"/>
  <c r="CY94" i="34"/>
  <c r="DD5" i="34"/>
  <c r="DE5" i="34" s="1"/>
  <c r="CS116" i="34"/>
  <c r="CT116" i="34" s="1"/>
  <c r="CY116" i="34" s="1"/>
  <c r="CN102" i="34"/>
  <c r="CQ100" i="34"/>
  <c r="CR103" i="34" s="1"/>
  <c r="CS103" i="34" s="1"/>
  <c r="CT103" i="34" s="1"/>
  <c r="CK100" i="34"/>
  <c r="CN100" i="34"/>
  <c r="CS92" i="34"/>
  <c r="CT92" i="34" s="1"/>
  <c r="CX92" i="34" s="1"/>
  <c r="DH38" i="34"/>
  <c r="DE38" i="34"/>
  <c r="CY115" i="34"/>
  <c r="DK107" i="34"/>
  <c r="DE107" i="34"/>
  <c r="CS16" i="34"/>
  <c r="CT16" i="34" s="1"/>
  <c r="CZ15" i="34" s="1"/>
  <c r="CO70" i="34"/>
  <c r="CL70" i="34"/>
  <c r="CM16" i="34"/>
  <c r="CP96" i="34"/>
  <c r="CM11" i="34"/>
  <c r="DD11" i="34"/>
  <c r="CP16" i="34"/>
  <c r="DE35" i="34"/>
  <c r="DH35" i="34"/>
  <c r="DK35" i="34"/>
  <c r="CR70" i="34"/>
  <c r="DH36" i="34"/>
  <c r="CX115" i="34"/>
  <c r="CO69" i="34"/>
  <c r="DD86" i="34"/>
  <c r="DK86" i="34" s="1"/>
  <c r="CL69" i="34"/>
  <c r="CM120" i="34"/>
  <c r="DK39" i="34"/>
  <c r="DE39" i="34"/>
  <c r="DH39" i="34"/>
  <c r="CU119" i="34"/>
  <c r="CK80" i="34"/>
  <c r="CL77" i="34" s="1"/>
  <c r="CN80" i="34"/>
  <c r="CO80" i="34" s="1"/>
  <c r="CQ80" i="34"/>
  <c r="CR79" i="34" s="1"/>
  <c r="CS79" i="34" s="1"/>
  <c r="CT79" i="34" s="1"/>
  <c r="CM91" i="34"/>
  <c r="CS120" i="34"/>
  <c r="CT120" i="34" s="1"/>
  <c r="CZ115" i="34" s="1"/>
  <c r="CS96" i="34"/>
  <c r="CT96" i="34" s="1"/>
  <c r="CY96" i="34" s="1"/>
  <c r="CS117" i="34"/>
  <c r="CT117" i="34" s="1"/>
  <c r="CR67" i="34"/>
  <c r="CS67" i="34" s="1"/>
  <c r="CT67" i="34" s="1"/>
  <c r="CW119" i="34"/>
  <c r="CP120" i="34"/>
  <c r="CP93" i="34"/>
  <c r="CO72" i="34"/>
  <c r="CV119" i="34"/>
  <c r="CL72" i="34"/>
  <c r="DA87" i="34"/>
  <c r="DB87" i="34" s="1"/>
  <c r="CR72" i="34"/>
  <c r="CS93" i="34"/>
  <c r="CT93" i="34" s="1"/>
  <c r="CY93" i="34" s="1"/>
  <c r="CY91" i="34"/>
  <c r="DA4" i="34"/>
  <c r="DB4" i="34" s="1"/>
  <c r="CO67" i="34"/>
  <c r="CP67" i="34" s="1"/>
  <c r="CX119" i="34"/>
  <c r="CU95" i="34"/>
  <c r="CL67" i="34"/>
  <c r="CY118" i="34"/>
  <c r="CU118" i="34"/>
  <c r="CM96" i="34"/>
  <c r="DD119" i="34"/>
  <c r="DK119" i="34" s="1"/>
  <c r="CP14" i="34"/>
  <c r="DD87" i="34"/>
  <c r="CM117" i="34"/>
  <c r="CM115" i="34"/>
  <c r="CP91" i="34"/>
  <c r="CO68" i="34"/>
  <c r="DA3" i="34"/>
  <c r="DB3" i="34" s="1"/>
  <c r="CP115" i="34"/>
  <c r="DA5" i="34"/>
  <c r="DB5" i="34" s="1"/>
  <c r="CL54" i="34"/>
  <c r="CM14" i="34"/>
  <c r="CX83" i="34"/>
  <c r="DA7" i="34"/>
  <c r="DB7" i="34" s="1"/>
  <c r="CU86" i="34"/>
  <c r="DA86" i="34" s="1"/>
  <c r="DB86" i="34" s="1"/>
  <c r="CL68" i="34"/>
  <c r="DH7" i="34"/>
  <c r="DK7" i="34"/>
  <c r="CU88" i="34"/>
  <c r="DA88" i="34" s="1"/>
  <c r="CU85" i="34"/>
  <c r="DA85" i="34" s="1"/>
  <c r="DB85" i="34" s="1"/>
  <c r="CW83" i="34"/>
  <c r="CP92" i="34"/>
  <c r="DA6" i="34"/>
  <c r="CX91" i="34"/>
  <c r="CZ83" i="34"/>
  <c r="CY83" i="34"/>
  <c r="CU84" i="34"/>
  <c r="CS14" i="34"/>
  <c r="CT14" i="34" s="1"/>
  <c r="CV83" i="34"/>
  <c r="CM92" i="34"/>
  <c r="CM116" i="34"/>
  <c r="CP116" i="34"/>
  <c r="CM94" i="34"/>
  <c r="DD95" i="34"/>
  <c r="DE95" i="34" s="1"/>
  <c r="DD6" i="34"/>
  <c r="DH6" i="34" s="1"/>
  <c r="CR71" i="34"/>
  <c r="CS71" i="34" s="1"/>
  <c r="CT71" i="34" s="1"/>
  <c r="CO71" i="34"/>
  <c r="CP71" i="34" s="1"/>
  <c r="CL71" i="34"/>
  <c r="CR68" i="34"/>
  <c r="CM93" i="34"/>
  <c r="CP94" i="34"/>
  <c r="CR69" i="34"/>
  <c r="CR54" i="34"/>
  <c r="CO55" i="34"/>
  <c r="CP55" i="34" s="1"/>
  <c r="CO52" i="34"/>
  <c r="CP52" i="34" s="1"/>
  <c r="CO53" i="34"/>
  <c r="CO56" i="34"/>
  <c r="CO54" i="34"/>
  <c r="CP13" i="34"/>
  <c r="CM118" i="34"/>
  <c r="CO51" i="34"/>
  <c r="CP117" i="34"/>
  <c r="CP118" i="34"/>
  <c r="CY11" i="34"/>
  <c r="CU15" i="34"/>
  <c r="CV11" i="34"/>
  <c r="CU12" i="34"/>
  <c r="CY12" i="34"/>
  <c r="CV95" i="34"/>
  <c r="CW95" i="34"/>
  <c r="CM15" i="34"/>
  <c r="DD15" i="34"/>
  <c r="CP12" i="34"/>
  <c r="CX95" i="34"/>
  <c r="CM13" i="34"/>
  <c r="CM12" i="34"/>
  <c r="CU94" i="34"/>
  <c r="CS13" i="34"/>
  <c r="CT13" i="34" s="1"/>
  <c r="CW12" i="34" s="1"/>
  <c r="CY40" i="34" l="1"/>
  <c r="DK36" i="34"/>
  <c r="DC43" i="34"/>
  <c r="CV40" i="34"/>
  <c r="CZ35" i="34"/>
  <c r="CZ36" i="34"/>
  <c r="CX40" i="34"/>
  <c r="DE44" i="34"/>
  <c r="DT31" i="34"/>
  <c r="DA63" i="34"/>
  <c r="CZ37" i="34"/>
  <c r="DZ28" i="34"/>
  <c r="DS32" i="34"/>
  <c r="CZ39" i="34"/>
  <c r="DA39" i="34" s="1"/>
  <c r="DB39" i="34" s="1"/>
  <c r="DH44" i="34"/>
  <c r="DA108" i="34"/>
  <c r="DB108" i="34" s="1"/>
  <c r="DB21" i="34"/>
  <c r="CU40" i="34"/>
  <c r="DA40" i="34" s="1"/>
  <c r="DB40" i="34" s="1"/>
  <c r="DA64" i="34"/>
  <c r="DB64" i="34" s="1"/>
  <c r="CV38" i="34"/>
  <c r="CV37" i="34"/>
  <c r="DK19" i="34"/>
  <c r="CW38" i="34"/>
  <c r="CY37" i="34"/>
  <c r="CW35" i="34"/>
  <c r="DA35" i="34" s="1"/>
  <c r="DB35" i="34" s="1"/>
  <c r="DH19" i="34"/>
  <c r="CX37" i="34"/>
  <c r="DB19" i="34"/>
  <c r="CU37" i="34"/>
  <c r="DD24" i="34"/>
  <c r="DH24" i="34" s="1"/>
  <c r="CZ38" i="34"/>
  <c r="DQ32" i="34"/>
  <c r="DE21" i="34"/>
  <c r="DA60" i="34"/>
  <c r="DB60" i="34" s="1"/>
  <c r="DU27" i="34"/>
  <c r="DV27" i="34" s="1"/>
  <c r="DP32" i="34"/>
  <c r="DR32" i="34"/>
  <c r="DK21" i="34"/>
  <c r="DT28" i="34"/>
  <c r="DU28" i="34" s="1"/>
  <c r="DV28" i="34" s="1"/>
  <c r="DA110" i="34"/>
  <c r="DB110" i="34" s="1"/>
  <c r="DT30" i="34"/>
  <c r="DU30" i="34" s="1"/>
  <c r="DV30" i="34" s="1"/>
  <c r="DT29" i="34"/>
  <c r="DU29" i="34" s="1"/>
  <c r="DV29" i="34" s="1"/>
  <c r="DO32" i="34"/>
  <c r="DA59" i="34"/>
  <c r="DK20" i="34"/>
  <c r="DA109" i="34"/>
  <c r="DB109" i="34" s="1"/>
  <c r="DE20" i="34"/>
  <c r="CL55" i="34"/>
  <c r="CM55" i="34" s="1"/>
  <c r="DC20" i="34"/>
  <c r="CL53" i="34"/>
  <c r="DE8" i="34"/>
  <c r="DH8" i="34"/>
  <c r="DA112" i="34"/>
  <c r="DB112" i="34" s="1"/>
  <c r="CR53" i="34"/>
  <c r="CS53" i="34" s="1"/>
  <c r="CT53" i="34" s="1"/>
  <c r="DB62" i="34"/>
  <c r="CR52" i="34"/>
  <c r="CS52" i="34" s="1"/>
  <c r="CT52" i="34" s="1"/>
  <c r="DU31" i="34"/>
  <c r="DV31" i="34" s="1"/>
  <c r="DB61" i="34"/>
  <c r="DA107" i="34"/>
  <c r="DB107" i="34" s="1"/>
  <c r="DB63" i="34"/>
  <c r="CP68" i="34"/>
  <c r="CR51" i="34"/>
  <c r="CS51" i="34" s="1"/>
  <c r="CT51" i="34" s="1"/>
  <c r="CR55" i="34"/>
  <c r="CS55" i="34" s="1"/>
  <c r="CT55" i="34" s="1"/>
  <c r="CM68" i="34"/>
  <c r="CL99" i="34"/>
  <c r="CM99" i="34" s="1"/>
  <c r="DD99" i="34" s="1"/>
  <c r="DD64" i="34"/>
  <c r="DZ32" i="34"/>
  <c r="CL56" i="34"/>
  <c r="DA36" i="34"/>
  <c r="DB36" i="34" s="1"/>
  <c r="CL101" i="34"/>
  <c r="DC45" i="34"/>
  <c r="DE4" i="34"/>
  <c r="DC19" i="34"/>
  <c r="DK4" i="34"/>
  <c r="DC21" i="34"/>
  <c r="DB47" i="34"/>
  <c r="DC47" i="34"/>
  <c r="DD47" i="34"/>
  <c r="DC22" i="34"/>
  <c r="DC44" i="34"/>
  <c r="DC24" i="34"/>
  <c r="DB20" i="34"/>
  <c r="DC48" i="34"/>
  <c r="DZ30" i="34"/>
  <c r="DC23" i="34"/>
  <c r="DZ31" i="34"/>
  <c r="DC46" i="34"/>
  <c r="CL52" i="34"/>
  <c r="CM52" i="34" s="1"/>
  <c r="DA84" i="34"/>
  <c r="DD84" i="34" s="1"/>
  <c r="DH84" i="34" s="1"/>
  <c r="CO102" i="34"/>
  <c r="CP102" i="34" s="1"/>
  <c r="CZ12" i="34"/>
  <c r="CR99" i="34"/>
  <c r="CS99" i="34" s="1"/>
  <c r="CT99" i="34" s="1"/>
  <c r="CY99" i="34" s="1"/>
  <c r="CV16" i="34"/>
  <c r="CO99" i="34"/>
  <c r="CP99" i="34" s="1"/>
  <c r="CX116" i="34"/>
  <c r="DZ29" i="34"/>
  <c r="CV115" i="34"/>
  <c r="CU116" i="34"/>
  <c r="DZ27" i="34"/>
  <c r="CW116" i="34"/>
  <c r="CO103" i="34"/>
  <c r="CP103" i="34" s="1"/>
  <c r="DH5" i="34"/>
  <c r="DK5" i="34"/>
  <c r="CL104" i="34"/>
  <c r="CY92" i="34"/>
  <c r="CL103" i="34"/>
  <c r="CM103" i="34" s="1"/>
  <c r="CW16" i="34"/>
  <c r="CL102" i="34"/>
  <c r="CM102" i="34" s="1"/>
  <c r="CR100" i="34"/>
  <c r="CR102" i="34"/>
  <c r="CS102" i="34" s="1"/>
  <c r="CT102" i="34" s="1"/>
  <c r="CX16" i="34"/>
  <c r="CR101" i="34"/>
  <c r="CO101" i="34"/>
  <c r="CU92" i="34"/>
  <c r="CR104" i="34"/>
  <c r="DK22" i="34"/>
  <c r="CY16" i="34"/>
  <c r="CO100" i="34"/>
  <c r="CV91" i="34"/>
  <c r="DH22" i="34"/>
  <c r="CL100" i="34"/>
  <c r="CO104" i="34"/>
  <c r="DD108" i="34"/>
  <c r="CX96" i="34"/>
  <c r="CU16" i="34"/>
  <c r="DE86" i="34"/>
  <c r="CZ11" i="34"/>
  <c r="CW118" i="34"/>
  <c r="CZ95" i="34"/>
  <c r="DA95" i="34" s="1"/>
  <c r="DB95" i="34" s="1"/>
  <c r="CZ118" i="34"/>
  <c r="CX120" i="34"/>
  <c r="CZ117" i="34"/>
  <c r="CZ119" i="34"/>
  <c r="DA119" i="34" s="1"/>
  <c r="DB119" i="34" s="1"/>
  <c r="DK11" i="34"/>
  <c r="DH11" i="34"/>
  <c r="DE11" i="34"/>
  <c r="DH86" i="34"/>
  <c r="CL76" i="34"/>
  <c r="CM76" i="34" s="1"/>
  <c r="CX117" i="34"/>
  <c r="CP53" i="34"/>
  <c r="CL78" i="34"/>
  <c r="DD78" i="34" s="1"/>
  <c r="CV117" i="34"/>
  <c r="CS72" i="34"/>
  <c r="CT72" i="34" s="1"/>
  <c r="CU72" i="34" s="1"/>
  <c r="CV118" i="34"/>
  <c r="CY117" i="34"/>
  <c r="CU117" i="34"/>
  <c r="CW115" i="34"/>
  <c r="CZ91" i="34"/>
  <c r="CZ94" i="34"/>
  <c r="CR75" i="34"/>
  <c r="CS75" i="34" s="1"/>
  <c r="CT75" i="34" s="1"/>
  <c r="CY120" i="34"/>
  <c r="CU120" i="34"/>
  <c r="CP72" i="34"/>
  <c r="CL80" i="34"/>
  <c r="CO77" i="34"/>
  <c r="CV96" i="34"/>
  <c r="CR76" i="34"/>
  <c r="CZ116" i="34"/>
  <c r="CO79" i="34"/>
  <c r="CP79" i="34" s="1"/>
  <c r="CW96" i="34"/>
  <c r="CO75" i="34"/>
  <c r="CP75" i="34" s="1"/>
  <c r="CW120" i="34"/>
  <c r="CR77" i="34"/>
  <c r="CR80" i="34"/>
  <c r="CO78" i="34"/>
  <c r="CP78" i="34" s="1"/>
  <c r="CV120" i="34"/>
  <c r="CU96" i="34"/>
  <c r="CP69" i="34"/>
  <c r="CL75" i="34"/>
  <c r="CO76" i="34"/>
  <c r="CZ92" i="34"/>
  <c r="CR78" i="34"/>
  <c r="CS78" i="34" s="1"/>
  <c r="CT78" i="34" s="1"/>
  <c r="CL79" i="34"/>
  <c r="CM72" i="34"/>
  <c r="CM67" i="34"/>
  <c r="DD67" i="34"/>
  <c r="CM69" i="34"/>
  <c r="CX93" i="34"/>
  <c r="CV94" i="34"/>
  <c r="DH119" i="34"/>
  <c r="CW91" i="34"/>
  <c r="CW92" i="34"/>
  <c r="CU93" i="34"/>
  <c r="CV93" i="34"/>
  <c r="DE119" i="34"/>
  <c r="CW94" i="34"/>
  <c r="CZ93" i="34"/>
  <c r="DD14" i="34"/>
  <c r="DE14" i="34" s="1"/>
  <c r="DD109" i="34"/>
  <c r="DH87" i="34"/>
  <c r="DK87" i="34"/>
  <c r="DE87" i="34"/>
  <c r="DD115" i="34"/>
  <c r="DC6" i="34"/>
  <c r="DC7" i="34"/>
  <c r="DC4" i="34"/>
  <c r="CM70" i="34"/>
  <c r="DC5" i="34"/>
  <c r="DC8" i="34"/>
  <c r="CX11" i="34"/>
  <c r="CW15" i="34"/>
  <c r="CU14" i="34"/>
  <c r="CZ14" i="34"/>
  <c r="CY14" i="34"/>
  <c r="CX15" i="34"/>
  <c r="DC3" i="34"/>
  <c r="CS69" i="34"/>
  <c r="CT69" i="34" s="1"/>
  <c r="CY69" i="34" s="1"/>
  <c r="CV15" i="34"/>
  <c r="CX12" i="34"/>
  <c r="DA83" i="34"/>
  <c r="DB6" i="34"/>
  <c r="DD83" i="34"/>
  <c r="DH83" i="34" s="1"/>
  <c r="DB88" i="34"/>
  <c r="DD88" i="34"/>
  <c r="DD12" i="34"/>
  <c r="DK12" i="34" s="1"/>
  <c r="DK6" i="34"/>
  <c r="DE6" i="34"/>
  <c r="DK95" i="34"/>
  <c r="DH95" i="34"/>
  <c r="CS68" i="34"/>
  <c r="CT68" i="34" s="1"/>
  <c r="CU68" i="34" s="1"/>
  <c r="CP56" i="34"/>
  <c r="CP70" i="34"/>
  <c r="DD71" i="34"/>
  <c r="CM71" i="34"/>
  <c r="CS70" i="34"/>
  <c r="CT70" i="34" s="1"/>
  <c r="CY67" i="34"/>
  <c r="CU71" i="34"/>
  <c r="CS54" i="34"/>
  <c r="CT54" i="34" s="1"/>
  <c r="CP54" i="34"/>
  <c r="CM51" i="34"/>
  <c r="CP51" i="34"/>
  <c r="CM54" i="34"/>
  <c r="DK15" i="34"/>
  <c r="DH15" i="34"/>
  <c r="DE15" i="34"/>
  <c r="CU13" i="34"/>
  <c r="CX13" i="34"/>
  <c r="CZ13" i="34"/>
  <c r="CW11" i="34"/>
  <c r="CW14" i="34"/>
  <c r="CV14" i="34"/>
  <c r="CY13" i="34"/>
  <c r="CV13" i="34"/>
  <c r="DD94" i="34"/>
  <c r="DE24" i="34" l="1"/>
  <c r="DU32" i="34"/>
  <c r="DA37" i="34"/>
  <c r="DD37" i="34" s="1"/>
  <c r="CY52" i="34"/>
  <c r="DI22" i="34"/>
  <c r="DJ22" i="34" s="1"/>
  <c r="DA38" i="34"/>
  <c r="DB38" i="34" s="1"/>
  <c r="DF19" i="34"/>
  <c r="DC60" i="34"/>
  <c r="DC62" i="34"/>
  <c r="DC63" i="34"/>
  <c r="DC59" i="34"/>
  <c r="DI4" i="34"/>
  <c r="DK24" i="34"/>
  <c r="DL24" i="34" s="1"/>
  <c r="DC64" i="34"/>
  <c r="DB59" i="34"/>
  <c r="CM53" i="34"/>
  <c r="DD59" i="34"/>
  <c r="DK59" i="34" s="1"/>
  <c r="DC61" i="34"/>
  <c r="DD55" i="34"/>
  <c r="DK55" i="34" s="1"/>
  <c r="DF22" i="34"/>
  <c r="DG22" i="34" s="1"/>
  <c r="CP76" i="34"/>
  <c r="DD112" i="34"/>
  <c r="DK112" i="34" s="1"/>
  <c r="CZ67" i="34"/>
  <c r="DF21" i="34"/>
  <c r="CS56" i="34"/>
  <c r="CT56" i="34" s="1"/>
  <c r="CY56" i="34" s="1"/>
  <c r="DI6" i="34"/>
  <c r="DJ6" i="34" s="1"/>
  <c r="CM100" i="34"/>
  <c r="DF5" i="34"/>
  <c r="DD52" i="34"/>
  <c r="DE52" i="34" s="1"/>
  <c r="CS76" i="34"/>
  <c r="CT76" i="34" s="1"/>
  <c r="CV75" i="34" s="1"/>
  <c r="CM56" i="34"/>
  <c r="DF24" i="34"/>
  <c r="DC111" i="34"/>
  <c r="DC112" i="34"/>
  <c r="EA31" i="34"/>
  <c r="J31" i="33" s="1"/>
  <c r="DC108" i="34"/>
  <c r="DC107" i="34"/>
  <c r="CW52" i="34"/>
  <c r="EA28" i="34"/>
  <c r="J28" i="33" s="1"/>
  <c r="CU103" i="34"/>
  <c r="DC110" i="34"/>
  <c r="DD110" i="34" s="1"/>
  <c r="DK110" i="34" s="1"/>
  <c r="DC84" i="34"/>
  <c r="CS100" i="34"/>
  <c r="CT100" i="34" s="1"/>
  <c r="CX100" i="34" s="1"/>
  <c r="DB84" i="34"/>
  <c r="DH64" i="34"/>
  <c r="DE64" i="34"/>
  <c r="DK64" i="34"/>
  <c r="DC109" i="34"/>
  <c r="DF20" i="34"/>
  <c r="CU102" i="34"/>
  <c r="DF23" i="34"/>
  <c r="DG23" i="34" s="1"/>
  <c r="DX23" i="34" s="1"/>
  <c r="DY23" i="34" s="1"/>
  <c r="DK84" i="34"/>
  <c r="DD40" i="34"/>
  <c r="DH40" i="34" s="1"/>
  <c r="CX99" i="34"/>
  <c r="CM77" i="34"/>
  <c r="DL23" i="34"/>
  <c r="DM23" i="34" s="1"/>
  <c r="DN23" i="34" s="1"/>
  <c r="DE84" i="34"/>
  <c r="DH47" i="34"/>
  <c r="DI47" i="34" s="1"/>
  <c r="DK47" i="34"/>
  <c r="DL47" i="34" s="1"/>
  <c r="DE47" i="34"/>
  <c r="DF47" i="34" s="1"/>
  <c r="DA12" i="34"/>
  <c r="DB12" i="34" s="1"/>
  <c r="DI21" i="34"/>
  <c r="CS104" i="34"/>
  <c r="CT104" i="34" s="1"/>
  <c r="CU104" i="34" s="1"/>
  <c r="DI5" i="34"/>
  <c r="CW103" i="34"/>
  <c r="EA32" i="34"/>
  <c r="J32" i="33" s="1"/>
  <c r="EA29" i="34"/>
  <c r="J29" i="33" s="1"/>
  <c r="DI8" i="34"/>
  <c r="CY102" i="34"/>
  <c r="EA30" i="34"/>
  <c r="EA27" i="34"/>
  <c r="J27" i="33" s="1"/>
  <c r="DG19" i="34"/>
  <c r="CM104" i="34"/>
  <c r="CV103" i="34"/>
  <c r="DA116" i="34"/>
  <c r="DD116" i="34" s="1"/>
  <c r="DE116" i="34" s="1"/>
  <c r="CP101" i="34"/>
  <c r="DI3" i="34"/>
  <c r="DJ3" i="34" s="1"/>
  <c r="DA115" i="34"/>
  <c r="DB115" i="34" s="1"/>
  <c r="DW30" i="34"/>
  <c r="CP104" i="34"/>
  <c r="CP100" i="34"/>
  <c r="DI7" i="34"/>
  <c r="DI24" i="34"/>
  <c r="DD103" i="34"/>
  <c r="DE103" i="34" s="1"/>
  <c r="CM101" i="34"/>
  <c r="DI20" i="34"/>
  <c r="DI23" i="34"/>
  <c r="DJ23" i="34" s="1"/>
  <c r="DI19" i="34"/>
  <c r="DJ19" i="34" s="1"/>
  <c r="DL4" i="34"/>
  <c r="CX103" i="34"/>
  <c r="DC35" i="34"/>
  <c r="CS101" i="34"/>
  <c r="CT101" i="34" s="1"/>
  <c r="DL21" i="34"/>
  <c r="DL22" i="34"/>
  <c r="DM22" i="34" s="1"/>
  <c r="DN22" i="34" s="1"/>
  <c r="DA16" i="34"/>
  <c r="DD16" i="34" s="1"/>
  <c r="DH16" i="34" s="1"/>
  <c r="DW28" i="34"/>
  <c r="DL19" i="34"/>
  <c r="DM19" i="34" s="1"/>
  <c r="DN19" i="34" s="1"/>
  <c r="DL20" i="34"/>
  <c r="DW29" i="34"/>
  <c r="DW27" i="34"/>
  <c r="CY72" i="34"/>
  <c r="DE108" i="34"/>
  <c r="DH108" i="34"/>
  <c r="DK108" i="34"/>
  <c r="DV32" i="34"/>
  <c r="CY53" i="34"/>
  <c r="DW32" i="34"/>
  <c r="CX53" i="34"/>
  <c r="CM78" i="34"/>
  <c r="DW31" i="34"/>
  <c r="CV53" i="34"/>
  <c r="DA118" i="34"/>
  <c r="DB118" i="34" s="1"/>
  <c r="DD118" i="34" s="1"/>
  <c r="DH118" i="34" s="1"/>
  <c r="CW72" i="34"/>
  <c r="CZ71" i="34"/>
  <c r="CV72" i="34"/>
  <c r="DL6" i="34"/>
  <c r="DM6" i="34" s="1"/>
  <c r="DN6" i="34" s="1"/>
  <c r="DA117" i="34"/>
  <c r="DF3" i="34"/>
  <c r="DA120" i="34"/>
  <c r="DB120" i="34" s="1"/>
  <c r="DL8" i="34"/>
  <c r="DM8" i="34" s="1"/>
  <c r="DN8" i="34" s="1"/>
  <c r="DF8" i="34"/>
  <c r="DL3" i="34"/>
  <c r="DK14" i="34"/>
  <c r="DA91" i="34"/>
  <c r="DB91" i="34" s="1"/>
  <c r="DA96" i="34"/>
  <c r="DB96" i="34" s="1"/>
  <c r="DA92" i="34"/>
  <c r="DD92" i="34" s="1"/>
  <c r="DH92" i="34" s="1"/>
  <c r="DA94" i="34"/>
  <c r="DB94" i="34" s="1"/>
  <c r="DH37" i="34"/>
  <c r="DE37" i="34"/>
  <c r="DK37" i="34"/>
  <c r="DE78" i="34"/>
  <c r="DH78" i="34"/>
  <c r="DK78" i="34"/>
  <c r="CS77" i="34"/>
  <c r="CT77" i="34" s="1"/>
  <c r="CP77" i="34"/>
  <c r="CY75" i="34"/>
  <c r="CU79" i="34"/>
  <c r="CX75" i="34"/>
  <c r="DD79" i="34"/>
  <c r="CM79" i="34"/>
  <c r="DD75" i="34"/>
  <c r="CM75" i="34"/>
  <c r="CM80" i="34"/>
  <c r="DH14" i="34"/>
  <c r="CU78" i="34"/>
  <c r="CW79" i="34"/>
  <c r="CX79" i="34"/>
  <c r="CY78" i="34"/>
  <c r="CV79" i="34"/>
  <c r="DA93" i="34"/>
  <c r="DD93" i="34" s="1"/>
  <c r="DE93" i="34" s="1"/>
  <c r="CS80" i="34"/>
  <c r="CT80" i="34" s="1"/>
  <c r="CU80" i="34" s="1"/>
  <c r="CP80" i="34"/>
  <c r="DH67" i="34"/>
  <c r="DE67" i="34"/>
  <c r="DK67" i="34"/>
  <c r="DE109" i="34"/>
  <c r="DK109" i="34"/>
  <c r="DH109" i="34"/>
  <c r="DC85" i="34"/>
  <c r="DD91" i="34"/>
  <c r="DE115" i="34"/>
  <c r="DK115" i="34"/>
  <c r="DH115" i="34"/>
  <c r="DE99" i="34"/>
  <c r="DH99" i="34"/>
  <c r="DK99" i="34"/>
  <c r="DC87" i="34"/>
  <c r="DA14" i="34"/>
  <c r="DF4" i="34"/>
  <c r="DA11" i="34"/>
  <c r="DB11" i="34" s="1"/>
  <c r="DA15" i="34"/>
  <c r="DB15" i="34" s="1"/>
  <c r="DC83" i="34"/>
  <c r="CW67" i="34"/>
  <c r="CZ69" i="34"/>
  <c r="CU69" i="34"/>
  <c r="DC88" i="34"/>
  <c r="DH12" i="34"/>
  <c r="DC86" i="34"/>
  <c r="CV70" i="34"/>
  <c r="DE83" i="34"/>
  <c r="DB83" i="34"/>
  <c r="DK83" i="34"/>
  <c r="CY54" i="34"/>
  <c r="DE12" i="34"/>
  <c r="DK88" i="34"/>
  <c r="DE88" i="34"/>
  <c r="DH88" i="34"/>
  <c r="DF6" i="34"/>
  <c r="DL5" i="34"/>
  <c r="DL7" i="34"/>
  <c r="DM7" i="34" s="1"/>
  <c r="DN7" i="34" s="1"/>
  <c r="DF7" i="34"/>
  <c r="DG7" i="34" s="1"/>
  <c r="DX7" i="34" s="1"/>
  <c r="DY7" i="34" s="1"/>
  <c r="CX68" i="34"/>
  <c r="CV67" i="34"/>
  <c r="CZ68" i="34"/>
  <c r="CW68" i="34"/>
  <c r="CY68" i="34"/>
  <c r="CV69" i="34"/>
  <c r="CY70" i="34"/>
  <c r="CW71" i="34"/>
  <c r="CZ70" i="34"/>
  <c r="CU70" i="34"/>
  <c r="CV71" i="34"/>
  <c r="CX72" i="34"/>
  <c r="CX71" i="34"/>
  <c r="CX67" i="34"/>
  <c r="CW70" i="34"/>
  <c r="CX69" i="34"/>
  <c r="DE71" i="34"/>
  <c r="DH71" i="34"/>
  <c r="DK71" i="34"/>
  <c r="CX52" i="34"/>
  <c r="CW54" i="34"/>
  <c r="CU54" i="34"/>
  <c r="CX51" i="34"/>
  <c r="CU55" i="34"/>
  <c r="CY51" i="34"/>
  <c r="CV51" i="34"/>
  <c r="CU53" i="34"/>
  <c r="CW51" i="34"/>
  <c r="CU52" i="34"/>
  <c r="CW55" i="34"/>
  <c r="CX55" i="34"/>
  <c r="CV55" i="34"/>
  <c r="CV54" i="34"/>
  <c r="DA13" i="34"/>
  <c r="DK94" i="34"/>
  <c r="DH94" i="34"/>
  <c r="DE94" i="34"/>
  <c r="DE59" i="34" l="1"/>
  <c r="DB37" i="34"/>
  <c r="DC39" i="34"/>
  <c r="DE40" i="34"/>
  <c r="DC38" i="34"/>
  <c r="DH59" i="34"/>
  <c r="DE55" i="34"/>
  <c r="DC40" i="34"/>
  <c r="DC37" i="34"/>
  <c r="DC36" i="34"/>
  <c r="CZ53" i="34"/>
  <c r="DA53" i="34" s="1"/>
  <c r="DD53" i="34" s="1"/>
  <c r="CX56" i="34"/>
  <c r="DE112" i="34"/>
  <c r="DG20" i="34"/>
  <c r="CW56" i="34"/>
  <c r="CZ51" i="34"/>
  <c r="DA51" i="34" s="1"/>
  <c r="DJ4" i="34"/>
  <c r="CV56" i="34"/>
  <c r="CZ55" i="34"/>
  <c r="DA55" i="34" s="1"/>
  <c r="DB55" i="34" s="1"/>
  <c r="DH55" i="34"/>
  <c r="DH112" i="34"/>
  <c r="DI59" i="34"/>
  <c r="DK103" i="34"/>
  <c r="DH52" i="34"/>
  <c r="CY76" i="34"/>
  <c r="CZ52" i="34"/>
  <c r="DA52" i="34" s="1"/>
  <c r="DB52" i="34" s="1"/>
  <c r="DI37" i="34"/>
  <c r="DF37" i="34"/>
  <c r="DK52" i="34"/>
  <c r="CX76" i="34"/>
  <c r="CU56" i="34"/>
  <c r="DF64" i="34"/>
  <c r="DG64" i="34" s="1"/>
  <c r="CZ54" i="34"/>
  <c r="DA54" i="34" s="1"/>
  <c r="CV77" i="34"/>
  <c r="L27" i="33" a="1"/>
  <c r="L27" i="33" s="1"/>
  <c r="L28" i="33" s="1"/>
  <c r="DG24" i="34"/>
  <c r="CU76" i="34"/>
  <c r="DL59" i="34"/>
  <c r="DF59" i="34"/>
  <c r="DI64" i="34"/>
  <c r="DL64" i="34"/>
  <c r="DM64" i="34" s="1"/>
  <c r="DN64" i="34" s="1"/>
  <c r="DT61" i="34" s="1"/>
  <c r="DH110" i="34"/>
  <c r="DI109" i="34" s="1"/>
  <c r="DE110" i="34"/>
  <c r="DF112" i="34" s="1"/>
  <c r="DI62" i="34"/>
  <c r="DJ62" i="34" s="1"/>
  <c r="DI63" i="34"/>
  <c r="DJ63" i="34" s="1"/>
  <c r="DK116" i="34"/>
  <c r="DJ24" i="34"/>
  <c r="CY100" i="34"/>
  <c r="DK40" i="34"/>
  <c r="DL37" i="34" s="1"/>
  <c r="DF62" i="34"/>
  <c r="DF63" i="34"/>
  <c r="CZ100" i="34"/>
  <c r="DH103" i="34"/>
  <c r="DJ21" i="34"/>
  <c r="CU100" i="34"/>
  <c r="CV99" i="34"/>
  <c r="DG21" i="34"/>
  <c r="DL62" i="34"/>
  <c r="DM62" i="34" s="1"/>
  <c r="DN62" i="34" s="1"/>
  <c r="DL63" i="34"/>
  <c r="DM63" i="34" s="1"/>
  <c r="DN63" i="34" s="1"/>
  <c r="DQ23" i="34"/>
  <c r="CZ103" i="34"/>
  <c r="DA103" i="34" s="1"/>
  <c r="DB103" i="34" s="1"/>
  <c r="CV104" i="34"/>
  <c r="DJ5" i="34"/>
  <c r="CZ99" i="34"/>
  <c r="DL44" i="34"/>
  <c r="DL46" i="34"/>
  <c r="DM46" i="34" s="1"/>
  <c r="DN46" i="34" s="1"/>
  <c r="DL43" i="34"/>
  <c r="DM43" i="34" s="1"/>
  <c r="DN43" i="34" s="1"/>
  <c r="DI43" i="34"/>
  <c r="DJ43" i="34" s="1"/>
  <c r="DI46" i="34"/>
  <c r="DJ46" i="34" s="1"/>
  <c r="DI44" i="34"/>
  <c r="DJ44" i="34" s="1"/>
  <c r="DH116" i="34"/>
  <c r="L30" i="33" a="1"/>
  <c r="L30" i="33" s="1"/>
  <c r="H6" i="39" s="1"/>
  <c r="CX104" i="34"/>
  <c r="CZ102" i="34"/>
  <c r="CY104" i="34"/>
  <c r="CZ101" i="34"/>
  <c r="DL109" i="34"/>
  <c r="DF46" i="34"/>
  <c r="DF44" i="34"/>
  <c r="DF43" i="34"/>
  <c r="CW104" i="34"/>
  <c r="DJ7" i="34"/>
  <c r="DM24" i="34"/>
  <c r="DN24" i="34" s="1"/>
  <c r="DQ24" i="34" s="1"/>
  <c r="DJ8" i="34"/>
  <c r="DB16" i="34"/>
  <c r="DB116" i="34"/>
  <c r="DJ20" i="34"/>
  <c r="DM4" i="34"/>
  <c r="DN4" i="34" s="1"/>
  <c r="DT4" i="34" s="1"/>
  <c r="DM20" i="34"/>
  <c r="DN20" i="34" s="1"/>
  <c r="DR23" i="34"/>
  <c r="DS22" i="34"/>
  <c r="CU101" i="34"/>
  <c r="CW99" i="34"/>
  <c r="CV101" i="34"/>
  <c r="CX101" i="34"/>
  <c r="CW100" i="34"/>
  <c r="CV102" i="34"/>
  <c r="CW102" i="34"/>
  <c r="DM21" i="34"/>
  <c r="DN21" i="34" s="1"/>
  <c r="CY101" i="34"/>
  <c r="DE16" i="34"/>
  <c r="DK16" i="34"/>
  <c r="DP23" i="34"/>
  <c r="DC119" i="34"/>
  <c r="CW76" i="34"/>
  <c r="DD120" i="34"/>
  <c r="DE120" i="34" s="1"/>
  <c r="DL110" i="34"/>
  <c r="DM110" i="34" s="1"/>
  <c r="DN110" i="34" s="1"/>
  <c r="DD117" i="34"/>
  <c r="DK117" i="34" s="1"/>
  <c r="DB93" i="34"/>
  <c r="DC118" i="34"/>
  <c r="DK118" i="34"/>
  <c r="DE118" i="34"/>
  <c r="DM3" i="34"/>
  <c r="DN3" i="34" s="1"/>
  <c r="DO8" i="34" s="1"/>
  <c r="DA72" i="34"/>
  <c r="DD72" i="34" s="1"/>
  <c r="DH72" i="34" s="1"/>
  <c r="DC115" i="34"/>
  <c r="DH93" i="34"/>
  <c r="DC116" i="34"/>
  <c r="DG5" i="34"/>
  <c r="DC95" i="34"/>
  <c r="DB117" i="34"/>
  <c r="DC117" i="34"/>
  <c r="DC94" i="34"/>
  <c r="DS19" i="34"/>
  <c r="DO23" i="34"/>
  <c r="DO22" i="34"/>
  <c r="DR19" i="34"/>
  <c r="DC120" i="34"/>
  <c r="DG8" i="34"/>
  <c r="DC91" i="34"/>
  <c r="DE92" i="34"/>
  <c r="DX3" i="34"/>
  <c r="DY3" i="34" s="1"/>
  <c r="DG3" i="34"/>
  <c r="DB92" i="34"/>
  <c r="DD96" i="34"/>
  <c r="DE96" i="34" s="1"/>
  <c r="CZ75" i="34"/>
  <c r="DF38" i="34"/>
  <c r="DF35" i="34"/>
  <c r="DF36" i="34"/>
  <c r="DF39" i="34"/>
  <c r="DF40" i="34"/>
  <c r="CZ78" i="34"/>
  <c r="CZ76" i="34"/>
  <c r="DC96" i="34"/>
  <c r="DC93" i="34"/>
  <c r="DC92" i="34"/>
  <c r="DK93" i="34"/>
  <c r="DK92" i="34"/>
  <c r="DI40" i="34"/>
  <c r="DI38" i="34"/>
  <c r="DI36" i="34"/>
  <c r="DI39" i="34"/>
  <c r="DI35" i="34"/>
  <c r="DJ35" i="34" s="1"/>
  <c r="DH75" i="34"/>
  <c r="DK75" i="34"/>
  <c r="DE75" i="34"/>
  <c r="DE79" i="34"/>
  <c r="DK79" i="34"/>
  <c r="DH79" i="34"/>
  <c r="CW80" i="34"/>
  <c r="CV80" i="34"/>
  <c r="CZ79" i="34"/>
  <c r="DA79" i="34" s="1"/>
  <c r="CY80" i="34"/>
  <c r="CU77" i="34"/>
  <c r="CY77" i="34"/>
  <c r="CV78" i="34"/>
  <c r="CX77" i="34"/>
  <c r="CZ77" i="34"/>
  <c r="CW78" i="34"/>
  <c r="CW75" i="34"/>
  <c r="CX80" i="34"/>
  <c r="DI111" i="34"/>
  <c r="DJ111" i="34" s="1"/>
  <c r="DI108" i="34"/>
  <c r="DI112" i="34"/>
  <c r="DI107" i="34"/>
  <c r="DJ107" i="34" s="1"/>
  <c r="DL107" i="34"/>
  <c r="DL108" i="34"/>
  <c r="DM108" i="34" s="1"/>
  <c r="DN108" i="34" s="1"/>
  <c r="DL111" i="34"/>
  <c r="DM111" i="34" s="1"/>
  <c r="DN111" i="34" s="1"/>
  <c r="DL112" i="34"/>
  <c r="DK91" i="34"/>
  <c r="DH91" i="34"/>
  <c r="DE91" i="34"/>
  <c r="DC14" i="34"/>
  <c r="DL87" i="34"/>
  <c r="DM87" i="34" s="1"/>
  <c r="DN87" i="34" s="1"/>
  <c r="DS85" i="34" s="1"/>
  <c r="DG4" i="34"/>
  <c r="DF83" i="34"/>
  <c r="DL86" i="34"/>
  <c r="DM86" i="34" s="1"/>
  <c r="DN86" i="34" s="1"/>
  <c r="DA67" i="34"/>
  <c r="DB67" i="34" s="1"/>
  <c r="DM5" i="34"/>
  <c r="DN5" i="34" s="1"/>
  <c r="DP7" i="34"/>
  <c r="DA69" i="34"/>
  <c r="DB69" i="34" s="1"/>
  <c r="DA70" i="34"/>
  <c r="DI87" i="34"/>
  <c r="DI84" i="34"/>
  <c r="DI83" i="34"/>
  <c r="DF88" i="34"/>
  <c r="DF84" i="34"/>
  <c r="DF87" i="34"/>
  <c r="DI88" i="34"/>
  <c r="DG6" i="34"/>
  <c r="DT7" i="34"/>
  <c r="DL88" i="34"/>
  <c r="DL83" i="34"/>
  <c r="DL84" i="34"/>
  <c r="DI86" i="34"/>
  <c r="DF86" i="34"/>
  <c r="DA68" i="34"/>
  <c r="DD68" i="34" s="1"/>
  <c r="DA71" i="34"/>
  <c r="DX22" i="34"/>
  <c r="DY22" i="34" s="1"/>
  <c r="DB14" i="34"/>
  <c r="DC12" i="34"/>
  <c r="DR7" i="34"/>
  <c r="DS6" i="34"/>
  <c r="DQ7" i="34"/>
  <c r="DP8" i="34"/>
  <c r="DS8" i="34"/>
  <c r="DB13" i="34"/>
  <c r="DC13" i="34"/>
  <c r="DD13" i="34"/>
  <c r="DC15" i="34"/>
  <c r="DQ8" i="34"/>
  <c r="DC16" i="34"/>
  <c r="DT6" i="34"/>
  <c r="DR8" i="34"/>
  <c r="DC11" i="34"/>
  <c r="DO24" i="34" l="1"/>
  <c r="DT22" i="34"/>
  <c r="DT60" i="34"/>
  <c r="DP24" i="34"/>
  <c r="DT19" i="34"/>
  <c r="DT20" i="34"/>
  <c r="DX46" i="34"/>
  <c r="DY46" i="34" s="1"/>
  <c r="DG36" i="34"/>
  <c r="DA56" i="34"/>
  <c r="DD56" i="34" s="1"/>
  <c r="DK56" i="34" s="1"/>
  <c r="DT23" i="34"/>
  <c r="DU23" i="34" s="1"/>
  <c r="DV23" i="34" s="1"/>
  <c r="G6" i="39"/>
  <c r="DJ64" i="34"/>
  <c r="DL40" i="34"/>
  <c r="DL36" i="34"/>
  <c r="DM36" i="34" s="1"/>
  <c r="DN36" i="34" s="1"/>
  <c r="DF109" i="34"/>
  <c r="DL35" i="34"/>
  <c r="DM35" i="34" s="1"/>
  <c r="DN35" i="34" s="1"/>
  <c r="DI110" i="34"/>
  <c r="DJ110" i="34" s="1"/>
  <c r="DF110" i="34"/>
  <c r="DG110" i="34" s="1"/>
  <c r="DF111" i="34"/>
  <c r="DG111" i="34" s="1"/>
  <c r="DX111" i="34" s="1"/>
  <c r="DY111" i="34" s="1"/>
  <c r="DF107" i="34"/>
  <c r="DX107" i="34" s="1"/>
  <c r="DY107" i="34" s="1"/>
  <c r="DL38" i="34"/>
  <c r="DM38" i="34" s="1"/>
  <c r="DN38" i="34" s="1"/>
  <c r="DL39" i="34"/>
  <c r="DM39" i="34" s="1"/>
  <c r="DN39" i="34" s="1"/>
  <c r="DA104" i="34"/>
  <c r="DB104" i="34" s="1"/>
  <c r="DG62" i="34"/>
  <c r="DX62" i="34"/>
  <c r="DY62" i="34" s="1"/>
  <c r="DG63" i="34"/>
  <c r="DX63" i="34"/>
  <c r="DY63" i="34" s="1"/>
  <c r="DE68" i="34"/>
  <c r="DK68" i="34"/>
  <c r="DH68" i="34"/>
  <c r="DR63" i="34"/>
  <c r="DQ64" i="34"/>
  <c r="DT63" i="34"/>
  <c r="DP64" i="34"/>
  <c r="DS64" i="34"/>
  <c r="DS61" i="34"/>
  <c r="DS60" i="34"/>
  <c r="DF108" i="34"/>
  <c r="DG108" i="34" s="1"/>
  <c r="DA100" i="34"/>
  <c r="DD100" i="34" s="1"/>
  <c r="DR64" i="34"/>
  <c r="DT62" i="34"/>
  <c r="DQ63" i="34"/>
  <c r="DP63" i="34"/>
  <c r="DS62" i="34"/>
  <c r="DP62" i="34"/>
  <c r="DR61" i="34"/>
  <c r="DQ62" i="34"/>
  <c r="DR60" i="34"/>
  <c r="DJ59" i="34"/>
  <c r="DM59" i="34"/>
  <c r="DN59" i="34" s="1"/>
  <c r="DR4" i="34"/>
  <c r="DP19" i="34"/>
  <c r="DA99" i="34"/>
  <c r="DB99" i="34" s="1"/>
  <c r="DG59" i="34"/>
  <c r="DJ47" i="34"/>
  <c r="DA101" i="34"/>
  <c r="DD101" i="34" s="1"/>
  <c r="DK101" i="34" s="1"/>
  <c r="DP21" i="34"/>
  <c r="DT46" i="34"/>
  <c r="DR48" i="34"/>
  <c r="DQ46" i="34"/>
  <c r="DP46" i="34"/>
  <c r="DR45" i="34"/>
  <c r="DX8" i="34"/>
  <c r="DY8" i="34" s="1"/>
  <c r="DR24" i="34"/>
  <c r="DG46" i="34"/>
  <c r="DG43" i="34"/>
  <c r="DA76" i="34"/>
  <c r="DS24" i="34"/>
  <c r="DG44" i="34"/>
  <c r="DB72" i="34"/>
  <c r="DS4" i="34"/>
  <c r="DA102" i="34"/>
  <c r="DG47" i="34"/>
  <c r="DR43" i="34"/>
  <c r="DO48" i="34"/>
  <c r="DT43" i="34"/>
  <c r="DO46" i="34"/>
  <c r="DO45" i="34"/>
  <c r="DQ43" i="34"/>
  <c r="DM44" i="34"/>
  <c r="DN44" i="34" s="1"/>
  <c r="DP43" i="34" s="1"/>
  <c r="DM47" i="34"/>
  <c r="DN47" i="34" s="1"/>
  <c r="DG39" i="34"/>
  <c r="DP22" i="34"/>
  <c r="DS21" i="34"/>
  <c r="DR20" i="34"/>
  <c r="DS20" i="34"/>
  <c r="DJ39" i="34"/>
  <c r="DO21" i="34"/>
  <c r="DQ22" i="34"/>
  <c r="DQ19" i="34"/>
  <c r="DR21" i="34"/>
  <c r="DO20" i="34"/>
  <c r="DA75" i="34"/>
  <c r="DB75" i="34" s="1"/>
  <c r="DP3" i="34"/>
  <c r="DP111" i="34"/>
  <c r="DG88" i="34"/>
  <c r="DT21" i="34"/>
  <c r="DM84" i="34"/>
  <c r="DN84" i="34" s="1"/>
  <c r="DS84" i="34" s="1"/>
  <c r="DO4" i="34"/>
  <c r="DQ3" i="34"/>
  <c r="DQ20" i="34"/>
  <c r="DE117" i="34"/>
  <c r="DF120" i="34" s="1"/>
  <c r="DK96" i="34"/>
  <c r="DL93" i="34" s="1"/>
  <c r="DK120" i="34"/>
  <c r="DL119" i="34" s="1"/>
  <c r="DM119" i="34" s="1"/>
  <c r="DN119" i="34" s="1"/>
  <c r="DH117" i="34"/>
  <c r="DH120" i="34"/>
  <c r="DI119" i="34" s="1"/>
  <c r="DB53" i="34"/>
  <c r="DO7" i="34"/>
  <c r="DU7" i="34" s="1"/>
  <c r="DV7" i="34" s="1"/>
  <c r="DK72" i="34"/>
  <c r="DS3" i="34"/>
  <c r="DO6" i="34"/>
  <c r="DS110" i="34"/>
  <c r="DR3" i="34"/>
  <c r="DT3" i="34"/>
  <c r="DD69" i="34"/>
  <c r="DE69" i="34" s="1"/>
  <c r="DJ108" i="34"/>
  <c r="DR111" i="34"/>
  <c r="DE72" i="34"/>
  <c r="DE56" i="34"/>
  <c r="DH56" i="34"/>
  <c r="DQ111" i="34"/>
  <c r="DH96" i="34"/>
  <c r="DI96" i="34" s="1"/>
  <c r="DF96" i="34"/>
  <c r="DG40" i="34"/>
  <c r="DG38" i="34"/>
  <c r="DG86" i="34"/>
  <c r="DG37" i="34"/>
  <c r="DA78" i="34"/>
  <c r="DB78" i="34" s="1"/>
  <c r="DJ40" i="34"/>
  <c r="DH53" i="34"/>
  <c r="DK53" i="34"/>
  <c r="DE53" i="34"/>
  <c r="DJ36" i="34"/>
  <c r="DJ38" i="34"/>
  <c r="DX38" i="34" s="1"/>
  <c r="DY38" i="34" s="1"/>
  <c r="DB56" i="34"/>
  <c r="DJ37" i="34"/>
  <c r="DG35" i="34"/>
  <c r="DX35" i="34"/>
  <c r="DY35" i="34" s="1"/>
  <c r="DB79" i="34"/>
  <c r="DA80" i="34"/>
  <c r="DF91" i="34"/>
  <c r="DJ86" i="34"/>
  <c r="DA77" i="34"/>
  <c r="DM112" i="34"/>
  <c r="DN112" i="34" s="1"/>
  <c r="DT110" i="34" s="1"/>
  <c r="DF93" i="34"/>
  <c r="DM107" i="34"/>
  <c r="DN107" i="34" s="1"/>
  <c r="DR107" i="34" s="1"/>
  <c r="DF95" i="34"/>
  <c r="DG95" i="34" s="1"/>
  <c r="DX95" i="34" s="1"/>
  <c r="DY95" i="34" s="1"/>
  <c r="DJ109" i="34"/>
  <c r="DJ112" i="34"/>
  <c r="DS108" i="34"/>
  <c r="DF92" i="34"/>
  <c r="DR108" i="34"/>
  <c r="DM109" i="34"/>
  <c r="DN109" i="34" s="1"/>
  <c r="DQ108" i="34" s="1"/>
  <c r="DF94" i="34"/>
  <c r="DJ87" i="34"/>
  <c r="DL115" i="34"/>
  <c r="DL120" i="34"/>
  <c r="DP87" i="34"/>
  <c r="DP5" i="34"/>
  <c r="DR87" i="34"/>
  <c r="DJ83" i="34"/>
  <c r="DQ87" i="34"/>
  <c r="DP86" i="34"/>
  <c r="DQ86" i="34"/>
  <c r="DS86" i="34"/>
  <c r="DO5" i="34"/>
  <c r="DP6" i="34"/>
  <c r="DT5" i="34"/>
  <c r="DQ4" i="34"/>
  <c r="DS5" i="34"/>
  <c r="DR85" i="34"/>
  <c r="DQ6" i="34"/>
  <c r="DR5" i="34"/>
  <c r="DJ88" i="34"/>
  <c r="DG83" i="34"/>
  <c r="DM88" i="34"/>
  <c r="DN88" i="34" s="1"/>
  <c r="DM83" i="34"/>
  <c r="DN83" i="34" s="1"/>
  <c r="DC67" i="34"/>
  <c r="DG87" i="34"/>
  <c r="DG84" i="34"/>
  <c r="DJ84" i="34"/>
  <c r="DC69" i="34"/>
  <c r="DB68" i="34"/>
  <c r="DC72" i="34"/>
  <c r="DB70" i="34"/>
  <c r="DC70" i="34"/>
  <c r="DC68" i="34"/>
  <c r="DB71" i="34"/>
  <c r="DC71" i="34"/>
  <c r="DC53" i="34"/>
  <c r="DB54" i="34"/>
  <c r="DD54" i="34"/>
  <c r="DB51" i="34"/>
  <c r="DC51" i="34"/>
  <c r="DD51" i="34"/>
  <c r="DC56" i="34"/>
  <c r="DC54" i="34"/>
  <c r="DC55" i="34"/>
  <c r="DL117" i="34"/>
  <c r="DL116" i="34"/>
  <c r="DL118" i="34"/>
  <c r="DM118" i="34" s="1"/>
  <c r="DN118" i="34" s="1"/>
  <c r="DX4" i="34"/>
  <c r="DY4" i="34" s="1"/>
  <c r="DE13" i="34"/>
  <c r="DK13" i="34"/>
  <c r="DF13" i="34"/>
  <c r="DH13" i="34"/>
  <c r="DI13" i="34" s="1"/>
  <c r="DU8" i="34"/>
  <c r="DS35" i="34" l="1"/>
  <c r="DR36" i="34"/>
  <c r="DC52" i="34"/>
  <c r="DX36" i="34"/>
  <c r="DY36" i="34" s="1"/>
  <c r="DR39" i="34"/>
  <c r="DG107" i="34"/>
  <c r="DP39" i="34"/>
  <c r="DS38" i="34"/>
  <c r="DS36" i="34"/>
  <c r="DB100" i="34"/>
  <c r="DR35" i="34"/>
  <c r="DM40" i="34"/>
  <c r="DN40" i="34" s="1"/>
  <c r="DO40" i="34" s="1"/>
  <c r="DP35" i="34"/>
  <c r="DQ39" i="34"/>
  <c r="DO36" i="34"/>
  <c r="DX110" i="34"/>
  <c r="DY110" i="34" s="1"/>
  <c r="DO39" i="34"/>
  <c r="DD104" i="34"/>
  <c r="DK104" i="34" s="1"/>
  <c r="DO38" i="34"/>
  <c r="DS40" i="34"/>
  <c r="DG109" i="34"/>
  <c r="DM37" i="34"/>
  <c r="DN37" i="34" s="1"/>
  <c r="DQ35" i="34" s="1"/>
  <c r="DG112" i="34"/>
  <c r="DB76" i="34"/>
  <c r="DD76" i="34"/>
  <c r="DC102" i="34"/>
  <c r="DC104" i="34"/>
  <c r="DB102" i="34"/>
  <c r="DD102" i="34" s="1"/>
  <c r="DE102" i="34" s="1"/>
  <c r="DE101" i="34"/>
  <c r="DC99" i="34"/>
  <c r="DU19" i="34"/>
  <c r="DH101" i="34"/>
  <c r="DB101" i="34"/>
  <c r="DC101" i="34"/>
  <c r="DC100" i="34"/>
  <c r="DU22" i="34"/>
  <c r="DV22" i="34" s="1"/>
  <c r="DU24" i="34"/>
  <c r="DX24" i="34" s="1"/>
  <c r="DY24" i="34" s="1"/>
  <c r="DC103" i="34"/>
  <c r="DO64" i="34"/>
  <c r="DU64" i="34" s="1"/>
  <c r="DO61" i="34"/>
  <c r="DU61" i="34" s="1"/>
  <c r="DQ59" i="34"/>
  <c r="DT59" i="34"/>
  <c r="DR59" i="34"/>
  <c r="DO60" i="34"/>
  <c r="DU60" i="34" s="1"/>
  <c r="DO62" i="34"/>
  <c r="DU62" i="34" s="1"/>
  <c r="DP59" i="34"/>
  <c r="DS59" i="34"/>
  <c r="DO63" i="34"/>
  <c r="DU63" i="34" s="1"/>
  <c r="DQ48" i="34"/>
  <c r="DP48" i="34"/>
  <c r="DT47" i="34"/>
  <c r="DS48" i="34"/>
  <c r="DS45" i="34"/>
  <c r="DS43" i="34"/>
  <c r="DU43" i="34" s="1"/>
  <c r="DS46" i="34"/>
  <c r="DU46" i="34" s="1"/>
  <c r="DF118" i="34"/>
  <c r="DF115" i="34"/>
  <c r="DG115" i="34" s="1"/>
  <c r="DL94" i="34"/>
  <c r="DM94" i="34" s="1"/>
  <c r="DN94" i="34" s="1"/>
  <c r="DQ47" i="34"/>
  <c r="DF119" i="34"/>
  <c r="DG119" i="34" s="1"/>
  <c r="DX119" i="34" s="1"/>
  <c r="DY119" i="34" s="1"/>
  <c r="DR47" i="34"/>
  <c r="DT44" i="34"/>
  <c r="DR44" i="34"/>
  <c r="DS44" i="34"/>
  <c r="DP45" i="34"/>
  <c r="DQ44" i="34"/>
  <c r="DO47" i="34"/>
  <c r="DU21" i="34"/>
  <c r="DV21" i="34" s="1"/>
  <c r="DO44" i="34"/>
  <c r="DP47" i="34"/>
  <c r="DU20" i="34"/>
  <c r="DV20" i="34"/>
  <c r="DX20" i="34"/>
  <c r="DY20" i="34" s="1"/>
  <c r="DV19" i="34"/>
  <c r="DX19" i="34"/>
  <c r="DY19" i="34" s="1"/>
  <c r="DU4" i="34"/>
  <c r="DV4" i="34" s="1"/>
  <c r="DI116" i="34"/>
  <c r="DT84" i="34"/>
  <c r="DI115" i="34"/>
  <c r="DJ115" i="34" s="1"/>
  <c r="DX39" i="34"/>
  <c r="DY39" i="34" s="1"/>
  <c r="DU3" i="34"/>
  <c r="DV3" i="34" s="1"/>
  <c r="DI120" i="34"/>
  <c r="DI117" i="34"/>
  <c r="DL95" i="34"/>
  <c r="DM95" i="34" s="1"/>
  <c r="DN95" i="34" s="1"/>
  <c r="DF117" i="34"/>
  <c r="DL96" i="34"/>
  <c r="DF116" i="34"/>
  <c r="DL92" i="34"/>
  <c r="DM92" i="34" s="1"/>
  <c r="DN92" i="34" s="1"/>
  <c r="DR84" i="34"/>
  <c r="DL91" i="34"/>
  <c r="DM91" i="34" s="1"/>
  <c r="DN91" i="34" s="1"/>
  <c r="DP85" i="34"/>
  <c r="DQ84" i="34"/>
  <c r="DH69" i="34"/>
  <c r="DI118" i="34"/>
  <c r="DJ118" i="34" s="1"/>
  <c r="DK69" i="34"/>
  <c r="DH100" i="34"/>
  <c r="DE100" i="34"/>
  <c r="DK100" i="34"/>
  <c r="DG91" i="34"/>
  <c r="DT108" i="34"/>
  <c r="DI94" i="34"/>
  <c r="DJ94" i="34" s="1"/>
  <c r="DI92" i="34"/>
  <c r="DI95" i="34"/>
  <c r="DJ95" i="34" s="1"/>
  <c r="DI91" i="34"/>
  <c r="DJ91" i="34" s="1"/>
  <c r="DX86" i="34"/>
  <c r="DY86" i="34" s="1"/>
  <c r="DC76" i="34"/>
  <c r="DI14" i="34"/>
  <c r="DI16" i="34"/>
  <c r="DI11" i="34"/>
  <c r="DF14" i="34"/>
  <c r="DF16" i="34"/>
  <c r="DF11" i="34"/>
  <c r="DI93" i="34"/>
  <c r="DL14" i="34"/>
  <c r="DL11" i="34"/>
  <c r="DM11" i="34" s="1"/>
  <c r="DN11" i="34" s="1"/>
  <c r="DX87" i="34"/>
  <c r="DY87" i="34" s="1"/>
  <c r="DT39" i="34"/>
  <c r="DT35" i="34"/>
  <c r="DP40" i="34"/>
  <c r="DC78" i="34"/>
  <c r="DS112" i="34"/>
  <c r="DQ112" i="34"/>
  <c r="DG96" i="34"/>
  <c r="DP109" i="34"/>
  <c r="DB80" i="34"/>
  <c r="DC80" i="34"/>
  <c r="DD80" i="34"/>
  <c r="DC79" i="34"/>
  <c r="DC75" i="34"/>
  <c r="DB77" i="34"/>
  <c r="DC77" i="34"/>
  <c r="DD77" i="34"/>
  <c r="DO110" i="34"/>
  <c r="DT107" i="34"/>
  <c r="DG92" i="34"/>
  <c r="DM115" i="34"/>
  <c r="DN115" i="34" s="1"/>
  <c r="DR115" i="34" s="1"/>
  <c r="DP107" i="34"/>
  <c r="DS107" i="34"/>
  <c r="DO112" i="34"/>
  <c r="DR112" i="34"/>
  <c r="DO108" i="34"/>
  <c r="DO111" i="34"/>
  <c r="DG93" i="34"/>
  <c r="DT111" i="34"/>
  <c r="DP112" i="34"/>
  <c r="DS109" i="34"/>
  <c r="DQ110" i="34"/>
  <c r="DR109" i="34"/>
  <c r="DP110" i="34"/>
  <c r="DT109" i="34"/>
  <c r="DQ107" i="34"/>
  <c r="DO109" i="34"/>
  <c r="DM120" i="34"/>
  <c r="DN120" i="34" s="1"/>
  <c r="DR120" i="34" s="1"/>
  <c r="DG94" i="34"/>
  <c r="DU6" i="34"/>
  <c r="DV6" i="34" s="1"/>
  <c r="DX6" i="34" s="1"/>
  <c r="DY6" i="34" s="1"/>
  <c r="DM116" i="34"/>
  <c r="DN116" i="34" s="1"/>
  <c r="DU5" i="34"/>
  <c r="DR119" i="34"/>
  <c r="DQ83" i="34"/>
  <c r="DO85" i="34"/>
  <c r="DO88" i="34"/>
  <c r="DT83" i="34"/>
  <c r="DO87" i="34"/>
  <c r="DS83" i="34"/>
  <c r="DR83" i="34"/>
  <c r="DO86" i="34"/>
  <c r="DP83" i="34"/>
  <c r="DO84" i="34"/>
  <c r="DT85" i="34"/>
  <c r="DS88" i="34"/>
  <c r="DQ88" i="34"/>
  <c r="DR88" i="34"/>
  <c r="DP88" i="34"/>
  <c r="DT87" i="34"/>
  <c r="DT86" i="34"/>
  <c r="DJ119" i="34"/>
  <c r="DD70" i="34"/>
  <c r="DK51" i="34"/>
  <c r="DH51" i="34"/>
  <c r="DE51" i="34"/>
  <c r="DE54" i="34"/>
  <c r="DH54" i="34"/>
  <c r="DK54" i="34"/>
  <c r="DM117" i="34"/>
  <c r="DN117" i="34" s="1"/>
  <c r="DP119" i="34"/>
  <c r="DS118" i="34"/>
  <c r="DQ119" i="34"/>
  <c r="DV8" i="34"/>
  <c r="DI15" i="34"/>
  <c r="DJ15" i="34" s="1"/>
  <c r="DI12" i="34"/>
  <c r="DJ12" i="34" s="1"/>
  <c r="DL15" i="34"/>
  <c r="DM15" i="34" s="1"/>
  <c r="DN15" i="34" s="1"/>
  <c r="DL12" i="34"/>
  <c r="DM12" i="34" s="1"/>
  <c r="DN12" i="34" s="1"/>
  <c r="DL16" i="34"/>
  <c r="DF12" i="34"/>
  <c r="DF15" i="34"/>
  <c r="DG15" i="34" s="1"/>
  <c r="DX15" i="34" s="1"/>
  <c r="DY15" i="34" s="1"/>
  <c r="DX5" i="34"/>
  <c r="DY5" i="34" s="1"/>
  <c r="DL13" i="34"/>
  <c r="DU39" i="34" l="1"/>
  <c r="DT38" i="34"/>
  <c r="DH104" i="34"/>
  <c r="DX21" i="34"/>
  <c r="DY21" i="34" s="1"/>
  <c r="DZ24" i="34" s="1"/>
  <c r="DU35" i="34"/>
  <c r="DV35" i="34" s="1"/>
  <c r="DQ40" i="34"/>
  <c r="DT36" i="34"/>
  <c r="DU59" i="34"/>
  <c r="DX59" i="34" s="1"/>
  <c r="DY59" i="34" s="1"/>
  <c r="DR40" i="34"/>
  <c r="DU45" i="34"/>
  <c r="DV45" i="34" s="1"/>
  <c r="DE104" i="34"/>
  <c r="DR37" i="34"/>
  <c r="DS37" i="34"/>
  <c r="DT37" i="34"/>
  <c r="DP37" i="34"/>
  <c r="DO95" i="34"/>
  <c r="DU44" i="34"/>
  <c r="DK102" i="34"/>
  <c r="DQ36" i="34"/>
  <c r="DU36" i="34" s="1"/>
  <c r="DV36" i="34" s="1"/>
  <c r="DS92" i="34"/>
  <c r="DP38" i="34"/>
  <c r="DO37" i="34"/>
  <c r="DH102" i="34"/>
  <c r="DQ38" i="34"/>
  <c r="DG117" i="34"/>
  <c r="DW21" i="34"/>
  <c r="DK76" i="34"/>
  <c r="DE76" i="34"/>
  <c r="DH76" i="34"/>
  <c r="DW19" i="34"/>
  <c r="DU48" i="34"/>
  <c r="DV48" i="34" s="1"/>
  <c r="DV60" i="34"/>
  <c r="DW60" i="34"/>
  <c r="DV61" i="34"/>
  <c r="DW61" i="34"/>
  <c r="DG118" i="34"/>
  <c r="DV59" i="34"/>
  <c r="DW59" i="34"/>
  <c r="DZ19" i="34"/>
  <c r="DV63" i="34"/>
  <c r="DV24" i="34"/>
  <c r="DW22" i="34"/>
  <c r="DV64" i="34"/>
  <c r="DX64" i="34"/>
  <c r="DY64" i="34" s="1"/>
  <c r="DV62" i="34"/>
  <c r="DW24" i="34"/>
  <c r="DW20" i="34"/>
  <c r="DJ116" i="34"/>
  <c r="DQ95" i="34"/>
  <c r="DV46" i="34"/>
  <c r="DX43" i="34"/>
  <c r="DY43" i="34" s="1"/>
  <c r="DV43" i="34"/>
  <c r="DG120" i="34"/>
  <c r="DP95" i="34"/>
  <c r="DW23" i="34"/>
  <c r="DR95" i="34"/>
  <c r="DU47" i="34"/>
  <c r="DW3" i="34"/>
  <c r="DV44" i="34"/>
  <c r="DJ120" i="34"/>
  <c r="DX45" i="34"/>
  <c r="DY45" i="34" s="1"/>
  <c r="DX44" i="34"/>
  <c r="DY44" i="34" s="1"/>
  <c r="DM96" i="34"/>
  <c r="DN96" i="34" s="1"/>
  <c r="DQ96" i="34" s="1"/>
  <c r="DG116" i="34"/>
  <c r="DF104" i="34"/>
  <c r="DL104" i="34"/>
  <c r="DO94" i="34"/>
  <c r="DI100" i="34"/>
  <c r="DM93" i="34"/>
  <c r="DN93" i="34" s="1"/>
  <c r="DS93" i="34" s="1"/>
  <c r="DS94" i="34"/>
  <c r="DU108" i="34"/>
  <c r="DV108" i="34" s="1"/>
  <c r="DJ117" i="34"/>
  <c r="DS91" i="34"/>
  <c r="DR91" i="34"/>
  <c r="DF101" i="34"/>
  <c r="DF103" i="34"/>
  <c r="DG103" i="34" s="1"/>
  <c r="DX103" i="34" s="1"/>
  <c r="DY103" i="34" s="1"/>
  <c r="DF100" i="34"/>
  <c r="DG100" i="34" s="1"/>
  <c r="DU84" i="34"/>
  <c r="DX84" i="34" s="1"/>
  <c r="DY84" i="34" s="1"/>
  <c r="DJ93" i="34"/>
  <c r="DF99" i="34"/>
  <c r="DG99" i="34" s="1"/>
  <c r="DF102" i="34"/>
  <c r="DG102" i="34" s="1"/>
  <c r="DJ92" i="34"/>
  <c r="DS115" i="34"/>
  <c r="DZ20" i="34"/>
  <c r="DJ96" i="34"/>
  <c r="DZ23" i="34"/>
  <c r="DU87" i="34"/>
  <c r="DV87" i="34" s="1"/>
  <c r="DZ21" i="34"/>
  <c r="DW7" i="34"/>
  <c r="DV5" i="34"/>
  <c r="DZ22" i="34"/>
  <c r="DW6" i="34"/>
  <c r="DO119" i="34"/>
  <c r="DG16" i="34"/>
  <c r="DU40" i="34"/>
  <c r="DJ11" i="34"/>
  <c r="DI101" i="34"/>
  <c r="DJ16" i="34"/>
  <c r="DM16" i="34"/>
  <c r="DN16" i="34" s="1"/>
  <c r="DT15" i="34" s="1"/>
  <c r="DG11" i="34"/>
  <c r="DX11" i="34"/>
  <c r="DY11" i="34" s="1"/>
  <c r="DI102" i="34"/>
  <c r="DJ102" i="34" s="1"/>
  <c r="DV39" i="34"/>
  <c r="DH77" i="34"/>
  <c r="DE77" i="34"/>
  <c r="DK77" i="34"/>
  <c r="DU112" i="34"/>
  <c r="DX112" i="34" s="1"/>
  <c r="DY112" i="34" s="1"/>
  <c r="DH80" i="34"/>
  <c r="DK80" i="34"/>
  <c r="DE80" i="34"/>
  <c r="DU110" i="34"/>
  <c r="DV110" i="34" s="1"/>
  <c r="DL103" i="34"/>
  <c r="DM103" i="34" s="1"/>
  <c r="DN103" i="34" s="1"/>
  <c r="DP117" i="34"/>
  <c r="DL100" i="34"/>
  <c r="DU109" i="34"/>
  <c r="DX109" i="34" s="1"/>
  <c r="DY109" i="34" s="1"/>
  <c r="DI99" i="34"/>
  <c r="DJ99" i="34" s="1"/>
  <c r="DS116" i="34"/>
  <c r="DI103" i="34"/>
  <c r="DJ103" i="34" s="1"/>
  <c r="DL101" i="34"/>
  <c r="DO118" i="34"/>
  <c r="DL102" i="34"/>
  <c r="DM102" i="34" s="1"/>
  <c r="DN102" i="34" s="1"/>
  <c r="DU107" i="34"/>
  <c r="DU111" i="34"/>
  <c r="DV111" i="34" s="1"/>
  <c r="DL99" i="34"/>
  <c r="DM99" i="34" s="1"/>
  <c r="DN99" i="34" s="1"/>
  <c r="DW4" i="34"/>
  <c r="DI104" i="34"/>
  <c r="DP91" i="34"/>
  <c r="DR92" i="34"/>
  <c r="DO92" i="34"/>
  <c r="DQ120" i="34"/>
  <c r="DW5" i="34"/>
  <c r="DT118" i="34"/>
  <c r="DP120" i="34"/>
  <c r="DT119" i="34"/>
  <c r="DT116" i="34"/>
  <c r="DS120" i="34"/>
  <c r="DU85" i="34"/>
  <c r="DV85" i="34" s="1"/>
  <c r="DO120" i="34"/>
  <c r="DW8" i="34"/>
  <c r="DT115" i="34"/>
  <c r="DO116" i="34"/>
  <c r="DR116" i="34"/>
  <c r="DP115" i="34"/>
  <c r="DG14" i="34"/>
  <c r="DU83" i="34"/>
  <c r="DX83" i="34" s="1"/>
  <c r="DY83" i="34" s="1"/>
  <c r="DU86" i="34"/>
  <c r="DV86" i="34" s="1"/>
  <c r="DJ14" i="34"/>
  <c r="DU88" i="34"/>
  <c r="DK70" i="34"/>
  <c r="DE70" i="34"/>
  <c r="DH70" i="34"/>
  <c r="DL51" i="34"/>
  <c r="DI51" i="34"/>
  <c r="DF53" i="34"/>
  <c r="DF52" i="34"/>
  <c r="DF55" i="34"/>
  <c r="DL54" i="34"/>
  <c r="DF51" i="34"/>
  <c r="DL52" i="34"/>
  <c r="DM52" i="34" s="1"/>
  <c r="DN52" i="34" s="1"/>
  <c r="DL55" i="34"/>
  <c r="DM55" i="34" s="1"/>
  <c r="DN55" i="34" s="1"/>
  <c r="DL53" i="34"/>
  <c r="DL56" i="34"/>
  <c r="DI55" i="34"/>
  <c r="DI53" i="34"/>
  <c r="DI52" i="34"/>
  <c r="DF56" i="34"/>
  <c r="DF54" i="34"/>
  <c r="DI56" i="34"/>
  <c r="DI54" i="34"/>
  <c r="DZ4" i="34"/>
  <c r="DZ5" i="34"/>
  <c r="DM14" i="34"/>
  <c r="DN14" i="34" s="1"/>
  <c r="DR12" i="34" s="1"/>
  <c r="DT117" i="34"/>
  <c r="DO117" i="34"/>
  <c r="DS117" i="34"/>
  <c r="DR117" i="34"/>
  <c r="DQ115" i="34"/>
  <c r="DP118" i="34"/>
  <c r="DQ118" i="34"/>
  <c r="DQ116" i="34"/>
  <c r="DP11" i="34"/>
  <c r="DO12" i="34"/>
  <c r="DS12" i="34"/>
  <c r="DM13" i="34"/>
  <c r="DN13" i="34" s="1"/>
  <c r="DQ12" i="34" s="1"/>
  <c r="DJ13" i="34"/>
  <c r="DG13" i="34"/>
  <c r="DZ7" i="34"/>
  <c r="DZ6" i="34"/>
  <c r="DZ8" i="34"/>
  <c r="DG12" i="34"/>
  <c r="DX12" i="34" s="1"/>
  <c r="DY12" i="34" s="1"/>
  <c r="DS11" i="34"/>
  <c r="DO15" i="34"/>
  <c r="DZ3" i="34"/>
  <c r="DW45" i="34" l="1"/>
  <c r="DW63" i="34"/>
  <c r="DO96" i="34"/>
  <c r="DU37" i="34"/>
  <c r="DV37" i="34" s="1"/>
  <c r="DQ92" i="34"/>
  <c r="DW62" i="34"/>
  <c r="DO93" i="34"/>
  <c r="DU38" i="34"/>
  <c r="DV38" i="34" s="1"/>
  <c r="EA22" i="34"/>
  <c r="J22" i="33" s="1"/>
  <c r="DZ59" i="34"/>
  <c r="DW64" i="34"/>
  <c r="DL80" i="34"/>
  <c r="DT95" i="34"/>
  <c r="DU95" i="34" s="1"/>
  <c r="DV95" i="34" s="1"/>
  <c r="DW44" i="34"/>
  <c r="DL77" i="34"/>
  <c r="DW48" i="34"/>
  <c r="DR96" i="34"/>
  <c r="DT92" i="34"/>
  <c r="DT91" i="34"/>
  <c r="DZ60" i="34"/>
  <c r="EA24" i="34"/>
  <c r="J24" i="33" s="1"/>
  <c r="DZ64" i="34"/>
  <c r="DZ62" i="34"/>
  <c r="DZ63" i="34"/>
  <c r="EA19" i="34"/>
  <c r="J19" i="33" s="1"/>
  <c r="DS96" i="34"/>
  <c r="DT94" i="34"/>
  <c r="DZ61" i="34"/>
  <c r="DP96" i="34"/>
  <c r="DV47" i="34"/>
  <c r="DW47" i="34"/>
  <c r="DX47" i="34"/>
  <c r="DY47" i="34" s="1"/>
  <c r="DZ47" i="34" s="1"/>
  <c r="DP93" i="34"/>
  <c r="DW43" i="34"/>
  <c r="DW46" i="34"/>
  <c r="DV84" i="34"/>
  <c r="DP94" i="34"/>
  <c r="DR93" i="34"/>
  <c r="DX108" i="34"/>
  <c r="DY108" i="34" s="1"/>
  <c r="DZ112" i="34" s="1"/>
  <c r="DQ94" i="34"/>
  <c r="DQ91" i="34"/>
  <c r="DJ100" i="34"/>
  <c r="DT93" i="34"/>
  <c r="DV40" i="34"/>
  <c r="EA20" i="34"/>
  <c r="J20" i="33" s="1"/>
  <c r="DX99" i="34"/>
  <c r="DY99" i="34" s="1"/>
  <c r="DG104" i="34"/>
  <c r="EA23" i="34"/>
  <c r="J23" i="33" s="1"/>
  <c r="DX37" i="34"/>
  <c r="DY37" i="34" s="1"/>
  <c r="DX40" i="34"/>
  <c r="DY40" i="34" s="1"/>
  <c r="DG101" i="34"/>
  <c r="EA21" i="34"/>
  <c r="J21" i="33" s="1"/>
  <c r="DW39" i="34"/>
  <c r="DM100" i="34"/>
  <c r="DN100" i="34" s="1"/>
  <c r="DS100" i="34" s="1"/>
  <c r="DP16" i="34"/>
  <c r="DW36" i="34"/>
  <c r="DU119" i="34"/>
  <c r="DV119" i="34" s="1"/>
  <c r="DO16" i="34"/>
  <c r="DW37" i="34"/>
  <c r="DT11" i="34"/>
  <c r="DQ16" i="34"/>
  <c r="DS16" i="34"/>
  <c r="DT12" i="34"/>
  <c r="DU12" i="34" s="1"/>
  <c r="DV109" i="34"/>
  <c r="DV112" i="34"/>
  <c r="DJ104" i="34"/>
  <c r="DI80" i="34"/>
  <c r="DF80" i="34"/>
  <c r="DI77" i="34"/>
  <c r="DF77" i="34"/>
  <c r="DW107" i="34"/>
  <c r="DW109" i="34"/>
  <c r="DL79" i="34"/>
  <c r="DM79" i="34" s="1"/>
  <c r="DN79" i="34" s="1"/>
  <c r="DL75" i="34"/>
  <c r="DM75" i="34" s="1"/>
  <c r="DN75" i="34" s="1"/>
  <c r="DL76" i="34"/>
  <c r="DM76" i="34" s="1"/>
  <c r="DN76" i="34" s="1"/>
  <c r="DL78" i="34"/>
  <c r="DM78" i="34" s="1"/>
  <c r="DN78" i="34" s="1"/>
  <c r="DF76" i="34"/>
  <c r="DF79" i="34"/>
  <c r="DG79" i="34" s="1"/>
  <c r="DX79" i="34" s="1"/>
  <c r="DY79" i="34" s="1"/>
  <c r="DF75" i="34"/>
  <c r="DF78" i="34"/>
  <c r="DR103" i="34"/>
  <c r="DM104" i="34"/>
  <c r="DN104" i="34" s="1"/>
  <c r="DO104" i="34" s="1"/>
  <c r="DI79" i="34"/>
  <c r="DJ79" i="34" s="1"/>
  <c r="DI76" i="34"/>
  <c r="DI75" i="34"/>
  <c r="DJ75" i="34" s="1"/>
  <c r="DI78" i="34"/>
  <c r="DJ78" i="34" s="1"/>
  <c r="DR99" i="34"/>
  <c r="DW110" i="34"/>
  <c r="DF68" i="34"/>
  <c r="DF67" i="34"/>
  <c r="DF72" i="34"/>
  <c r="DL72" i="34"/>
  <c r="DL67" i="34"/>
  <c r="DM67" i="34" s="1"/>
  <c r="DN67" i="34" s="1"/>
  <c r="DS102" i="34"/>
  <c r="DO103" i="34"/>
  <c r="DW111" i="34"/>
  <c r="DO102" i="34"/>
  <c r="DU120" i="34"/>
  <c r="DV120" i="34" s="1"/>
  <c r="DU115" i="34"/>
  <c r="DV115" i="34" s="1"/>
  <c r="DS99" i="34"/>
  <c r="DW108" i="34"/>
  <c r="DI68" i="34"/>
  <c r="DI67" i="34"/>
  <c r="DJ67" i="34" s="1"/>
  <c r="DI72" i="34"/>
  <c r="DQ103" i="34"/>
  <c r="DP103" i="34"/>
  <c r="DV107" i="34"/>
  <c r="DW112" i="34"/>
  <c r="DJ101" i="34"/>
  <c r="DM101" i="34"/>
  <c r="DN101" i="34" s="1"/>
  <c r="DX91" i="34"/>
  <c r="DY91" i="34" s="1"/>
  <c r="DU116" i="34"/>
  <c r="DX116" i="34" s="1"/>
  <c r="DY116" i="34" s="1"/>
  <c r="DW85" i="34"/>
  <c r="DV83" i="34"/>
  <c r="DX115" i="34"/>
  <c r="DY115" i="34" s="1"/>
  <c r="DX14" i="34"/>
  <c r="DY14" i="34" s="1"/>
  <c r="DW84" i="34"/>
  <c r="DG52" i="34"/>
  <c r="DJ55" i="34"/>
  <c r="DM53" i="34"/>
  <c r="DN53" i="34" s="1"/>
  <c r="DQ52" i="34" s="1"/>
  <c r="DW86" i="34"/>
  <c r="DW83" i="34"/>
  <c r="DW87" i="34"/>
  <c r="DV88" i="34"/>
  <c r="DW88" i="34"/>
  <c r="DX88" i="34"/>
  <c r="DY88" i="34" s="1"/>
  <c r="DZ88" i="34" s="1"/>
  <c r="DI69" i="34"/>
  <c r="DI70" i="34"/>
  <c r="DI71" i="34"/>
  <c r="DJ71" i="34" s="1"/>
  <c r="DM56" i="34"/>
  <c r="DN56" i="34" s="1"/>
  <c r="DT52" i="34" s="1"/>
  <c r="DF70" i="34"/>
  <c r="DF71" i="34"/>
  <c r="DG71" i="34" s="1"/>
  <c r="DX71" i="34" s="1"/>
  <c r="DY71" i="34" s="1"/>
  <c r="DF69" i="34"/>
  <c r="DL70" i="34"/>
  <c r="DL71" i="34"/>
  <c r="DM71" i="34" s="1"/>
  <c r="DN71" i="34" s="1"/>
  <c r="DL69" i="34"/>
  <c r="DL68" i="34"/>
  <c r="DX94" i="34"/>
  <c r="DY94" i="34" s="1"/>
  <c r="DJ54" i="34"/>
  <c r="DJ56" i="34"/>
  <c r="DJ51" i="34"/>
  <c r="DJ52" i="34"/>
  <c r="DJ53" i="34"/>
  <c r="DG56" i="34"/>
  <c r="DG55" i="34"/>
  <c r="DG54" i="34"/>
  <c r="DS52" i="34"/>
  <c r="DG51" i="34"/>
  <c r="DG53" i="34"/>
  <c r="DM51" i="34"/>
  <c r="DN51" i="34" s="1"/>
  <c r="DS51" i="34" s="1"/>
  <c r="DM54" i="34"/>
  <c r="DN54" i="34" s="1"/>
  <c r="DR11" i="34"/>
  <c r="DO14" i="34"/>
  <c r="DU117" i="34"/>
  <c r="DP15" i="34"/>
  <c r="EA4" i="34"/>
  <c r="J4" i="33" s="1"/>
  <c r="DR15" i="34"/>
  <c r="DR16" i="34"/>
  <c r="EA7" i="34"/>
  <c r="J7" i="33" s="1"/>
  <c r="DU118" i="34"/>
  <c r="DQ15" i="34"/>
  <c r="DT14" i="34"/>
  <c r="DS14" i="34"/>
  <c r="DS13" i="34"/>
  <c r="DP13" i="34"/>
  <c r="EA8" i="34"/>
  <c r="J8" i="33" s="1"/>
  <c r="DQ11" i="34"/>
  <c r="DO13" i="34"/>
  <c r="DP14" i="34"/>
  <c r="DQ14" i="34"/>
  <c r="DR13" i="34"/>
  <c r="DT13" i="34"/>
  <c r="EA6" i="34"/>
  <c r="J6" i="33" s="1"/>
  <c r="EA3" i="34"/>
  <c r="J3" i="33" s="1"/>
  <c r="EA5" i="34"/>
  <c r="J5" i="33" s="1"/>
  <c r="DW40" i="34" l="1"/>
  <c r="DU92" i="34"/>
  <c r="DV92" i="34" s="1"/>
  <c r="DU91" i="34"/>
  <c r="DV91" i="34" s="1"/>
  <c r="EA64" i="34"/>
  <c r="J64" i="33" s="1"/>
  <c r="DW38" i="34"/>
  <c r="EA63" i="34"/>
  <c r="J63" i="33" s="1"/>
  <c r="DW35" i="34"/>
  <c r="DM68" i="34"/>
  <c r="DN68" i="34" s="1"/>
  <c r="DO68" i="34" s="1"/>
  <c r="DU96" i="34"/>
  <c r="DX96" i="34" s="1"/>
  <c r="DY96" i="34" s="1"/>
  <c r="EA61" i="34"/>
  <c r="DZ40" i="34"/>
  <c r="DZ44" i="34"/>
  <c r="DZ37" i="34"/>
  <c r="DJ76" i="34"/>
  <c r="DZ48" i="34"/>
  <c r="DU94" i="34"/>
  <c r="DV94" i="34" s="1"/>
  <c r="DU93" i="34"/>
  <c r="DX93" i="34" s="1"/>
  <c r="DY93" i="34" s="1"/>
  <c r="EA62" i="34"/>
  <c r="J62" i="33" s="1"/>
  <c r="DZ45" i="34"/>
  <c r="DZ36" i="34"/>
  <c r="DZ39" i="34"/>
  <c r="DZ46" i="34"/>
  <c r="EA60" i="34"/>
  <c r="J60" i="33" s="1"/>
  <c r="L22" i="33" a="1"/>
  <c r="L22" i="33" s="1"/>
  <c r="H5" i="39" s="1"/>
  <c r="DZ43" i="34"/>
  <c r="EA59" i="34"/>
  <c r="J59" i="33" s="1"/>
  <c r="DT103" i="34"/>
  <c r="DU103" i="34" s="1"/>
  <c r="DV103" i="34" s="1"/>
  <c r="DZ35" i="34"/>
  <c r="DZ107" i="34"/>
  <c r="EA112" i="34" s="1"/>
  <c r="J112" i="33" s="1"/>
  <c r="DZ108" i="34"/>
  <c r="DZ109" i="34"/>
  <c r="DZ111" i="34"/>
  <c r="DZ110" i="34"/>
  <c r="DR100" i="34"/>
  <c r="DJ72" i="34"/>
  <c r="DO100" i="34"/>
  <c r="DT100" i="34"/>
  <c r="DZ38" i="34"/>
  <c r="DR104" i="34"/>
  <c r="DQ100" i="34"/>
  <c r="DU100" i="34" s="1"/>
  <c r="DP99" i="34"/>
  <c r="DU16" i="34"/>
  <c r="DX16" i="34" s="1"/>
  <c r="DY16" i="34" s="1"/>
  <c r="DT99" i="34"/>
  <c r="DX92" i="34"/>
  <c r="DY92" i="34" s="1"/>
  <c r="L19" i="33" a="1"/>
  <c r="L19" i="33" s="1"/>
  <c r="DS104" i="34"/>
  <c r="DO101" i="34"/>
  <c r="DQ104" i="34"/>
  <c r="DP102" i="34"/>
  <c r="DP101" i="34"/>
  <c r="DS101" i="34"/>
  <c r="DR101" i="34"/>
  <c r="DG76" i="34"/>
  <c r="DG77" i="34"/>
  <c r="DJ80" i="34"/>
  <c r="DS76" i="34"/>
  <c r="DR76" i="34"/>
  <c r="DT102" i="34"/>
  <c r="DP104" i="34"/>
  <c r="DM77" i="34"/>
  <c r="DN77" i="34" s="1"/>
  <c r="DO77" i="34" s="1"/>
  <c r="DS78" i="34"/>
  <c r="DR79" i="34"/>
  <c r="DP79" i="34"/>
  <c r="DQ79" i="34"/>
  <c r="DQ99" i="34"/>
  <c r="DJ77" i="34"/>
  <c r="DS75" i="34"/>
  <c r="DO79" i="34"/>
  <c r="DO76" i="34"/>
  <c r="DP75" i="34"/>
  <c r="DO78" i="34"/>
  <c r="DR75" i="34"/>
  <c r="DT101" i="34"/>
  <c r="DG78" i="34"/>
  <c r="DX78" i="34"/>
  <c r="DY78" i="34" s="1"/>
  <c r="DG80" i="34"/>
  <c r="DM80" i="34"/>
  <c r="DN80" i="34" s="1"/>
  <c r="DR80" i="34" s="1"/>
  <c r="DQ102" i="34"/>
  <c r="DX75" i="34"/>
  <c r="DY75" i="34" s="1"/>
  <c r="DG75" i="34"/>
  <c r="DG72" i="34"/>
  <c r="DM72" i="34"/>
  <c r="DN72" i="34" s="1"/>
  <c r="DG67" i="34"/>
  <c r="DX67" i="34" s="1"/>
  <c r="DY67" i="34" s="1"/>
  <c r="DP54" i="34"/>
  <c r="DX120" i="34"/>
  <c r="DY120" i="34" s="1"/>
  <c r="DS53" i="34"/>
  <c r="DG69" i="34"/>
  <c r="DX55" i="34"/>
  <c r="DY55" i="34" s="1"/>
  <c r="DP53" i="34"/>
  <c r="DJ68" i="34"/>
  <c r="DX52" i="34"/>
  <c r="DY52" i="34" s="1"/>
  <c r="DU11" i="34"/>
  <c r="DV11" i="34" s="1"/>
  <c r="DG68" i="34"/>
  <c r="DQ56" i="34"/>
  <c r="DT55" i="34"/>
  <c r="DZ87" i="34"/>
  <c r="DZ84" i="34"/>
  <c r="DZ86" i="34"/>
  <c r="DP56" i="34"/>
  <c r="DS56" i="34"/>
  <c r="DM69" i="34"/>
  <c r="DN69" i="34" s="1"/>
  <c r="DZ83" i="34"/>
  <c r="DZ85" i="34"/>
  <c r="DO71" i="34"/>
  <c r="DS67" i="34"/>
  <c r="DG70" i="34"/>
  <c r="DT53" i="34"/>
  <c r="DJ70" i="34"/>
  <c r="DM70" i="34"/>
  <c r="DN70" i="34" s="1"/>
  <c r="DJ69" i="34"/>
  <c r="DX102" i="34"/>
  <c r="DY102" i="34" s="1"/>
  <c r="DW116" i="34"/>
  <c r="DQ54" i="34"/>
  <c r="DR53" i="34"/>
  <c r="DR55" i="34"/>
  <c r="DP55" i="34"/>
  <c r="DQ55" i="34"/>
  <c r="DS54" i="34"/>
  <c r="DR56" i="34"/>
  <c r="DT54" i="34"/>
  <c r="DR52" i="34"/>
  <c r="DR51" i="34"/>
  <c r="DO54" i="34"/>
  <c r="DP51" i="34"/>
  <c r="DO55" i="34"/>
  <c r="DO53" i="34"/>
  <c r="DQ51" i="34"/>
  <c r="DO52" i="34"/>
  <c r="DT51" i="34"/>
  <c r="DO56" i="34"/>
  <c r="DU15" i="34"/>
  <c r="DV15" i="34" s="1"/>
  <c r="DU14" i="34"/>
  <c r="DU13" i="34"/>
  <c r="DX13" i="34" s="1"/>
  <c r="DY13" i="34" s="1"/>
  <c r="DV118" i="34"/>
  <c r="DW118" i="34"/>
  <c r="DW119" i="34"/>
  <c r="DX118" i="34"/>
  <c r="DY118" i="34" s="1"/>
  <c r="DW115" i="34"/>
  <c r="DW120" i="34"/>
  <c r="DX117" i="34"/>
  <c r="DY117" i="34" s="1"/>
  <c r="DV117" i="34"/>
  <c r="DW117" i="34"/>
  <c r="DV116" i="34"/>
  <c r="L3" i="33" a="1"/>
  <c r="L3" i="33" s="1"/>
  <c r="L6" i="33" a="1"/>
  <c r="L6" i="33" s="1"/>
  <c r="H3" i="39" s="1"/>
  <c r="DV12" i="34"/>
  <c r="DS68" i="34" l="1"/>
  <c r="DP67" i="34"/>
  <c r="DT68" i="34"/>
  <c r="DZ95" i="34"/>
  <c r="EA43" i="34"/>
  <c r="J43" i="33" s="1"/>
  <c r="EA48" i="34"/>
  <c r="DV96" i="34"/>
  <c r="DV93" i="34"/>
  <c r="L62" i="33" a="1"/>
  <c r="L62" i="33" s="1"/>
  <c r="H21" i="39" s="1"/>
  <c r="EA40" i="34"/>
  <c r="J40" i="33" s="1"/>
  <c r="EA47" i="34"/>
  <c r="J47" i="33" s="1"/>
  <c r="DW93" i="34"/>
  <c r="DZ13" i="34"/>
  <c r="DW92" i="34"/>
  <c r="DW91" i="34"/>
  <c r="DW96" i="34"/>
  <c r="EA44" i="34"/>
  <c r="J44" i="33" s="1"/>
  <c r="DW94" i="34"/>
  <c r="EA111" i="34"/>
  <c r="J111" i="33" s="1"/>
  <c r="DW95" i="34"/>
  <c r="EA109" i="34"/>
  <c r="J109" i="33" s="1"/>
  <c r="EA46" i="34"/>
  <c r="J46" i="33" s="1"/>
  <c r="EA39" i="34"/>
  <c r="J39" i="33" s="1"/>
  <c r="EA36" i="34"/>
  <c r="J36" i="33" s="1"/>
  <c r="EA45" i="34"/>
  <c r="J45" i="33" s="1"/>
  <c r="EA107" i="34"/>
  <c r="J107" i="33" s="1"/>
  <c r="EA108" i="34"/>
  <c r="J108" i="33" s="1"/>
  <c r="L59" i="33" a="1"/>
  <c r="L59" i="33" s="1"/>
  <c r="EA110" i="34"/>
  <c r="J110" i="33" s="1"/>
  <c r="EA38" i="34"/>
  <c r="J38" i="33" s="1"/>
  <c r="EA37" i="34"/>
  <c r="J37" i="33" s="1"/>
  <c r="DX100" i="34"/>
  <c r="DY100" i="34" s="1"/>
  <c r="DV100" i="34"/>
  <c r="DZ91" i="34"/>
  <c r="DZ92" i="34"/>
  <c r="DZ93" i="34"/>
  <c r="EA35" i="34"/>
  <c r="J35" i="33" s="1"/>
  <c r="DV16" i="34"/>
  <c r="DZ94" i="34"/>
  <c r="DU104" i="34"/>
  <c r="DZ96" i="34"/>
  <c r="DO72" i="34"/>
  <c r="DU99" i="34"/>
  <c r="DV99" i="34" s="1"/>
  <c r="G5" i="39"/>
  <c r="L20" i="33"/>
  <c r="DT67" i="34"/>
  <c r="DU101" i="34"/>
  <c r="DX101" i="34" s="1"/>
  <c r="DY101" i="34" s="1"/>
  <c r="DQ72" i="34"/>
  <c r="DP72" i="34"/>
  <c r="DT71" i="34"/>
  <c r="DS72" i="34"/>
  <c r="EA85" i="34"/>
  <c r="DU102" i="34"/>
  <c r="DQ75" i="34"/>
  <c r="DT75" i="34"/>
  <c r="DP80" i="34"/>
  <c r="DT78" i="34"/>
  <c r="DO80" i="34"/>
  <c r="DT79" i="34"/>
  <c r="DU79" i="34" s="1"/>
  <c r="DQ76" i="34"/>
  <c r="DT76" i="34"/>
  <c r="DS80" i="34"/>
  <c r="DQ80" i="34"/>
  <c r="DP77" i="34"/>
  <c r="DQ78" i="34"/>
  <c r="DS77" i="34"/>
  <c r="DP78" i="34"/>
  <c r="DR77" i="34"/>
  <c r="DT77" i="34"/>
  <c r="EA83" i="34"/>
  <c r="J83" i="33" s="1"/>
  <c r="EA87" i="34"/>
  <c r="J87" i="33" s="1"/>
  <c r="EA86" i="34"/>
  <c r="J86" i="33" s="1"/>
  <c r="EA88" i="34"/>
  <c r="J88" i="33" s="1"/>
  <c r="DQ68" i="34"/>
  <c r="DP69" i="34"/>
  <c r="DQ70" i="34"/>
  <c r="DO69" i="34"/>
  <c r="DS69" i="34"/>
  <c r="EA84" i="34"/>
  <c r="J84" i="33" s="1"/>
  <c r="DT69" i="34"/>
  <c r="DQ67" i="34"/>
  <c r="DW11" i="34"/>
  <c r="DV13" i="34"/>
  <c r="DR69" i="34"/>
  <c r="DR67" i="34"/>
  <c r="DR71" i="34"/>
  <c r="DO70" i="34"/>
  <c r="DR72" i="34"/>
  <c r="DQ71" i="34"/>
  <c r="DS70" i="34"/>
  <c r="DP71" i="34"/>
  <c r="DT70" i="34"/>
  <c r="DV14" i="34"/>
  <c r="DU55" i="34"/>
  <c r="DV55" i="34" s="1"/>
  <c r="DR68" i="34"/>
  <c r="DP70" i="34"/>
  <c r="DW13" i="34"/>
  <c r="DU53" i="34"/>
  <c r="DW15" i="34"/>
  <c r="DZ16" i="34"/>
  <c r="DW14" i="34"/>
  <c r="DW16" i="34"/>
  <c r="DZ12" i="34"/>
  <c r="DZ11" i="34"/>
  <c r="DZ14" i="34"/>
  <c r="DU54" i="34"/>
  <c r="DW12" i="34"/>
  <c r="DU51" i="34"/>
  <c r="DU56" i="34"/>
  <c r="DZ15" i="34"/>
  <c r="DU52" i="34"/>
  <c r="DZ116" i="34"/>
  <c r="DZ118" i="34"/>
  <c r="DZ119" i="34"/>
  <c r="DZ120" i="34"/>
  <c r="DZ117" i="34"/>
  <c r="DZ115" i="34"/>
  <c r="G3" i="39"/>
  <c r="L4" i="33"/>
  <c r="L46" i="33" l="1" a="1"/>
  <c r="L46" i="33" s="1"/>
  <c r="H19" i="39" s="1"/>
  <c r="L43" i="33" a="1"/>
  <c r="L43" i="33" s="1"/>
  <c r="L107" i="33" a="1"/>
  <c r="L107" i="33" s="1"/>
  <c r="G38" i="39" s="1"/>
  <c r="L110" i="33" a="1"/>
  <c r="L110" i="33" s="1"/>
  <c r="H38" i="39" s="1"/>
  <c r="EA92" i="34"/>
  <c r="J92" i="33" s="1"/>
  <c r="EA91" i="34"/>
  <c r="J91" i="33" s="1"/>
  <c r="DU68" i="34"/>
  <c r="DX68" i="34" s="1"/>
  <c r="DY68" i="34" s="1"/>
  <c r="L35" i="33" a="1"/>
  <c r="L35" i="33" s="1"/>
  <c r="L36" i="33" s="1"/>
  <c r="EA95" i="34"/>
  <c r="J95" i="33" s="1"/>
  <c r="G21" i="39"/>
  <c r="L60" i="33"/>
  <c r="EA93" i="34"/>
  <c r="J93" i="33" s="1"/>
  <c r="EA96" i="34"/>
  <c r="J96" i="33" s="1"/>
  <c r="EA94" i="34"/>
  <c r="J94" i="33" s="1"/>
  <c r="DW104" i="34"/>
  <c r="L44" i="33"/>
  <c r="G19" i="39"/>
  <c r="DW103" i="34"/>
  <c r="DX104" i="34"/>
  <c r="DY104" i="34" s="1"/>
  <c r="DZ103" i="34" s="1"/>
  <c r="DV104" i="34"/>
  <c r="DW100" i="34"/>
  <c r="DW99" i="34"/>
  <c r="L38" i="33" a="1"/>
  <c r="L38" i="33" s="1"/>
  <c r="H7" i="39" s="1"/>
  <c r="DV101" i="34"/>
  <c r="DW101" i="34"/>
  <c r="DU78" i="34"/>
  <c r="DV78" i="34" s="1"/>
  <c r="DU72" i="34"/>
  <c r="DX72" i="34" s="1"/>
  <c r="DY72" i="34" s="1"/>
  <c r="DW102" i="34"/>
  <c r="DU80" i="34"/>
  <c r="DV102" i="34"/>
  <c r="DV53" i="34"/>
  <c r="DX53" i="34"/>
  <c r="DY53" i="34" s="1"/>
  <c r="DU77" i="34"/>
  <c r="DV77" i="34" s="1"/>
  <c r="DU75" i="34"/>
  <c r="DV75" i="34" s="1"/>
  <c r="DU76" i="34"/>
  <c r="DX76" i="34" s="1"/>
  <c r="DY76" i="34" s="1"/>
  <c r="DV79" i="34"/>
  <c r="L86" i="33" a="1"/>
  <c r="L86" i="33" s="1"/>
  <c r="H35" i="39" s="1"/>
  <c r="L108" i="33"/>
  <c r="DU67" i="34"/>
  <c r="DV67" i="34" s="1"/>
  <c r="DU69" i="34"/>
  <c r="DV69" i="34" s="1"/>
  <c r="DU71" i="34"/>
  <c r="DV71" i="34" s="1"/>
  <c r="EA15" i="34"/>
  <c r="J15" i="33" s="1"/>
  <c r="L83" i="33" a="1"/>
  <c r="L83" i="33" s="1"/>
  <c r="DU70" i="34"/>
  <c r="EA14" i="34"/>
  <c r="J14" i="33" s="1"/>
  <c r="EA16" i="34"/>
  <c r="J16" i="33" s="1"/>
  <c r="EA12" i="34"/>
  <c r="J12" i="33" s="1"/>
  <c r="DV52" i="34"/>
  <c r="DW52" i="34"/>
  <c r="DW56" i="34"/>
  <c r="DV56" i="34"/>
  <c r="DX56" i="34"/>
  <c r="DY56" i="34" s="1"/>
  <c r="EA13" i="34"/>
  <c r="J13" i="33" s="1"/>
  <c r="DV51" i="34"/>
  <c r="DW51" i="34"/>
  <c r="DX51" i="34"/>
  <c r="DY51" i="34" s="1"/>
  <c r="DV54" i="34"/>
  <c r="DW54" i="34"/>
  <c r="DX54" i="34"/>
  <c r="DY54" i="34" s="1"/>
  <c r="EA11" i="34"/>
  <c r="J11" i="33" s="1"/>
  <c r="DW53" i="34"/>
  <c r="DW55" i="34"/>
  <c r="EA117" i="34"/>
  <c r="J117" i="33" s="1"/>
  <c r="EA119" i="34"/>
  <c r="J119" i="33" s="1"/>
  <c r="EA115" i="34"/>
  <c r="J115" i="33" s="1"/>
  <c r="EA120" i="34"/>
  <c r="J120" i="33" s="1"/>
  <c r="EA118" i="34"/>
  <c r="J118" i="33" s="1"/>
  <c r="EA116" i="34"/>
  <c r="J116" i="33" s="1"/>
  <c r="G7" i="39" l="1"/>
  <c r="L94" i="33" a="1"/>
  <c r="L94" i="33" s="1"/>
  <c r="H36" i="39" s="1"/>
  <c r="L91" i="33" a="1"/>
  <c r="L91" i="33" s="1"/>
  <c r="L92" i="33" s="1"/>
  <c r="DZ100" i="34"/>
  <c r="DZ102" i="34"/>
  <c r="DZ104" i="34"/>
  <c r="DV76" i="34"/>
  <c r="DZ101" i="34"/>
  <c r="DZ99" i="34"/>
  <c r="DW80" i="34"/>
  <c r="DW79" i="34"/>
  <c r="DV80" i="34"/>
  <c r="DX77" i="34"/>
  <c r="DY77" i="34" s="1"/>
  <c r="DW76" i="34"/>
  <c r="DV72" i="34"/>
  <c r="DW77" i="34"/>
  <c r="DX80" i="34"/>
  <c r="DY80" i="34" s="1"/>
  <c r="DZ80" i="34" s="1"/>
  <c r="EA99" i="34"/>
  <c r="J99" i="33" s="1"/>
  <c r="DW75" i="34"/>
  <c r="DW69" i="34"/>
  <c r="DW67" i="34"/>
  <c r="DW78" i="34"/>
  <c r="DX69" i="34"/>
  <c r="DY69" i="34" s="1"/>
  <c r="L84" i="33"/>
  <c r="G35" i="39"/>
  <c r="DV70" i="34"/>
  <c r="DX70" i="34" s="1"/>
  <c r="DY70" i="34" s="1"/>
  <c r="DW70" i="34"/>
  <c r="DW72" i="34"/>
  <c r="DW71" i="34"/>
  <c r="DW68" i="34"/>
  <c r="DV68" i="34"/>
  <c r="L14" i="33" a="1"/>
  <c r="L14" i="33" s="1"/>
  <c r="H4" i="39" s="1"/>
  <c r="DZ54" i="34"/>
  <c r="DZ51" i="34"/>
  <c r="DZ52" i="34"/>
  <c r="DZ53" i="34"/>
  <c r="DZ55" i="34"/>
  <c r="L11" i="33" a="1"/>
  <c r="L11" i="33" s="1"/>
  <c r="G4" i="39" s="1"/>
  <c r="DZ56" i="34"/>
  <c r="L115" i="33" a="1"/>
  <c r="L115" i="33" s="1"/>
  <c r="L118" i="33" a="1"/>
  <c r="L118" i="33" s="1"/>
  <c r="H39" i="39" s="1"/>
  <c r="G36" i="39" l="1"/>
  <c r="EA100" i="34"/>
  <c r="J100" i="33" s="1"/>
  <c r="EA101" i="34"/>
  <c r="J101" i="33" s="1"/>
  <c r="DZ77" i="34"/>
  <c r="EA104" i="34"/>
  <c r="J104" i="33" s="1"/>
  <c r="EA103" i="34"/>
  <c r="J103" i="33" s="1"/>
  <c r="EA102" i="34"/>
  <c r="J102" i="33" s="1"/>
  <c r="DZ75" i="34"/>
  <c r="EA80" i="34" s="1"/>
  <c r="J80" i="33" s="1"/>
  <c r="DZ79" i="34"/>
  <c r="DZ78" i="34"/>
  <c r="DZ76" i="34"/>
  <c r="EA56" i="34"/>
  <c r="J56" i="33" s="1"/>
  <c r="EA54" i="34"/>
  <c r="J54" i="33" s="1"/>
  <c r="EA53" i="34"/>
  <c r="J53" i="33" s="1"/>
  <c r="L12" i="33"/>
  <c r="DZ68" i="34"/>
  <c r="DZ67" i="34"/>
  <c r="DZ72" i="34"/>
  <c r="DZ69" i="34"/>
  <c r="DZ70" i="34"/>
  <c r="DZ71" i="34"/>
  <c r="EA52" i="34"/>
  <c r="J52" i="33" s="1"/>
  <c r="EA55" i="34"/>
  <c r="J55" i="33" s="1"/>
  <c r="EA51" i="34"/>
  <c r="J51" i="33" s="1"/>
  <c r="L116" i="33"/>
  <c r="G39" i="39"/>
  <c r="EA77" i="34" l="1"/>
  <c r="J77" i="33" s="1"/>
  <c r="EA76" i="34"/>
  <c r="J76" i="33" s="1"/>
  <c r="EA79" i="34"/>
  <c r="J79" i="33" s="1"/>
  <c r="EA78" i="34"/>
  <c r="J78" i="33" s="1"/>
  <c r="EA75" i="34"/>
  <c r="J75" i="33" s="1"/>
  <c r="L102" i="33" a="1"/>
  <c r="L102" i="33" s="1"/>
  <c r="H37" i="39" s="1"/>
  <c r="L99" i="33" a="1"/>
  <c r="L99" i="33" s="1"/>
  <c r="G37" i="39" s="1"/>
  <c r="EA71" i="34"/>
  <c r="J71" i="33" s="1"/>
  <c r="EA69" i="34"/>
  <c r="J69" i="33" s="1"/>
  <c r="EA72" i="34"/>
  <c r="J72" i="33" s="1"/>
  <c r="EA70" i="34"/>
  <c r="J70" i="33" s="1"/>
  <c r="EA68" i="34"/>
  <c r="J68" i="33" s="1"/>
  <c r="EA67" i="34"/>
  <c r="J67" i="33" s="1"/>
  <c r="L51" i="33" a="1"/>
  <c r="L51" i="33" s="1"/>
  <c r="L54" i="33" a="1"/>
  <c r="L54" i="33" s="1"/>
  <c r="H20" i="39" s="1"/>
  <c r="L75" i="33" l="1" a="1"/>
  <c r="L75" i="33" s="1"/>
  <c r="L78" i="33" a="1"/>
  <c r="L78" i="33" s="1"/>
  <c r="H23" i="39" s="1"/>
  <c r="L100" i="33"/>
  <c r="L76" i="33"/>
  <c r="G23" i="39"/>
  <c r="L70" i="33" a="1"/>
  <c r="L70" i="33" s="1"/>
  <c r="H22" i="39" s="1"/>
  <c r="L67" i="33" a="1"/>
  <c r="L67" i="33" s="1"/>
  <c r="L52" i="33"/>
  <c r="G20" i="39"/>
  <c r="G22" i="39" l="1"/>
  <c r="L68" i="3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<sst xmlns="http://schemas.openxmlformats.org/spreadsheetml/2006/main" count="4953" uniqueCount="714">
  <si>
    <t>Rink 1</t>
  </si>
  <si>
    <t>Rink 2</t>
  </si>
  <si>
    <t>Rink 3</t>
  </si>
  <si>
    <t>Rink 4</t>
  </si>
  <si>
    <t>Rink 5</t>
  </si>
  <si>
    <t>Rink 6</t>
  </si>
  <si>
    <t>USA</t>
  </si>
  <si>
    <t>Men</t>
  </si>
  <si>
    <t>Ladies</t>
  </si>
  <si>
    <t>Mixed</t>
  </si>
  <si>
    <t>1 v 4</t>
  </si>
  <si>
    <t>1 v 2</t>
  </si>
  <si>
    <t>1 v 3</t>
  </si>
  <si>
    <t>1 v 5</t>
  </si>
  <si>
    <t>2 v 3</t>
  </si>
  <si>
    <t>2 v 4</t>
  </si>
  <si>
    <t>2 v 5</t>
  </si>
  <si>
    <t>3 v 4</t>
  </si>
  <si>
    <t>3 v 5</t>
  </si>
  <si>
    <t>4 v 5</t>
  </si>
  <si>
    <t>7 v 8</t>
  </si>
  <si>
    <t>7 v 9</t>
  </si>
  <si>
    <t>8 v 9</t>
  </si>
  <si>
    <t>11 v 12</t>
  </si>
  <si>
    <t>22 v 23</t>
  </si>
  <si>
    <t>22 v 24</t>
  </si>
  <si>
    <t>44 v 45</t>
  </si>
  <si>
    <t>15 v 16</t>
  </si>
  <si>
    <t>15 v 17</t>
  </si>
  <si>
    <t>16 v 17</t>
  </si>
  <si>
    <t>21 v 22</t>
  </si>
  <si>
    <t>21 v 23</t>
  </si>
  <si>
    <t>21 v 24</t>
  </si>
  <si>
    <t>23 v 24</t>
  </si>
  <si>
    <t>26 v 27</t>
  </si>
  <si>
    <t>26 v 28</t>
  </si>
  <si>
    <t>26 v 29</t>
  </si>
  <si>
    <t>27 v 28</t>
  </si>
  <si>
    <t>27 v 29</t>
  </si>
  <si>
    <t>28 v 29</t>
  </si>
  <si>
    <t>41 v 42</t>
  </si>
  <si>
    <t>41 v 43</t>
  </si>
  <si>
    <t>41 v 44</t>
  </si>
  <si>
    <t>41 v 45</t>
  </si>
  <si>
    <t>42 v 43</t>
  </si>
  <si>
    <t>42 v 44</t>
  </si>
  <si>
    <t>42 v 45</t>
  </si>
  <si>
    <t>43 v 44</t>
  </si>
  <si>
    <t>43 v 45</t>
  </si>
  <si>
    <t>46 v 47</t>
  </si>
  <si>
    <t>46 v 48</t>
  </si>
  <si>
    <t>46 v 49</t>
  </si>
  <si>
    <t>47 v 48</t>
  </si>
  <si>
    <t>47 v 49</t>
  </si>
  <si>
    <t>48 v 49</t>
  </si>
  <si>
    <t>52 v 53</t>
  </si>
  <si>
    <t>55 v 56</t>
  </si>
  <si>
    <t>55 v 57</t>
  </si>
  <si>
    <t>56 v 57</t>
  </si>
  <si>
    <t>Ladies Final</t>
  </si>
  <si>
    <t>Mens Final</t>
  </si>
  <si>
    <t xml:space="preserve">Mixed Pairs Semi </t>
  </si>
  <si>
    <t>Mixed Pairs Quarter Finals</t>
  </si>
  <si>
    <t>Mixed Pairs Final</t>
  </si>
  <si>
    <t>Mens Quarter Finals</t>
  </si>
  <si>
    <t>Ladies Quarter Finals</t>
  </si>
  <si>
    <t>Mixed Pairs</t>
  </si>
  <si>
    <t>Mens</t>
  </si>
  <si>
    <t>Position</t>
  </si>
  <si>
    <t>Team</t>
  </si>
  <si>
    <t>Country</t>
  </si>
  <si>
    <t>10 v 11</t>
  </si>
  <si>
    <t>10 v 12</t>
  </si>
  <si>
    <t>14 v 15</t>
  </si>
  <si>
    <t>14 v 16</t>
  </si>
  <si>
    <t>14 v 17</t>
  </si>
  <si>
    <t>50 v 51</t>
  </si>
  <si>
    <t>54 v 55</t>
  </si>
  <si>
    <t>54 v 56</t>
  </si>
  <si>
    <t>54 v 57</t>
  </si>
  <si>
    <t>Ladies Semi Finals</t>
  </si>
  <si>
    <t>Mens Semi Finals</t>
  </si>
  <si>
    <t>Time</t>
  </si>
  <si>
    <t>v</t>
  </si>
  <si>
    <t>Mens Singles</t>
  </si>
  <si>
    <t>Ladies Singles</t>
  </si>
  <si>
    <t>Team Number</t>
  </si>
  <si>
    <t>Name(s)</t>
  </si>
  <si>
    <t>MENS FINAL</t>
  </si>
  <si>
    <t>N/A</t>
  </si>
  <si>
    <t>Australia</t>
  </si>
  <si>
    <t xml:space="preserve">Nation </t>
  </si>
  <si>
    <t xml:space="preserve">Men </t>
  </si>
  <si>
    <t xml:space="preserve">Women </t>
  </si>
  <si>
    <t>Ray Pearse</t>
  </si>
  <si>
    <t>Samantha Atkinson</t>
  </si>
  <si>
    <t>Botswana</t>
  </si>
  <si>
    <t>Michael Gabobewe</t>
  </si>
  <si>
    <t>Lephai Marea Modutlwa</t>
  </si>
  <si>
    <t xml:space="preserve">Canada </t>
  </si>
  <si>
    <t>Linda Ng</t>
  </si>
  <si>
    <t xml:space="preserve">England </t>
  </si>
  <si>
    <t>Harry Goodwin</t>
  </si>
  <si>
    <t xml:space="preserve">Falkland Islands </t>
  </si>
  <si>
    <t>Oliver John Thompson</t>
  </si>
  <si>
    <t>France</t>
  </si>
  <si>
    <t xml:space="preserve">Maxime Faure </t>
  </si>
  <si>
    <t xml:space="preserve">Cindy Royet </t>
  </si>
  <si>
    <t xml:space="preserve">Guernsey </t>
  </si>
  <si>
    <t>Jason Greenslade</t>
  </si>
  <si>
    <t>Rosemary Ogier</t>
  </si>
  <si>
    <t>Hungary</t>
  </si>
  <si>
    <t>Gabor Foti</t>
  </si>
  <si>
    <t xml:space="preserve">Hong Kong China </t>
  </si>
  <si>
    <t>Lai Gon-Lap Stanley</t>
  </si>
  <si>
    <t>Ha Yat Ting (Gloria)</t>
  </si>
  <si>
    <t xml:space="preserve">Ireland </t>
  </si>
  <si>
    <t>Simon Martin</t>
  </si>
  <si>
    <t>Isle Of Man</t>
  </si>
  <si>
    <t>Caroline Whitehead</t>
  </si>
  <si>
    <t xml:space="preserve">Israel </t>
  </si>
  <si>
    <t>Irit Grencel</t>
  </si>
  <si>
    <t>Jamaica</t>
  </si>
  <si>
    <t>Robert Simpson</t>
  </si>
  <si>
    <t>Maureen Caesar</t>
  </si>
  <si>
    <t xml:space="preserve">Japan </t>
  </si>
  <si>
    <t>Hisaharu Satou</t>
  </si>
  <si>
    <t>Keiko Kurohara</t>
  </si>
  <si>
    <t>Jersey</t>
  </si>
  <si>
    <t>Derek Boswell</t>
  </si>
  <si>
    <t>Lindsey Greechan</t>
  </si>
  <si>
    <t xml:space="preserve">Macao China </t>
  </si>
  <si>
    <t>Johnny Ng</t>
  </si>
  <si>
    <t>Pian Lai</t>
  </si>
  <si>
    <t xml:space="preserve">Malaysia </t>
  </si>
  <si>
    <t>Izzat Shameer Dzulkeple</t>
  </si>
  <si>
    <t>Malta</t>
  </si>
  <si>
    <t>Peter Ellul</t>
  </si>
  <si>
    <t>Connie Rixon</t>
  </si>
  <si>
    <t>Namibia</t>
  </si>
  <si>
    <t>Carel Aaron Olivier</t>
  </si>
  <si>
    <t>Yvonne Olivier</t>
  </si>
  <si>
    <t>Netherlands</t>
  </si>
  <si>
    <t>New Zealand</t>
  </si>
  <si>
    <t>Tayla Bruce</t>
  </si>
  <si>
    <t>Norfolk Island</t>
  </si>
  <si>
    <t>Jordy Jones</t>
  </si>
  <si>
    <t>Christine (Petal) Jones</t>
  </si>
  <si>
    <t>Scotland</t>
  </si>
  <si>
    <t>Michael Stepney</t>
  </si>
  <si>
    <t xml:space="preserve">Singapore </t>
  </si>
  <si>
    <t>Chiu Pok Man</t>
  </si>
  <si>
    <t>Lee Beng Hua (May)</t>
  </si>
  <si>
    <t xml:space="preserve">South Africa </t>
  </si>
  <si>
    <t>Spain</t>
  </si>
  <si>
    <t>Peter Bonsor</t>
  </si>
  <si>
    <t>Lisa Bonsor</t>
  </si>
  <si>
    <t xml:space="preserve">Sweden </t>
  </si>
  <si>
    <t>Lars Olov Backgren</t>
  </si>
  <si>
    <t xml:space="preserve">Switzerland </t>
  </si>
  <si>
    <t>Beat Matti</t>
  </si>
  <si>
    <t>Marianne Kuenzle</t>
  </si>
  <si>
    <t>Turkiye</t>
  </si>
  <si>
    <t>Loren Dion</t>
  </si>
  <si>
    <t>Mary Thompson</t>
  </si>
  <si>
    <t>Wales</t>
  </si>
  <si>
    <t>Aron Sherriff</t>
  </si>
  <si>
    <t>Julie Forrest</t>
  </si>
  <si>
    <t>Monday</t>
  </si>
  <si>
    <t>Tuesday</t>
  </si>
  <si>
    <t>Wednesday</t>
  </si>
  <si>
    <t>Thursday</t>
  </si>
  <si>
    <t>Friday</t>
  </si>
  <si>
    <t>Saturday</t>
  </si>
  <si>
    <t>Group A</t>
  </si>
  <si>
    <t>Group B</t>
  </si>
  <si>
    <t>Group C</t>
  </si>
  <si>
    <t>Group D</t>
  </si>
  <si>
    <t>Group E</t>
  </si>
  <si>
    <t>Group F</t>
  </si>
  <si>
    <t>Group G</t>
  </si>
  <si>
    <t>Group H</t>
  </si>
  <si>
    <t>Group I</t>
  </si>
  <si>
    <t>Group J</t>
  </si>
  <si>
    <t>Group K</t>
  </si>
  <si>
    <t>Group L</t>
  </si>
  <si>
    <t>Sunday</t>
  </si>
  <si>
    <t>1 v 6</t>
  </si>
  <si>
    <t>2 v 6</t>
  </si>
  <si>
    <t>3 v 6</t>
  </si>
  <si>
    <t>4 v 6</t>
  </si>
  <si>
    <t>5 v 6</t>
  </si>
  <si>
    <t>13 v 14</t>
  </si>
  <si>
    <t>9 v 10</t>
  </si>
  <si>
    <t>9 v 11</t>
  </si>
  <si>
    <t>9 v 12</t>
  </si>
  <si>
    <t>13 v 15</t>
  </si>
  <si>
    <t>13 v 16</t>
  </si>
  <si>
    <t>17 v 18</t>
  </si>
  <si>
    <t>19 v 20</t>
  </si>
  <si>
    <t>19 v 21</t>
  </si>
  <si>
    <t>19 v 22</t>
  </si>
  <si>
    <t>19 v 23</t>
  </si>
  <si>
    <t>19 v 24</t>
  </si>
  <si>
    <t>20 v 21</t>
  </si>
  <si>
    <t>20 v 22</t>
  </si>
  <si>
    <t>20 v 23</t>
  </si>
  <si>
    <t>20 v 24</t>
  </si>
  <si>
    <t>25 v 26</t>
  </si>
  <si>
    <t>25 v 27</t>
  </si>
  <si>
    <t>25 v 28</t>
  </si>
  <si>
    <t>25 v 29</t>
  </si>
  <si>
    <t>25 v 30</t>
  </si>
  <si>
    <t>26 v 30</t>
  </si>
  <si>
    <t>27 v 30</t>
  </si>
  <si>
    <t>28 v 30</t>
  </si>
  <si>
    <t>29 v 30</t>
  </si>
  <si>
    <t>49 v 50</t>
  </si>
  <si>
    <t>49 v 51</t>
  </si>
  <si>
    <t>52 v 54</t>
  </si>
  <si>
    <t>52 v 55</t>
  </si>
  <si>
    <t>53 v 54</t>
  </si>
  <si>
    <t>53 v 55</t>
  </si>
  <si>
    <t>58 v 59</t>
  </si>
  <si>
    <t>58 v 60</t>
  </si>
  <si>
    <t>58 v 61</t>
  </si>
  <si>
    <t>58 v 62</t>
  </si>
  <si>
    <t>59 v 60</t>
  </si>
  <si>
    <t>59 v 61</t>
  </si>
  <si>
    <t>59 v 62</t>
  </si>
  <si>
    <t>60 v 61</t>
  </si>
  <si>
    <t>60 v 62</t>
  </si>
  <si>
    <t>61 v 62</t>
  </si>
  <si>
    <t>65 v 66</t>
  </si>
  <si>
    <t>65 v 67</t>
  </si>
  <si>
    <t>65 v 68</t>
  </si>
  <si>
    <t>65 v 69</t>
  </si>
  <si>
    <t>66 v 67</t>
  </si>
  <si>
    <t>66 v 68</t>
  </si>
  <si>
    <t>66 v 69</t>
  </si>
  <si>
    <t>67 v 68</t>
  </si>
  <si>
    <t>67 v 69</t>
  </si>
  <si>
    <t>68 v 69</t>
  </si>
  <si>
    <t>64 v 65</t>
  </si>
  <si>
    <t>64 v 66</t>
  </si>
  <si>
    <t>64 v 67</t>
  </si>
  <si>
    <t>64 v 68</t>
  </si>
  <si>
    <t>64 v 69</t>
  </si>
  <si>
    <t>81 v 82</t>
  </si>
  <si>
    <t>81 v 83</t>
  </si>
  <si>
    <t>81 v 84</t>
  </si>
  <si>
    <t>81 v 85</t>
  </si>
  <si>
    <t>81 v 86</t>
  </si>
  <si>
    <t>82 v 83</t>
  </si>
  <si>
    <t>82 v 84</t>
  </si>
  <si>
    <t>82 v 85</t>
  </si>
  <si>
    <t>82 v 86</t>
  </si>
  <si>
    <t>83 v 84</t>
  </si>
  <si>
    <t>83 v 85</t>
  </si>
  <si>
    <t>83 v 86</t>
  </si>
  <si>
    <t>84 v 85</t>
  </si>
  <si>
    <t>84 v 86</t>
  </si>
  <si>
    <t>85 v 86</t>
  </si>
  <si>
    <t>88 v 89</t>
  </si>
  <si>
    <t>88 v 90</t>
  </si>
  <si>
    <t>88 v 91</t>
  </si>
  <si>
    <t>88 v 92</t>
  </si>
  <si>
    <t>89 v 90</t>
  </si>
  <si>
    <t>89 v 91</t>
  </si>
  <si>
    <t>89 v 92</t>
  </si>
  <si>
    <t>90 v 91</t>
  </si>
  <si>
    <t>90 v 92</t>
  </si>
  <si>
    <t>91 v 92</t>
  </si>
  <si>
    <t>93 v 94</t>
  </si>
  <si>
    <t>95 v 96</t>
  </si>
  <si>
    <t>95 v 97</t>
  </si>
  <si>
    <t>95 v 98</t>
  </si>
  <si>
    <t>96 v 97</t>
  </si>
  <si>
    <t>96 v 98</t>
  </si>
  <si>
    <t>97 v 98</t>
  </si>
  <si>
    <t>99 v 100</t>
  </si>
  <si>
    <t>99 v 101</t>
  </si>
  <si>
    <t>100 v 101</t>
  </si>
  <si>
    <t>102 v 103</t>
  </si>
  <si>
    <t>102 v 104</t>
  </si>
  <si>
    <t>103 v 104</t>
  </si>
  <si>
    <t>105 v 106</t>
  </si>
  <si>
    <t>105 v 107</t>
  </si>
  <si>
    <t>105 v 108</t>
  </si>
  <si>
    <t>106 v 107</t>
  </si>
  <si>
    <t>106 v 108</t>
  </si>
  <si>
    <t>107 v 108</t>
  </si>
  <si>
    <t>Matches</t>
  </si>
  <si>
    <t>8 v 10</t>
  </si>
  <si>
    <t>8 v 11</t>
  </si>
  <si>
    <t>8 v 12</t>
  </si>
  <si>
    <t>14 v 18</t>
  </si>
  <si>
    <t>15 v 18</t>
  </si>
  <si>
    <t>16 v 18</t>
  </si>
  <si>
    <t>47 v 50</t>
  </si>
  <si>
    <t>47 v 51</t>
  </si>
  <si>
    <t>48 v 50</t>
  </si>
  <si>
    <t>48 v 51</t>
  </si>
  <si>
    <t>53 v 56</t>
  </si>
  <si>
    <t>53 v 57</t>
  </si>
  <si>
    <t>59 v 63</t>
  </si>
  <si>
    <t>60 v 63</t>
  </si>
  <si>
    <t>61 v 63</t>
  </si>
  <si>
    <t>62 v 63</t>
  </si>
  <si>
    <t>87 v 88</t>
  </si>
  <si>
    <t>87 v 89</t>
  </si>
  <si>
    <t>87 v 90</t>
  </si>
  <si>
    <t>87 v 91</t>
  </si>
  <si>
    <t>93 v 95</t>
  </si>
  <si>
    <t>93 v 96</t>
  </si>
  <si>
    <t>94 v 95</t>
  </si>
  <si>
    <t>94 v 96</t>
  </si>
  <si>
    <t>94 v 97</t>
  </si>
  <si>
    <t>94 v 98</t>
  </si>
  <si>
    <t>99 v 102</t>
  </si>
  <si>
    <t>99 v 103</t>
  </si>
  <si>
    <t>99 v 104</t>
  </si>
  <si>
    <t>100 v 102</t>
  </si>
  <si>
    <t>100 v 103</t>
  </si>
  <si>
    <t>100 v 104</t>
  </si>
  <si>
    <t>101 v 103</t>
  </si>
  <si>
    <t>101 v 104</t>
  </si>
  <si>
    <t>Group M</t>
  </si>
  <si>
    <t>105 v 109</t>
  </si>
  <si>
    <t>106 v 109</t>
  </si>
  <si>
    <t>105 v 110</t>
  </si>
  <si>
    <t>106 v 110</t>
  </si>
  <si>
    <t>107 v 109</t>
  </si>
  <si>
    <t>107 v 110</t>
  </si>
  <si>
    <t>108 v 109</t>
  </si>
  <si>
    <t>108 v 110</t>
  </si>
  <si>
    <t>109 v 110</t>
  </si>
  <si>
    <t>7 v 10</t>
  </si>
  <si>
    <t>7 v 11</t>
  </si>
  <si>
    <t>46 v 50</t>
  </si>
  <si>
    <t>7 v 12</t>
  </si>
  <si>
    <t>13 v 17</t>
  </si>
  <si>
    <t>13 v 18</t>
  </si>
  <si>
    <t>87 v 92</t>
  </si>
  <si>
    <t>93 v 97</t>
  </si>
  <si>
    <t>93 v 98</t>
  </si>
  <si>
    <t>Spare</t>
  </si>
  <si>
    <t>Sunday 21st April 2024</t>
  </si>
  <si>
    <t>AUS</t>
  </si>
  <si>
    <t>HUN</t>
  </si>
  <si>
    <t>SWI</t>
  </si>
  <si>
    <t>BOT</t>
  </si>
  <si>
    <t>CAN</t>
  </si>
  <si>
    <t>ENG</t>
  </si>
  <si>
    <t>FRA</t>
  </si>
  <si>
    <t>IRE</t>
  </si>
  <si>
    <t>ISR</t>
  </si>
  <si>
    <t>JAM</t>
  </si>
  <si>
    <t>JER</t>
  </si>
  <si>
    <t>MAC</t>
  </si>
  <si>
    <t>NAM</t>
  </si>
  <si>
    <t>SCO</t>
  </si>
  <si>
    <t>SWE</t>
  </si>
  <si>
    <t>TUR</t>
  </si>
  <si>
    <t>WAL</t>
  </si>
  <si>
    <t>FLK</t>
  </si>
  <si>
    <t>GGY</t>
  </si>
  <si>
    <t>HKG</t>
  </si>
  <si>
    <t>IOM</t>
  </si>
  <si>
    <t>JPN</t>
  </si>
  <si>
    <t>MAS</t>
  </si>
  <si>
    <t>MLT</t>
  </si>
  <si>
    <t>NLD</t>
  </si>
  <si>
    <t>NZL</t>
  </si>
  <si>
    <t>NFK</t>
  </si>
  <si>
    <t>SGP</t>
  </si>
  <si>
    <t>RSA</t>
  </si>
  <si>
    <t>ESP</t>
  </si>
  <si>
    <t>SCO 2</t>
  </si>
  <si>
    <t>Ladies Play Off</t>
  </si>
  <si>
    <t>Mixed Pairs Play Off</t>
  </si>
  <si>
    <t>Mens Play Off</t>
  </si>
  <si>
    <t>Draw Number</t>
  </si>
  <si>
    <t>MIXED PAIRS PLAY OFFS</t>
  </si>
  <si>
    <t>MENS PLAY OFFS</t>
  </si>
  <si>
    <t>MIXED PAIRS QUARTER FINALS</t>
  </si>
  <si>
    <t>Clive McGreal</t>
  </si>
  <si>
    <t>Mike McNorton</t>
  </si>
  <si>
    <t>Natalie McWilliams</t>
  </si>
  <si>
    <t>Sandra Hazel Bailie MBE</t>
  </si>
  <si>
    <t>Rebecca McMillan</t>
  </si>
  <si>
    <t>Stickers Red</t>
  </si>
  <si>
    <t>Stickers Blue</t>
  </si>
  <si>
    <t>Matches Mixed</t>
  </si>
  <si>
    <t>Matches Singles</t>
  </si>
  <si>
    <t>Scorecards</t>
  </si>
  <si>
    <t>Jason Lee Evans</t>
  </si>
  <si>
    <t>Esme Haley</t>
  </si>
  <si>
    <t>52 v 56</t>
  </si>
  <si>
    <t>102 v 101</t>
  </si>
  <si>
    <t>108 v 107</t>
  </si>
  <si>
    <t>90 v 89</t>
  </si>
  <si>
    <t>96 v 95</t>
  </si>
  <si>
    <t>84 v 83</t>
  </si>
  <si>
    <t>46 v 51</t>
  </si>
  <si>
    <t>49 v 48</t>
  </si>
  <si>
    <t>52 v 57</t>
  </si>
  <si>
    <t>45 v 44</t>
  </si>
  <si>
    <t>55 v 54</t>
  </si>
  <si>
    <t>67 v 66</t>
  </si>
  <si>
    <t>16 v 15</t>
  </si>
  <si>
    <t>4 v 3</t>
  </si>
  <si>
    <t>10 v 9</t>
  </si>
  <si>
    <t>28 v 27</t>
  </si>
  <si>
    <t>22 v 21</t>
  </si>
  <si>
    <t>98 v 95</t>
  </si>
  <si>
    <t>86 v 83</t>
  </si>
  <si>
    <t>104 v 101</t>
  </si>
  <si>
    <t>110 v 107</t>
  </si>
  <si>
    <t>92 v 89</t>
  </si>
  <si>
    <t>61 v 60</t>
  </si>
  <si>
    <t>58 v 63</t>
  </si>
  <si>
    <t>6 v 3</t>
  </si>
  <si>
    <t>18 v 15</t>
  </si>
  <si>
    <t>30 v 27</t>
  </si>
  <si>
    <t>24 v 21</t>
  </si>
  <si>
    <t>45 v 43</t>
  </si>
  <si>
    <t>12 v 9</t>
  </si>
  <si>
    <t>69 v 66</t>
  </si>
  <si>
    <t>104 v 100</t>
  </si>
  <si>
    <t>98 v 94</t>
  </si>
  <si>
    <t>110 v 106</t>
  </si>
  <si>
    <t>92 v 88</t>
  </si>
  <si>
    <t>86 v 82</t>
  </si>
  <si>
    <t>63 v 60</t>
  </si>
  <si>
    <t>51 v 48</t>
  </si>
  <si>
    <t>6 v 2</t>
  </si>
  <si>
    <t>12 v 8</t>
  </si>
  <si>
    <t>18 v 14</t>
  </si>
  <si>
    <t>30 v 26</t>
  </si>
  <si>
    <t>24 v 20</t>
  </si>
  <si>
    <t>45 v 42</t>
  </si>
  <si>
    <t>51 v 47</t>
  </si>
  <si>
    <t>89 v 87</t>
  </si>
  <si>
    <t>92 v 91</t>
  </si>
  <si>
    <t>86 v 85</t>
  </si>
  <si>
    <t>98 v 97</t>
  </si>
  <si>
    <t>95 v 93</t>
  </si>
  <si>
    <t>104 v 103</t>
  </si>
  <si>
    <t>101 v 99</t>
  </si>
  <si>
    <t>107 v 105</t>
  </si>
  <si>
    <t>110 v 109</t>
  </si>
  <si>
    <t>63 v 59</t>
  </si>
  <si>
    <t>69 v 65</t>
  </si>
  <si>
    <t>57 v 53</t>
  </si>
  <si>
    <t>24 v 23</t>
  </si>
  <si>
    <t>21 v 19</t>
  </si>
  <si>
    <t>9 v 7</t>
  </si>
  <si>
    <t>12 v 11</t>
  </si>
  <si>
    <t>30 v 29</t>
  </si>
  <si>
    <t>27 v 25</t>
  </si>
  <si>
    <t>15 v 13</t>
  </si>
  <si>
    <t>18 v 17</t>
  </si>
  <si>
    <t>3 v 1</t>
  </si>
  <si>
    <t>6 v 5</t>
  </si>
  <si>
    <t>63 v 62</t>
  </si>
  <si>
    <t>60 v 58</t>
  </si>
  <si>
    <t>48 v 46</t>
  </si>
  <si>
    <t>51 v 50</t>
  </si>
  <si>
    <t>57 v 56</t>
  </si>
  <si>
    <t>66 v 64</t>
  </si>
  <si>
    <t>69 v 68</t>
  </si>
  <si>
    <t>45 v 41</t>
  </si>
  <si>
    <t>WOMENS PLAY OFFS</t>
  </si>
  <si>
    <t>WOMENS QUARTER FINAL</t>
  </si>
  <si>
    <t>MENS QUARTER FINAL</t>
  </si>
  <si>
    <t>MIXED PAIRS SEMI FINAL</t>
  </si>
  <si>
    <t>WOMENS SEMI FINAL</t>
  </si>
  <si>
    <t>MENS SEMI FINAL</t>
  </si>
  <si>
    <t>MIXED PAIRS  FINAL</t>
  </si>
  <si>
    <t>WOMENS FINAL</t>
  </si>
  <si>
    <t>Show Rinks</t>
  </si>
  <si>
    <t>DeC</t>
  </si>
  <si>
    <t>Group</t>
  </si>
  <si>
    <t>CM1</t>
  </si>
  <si>
    <t>CM2</t>
  </si>
  <si>
    <t>CM3</t>
  </si>
  <si>
    <t>World Bowls Champion of Champions 2024 - Schedule of Play (FINAL)</t>
  </si>
  <si>
    <t>Guernsey Indoor Bowls Centre</t>
  </si>
  <si>
    <t>Sunday, April 21</t>
  </si>
  <si>
    <t>Monday, April 22</t>
  </si>
  <si>
    <t>Tuesday, April 23</t>
  </si>
  <si>
    <t>Green 1</t>
  </si>
  <si>
    <t>Session 1 - 8:00am - 10:00am</t>
  </si>
  <si>
    <t>Session 2 - 10.00am- 12:00pm</t>
  </si>
  <si>
    <t xml:space="preserve">LUNCH </t>
  </si>
  <si>
    <t>Session 3 - 12.00pm- 2.00pm</t>
  </si>
  <si>
    <t>Session 4 - 2.00pm- 3.30pm</t>
  </si>
  <si>
    <t>Session  - 3.30pm - 5.00pm</t>
  </si>
  <si>
    <t>DINNER</t>
  </si>
  <si>
    <t>Session 6 - 5.00pm - 6.30pm</t>
  </si>
  <si>
    <t>Session 7 - 6.30pm - 8.00pm</t>
  </si>
  <si>
    <t>Wednesday, April 24</t>
  </si>
  <si>
    <t>Thursday,April 25</t>
  </si>
  <si>
    <t>Friday, April 26</t>
  </si>
  <si>
    <r>
      <t xml:space="preserve">Session 5 - 3.30pm - 5.00pm   </t>
    </r>
    <r>
      <rPr>
        <sz val="9"/>
        <color rgb="FFC00000"/>
        <rFont val="Calibri (Body)"/>
      </rPr>
      <t>Finals</t>
    </r>
    <r>
      <rPr>
        <sz val="9"/>
        <color theme="1"/>
        <rFont val="Calibri"/>
        <family val="2"/>
        <scheme val="minor"/>
      </rPr>
      <t xml:space="preserve"> - 3.30pm </t>
    </r>
  </si>
  <si>
    <r>
      <t xml:space="preserve">Session 6 - 5.00pm - 6.30pm   </t>
    </r>
    <r>
      <rPr>
        <sz val="9"/>
        <color rgb="FFC00000"/>
        <rFont val="Calibri (Body)"/>
      </rPr>
      <t>Finals</t>
    </r>
    <r>
      <rPr>
        <sz val="9"/>
        <color theme="1"/>
        <rFont val="Calibri"/>
        <family val="2"/>
        <scheme val="minor"/>
      </rPr>
      <t xml:space="preserve"> - 5.45pm</t>
    </r>
  </si>
  <si>
    <r>
      <t xml:space="preserve">Session 7 - 6.30pm - 8.00pm.   </t>
    </r>
    <r>
      <rPr>
        <sz val="9"/>
        <color rgb="FFC00000"/>
        <rFont val="Calibri (Body)"/>
      </rPr>
      <t>Finals</t>
    </r>
    <r>
      <rPr>
        <sz val="9"/>
        <color theme="1"/>
        <rFont val="Calibri"/>
        <family val="2"/>
        <scheme val="minor"/>
      </rPr>
      <t xml:space="preserve"> 7.30pm</t>
    </r>
  </si>
  <si>
    <t>Saturday, April 27</t>
  </si>
  <si>
    <t>Session 1 - 8:30am</t>
  </si>
  <si>
    <t>MS</t>
  </si>
  <si>
    <t>Session 2 - 10.45am</t>
  </si>
  <si>
    <t>WS</t>
  </si>
  <si>
    <t>Session 3 - 12.30pm</t>
  </si>
  <si>
    <t>Spare Rinks</t>
  </si>
  <si>
    <t>Session 4 - 2.45pm</t>
  </si>
  <si>
    <t>Session 5 - 4.30pm</t>
  </si>
  <si>
    <t>MS 1</t>
  </si>
  <si>
    <t>MS 2</t>
  </si>
  <si>
    <t>MS 3</t>
  </si>
  <si>
    <t>MS 4</t>
  </si>
  <si>
    <t>MS 5</t>
  </si>
  <si>
    <t>WS 1</t>
  </si>
  <si>
    <t>WS 2</t>
  </si>
  <si>
    <t>WS 3</t>
  </si>
  <si>
    <t>WS 4</t>
  </si>
  <si>
    <t>WS 5</t>
  </si>
  <si>
    <t>MXP 1</t>
  </si>
  <si>
    <t>MXP 2</t>
  </si>
  <si>
    <t>MXP 3</t>
  </si>
  <si>
    <t>MXP 4</t>
  </si>
  <si>
    <t>MXP 5</t>
  </si>
  <si>
    <t>SUNDAY 21ST APRIL 2024</t>
  </si>
  <si>
    <t>MONDAY 22ND APRIL 2024</t>
  </si>
  <si>
    <t>TUESDAY 23RD APRIL 2024</t>
  </si>
  <si>
    <t>WEDNESDAY 24TH APRIL 2024</t>
  </si>
  <si>
    <t>THURSDAY 25TH APRIL 2024</t>
  </si>
  <si>
    <t>FRIDAY 26TH APRIL 2024</t>
  </si>
  <si>
    <t xml:space="preserve"> MS K/O</t>
  </si>
  <si>
    <t xml:space="preserve"> MS Q/F</t>
  </si>
  <si>
    <t xml:space="preserve"> MS S/F</t>
  </si>
  <si>
    <t xml:space="preserve"> MS Final</t>
  </si>
  <si>
    <t xml:space="preserve"> WS K/O</t>
  </si>
  <si>
    <t xml:space="preserve"> WS Q/F</t>
  </si>
  <si>
    <t xml:space="preserve"> WS S/F</t>
  </si>
  <si>
    <t xml:space="preserve"> WS Final</t>
  </si>
  <si>
    <t xml:space="preserve"> MXP K/O</t>
  </si>
  <si>
    <t xml:space="preserve"> MXP Q/F</t>
  </si>
  <si>
    <t xml:space="preserve"> MXP S/F</t>
  </si>
  <si>
    <t xml:space="preserve"> MXP Final</t>
  </si>
  <si>
    <t>Player</t>
  </si>
  <si>
    <t>1st Set
Score</t>
  </si>
  <si>
    <t>2nd Set
Score</t>
  </si>
  <si>
    <t>Home Player</t>
  </si>
  <si>
    <t>Away Player</t>
  </si>
  <si>
    <t>Played</t>
  </si>
  <si>
    <t>Won</t>
  </si>
  <si>
    <t>Lost</t>
  </si>
  <si>
    <t>For</t>
  </si>
  <si>
    <t>Against</t>
  </si>
  <si>
    <t>Shot
Difference</t>
  </si>
  <si>
    <t>Sets</t>
  </si>
  <si>
    <t>Ranking</t>
  </si>
  <si>
    <t>Group Winner</t>
  </si>
  <si>
    <t>Preparations for 1st Place</t>
  </si>
  <si>
    <t>Preparations for 2nd Place</t>
  </si>
  <si>
    <t>Preparations for 3nd Place</t>
  </si>
  <si>
    <t>Preparations for 4th Place</t>
  </si>
  <si>
    <t>Preparations for 5th Place</t>
  </si>
  <si>
    <t>Preparations for 6th Place</t>
  </si>
  <si>
    <t>Position
Points</t>
  </si>
  <si>
    <t>Final
Place</t>
  </si>
  <si>
    <t>Matches Played</t>
  </si>
  <si>
    <t>Matches Won</t>
  </si>
  <si>
    <t>Matches Lost</t>
  </si>
  <si>
    <t>Ranking
on
Shot
Difference</t>
  </si>
  <si>
    <t>Match Result Required?</t>
  </si>
  <si>
    <t>Sum of Matches</t>
  </si>
  <si>
    <t>1st
Place</t>
  </si>
  <si>
    <t>2nd
Place</t>
  </si>
  <si>
    <t>3rd
Place</t>
  </si>
  <si>
    <t>4th
Place</t>
  </si>
  <si>
    <t>5th
Place</t>
  </si>
  <si>
    <t>6th
Place</t>
  </si>
  <si>
    <t>Home
Player</t>
  </si>
  <si>
    <t>Away
Player</t>
  </si>
  <si>
    <t>Match Completed</t>
  </si>
  <si>
    <t>Winner
Name only</t>
  </si>
  <si>
    <t>Losing Players Name</t>
  </si>
  <si>
    <t>Results</t>
  </si>
  <si>
    <t>Match Result</t>
  </si>
  <si>
    <t>1st Set</t>
  </si>
  <si>
    <t>2nd Set</t>
  </si>
  <si>
    <t>Tie Break</t>
  </si>
  <si>
    <t>1st set</t>
  </si>
  <si>
    <t>Game Points</t>
  </si>
  <si>
    <t>Match Winner</t>
  </si>
  <si>
    <t>Match Loser</t>
  </si>
  <si>
    <t>Shots (For)</t>
  </si>
  <si>
    <t>Shots (Against)</t>
  </si>
  <si>
    <t>Shot Aggregate</t>
  </si>
  <si>
    <t>Sets Points</t>
  </si>
  <si>
    <t>Set Points</t>
  </si>
  <si>
    <t>Set
Points</t>
  </si>
  <si>
    <t>Ranking
on
Game
Points</t>
  </si>
  <si>
    <t>Ranking
on
Set Points</t>
  </si>
  <si>
    <t>Group MS1 Players</t>
  </si>
  <si>
    <t>Group MS2 Players</t>
  </si>
  <si>
    <t>Group MS3 Players</t>
  </si>
  <si>
    <t>Group MS4 Players</t>
  </si>
  <si>
    <t>Group MS5 Players</t>
  </si>
  <si>
    <t>Group WS1 Players</t>
  </si>
  <si>
    <t>Group WS2 Players</t>
  </si>
  <si>
    <t>Group WS3 Players</t>
  </si>
  <si>
    <t>Group WS4 Players</t>
  </si>
  <si>
    <t>Group WS5 Players</t>
  </si>
  <si>
    <t>Group MXP1 Players</t>
  </si>
  <si>
    <t>Group MXP2 Players</t>
  </si>
  <si>
    <t>Group MXP3 Players</t>
  </si>
  <si>
    <t>Group MXP4 Players</t>
  </si>
  <si>
    <t>Group MXP5 Players</t>
  </si>
  <si>
    <t>Ozkan Akar</t>
  </si>
  <si>
    <t>Rahsan Akar</t>
  </si>
  <si>
    <t>Start Time</t>
  </si>
  <si>
    <t>Monday 22nd April 2024</t>
  </si>
  <si>
    <t>Tuesday 23rd April 2024</t>
  </si>
  <si>
    <t>Wednesday 24th April 2024</t>
  </si>
  <si>
    <t>Thursday 25th April 2024</t>
  </si>
  <si>
    <t>Friday 26th April 2024</t>
  </si>
  <si>
    <t>Saturday 27th April 2024</t>
  </si>
  <si>
    <t/>
  </si>
  <si>
    <t>Game Number</t>
  </si>
  <si>
    <t>Teams</t>
  </si>
  <si>
    <t>Players &amp; Group</t>
  </si>
  <si>
    <t>Date &amp; Time</t>
  </si>
  <si>
    <t>Day</t>
  </si>
  <si>
    <t>Column</t>
  </si>
  <si>
    <t>Match</t>
  </si>
  <si>
    <t>Match Duplicated</t>
  </si>
  <si>
    <t>Rink</t>
  </si>
  <si>
    <t>Players</t>
  </si>
  <si>
    <t>Date</t>
  </si>
  <si>
    <t>Lunch</t>
  </si>
  <si>
    <t>Dinner</t>
  </si>
  <si>
    <t>Session 1</t>
  </si>
  <si>
    <t>Session 2</t>
  </si>
  <si>
    <t>Session 3</t>
  </si>
  <si>
    <t>Session 4</t>
  </si>
  <si>
    <t>Session 5</t>
  </si>
  <si>
    <t>Session 6</t>
  </si>
  <si>
    <t>Session 7</t>
  </si>
  <si>
    <t>Group Runner Up</t>
  </si>
  <si>
    <t>MXP</t>
  </si>
  <si>
    <t>SATURDAY 27TH APRIL 2024</t>
  </si>
  <si>
    <t>Mens Sections</t>
  </si>
  <si>
    <t>Session 1 - 8:30am - 10:15am</t>
  </si>
  <si>
    <t>Session 2 - 10.15am- 12:00pm</t>
  </si>
  <si>
    <t>Session 3 - 12.00pm- 1:45pm</t>
  </si>
  <si>
    <t>Session 4 - 1:45pm- 3.15pm</t>
  </si>
  <si>
    <t>Session  - 3.15pm - 4:45pm</t>
  </si>
  <si>
    <t>Session 6 - 4:45pm - 6.15pm</t>
  </si>
  <si>
    <t>Session 7 - 6.15pm - 7:45pm</t>
  </si>
  <si>
    <t>Session 1 - 8:30am - 10:15am - Friday 8:30 am</t>
  </si>
  <si>
    <t>Session 2 - 10.15am- 12:00pm - Friday 10:45 am</t>
  </si>
  <si>
    <t>Session 3 - 12.00pm- 1:45pm - Friday 12:30pm</t>
  </si>
  <si>
    <t>Session 4 - 1:45pm- 3.15pm - Friday 2:45pm</t>
  </si>
  <si>
    <t xml:space="preserve">Session 5 - 3.15pm - 4:45pm - Friday 4:30pm </t>
  </si>
  <si>
    <t>MS5</t>
  </si>
  <si>
    <t>Defending Champion</t>
  </si>
  <si>
    <t>WS3</t>
  </si>
  <si>
    <t>V</t>
  </si>
  <si>
    <t>MS KO 1</t>
  </si>
  <si>
    <t>MS KO 2</t>
  </si>
  <si>
    <t>MS QF 1</t>
  </si>
  <si>
    <t>MS QF 2</t>
  </si>
  <si>
    <t>MS QF 3</t>
  </si>
  <si>
    <t>MS QF 4</t>
  </si>
  <si>
    <t>MS SF 1</t>
  </si>
  <si>
    <t>MS SF 2</t>
  </si>
  <si>
    <t>MS FINAL</t>
  </si>
  <si>
    <t>Womens Singles</t>
  </si>
  <si>
    <t>WS KO 1</t>
  </si>
  <si>
    <t>WS KO 2</t>
  </si>
  <si>
    <t>WS QF 1</t>
  </si>
  <si>
    <t>WS QF 2</t>
  </si>
  <si>
    <t>WS QF 3</t>
  </si>
  <si>
    <t>WS QF 4</t>
  </si>
  <si>
    <t>WS SF 1</t>
  </si>
  <si>
    <t>WS SF 2</t>
  </si>
  <si>
    <t>WS FINAL</t>
  </si>
  <si>
    <t>MXP KO 1</t>
  </si>
  <si>
    <t>MXP KO 2</t>
  </si>
  <si>
    <t>MXP QF 1</t>
  </si>
  <si>
    <t>MXP QF 2</t>
  </si>
  <si>
    <t>MXP QF 3</t>
  </si>
  <si>
    <t>MXP QF 4</t>
  </si>
  <si>
    <t>MXP SF 1</t>
  </si>
  <si>
    <t>MXP SF 2</t>
  </si>
  <si>
    <t>MXP FINAL</t>
  </si>
  <si>
    <t>Mens Singles Draw</t>
  </si>
  <si>
    <t>Mens Singles Qualifiers</t>
  </si>
  <si>
    <t>Winner</t>
  </si>
  <si>
    <t>Runner Up</t>
  </si>
  <si>
    <t>Womens Singles Qualifiers</t>
  </si>
  <si>
    <t>Kristian Crocker</t>
  </si>
  <si>
    <t>Nor Farrah Ain Abdullah</t>
  </si>
  <si>
    <t>Shannon McIlroy</t>
  </si>
  <si>
    <t>Alison Merrien MBE</t>
  </si>
  <si>
    <t>Mixed Pairs Combined Teams</t>
  </si>
  <si>
    <t>Alison Merrien MBE (Guernsey ) &amp; Lars Olov Backgren (Sweden )</t>
  </si>
  <si>
    <t>Irit Grencel (Israel ) &amp; Gabor Foti (Hungary)</t>
  </si>
  <si>
    <t>Natalie McWilliams (Scotland) &amp; Oliver John Thompson (Falkland Islands )</t>
  </si>
  <si>
    <t>World Bowls Indoor Championships 2024 - Schedule of Play (FINAL)</t>
  </si>
  <si>
    <t>Sara Marie Nicholls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</si>
</sst>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-F400]h:mm:ss\ AM/PM"/>
    <numFmt numFmtId="165" formatCode="0.0"/>
    <numFmt numFmtId="166" formatCode="0_ ;[Red]\-0\ "/>
    <numFmt numFmtId="167" formatCode="0.00_ ;[Red]\-0.00\ "/>
    <numFmt numFmtId="168" formatCode="0.0%"/>
    <numFmt numFmtId="169" formatCode="dd/mm/yy"/>
  </numFmts>
  <fonts count="30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7"/>
      <color theme="1"/>
      <name val="Arial"/>
      <family val="2"/>
    </font>
    <font>
      <sz val="7"/>
      <name val="Arial"/>
      <family val="2"/>
    </font>
    <font>
      <sz val="8"/>
      <color theme="1"/>
      <name val="Arial"/>
      <family val="2"/>
    </font>
    <font>
      <sz val="9"/>
      <color rgb="FFC00000"/>
      <name val="Calibri (Body)"/>
    </font>
    <font>
      <sz val="7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8"/>
      <color indexed="8"/>
      <name val="Calibri"/>
      <family val="2"/>
    </font>
    <font>
      <b/>
      <sz val="8"/>
      <color indexed="8"/>
      <name val="Calibri"/>
      <family val="2"/>
    </font>
    <font>
      <b/>
      <sz val="12"/>
      <color indexed="8"/>
      <name val="Calibri"/>
      <family val="2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9"/>
      <name val="Calibri"/>
      <family val="2"/>
      <scheme val="minor"/>
    </font>
    <font>
      <sz val="9"/>
      <color theme="1"/>
      <name val="Arial"/>
      <family val="2"/>
    </font>
    <font>
      <sz val="9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 tint="-0.34998626667073579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0" fillId="0" borderId="0"/>
  </cellStyleXfs>
  <cellXfs count="334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20" fontId="0" fillId="0" borderId="0" xfId="0" applyNumberFormat="1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0" borderId="0" xfId="0" applyAlignment="1">
      <alignment horizontal="center"/>
    </xf>
    <xf numFmtId="164" fontId="0" fillId="0" borderId="0" xfId="0" applyNumberFormat="1"/>
    <xf numFmtId="0" fontId="0" fillId="5" borderId="0" xfId="0" applyFill="1"/>
    <xf numFmtId="0" fontId="0" fillId="4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/>
    </xf>
    <xf numFmtId="0" fontId="2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/>
    </xf>
    <xf numFmtId="0" fontId="0" fillId="6" borderId="0" xfId="0" applyFill="1"/>
    <xf numFmtId="0" fontId="0" fillId="4" borderId="0" xfId="0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5" fillId="0" borderId="0" xfId="0" applyFont="1"/>
    <xf numFmtId="0" fontId="0" fillId="0" borderId="6" xfId="0" applyBorder="1"/>
    <xf numFmtId="0" fontId="0" fillId="0" borderId="4" xfId="0" applyBorder="1"/>
    <xf numFmtId="0" fontId="2" fillId="0" borderId="4" xfId="0" applyFont="1" applyBorder="1"/>
    <xf numFmtId="0" fontId="0" fillId="0" borderId="5" xfId="0" applyBorder="1"/>
    <xf numFmtId="0" fontId="2" fillId="0" borderId="6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10" xfId="0" applyFont="1" applyBorder="1"/>
    <xf numFmtId="0" fontId="6" fillId="9" borderId="1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6" fillId="9" borderId="12" xfId="0" applyFont="1" applyFill="1" applyBorder="1" applyAlignment="1">
      <alignment horizontal="center" vertical="center" wrapText="1"/>
    </xf>
    <xf numFmtId="0" fontId="7" fillId="9" borderId="11" xfId="0" applyFont="1" applyFill="1" applyBorder="1" applyAlignment="1">
      <alignment horizontal="center" vertical="center" wrapText="1"/>
    </xf>
    <xf numFmtId="0" fontId="8" fillId="10" borderId="0" xfId="0" applyFont="1" applyFill="1" applyAlignment="1">
      <alignment horizontal="center" vertical="center" wrapText="1"/>
    </xf>
    <xf numFmtId="0" fontId="8" fillId="10" borderId="15" xfId="0" applyFont="1" applyFill="1" applyBorder="1" applyAlignment="1">
      <alignment horizontal="center" vertical="center" wrapText="1"/>
    </xf>
    <xf numFmtId="0" fontId="6" fillId="9" borderId="16" xfId="0" applyFont="1" applyFill="1" applyBorder="1" applyAlignment="1">
      <alignment horizontal="center" vertical="center" wrapText="1"/>
    </xf>
    <xf numFmtId="0" fontId="6" fillId="9" borderId="17" xfId="0" applyFont="1" applyFill="1" applyBorder="1" applyAlignment="1">
      <alignment horizontal="center"/>
    </xf>
    <xf numFmtId="0" fontId="6" fillId="9" borderId="12" xfId="0" applyFont="1" applyFill="1" applyBorder="1" applyAlignment="1">
      <alignment horizontal="center"/>
    </xf>
    <xf numFmtId="0" fontId="1" fillId="0" borderId="0" xfId="0" applyFont="1" applyAlignment="1">
      <alignment vertical="center" wrapText="1"/>
    </xf>
    <xf numFmtId="0" fontId="8" fillId="10" borderId="21" xfId="0" applyFont="1" applyFill="1" applyBorder="1" applyAlignment="1">
      <alignment horizontal="center" vertical="center" wrapText="1"/>
    </xf>
    <xf numFmtId="0" fontId="8" fillId="10" borderId="2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5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4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0" fillId="0" borderId="0" xfId="0" applyFont="1"/>
    <xf numFmtId="0" fontId="6" fillId="6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center" vertical="center"/>
    </xf>
    <xf numFmtId="20" fontId="11" fillId="0" borderId="0" xfId="0" applyNumberFormat="1" applyFont="1"/>
    <xf numFmtId="0" fontId="11" fillId="0" borderId="24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 applyProtection="1">
      <alignment horizontal="center" vertical="center"/>
      <protection locked="0"/>
    </xf>
    <xf numFmtId="0" fontId="13" fillId="0" borderId="0" xfId="0" applyFont="1" applyAlignment="1">
      <alignment horizontal="center"/>
    </xf>
    <xf numFmtId="0" fontId="12" fillId="0" borderId="27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 wrapText="1"/>
    </xf>
    <xf numFmtId="165" fontId="13" fillId="0" borderId="28" xfId="0" applyNumberFormat="1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/>
    </xf>
    <xf numFmtId="0" fontId="13" fillId="0" borderId="11" xfId="0" applyFont="1" applyBorder="1"/>
    <xf numFmtId="0" fontId="13" fillId="0" borderId="1" xfId="0" applyFont="1" applyBorder="1" applyAlignment="1">
      <alignment horizontal="center" vertical="center"/>
    </xf>
    <xf numFmtId="166" fontId="13" fillId="0" borderId="1" xfId="0" applyNumberFormat="1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4" fillId="0" borderId="0" xfId="0" applyFont="1"/>
    <xf numFmtId="0" fontId="13" fillId="0" borderId="25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/>
    </xf>
    <xf numFmtId="0" fontId="13" fillId="0" borderId="12" xfId="0" applyFont="1" applyBorder="1"/>
    <xf numFmtId="0" fontId="13" fillId="0" borderId="18" xfId="0" applyFont="1" applyBorder="1" applyAlignment="1">
      <alignment horizontal="center" vertical="center"/>
    </xf>
    <xf numFmtId="166" fontId="13" fillId="0" borderId="18" xfId="0" applyNumberFormat="1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 wrapText="1"/>
    </xf>
    <xf numFmtId="166" fontId="13" fillId="0" borderId="0" xfId="0" applyNumberFormat="1" applyFont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65" fontId="13" fillId="0" borderId="0" xfId="0" applyNumberFormat="1" applyFont="1"/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5" fillId="0" borderId="0" xfId="0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center" vertical="center" wrapText="1"/>
    </xf>
    <xf numFmtId="0" fontId="15" fillId="11" borderId="0" xfId="0" applyFont="1" applyFill="1" applyAlignment="1">
      <alignment horizontal="center" vertical="center"/>
    </xf>
    <xf numFmtId="0" fontId="16" fillId="0" borderId="0" xfId="0" applyFont="1" applyProtection="1">
      <protection hidden="1"/>
    </xf>
    <xf numFmtId="0" fontId="16" fillId="0" borderId="0" xfId="0" applyFont="1" applyAlignment="1" applyProtection="1">
      <alignment horizontal="center"/>
      <protection hidden="1"/>
    </xf>
    <xf numFmtId="0" fontId="16" fillId="0" borderId="32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" xfId="0" applyFont="1" applyBorder="1" applyAlignment="1" applyProtection="1">
      <alignment wrapText="1"/>
      <protection hidden="1"/>
    </xf>
    <xf numFmtId="0" fontId="16" fillId="0" borderId="1" xfId="0" applyFont="1" applyBorder="1" applyAlignment="1" applyProtection="1">
      <alignment horizontal="center" wrapText="1"/>
      <protection hidden="1"/>
    </xf>
    <xf numFmtId="0" fontId="16" fillId="0" borderId="1" xfId="0" applyFont="1" applyBorder="1" applyAlignment="1">
      <alignment wrapText="1"/>
    </xf>
    <xf numFmtId="0" fontId="16" fillId="0" borderId="1" xfId="0" applyFont="1" applyBorder="1" applyAlignment="1">
      <alignment horizontal="center" wrapText="1"/>
    </xf>
    <xf numFmtId="0" fontId="16" fillId="0" borderId="13" xfId="0" applyFont="1" applyBorder="1" applyAlignment="1">
      <alignment horizontal="center" wrapText="1"/>
    </xf>
    <xf numFmtId="0" fontId="16" fillId="0" borderId="0" xfId="0" applyFont="1" applyAlignment="1" applyProtection="1">
      <alignment wrapText="1"/>
      <protection hidden="1"/>
    </xf>
    <xf numFmtId="0" fontId="13" fillId="0" borderId="0" xfId="0" applyFont="1" applyAlignment="1">
      <alignment vertical="center"/>
    </xf>
    <xf numFmtId="166" fontId="15" fillId="0" borderId="0" xfId="0" applyNumberFormat="1" applyFont="1" applyAlignment="1">
      <alignment horizontal="center" vertical="center"/>
    </xf>
    <xf numFmtId="1" fontId="13" fillId="0" borderId="1" xfId="0" applyNumberFormat="1" applyFont="1" applyBorder="1" applyAlignment="1">
      <alignment horizontal="center" vertical="center"/>
    </xf>
    <xf numFmtId="1" fontId="13" fillId="0" borderId="18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/>
    </xf>
    <xf numFmtId="0" fontId="21" fillId="0" borderId="0" xfId="1" applyFont="1"/>
    <xf numFmtId="0" fontId="21" fillId="0" borderId="0" xfId="1" applyFont="1" applyAlignment="1">
      <alignment horizontal="center"/>
    </xf>
    <xf numFmtId="0" fontId="20" fillId="0" borderId="0" xfId="1"/>
    <xf numFmtId="169" fontId="21" fillId="0" borderId="0" xfId="1" applyNumberFormat="1" applyFont="1"/>
    <xf numFmtId="18" fontId="21" fillId="0" borderId="0" xfId="1" applyNumberFormat="1" applyFont="1"/>
    <xf numFmtId="0" fontId="21" fillId="0" borderId="34" xfId="1" applyFont="1" applyBorder="1"/>
    <xf numFmtId="0" fontId="21" fillId="0" borderId="35" xfId="1" applyFont="1" applyBorder="1"/>
    <xf numFmtId="0" fontId="21" fillId="0" borderId="36" xfId="1" applyFont="1" applyBorder="1"/>
    <xf numFmtId="18" fontId="21" fillId="0" borderId="0" xfId="1" applyNumberFormat="1" applyFont="1" applyAlignment="1">
      <alignment horizontal="center"/>
    </xf>
    <xf numFmtId="1" fontId="21" fillId="0" borderId="34" xfId="1" applyNumberFormat="1" applyFont="1" applyBorder="1"/>
    <xf numFmtId="1" fontId="21" fillId="0" borderId="35" xfId="1" applyNumberFormat="1" applyFont="1" applyBorder="1"/>
    <xf numFmtId="1" fontId="21" fillId="0" borderId="0" xfId="1" applyNumberFormat="1" applyFont="1" applyAlignment="1">
      <alignment horizontal="center" vertical="center"/>
    </xf>
    <xf numFmtId="1" fontId="21" fillId="0" borderId="40" xfId="1" applyNumberFormat="1" applyFont="1" applyBorder="1"/>
    <xf numFmtId="1" fontId="21" fillId="0" borderId="41" xfId="1" applyNumberFormat="1" applyFont="1" applyBorder="1"/>
    <xf numFmtId="1" fontId="21" fillId="0" borderId="42" xfId="1" applyNumberFormat="1" applyFont="1" applyBorder="1"/>
    <xf numFmtId="0" fontId="21" fillId="0" borderId="0" xfId="1" applyFont="1" applyAlignment="1">
      <alignment horizontal="center" vertical="center"/>
    </xf>
    <xf numFmtId="0" fontId="20" fillId="0" borderId="0" xfId="1" applyAlignment="1">
      <alignment horizontal="center" vertical="center"/>
    </xf>
    <xf numFmtId="169" fontId="21" fillId="0" borderId="0" xfId="1" applyNumberFormat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164" fontId="3" fillId="0" borderId="0" xfId="0" applyNumberFormat="1" applyFont="1"/>
    <xf numFmtId="1" fontId="21" fillId="0" borderId="0" xfId="1" applyNumberFormat="1" applyFont="1"/>
    <xf numFmtId="0" fontId="0" fillId="0" borderId="44" xfId="0" applyBorder="1"/>
    <xf numFmtId="0" fontId="0" fillId="0" borderId="45" xfId="0" applyBorder="1"/>
    <xf numFmtId="0" fontId="0" fillId="0" borderId="46" xfId="0" applyBorder="1"/>
    <xf numFmtId="0" fontId="11" fillId="0" borderId="8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7" fillId="9" borderId="27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6" fillId="9" borderId="11" xfId="0" applyFont="1" applyFill="1" applyBorder="1" applyAlignment="1">
      <alignment horizontal="center"/>
    </xf>
    <xf numFmtId="0" fontId="0" fillId="9" borderId="12" xfId="0" applyFill="1" applyBorder="1"/>
    <xf numFmtId="0" fontId="8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0" fontId="8" fillId="10" borderId="49" xfId="0" applyFont="1" applyFill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" fillId="5" borderId="0" xfId="0" applyFont="1" applyFill="1"/>
    <xf numFmtId="0" fontId="1" fillId="0" borderId="0" xfId="0" applyFont="1" applyAlignment="1">
      <alignment vertical="center"/>
    </xf>
    <xf numFmtId="0" fontId="1" fillId="0" borderId="6" xfId="0" applyFont="1" applyBorder="1"/>
    <xf numFmtId="0" fontId="1" fillId="0" borderId="4" xfId="0" applyFont="1" applyBorder="1"/>
    <xf numFmtId="0" fontId="1" fillId="0" borderId="5" xfId="0" applyFont="1" applyBorder="1"/>
    <xf numFmtId="20" fontId="1" fillId="9" borderId="47" xfId="0" applyNumberFormat="1" applyFont="1" applyFill="1" applyBorder="1" applyAlignment="1">
      <alignment horizontal="center" vertical="center"/>
    </xf>
    <xf numFmtId="0" fontId="1" fillId="2" borderId="47" xfId="0" applyFont="1" applyFill="1" applyBorder="1" applyAlignment="1">
      <alignment horizontal="center"/>
    </xf>
    <xf numFmtId="0" fontId="1" fillId="4" borderId="0" xfId="0" applyFont="1" applyFill="1"/>
    <xf numFmtId="0" fontId="1" fillId="2" borderId="47" xfId="0" applyFont="1" applyFill="1" applyBorder="1" applyAlignment="1">
      <alignment horizontal="center" vertical="center"/>
    </xf>
    <xf numFmtId="0" fontId="1" fillId="0" borderId="47" xfId="0" applyFont="1" applyBorder="1" applyAlignment="1">
      <alignment horizontal="center"/>
    </xf>
    <xf numFmtId="0" fontId="1" fillId="2" borderId="0" xfId="0" applyFont="1" applyFill="1"/>
    <xf numFmtId="0" fontId="1" fillId="6" borderId="0" xfId="0" applyFont="1" applyFill="1"/>
    <xf numFmtId="0" fontId="1" fillId="5" borderId="47" xfId="0" applyFont="1" applyFill="1" applyBorder="1" applyAlignment="1">
      <alignment horizontal="center" vertical="center"/>
    </xf>
    <xf numFmtId="0" fontId="1" fillId="4" borderId="47" xfId="0" applyFont="1" applyFill="1" applyBorder="1" applyAlignment="1">
      <alignment horizontal="center" vertical="center"/>
    </xf>
    <xf numFmtId="0" fontId="1" fillId="4" borderId="48" xfId="0" applyFont="1" applyFill="1" applyBorder="1" applyAlignment="1">
      <alignment horizontal="center" vertical="center"/>
    </xf>
    <xf numFmtId="0" fontId="1" fillId="0" borderId="47" xfId="0" applyFont="1" applyBorder="1"/>
    <xf numFmtId="0" fontId="1" fillId="0" borderId="47" xfId="0" applyFont="1" applyBorder="1" applyAlignment="1">
      <alignment horizontal="center" vertical="center"/>
    </xf>
    <xf numFmtId="0" fontId="1" fillId="5" borderId="48" xfId="0" applyFont="1" applyFill="1" applyBorder="1" applyAlignment="1">
      <alignment horizontal="center" vertical="center"/>
    </xf>
    <xf numFmtId="20" fontId="1" fillId="0" borderId="0" xfId="0" applyNumberFormat="1" applyFont="1" applyAlignment="1">
      <alignment horizontal="center" vertical="center"/>
    </xf>
    <xf numFmtId="20" fontId="1" fillId="0" borderId="0" xfId="0" applyNumberFormat="1" applyFont="1"/>
    <xf numFmtId="0" fontId="1" fillId="5" borderId="0" xfId="0" applyFont="1" applyFill="1" applyAlignment="1">
      <alignment horizontal="center" vertical="center"/>
    </xf>
    <xf numFmtId="20" fontId="1" fillId="0" borderId="0" xfId="0" applyNumberFormat="1" applyFont="1" applyAlignment="1">
      <alignment vertical="center"/>
    </xf>
    <xf numFmtId="0" fontId="1" fillId="2" borderId="48" xfId="0" applyFont="1" applyFill="1" applyBorder="1" applyAlignment="1">
      <alignment horizontal="center"/>
    </xf>
    <xf numFmtId="20" fontId="1" fillId="9" borderId="47" xfId="0" applyNumberFormat="1" applyFont="1" applyFill="1" applyBorder="1"/>
    <xf numFmtId="0" fontId="1" fillId="9" borderId="47" xfId="0" applyFont="1" applyFill="1" applyBorder="1"/>
    <xf numFmtId="20" fontId="1" fillId="9" borderId="48" xfId="0" applyNumberFormat="1" applyFont="1" applyFill="1" applyBorder="1"/>
    <xf numFmtId="0" fontId="1" fillId="6" borderId="47" xfId="0" applyFont="1" applyFill="1" applyBorder="1" applyAlignment="1">
      <alignment horizontal="center" vertical="center"/>
    </xf>
    <xf numFmtId="0" fontId="1" fillId="2" borderId="47" xfId="0" applyFont="1" applyFill="1" applyBorder="1" applyAlignment="1">
      <alignment vertical="center"/>
    </xf>
    <xf numFmtId="0" fontId="1" fillId="0" borderId="47" xfId="0" applyFont="1" applyBorder="1" applyAlignment="1">
      <alignment vertical="center"/>
    </xf>
    <xf numFmtId="0" fontId="1" fillId="5" borderId="47" xfId="0" applyFont="1" applyFill="1" applyBorder="1" applyAlignment="1">
      <alignment vertical="center"/>
    </xf>
    <xf numFmtId="0" fontId="1" fillId="0" borderId="48" xfId="0" applyFont="1" applyBorder="1" applyAlignment="1">
      <alignment vertical="center"/>
    </xf>
    <xf numFmtId="0" fontId="1" fillId="5" borderId="48" xfId="0" applyFont="1" applyFill="1" applyBorder="1" applyAlignment="1">
      <alignment vertical="center"/>
    </xf>
    <xf numFmtId="20" fontId="1" fillId="9" borderId="47" xfId="0" applyNumberFormat="1" applyFont="1" applyFill="1" applyBorder="1" applyAlignment="1">
      <alignment vertical="center"/>
    </xf>
    <xf numFmtId="20" fontId="1" fillId="9" borderId="48" xfId="0" applyNumberFormat="1" applyFont="1" applyFill="1" applyBorder="1" applyAlignment="1">
      <alignment vertical="center"/>
    </xf>
    <xf numFmtId="0" fontId="1" fillId="6" borderId="47" xfId="0" applyFont="1" applyFill="1" applyBorder="1" applyAlignment="1">
      <alignment horizontal="center" vertical="center" wrapText="1"/>
    </xf>
    <xf numFmtId="0" fontId="1" fillId="2" borderId="47" xfId="0" applyFont="1" applyFill="1" applyBorder="1" applyAlignment="1">
      <alignment horizontal="center" vertical="center" wrapText="1"/>
    </xf>
    <xf numFmtId="0" fontId="1" fillId="4" borderId="47" xfId="0" applyFont="1" applyFill="1" applyBorder="1" applyAlignment="1">
      <alignment horizontal="center" vertical="center" wrapText="1"/>
    </xf>
    <xf numFmtId="0" fontId="1" fillId="5" borderId="47" xfId="0" applyFont="1" applyFill="1" applyBorder="1" applyAlignment="1">
      <alignment horizontal="center" vertical="center" wrapText="1"/>
    </xf>
    <xf numFmtId="0" fontId="1" fillId="0" borderId="47" xfId="0" applyFont="1" applyBorder="1" applyAlignment="1">
      <alignment horizontal="center" vertical="center" wrapText="1"/>
    </xf>
    <xf numFmtId="0" fontId="12" fillId="0" borderId="0" xfId="0" applyFont="1"/>
    <xf numFmtId="0" fontId="25" fillId="2" borderId="47" xfId="0" applyFont="1" applyFill="1" applyBorder="1" applyAlignment="1">
      <alignment horizontal="center"/>
    </xf>
    <xf numFmtId="0" fontId="11" fillId="0" borderId="20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20" fontId="11" fillId="9" borderId="14" xfId="0" applyNumberFormat="1" applyFont="1" applyFill="1" applyBorder="1"/>
    <xf numFmtId="0" fontId="11" fillId="9" borderId="14" xfId="0" applyFont="1" applyFill="1" applyBorder="1"/>
    <xf numFmtId="20" fontId="11" fillId="9" borderId="7" xfId="0" applyNumberFormat="1" applyFont="1" applyFill="1" applyBorder="1"/>
    <xf numFmtId="0" fontId="11" fillId="0" borderId="14" xfId="0" applyFont="1" applyBorder="1" applyAlignment="1">
      <alignment horizontal="center" vertical="center"/>
    </xf>
    <xf numFmtId="20" fontId="11" fillId="9" borderId="0" xfId="0" applyNumberFormat="1" applyFont="1" applyFill="1"/>
    <xf numFmtId="0" fontId="11" fillId="9" borderId="0" xfId="0" applyFont="1" applyFill="1"/>
    <xf numFmtId="18" fontId="21" fillId="0" borderId="34" xfId="1" applyNumberFormat="1" applyFont="1" applyBorder="1" applyAlignment="1">
      <alignment wrapText="1"/>
    </xf>
    <xf numFmtId="20" fontId="1" fillId="0" borderId="47" xfId="0" applyNumberFormat="1" applyFont="1" applyBorder="1" applyAlignment="1">
      <alignment horizontal="center" vertical="center"/>
    </xf>
    <xf numFmtId="0" fontId="1" fillId="0" borderId="48" xfId="0" applyFont="1" applyBorder="1" applyAlignment="1">
      <alignment horizontal="center"/>
    </xf>
    <xf numFmtId="0" fontId="1" fillId="0" borderId="48" xfId="0" applyFont="1" applyBorder="1" applyAlignment="1">
      <alignment horizontal="center" vertical="center"/>
    </xf>
    <xf numFmtId="0" fontId="1" fillId="0" borderId="48" xfId="0" applyFont="1" applyBorder="1"/>
    <xf numFmtId="0" fontId="24" fillId="0" borderId="0" xfId="0" applyFont="1" applyAlignment="1">
      <alignment horizontal="center" vertical="center" wrapText="1"/>
    </xf>
    <xf numFmtId="20" fontId="23" fillId="0" borderId="47" xfId="0" applyNumberFormat="1" applyFont="1" applyBorder="1" applyAlignment="1">
      <alignment horizontal="center" vertical="center"/>
    </xf>
    <xf numFmtId="0" fontId="1" fillId="0" borderId="53" xfId="0" applyFont="1" applyBorder="1" applyAlignment="1">
      <alignment horizontal="center"/>
    </xf>
    <xf numFmtId="0" fontId="1" fillId="12" borderId="47" xfId="0" applyFont="1" applyFill="1" applyBorder="1" applyAlignment="1">
      <alignment horizontal="center"/>
    </xf>
    <xf numFmtId="0" fontId="1" fillId="12" borderId="47" xfId="0" applyFont="1" applyFill="1" applyBorder="1" applyAlignment="1">
      <alignment horizontal="center" vertical="center"/>
    </xf>
    <xf numFmtId="0" fontId="1" fillId="12" borderId="47" xfId="0" applyFont="1" applyFill="1" applyBorder="1"/>
    <xf numFmtId="0" fontId="18" fillId="0" borderId="0" xfId="0" applyFont="1" applyAlignment="1">
      <alignment horizontal="center"/>
    </xf>
    <xf numFmtId="0" fontId="4" fillId="9" borderId="14" xfId="0" applyFont="1" applyFill="1" applyBorder="1"/>
    <xf numFmtId="0" fontId="4" fillId="0" borderId="25" xfId="0" applyFont="1" applyBorder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168" fontId="13" fillId="0" borderId="0" xfId="0" applyNumberFormat="1" applyFont="1" applyAlignment="1">
      <alignment horizontal="center" vertical="center"/>
    </xf>
    <xf numFmtId="0" fontId="13" fillId="0" borderId="24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wrapText="1"/>
    </xf>
    <xf numFmtId="0" fontId="26" fillId="0" borderId="0" xfId="0" applyFont="1" applyAlignment="1">
      <alignment wrapText="1"/>
    </xf>
    <xf numFmtId="0" fontId="26" fillId="0" borderId="0" xfId="0" applyFont="1"/>
    <xf numFmtId="0" fontId="18" fillId="0" borderId="0" xfId="0" applyFont="1"/>
    <xf numFmtId="0" fontId="18" fillId="0" borderId="0" xfId="0" applyFont="1" applyAlignment="1">
      <alignment wrapText="1"/>
    </xf>
    <xf numFmtId="0" fontId="18" fillId="0" borderId="0" xfId="0" applyFont="1" applyAlignment="1">
      <alignment horizontal="left" wrapText="1"/>
    </xf>
    <xf numFmtId="0" fontId="18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20" fontId="5" fillId="0" borderId="11" xfId="0" applyNumberFormat="1" applyFont="1" applyBorder="1" applyAlignment="1">
      <alignment horizontal="left" wrapText="1"/>
    </xf>
    <xf numFmtId="0" fontId="5" fillId="0" borderId="1" xfId="0" applyFont="1" applyBorder="1" applyAlignment="1">
      <alignment horizontal="left" vertical="center" wrapText="1"/>
    </xf>
    <xf numFmtId="0" fontId="5" fillId="0" borderId="13" xfId="0" applyFont="1" applyBorder="1" applyAlignment="1">
      <alignment horizontal="left" vertical="center" wrapText="1"/>
    </xf>
    <xf numFmtId="20" fontId="5" fillId="0" borderId="12" xfId="0" applyNumberFormat="1" applyFont="1" applyBorder="1" applyAlignment="1">
      <alignment horizontal="left" wrapText="1"/>
    </xf>
    <xf numFmtId="0" fontId="5" fillId="0" borderId="18" xfId="0" applyFont="1" applyBorder="1" applyAlignment="1">
      <alignment horizontal="left" vertical="center" wrapText="1"/>
    </xf>
    <xf numFmtId="0" fontId="5" fillId="0" borderId="19" xfId="0" applyFont="1" applyBorder="1" applyAlignment="1">
      <alignment horizontal="left" vertical="center" wrapText="1"/>
    </xf>
    <xf numFmtId="20" fontId="5" fillId="12" borderId="22" xfId="0" applyNumberFormat="1" applyFont="1" applyFill="1" applyBorder="1" applyAlignment="1">
      <alignment horizontal="left" wrapText="1"/>
    </xf>
    <xf numFmtId="0" fontId="5" fillId="12" borderId="22" xfId="0" applyFont="1" applyFill="1" applyBorder="1" applyAlignment="1">
      <alignment horizontal="left" vertical="center" wrapText="1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0" borderId="0" xfId="0" applyFont="1"/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center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0" xfId="0" applyFont="1" applyAlignment="1">
      <alignment horizontal="left"/>
    </xf>
    <xf numFmtId="20" fontId="23" fillId="12" borderId="16" xfId="0" applyNumberFormat="1" applyFont="1" applyFill="1" applyBorder="1" applyAlignment="1">
      <alignment horizontal="left" vertical="center"/>
    </xf>
    <xf numFmtId="20" fontId="23" fillId="12" borderId="15" xfId="0" applyNumberFormat="1" applyFont="1" applyFill="1" applyBorder="1" applyAlignment="1">
      <alignment horizontal="left" vertic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8" fillId="10" borderId="11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horizontal="center"/>
    </xf>
    <xf numFmtId="0" fontId="2" fillId="8" borderId="4" xfId="0" applyFont="1" applyFill="1" applyBorder="1" applyAlignment="1">
      <alignment horizontal="center"/>
    </xf>
    <xf numFmtId="0" fontId="2" fillId="8" borderId="5" xfId="0" applyFont="1" applyFill="1" applyBorder="1" applyAlignment="1">
      <alignment horizontal="center"/>
    </xf>
    <xf numFmtId="0" fontId="8" fillId="10" borderId="16" xfId="0" applyFont="1" applyFill="1" applyBorder="1" applyAlignment="1">
      <alignment horizontal="left" vertical="center" wrapText="1"/>
    </xf>
    <xf numFmtId="0" fontId="8" fillId="10" borderId="22" xfId="0" applyFont="1" applyFill="1" applyBorder="1" applyAlignment="1">
      <alignment horizontal="left" vertical="center" wrapText="1"/>
    </xf>
    <xf numFmtId="0" fontId="2" fillId="7" borderId="2" xfId="0" applyFont="1" applyFill="1" applyBorder="1" applyAlignment="1">
      <alignment horizontal="center"/>
    </xf>
    <xf numFmtId="0" fontId="2" fillId="7" borderId="3" xfId="0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/>
    </xf>
    <xf numFmtId="0" fontId="2" fillId="7" borderId="5" xfId="0" applyFont="1" applyFill="1" applyBorder="1" applyAlignment="1">
      <alignment horizontal="center"/>
    </xf>
    <xf numFmtId="0" fontId="2" fillId="8" borderId="7" xfId="0" applyFont="1" applyFill="1" applyBorder="1" applyAlignment="1">
      <alignment horizontal="center"/>
    </xf>
    <xf numFmtId="0" fontId="2" fillId="8" borderId="8" xfId="0" applyFont="1" applyFill="1" applyBorder="1" applyAlignment="1">
      <alignment horizontal="center"/>
    </xf>
    <xf numFmtId="0" fontId="2" fillId="8" borderId="9" xfId="0" applyFont="1" applyFill="1" applyBorder="1" applyAlignment="1">
      <alignment horizontal="center"/>
    </xf>
    <xf numFmtId="0" fontId="1" fillId="0" borderId="30" xfId="0" applyFont="1" applyBorder="1" applyAlignment="1">
      <alignment horizontal="center"/>
    </xf>
    <xf numFmtId="0" fontId="1" fillId="0" borderId="30" xfId="0" applyFont="1" applyBorder="1" applyAlignment="1">
      <alignment horizontal="center" vertical="center"/>
    </xf>
    <xf numFmtId="0" fontId="2" fillId="7" borderId="30" xfId="0" applyFont="1" applyFill="1" applyBorder="1" applyAlignment="1">
      <alignment horizontal="center"/>
    </xf>
    <xf numFmtId="0" fontId="2" fillId="8" borderId="47" xfId="0" applyFont="1" applyFill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8" borderId="15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2" fillId="7" borderId="24" xfId="0" applyFont="1" applyFill="1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2" fillId="0" borderId="51" xfId="0" applyFont="1" applyBorder="1" applyAlignment="1">
      <alignment horizontal="center"/>
    </xf>
    <xf numFmtId="0" fontId="2" fillId="0" borderId="52" xfId="0" applyFont="1" applyBorder="1" applyAlignment="1">
      <alignment horizontal="center"/>
    </xf>
    <xf numFmtId="0" fontId="18" fillId="7" borderId="0" xfId="0" applyFont="1" applyFill="1" applyAlignment="1">
      <alignment horizontal="center"/>
    </xf>
    <xf numFmtId="0" fontId="18" fillId="0" borderId="27" xfId="0" applyFont="1" applyBorder="1" applyAlignment="1">
      <alignment horizontal="center" vertical="center"/>
    </xf>
    <xf numFmtId="0" fontId="18" fillId="0" borderId="28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7" fillId="0" borderId="8" xfId="0" applyFont="1" applyBorder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4" xfId="0" applyFont="1" applyBorder="1" applyAlignment="1" applyProtection="1">
      <alignment horizontal="center" wrapText="1"/>
      <protection hidden="1"/>
    </xf>
    <xf numFmtId="0" fontId="17" fillId="0" borderId="6" xfId="0" applyFont="1" applyBorder="1" applyAlignment="1" applyProtection="1">
      <alignment horizontal="center" wrapText="1"/>
      <protection hidden="1"/>
    </xf>
    <xf numFmtId="0" fontId="17" fillId="0" borderId="4" xfId="0" applyFont="1" applyBorder="1" applyAlignment="1" applyProtection="1">
      <alignment horizontal="center" wrapText="1"/>
      <protection hidden="1"/>
    </xf>
    <xf numFmtId="0" fontId="17" fillId="0" borderId="5" xfId="0" applyFont="1" applyBorder="1" applyAlignment="1" applyProtection="1">
      <alignment horizontal="center" wrapText="1"/>
      <protection hidden="1"/>
    </xf>
    <xf numFmtId="0" fontId="16" fillId="0" borderId="31" xfId="0" applyFont="1" applyBorder="1" applyAlignment="1">
      <alignment horizontal="center" vertical="center" wrapText="1"/>
    </xf>
    <xf numFmtId="0" fontId="16" fillId="0" borderId="33" xfId="0" applyFont="1" applyBorder="1" applyAlignment="1">
      <alignment horizontal="center" vertical="center" wrapText="1"/>
    </xf>
    <xf numFmtId="0" fontId="16" fillId="0" borderId="32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0" fontId="16" fillId="0" borderId="8" xfId="0" applyFont="1" applyBorder="1" applyAlignment="1" applyProtection="1">
      <alignment horizontal="center"/>
      <protection hidden="1"/>
    </xf>
    <xf numFmtId="0" fontId="3" fillId="0" borderId="0" xfId="0" applyFont="1" applyAlignment="1">
      <alignment horizontal="center"/>
    </xf>
    <xf numFmtId="0" fontId="0" fillId="2" borderId="0" xfId="0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3" borderId="0" xfId="0" applyFill="1" applyAlignment="1">
      <alignment horizontal="center"/>
    </xf>
    <xf numFmtId="0" fontId="3" fillId="0" borderId="0" xfId="0" applyFont="1" applyAlignment="1">
      <alignment horizontal="center" vertical="center"/>
    </xf>
    <xf numFmtId="0" fontId="21" fillId="0" borderId="37" xfId="1" applyFont="1" applyBorder="1" applyAlignment="1">
      <alignment horizontal="center"/>
    </xf>
    <xf numFmtId="0" fontId="21" fillId="0" borderId="38" xfId="1" applyFont="1" applyBorder="1" applyAlignment="1">
      <alignment horizontal="center"/>
    </xf>
    <xf numFmtId="0" fontId="21" fillId="0" borderId="39" xfId="1" applyFont="1" applyBorder="1" applyAlignment="1">
      <alignment horizontal="center"/>
    </xf>
    <xf numFmtId="0" fontId="21" fillId="0" borderId="0" xfId="1" applyFont="1" applyAlignment="1">
      <alignment horizontal="center" vertical="center"/>
    </xf>
    <xf numFmtId="0" fontId="21" fillId="0" borderId="43" xfId="1" applyFont="1" applyBorder="1" applyAlignment="1">
      <alignment horizontal="center" vertical="center"/>
    </xf>
    <xf numFmtId="0" fontId="21" fillId="0" borderId="0" xfId="1" applyFont="1" applyAlignment="1">
      <alignment horizontal="center"/>
    </xf>
    <xf numFmtId="0" fontId="20" fillId="0" borderId="0" xfId="1"/>
  </cellXfs>
  <cellStyles count="2">
    <cellStyle name="Normal" xfId="0" builtinId="0"/>
    <cellStyle name="Normal 2" xfId="1" xr:uid="{C29CEA93-E9A1-4843-BFFF-65ABE527EA18}"/>
  </cellStyles>
  <dxfs count="1452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FFFF00"/>
      </font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rgb="FFFFFF00"/>
      </font>
      <fill>
        <patternFill>
          <bgColor rgb="FF7030A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PBA\New%20Material\Ongoing\Competitions\2023%20-%202024\Scottish%20International%20Open%20@%20Abbeyview%20IBC.xlsx" TargetMode="External"/><Relationship Id="rId1" Type="http://schemas.openxmlformats.org/officeDocument/2006/relationships/externalLinkPath" Target="/PBA/New%20Material/Ongoing/Competitions/2023%20-%202024/Scottish%20International%20Open%20@%20Abbeyview%20IB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ingles Entries"/>
      <sheetName val="Singles Detailed"/>
      <sheetName val="Pairs Detailed"/>
      <sheetName val="Singles Results"/>
      <sheetName val="Cards MS"/>
      <sheetName val="Cards"/>
      <sheetName val="Singles Draw"/>
      <sheetName val="Pairs Draw"/>
      <sheetName val="Spare Matches"/>
      <sheetName val="Daily Schedule"/>
      <sheetName val="Day 2"/>
      <sheetName val="Head to Head"/>
      <sheetName val="Singles Press Results"/>
      <sheetName val="Pairs Press Results"/>
      <sheetName val="Master Sheet"/>
      <sheetName val="Ranking Points"/>
      <sheetName val="Timings Sheet"/>
      <sheetName val="Rink Match 1"/>
      <sheetName val="Rink Match 2"/>
      <sheetName val="Look-ups"/>
    </sheetNames>
    <sheetDataSet>
      <sheetData sheetId="0">
        <row r="2">
          <cell r="G2" t="str">
            <v>Match No.</v>
          </cell>
          <cell r="H2" t="str">
            <v>No.</v>
          </cell>
          <cell r="I2" t="str">
            <v xml:space="preserve">v </v>
          </cell>
          <cell r="J2" t="str">
            <v>No.</v>
          </cell>
          <cell r="L2" t="str">
            <v>Name</v>
          </cell>
          <cell r="M2" t="str">
            <v>v</v>
          </cell>
          <cell r="N2" t="str">
            <v>Name</v>
          </cell>
        </row>
        <row r="3">
          <cell r="G3">
            <v>1</v>
          </cell>
          <cell r="H3">
            <v>24</v>
          </cell>
          <cell r="I3" t="str">
            <v xml:space="preserve">v </v>
          </cell>
          <cell r="J3">
            <v>35</v>
          </cell>
          <cell r="L3" t="str">
            <v>Paul Hartley</v>
          </cell>
          <cell r="M3" t="str">
            <v>v</v>
          </cell>
          <cell r="N3" t="str">
            <v>Cameron Greer</v>
          </cell>
        </row>
        <row r="4">
          <cell r="G4">
            <v>2</v>
          </cell>
          <cell r="H4">
            <v>47</v>
          </cell>
          <cell r="I4" t="str">
            <v xml:space="preserve">v </v>
          </cell>
          <cell r="J4">
            <v>27</v>
          </cell>
          <cell r="L4" t="str">
            <v>Dylan Robertson</v>
          </cell>
          <cell r="M4" t="str">
            <v>v</v>
          </cell>
          <cell r="N4" t="str">
            <v>Calum Logan</v>
          </cell>
        </row>
        <row r="5">
          <cell r="G5">
            <v>3</v>
          </cell>
          <cell r="H5">
            <v>45</v>
          </cell>
          <cell r="I5" t="str">
            <v xml:space="preserve">v </v>
          </cell>
          <cell r="J5">
            <v>37</v>
          </cell>
          <cell r="L5" t="str">
            <v>Thomas Coombe</v>
          </cell>
          <cell r="M5" t="str">
            <v>v</v>
          </cell>
          <cell r="N5" t="str">
            <v>Steven Richardson</v>
          </cell>
        </row>
        <row r="6">
          <cell r="G6">
            <v>4</v>
          </cell>
          <cell r="H6">
            <v>14</v>
          </cell>
          <cell r="I6" t="str">
            <v xml:space="preserve">v </v>
          </cell>
          <cell r="J6">
            <v>20</v>
          </cell>
          <cell r="L6" t="str">
            <v>Paul O'Donnell</v>
          </cell>
          <cell r="M6" t="str">
            <v>v</v>
          </cell>
          <cell r="N6" t="str">
            <v>Darren Weir</v>
          </cell>
        </row>
        <row r="7">
          <cell r="G7">
            <v>5</v>
          </cell>
          <cell r="H7">
            <v>36</v>
          </cell>
          <cell r="I7" t="str">
            <v xml:space="preserve">v </v>
          </cell>
          <cell r="J7">
            <v>1</v>
          </cell>
          <cell r="L7" t="str">
            <v>Chris Pillay</v>
          </cell>
          <cell r="M7" t="str">
            <v>v</v>
          </cell>
          <cell r="N7" t="str">
            <v>Ronnie Duncan</v>
          </cell>
        </row>
        <row r="8">
          <cell r="G8">
            <v>6</v>
          </cell>
          <cell r="H8">
            <v>17</v>
          </cell>
          <cell r="I8" t="str">
            <v xml:space="preserve">v </v>
          </cell>
          <cell r="J8">
            <v>3</v>
          </cell>
          <cell r="L8" t="str">
            <v>Cameron Renton</v>
          </cell>
          <cell r="M8" t="str">
            <v>v</v>
          </cell>
          <cell r="N8" t="str">
            <v>Ross Kinnell</v>
          </cell>
        </row>
        <row r="9">
          <cell r="G9">
            <v>7</v>
          </cell>
          <cell r="H9">
            <v>41</v>
          </cell>
          <cell r="I9" t="str">
            <v xml:space="preserve">v </v>
          </cell>
          <cell r="J9">
            <v>11</v>
          </cell>
          <cell r="L9" t="str">
            <v>Barry McArthur</v>
          </cell>
          <cell r="M9" t="str">
            <v>v</v>
          </cell>
          <cell r="N9" t="str">
            <v>Jak Miller</v>
          </cell>
        </row>
        <row r="10">
          <cell r="G10">
            <v>8</v>
          </cell>
          <cell r="H10">
            <v>29</v>
          </cell>
          <cell r="I10" t="str">
            <v xml:space="preserve">v </v>
          </cell>
          <cell r="J10">
            <v>38</v>
          </cell>
          <cell r="L10" t="str">
            <v>Jack Cook</v>
          </cell>
          <cell r="M10" t="str">
            <v>v</v>
          </cell>
          <cell r="N10" t="str">
            <v>Iain McLean</v>
          </cell>
        </row>
        <row r="11">
          <cell r="G11">
            <v>9</v>
          </cell>
          <cell r="H11">
            <v>48</v>
          </cell>
          <cell r="I11" t="str">
            <v xml:space="preserve">v </v>
          </cell>
          <cell r="J11">
            <v>10</v>
          </cell>
          <cell r="L11" t="str">
            <v>Craig Watson</v>
          </cell>
          <cell r="M11" t="str">
            <v>v</v>
          </cell>
          <cell r="N11" t="str">
            <v>Greg McLaughlin</v>
          </cell>
        </row>
        <row r="12">
          <cell r="G12">
            <v>10</v>
          </cell>
          <cell r="H12">
            <v>7</v>
          </cell>
          <cell r="I12" t="str">
            <v xml:space="preserve">v </v>
          </cell>
          <cell r="J12">
            <v>4</v>
          </cell>
          <cell r="L12" t="str">
            <v>Geoff Simpson</v>
          </cell>
          <cell r="M12" t="str">
            <v>v</v>
          </cell>
          <cell r="N12" t="str">
            <v>Charlie Bence</v>
          </cell>
        </row>
        <row r="13">
          <cell r="G13">
            <v>11</v>
          </cell>
          <cell r="H13">
            <v>15</v>
          </cell>
          <cell r="I13" t="str">
            <v xml:space="preserve">v </v>
          </cell>
          <cell r="J13">
            <v>21</v>
          </cell>
          <cell r="L13" t="str">
            <v>Finlay Gowan</v>
          </cell>
          <cell r="M13" t="str">
            <v>v</v>
          </cell>
          <cell r="N13" t="str">
            <v>Ross Stevenson</v>
          </cell>
        </row>
        <row r="14">
          <cell r="G14">
            <v>12</v>
          </cell>
          <cell r="H14">
            <v>32</v>
          </cell>
          <cell r="I14" t="str">
            <v xml:space="preserve">v </v>
          </cell>
          <cell r="J14">
            <v>31</v>
          </cell>
          <cell r="L14" t="str">
            <v>Callum Goffin</v>
          </cell>
          <cell r="M14" t="str">
            <v>v</v>
          </cell>
          <cell r="N14" t="str">
            <v>Frank Moralee</v>
          </cell>
        </row>
        <row r="15">
          <cell r="G15">
            <v>13</v>
          </cell>
          <cell r="H15">
            <v>39</v>
          </cell>
          <cell r="I15" t="str">
            <v xml:space="preserve">v </v>
          </cell>
          <cell r="J15">
            <v>26</v>
          </cell>
          <cell r="L15" t="str">
            <v>Derek Ferguson</v>
          </cell>
          <cell r="M15" t="str">
            <v>v</v>
          </cell>
          <cell r="N15" t="str">
            <v>Ryan Gualtieri</v>
          </cell>
        </row>
        <row r="16">
          <cell r="G16">
            <v>14</v>
          </cell>
          <cell r="H16">
            <v>13</v>
          </cell>
          <cell r="I16" t="str">
            <v xml:space="preserve">v </v>
          </cell>
          <cell r="J16">
            <v>18</v>
          </cell>
          <cell r="L16" t="str">
            <v>Allan Ramsay</v>
          </cell>
          <cell r="M16" t="str">
            <v>v</v>
          </cell>
          <cell r="N16" t="str">
            <v>Danny Porter</v>
          </cell>
        </row>
        <row r="17">
          <cell r="G17">
            <v>15</v>
          </cell>
          <cell r="H17">
            <v>16</v>
          </cell>
          <cell r="I17" t="str">
            <v xml:space="preserve">v </v>
          </cell>
          <cell r="J17">
            <v>40</v>
          </cell>
          <cell r="L17" t="str">
            <v>Scott McColm</v>
          </cell>
          <cell r="M17" t="str">
            <v>v</v>
          </cell>
          <cell r="N17" t="str">
            <v>Jamie Gracie</v>
          </cell>
        </row>
        <row r="18">
          <cell r="G18">
            <v>16</v>
          </cell>
          <cell r="H18">
            <v>43</v>
          </cell>
          <cell r="I18" t="str">
            <v xml:space="preserve">v </v>
          </cell>
          <cell r="J18">
            <v>33</v>
          </cell>
          <cell r="L18" t="str">
            <v>John Orr</v>
          </cell>
          <cell r="M18" t="str">
            <v>v</v>
          </cell>
          <cell r="N18" t="str">
            <v>Liam Nicholson</v>
          </cell>
        </row>
        <row r="19">
          <cell r="G19">
            <v>17</v>
          </cell>
          <cell r="H19">
            <v>2</v>
          </cell>
          <cell r="I19" t="str">
            <v xml:space="preserve">v </v>
          </cell>
          <cell r="J19" t="str">
            <v>Bye</v>
          </cell>
          <cell r="L19" t="str">
            <v>Kieran Alexander</v>
          </cell>
          <cell r="M19" t="str">
            <v>v</v>
          </cell>
          <cell r="N19" t="str">
            <v>Bye</v>
          </cell>
        </row>
        <row r="20">
          <cell r="G20">
            <v>18</v>
          </cell>
          <cell r="H20">
            <v>46</v>
          </cell>
          <cell r="I20" t="str">
            <v xml:space="preserve">v </v>
          </cell>
          <cell r="J20" t="str">
            <v>Bye</v>
          </cell>
          <cell r="L20" t="str">
            <v>Paul Kane (Jnr)</v>
          </cell>
          <cell r="M20" t="str">
            <v>v</v>
          </cell>
          <cell r="N20" t="str">
            <v>Bye</v>
          </cell>
        </row>
        <row r="21">
          <cell r="G21">
            <v>19</v>
          </cell>
          <cell r="H21">
            <v>5</v>
          </cell>
          <cell r="I21" t="str">
            <v xml:space="preserve">v </v>
          </cell>
          <cell r="J21" t="str">
            <v>Bye</v>
          </cell>
          <cell r="L21" t="str">
            <v>Peter McCulloch</v>
          </cell>
          <cell r="M21" t="str">
            <v>v</v>
          </cell>
          <cell r="N21" t="str">
            <v>Bye</v>
          </cell>
        </row>
        <row r="22">
          <cell r="G22">
            <v>20</v>
          </cell>
          <cell r="H22">
            <v>12</v>
          </cell>
          <cell r="I22" t="str">
            <v xml:space="preserve">v </v>
          </cell>
          <cell r="J22" t="str">
            <v>Bye</v>
          </cell>
          <cell r="L22" t="str">
            <v>Mark Allison</v>
          </cell>
          <cell r="M22" t="str">
            <v>v</v>
          </cell>
          <cell r="N22" t="str">
            <v>Bye</v>
          </cell>
        </row>
        <row r="23">
          <cell r="G23">
            <v>21</v>
          </cell>
          <cell r="H23">
            <v>6</v>
          </cell>
          <cell r="I23" t="str">
            <v xml:space="preserve">v </v>
          </cell>
          <cell r="J23" t="str">
            <v>Bye</v>
          </cell>
          <cell r="L23" t="str">
            <v>Alan Rough</v>
          </cell>
          <cell r="M23" t="str">
            <v>v</v>
          </cell>
          <cell r="N23" t="str">
            <v>Bye</v>
          </cell>
        </row>
        <row r="24">
          <cell r="G24">
            <v>22</v>
          </cell>
          <cell r="H24">
            <v>44</v>
          </cell>
          <cell r="I24" t="str">
            <v xml:space="preserve">v </v>
          </cell>
          <cell r="J24" t="str">
            <v>Bye</v>
          </cell>
          <cell r="L24" t="str">
            <v>Stuart Pagan</v>
          </cell>
          <cell r="M24" t="str">
            <v>v</v>
          </cell>
          <cell r="N24" t="str">
            <v>Bye</v>
          </cell>
        </row>
        <row r="25">
          <cell r="G25">
            <v>23</v>
          </cell>
          <cell r="H25">
            <v>25</v>
          </cell>
          <cell r="I25" t="str">
            <v xml:space="preserve">v </v>
          </cell>
          <cell r="J25" t="str">
            <v>Bye</v>
          </cell>
          <cell r="L25" t="str">
            <v>Darren Gualtieri</v>
          </cell>
          <cell r="M25" t="str">
            <v>v</v>
          </cell>
          <cell r="N25" t="str">
            <v>Bye</v>
          </cell>
        </row>
        <row r="26">
          <cell r="G26">
            <v>24</v>
          </cell>
          <cell r="H26">
            <v>23</v>
          </cell>
          <cell r="I26" t="str">
            <v xml:space="preserve">v </v>
          </cell>
          <cell r="J26" t="str">
            <v>Bye</v>
          </cell>
          <cell r="L26" t="str">
            <v>Henry Pratt</v>
          </cell>
          <cell r="M26" t="str">
            <v>v</v>
          </cell>
          <cell r="N26" t="str">
            <v>Bye</v>
          </cell>
        </row>
        <row r="27">
          <cell r="G27">
            <v>25</v>
          </cell>
          <cell r="H27">
            <v>30</v>
          </cell>
          <cell r="I27" t="str">
            <v xml:space="preserve">v </v>
          </cell>
          <cell r="J27" t="str">
            <v>Bye</v>
          </cell>
          <cell r="L27" t="str">
            <v>Stuart Wyllie</v>
          </cell>
          <cell r="M27" t="str">
            <v>v</v>
          </cell>
          <cell r="N27" t="str">
            <v>Bye</v>
          </cell>
        </row>
        <row r="28">
          <cell r="G28">
            <v>26</v>
          </cell>
          <cell r="H28">
            <v>9</v>
          </cell>
          <cell r="I28" t="str">
            <v xml:space="preserve">v </v>
          </cell>
          <cell r="J28" t="str">
            <v>Bye</v>
          </cell>
          <cell r="L28" t="str">
            <v>Kenny Bald (Snr)</v>
          </cell>
          <cell r="M28" t="str">
            <v>v</v>
          </cell>
          <cell r="N28" t="str">
            <v>Bye</v>
          </cell>
        </row>
        <row r="29">
          <cell r="G29">
            <v>27</v>
          </cell>
          <cell r="H29">
            <v>28</v>
          </cell>
          <cell r="I29" t="str">
            <v xml:space="preserve">v </v>
          </cell>
          <cell r="J29" t="str">
            <v>Bye</v>
          </cell>
          <cell r="L29" t="str">
            <v>Tom Douglas</v>
          </cell>
          <cell r="M29" t="str">
            <v>v</v>
          </cell>
          <cell r="N29" t="str">
            <v>Bye</v>
          </cell>
        </row>
        <row r="30">
          <cell r="G30">
            <v>28</v>
          </cell>
          <cell r="H30">
            <v>22</v>
          </cell>
          <cell r="I30" t="str">
            <v xml:space="preserve">v </v>
          </cell>
          <cell r="J30" t="str">
            <v>Bye</v>
          </cell>
          <cell r="L30" t="str">
            <v>Colin Banks</v>
          </cell>
          <cell r="M30" t="str">
            <v>v</v>
          </cell>
          <cell r="N30" t="str">
            <v>Bye</v>
          </cell>
        </row>
        <row r="31">
          <cell r="G31">
            <v>29</v>
          </cell>
          <cell r="H31">
            <v>34</v>
          </cell>
          <cell r="I31" t="str">
            <v xml:space="preserve">v </v>
          </cell>
          <cell r="J31" t="str">
            <v>Bye</v>
          </cell>
          <cell r="L31" t="str">
            <v>Joey Strickland</v>
          </cell>
          <cell r="M31" t="str">
            <v>v</v>
          </cell>
          <cell r="N31" t="str">
            <v>Bye</v>
          </cell>
        </row>
        <row r="32">
          <cell r="G32">
            <v>30</v>
          </cell>
          <cell r="H32">
            <v>42</v>
          </cell>
          <cell r="I32" t="str">
            <v xml:space="preserve">v </v>
          </cell>
          <cell r="J32" t="str">
            <v>Bye</v>
          </cell>
          <cell r="L32" t="str">
            <v>Gavin Smith</v>
          </cell>
          <cell r="M32" t="str">
            <v>v</v>
          </cell>
          <cell r="N32" t="str">
            <v>Bye</v>
          </cell>
        </row>
        <row r="33">
          <cell r="G33">
            <v>31</v>
          </cell>
          <cell r="H33">
            <v>19</v>
          </cell>
          <cell r="I33" t="str">
            <v xml:space="preserve">v </v>
          </cell>
          <cell r="J33" t="str">
            <v>Bye</v>
          </cell>
          <cell r="L33" t="str">
            <v>Dougie Weir</v>
          </cell>
          <cell r="M33" t="str">
            <v>v</v>
          </cell>
          <cell r="N33" t="str">
            <v>Bye</v>
          </cell>
        </row>
        <row r="34">
          <cell r="G34">
            <v>32</v>
          </cell>
          <cell r="H34">
            <v>8</v>
          </cell>
          <cell r="I34" t="str">
            <v xml:space="preserve">v </v>
          </cell>
          <cell r="J34" t="str">
            <v>Bye</v>
          </cell>
          <cell r="L34" t="str">
            <v>Alex Bryden</v>
          </cell>
          <cell r="M34" t="str">
            <v>v</v>
          </cell>
          <cell r="N34" t="str">
            <v>Bye</v>
          </cell>
        </row>
      </sheetData>
      <sheetData sheetId="1">
        <row r="3">
          <cell r="D3" t="str">
            <v>Set Scores</v>
          </cell>
          <cell r="J3" t="str">
            <v>Set Scores</v>
          </cell>
          <cell r="P3" t="str">
            <v>Set Scores</v>
          </cell>
          <cell r="V3" t="str">
            <v>Set Scores</v>
          </cell>
          <cell r="AB3" t="str">
            <v>Set Scores</v>
          </cell>
          <cell r="AH3" t="str">
            <v>Set Scores</v>
          </cell>
        </row>
        <row r="4">
          <cell r="C4" t="str">
            <v>Round 1</v>
          </cell>
          <cell r="D4">
            <v>1</v>
          </cell>
          <cell r="E4">
            <v>2</v>
          </cell>
          <cell r="F4" t="str">
            <v>T/B</v>
          </cell>
          <cell r="I4" t="str">
            <v>Round 2</v>
          </cell>
          <cell r="J4">
            <v>1</v>
          </cell>
          <cell r="K4">
            <v>2</v>
          </cell>
          <cell r="L4" t="str">
            <v>T/B</v>
          </cell>
          <cell r="O4" t="str">
            <v>Round 3</v>
          </cell>
          <cell r="P4">
            <v>1</v>
          </cell>
          <cell r="Q4">
            <v>2</v>
          </cell>
          <cell r="R4" t="str">
            <v>T/B</v>
          </cell>
          <cell r="U4" t="str">
            <v>Quarter Finals</v>
          </cell>
          <cell r="V4">
            <v>1</v>
          </cell>
          <cell r="W4">
            <v>2</v>
          </cell>
          <cell r="X4" t="str">
            <v>T/B</v>
          </cell>
          <cell r="AA4" t="str">
            <v>Semi Finals</v>
          </cell>
          <cell r="AB4">
            <v>1</v>
          </cell>
          <cell r="AC4">
            <v>2</v>
          </cell>
          <cell r="AD4" t="str">
            <v>T/B</v>
          </cell>
          <cell r="AG4" t="str">
            <v>Final Match</v>
          </cell>
          <cell r="AH4">
            <v>1</v>
          </cell>
          <cell r="AI4">
            <v>2</v>
          </cell>
          <cell r="AJ4" t="str">
            <v>T/B</v>
          </cell>
        </row>
        <row r="6">
          <cell r="C6" t="str">
            <v>Paul Hartley</v>
          </cell>
          <cell r="D6" t="str">
            <v/>
          </cell>
          <cell r="G6" t="str">
            <v/>
          </cell>
        </row>
        <row r="7">
          <cell r="C7" t="str">
            <v>08/10/2023 @ 9:00 (AM) on Rink 1</v>
          </cell>
          <cell r="I7" t="str">
            <v>Winner of Round 1 Game 1</v>
          </cell>
          <cell r="J7" t="str">
            <v/>
          </cell>
          <cell r="M7" t="str">
            <v/>
          </cell>
        </row>
        <row r="8">
          <cell r="C8" t="str">
            <v>Cameron Greer</v>
          </cell>
          <cell r="D8" t="str">
            <v/>
          </cell>
          <cell r="G8" t="str">
            <v/>
          </cell>
        </row>
        <row r="9">
          <cell r="I9" t="str">
            <v>08/10/2023 @ 1:30 (PM) on Rink 8</v>
          </cell>
          <cell r="O9" t="str">
            <v>Winner of Round 2 Game 1</v>
          </cell>
          <cell r="P9" t="str">
            <v/>
          </cell>
          <cell r="S9" t="str">
            <v/>
          </cell>
        </row>
        <row r="10">
          <cell r="C10" t="str">
            <v>Dylan Robertson</v>
          </cell>
          <cell r="D10" t="str">
            <v/>
          </cell>
          <cell r="G10" t="str">
            <v/>
          </cell>
        </row>
        <row r="11">
          <cell r="C11" t="str">
            <v>08/10/2023 @ 9:00 (AM) on Rink 2</v>
          </cell>
          <cell r="I11" t="str">
            <v>Winner of Round 1 Game 2</v>
          </cell>
          <cell r="J11" t="str">
            <v/>
          </cell>
          <cell r="M11" t="str">
            <v/>
          </cell>
        </row>
        <row r="12">
          <cell r="C12" t="str">
            <v>Calum Logan</v>
          </cell>
          <cell r="D12" t="str">
            <v/>
          </cell>
          <cell r="G12" t="str">
            <v/>
          </cell>
        </row>
        <row r="13">
          <cell r="O13" t="str">
            <v>08/10/2023 @ 3:15 (PM) on Rink 4</v>
          </cell>
          <cell r="U13" t="str">
            <v>Winner of Round 3 Game 1</v>
          </cell>
          <cell r="V13" t="str">
            <v/>
          </cell>
          <cell r="Y13" t="str">
            <v/>
          </cell>
        </row>
        <row r="14">
          <cell r="C14" t="str">
            <v>Thomas Coombe</v>
          </cell>
          <cell r="D14" t="str">
            <v/>
          </cell>
          <cell r="G14" t="str">
            <v/>
          </cell>
        </row>
        <row r="15">
          <cell r="C15" t="str">
            <v>08/10/2023 @ 9:00 (AM) on Rink 3</v>
          </cell>
          <cell r="I15" t="str">
            <v>Winner of Round 1 Game 3</v>
          </cell>
          <cell r="J15" t="str">
            <v/>
          </cell>
          <cell r="M15" t="str">
            <v/>
          </cell>
        </row>
        <row r="16">
          <cell r="C16" t="str">
            <v>Steven Richardson</v>
          </cell>
          <cell r="D16" t="str">
            <v/>
          </cell>
          <cell r="G16" t="str">
            <v/>
          </cell>
        </row>
        <row r="17">
          <cell r="I17" t="str">
            <v>08/10/2023 @ 1:30 (PM) on Rink 6</v>
          </cell>
          <cell r="O17" t="str">
            <v>Winner of Round 2 Game 2</v>
          </cell>
          <cell r="P17" t="str">
            <v/>
          </cell>
          <cell r="S17" t="str">
            <v/>
          </cell>
        </row>
        <row r="18">
          <cell r="C18" t="str">
            <v>Paul O'Donnell</v>
          </cell>
          <cell r="D18" t="str">
            <v/>
          </cell>
          <cell r="G18" t="str">
            <v/>
          </cell>
        </row>
        <row r="19">
          <cell r="C19" t="str">
            <v>08/10/2023 @ 9:00 (AM) on Rink 4</v>
          </cell>
          <cell r="I19" t="str">
            <v>Winner of Round 1 Game 4</v>
          </cell>
          <cell r="J19" t="str">
            <v/>
          </cell>
          <cell r="M19" t="str">
            <v/>
          </cell>
        </row>
        <row r="20">
          <cell r="C20" t="str">
            <v>Darren Weir</v>
          </cell>
          <cell r="D20" t="str">
            <v/>
          </cell>
          <cell r="G20" t="str">
            <v/>
          </cell>
        </row>
        <row r="21">
          <cell r="U21" t="str">
            <v>08/10/2023 @ 5:00 (PM) on Rink 6</v>
          </cell>
          <cell r="AA21" t="str">
            <v>Winner of Quarter Final Game 1</v>
          </cell>
          <cell r="AB21" t="str">
            <v/>
          </cell>
          <cell r="AE21" t="str">
            <v/>
          </cell>
        </row>
        <row r="22">
          <cell r="C22" t="str">
            <v>Chris Pillay</v>
          </cell>
          <cell r="D22" t="str">
            <v/>
          </cell>
          <cell r="G22" t="str">
            <v/>
          </cell>
        </row>
        <row r="23">
          <cell r="C23" t="str">
            <v>08/10/2023 @ 9:00 (AM) on Rink 5</v>
          </cell>
          <cell r="I23" t="str">
            <v>Winner of Round 1 Game 5</v>
          </cell>
          <cell r="J23" t="str">
            <v/>
          </cell>
          <cell r="M23" t="str">
            <v/>
          </cell>
        </row>
        <row r="24">
          <cell r="C24" t="str">
            <v>Ronnie Duncan</v>
          </cell>
          <cell r="D24" t="str">
            <v/>
          </cell>
          <cell r="G24" t="str">
            <v/>
          </cell>
        </row>
        <row r="25">
          <cell r="I25" t="str">
            <v>08/10/2023 @ 1:30 (PM) on Rink 7</v>
          </cell>
          <cell r="O25" t="str">
            <v>Winner of Round 2 Game 3</v>
          </cell>
          <cell r="P25" t="str">
            <v/>
          </cell>
          <cell r="S25" t="str">
            <v/>
          </cell>
        </row>
        <row r="26">
          <cell r="C26" t="str">
            <v>Cameron Renton</v>
          </cell>
          <cell r="D26" t="str">
            <v/>
          </cell>
          <cell r="G26" t="str">
            <v/>
          </cell>
        </row>
        <row r="27">
          <cell r="C27" t="str">
            <v>08/10/2023 @ 9:00 (AM) on Rink 6</v>
          </cell>
          <cell r="I27" t="str">
            <v>Winner of Round 1 Game 6</v>
          </cell>
          <cell r="J27" t="str">
            <v/>
          </cell>
          <cell r="M27" t="str">
            <v/>
          </cell>
        </row>
        <row r="28">
          <cell r="C28" t="str">
            <v>Ross Kinnell</v>
          </cell>
          <cell r="D28" t="str">
            <v/>
          </cell>
          <cell r="G28" t="str">
            <v/>
          </cell>
        </row>
        <row r="29">
          <cell r="O29" t="str">
            <v>08/10/2023 @ 3:15 (PM) on Rink 1</v>
          </cell>
          <cell r="U29" t="str">
            <v>Winner of Round 3 Game 2</v>
          </cell>
          <cell r="V29" t="str">
            <v/>
          </cell>
          <cell r="Y29" t="str">
            <v/>
          </cell>
        </row>
        <row r="30">
          <cell r="C30" t="str">
            <v>Barry McArthur</v>
          </cell>
          <cell r="D30" t="str">
            <v/>
          </cell>
          <cell r="G30" t="str">
            <v/>
          </cell>
        </row>
        <row r="31">
          <cell r="C31" t="str">
            <v>08/10/2023 @ 9:00 (AM) on Rink 7</v>
          </cell>
          <cell r="I31" t="str">
            <v>Winner of Round 1 Game 7</v>
          </cell>
          <cell r="J31" t="str">
            <v/>
          </cell>
          <cell r="M31" t="str">
            <v/>
          </cell>
        </row>
        <row r="32">
          <cell r="C32" t="str">
            <v>Jak Miller</v>
          </cell>
          <cell r="D32" t="str">
            <v/>
          </cell>
          <cell r="G32" t="str">
            <v/>
          </cell>
        </row>
        <row r="33">
          <cell r="I33" t="str">
            <v>08/10/2023 @ 1:30 (PM) on Rink 5</v>
          </cell>
          <cell r="O33" t="str">
            <v>Winner of Round 2 Game 4</v>
          </cell>
          <cell r="P33" t="str">
            <v/>
          </cell>
          <cell r="S33" t="str">
            <v/>
          </cell>
        </row>
        <row r="34">
          <cell r="C34" t="str">
            <v>Jack Cook</v>
          </cell>
          <cell r="D34" t="str">
            <v/>
          </cell>
          <cell r="G34" t="str">
            <v/>
          </cell>
        </row>
        <row r="35">
          <cell r="C35" t="str">
            <v>08/10/2023 @ 9:00 (AM) on Rink 8</v>
          </cell>
          <cell r="I35" t="str">
            <v>Winner of Round 1 Game 8</v>
          </cell>
          <cell r="J35" t="str">
            <v/>
          </cell>
          <cell r="M35" t="str">
            <v/>
          </cell>
        </row>
        <row r="36">
          <cell r="C36" t="str">
            <v>Iain McLean</v>
          </cell>
          <cell r="D36" t="str">
            <v/>
          </cell>
          <cell r="G36" t="str">
            <v/>
          </cell>
        </row>
        <row r="37">
          <cell r="AA37" t="str">
            <v>08/10/2023 @ 6:45 (PM) on Rink 3</v>
          </cell>
          <cell r="AG37" t="str">
            <v>Winner of Semi Final Game 1</v>
          </cell>
          <cell r="AK37" t="str">
            <v/>
          </cell>
        </row>
        <row r="38">
          <cell r="C38" t="str">
            <v>Craig Watson</v>
          </cell>
          <cell r="D38" t="str">
            <v/>
          </cell>
          <cell r="G38" t="str">
            <v/>
          </cell>
        </row>
        <row r="39">
          <cell r="C39" t="str">
            <v>08/10/2023 @ 10:30 (AM) on Rink 1</v>
          </cell>
          <cell r="I39" t="str">
            <v>Winner of Round 1 Game 9</v>
          </cell>
          <cell r="J39" t="str">
            <v/>
          </cell>
          <cell r="M39" t="str">
            <v/>
          </cell>
        </row>
        <row r="40">
          <cell r="C40" t="str">
            <v>Greg McLaughlin</v>
          </cell>
          <cell r="D40" t="str">
            <v/>
          </cell>
          <cell r="G40" t="str">
            <v/>
          </cell>
        </row>
        <row r="41">
          <cell r="I41" t="str">
            <v>08/10/2023 @ 1:30 (PM) on Rink 4</v>
          </cell>
          <cell r="O41" t="str">
            <v>Winner of Round 2 Game 5</v>
          </cell>
          <cell r="P41" t="str">
            <v/>
          </cell>
          <cell r="S41" t="str">
            <v/>
          </cell>
        </row>
        <row r="42">
          <cell r="C42" t="str">
            <v>Geoff Simpson</v>
          </cell>
          <cell r="D42" t="str">
            <v/>
          </cell>
          <cell r="G42" t="str">
            <v/>
          </cell>
        </row>
        <row r="43">
          <cell r="C43" t="str">
            <v>08/10/2023 @ 10:30 (AM) on Rink 2</v>
          </cell>
          <cell r="I43" t="str">
            <v>Winner of Round 1 Game 10</v>
          </cell>
          <cell r="J43" t="str">
            <v/>
          </cell>
          <cell r="M43" t="str">
            <v/>
          </cell>
        </row>
        <row r="44">
          <cell r="C44" t="str">
            <v>Charlie Bence</v>
          </cell>
          <cell r="D44" t="str">
            <v/>
          </cell>
          <cell r="G44" t="str">
            <v/>
          </cell>
        </row>
        <row r="45">
          <cell r="O45" t="str">
            <v>08/10/2023 @ 3:15 (PM) on Rink 3</v>
          </cell>
          <cell r="U45" t="str">
            <v>Winner of Round 3 Game 3</v>
          </cell>
          <cell r="V45" t="str">
            <v/>
          </cell>
          <cell r="Y45" t="str">
            <v/>
          </cell>
        </row>
        <row r="46">
          <cell r="C46" t="str">
            <v>Finlay Gowan</v>
          </cell>
          <cell r="D46" t="str">
            <v/>
          </cell>
          <cell r="G46" t="str">
            <v/>
          </cell>
        </row>
        <row r="47">
          <cell r="C47" t="str">
            <v>08/10/2023 @ 10:30 (AM) on Rink 3</v>
          </cell>
          <cell r="I47" t="str">
            <v>Winner of Round 1 Game 11</v>
          </cell>
          <cell r="J47" t="str">
            <v/>
          </cell>
          <cell r="M47" t="str">
            <v/>
          </cell>
        </row>
        <row r="48">
          <cell r="C48" t="str">
            <v>Ross Stevenson</v>
          </cell>
          <cell r="D48" t="str">
            <v/>
          </cell>
          <cell r="G48" t="str">
            <v/>
          </cell>
        </row>
        <row r="49">
          <cell r="I49" t="str">
            <v>08/10/2023 @ 1:30 (PM) on Rink 2</v>
          </cell>
          <cell r="O49" t="str">
            <v>Winner of Round 2 Game 6</v>
          </cell>
          <cell r="P49" t="str">
            <v/>
          </cell>
          <cell r="S49" t="str">
            <v/>
          </cell>
        </row>
        <row r="50">
          <cell r="C50" t="str">
            <v>Callum Goffin</v>
          </cell>
          <cell r="D50" t="str">
            <v/>
          </cell>
          <cell r="G50" t="str">
            <v/>
          </cell>
        </row>
        <row r="51">
          <cell r="C51" t="str">
            <v>08/10/2023 @ 10:30 (AM) on Rink 4</v>
          </cell>
          <cell r="I51" t="str">
            <v>Winner of Round 1 Game 12</v>
          </cell>
          <cell r="J51" t="str">
            <v/>
          </cell>
          <cell r="M51" t="str">
            <v/>
          </cell>
        </row>
        <row r="52">
          <cell r="C52" t="str">
            <v>Frank Moralee</v>
          </cell>
          <cell r="D52" t="str">
            <v/>
          </cell>
          <cell r="G52" t="str">
            <v/>
          </cell>
        </row>
        <row r="53">
          <cell r="U53" t="str">
            <v>08/10/2023 @ 5:00 (PM) on Rink 7</v>
          </cell>
          <cell r="AA53" t="str">
            <v>Winner of Quarter Final Game 2</v>
          </cell>
          <cell r="AB53" t="str">
            <v/>
          </cell>
          <cell r="AE53" t="str">
            <v/>
          </cell>
        </row>
        <row r="54">
          <cell r="C54" t="str">
            <v>Derek Ferguson</v>
          </cell>
          <cell r="D54" t="str">
            <v/>
          </cell>
          <cell r="G54" t="str">
            <v/>
          </cell>
        </row>
        <row r="55">
          <cell r="C55" t="str">
            <v>08/10/2023 @ 10:30 (AM) on Rink 5</v>
          </cell>
          <cell r="I55" t="str">
            <v>Winner of Round 1 Game 13</v>
          </cell>
          <cell r="J55" t="str">
            <v/>
          </cell>
          <cell r="M55" t="str">
            <v/>
          </cell>
        </row>
        <row r="56">
          <cell r="C56" t="str">
            <v>Ryan Gualtieri</v>
          </cell>
          <cell r="D56" t="str">
            <v/>
          </cell>
          <cell r="G56" t="str">
            <v/>
          </cell>
        </row>
        <row r="57">
          <cell r="I57" t="str">
            <v>08/10/2023 @ 1:30 (PM) on Rink 3</v>
          </cell>
          <cell r="O57" t="str">
            <v>Winner of Round 2 Game 7</v>
          </cell>
          <cell r="P57" t="str">
            <v/>
          </cell>
          <cell r="S57" t="str">
            <v/>
          </cell>
        </row>
        <row r="58">
          <cell r="C58" t="str">
            <v>Allan Ramsay</v>
          </cell>
          <cell r="D58" t="str">
            <v/>
          </cell>
          <cell r="G58" t="str">
            <v/>
          </cell>
        </row>
        <row r="59">
          <cell r="C59" t="str">
            <v>08/10/2023 @ 10:30 (AM) on Rink 6</v>
          </cell>
          <cell r="I59" t="str">
            <v>Winner of Round 1 Game 14</v>
          </cell>
          <cell r="J59" t="str">
            <v/>
          </cell>
          <cell r="M59" t="str">
            <v/>
          </cell>
        </row>
        <row r="60">
          <cell r="C60" t="str">
            <v>Danny Porter</v>
          </cell>
          <cell r="D60" t="str">
            <v/>
          </cell>
          <cell r="G60" t="str">
            <v/>
          </cell>
        </row>
        <row r="61">
          <cell r="O61" t="str">
            <v>08/10/2023 @ 3:15 (PM) on Rink 2</v>
          </cell>
          <cell r="U61" t="str">
            <v>Winner of Round 3 Game 4</v>
          </cell>
          <cell r="V61" t="str">
            <v/>
          </cell>
          <cell r="Y61" t="str">
            <v/>
          </cell>
        </row>
        <row r="62">
          <cell r="C62" t="str">
            <v>Scott McColm</v>
          </cell>
          <cell r="D62" t="str">
            <v/>
          </cell>
          <cell r="G62" t="str">
            <v/>
          </cell>
        </row>
        <row r="63">
          <cell r="C63" t="str">
            <v>08/10/2023 @ 10:30 (AM) on Rink 7</v>
          </cell>
          <cell r="I63" t="str">
            <v>Winner of Round 1 Game 15</v>
          </cell>
          <cell r="J63" t="str">
            <v/>
          </cell>
          <cell r="M63" t="str">
            <v/>
          </cell>
        </row>
        <row r="64">
          <cell r="C64" t="str">
            <v>Jamie Gracie</v>
          </cell>
          <cell r="D64" t="str">
            <v/>
          </cell>
          <cell r="G64" t="str">
            <v/>
          </cell>
        </row>
        <row r="65">
          <cell r="I65" t="str">
            <v>08/10/2023 @ 1:30 (PM) on Rink 1</v>
          </cell>
          <cell r="O65" t="str">
            <v>Winner of Round 2 Game 8</v>
          </cell>
          <cell r="P65" t="str">
            <v/>
          </cell>
          <cell r="S65" t="str">
            <v/>
          </cell>
        </row>
        <row r="66">
          <cell r="C66" t="str">
            <v>John Orr</v>
          </cell>
          <cell r="D66" t="str">
            <v/>
          </cell>
          <cell r="G66" t="str">
            <v/>
          </cell>
        </row>
        <row r="67">
          <cell r="C67" t="str">
            <v>08/10/2023 @ 10:30 (AM) on Rink 8</v>
          </cell>
          <cell r="I67" t="str">
            <v>Winner of Round 1 Game 16</v>
          </cell>
          <cell r="J67" t="str">
            <v/>
          </cell>
          <cell r="M67" t="str">
            <v/>
          </cell>
        </row>
        <row r="68">
          <cell r="C68" t="str">
            <v>Liam Nicholson</v>
          </cell>
          <cell r="D68" t="str">
            <v/>
          </cell>
          <cell r="G68" t="str">
            <v/>
          </cell>
        </row>
        <row r="69">
          <cell r="AG69" t="str">
            <v>08/10/2023 @ 8:30 (PM) on Rink 4</v>
          </cell>
        </row>
        <row r="70">
          <cell r="C70" t="str">
            <v>Kieran Alexander</v>
          </cell>
          <cell r="D70" t="str">
            <v>Bye</v>
          </cell>
          <cell r="G70" t="str">
            <v>Bye</v>
          </cell>
        </row>
        <row r="71">
          <cell r="C71" t="str">
            <v/>
          </cell>
          <cell r="I71" t="str">
            <v>Kieran Alexander</v>
          </cell>
          <cell r="J71" t="str">
            <v/>
          </cell>
          <cell r="M71" t="str">
            <v/>
          </cell>
        </row>
        <row r="72">
          <cell r="C72" t="str">
            <v>Bye</v>
          </cell>
          <cell r="D72" t="str">
            <v/>
          </cell>
          <cell r="G72" t="str">
            <v/>
          </cell>
        </row>
        <row r="73">
          <cell r="I73" t="str">
            <v>08/10/2023 @ 12:00 (PM) on Rink 8</v>
          </cell>
          <cell r="O73" t="str">
            <v>Winner of Round 2 Game 9</v>
          </cell>
          <cell r="P73" t="str">
            <v/>
          </cell>
          <cell r="S73" t="str">
            <v/>
          </cell>
        </row>
        <row r="74">
          <cell r="C74" t="str">
            <v>Paul Kane (Jnr)</v>
          </cell>
          <cell r="D74" t="str">
            <v>Bye</v>
          </cell>
          <cell r="G74" t="str">
            <v>Bye</v>
          </cell>
        </row>
        <row r="75">
          <cell r="C75" t="str">
            <v/>
          </cell>
          <cell r="I75" t="str">
            <v>Paul Kane (Jnr)</v>
          </cell>
          <cell r="J75" t="str">
            <v/>
          </cell>
          <cell r="M75" t="str">
            <v/>
          </cell>
        </row>
        <row r="76">
          <cell r="C76" t="str">
            <v>Bye</v>
          </cell>
          <cell r="D76" t="str">
            <v/>
          </cell>
          <cell r="G76" t="str">
            <v/>
          </cell>
        </row>
        <row r="77">
          <cell r="O77" t="str">
            <v>08/10/2023 @ 3:15 (PM) on Rink 6</v>
          </cell>
          <cell r="U77" t="str">
            <v>Winner of Round 3 Game 5</v>
          </cell>
          <cell r="V77" t="str">
            <v/>
          </cell>
          <cell r="Y77" t="str">
            <v/>
          </cell>
        </row>
        <row r="78">
          <cell r="C78" t="str">
            <v>Peter McCulloch</v>
          </cell>
          <cell r="D78" t="str">
            <v>Bye</v>
          </cell>
          <cell r="G78" t="str">
            <v>Bye</v>
          </cell>
        </row>
        <row r="79">
          <cell r="C79" t="str">
            <v/>
          </cell>
          <cell r="I79" t="str">
            <v>Peter McCulloch</v>
          </cell>
          <cell r="J79" t="str">
            <v/>
          </cell>
          <cell r="M79" t="str">
            <v/>
          </cell>
        </row>
        <row r="80">
          <cell r="C80" t="str">
            <v>Bye</v>
          </cell>
          <cell r="D80" t="str">
            <v/>
          </cell>
          <cell r="G80" t="str">
            <v/>
          </cell>
        </row>
        <row r="81">
          <cell r="I81" t="str">
            <v>08/10/2023 @ 12:00 (PM) on Rink 7</v>
          </cell>
          <cell r="O81" t="str">
            <v>Winner of Round 2 Game 10</v>
          </cell>
          <cell r="P81" t="str">
            <v/>
          </cell>
          <cell r="S81" t="str">
            <v/>
          </cell>
        </row>
        <row r="82">
          <cell r="C82" t="str">
            <v>Mark Allison</v>
          </cell>
          <cell r="D82" t="str">
            <v>Bye</v>
          </cell>
          <cell r="G82" t="str">
            <v>Bye</v>
          </cell>
        </row>
        <row r="83">
          <cell r="C83" t="str">
            <v/>
          </cell>
          <cell r="I83" t="str">
            <v>Mark Allison</v>
          </cell>
          <cell r="J83" t="str">
            <v/>
          </cell>
          <cell r="M83" t="str">
            <v/>
          </cell>
        </row>
        <row r="84">
          <cell r="C84" t="str">
            <v>Bye</v>
          </cell>
          <cell r="D84" t="str">
            <v/>
          </cell>
          <cell r="G84" t="str">
            <v/>
          </cell>
        </row>
        <row r="85">
          <cell r="U85" t="str">
            <v>08/10/2023 @ 5:00 (PM) on Rink 2</v>
          </cell>
          <cell r="AA85" t="str">
            <v>Winner of Quarter Final Game 3</v>
          </cell>
          <cell r="AB85" t="str">
            <v/>
          </cell>
          <cell r="AE85" t="str">
            <v/>
          </cell>
        </row>
        <row r="86">
          <cell r="C86" t="str">
            <v>Alan Rough</v>
          </cell>
          <cell r="D86" t="str">
            <v>Bye</v>
          </cell>
          <cell r="G86" t="str">
            <v>Bye</v>
          </cell>
        </row>
        <row r="87">
          <cell r="C87" t="str">
            <v/>
          </cell>
          <cell r="I87" t="str">
            <v>Alan Rough</v>
          </cell>
          <cell r="J87" t="str">
            <v/>
          </cell>
          <cell r="M87" t="str">
            <v/>
          </cell>
        </row>
        <row r="88">
          <cell r="C88" t="str">
            <v>Bye</v>
          </cell>
          <cell r="D88" t="str">
            <v/>
          </cell>
          <cell r="G88" t="str">
            <v/>
          </cell>
        </row>
        <row r="89">
          <cell r="I89" t="str">
            <v>08/10/2023 @ 12:00 (PM) on Rink 6</v>
          </cell>
          <cell r="O89" t="str">
            <v>Winner of Round 2 Game 11</v>
          </cell>
          <cell r="P89" t="str">
            <v/>
          </cell>
          <cell r="S89" t="str">
            <v/>
          </cell>
        </row>
        <row r="90">
          <cell r="C90" t="str">
            <v>Stuart Pagan</v>
          </cell>
          <cell r="D90" t="str">
            <v>Bye</v>
          </cell>
          <cell r="G90" t="str">
            <v>Bye</v>
          </cell>
        </row>
        <row r="91">
          <cell r="C91" t="str">
            <v>18th September 2022 @ 11:30 (am)</v>
          </cell>
          <cell r="I91" t="str">
            <v>Stuart Pagan</v>
          </cell>
          <cell r="J91" t="str">
            <v/>
          </cell>
          <cell r="M91" t="str">
            <v/>
          </cell>
        </row>
        <row r="92">
          <cell r="C92" t="str">
            <v>Bye</v>
          </cell>
          <cell r="D92" t="str">
            <v/>
          </cell>
          <cell r="G92" t="str">
            <v/>
          </cell>
        </row>
        <row r="93">
          <cell r="E93">
            <v>4</v>
          </cell>
          <cell r="O93" t="str">
            <v>08/10/2023 @ 3:15 (PM) on Rink 7</v>
          </cell>
          <cell r="U93" t="str">
            <v>Winner of Round 3 Game 6</v>
          </cell>
          <cell r="V93" t="str">
            <v/>
          </cell>
          <cell r="Y93" t="str">
            <v/>
          </cell>
        </row>
        <row r="94">
          <cell r="C94" t="str">
            <v>Darren Gualtieri</v>
          </cell>
          <cell r="D94" t="str">
            <v>Bye</v>
          </cell>
          <cell r="G94" t="str">
            <v>Bye</v>
          </cell>
        </row>
        <row r="95">
          <cell r="C95" t="str">
            <v/>
          </cell>
          <cell r="I95" t="str">
            <v>Darren Gualtieri</v>
          </cell>
          <cell r="J95" t="str">
            <v/>
          </cell>
          <cell r="M95" t="str">
            <v/>
          </cell>
        </row>
        <row r="96">
          <cell r="C96" t="str">
            <v>Bye</v>
          </cell>
          <cell r="D96" t="str">
            <v/>
          </cell>
          <cell r="G96" t="str">
            <v/>
          </cell>
        </row>
        <row r="97">
          <cell r="I97" t="str">
            <v>08/10/2023 @ 12:00 (PM) on Rink 5</v>
          </cell>
          <cell r="O97" t="str">
            <v>Winner of Round 2 Game 12</v>
          </cell>
          <cell r="P97" t="str">
            <v/>
          </cell>
          <cell r="S97" t="str">
            <v/>
          </cell>
        </row>
        <row r="98">
          <cell r="C98" t="str">
            <v>Henry Pratt</v>
          </cell>
          <cell r="D98" t="str">
            <v>Bye</v>
          </cell>
          <cell r="G98" t="str">
            <v>Bye</v>
          </cell>
        </row>
        <row r="99">
          <cell r="C99" t="str">
            <v/>
          </cell>
          <cell r="I99" t="str">
            <v>Henry Pratt</v>
          </cell>
          <cell r="J99" t="str">
            <v/>
          </cell>
          <cell r="M99" t="str">
            <v/>
          </cell>
        </row>
        <row r="100">
          <cell r="C100" t="str">
            <v>Bye</v>
          </cell>
          <cell r="D100" t="str">
            <v/>
          </cell>
          <cell r="G100" t="str">
            <v/>
          </cell>
        </row>
        <row r="101">
          <cell r="AA101" t="str">
            <v>08/10/2023 @ 6:45 (PM) on Rink 6</v>
          </cell>
          <cell r="AG101" t="str">
            <v>Winner of Semi Final Game 2</v>
          </cell>
          <cell r="AK101" t="str">
            <v/>
          </cell>
        </row>
        <row r="102">
          <cell r="C102" t="str">
            <v>Stuart Wyllie</v>
          </cell>
          <cell r="D102" t="str">
            <v>Bye</v>
          </cell>
          <cell r="G102" t="str">
            <v>Bye</v>
          </cell>
        </row>
        <row r="103">
          <cell r="C103" t="str">
            <v/>
          </cell>
          <cell r="I103" t="str">
            <v>Stuart Wyllie</v>
          </cell>
          <cell r="J103" t="str">
            <v/>
          </cell>
          <cell r="M103" t="str">
            <v/>
          </cell>
        </row>
        <row r="104">
          <cell r="C104" t="str">
            <v>Bye</v>
          </cell>
          <cell r="D104" t="str">
            <v/>
          </cell>
          <cell r="G104" t="str">
            <v/>
          </cell>
        </row>
        <row r="105">
          <cell r="I105" t="str">
            <v>08/10/2023 @ 12:00 (PM) on Rink 4</v>
          </cell>
          <cell r="O105" t="str">
            <v>Winner of Round 2 Game 13</v>
          </cell>
          <cell r="P105" t="str">
            <v/>
          </cell>
          <cell r="S105" t="str">
            <v/>
          </cell>
        </row>
        <row r="106">
          <cell r="C106" t="str">
            <v>Kenny Bald (Snr)</v>
          </cell>
          <cell r="D106" t="str">
            <v>Bye</v>
          </cell>
          <cell r="G106" t="str">
            <v>Bye</v>
          </cell>
        </row>
        <row r="107">
          <cell r="C107" t="str">
            <v/>
          </cell>
          <cell r="I107" t="str">
            <v>Kenny Bald (Snr)</v>
          </cell>
          <cell r="J107" t="str">
            <v/>
          </cell>
          <cell r="M107" t="str">
            <v/>
          </cell>
        </row>
        <row r="108">
          <cell r="C108" t="str">
            <v>Bye</v>
          </cell>
          <cell r="D108" t="str">
            <v/>
          </cell>
          <cell r="G108" t="str">
            <v/>
          </cell>
        </row>
        <row r="109">
          <cell r="O109" t="str">
            <v>08/10/2023 @ 3:15 (PM) on Rink 8</v>
          </cell>
          <cell r="U109" t="str">
            <v>Winner of Round 3 Game 7</v>
          </cell>
          <cell r="V109" t="str">
            <v/>
          </cell>
          <cell r="Y109" t="str">
            <v/>
          </cell>
        </row>
        <row r="110">
          <cell r="C110" t="str">
            <v>Tom Douglas</v>
          </cell>
          <cell r="D110" t="str">
            <v>Bye</v>
          </cell>
          <cell r="G110" t="str">
            <v>Bye</v>
          </cell>
        </row>
        <row r="111">
          <cell r="C111" t="str">
            <v/>
          </cell>
          <cell r="I111" t="str">
            <v>Tom Douglas</v>
          </cell>
          <cell r="J111" t="str">
            <v/>
          </cell>
          <cell r="M111" t="str">
            <v/>
          </cell>
        </row>
        <row r="112">
          <cell r="C112" t="str">
            <v>Bye</v>
          </cell>
          <cell r="D112" t="str">
            <v/>
          </cell>
          <cell r="G112" t="str">
            <v/>
          </cell>
        </row>
        <row r="113">
          <cell r="I113" t="str">
            <v>08/10/2023 @ 12:00 (PM) on Rink 3</v>
          </cell>
          <cell r="O113" t="str">
            <v>Winner of Round 2 Game 14</v>
          </cell>
          <cell r="P113" t="str">
            <v/>
          </cell>
          <cell r="S113" t="str">
            <v/>
          </cell>
        </row>
        <row r="114">
          <cell r="C114" t="str">
            <v>Colin Banks</v>
          </cell>
          <cell r="D114" t="str">
            <v>Bye</v>
          </cell>
          <cell r="G114" t="str">
            <v>Bye</v>
          </cell>
        </row>
        <row r="115">
          <cell r="C115" t="str">
            <v/>
          </cell>
          <cell r="I115" t="str">
            <v>Colin Banks</v>
          </cell>
          <cell r="J115" t="str">
            <v/>
          </cell>
          <cell r="M115" t="str">
            <v/>
          </cell>
        </row>
        <row r="116">
          <cell r="C116" t="str">
            <v>Bye</v>
          </cell>
          <cell r="D116" t="str">
            <v/>
          </cell>
          <cell r="G116" t="str">
            <v/>
          </cell>
        </row>
        <row r="117">
          <cell r="U117" t="str">
            <v>08/10/2023 @ 5:00 (PM) on Rink 3</v>
          </cell>
          <cell r="AA117" t="str">
            <v>Winner of Quarter Final Game 4</v>
          </cell>
          <cell r="AB117" t="str">
            <v/>
          </cell>
          <cell r="AE117" t="str">
            <v/>
          </cell>
        </row>
        <row r="118">
          <cell r="C118" t="str">
            <v>Joey Strickland</v>
          </cell>
          <cell r="D118" t="str">
            <v>Bye</v>
          </cell>
          <cell r="G118" t="str">
            <v>Bye</v>
          </cell>
        </row>
        <row r="119">
          <cell r="C119" t="str">
            <v/>
          </cell>
          <cell r="I119" t="str">
            <v>Joey Strickland</v>
          </cell>
          <cell r="J119" t="str">
            <v/>
          </cell>
          <cell r="M119" t="str">
            <v/>
          </cell>
        </row>
        <row r="120">
          <cell r="C120" t="str">
            <v>Bye</v>
          </cell>
          <cell r="D120" t="str">
            <v/>
          </cell>
          <cell r="G120" t="str">
            <v/>
          </cell>
        </row>
        <row r="121">
          <cell r="I121" t="str">
            <v>08/10/2023 @ 12:00 (PM) on Rink 2</v>
          </cell>
          <cell r="O121" t="str">
            <v>Winner of Round 2 Game 15</v>
          </cell>
          <cell r="P121" t="str">
            <v/>
          </cell>
          <cell r="S121" t="str">
            <v/>
          </cell>
        </row>
        <row r="122">
          <cell r="C122" t="str">
            <v>Gavin Smith</v>
          </cell>
          <cell r="D122" t="str">
            <v>Bye</v>
          </cell>
          <cell r="G122" t="str">
            <v>Bye</v>
          </cell>
        </row>
        <row r="123">
          <cell r="C123" t="str">
            <v/>
          </cell>
          <cell r="I123" t="str">
            <v>Gavin Smith</v>
          </cell>
          <cell r="J123" t="str">
            <v/>
          </cell>
          <cell r="M123" t="str">
            <v/>
          </cell>
        </row>
        <row r="124">
          <cell r="C124" t="str">
            <v>Bye</v>
          </cell>
          <cell r="D124" t="str">
            <v/>
          </cell>
          <cell r="G124" t="str">
            <v/>
          </cell>
        </row>
        <row r="125">
          <cell r="O125" t="str">
            <v>08/10/2023 @ 3:15 (PM) on Rink 5</v>
          </cell>
          <cell r="U125" t="str">
            <v>Winner of Round 3 Game 8</v>
          </cell>
          <cell r="V125" t="str">
            <v/>
          </cell>
          <cell r="Y125" t="str">
            <v/>
          </cell>
        </row>
        <row r="126">
          <cell r="C126" t="str">
            <v>Dougie Weir</v>
          </cell>
          <cell r="D126" t="str">
            <v>Bye</v>
          </cell>
          <cell r="G126" t="str">
            <v>Bye</v>
          </cell>
        </row>
        <row r="127">
          <cell r="C127" t="str">
            <v/>
          </cell>
          <cell r="I127" t="str">
            <v>Dougie Weir</v>
          </cell>
          <cell r="J127" t="str">
            <v/>
          </cell>
          <cell r="M127" t="str">
            <v/>
          </cell>
        </row>
        <row r="128">
          <cell r="C128" t="str">
            <v>Bye</v>
          </cell>
          <cell r="D128" t="str">
            <v/>
          </cell>
          <cell r="G128" t="str">
            <v/>
          </cell>
        </row>
        <row r="129">
          <cell r="I129" t="str">
            <v>08/10/2023 @ 12:00 (PM) on Rink 1</v>
          </cell>
          <cell r="O129" t="str">
            <v>Winner of Round 2 Game 16</v>
          </cell>
          <cell r="P129" t="str">
            <v/>
          </cell>
          <cell r="S129" t="str">
            <v/>
          </cell>
        </row>
        <row r="130">
          <cell r="C130" t="str">
            <v>Alex Bryden</v>
          </cell>
          <cell r="D130" t="str">
            <v>Bye</v>
          </cell>
          <cell r="G130" t="str">
            <v>Bye</v>
          </cell>
        </row>
        <row r="131">
          <cell r="C131" t="str">
            <v/>
          </cell>
          <cell r="I131" t="str">
            <v>Alex Bryden</v>
          </cell>
          <cell r="J131" t="str">
            <v/>
          </cell>
          <cell r="M131" t="str">
            <v/>
          </cell>
        </row>
        <row r="132">
          <cell r="C132" t="str">
            <v>Bye</v>
          </cell>
          <cell r="D132" t="str">
            <v/>
          </cell>
          <cell r="G132" t="str">
            <v/>
          </cell>
        </row>
      </sheetData>
      <sheetData sheetId="2" refreshError="1"/>
      <sheetData sheetId="3">
        <row r="2">
          <cell r="D2" t="str">
            <v>Match No.</v>
          </cell>
          <cell r="E2" t="str">
            <v>Home Player</v>
          </cell>
          <cell r="F2" t="str">
            <v>Home Player Set 1</v>
          </cell>
          <cell r="G2" t="str">
            <v>Home Player Set 2</v>
          </cell>
          <cell r="H2" t="str">
            <v>Home Player Tie Break</v>
          </cell>
          <cell r="J2" t="str">
            <v>Away Player Set 1</v>
          </cell>
          <cell r="K2" t="str">
            <v>Away Player Set 2</v>
          </cell>
          <cell r="L2" t="str">
            <v>Away Player Tie Break</v>
          </cell>
          <cell r="M2" t="str">
            <v>Away Player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>
        <row r="2">
          <cell r="A2" t="str">
            <v>Match No.</v>
          </cell>
          <cell r="B2" t="str">
            <v>Rink</v>
          </cell>
          <cell r="C2" t="str">
            <v>Date</v>
          </cell>
          <cell r="D2" t="str">
            <v>Time</v>
          </cell>
          <cell r="E2" t="str">
            <v>Date &amp; Time</v>
          </cell>
          <cell r="F2" t="str">
            <v>Match Completed</v>
          </cell>
          <cell r="G2" t="str">
            <v>Home Player</v>
          </cell>
          <cell r="H2" t="str">
            <v>Away Player</v>
          </cell>
          <cell r="I2" t="str">
            <v>Winners Name</v>
          </cell>
          <cell r="J2" t="str">
            <v>Results</v>
          </cell>
          <cell r="K2" t="str">
            <v>Loser</v>
          </cell>
          <cell r="L2" t="str">
            <v>Bye/Walkover</v>
          </cell>
          <cell r="M2" t="str">
            <v>Blue Set</v>
          </cell>
          <cell r="N2" t="str">
            <v>Yellow Set</v>
          </cell>
          <cell r="O2" t="str">
            <v>Home Player Set 1</v>
          </cell>
          <cell r="P2" t="str">
            <v>Home Player Set 2</v>
          </cell>
          <cell r="Q2" t="str">
            <v>Home Player Tie Break</v>
          </cell>
          <cell r="R2" t="str">
            <v>Away Player Set 1</v>
          </cell>
          <cell r="S2" t="str">
            <v>Away Player Set 2</v>
          </cell>
          <cell r="T2" t="str">
            <v>Away Player Tie Break</v>
          </cell>
          <cell r="U2" t="str">
            <v>Overall result</v>
          </cell>
          <cell r="V2" t="str">
            <v>Marker</v>
          </cell>
          <cell r="W2" t="str">
            <v>Ranking Points</v>
          </cell>
        </row>
        <row r="4">
          <cell r="A4" t="str">
            <v>Round 1</v>
          </cell>
        </row>
        <row r="7">
          <cell r="A7" t="str">
            <v>Round 1 Game 1</v>
          </cell>
          <cell r="B7" t="str">
            <v>Rink 1</v>
          </cell>
          <cell r="C7">
            <v>45207</v>
          </cell>
          <cell r="D7">
            <v>0.375</v>
          </cell>
          <cell r="E7" t="str">
            <v>08/10/2023 @ 9:00 (AM) on Rink 1</v>
          </cell>
          <cell r="F7" t="str">
            <v>No</v>
          </cell>
          <cell r="G7" t="str">
            <v>Paul Hartley</v>
          </cell>
          <cell r="H7" t="str">
            <v>Cameron Greer</v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>Volunteer Marker</v>
          </cell>
        </row>
        <row r="8">
          <cell r="A8" t="str">
            <v>Round 1 Game 2</v>
          </cell>
          <cell r="B8" t="str">
            <v>Rink 2</v>
          </cell>
          <cell r="C8">
            <v>45207</v>
          </cell>
          <cell r="D8">
            <v>0.375</v>
          </cell>
          <cell r="E8" t="str">
            <v>08/10/2023 @ 9:00 (AM) on Rink 2</v>
          </cell>
          <cell r="F8" t="str">
            <v>No</v>
          </cell>
          <cell r="G8" t="str">
            <v>Dylan Robertson</v>
          </cell>
          <cell r="H8" t="str">
            <v>Calum Logan</v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>Volunteer Marker</v>
          </cell>
        </row>
        <row r="9">
          <cell r="A9" t="str">
            <v>Round 1 Game 3</v>
          </cell>
          <cell r="B9" t="str">
            <v>Rink 3</v>
          </cell>
          <cell r="C9">
            <v>45207</v>
          </cell>
          <cell r="D9">
            <v>0.375</v>
          </cell>
          <cell r="E9" t="str">
            <v>08/10/2023 @ 9:00 (AM) on Rink 3</v>
          </cell>
          <cell r="F9" t="str">
            <v>No</v>
          </cell>
          <cell r="G9" t="str">
            <v>Thomas Coombe</v>
          </cell>
          <cell r="H9" t="str">
            <v>Steven Richardson</v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>Volunteer Marker</v>
          </cell>
        </row>
        <row r="10">
          <cell r="A10" t="str">
            <v>Round 1 Game 4</v>
          </cell>
          <cell r="B10" t="str">
            <v>Rink 4</v>
          </cell>
          <cell r="C10">
            <v>45207</v>
          </cell>
          <cell r="D10">
            <v>0.375</v>
          </cell>
          <cell r="E10" t="str">
            <v>08/10/2023 @ 9:00 (AM) on Rink 4</v>
          </cell>
          <cell r="F10" t="str">
            <v>No</v>
          </cell>
          <cell r="G10" t="str">
            <v>Paul O'Donnell</v>
          </cell>
          <cell r="H10" t="str">
            <v>Darren Weir</v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>Volunteer Marker</v>
          </cell>
        </row>
        <row r="11">
          <cell r="A11" t="str">
            <v>Round 1 Game 5</v>
          </cell>
          <cell r="B11" t="str">
            <v>Rink 5</v>
          </cell>
          <cell r="C11">
            <v>45207</v>
          </cell>
          <cell r="D11">
            <v>0.375</v>
          </cell>
          <cell r="E11" t="str">
            <v>08/10/2023 @ 9:00 (AM) on Rink 5</v>
          </cell>
          <cell r="F11" t="str">
            <v>No</v>
          </cell>
          <cell r="G11" t="str">
            <v>Chris Pillay</v>
          </cell>
          <cell r="H11" t="str">
            <v>Ronnie Duncan</v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>Volunteer Marker</v>
          </cell>
        </row>
        <row r="12">
          <cell r="A12" t="str">
            <v>Round 1 Game 6</v>
          </cell>
          <cell r="B12" t="str">
            <v>Rink 6</v>
          </cell>
          <cell r="C12">
            <v>45207</v>
          </cell>
          <cell r="D12">
            <v>0.375</v>
          </cell>
          <cell r="E12" t="str">
            <v>08/10/2023 @ 9:00 (AM) on Rink 6</v>
          </cell>
          <cell r="F12" t="str">
            <v>No</v>
          </cell>
          <cell r="G12" t="str">
            <v>Cameron Renton</v>
          </cell>
          <cell r="H12" t="str">
            <v>Ross Kinnell</v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>Volunteer Marker</v>
          </cell>
        </row>
        <row r="13">
          <cell r="A13" t="str">
            <v>Round 1 Game 7</v>
          </cell>
          <cell r="B13" t="str">
            <v>Rink 7</v>
          </cell>
          <cell r="C13">
            <v>45207</v>
          </cell>
          <cell r="D13">
            <v>0.375</v>
          </cell>
          <cell r="E13" t="str">
            <v>08/10/2023 @ 9:00 (AM) on Rink 7</v>
          </cell>
          <cell r="F13" t="str">
            <v>No</v>
          </cell>
          <cell r="G13" t="str">
            <v>Barry McArthur</v>
          </cell>
          <cell r="H13" t="str">
            <v>Jak Miller</v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>Volunteer Marker</v>
          </cell>
        </row>
        <row r="14">
          <cell r="A14" t="str">
            <v>Round 1 Game 8</v>
          </cell>
          <cell r="B14" t="str">
            <v>Rink 8</v>
          </cell>
          <cell r="C14">
            <v>45207</v>
          </cell>
          <cell r="D14">
            <v>0.375</v>
          </cell>
          <cell r="E14" t="str">
            <v>08/10/2023 @ 9:00 (AM) on Rink 8</v>
          </cell>
          <cell r="F14" t="str">
            <v>No</v>
          </cell>
          <cell r="G14" t="str">
            <v>Jack Cook</v>
          </cell>
          <cell r="H14" t="str">
            <v>Iain McLean</v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>Volunteer Marker</v>
          </cell>
        </row>
        <row r="15">
          <cell r="A15" t="str">
            <v>Round 1 Game 9</v>
          </cell>
          <cell r="B15" t="str">
            <v>Rink 1</v>
          </cell>
          <cell r="C15">
            <v>45207</v>
          </cell>
          <cell r="D15">
            <v>0.4375</v>
          </cell>
          <cell r="E15" t="str">
            <v>08/10/2023 @ 10:30 (AM) on Rink 1</v>
          </cell>
          <cell r="F15" t="str">
            <v>No</v>
          </cell>
          <cell r="G15" t="str">
            <v>Craig Watson</v>
          </cell>
          <cell r="H15" t="str">
            <v>Greg McLaughlin</v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>Loser of Match Round 1 Game 1</v>
          </cell>
        </row>
        <row r="16">
          <cell r="A16" t="str">
            <v>Round 1 Game 10</v>
          </cell>
          <cell r="B16" t="str">
            <v>Rink 2</v>
          </cell>
          <cell r="C16">
            <v>45207</v>
          </cell>
          <cell r="D16">
            <v>0.4375</v>
          </cell>
          <cell r="E16" t="str">
            <v>08/10/2023 @ 10:30 (AM) on Rink 2</v>
          </cell>
          <cell r="F16" t="str">
            <v>No</v>
          </cell>
          <cell r="G16" t="str">
            <v>Geoff Simpson</v>
          </cell>
          <cell r="H16" t="str">
            <v>Charlie Bence</v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>Loser of Match Round 1 Game 2</v>
          </cell>
        </row>
        <row r="17">
          <cell r="A17" t="str">
            <v>Round 1 Game 11</v>
          </cell>
          <cell r="B17" t="str">
            <v>Rink 3</v>
          </cell>
          <cell r="C17">
            <v>45207</v>
          </cell>
          <cell r="D17">
            <v>0.4375</v>
          </cell>
          <cell r="E17" t="str">
            <v>08/10/2023 @ 10:30 (AM) on Rink 3</v>
          </cell>
          <cell r="F17" t="str">
            <v>No</v>
          </cell>
          <cell r="G17" t="str">
            <v>Finlay Gowan</v>
          </cell>
          <cell r="H17" t="str">
            <v>Ross Stevenson</v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>Loser of Match Round 1 Game 3</v>
          </cell>
        </row>
        <row r="18">
          <cell r="A18" t="str">
            <v>Round 1 Game 12</v>
          </cell>
          <cell r="B18" t="str">
            <v>Rink 4</v>
          </cell>
          <cell r="C18">
            <v>45207</v>
          </cell>
          <cell r="D18">
            <v>0.4375</v>
          </cell>
          <cell r="E18" t="str">
            <v>08/10/2023 @ 10:30 (AM) on Rink 4</v>
          </cell>
          <cell r="F18" t="str">
            <v>No</v>
          </cell>
          <cell r="G18" t="str">
            <v>Callum Goffin</v>
          </cell>
          <cell r="H18" t="str">
            <v>Frank Moralee</v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>Loser of Match Round 1 Game 4</v>
          </cell>
        </row>
        <row r="19">
          <cell r="A19" t="str">
            <v>Round 1 Game 13</v>
          </cell>
          <cell r="B19" t="str">
            <v>Rink 5</v>
          </cell>
          <cell r="C19">
            <v>45207</v>
          </cell>
          <cell r="D19">
            <v>0.4375</v>
          </cell>
          <cell r="E19" t="str">
            <v>08/10/2023 @ 10:30 (AM) on Rink 5</v>
          </cell>
          <cell r="F19" t="str">
            <v>No</v>
          </cell>
          <cell r="G19" t="str">
            <v>Derek Ferguson</v>
          </cell>
          <cell r="H19" t="str">
            <v>Ryan Gualtieri</v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>Loser of Match Round 1 Game 5</v>
          </cell>
        </row>
        <row r="20">
          <cell r="A20" t="str">
            <v>Round 1 Game 14</v>
          </cell>
          <cell r="B20" t="str">
            <v>Rink 6</v>
          </cell>
          <cell r="C20">
            <v>45207</v>
          </cell>
          <cell r="D20">
            <v>0.4375</v>
          </cell>
          <cell r="E20" t="str">
            <v>08/10/2023 @ 10:30 (AM) on Rink 6</v>
          </cell>
          <cell r="F20" t="str">
            <v>No</v>
          </cell>
          <cell r="G20" t="str">
            <v>Allan Ramsay</v>
          </cell>
          <cell r="H20" t="str">
            <v>Danny Porter</v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>Loser of Match Round 1 Game 6</v>
          </cell>
        </row>
        <row r="21">
          <cell r="A21" t="str">
            <v>Round 1 Game 15</v>
          </cell>
          <cell r="B21" t="str">
            <v>Rink 7</v>
          </cell>
          <cell r="C21">
            <v>45207</v>
          </cell>
          <cell r="D21">
            <v>0.4375</v>
          </cell>
          <cell r="E21" t="str">
            <v>08/10/2023 @ 10:30 (AM) on Rink 7</v>
          </cell>
          <cell r="F21" t="str">
            <v>No</v>
          </cell>
          <cell r="G21" t="str">
            <v>Scott McColm</v>
          </cell>
          <cell r="H21" t="str">
            <v>Jamie Gracie</v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>Loser of Match Round 1 Game 7</v>
          </cell>
        </row>
        <row r="22">
          <cell r="A22" t="str">
            <v>Round 1 Game 16</v>
          </cell>
          <cell r="B22" t="str">
            <v>Rink 8</v>
          </cell>
          <cell r="C22">
            <v>45207</v>
          </cell>
          <cell r="D22">
            <v>0.4375</v>
          </cell>
          <cell r="E22" t="str">
            <v>08/10/2023 @ 10:30 (AM) on Rink 8</v>
          </cell>
          <cell r="F22" t="str">
            <v>No</v>
          </cell>
          <cell r="G22" t="str">
            <v>John Orr</v>
          </cell>
          <cell r="H22" t="str">
            <v>Liam Nicholson</v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>Loser of Match Round 1 Game 8</v>
          </cell>
        </row>
        <row r="23">
          <cell r="A23" t="str">
            <v>Round 1 Game 17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>Yes</v>
          </cell>
          <cell r="G23" t="str">
            <v>Kieran Alexander</v>
          </cell>
          <cell r="H23" t="str">
            <v>Bye</v>
          </cell>
          <cell r="I23" t="str">
            <v>Kieran Alexander</v>
          </cell>
          <cell r="J23" t="str">
            <v/>
          </cell>
          <cell r="K23" t="str">
            <v>Bye</v>
          </cell>
          <cell r="L23" t="str">
            <v/>
          </cell>
          <cell r="M23" t="str">
            <v>Bye</v>
          </cell>
          <cell r="N23" t="str">
            <v/>
          </cell>
          <cell r="O23" t="str">
            <v>Bye</v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>Kieran Alexander has a Bye</v>
          </cell>
        </row>
        <row r="24">
          <cell r="A24" t="str">
            <v>Round 1 Game 18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>Yes</v>
          </cell>
          <cell r="G24" t="str">
            <v>Paul Kane (Jnr)</v>
          </cell>
          <cell r="H24" t="str">
            <v>Bye</v>
          </cell>
          <cell r="I24" t="str">
            <v>Paul Kane (Jnr)</v>
          </cell>
          <cell r="J24" t="str">
            <v/>
          </cell>
          <cell r="K24" t="str">
            <v>Bye</v>
          </cell>
          <cell r="L24" t="str">
            <v/>
          </cell>
          <cell r="M24" t="str">
            <v>Bye</v>
          </cell>
          <cell r="N24" t="str">
            <v/>
          </cell>
          <cell r="O24" t="str">
            <v>Bye</v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>Paul Kane (Jnr) has a Bye</v>
          </cell>
        </row>
        <row r="25">
          <cell r="A25" t="str">
            <v>Round 1 Game 19</v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>Yes</v>
          </cell>
          <cell r="G25" t="str">
            <v>Peter McCulloch</v>
          </cell>
          <cell r="H25" t="str">
            <v>Bye</v>
          </cell>
          <cell r="I25" t="str">
            <v>Peter McCulloch</v>
          </cell>
          <cell r="J25" t="str">
            <v/>
          </cell>
          <cell r="K25" t="str">
            <v>Bye</v>
          </cell>
          <cell r="L25" t="str">
            <v/>
          </cell>
          <cell r="M25" t="str">
            <v>Bye</v>
          </cell>
          <cell r="N25" t="str">
            <v/>
          </cell>
          <cell r="O25" t="str">
            <v>Bye</v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>Peter McCulloch has a Bye</v>
          </cell>
        </row>
        <row r="26">
          <cell r="A26" t="str">
            <v>Round 1 Game 20</v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>Yes</v>
          </cell>
          <cell r="G26" t="str">
            <v>Mark Allison</v>
          </cell>
          <cell r="H26" t="str">
            <v>Bye</v>
          </cell>
          <cell r="I26" t="str">
            <v>Mark Allison</v>
          </cell>
          <cell r="J26" t="str">
            <v/>
          </cell>
          <cell r="K26" t="str">
            <v>Bye</v>
          </cell>
          <cell r="L26" t="str">
            <v/>
          </cell>
          <cell r="M26" t="str">
            <v>Bye</v>
          </cell>
          <cell r="N26" t="str">
            <v/>
          </cell>
          <cell r="O26" t="str">
            <v>Bye</v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>Mark Allison has a Bye</v>
          </cell>
        </row>
        <row r="27">
          <cell r="A27" t="str">
            <v>Round 1 Game 21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>Yes</v>
          </cell>
          <cell r="G27" t="str">
            <v>Alan Rough</v>
          </cell>
          <cell r="H27" t="str">
            <v>Bye</v>
          </cell>
          <cell r="I27" t="str">
            <v>Alan Rough</v>
          </cell>
          <cell r="J27" t="str">
            <v/>
          </cell>
          <cell r="K27" t="str">
            <v>Bye</v>
          </cell>
          <cell r="L27" t="str">
            <v/>
          </cell>
          <cell r="M27" t="str">
            <v>Bye</v>
          </cell>
          <cell r="N27" t="str">
            <v/>
          </cell>
          <cell r="O27" t="str">
            <v>Bye</v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>Alan Rough has a Bye</v>
          </cell>
        </row>
        <row r="28">
          <cell r="A28" t="str">
            <v>Round 1 Game 22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>Yes</v>
          </cell>
          <cell r="G28" t="str">
            <v>Stuart Pagan</v>
          </cell>
          <cell r="H28" t="str">
            <v>Bye</v>
          </cell>
          <cell r="I28" t="str">
            <v>Stuart Pagan</v>
          </cell>
          <cell r="J28" t="str">
            <v/>
          </cell>
          <cell r="K28" t="str">
            <v>Bye</v>
          </cell>
          <cell r="L28" t="str">
            <v/>
          </cell>
          <cell r="M28" t="str">
            <v>Bye</v>
          </cell>
          <cell r="N28" t="str">
            <v/>
          </cell>
          <cell r="O28" t="str">
            <v>Bye</v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>Stuart Pagan has a Bye</v>
          </cell>
        </row>
        <row r="29">
          <cell r="A29" t="str">
            <v>Round 1 Game 23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>Yes</v>
          </cell>
          <cell r="G29" t="str">
            <v>Darren Gualtieri</v>
          </cell>
          <cell r="H29" t="str">
            <v>Bye</v>
          </cell>
          <cell r="I29" t="str">
            <v>Darren Gualtieri</v>
          </cell>
          <cell r="J29" t="str">
            <v/>
          </cell>
          <cell r="K29" t="str">
            <v>Bye</v>
          </cell>
          <cell r="L29" t="str">
            <v/>
          </cell>
          <cell r="M29" t="str">
            <v>Bye</v>
          </cell>
          <cell r="N29" t="str">
            <v/>
          </cell>
          <cell r="O29" t="str">
            <v>Bye</v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>Darren Gualtieri has a Bye</v>
          </cell>
        </row>
        <row r="30">
          <cell r="A30" t="str">
            <v>Round 1 Game 24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>Yes</v>
          </cell>
          <cell r="G30" t="str">
            <v>Henry Pratt</v>
          </cell>
          <cell r="H30" t="str">
            <v>Bye</v>
          </cell>
          <cell r="I30" t="str">
            <v>Henry Pratt</v>
          </cell>
          <cell r="J30" t="str">
            <v/>
          </cell>
          <cell r="K30" t="str">
            <v>Bye</v>
          </cell>
          <cell r="L30" t="str">
            <v/>
          </cell>
          <cell r="M30" t="str">
            <v>Bye</v>
          </cell>
          <cell r="N30" t="str">
            <v/>
          </cell>
          <cell r="O30" t="str">
            <v>Bye</v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>Henry Pratt has a Bye</v>
          </cell>
        </row>
        <row r="31">
          <cell r="A31" t="str">
            <v>Round 1 Game 25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>Yes</v>
          </cell>
          <cell r="G31" t="str">
            <v>Stuart Wyllie</v>
          </cell>
          <cell r="H31" t="str">
            <v>Bye</v>
          </cell>
          <cell r="I31" t="str">
            <v>Stuart Wyllie</v>
          </cell>
          <cell r="J31" t="str">
            <v/>
          </cell>
          <cell r="K31" t="str">
            <v>Bye</v>
          </cell>
          <cell r="L31" t="str">
            <v/>
          </cell>
          <cell r="M31" t="str">
            <v>Bye</v>
          </cell>
          <cell r="N31" t="str">
            <v/>
          </cell>
          <cell r="O31" t="str">
            <v>Bye</v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>Stuart Wyllie has a Bye</v>
          </cell>
        </row>
        <row r="32">
          <cell r="A32" t="str">
            <v>Round 1 Game 26</v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>Yes</v>
          </cell>
          <cell r="G32" t="str">
            <v>Kenny Bald (Snr)</v>
          </cell>
          <cell r="H32" t="str">
            <v>Bye</v>
          </cell>
          <cell r="I32" t="str">
            <v>Kenny Bald (Snr)</v>
          </cell>
          <cell r="J32" t="str">
            <v/>
          </cell>
          <cell r="K32" t="str">
            <v>Bye</v>
          </cell>
          <cell r="L32" t="str">
            <v/>
          </cell>
          <cell r="M32" t="str">
            <v>Bye</v>
          </cell>
          <cell r="N32" t="str">
            <v/>
          </cell>
          <cell r="O32" t="str">
            <v>Bye</v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>Kenny Bald (Snr) has a Bye</v>
          </cell>
        </row>
        <row r="33">
          <cell r="A33" t="str">
            <v>Round 1 Game 27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>Yes</v>
          </cell>
          <cell r="G33" t="str">
            <v>Tom Douglas</v>
          </cell>
          <cell r="H33" t="str">
            <v>Bye</v>
          </cell>
          <cell r="I33" t="str">
            <v>Tom Douglas</v>
          </cell>
          <cell r="J33" t="str">
            <v/>
          </cell>
          <cell r="K33" t="str">
            <v>Bye</v>
          </cell>
          <cell r="L33" t="str">
            <v/>
          </cell>
          <cell r="M33" t="str">
            <v>Bye</v>
          </cell>
          <cell r="N33" t="str">
            <v/>
          </cell>
          <cell r="O33" t="str">
            <v>Bye</v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>Tom Douglas has a Bye</v>
          </cell>
        </row>
        <row r="34">
          <cell r="A34" t="str">
            <v>Round 1 Game 28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>Yes</v>
          </cell>
          <cell r="G34" t="str">
            <v>Colin Banks</v>
          </cell>
          <cell r="H34" t="str">
            <v>Bye</v>
          </cell>
          <cell r="I34" t="str">
            <v>Colin Banks</v>
          </cell>
          <cell r="J34" t="str">
            <v/>
          </cell>
          <cell r="K34" t="str">
            <v>Bye</v>
          </cell>
          <cell r="L34" t="str">
            <v/>
          </cell>
          <cell r="M34" t="str">
            <v>Bye</v>
          </cell>
          <cell r="N34" t="str">
            <v/>
          </cell>
          <cell r="O34" t="str">
            <v>Bye</v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>Colin Banks has a Bye</v>
          </cell>
        </row>
        <row r="35">
          <cell r="A35" t="str">
            <v>Round 1 Game 29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>Yes</v>
          </cell>
          <cell r="G35" t="str">
            <v>Joey Strickland</v>
          </cell>
          <cell r="H35" t="str">
            <v>Bye</v>
          </cell>
          <cell r="I35" t="str">
            <v>Joey Strickland</v>
          </cell>
          <cell r="J35" t="str">
            <v/>
          </cell>
          <cell r="K35" t="str">
            <v>Bye</v>
          </cell>
          <cell r="L35" t="str">
            <v/>
          </cell>
          <cell r="M35" t="str">
            <v>Bye</v>
          </cell>
          <cell r="N35" t="str">
            <v/>
          </cell>
          <cell r="O35" t="str">
            <v>Bye</v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>Joey Strickland has a Bye</v>
          </cell>
        </row>
        <row r="36">
          <cell r="A36" t="str">
            <v>Round 1 Game 30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>Yes</v>
          </cell>
          <cell r="G36" t="str">
            <v>Gavin Smith</v>
          </cell>
          <cell r="H36" t="str">
            <v>Bye</v>
          </cell>
          <cell r="I36" t="str">
            <v>Gavin Smith</v>
          </cell>
          <cell r="J36" t="str">
            <v/>
          </cell>
          <cell r="K36" t="str">
            <v>Bye</v>
          </cell>
          <cell r="L36" t="str">
            <v/>
          </cell>
          <cell r="M36" t="str">
            <v>Bye</v>
          </cell>
          <cell r="N36" t="str">
            <v/>
          </cell>
          <cell r="O36" t="str">
            <v>Bye</v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>Gavin Smith has a Bye</v>
          </cell>
        </row>
        <row r="37">
          <cell r="A37" t="str">
            <v>Round 1 Game 31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>Yes</v>
          </cell>
          <cell r="G37" t="str">
            <v>Dougie Weir</v>
          </cell>
          <cell r="H37" t="str">
            <v>Bye</v>
          </cell>
          <cell r="I37" t="str">
            <v>Dougie Weir</v>
          </cell>
          <cell r="J37" t="str">
            <v/>
          </cell>
          <cell r="K37" t="str">
            <v>Bye</v>
          </cell>
          <cell r="L37" t="str">
            <v/>
          </cell>
          <cell r="M37" t="str">
            <v>Bye</v>
          </cell>
          <cell r="N37" t="str">
            <v/>
          </cell>
          <cell r="O37" t="str">
            <v>Bye</v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>Dougie Weir has a Bye</v>
          </cell>
        </row>
        <row r="38">
          <cell r="A38" t="str">
            <v>Round 1 Game 32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>Yes</v>
          </cell>
          <cell r="G38" t="str">
            <v>Alex Bryden</v>
          </cell>
          <cell r="H38" t="str">
            <v>Bye</v>
          </cell>
          <cell r="I38" t="str">
            <v>Alex Bryden</v>
          </cell>
          <cell r="J38" t="str">
            <v/>
          </cell>
          <cell r="K38" t="str">
            <v>Bye</v>
          </cell>
          <cell r="L38" t="str">
            <v/>
          </cell>
          <cell r="M38" t="str">
            <v>Bye</v>
          </cell>
          <cell r="N38" t="str">
            <v/>
          </cell>
          <cell r="O38" t="str">
            <v>Bye</v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>Alex Bryden has a Bye</v>
          </cell>
        </row>
        <row r="40">
          <cell r="A40" t="str">
            <v>Round 2</v>
          </cell>
        </row>
        <row r="43">
          <cell r="A43" t="str">
            <v>Round 2 Game 1</v>
          </cell>
          <cell r="B43" t="str">
            <v>Rink 8</v>
          </cell>
          <cell r="C43">
            <v>45207</v>
          </cell>
          <cell r="D43">
            <v>0.5625</v>
          </cell>
          <cell r="E43" t="str">
            <v>08/10/2023 @ 1:30 (PM) on Rink 8</v>
          </cell>
          <cell r="F43" t="str">
            <v>No</v>
          </cell>
          <cell r="G43" t="str">
            <v>Winner of Round 1 Game 1</v>
          </cell>
          <cell r="H43" t="str">
            <v>Winner of Round 1 Game 2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>Loser of Match Round 2 Game 9</v>
          </cell>
          <cell r="W43">
            <v>20</v>
          </cell>
        </row>
        <row r="44">
          <cell r="A44" t="str">
            <v>Round 2 Game 2</v>
          </cell>
          <cell r="B44" t="str">
            <v>Rink 6</v>
          </cell>
          <cell r="C44">
            <v>45207</v>
          </cell>
          <cell r="D44">
            <v>0.5625</v>
          </cell>
          <cell r="E44" t="str">
            <v>08/10/2023 @ 1:30 (PM) on Rink 6</v>
          </cell>
          <cell r="F44" t="str">
            <v>No</v>
          </cell>
          <cell r="G44" t="str">
            <v>Winner of Round 1 Game 3</v>
          </cell>
          <cell r="H44" t="str">
            <v>Winner of Round 1 Game 4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>Loser of Match Round 2 Game 10</v>
          </cell>
          <cell r="W44">
            <v>20</v>
          </cell>
        </row>
        <row r="45">
          <cell r="A45" t="str">
            <v>Round 2 Game 3</v>
          </cell>
          <cell r="B45" t="str">
            <v>Rink 7</v>
          </cell>
          <cell r="C45">
            <v>45207</v>
          </cell>
          <cell r="D45">
            <v>0.5625</v>
          </cell>
          <cell r="E45" t="str">
            <v>08/10/2023 @ 1:30 (PM) on Rink 7</v>
          </cell>
          <cell r="F45" t="str">
            <v>No</v>
          </cell>
          <cell r="G45" t="str">
            <v>Winner of Round 1 Game 5</v>
          </cell>
          <cell r="H45" t="str">
            <v>Winner of Round 1 Game 6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>Loser of Match Round 2 Game 11</v>
          </cell>
          <cell r="W45">
            <v>20</v>
          </cell>
        </row>
        <row r="46">
          <cell r="A46" t="str">
            <v>Round 2 Game 4</v>
          </cell>
          <cell r="B46" t="str">
            <v>Rink 5</v>
          </cell>
          <cell r="C46">
            <v>45207</v>
          </cell>
          <cell r="D46">
            <v>0.5625</v>
          </cell>
          <cell r="E46" t="str">
            <v>08/10/2023 @ 1:30 (PM) on Rink 5</v>
          </cell>
          <cell r="F46" t="str">
            <v>No</v>
          </cell>
          <cell r="G46" t="str">
            <v>Winner of Round 1 Game 7</v>
          </cell>
          <cell r="H46" t="str">
            <v>Winner of Round 1 Game 8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>Loser of Match Round 2 Game 12</v>
          </cell>
          <cell r="W46">
            <v>20</v>
          </cell>
        </row>
        <row r="47">
          <cell r="A47" t="str">
            <v>Round 2 Game 5</v>
          </cell>
          <cell r="B47" t="str">
            <v>Rink 4</v>
          </cell>
          <cell r="C47">
            <v>45207</v>
          </cell>
          <cell r="D47">
            <v>0.5625</v>
          </cell>
          <cell r="E47" t="str">
            <v>08/10/2023 @ 1:30 (PM) on Rink 4</v>
          </cell>
          <cell r="F47" t="str">
            <v>No</v>
          </cell>
          <cell r="G47" t="str">
            <v>Winner of Round 1 Game 9</v>
          </cell>
          <cell r="H47" t="str">
            <v>Winner of Round 1 Game 10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>Loser of Match Round 2 Game 13</v>
          </cell>
          <cell r="W47">
            <v>20</v>
          </cell>
        </row>
        <row r="48">
          <cell r="A48" t="str">
            <v>Round 2 Game 6</v>
          </cell>
          <cell r="B48" t="str">
            <v>Rink 2</v>
          </cell>
          <cell r="C48">
            <v>45207</v>
          </cell>
          <cell r="D48">
            <v>0.5625</v>
          </cell>
          <cell r="E48" t="str">
            <v>08/10/2023 @ 1:30 (PM) on Rink 2</v>
          </cell>
          <cell r="F48" t="str">
            <v>No</v>
          </cell>
          <cell r="G48" t="str">
            <v>Winner of Round 1 Game 11</v>
          </cell>
          <cell r="H48" t="str">
            <v>Winner of Round 1 Game 12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>Loser of Match Round 2 Game 14</v>
          </cell>
          <cell r="W48">
            <v>20</v>
          </cell>
        </row>
        <row r="49">
          <cell r="A49" t="str">
            <v>Round 2 Game 7</v>
          </cell>
          <cell r="B49" t="str">
            <v>Rink 3</v>
          </cell>
          <cell r="C49">
            <v>45207</v>
          </cell>
          <cell r="D49">
            <v>0.5625</v>
          </cell>
          <cell r="E49" t="str">
            <v>08/10/2023 @ 1:30 (PM) on Rink 3</v>
          </cell>
          <cell r="F49" t="str">
            <v>No</v>
          </cell>
          <cell r="G49" t="str">
            <v>Winner of Round 1 Game 13</v>
          </cell>
          <cell r="H49" t="str">
            <v>Winner of Round 1 Game 14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>Loser of Match Round 2 Game 15</v>
          </cell>
          <cell r="W49">
            <v>20</v>
          </cell>
        </row>
        <row r="50">
          <cell r="A50" t="str">
            <v>Round 2 Game 8</v>
          </cell>
          <cell r="B50" t="str">
            <v>Rink 1</v>
          </cell>
          <cell r="C50">
            <v>45207</v>
          </cell>
          <cell r="D50">
            <v>0.5625</v>
          </cell>
          <cell r="E50" t="str">
            <v>08/10/2023 @ 1:30 (PM) on Rink 1</v>
          </cell>
          <cell r="F50" t="str">
            <v>No</v>
          </cell>
          <cell r="G50" t="str">
            <v>Winner of Round 1 Game 15</v>
          </cell>
          <cell r="H50" t="str">
            <v>Winner of Round 1 Game 16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>Loser of Match Round 2 Game 16</v>
          </cell>
          <cell r="W50">
            <v>20</v>
          </cell>
        </row>
        <row r="51">
          <cell r="A51" t="str">
            <v>Round 2 Game 9</v>
          </cell>
          <cell r="B51" t="str">
            <v>Rink 8</v>
          </cell>
          <cell r="C51">
            <v>45207</v>
          </cell>
          <cell r="D51">
            <v>0.5</v>
          </cell>
          <cell r="E51" t="str">
            <v>08/10/2023 @ 12:00 (PM) on Rink 8</v>
          </cell>
          <cell r="F51" t="str">
            <v>No</v>
          </cell>
          <cell r="G51" t="str">
            <v>Kieran Alexander</v>
          </cell>
          <cell r="H51" t="str">
            <v>Paul Kane (Jnr)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>Loser of Match Round 1 Game 9</v>
          </cell>
          <cell r="W51">
            <v>20</v>
          </cell>
        </row>
        <row r="52">
          <cell r="A52" t="str">
            <v>Round 2 Game 10</v>
          </cell>
          <cell r="B52" t="str">
            <v>Rink 7</v>
          </cell>
          <cell r="C52">
            <v>45207</v>
          </cell>
          <cell r="D52">
            <v>0.5</v>
          </cell>
          <cell r="E52" t="str">
            <v>08/10/2023 @ 12:00 (PM) on Rink 7</v>
          </cell>
          <cell r="F52" t="str">
            <v>No</v>
          </cell>
          <cell r="G52" t="str">
            <v>Peter McCulloch</v>
          </cell>
          <cell r="H52" t="str">
            <v>Mark Allison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>Loser of Match Round 1 Game 10</v>
          </cell>
          <cell r="W52">
            <v>20</v>
          </cell>
        </row>
        <row r="53">
          <cell r="A53" t="str">
            <v>Round 2 Game 11</v>
          </cell>
          <cell r="B53" t="str">
            <v>Rink 6</v>
          </cell>
          <cell r="C53">
            <v>45207</v>
          </cell>
          <cell r="D53">
            <v>0.5</v>
          </cell>
          <cell r="E53" t="str">
            <v>08/10/2023 @ 12:00 (PM) on Rink 6</v>
          </cell>
          <cell r="F53" t="str">
            <v>No</v>
          </cell>
          <cell r="G53" t="str">
            <v>Alan Rough</v>
          </cell>
          <cell r="H53" t="str">
            <v>Stuart Pagan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>Loser of Match Round 1 Game 11</v>
          </cell>
          <cell r="W53">
            <v>20</v>
          </cell>
        </row>
        <row r="54">
          <cell r="A54" t="str">
            <v>Round 2 Game 12</v>
          </cell>
          <cell r="B54" t="str">
            <v>Rink 5</v>
          </cell>
          <cell r="C54">
            <v>45207</v>
          </cell>
          <cell r="D54">
            <v>0.5</v>
          </cell>
          <cell r="E54" t="str">
            <v>08/10/2023 @ 12:00 (PM) on Rink 5</v>
          </cell>
          <cell r="F54" t="str">
            <v>No</v>
          </cell>
          <cell r="G54" t="str">
            <v>Darren Gualtieri</v>
          </cell>
          <cell r="H54" t="str">
            <v>Henry Pratt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>Loser of Match Round 1 Game 12</v>
          </cell>
          <cell r="W54">
            <v>20</v>
          </cell>
        </row>
        <row r="55">
          <cell r="A55" t="str">
            <v>Round 2 Game 13</v>
          </cell>
          <cell r="B55" t="str">
            <v>Rink 4</v>
          </cell>
          <cell r="C55">
            <v>45207</v>
          </cell>
          <cell r="D55">
            <v>0.5</v>
          </cell>
          <cell r="E55" t="str">
            <v>08/10/2023 @ 12:00 (PM) on Rink 4</v>
          </cell>
          <cell r="F55" t="str">
            <v>No</v>
          </cell>
          <cell r="G55" t="str">
            <v>Stuart Wyllie</v>
          </cell>
          <cell r="H55" t="str">
            <v>Kenny Bald (Snr)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/>
          </cell>
          <cell r="S55" t="str">
            <v/>
          </cell>
          <cell r="T55" t="str">
            <v/>
          </cell>
          <cell r="U55" t="str">
            <v/>
          </cell>
          <cell r="V55" t="str">
            <v>Loser of Match Round 1 Game 13</v>
          </cell>
          <cell r="W55">
            <v>20</v>
          </cell>
        </row>
        <row r="56">
          <cell r="A56" t="str">
            <v>Round 2 Game 14</v>
          </cell>
          <cell r="B56" t="str">
            <v>Rink 3</v>
          </cell>
          <cell r="C56">
            <v>45207</v>
          </cell>
          <cell r="D56">
            <v>0.5</v>
          </cell>
          <cell r="E56" t="str">
            <v>08/10/2023 @ 12:00 (PM) on Rink 3</v>
          </cell>
          <cell r="F56" t="str">
            <v>No</v>
          </cell>
          <cell r="G56" t="str">
            <v>Tom Douglas</v>
          </cell>
          <cell r="H56" t="str">
            <v>Colin Banks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  <cell r="S56" t="str">
            <v/>
          </cell>
          <cell r="T56" t="str">
            <v/>
          </cell>
          <cell r="U56" t="str">
            <v/>
          </cell>
          <cell r="V56" t="str">
            <v>Loser of Match Round 1 Game 14</v>
          </cell>
          <cell r="W56">
            <v>20</v>
          </cell>
        </row>
        <row r="57">
          <cell r="A57" t="str">
            <v>Round 2 Game 15</v>
          </cell>
          <cell r="B57" t="str">
            <v>Rink 2</v>
          </cell>
          <cell r="C57">
            <v>45207</v>
          </cell>
          <cell r="D57">
            <v>0.5</v>
          </cell>
          <cell r="E57" t="str">
            <v>08/10/2023 @ 12:00 (PM) on Rink 2</v>
          </cell>
          <cell r="F57" t="str">
            <v>No</v>
          </cell>
          <cell r="G57" t="str">
            <v>Joey Strickland</v>
          </cell>
          <cell r="H57" t="str">
            <v>Gavin Smith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 t="str">
            <v/>
          </cell>
          <cell r="T57" t="str">
            <v/>
          </cell>
          <cell r="U57" t="str">
            <v/>
          </cell>
          <cell r="V57" t="str">
            <v>Loser of Match Round 1 Game 15</v>
          </cell>
          <cell r="W57">
            <v>20</v>
          </cell>
        </row>
        <row r="58">
          <cell r="A58" t="str">
            <v>Round 2 Game 16</v>
          </cell>
          <cell r="B58" t="str">
            <v>Rink 1</v>
          </cell>
          <cell r="C58">
            <v>45207</v>
          </cell>
          <cell r="D58">
            <v>0.5</v>
          </cell>
          <cell r="E58" t="str">
            <v>08/10/2023 @ 12:00 (PM) on Rink 1</v>
          </cell>
          <cell r="F58" t="str">
            <v>No</v>
          </cell>
          <cell r="G58" t="str">
            <v>Dougie Weir</v>
          </cell>
          <cell r="H58" t="str">
            <v>Alex Bryden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  <cell r="S58" t="str">
            <v/>
          </cell>
          <cell r="T58" t="str">
            <v/>
          </cell>
          <cell r="U58" t="str">
            <v/>
          </cell>
          <cell r="V58" t="str">
            <v>Loser of Match Round 1 Game 16</v>
          </cell>
          <cell r="W58">
            <v>20</v>
          </cell>
        </row>
        <row r="60">
          <cell r="A60" t="str">
            <v>Round 3</v>
          </cell>
        </row>
        <row r="63">
          <cell r="A63" t="str">
            <v>Round 3 Game 1</v>
          </cell>
          <cell r="B63" t="str">
            <v>Rink 4</v>
          </cell>
          <cell r="C63">
            <v>45207</v>
          </cell>
          <cell r="D63">
            <v>0.63541666666666663</v>
          </cell>
          <cell r="E63" t="str">
            <v>08/10/2023 @ 3:15 (PM) on Rink 4</v>
          </cell>
          <cell r="F63" t="str">
            <v>No</v>
          </cell>
          <cell r="G63" t="str">
            <v>Winner of Round 2 Game 1</v>
          </cell>
          <cell r="H63" t="str">
            <v>Winner of Round 2 Game 2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>Loser of Match Round 2 Game 1</v>
          </cell>
          <cell r="W63">
            <v>10</v>
          </cell>
        </row>
        <row r="64">
          <cell r="A64" t="str">
            <v>Round 3 Game 2</v>
          </cell>
          <cell r="B64" t="str">
            <v>Rink 1</v>
          </cell>
          <cell r="C64">
            <v>45207</v>
          </cell>
          <cell r="D64">
            <v>0.63541666666666663</v>
          </cell>
          <cell r="E64" t="str">
            <v>08/10/2023 @ 3:15 (PM) on Rink 1</v>
          </cell>
          <cell r="F64" t="str">
            <v>No</v>
          </cell>
          <cell r="G64" t="str">
            <v>Winner of Round 2 Game 3</v>
          </cell>
          <cell r="H64" t="str">
            <v>Winner of Round 2 Game 4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  <cell r="S64" t="str">
            <v/>
          </cell>
          <cell r="T64" t="str">
            <v/>
          </cell>
          <cell r="U64" t="str">
            <v/>
          </cell>
          <cell r="V64" t="str">
            <v>Loser of Match Round 2 Game 2</v>
          </cell>
          <cell r="W64">
            <v>10</v>
          </cell>
        </row>
        <row r="65">
          <cell r="A65" t="str">
            <v>Round 3 Game 3</v>
          </cell>
          <cell r="B65" t="str">
            <v>Rink 3</v>
          </cell>
          <cell r="C65">
            <v>45207</v>
          </cell>
          <cell r="D65">
            <v>0.63541666666666663</v>
          </cell>
          <cell r="E65" t="str">
            <v>08/10/2023 @ 3:15 (PM) on Rink 3</v>
          </cell>
          <cell r="F65" t="str">
            <v>No</v>
          </cell>
          <cell r="G65" t="str">
            <v>Winner of Round 2 Game 5</v>
          </cell>
          <cell r="H65" t="str">
            <v>Winner of Round 2 Game 6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  <cell r="S65" t="str">
            <v/>
          </cell>
          <cell r="T65" t="str">
            <v/>
          </cell>
          <cell r="U65" t="str">
            <v/>
          </cell>
          <cell r="V65" t="str">
            <v>Loser of Match Round 2 Game 3</v>
          </cell>
          <cell r="W65">
            <v>10</v>
          </cell>
        </row>
        <row r="66">
          <cell r="A66" t="str">
            <v>Round 3 Game 4</v>
          </cell>
          <cell r="B66" t="str">
            <v>Rink 2</v>
          </cell>
          <cell r="C66">
            <v>45207</v>
          </cell>
          <cell r="D66">
            <v>0.63541666666666663</v>
          </cell>
          <cell r="E66" t="str">
            <v>08/10/2023 @ 3:15 (PM) on Rink 2</v>
          </cell>
          <cell r="F66" t="str">
            <v>No</v>
          </cell>
          <cell r="G66" t="str">
            <v>Winner of Round 2 Game 7</v>
          </cell>
          <cell r="H66" t="str">
            <v>Winner of Round 2 Game 8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>Loser of Match Round 2 Game 4</v>
          </cell>
          <cell r="W66">
            <v>10</v>
          </cell>
        </row>
        <row r="67">
          <cell r="A67" t="str">
            <v>Round 3 Game 5</v>
          </cell>
          <cell r="B67" t="str">
            <v>Rink 6</v>
          </cell>
          <cell r="C67">
            <v>45207</v>
          </cell>
          <cell r="D67">
            <v>0.63541666666666663</v>
          </cell>
          <cell r="E67" t="str">
            <v>08/10/2023 @ 3:15 (PM) on Rink 6</v>
          </cell>
          <cell r="F67" t="str">
            <v>No</v>
          </cell>
          <cell r="G67" t="str">
            <v>Winner of Round 2 Game 9</v>
          </cell>
          <cell r="H67" t="str">
            <v>Winner of Round 2 Game 10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>Loser of Match Round 2 Game 5</v>
          </cell>
          <cell r="W67">
            <v>10</v>
          </cell>
        </row>
        <row r="68">
          <cell r="A68" t="str">
            <v>Round 3 Game 6</v>
          </cell>
          <cell r="B68" t="str">
            <v>Rink 7</v>
          </cell>
          <cell r="C68">
            <v>45207</v>
          </cell>
          <cell r="D68">
            <v>0.63541666666666663</v>
          </cell>
          <cell r="E68" t="str">
            <v>08/10/2023 @ 3:15 (PM) on Rink 7</v>
          </cell>
          <cell r="F68" t="str">
            <v>No</v>
          </cell>
          <cell r="G68" t="str">
            <v>Winner of Round 2 Game 11</v>
          </cell>
          <cell r="H68" t="str">
            <v>Winner of Round 2 Game 12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  <cell r="V68" t="str">
            <v>Loser of Match Round 2 Game 6</v>
          </cell>
          <cell r="W68">
            <v>10</v>
          </cell>
        </row>
        <row r="69">
          <cell r="A69" t="str">
            <v>Round 3 Game 7</v>
          </cell>
          <cell r="B69" t="str">
            <v>Rink 8</v>
          </cell>
          <cell r="C69">
            <v>45207</v>
          </cell>
          <cell r="D69">
            <v>0.63541666666666663</v>
          </cell>
          <cell r="E69" t="str">
            <v>08/10/2023 @ 3:15 (PM) on Rink 8</v>
          </cell>
          <cell r="F69" t="str">
            <v>No</v>
          </cell>
          <cell r="G69" t="str">
            <v>Winner of Round 2 Game 13</v>
          </cell>
          <cell r="H69" t="str">
            <v>Winner of Round 2 Game 14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  <cell r="V69" t="str">
            <v>Loser of Match Round 2 Game 7</v>
          </cell>
          <cell r="W69">
            <v>10</v>
          </cell>
        </row>
        <row r="70">
          <cell r="A70" t="str">
            <v>Round 3 Game 8</v>
          </cell>
          <cell r="B70" t="str">
            <v>Rink 5</v>
          </cell>
          <cell r="C70">
            <v>45207</v>
          </cell>
          <cell r="D70">
            <v>0.63541666666666663</v>
          </cell>
          <cell r="E70" t="str">
            <v>08/10/2023 @ 3:15 (PM) on Rink 5</v>
          </cell>
          <cell r="F70" t="str">
            <v>No</v>
          </cell>
          <cell r="G70" t="str">
            <v>Winner of Round 2 Game 15</v>
          </cell>
          <cell r="H70" t="str">
            <v>Winner of Round 2 Game 16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>Loser of Match Round 2 Game 8</v>
          </cell>
          <cell r="W70">
            <v>10</v>
          </cell>
        </row>
        <row r="72">
          <cell r="A72" t="str">
            <v>Quarter Finals</v>
          </cell>
        </row>
        <row r="75">
          <cell r="A75" t="str">
            <v>Quarter Final Game 1</v>
          </cell>
          <cell r="B75" t="str">
            <v>Rink 6</v>
          </cell>
          <cell r="C75">
            <v>45207</v>
          </cell>
          <cell r="D75">
            <v>0.70833333333333326</v>
          </cell>
          <cell r="E75" t="str">
            <v>08/10/2023 @ 5:00 (PM) on Rink 6</v>
          </cell>
          <cell r="F75" t="str">
            <v>No</v>
          </cell>
          <cell r="G75" t="str">
            <v>Winner of Round 3 Game 1</v>
          </cell>
          <cell r="H75" t="str">
            <v>Winner of Round 3 Game 2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>Loser of Match Round 3 Game 1</v>
          </cell>
          <cell r="W75">
            <v>20</v>
          </cell>
        </row>
        <row r="76">
          <cell r="A76" t="str">
            <v>Quarter Final Game 2</v>
          </cell>
          <cell r="B76" t="str">
            <v>Rink 7</v>
          </cell>
          <cell r="C76">
            <v>45207</v>
          </cell>
          <cell r="D76">
            <v>0.70833333333333326</v>
          </cell>
          <cell r="E76" t="str">
            <v>08/10/2023 @ 5:00 (PM) on Rink 7</v>
          </cell>
          <cell r="F76" t="str">
            <v>No</v>
          </cell>
          <cell r="G76" t="str">
            <v>Winner of Round 3 Game 3</v>
          </cell>
          <cell r="H76" t="str">
            <v>Winner of Round 3 Game 4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  <cell r="V76" t="str">
            <v>Loser of Match Round 3 Game 2</v>
          </cell>
          <cell r="W76">
            <v>20</v>
          </cell>
        </row>
        <row r="77">
          <cell r="A77" t="str">
            <v>Quarter Final Game 3</v>
          </cell>
          <cell r="B77" t="str">
            <v>Rink 2</v>
          </cell>
          <cell r="C77">
            <v>45207</v>
          </cell>
          <cell r="D77">
            <v>0.70833333333333326</v>
          </cell>
          <cell r="E77" t="str">
            <v>08/10/2023 @ 5:00 (PM) on Rink 2</v>
          </cell>
          <cell r="F77" t="str">
            <v>No</v>
          </cell>
          <cell r="G77" t="str">
            <v>Winner of Round 3 Game 5</v>
          </cell>
          <cell r="H77" t="str">
            <v>Winner of Round 3 Game 6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>Loser of Match Round 3 Game 3</v>
          </cell>
          <cell r="W77">
            <v>20</v>
          </cell>
        </row>
        <row r="78">
          <cell r="A78" t="str">
            <v>Quarter Final Game 4</v>
          </cell>
          <cell r="B78" t="str">
            <v>Rink 3</v>
          </cell>
          <cell r="C78">
            <v>45207</v>
          </cell>
          <cell r="D78">
            <v>0.70833333333333326</v>
          </cell>
          <cell r="E78" t="str">
            <v>08/10/2023 @ 5:00 (PM) on Rink 3</v>
          </cell>
          <cell r="F78" t="str">
            <v>No</v>
          </cell>
          <cell r="G78" t="str">
            <v>Winner of Round 3 Game 7</v>
          </cell>
          <cell r="H78" t="str">
            <v>Winner of Round 3 Game 8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>Loser of Match Round 3 Game 4</v>
          </cell>
          <cell r="W78">
            <v>20</v>
          </cell>
        </row>
        <row r="80">
          <cell r="A80" t="str">
            <v>Semi Finals</v>
          </cell>
        </row>
        <row r="83">
          <cell r="A83" t="str">
            <v>Semi Final Game 1</v>
          </cell>
          <cell r="B83" t="str">
            <v>Rink 3</v>
          </cell>
          <cell r="C83">
            <v>45207</v>
          </cell>
          <cell r="D83">
            <v>0.78124999999999989</v>
          </cell>
          <cell r="E83" t="str">
            <v>08/10/2023 @ 6:45 (PM) on Rink 3</v>
          </cell>
          <cell r="F83" t="str">
            <v>No</v>
          </cell>
          <cell r="G83" t="str">
            <v>Winner of Quarter Final Game 1</v>
          </cell>
          <cell r="H83" t="str">
            <v>Winner of Quarter Final Game 2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  <cell r="V83" t="str">
            <v>Loser of Match Quarter Final Game 1</v>
          </cell>
          <cell r="W83">
            <v>25</v>
          </cell>
        </row>
        <row r="84">
          <cell r="A84" t="str">
            <v>Semi Final Game 2</v>
          </cell>
          <cell r="B84" t="str">
            <v>Rink 6</v>
          </cell>
          <cell r="C84">
            <v>45207</v>
          </cell>
          <cell r="D84">
            <v>0.78124999999999989</v>
          </cell>
          <cell r="E84" t="str">
            <v>08/10/2023 @ 6:45 (PM) on Rink 6</v>
          </cell>
          <cell r="F84" t="str">
            <v>No</v>
          </cell>
          <cell r="G84" t="str">
            <v>Winner of Quarter Final Game 3</v>
          </cell>
          <cell r="H84" t="str">
            <v>Winner of Quarter Final Game 4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>Loser of Match Quarter Final Game 2</v>
          </cell>
          <cell r="W84">
            <v>25</v>
          </cell>
        </row>
        <row r="86">
          <cell r="A86" t="str">
            <v>Final Match</v>
          </cell>
        </row>
        <row r="89">
          <cell r="A89" t="str">
            <v>Final</v>
          </cell>
          <cell r="B89" t="str">
            <v>Rink 4</v>
          </cell>
          <cell r="C89">
            <v>45207</v>
          </cell>
          <cell r="D89">
            <v>0.85416666666666652</v>
          </cell>
          <cell r="E89" t="str">
            <v>08/10/2023 @ 8:30 (PM) on Rink 4</v>
          </cell>
          <cell r="F89" t="str">
            <v>No</v>
          </cell>
          <cell r="G89" t="str">
            <v>Winner of Semi Final Game 1</v>
          </cell>
          <cell r="H89" t="str">
            <v>Winner of Semi Final Game 2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>Volunteer Marker</v>
          </cell>
          <cell r="W89">
            <v>25</v>
          </cell>
        </row>
      </sheetData>
      <sheetData sheetId="15" refreshError="1"/>
      <sheetData sheetId="16"/>
      <sheetData sheetId="17" refreshError="1"/>
      <sheetData sheetId="18" refreshError="1"/>
      <sheetData sheetId="19">
        <row r="2">
          <cell r="BC2" t="str">
            <v xml:space="preserve"> has a bye</v>
          </cell>
          <cell r="BD2" t="e">
            <v>#REF!</v>
          </cell>
        </row>
        <row r="3">
          <cell r="A3" t="e">
            <v>#REF!</v>
          </cell>
          <cell r="R3" t="str">
            <v>Round 1</v>
          </cell>
          <cell r="T3" t="str">
            <v>Round 1</v>
          </cell>
          <cell r="BQ3">
            <v>1</v>
          </cell>
        </row>
        <row r="4">
          <cell r="A4" t="e">
            <v>#REF!</v>
          </cell>
          <cell r="R4" t="str">
            <v>Round 2</v>
          </cell>
          <cell r="S4" t="str">
            <v>Round 1</v>
          </cell>
          <cell r="T4" t="str">
            <v>Round 2</v>
          </cell>
          <cell r="BC4" t="str">
            <v xml:space="preserve"> has a walkover</v>
          </cell>
          <cell r="BQ4">
            <v>2</v>
          </cell>
        </row>
        <row r="5">
          <cell r="A5" t="e">
            <v>#REF!</v>
          </cell>
          <cell r="R5" t="str">
            <v>Round 3</v>
          </cell>
          <cell r="S5" t="str">
            <v>Round 2</v>
          </cell>
          <cell r="T5" t="str">
            <v>Round 3</v>
          </cell>
          <cell r="AY5">
            <v>4</v>
          </cell>
          <cell r="BQ5" t="e">
            <v>#REF!</v>
          </cell>
        </row>
        <row r="6">
          <cell r="A6" t="e">
            <v>#REF!</v>
          </cell>
          <cell r="B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R6" t="str">
            <v>Quarter Finals</v>
          </cell>
          <cell r="S6" t="str">
            <v>Quarter Finals</v>
          </cell>
          <cell r="T6" t="str">
            <v>Quarter Finals</v>
          </cell>
          <cell r="AU6">
            <v>5</v>
          </cell>
          <cell r="BQ6" t="e">
            <v>#REF!</v>
          </cell>
        </row>
        <row r="7">
          <cell r="A7" t="e">
            <v>#REF!</v>
          </cell>
          <cell r="B7" t="e">
            <v>#REF!</v>
          </cell>
          <cell r="D7" t="e">
            <v>#REF!</v>
          </cell>
          <cell r="E7" t="e">
            <v>#REF!</v>
          </cell>
          <cell r="F7" t="e">
            <v>#REF!</v>
          </cell>
          <cell r="R7" t="str">
            <v>Semi Finals</v>
          </cell>
          <cell r="S7" t="str">
            <v>Semi Finals</v>
          </cell>
          <cell r="T7" t="str">
            <v>Semi Finals</v>
          </cell>
          <cell r="AU7">
            <v>2</v>
          </cell>
          <cell r="AY7">
            <v>5</v>
          </cell>
          <cell r="BQ7" t="e">
            <v>#REF!</v>
          </cell>
        </row>
        <row r="8">
          <cell r="A8" t="e">
            <v>#REF!</v>
          </cell>
          <cell r="B8" t="e">
            <v>#REF!</v>
          </cell>
          <cell r="D8" t="e">
            <v>#REF!</v>
          </cell>
          <cell r="E8" t="e">
            <v>#REF!</v>
          </cell>
          <cell r="F8" t="e">
            <v>#REF!</v>
          </cell>
          <cell r="R8" t="str">
            <v>Final Match</v>
          </cell>
          <cell r="S8" t="str">
            <v>Final Match</v>
          </cell>
          <cell r="T8" t="str">
            <v>Final Match</v>
          </cell>
          <cell r="AU8">
            <v>7</v>
          </cell>
          <cell r="BQ8" t="e">
            <v>#REF!</v>
          </cell>
        </row>
        <row r="10">
          <cell r="B10" t="e">
            <v>#REF!</v>
          </cell>
          <cell r="AU10">
            <v>8</v>
          </cell>
        </row>
        <row r="11">
          <cell r="B11" t="e">
            <v>#REF!</v>
          </cell>
          <cell r="AU11">
            <v>9</v>
          </cell>
        </row>
        <row r="12">
          <cell r="B12" t="e">
            <v>#REF!</v>
          </cell>
        </row>
        <row r="18">
          <cell r="B18" t="e">
            <v>#REF!</v>
          </cell>
        </row>
        <row r="19">
          <cell r="B19" t="e">
            <v>#REF!</v>
          </cell>
        </row>
        <row r="20">
          <cell r="B20" t="e">
            <v>#REF!</v>
          </cell>
        </row>
        <row r="26">
          <cell r="B26" t="e">
            <v>#REF!</v>
          </cell>
        </row>
        <row r="27">
          <cell r="B27" t="e">
            <v>#REF!</v>
          </cell>
        </row>
        <row r="28">
          <cell r="B28" t="e">
            <v>#REF!</v>
          </cell>
        </row>
        <row r="38">
          <cell r="B38" t="e">
            <v>#REF!</v>
          </cell>
        </row>
        <row r="39">
          <cell r="B39" t="e">
            <v>#REF!</v>
          </cell>
        </row>
        <row r="40">
          <cell r="B40" t="e">
            <v>#REF!</v>
          </cell>
        </row>
        <row r="51">
          <cell r="AU51">
            <v>0</v>
          </cell>
        </row>
        <row r="53">
          <cell r="AY53">
            <v>3</v>
          </cell>
        </row>
        <row r="57">
          <cell r="AU57">
            <v>0</v>
          </cell>
        </row>
        <row r="59">
          <cell r="AU59">
            <v>0</v>
          </cell>
        </row>
        <row r="65">
          <cell r="AW65">
            <v>0</v>
          </cell>
        </row>
        <row r="66">
          <cell r="BZ66" t="str">
            <v>Round 1 Game 1</v>
          </cell>
          <cell r="CA66" t="str">
            <v>WP Round of 64 Game 1</v>
          </cell>
          <cell r="CB66" t="str">
            <v>SC Round of 64 Game 1</v>
          </cell>
        </row>
        <row r="67">
          <cell r="BZ67" t="str">
            <v>Round 1 Game 2</v>
          </cell>
          <cell r="CA67" t="str">
            <v>WP Round of 64 Game 2</v>
          </cell>
          <cell r="CB67" t="str">
            <v>SC Round of 64 Game 2</v>
          </cell>
        </row>
        <row r="68">
          <cell r="BZ68" t="str">
            <v>Round 1 Game 3</v>
          </cell>
          <cell r="CA68" t="str">
            <v>WP Round of 64 Game 3</v>
          </cell>
          <cell r="CB68" t="str">
            <v>SC Round of 64 Game 3</v>
          </cell>
        </row>
        <row r="69">
          <cell r="BZ69" t="str">
            <v>Round 1 Game 4</v>
          </cell>
          <cell r="CA69" t="str">
            <v>WP Round of 64 Game 4</v>
          </cell>
          <cell r="CB69" t="str">
            <v>SC Round of 64 Game 4</v>
          </cell>
        </row>
        <row r="70">
          <cell r="BZ70" t="str">
            <v>Round 1 Game 5</v>
          </cell>
          <cell r="CA70" t="str">
            <v>WP Round of 64 Game 5</v>
          </cell>
          <cell r="CB70" t="str">
            <v>SC Round of 64 Game 5</v>
          </cell>
        </row>
        <row r="71">
          <cell r="BZ71" t="str">
            <v>Round 1 Game 6</v>
          </cell>
          <cell r="CA71" t="str">
            <v>WP Round of 64 Game 6</v>
          </cell>
          <cell r="CB71" t="str">
            <v>SC Round of 64 Game 6</v>
          </cell>
        </row>
        <row r="72">
          <cell r="BZ72" t="str">
            <v>Round 1 Game 7</v>
          </cell>
          <cell r="CA72" t="str">
            <v>WP Round of 64 Game 7</v>
          </cell>
          <cell r="CB72" t="str">
            <v>SC Round of 64 Game 7</v>
          </cell>
        </row>
        <row r="73">
          <cell r="BZ73" t="str">
            <v>Round 1 Game 8</v>
          </cell>
          <cell r="CA73" t="str">
            <v>WP Round of 64 Game 8</v>
          </cell>
          <cell r="CB73" t="str">
            <v>SC Round of 64 Game 8</v>
          </cell>
        </row>
        <row r="74">
          <cell r="BZ74" t="str">
            <v>Round 1 Game 9</v>
          </cell>
          <cell r="CA74" t="str">
            <v>WP Round of 64 Game 9</v>
          </cell>
          <cell r="CB74" t="str">
            <v>SC Round of 64 Game 9</v>
          </cell>
        </row>
        <row r="75">
          <cell r="BZ75" t="str">
            <v>Round 1 Game 10</v>
          </cell>
          <cell r="CA75" t="str">
            <v>WP Round of 64 Game 10</v>
          </cell>
          <cell r="CB75" t="str">
            <v>SC Round of 64 Game 10</v>
          </cell>
        </row>
        <row r="76">
          <cell r="BZ76" t="str">
            <v>Round 1 Game 11</v>
          </cell>
          <cell r="CA76" t="str">
            <v>WP Round of 64 Game 11</v>
          </cell>
          <cell r="CB76" t="str">
            <v>SC Round of 64 Game 11</v>
          </cell>
        </row>
        <row r="77">
          <cell r="BZ77" t="str">
            <v>Round 1 Game 12</v>
          </cell>
          <cell r="CA77" t="str">
            <v>WP Round of 64 Game 12</v>
          </cell>
          <cell r="CB77" t="str">
            <v>SC Round of 64 Game 12</v>
          </cell>
        </row>
        <row r="78">
          <cell r="BZ78" t="str">
            <v>Round 1 Game 13</v>
          </cell>
          <cell r="CA78" t="str">
            <v>WP Round of 64 Game 13</v>
          </cell>
          <cell r="CB78" t="str">
            <v>SC Round of 64 Game 13</v>
          </cell>
        </row>
        <row r="79">
          <cell r="BZ79" t="str">
            <v>Round 1 Game 14</v>
          </cell>
          <cell r="CA79" t="str">
            <v>WP Round of 64 Game 14</v>
          </cell>
          <cell r="CB79" t="str">
            <v>SC Round of 64 Game 14</v>
          </cell>
        </row>
        <row r="80">
          <cell r="BZ80" t="str">
            <v>Round 1 Game 15</v>
          </cell>
          <cell r="CA80" t="str">
            <v>WP Round of 64 Game 15</v>
          </cell>
          <cell r="CB80" t="str">
            <v>SC Round of 64 Game 15</v>
          </cell>
        </row>
        <row r="81">
          <cell r="BZ81" t="str">
            <v>Round 1 Game 16</v>
          </cell>
          <cell r="CA81" t="str">
            <v>WP Round of 64 Game 16</v>
          </cell>
          <cell r="CB81" t="str">
            <v>SC Round of 64 Game 16</v>
          </cell>
        </row>
        <row r="82">
          <cell r="BZ82" t="str">
            <v>Round 1 Game 17</v>
          </cell>
          <cell r="CA82" t="str">
            <v>WP Round of 64 Game 17</v>
          </cell>
          <cell r="CB82" t="str">
            <v>SC Round of 64 Game 17</v>
          </cell>
        </row>
        <row r="83">
          <cell r="BZ83" t="str">
            <v>Round 1 Game 18</v>
          </cell>
          <cell r="CA83" t="str">
            <v>WP Round of 64 Game 18</v>
          </cell>
          <cell r="CB83" t="str">
            <v>SC Round of 64 Game 18</v>
          </cell>
        </row>
        <row r="84">
          <cell r="BZ84" t="str">
            <v>Round 1 Game 19</v>
          </cell>
          <cell r="CA84" t="str">
            <v>WP Round of 64 Game 19</v>
          </cell>
          <cell r="CB84" t="str">
            <v>SC Round of 64 Game 19</v>
          </cell>
        </row>
        <row r="85">
          <cell r="BZ85" t="str">
            <v>Round 1 Game 20</v>
          </cell>
          <cell r="CA85" t="str">
            <v>WP Round of 64 Game 20</v>
          </cell>
          <cell r="CB85" t="str">
            <v>SC Round of 64 Game 20</v>
          </cell>
        </row>
        <row r="86">
          <cell r="BZ86" t="str">
            <v>Round 1 Game 21</v>
          </cell>
          <cell r="CA86" t="str">
            <v>WP Round of 64 Game 21</v>
          </cell>
          <cell r="CB86" t="str">
            <v>SC Round of 64 Game 21</v>
          </cell>
        </row>
        <row r="87">
          <cell r="BZ87" t="str">
            <v>Round 1 Game 22</v>
          </cell>
          <cell r="CA87" t="str">
            <v>WP Round of 64 Game 22</v>
          </cell>
          <cell r="CB87" t="str">
            <v>SC Round of 64 Game 22</v>
          </cell>
        </row>
        <row r="88">
          <cell r="BZ88" t="str">
            <v>Round 1 Game 23</v>
          </cell>
          <cell r="CA88" t="str">
            <v>WP Round of 64 Game 23</v>
          </cell>
          <cell r="CB88" t="str">
            <v>SC Round of 64 Game 23</v>
          </cell>
        </row>
        <row r="89">
          <cell r="BZ89" t="str">
            <v>Round 1 Game 24</v>
          </cell>
          <cell r="CA89" t="str">
            <v>WP Round of 64 Game 24</v>
          </cell>
          <cell r="CB89" t="str">
            <v>SC Round of 64 Game 24</v>
          </cell>
        </row>
        <row r="90">
          <cell r="BZ90" t="str">
            <v>Round 1 Game 25</v>
          </cell>
          <cell r="CA90" t="str">
            <v>WP Round of 64 Game 25</v>
          </cell>
          <cell r="CB90" t="str">
            <v>SC Round of 64 Game 25</v>
          </cell>
        </row>
        <row r="91">
          <cell r="BZ91" t="str">
            <v>Round 1 Game 26</v>
          </cell>
          <cell r="CA91" t="str">
            <v>WP Round of 64 Game 26</v>
          </cell>
          <cell r="CB91" t="str">
            <v>SC Round of 64 Game 26</v>
          </cell>
        </row>
        <row r="92">
          <cell r="BZ92" t="str">
            <v>Round 1 Game 27</v>
          </cell>
          <cell r="CA92" t="str">
            <v>WP Round of 64 Game 27</v>
          </cell>
          <cell r="CB92" t="str">
            <v>SC Round of 64 Game 27</v>
          </cell>
        </row>
        <row r="93">
          <cell r="BZ93" t="str">
            <v>Round 1 Game 28</v>
          </cell>
          <cell r="CA93" t="str">
            <v>WP Round of 64 Game 28</v>
          </cell>
          <cell r="CB93" t="str">
            <v>SC Round of 64 Game 28</v>
          </cell>
        </row>
        <row r="94">
          <cell r="BZ94" t="str">
            <v>Round 1 Game 29</v>
          </cell>
          <cell r="CA94" t="str">
            <v>WP Round of 64 Game 29</v>
          </cell>
          <cell r="CB94" t="str">
            <v>SC Round of 64 Game 29</v>
          </cell>
        </row>
        <row r="95">
          <cell r="BZ95" t="str">
            <v>Round 1 Game 30</v>
          </cell>
          <cell r="CA95" t="str">
            <v>WP Round of 64 Game 30</v>
          </cell>
          <cell r="CB95" t="str">
            <v>SC Round of 64 Game 30</v>
          </cell>
        </row>
        <row r="96">
          <cell r="BZ96" t="str">
            <v>Round 1 Game 31</v>
          </cell>
          <cell r="CA96" t="str">
            <v>WP Round of 64 Game 31</v>
          </cell>
          <cell r="CB96" t="str">
            <v>SC Round of 64 Game 31</v>
          </cell>
        </row>
        <row r="97">
          <cell r="BZ97" t="str">
            <v>Round 1 Game 32</v>
          </cell>
          <cell r="CA97" t="str">
            <v>WP Round of 64 Game 32</v>
          </cell>
          <cell r="CB97" t="str">
            <v>SC Round of 64 Game 32</v>
          </cell>
        </row>
        <row r="98">
          <cell r="BZ98" t="str">
            <v>Round 2 Game 1</v>
          </cell>
          <cell r="CA98" t="str">
            <v>WP Round of 32 Game 1</v>
          </cell>
          <cell r="CB98" t="str">
            <v>SC Round of 32 Game 1</v>
          </cell>
        </row>
        <row r="99">
          <cell r="BZ99" t="str">
            <v>Round 2 Game 2</v>
          </cell>
          <cell r="CA99" t="str">
            <v>WP Round of 32 Game 2</v>
          </cell>
          <cell r="CB99" t="str">
            <v>SC Round of 32 Game 2</v>
          </cell>
        </row>
        <row r="100">
          <cell r="BZ100" t="str">
            <v>Round 2 Game 3</v>
          </cell>
          <cell r="CA100" t="str">
            <v>WP Round of 32 Game 3</v>
          </cell>
          <cell r="CB100" t="str">
            <v>SC Round of 32 Game 3</v>
          </cell>
        </row>
        <row r="101">
          <cell r="BZ101" t="str">
            <v>Round 2 Game 4</v>
          </cell>
          <cell r="CA101" t="str">
            <v>WP Round of 32 Game 4</v>
          </cell>
          <cell r="CB101" t="str">
            <v>SC Round of 32 Game 4</v>
          </cell>
        </row>
        <row r="102">
          <cell r="BZ102" t="str">
            <v>Round 2 Game 5</v>
          </cell>
          <cell r="CA102" t="str">
            <v>WP Round of 32 Game 5</v>
          </cell>
          <cell r="CB102" t="str">
            <v>SC Round of 32 Game 5</v>
          </cell>
        </row>
        <row r="103">
          <cell r="BZ103" t="str">
            <v>Round 2 Game 6</v>
          </cell>
          <cell r="CA103" t="str">
            <v>WP Round of 32 Game 6</v>
          </cell>
          <cell r="CB103" t="str">
            <v>SC Round of 32 Game 6</v>
          </cell>
        </row>
        <row r="104">
          <cell r="BZ104" t="str">
            <v>Round 2 Game 7</v>
          </cell>
          <cell r="CA104" t="str">
            <v>WP Round of 32 Game 7</v>
          </cell>
          <cell r="CB104" t="str">
            <v>SC Round of 32 Game 7</v>
          </cell>
        </row>
        <row r="105">
          <cell r="BZ105" t="str">
            <v>Round 2 Game 8</v>
          </cell>
          <cell r="CA105" t="str">
            <v>WP Round of 32 Game 8</v>
          </cell>
          <cell r="CB105" t="str">
            <v>SC Round of 32 Game 8</v>
          </cell>
        </row>
        <row r="106">
          <cell r="BZ106" t="str">
            <v>Round 2 Game 9</v>
          </cell>
          <cell r="CA106" t="str">
            <v>WP Round of 32 Game 9</v>
          </cell>
          <cell r="CB106" t="str">
            <v>SC Round of 32 Game 9</v>
          </cell>
        </row>
        <row r="107">
          <cell r="BZ107" t="str">
            <v>Round 2 Game 10</v>
          </cell>
          <cell r="CA107" t="str">
            <v>WP Round of 32 Game 10</v>
          </cell>
          <cell r="CB107" t="str">
            <v>SC Round of 32 Game 10</v>
          </cell>
        </row>
        <row r="108">
          <cell r="BZ108" t="str">
            <v>Round 2 Game 11</v>
          </cell>
          <cell r="CA108" t="str">
            <v>WP Round of 32 Game 11</v>
          </cell>
          <cell r="CB108" t="str">
            <v>SC Round of 32 Game 11</v>
          </cell>
        </row>
        <row r="109">
          <cell r="BZ109" t="str">
            <v>Round 2 Game 12</v>
          </cell>
          <cell r="CA109" t="str">
            <v>WP Round of 32 Game 12</v>
          </cell>
          <cell r="CB109" t="str">
            <v>SC Round of 32 Game 12</v>
          </cell>
        </row>
        <row r="110">
          <cell r="BZ110" t="str">
            <v>Round 2 Game 13</v>
          </cell>
          <cell r="CA110" t="str">
            <v>WP Round of 32 Game 13</v>
          </cell>
          <cell r="CB110" t="str">
            <v>SC Round of 32 Game 13</v>
          </cell>
        </row>
        <row r="111">
          <cell r="BZ111" t="str">
            <v>Round 2 Game 14</v>
          </cell>
          <cell r="CA111" t="str">
            <v>WP Round of 32 Game 14</v>
          </cell>
          <cell r="CB111" t="str">
            <v>SC Round of 32 Game 14</v>
          </cell>
        </row>
        <row r="112">
          <cell r="BZ112" t="str">
            <v>Round 2 Game 15</v>
          </cell>
          <cell r="CA112" t="str">
            <v>WP Round of 32 Game 15</v>
          </cell>
          <cell r="CB112" t="str">
            <v>SC Round of 32 Game 15</v>
          </cell>
        </row>
        <row r="113">
          <cell r="BZ113" t="str">
            <v>Round 2 Game 16</v>
          </cell>
          <cell r="CA113" t="str">
            <v>WP Round of 32 Game 16</v>
          </cell>
          <cell r="CB113" t="str">
            <v>SC Round of 32 Game 16</v>
          </cell>
        </row>
        <row r="114">
          <cell r="BZ114" t="str">
            <v>Round 3 Game 1</v>
          </cell>
          <cell r="CA114" t="str">
            <v>WP Round of 16 Game 1</v>
          </cell>
          <cell r="CB114" t="str">
            <v>SC Round of 16 Game 1</v>
          </cell>
        </row>
        <row r="115">
          <cell r="BZ115" t="str">
            <v>Round 3 Game 2</v>
          </cell>
          <cell r="CA115" t="str">
            <v>WP Round of 16 Game 2</v>
          </cell>
          <cell r="CB115" t="str">
            <v>SC Round of 16 Game 2</v>
          </cell>
        </row>
        <row r="116">
          <cell r="BZ116" t="str">
            <v>Round 3 Game 3</v>
          </cell>
          <cell r="CA116" t="str">
            <v>WP Round of 16 Game 3</v>
          </cell>
          <cell r="CB116" t="str">
            <v>SC Round of 16 Game 3</v>
          </cell>
        </row>
        <row r="117">
          <cell r="BZ117" t="str">
            <v>Round 3 Game 4</v>
          </cell>
          <cell r="CA117" t="str">
            <v>WP Round of 16 Game 4</v>
          </cell>
          <cell r="CB117" t="str">
            <v>SC Round of 16 Game 4</v>
          </cell>
        </row>
        <row r="118">
          <cell r="BZ118" t="str">
            <v>Round 3 Game 5</v>
          </cell>
          <cell r="CA118" t="str">
            <v>WP Round of 16 Game 5</v>
          </cell>
          <cell r="CB118" t="str">
            <v>SC Round of 16 Game 5</v>
          </cell>
        </row>
        <row r="119">
          <cell r="BZ119" t="str">
            <v>Round 3 Game 6</v>
          </cell>
          <cell r="CA119" t="str">
            <v>WP Round of 16 Game 6</v>
          </cell>
          <cell r="CB119" t="str">
            <v>SC Round of 16 Game 6</v>
          </cell>
        </row>
        <row r="120">
          <cell r="BZ120" t="str">
            <v>Round 3 Game 7</v>
          </cell>
          <cell r="CA120" t="str">
            <v>WP Round of 16 Game 7</v>
          </cell>
          <cell r="CB120" t="str">
            <v>SC Round of 16 Game 7</v>
          </cell>
        </row>
        <row r="121">
          <cell r="BZ121" t="str">
            <v>Round 3 Game 8</v>
          </cell>
          <cell r="CA121" t="str">
            <v>WP Round of 16 Game 8</v>
          </cell>
          <cell r="CB121" t="str">
            <v>SC Round of 16 Game 8</v>
          </cell>
        </row>
        <row r="122">
          <cell r="BZ122" t="str">
            <v>Quarter Final Game 1</v>
          </cell>
          <cell r="CA122" t="str">
            <v>WP Quarter Final Game 1</v>
          </cell>
          <cell r="CB122" t="str">
            <v>SC Quarter Final Game 1</v>
          </cell>
        </row>
        <row r="123">
          <cell r="BZ123" t="str">
            <v>Quarter Final Game 2</v>
          </cell>
          <cell r="CA123" t="str">
            <v>WP Quarter Final Game 2</v>
          </cell>
          <cell r="CB123" t="str">
            <v>SC Quarter Final Game 2</v>
          </cell>
        </row>
        <row r="124">
          <cell r="BZ124" t="str">
            <v>Quarter Final Game 3</v>
          </cell>
          <cell r="CA124" t="str">
            <v>WP Quarter Final Game 3</v>
          </cell>
          <cell r="CB124" t="str">
            <v>SC Quarter Final Game 3</v>
          </cell>
        </row>
        <row r="125">
          <cell r="BZ125" t="str">
            <v>Quarter Final Game 4</v>
          </cell>
          <cell r="CA125" t="str">
            <v>WP Quarter Final Game 4</v>
          </cell>
          <cell r="CB125" t="str">
            <v>SC Quarter Final Game 4</v>
          </cell>
        </row>
        <row r="126">
          <cell r="BZ126" t="str">
            <v>Semi Final Game 1</v>
          </cell>
          <cell r="CA126" t="str">
            <v>WP Semi Final Game 1</v>
          </cell>
          <cell r="CB126" t="str">
            <v>SC Semi Final Game 1</v>
          </cell>
        </row>
        <row r="127">
          <cell r="BZ127" t="str">
            <v>Semi Final Game 2</v>
          </cell>
          <cell r="CA127" t="str">
            <v>WP Semi Final Game 2</v>
          </cell>
          <cell r="CB127" t="str">
            <v>SC Semi Final Game 2</v>
          </cell>
        </row>
        <row r="128">
          <cell r="BZ128" t="str">
            <v>Final</v>
          </cell>
          <cell r="CA128" t="str">
            <v>WP Final</v>
          </cell>
          <cell r="CB128" t="str">
            <v>SC Final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65B9C-BA4B-45BF-B365-C8C63DAE12BD}">
  <dimension ref="A1:BB599"/>
  <sheetViews>
    <sheetView workbookViewId="0">
      <selection activeCell="C37" sqref="C37"/>
    </sheetView>
  </sheetViews>
  <sheetFormatPr defaultRowHeight="15"/>
  <cols>
    <col min="1" max="1" width="23.140625" bestFit="1" customWidth="1"/>
    <col min="2" max="2" width="23" bestFit="1" customWidth="1"/>
    <col min="3" max="3" width="26.42578125" bestFit="1" customWidth="1"/>
  </cols>
  <sheetData>
    <row r="1" spans="1:3">
      <c r="A1" t="s">
        <v>91</v>
      </c>
      <c r="B1" t="s">
        <v>92</v>
      </c>
      <c r="C1" t="s">
        <v>93</v>
      </c>
    </row>
    <row r="2" spans="1:3">
      <c r="A2" t="s">
        <v>90</v>
      </c>
      <c r="B2" t="s">
        <v>94</v>
      </c>
      <c r="C2" t="s">
        <v>95</v>
      </c>
    </row>
    <row r="3" spans="1:3">
      <c r="A3" t="s">
        <v>96</v>
      </c>
      <c r="B3" t="s">
        <v>97</v>
      </c>
      <c r="C3" t="s">
        <v>98</v>
      </c>
    </row>
    <row r="4" spans="1:3">
      <c r="A4" t="s">
        <v>99</v>
      </c>
      <c r="B4" t="s">
        <v>387</v>
      </c>
      <c r="C4" t="s">
        <v>100</v>
      </c>
    </row>
    <row r="5" spans="1:3">
      <c r="A5" t="s">
        <v>101</v>
      </c>
      <c r="B5" t="s">
        <v>102</v>
      </c>
      <c r="C5" t="s">
        <v>390</v>
      </c>
    </row>
    <row r="6" spans="1:3">
      <c r="A6" t="s">
        <v>103</v>
      </c>
      <c r="B6" t="s">
        <v>104</v>
      </c>
      <c r="C6" t="s">
        <v>89</v>
      </c>
    </row>
    <row r="7" spans="1:3">
      <c r="A7" t="s">
        <v>105</v>
      </c>
      <c r="B7" t="s">
        <v>106</v>
      </c>
      <c r="C7" t="s">
        <v>107</v>
      </c>
    </row>
    <row r="8" spans="1:3">
      <c r="A8" t="s">
        <v>108</v>
      </c>
      <c r="B8" t="s">
        <v>109</v>
      </c>
      <c r="C8" t="s">
        <v>110</v>
      </c>
    </row>
    <row r="9" spans="1:3">
      <c r="A9" t="s">
        <v>113</v>
      </c>
      <c r="B9" t="s">
        <v>114</v>
      </c>
      <c r="C9" t="s">
        <v>115</v>
      </c>
    </row>
    <row r="10" spans="1:3">
      <c r="A10" t="s">
        <v>111</v>
      </c>
      <c r="B10" t="s">
        <v>112</v>
      </c>
      <c r="C10" t="s">
        <v>89</v>
      </c>
    </row>
    <row r="11" spans="1:3">
      <c r="A11" t="s">
        <v>116</v>
      </c>
      <c r="B11" t="s">
        <v>117</v>
      </c>
      <c r="C11" t="s">
        <v>389</v>
      </c>
    </row>
    <row r="12" spans="1:3">
      <c r="A12" t="s">
        <v>118</v>
      </c>
      <c r="B12" t="s">
        <v>386</v>
      </c>
      <c r="C12" t="s">
        <v>119</v>
      </c>
    </row>
    <row r="13" spans="1:3">
      <c r="A13" t="s">
        <v>120</v>
      </c>
      <c r="B13" t="s">
        <v>89</v>
      </c>
      <c r="C13" t="s">
        <v>121</v>
      </c>
    </row>
    <row r="14" spans="1:3">
      <c r="A14" t="s">
        <v>122</v>
      </c>
      <c r="B14" t="s">
        <v>123</v>
      </c>
      <c r="C14" t="s">
        <v>124</v>
      </c>
    </row>
    <row r="15" spans="1:3">
      <c r="A15" t="s">
        <v>125</v>
      </c>
      <c r="B15" t="s">
        <v>126</v>
      </c>
      <c r="C15" t="s">
        <v>127</v>
      </c>
    </row>
    <row r="16" spans="1:3">
      <c r="A16" t="s">
        <v>128</v>
      </c>
      <c r="B16" t="s">
        <v>129</v>
      </c>
      <c r="C16" t="s">
        <v>130</v>
      </c>
    </row>
    <row r="17" spans="1:3">
      <c r="A17" t="s">
        <v>131</v>
      </c>
      <c r="B17" t="s">
        <v>132</v>
      </c>
      <c r="C17" t="s">
        <v>133</v>
      </c>
    </row>
    <row r="18" spans="1:3">
      <c r="A18" t="s">
        <v>134</v>
      </c>
      <c r="B18" t="s">
        <v>135</v>
      </c>
      <c r="C18" t="s">
        <v>705</v>
      </c>
    </row>
    <row r="19" spans="1:3">
      <c r="A19" t="s">
        <v>136</v>
      </c>
      <c r="B19" t="s">
        <v>137</v>
      </c>
      <c r="C19" t="s">
        <v>138</v>
      </c>
    </row>
    <row r="20" spans="1:3">
      <c r="A20" t="s">
        <v>139</v>
      </c>
      <c r="B20" t="s">
        <v>140</v>
      </c>
      <c r="C20" t="s">
        <v>141</v>
      </c>
    </row>
    <row r="21" spans="1:3">
      <c r="A21" t="s">
        <v>142</v>
      </c>
      <c r="B21" t="s">
        <v>89</v>
      </c>
    </row>
    <row r="22" spans="1:3">
      <c r="A22" t="s">
        <v>143</v>
      </c>
      <c r="B22" t="s">
        <v>706</v>
      </c>
      <c r="C22" t="s">
        <v>144</v>
      </c>
    </row>
    <row r="23" spans="1:3">
      <c r="A23" t="s">
        <v>145</v>
      </c>
      <c r="B23" t="s">
        <v>146</v>
      </c>
      <c r="C23" t="s">
        <v>147</v>
      </c>
    </row>
    <row r="24" spans="1:3">
      <c r="A24" t="s">
        <v>148</v>
      </c>
      <c r="B24" t="s">
        <v>149</v>
      </c>
      <c r="C24" t="s">
        <v>388</v>
      </c>
    </row>
    <row r="25" spans="1:3">
      <c r="A25" t="s">
        <v>150</v>
      </c>
      <c r="B25" t="s">
        <v>151</v>
      </c>
      <c r="C25" t="s">
        <v>152</v>
      </c>
    </row>
    <row r="26" spans="1:3">
      <c r="A26" t="s">
        <v>153</v>
      </c>
      <c r="B26" t="s">
        <v>396</v>
      </c>
      <c r="C26" t="s">
        <v>397</v>
      </c>
    </row>
    <row r="27" spans="1:3">
      <c r="A27" t="s">
        <v>154</v>
      </c>
      <c r="B27" t="s">
        <v>155</v>
      </c>
      <c r="C27" t="s">
        <v>156</v>
      </c>
    </row>
    <row r="28" spans="1:3">
      <c r="A28" t="s">
        <v>157</v>
      </c>
      <c r="B28" t="s">
        <v>158</v>
      </c>
      <c r="C28" t="s">
        <v>89</v>
      </c>
    </row>
    <row r="29" spans="1:3">
      <c r="A29" t="s">
        <v>159</v>
      </c>
      <c r="B29" t="s">
        <v>160</v>
      </c>
      <c r="C29" t="s">
        <v>161</v>
      </c>
    </row>
    <row r="30" spans="1:3">
      <c r="A30" t="s">
        <v>162</v>
      </c>
      <c r="B30" t="s">
        <v>621</v>
      </c>
      <c r="C30" t="s">
        <v>622</v>
      </c>
    </row>
    <row r="31" spans="1:3">
      <c r="A31" t="s">
        <v>6</v>
      </c>
      <c r="B31" t="s">
        <v>163</v>
      </c>
      <c r="C31" t="s">
        <v>164</v>
      </c>
    </row>
    <row r="32" spans="1:3">
      <c r="A32" t="s">
        <v>165</v>
      </c>
      <c r="B32" t="s">
        <v>704</v>
      </c>
      <c r="C32" t="s">
        <v>713</v>
      </c>
    </row>
    <row r="33" spans="1:3">
      <c r="A33" t="s">
        <v>668</v>
      </c>
      <c r="B33" t="s">
        <v>166</v>
      </c>
      <c r="C33" t="s">
        <v>167</v>
      </c>
    </row>
    <row r="34" spans="1:3">
      <c r="A34" t="s">
        <v>108</v>
      </c>
      <c r="C34" t="s">
        <v>707</v>
      </c>
    </row>
    <row r="303" spans="13:54" ht="15.75" thickBot="1">
      <c r="M303" s="136"/>
      <c r="N303" s="137"/>
      <c r="O303" s="137"/>
      <c r="P303" s="137"/>
      <c r="Q303" s="137"/>
      <c r="R303" s="137"/>
      <c r="S303" s="137"/>
      <c r="T303" s="137"/>
      <c r="U303" s="137"/>
      <c r="V303" s="137"/>
      <c r="W303" s="137"/>
      <c r="X303" s="137"/>
      <c r="Y303" s="137"/>
      <c r="Z303" s="137"/>
      <c r="AA303" s="137"/>
      <c r="AB303" s="137"/>
      <c r="AC303" s="137"/>
      <c r="AD303" s="137"/>
      <c r="AE303" s="137"/>
      <c r="AF303" s="137"/>
      <c r="AG303" s="137"/>
      <c r="AH303" s="137"/>
      <c r="AI303" s="137"/>
      <c r="AJ303" s="137"/>
      <c r="AK303" s="137"/>
      <c r="AL303" s="137"/>
      <c r="AM303" s="137"/>
      <c r="AN303" s="137"/>
      <c r="AO303" s="137"/>
      <c r="AP303" s="137"/>
      <c r="AQ303" s="137"/>
      <c r="AR303" s="137"/>
      <c r="AS303" s="137"/>
      <c r="AT303" s="137"/>
      <c r="AU303" s="137"/>
      <c r="AV303" s="137"/>
      <c r="AW303" s="137"/>
      <c r="AX303" s="137"/>
      <c r="AY303" s="137"/>
      <c r="AZ303" s="137"/>
      <c r="BA303" s="137"/>
      <c r="BB303" s="138"/>
    </row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BDB1F-4C4E-4255-AF82-BD01EA915D6C}">
  <sheetPr>
    <pageSetUpPr fitToPage="1"/>
  </sheetPr>
  <dimension ref="A1:AN378"/>
  <sheetViews>
    <sheetView topLeftCell="A359" zoomScale="115" zoomScaleNormal="115" workbookViewId="0">
      <pane xSplit="1" topLeftCell="B1" activePane="topRight" state="frozen"/>
      <selection activeCell="A313" sqref="A313"/>
      <selection pane="topRight" activeCell="C378" sqref="C378:I378"/>
    </sheetView>
  </sheetViews>
  <sheetFormatPr defaultRowHeight="15"/>
  <cols>
    <col min="1" max="1" width="10" style="65" bestFit="1" customWidth="1"/>
    <col min="2" max="2" width="74.140625" style="65" bestFit="1" customWidth="1"/>
    <col min="3" max="5" width="7.28515625" style="66" customWidth="1"/>
    <col min="6" max="6" width="2.28515625" style="66" bestFit="1" customWidth="1"/>
    <col min="7" max="9" width="7.28515625" style="66" customWidth="1"/>
    <col min="10" max="10" width="74.140625" style="65" bestFit="1" customWidth="1"/>
    <col min="11" max="11" width="65" style="65" customWidth="1"/>
    <col min="12" max="12" width="68.28515625" style="65" customWidth="1"/>
    <col min="13" max="13" width="3" style="65" customWidth="1"/>
    <col min="14" max="14" width="24.140625" style="65" customWidth="1"/>
    <col min="15" max="18" width="9.140625" style="65" customWidth="1"/>
    <col min="19" max="19" width="12.28515625" style="65" customWidth="1"/>
    <col min="20" max="20" width="16.28515625" style="65" customWidth="1"/>
    <col min="21" max="25" width="9.140625" style="65" customWidth="1"/>
    <col min="26" max="26" width="55.28515625" style="65" bestFit="1" customWidth="1"/>
    <col min="27" max="27" width="51.140625" style="65" bestFit="1" customWidth="1"/>
    <col min="28" max="28" width="9.140625" style="65"/>
    <col min="29" max="29" width="55.28515625" style="65" bestFit="1" customWidth="1"/>
    <col min="30" max="30" width="7.140625" style="65" bestFit="1" customWidth="1"/>
    <col min="31" max="31" width="7.85546875" style="65" bestFit="1" customWidth="1"/>
    <col min="32" max="32" width="9.28515625" style="65" bestFit="1" customWidth="1"/>
    <col min="33" max="33" width="10.85546875" style="65" bestFit="1" customWidth="1"/>
    <col min="34" max="34" width="12.28515625" style="65" bestFit="1" customWidth="1"/>
    <col min="35" max="35" width="51.140625" style="65" bestFit="1" customWidth="1"/>
    <col min="36" max="36" width="7.140625" style="65" bestFit="1" customWidth="1"/>
    <col min="37" max="37" width="7.85546875" style="65" bestFit="1" customWidth="1"/>
    <col min="38" max="38" width="9.28515625" style="65" bestFit="1" customWidth="1"/>
    <col min="39" max="39" width="10" style="65" bestFit="1" customWidth="1"/>
    <col min="40" max="40" width="6.5703125" style="65" bestFit="1" customWidth="1"/>
    <col min="41" max="16384" width="9.140625" style="65"/>
  </cols>
  <sheetData>
    <row r="1" spans="1:25" ht="21">
      <c r="B1" s="297" t="s">
        <v>347</v>
      </c>
      <c r="C1" s="297"/>
      <c r="D1" s="297"/>
      <c r="E1" s="297"/>
      <c r="F1" s="297"/>
      <c r="G1" s="297"/>
      <c r="H1" s="297"/>
      <c r="I1" s="297"/>
      <c r="J1" s="297"/>
    </row>
    <row r="2" spans="1:25" ht="21" customHeight="1">
      <c r="B2" s="297" t="s">
        <v>644</v>
      </c>
      <c r="C2" s="297"/>
      <c r="D2" s="297"/>
      <c r="E2" s="297"/>
      <c r="F2" s="297"/>
      <c r="G2" s="297"/>
      <c r="H2" s="297"/>
      <c r="I2" s="297"/>
      <c r="J2" s="297"/>
      <c r="K2" s="192"/>
      <c r="L2" s="64"/>
      <c r="N2" s="298" t="s">
        <v>553</v>
      </c>
      <c r="O2" s="298"/>
      <c r="P2" s="298"/>
      <c r="Q2" s="298"/>
      <c r="R2" s="298"/>
      <c r="S2" s="298"/>
      <c r="T2" s="298" t="s">
        <v>554</v>
      </c>
      <c r="U2" s="298"/>
      <c r="V2" s="298"/>
      <c r="W2" s="298"/>
      <c r="X2" s="298"/>
      <c r="Y2" s="298"/>
    </row>
    <row r="3" spans="1:25" s="66" customFormat="1" ht="45">
      <c r="B3" s="66" t="s">
        <v>550</v>
      </c>
      <c r="C3" s="67" t="s">
        <v>551</v>
      </c>
      <c r="D3" s="67" t="s">
        <v>552</v>
      </c>
      <c r="G3" s="67" t="s">
        <v>551</v>
      </c>
      <c r="H3" s="67" t="s">
        <v>552</v>
      </c>
      <c r="I3" s="67"/>
      <c r="J3" s="66" t="s">
        <v>550</v>
      </c>
      <c r="K3" s="66" t="s">
        <v>596</v>
      </c>
      <c r="L3" s="66" t="s">
        <v>597</v>
      </c>
      <c r="O3" s="107" t="s">
        <v>594</v>
      </c>
      <c r="P3" s="107" t="s">
        <v>592</v>
      </c>
      <c r="Q3" s="107" t="s">
        <v>593</v>
      </c>
      <c r="R3" s="107" t="s">
        <v>601</v>
      </c>
      <c r="S3" s="107" t="s">
        <v>595</v>
      </c>
      <c r="T3" s="107"/>
      <c r="U3" s="107" t="s">
        <v>594</v>
      </c>
      <c r="V3" s="107" t="s">
        <v>592</v>
      </c>
      <c r="W3" s="107" t="s">
        <v>593</v>
      </c>
      <c r="X3" s="107" t="s">
        <v>602</v>
      </c>
      <c r="Y3" s="67" t="s">
        <v>595</v>
      </c>
    </row>
    <row r="4" spans="1:25">
      <c r="A4" s="65" t="str">
        <f>IF(ISNUMBER(MATCH(B4,'Group Check'!$C$82:$C$111,0))," MXP ",IF(ISNUMBER(MATCH(B4,'Group Check'!$C$2:$C$31,0))," MS ",IF(ISNUMBER(MATCH(B4,'Group Check'!$C$42:$C$70,0))," WS ","")))</f>
        <v xml:space="preserve"> MXP </v>
      </c>
      <c r="B4" s="65" t="str">
        <f>IF('Rinks for 5 groups'!C$7="","",VLOOKUP(_xlfn.NUMBERVALUE(LEFT('Rinks for 5 groups'!C$7,SUM(FIND("v",'Rinks for 5 groups'!C$7,1),-2))),'Group Check'!$B:$E,2,FALSE))</f>
        <v>Samantha Atkinson (Australia) &amp; Ray Pearse (Australia)</v>
      </c>
      <c r="C4" s="68"/>
      <c r="D4" s="68"/>
      <c r="F4" s="66" t="s">
        <v>670</v>
      </c>
      <c r="G4" s="68"/>
      <c r="H4" s="68"/>
      <c r="I4" s="68"/>
      <c r="J4" s="65" t="str">
        <f>IF('Rinks for 5 groups'!C$7="","",VLOOKUP(_xlfn.NUMBERVALUE(RIGHT('Rinks for 5 groups'!C$7,SUM(LEN('Rinks for 5 groups'!C$7),-FIND("v",'Rinks for 5 groups'!C$7,1),-1))),'Group Check'!$B:$E,2,FALSE))</f>
        <v>Sara Marie Nicholls (Wales) &amp; Kristian Crocker (Wales)</v>
      </c>
      <c r="K4" s="65" t="str">
        <f>IF(S4="","",IF(S4=3,N4,T4))</f>
        <v/>
      </c>
      <c r="L4" s="65" t="str">
        <f>IF(K4="","",IF(K4=B4,J4,B4))</f>
        <v/>
      </c>
      <c r="N4" s="65" t="str">
        <f>B4</f>
        <v>Samantha Atkinson (Australia) &amp; Ray Pearse (Australia)</v>
      </c>
      <c r="O4" s="65" t="str">
        <f>IF(AND(C4="",G4=""),"",IF($C4&gt;$G4,2,IF($C4=$G4,1,0)))</f>
        <v/>
      </c>
      <c r="P4" s="65" t="str">
        <f>IF(AND(D4="",H4=""),"",IF($D4&gt;$H4,2,IF($D4=$H4,1,0)))</f>
        <v/>
      </c>
      <c r="Q4" s="65" t="str">
        <f>IF(AND(E4="",I4=""),"",IF($E4&gt;$I4,1,IF($E4=$I4,0.5,0)))</f>
        <v/>
      </c>
      <c r="R4" s="65" t="str">
        <f>IF(O4="","",SUM(O4:P4))</f>
        <v/>
      </c>
      <c r="S4" s="65" t="str">
        <f>IF(O4="","",IF(R4&gt;X4,3,IF(Q4&gt;W4,3,0)))</f>
        <v/>
      </c>
      <c r="T4" s="65" t="str">
        <f>J4</f>
        <v>Sara Marie Nicholls (Wales) &amp; Kristian Crocker (Wales)</v>
      </c>
      <c r="U4" s="65" t="str">
        <f>IF(AND(C4="",G4=""),"",IF($G4&gt;$C4,2,IF($G4=$C4,1,0)))</f>
        <v/>
      </c>
      <c r="V4" s="65" t="str">
        <f>IF(AND(D4="",H4=""),"",IF($H4&gt;$D4,2,IF($H4=$D4,1,0)))</f>
        <v/>
      </c>
      <c r="W4" s="65" t="str">
        <f>IF(AND(E4="",I4=""),"",IF($I4&gt;$E4,1,IF($I4=$E4,0.5,0)))</f>
        <v/>
      </c>
      <c r="X4" s="65" t="str">
        <f>IF(U4="","",SUM(U4:V4))</f>
        <v/>
      </c>
      <c r="Y4" s="65" t="str">
        <f>IF(U4="","",IF(X4&gt;R4,3,IF(W4&gt;Q4,3,0)))</f>
        <v/>
      </c>
    </row>
    <row r="5" spans="1:25">
      <c r="A5" s="65" t="str">
        <f>IF(ISNUMBER(MATCH(B5,'Group Check'!$C$82:$C$111,0))," MXP ",IF(ISNUMBER(MATCH(B5,'Group Check'!$C$2:$C$31,0))," MS ",IF(ISNUMBER(MATCH(B5,'Group Check'!$C$42:$C$70,0))," WS ","")))</f>
        <v xml:space="preserve"> MXP </v>
      </c>
      <c r="B5" s="65" t="str">
        <f>IF('Rinks for 5 groups'!D$7="","",VLOOKUP(_xlfn.NUMBERVALUE(LEFT('Rinks for 5 groups'!D$7,SUM(FIND("v",'Rinks for 5 groups'!D$7,1),-2))),'Group Check'!$B:$E,2,FALSE))</f>
        <v>Cindy Royet  (France) &amp; Maxime Faure  (France)</v>
      </c>
      <c r="C5" s="68"/>
      <c r="D5" s="68"/>
      <c r="F5" s="66" t="s">
        <v>670</v>
      </c>
      <c r="G5" s="68"/>
      <c r="H5" s="68"/>
      <c r="I5" s="68"/>
      <c r="J5" s="65" t="str">
        <f>IF('Rinks for 5 groups'!D$7="","",VLOOKUP(_xlfn.NUMBERVALUE(RIGHT('Rinks for 5 groups'!D$7,SUM(LEN('Rinks for 5 groups'!D$7),-FIND("v",'Rinks for 5 groups'!D$7,1),-1))),'Group Check'!$B:$E,2,FALSE))</f>
        <v>Mary Thompson (USA) &amp; Loren Dion (USA)</v>
      </c>
      <c r="K5" s="65" t="str">
        <f t="shared" ref="K5:K18" si="0">IF(S5="","",IF(S5=3,N5,T5))</f>
        <v/>
      </c>
      <c r="L5" s="65" t="str">
        <f t="shared" ref="L5:L18" si="1">IF(K5="","",IF(K5=B5,J5,B5))</f>
        <v/>
      </c>
      <c r="N5" s="65" t="str">
        <f t="shared" ref="N5:N18" si="2">B5</f>
        <v>Cindy Royet  (France) &amp; Maxime Faure  (France)</v>
      </c>
      <c r="O5" s="65" t="str">
        <f t="shared" ref="O5:O18" si="3">IF(AND(C5="",G5=""),"",IF($C5&gt;$G5,2,IF($C5=$G5,1,0)))</f>
        <v/>
      </c>
      <c r="P5" s="65" t="str">
        <f t="shared" ref="P5:P18" si="4">IF(AND(D5="",H5=""),"",IF($D5&gt;$H5,2,IF($D5=$H5,1,0)))</f>
        <v/>
      </c>
      <c r="Q5" s="65" t="str">
        <f t="shared" ref="Q5:Q18" si="5">IF(AND(E5="",I5=""),"",IF($E5&gt;$I5,1,IF($E5=$I5,0.5,0)))</f>
        <v/>
      </c>
      <c r="R5" s="65" t="str">
        <f t="shared" ref="R5:R18" si="6">IF(O5="","",SUM(O5:P5))</f>
        <v/>
      </c>
      <c r="S5" s="65" t="str">
        <f t="shared" ref="S5:S18" si="7">IF(O5="","",IF(R5&gt;X5,3,IF(Q5&gt;W5,3,0)))</f>
        <v/>
      </c>
      <c r="T5" s="65" t="str">
        <f t="shared" ref="T5:T18" si="8">J5</f>
        <v>Mary Thompson (USA) &amp; Loren Dion (USA)</v>
      </c>
      <c r="U5" s="65" t="str">
        <f t="shared" ref="U5:U18" si="9">IF(AND(C5="",G5=""),"",IF($G5&gt;$C5,2,IF($G5=$C5,1,0)))</f>
        <v/>
      </c>
      <c r="V5" s="65" t="str">
        <f t="shared" ref="V5:V18" si="10">IF(AND(D5="",H5=""),"",IF($H5&gt;$D5,2,IF($H5=$D5,1,0)))</f>
        <v/>
      </c>
      <c r="W5" s="65" t="str">
        <f t="shared" ref="W5:W18" si="11">IF(AND(E5="",I5=""),"",IF($I5&gt;$E5,1,IF($I5=$E5,0.5,0)))</f>
        <v/>
      </c>
      <c r="X5" s="65" t="str">
        <f t="shared" ref="X5:X18" si="12">IF(U5="","",SUM(U5:V5))</f>
        <v/>
      </c>
      <c r="Y5" s="65" t="str">
        <f t="shared" ref="Y5:Y18" si="13">IF(U5="","",IF(X5&gt;R5,3,IF(W5&gt;Q5,3,0)))</f>
        <v/>
      </c>
    </row>
    <row r="6" spans="1:25">
      <c r="A6" s="65" t="str">
        <f>IF(ISNUMBER(MATCH(B6,'Group Check'!$C$82:$C$111,0))," MXP ",IF(ISNUMBER(MATCH(B6,'Group Check'!$C$2:$C$31,0))," MS ",IF(ISNUMBER(MATCH(B6,'Group Check'!$C$42:$C$70,0))," WS ","")))</f>
        <v xml:space="preserve"> MXP </v>
      </c>
      <c r="B6" s="65" t="str">
        <f>IF('Rinks for 5 groups'!E$7="","",VLOOKUP(_xlfn.NUMBERVALUE(LEFT('Rinks for 5 groups'!E$7,SUM(FIND("v",'Rinks for 5 groups'!E$7,1),-2))),'Group Check'!$B:$E,2,FALSE))</f>
        <v>Lephai Marea Modutlwa (Botswana) &amp; Michael Gabobewe (Botswana)</v>
      </c>
      <c r="C6" s="68"/>
      <c r="D6" s="68"/>
      <c r="F6" s="66" t="s">
        <v>670</v>
      </c>
      <c r="G6" s="68"/>
      <c r="H6" s="68"/>
      <c r="I6" s="68"/>
      <c r="J6" s="65" t="str">
        <f>IF('Rinks for 5 groups'!E$7="","",VLOOKUP(_xlfn.NUMBERVALUE(RIGHT('Rinks for 5 groups'!E$7,SUM(LEN('Rinks for 5 groups'!E$7),-FIND("v",'Rinks for 5 groups'!E$7,1),-1))),'Group Check'!$B:$E,2,FALSE))</f>
        <v>Natalie McWilliams (Scotland) &amp; Oliver John Thompson (Falkland Islands )</v>
      </c>
      <c r="K6" s="65" t="str">
        <f t="shared" si="0"/>
        <v/>
      </c>
      <c r="L6" s="65" t="str">
        <f t="shared" si="1"/>
        <v/>
      </c>
      <c r="N6" s="65" t="str">
        <f t="shared" si="2"/>
        <v>Lephai Marea Modutlwa (Botswana) &amp; Michael Gabobewe (Botswana)</v>
      </c>
      <c r="O6" s="65" t="str">
        <f t="shared" si="3"/>
        <v/>
      </c>
      <c r="P6" s="65" t="str">
        <f t="shared" si="4"/>
        <v/>
      </c>
      <c r="Q6" s="65" t="str">
        <f t="shared" si="5"/>
        <v/>
      </c>
      <c r="R6" s="65" t="str">
        <f t="shared" si="6"/>
        <v/>
      </c>
      <c r="S6" s="65" t="str">
        <f t="shared" si="7"/>
        <v/>
      </c>
      <c r="T6" s="65" t="str">
        <f t="shared" si="8"/>
        <v>Natalie McWilliams (Scotland) &amp; Oliver John Thompson (Falkland Islands )</v>
      </c>
      <c r="U6" s="65" t="str">
        <f t="shared" si="9"/>
        <v/>
      </c>
      <c r="V6" s="65" t="str">
        <f t="shared" si="10"/>
        <v/>
      </c>
      <c r="W6" s="65" t="str">
        <f t="shared" si="11"/>
        <v/>
      </c>
      <c r="X6" s="65" t="str">
        <f t="shared" si="12"/>
        <v/>
      </c>
      <c r="Y6" s="65" t="str">
        <f t="shared" si="13"/>
        <v/>
      </c>
    </row>
    <row r="7" spans="1:25">
      <c r="A7" s="65" t="str">
        <f>IF(ISNUMBER(MATCH(B7,'Group Check'!$C$82:$C$111,0))," MXP ",IF(ISNUMBER(MATCH(B7,'Group Check'!$C$2:$C$31,0))," MS ",IF(ISNUMBER(MATCH(B7,'Group Check'!$C$42:$C$70,0))," WS ","")))</f>
        <v xml:space="preserve"> MXP </v>
      </c>
      <c r="B7" s="65" t="str">
        <f>IF('Rinks for 5 groups'!F$7="","",VLOOKUP(_xlfn.NUMBERVALUE(LEFT('Rinks for 5 groups'!F$7,SUM(FIND("v",'Rinks for 5 groups'!F$7,1),-2))),'Group Check'!$B:$E,2,FALSE))</f>
        <v>Linda Ng (Canada ) &amp; Mike McNorton (Canada )</v>
      </c>
      <c r="C7" s="68"/>
      <c r="D7" s="68"/>
      <c r="F7" s="66" t="s">
        <v>670</v>
      </c>
      <c r="G7" s="68"/>
      <c r="H7" s="68"/>
      <c r="I7" s="68"/>
      <c r="J7" s="65" t="str">
        <f>IF('Rinks for 5 groups'!F$7="","",VLOOKUP(_xlfn.NUMBERVALUE(RIGHT('Rinks for 5 groups'!F$7,SUM(LEN('Rinks for 5 groups'!F$7),-FIND("v",'Rinks for 5 groups'!F$7,1),-1))),'Group Check'!$B:$E,2,FALSE))</f>
        <v>Maureen Caesar (Jamaica) &amp; Robert Simpson (Jamaica)</v>
      </c>
      <c r="K7" s="65" t="str">
        <f t="shared" si="0"/>
        <v/>
      </c>
      <c r="L7" s="65" t="str">
        <f t="shared" si="1"/>
        <v/>
      </c>
      <c r="N7" s="65" t="str">
        <f t="shared" si="2"/>
        <v>Linda Ng (Canada ) &amp; Mike McNorton (Canada )</v>
      </c>
      <c r="O7" s="65" t="str">
        <f t="shared" si="3"/>
        <v/>
      </c>
      <c r="P7" s="65" t="str">
        <f t="shared" si="4"/>
        <v/>
      </c>
      <c r="Q7" s="65" t="str">
        <f t="shared" si="5"/>
        <v/>
      </c>
      <c r="R7" s="65" t="str">
        <f t="shared" si="6"/>
        <v/>
      </c>
      <c r="S7" s="65" t="str">
        <f t="shared" si="7"/>
        <v/>
      </c>
      <c r="T7" s="65" t="str">
        <f t="shared" si="8"/>
        <v>Maureen Caesar (Jamaica) &amp; Robert Simpson (Jamaica)</v>
      </c>
      <c r="U7" s="65" t="str">
        <f t="shared" si="9"/>
        <v/>
      </c>
      <c r="V7" s="65" t="str">
        <f t="shared" si="10"/>
        <v/>
      </c>
      <c r="W7" s="65" t="str">
        <f t="shared" si="11"/>
        <v/>
      </c>
      <c r="X7" s="65" t="str">
        <f t="shared" si="12"/>
        <v/>
      </c>
      <c r="Y7" s="65" t="str">
        <f t="shared" si="13"/>
        <v/>
      </c>
    </row>
    <row r="8" spans="1:25">
      <c r="A8" s="65" t="str">
        <f>IF(ISNUMBER(MATCH(B8,'Group Check'!$C$82:$C$111,0))," MXP ",IF(ISNUMBER(MATCH(B8,'Group Check'!$C$2:$C$31,0))," MS ",IF(ISNUMBER(MATCH(B8,'Group Check'!$C$42:$C$70,0))," WS ","")))</f>
        <v xml:space="preserve"> MXP </v>
      </c>
      <c r="B8" s="65" t="str">
        <f>IF('Rinks for 5 groups'!G$7="","",VLOOKUP(_xlfn.NUMBERVALUE(LEFT('Rinks for 5 groups'!G$7,SUM(FIND("v",'Rinks for 5 groups'!G$7,1),-2))),'Group Check'!$B:$E,2,FALSE))</f>
        <v>Rosemary Ogier (Guernsey ) &amp; Jason Greenslade (Guernsey )</v>
      </c>
      <c r="C8" s="68"/>
      <c r="D8" s="68"/>
      <c r="F8" s="66" t="s">
        <v>670</v>
      </c>
      <c r="G8" s="68"/>
      <c r="H8" s="68"/>
      <c r="I8" s="68"/>
      <c r="J8" s="65" t="str">
        <f>IF('Rinks for 5 groups'!G$7="","",VLOOKUP(_xlfn.NUMBERVALUE(RIGHT('Rinks for 5 groups'!G$7,SUM(LEN('Rinks for 5 groups'!G$7),-FIND("v",'Rinks for 5 groups'!G$7,1),-1))),'Group Check'!$B:$E,2,FALSE))</f>
        <v>Julie Forrest (Defending Champion) &amp; Michael Stepney (Scotland)</v>
      </c>
      <c r="K8" s="65" t="str">
        <f t="shared" si="0"/>
        <v/>
      </c>
      <c r="L8" s="65" t="str">
        <f t="shared" si="1"/>
        <v/>
      </c>
      <c r="N8" s="65" t="str">
        <f t="shared" si="2"/>
        <v>Rosemary Ogier (Guernsey ) &amp; Jason Greenslade (Guernsey )</v>
      </c>
      <c r="O8" s="65" t="str">
        <f t="shared" si="3"/>
        <v/>
      </c>
      <c r="P8" s="65" t="str">
        <f t="shared" si="4"/>
        <v/>
      </c>
      <c r="Q8" s="65" t="str">
        <f t="shared" si="5"/>
        <v/>
      </c>
      <c r="R8" s="65" t="str">
        <f t="shared" si="6"/>
        <v/>
      </c>
      <c r="S8" s="65" t="str">
        <f t="shared" si="7"/>
        <v/>
      </c>
      <c r="T8" s="65" t="str">
        <f t="shared" si="8"/>
        <v>Julie Forrest (Defending Champion) &amp; Michael Stepney (Scotland)</v>
      </c>
      <c r="U8" s="65" t="str">
        <f t="shared" si="9"/>
        <v/>
      </c>
      <c r="V8" s="65" t="str">
        <f t="shared" si="10"/>
        <v/>
      </c>
      <c r="W8" s="65" t="str">
        <f t="shared" si="11"/>
        <v/>
      </c>
      <c r="X8" s="65" t="str">
        <f t="shared" si="12"/>
        <v/>
      </c>
      <c r="Y8" s="65" t="str">
        <f t="shared" si="13"/>
        <v/>
      </c>
    </row>
    <row r="9" spans="1:25">
      <c r="A9" s="65" t="str">
        <f>IF(ISNUMBER(MATCH(B9,'Group Check'!$C$82:$C$111,0))," MXP ",IF(ISNUMBER(MATCH(B9,'Group Check'!$C$2:$C$31,0))," MS ",IF(ISNUMBER(MATCH(B9,'Group Check'!$C$42:$C$70,0))," WS ","")))</f>
        <v xml:space="preserve"> MXP </v>
      </c>
      <c r="B9" s="65" t="str">
        <f>IF('Rinks for 5 groups'!H$7="","",VLOOKUP(_xlfn.NUMBERVALUE(LEFT('Rinks for 5 groups'!H$7,SUM(FIND("v",'Rinks for 5 groups'!H$7,1),-2))),'Group Check'!$B:$E,2,FALSE))</f>
        <v>Keiko Kurohara (Japan ) &amp; Hisaharu Satou (Japan )</v>
      </c>
      <c r="C9" s="68"/>
      <c r="D9" s="68"/>
      <c r="F9" s="66" t="s">
        <v>670</v>
      </c>
      <c r="G9" s="68"/>
      <c r="H9" s="68"/>
      <c r="I9" s="68"/>
      <c r="J9" s="65" t="str">
        <f>IF('Rinks for 5 groups'!H$7="","",VLOOKUP(_xlfn.NUMBERVALUE(RIGHT('Rinks for 5 groups'!H$7,SUM(LEN('Rinks for 5 groups'!H$7),-FIND("v",'Rinks for 5 groups'!H$7,1),-1))),'Group Check'!$B:$E,2,FALSE))</f>
        <v>Esme Haley (South Africa ) &amp; Jason Lee Evans (South Africa )</v>
      </c>
      <c r="K9" s="65" t="str">
        <f t="shared" si="0"/>
        <v/>
      </c>
      <c r="L9" s="65" t="str">
        <f t="shared" si="1"/>
        <v/>
      </c>
      <c r="N9" s="65" t="str">
        <f t="shared" si="2"/>
        <v>Keiko Kurohara (Japan ) &amp; Hisaharu Satou (Japan )</v>
      </c>
      <c r="O9" s="65" t="str">
        <f t="shared" si="3"/>
        <v/>
      </c>
      <c r="P9" s="65" t="str">
        <f t="shared" si="4"/>
        <v/>
      </c>
      <c r="Q9" s="65" t="str">
        <f t="shared" si="5"/>
        <v/>
      </c>
      <c r="R9" s="65" t="str">
        <f t="shared" si="6"/>
        <v/>
      </c>
      <c r="S9" s="65" t="str">
        <f t="shared" si="7"/>
        <v/>
      </c>
      <c r="T9" s="65" t="str">
        <f t="shared" si="8"/>
        <v>Esme Haley (South Africa ) &amp; Jason Lee Evans (South Africa )</v>
      </c>
      <c r="U9" s="65" t="str">
        <f t="shared" si="9"/>
        <v/>
      </c>
      <c r="V9" s="65" t="str">
        <f t="shared" si="10"/>
        <v/>
      </c>
      <c r="W9" s="65" t="str">
        <f t="shared" si="11"/>
        <v/>
      </c>
      <c r="X9" s="65" t="str">
        <f t="shared" si="12"/>
        <v/>
      </c>
      <c r="Y9" s="65" t="str">
        <f t="shared" si="13"/>
        <v/>
      </c>
    </row>
    <row r="10" spans="1:25">
      <c r="C10" s="68"/>
      <c r="D10" s="68"/>
      <c r="G10" s="68"/>
      <c r="H10" s="68"/>
      <c r="I10" s="68"/>
    </row>
    <row r="11" spans="1:25" ht="21" customHeight="1">
      <c r="B11" s="297" t="s">
        <v>645</v>
      </c>
      <c r="C11" s="297"/>
      <c r="D11" s="297"/>
      <c r="E11" s="297"/>
      <c r="F11" s="297"/>
      <c r="G11" s="297"/>
      <c r="H11" s="297"/>
      <c r="I11" s="297"/>
      <c r="J11" s="297"/>
      <c r="K11" s="192"/>
      <c r="L11" s="64"/>
      <c r="N11" s="298" t="s">
        <v>553</v>
      </c>
      <c r="O11" s="298"/>
      <c r="P11" s="298"/>
      <c r="Q11" s="298"/>
      <c r="R11" s="298"/>
      <c r="S11" s="298"/>
      <c r="T11" s="298" t="s">
        <v>554</v>
      </c>
      <c r="U11" s="298"/>
      <c r="V11" s="298"/>
      <c r="W11" s="298"/>
      <c r="X11" s="298"/>
      <c r="Y11" s="298"/>
    </row>
    <row r="12" spans="1:25" s="66" customFormat="1" ht="45">
      <c r="B12" s="66" t="s">
        <v>550</v>
      </c>
      <c r="C12" s="67" t="s">
        <v>551</v>
      </c>
      <c r="D12" s="67" t="s">
        <v>552</v>
      </c>
      <c r="G12" s="67" t="s">
        <v>551</v>
      </c>
      <c r="H12" s="67" t="s">
        <v>552</v>
      </c>
      <c r="I12" s="67"/>
      <c r="J12" s="66" t="s">
        <v>550</v>
      </c>
      <c r="K12" s="66" t="s">
        <v>596</v>
      </c>
      <c r="L12" s="66" t="s">
        <v>597</v>
      </c>
      <c r="O12" s="107" t="s">
        <v>594</v>
      </c>
      <c r="P12" s="107" t="s">
        <v>592</v>
      </c>
      <c r="Q12" s="107" t="s">
        <v>593</v>
      </c>
      <c r="R12" s="107" t="s">
        <v>601</v>
      </c>
      <c r="S12" s="107" t="s">
        <v>595</v>
      </c>
      <c r="T12" s="107"/>
      <c r="U12" s="107" t="s">
        <v>594</v>
      </c>
      <c r="V12" s="107" t="s">
        <v>592</v>
      </c>
      <c r="W12" s="107" t="s">
        <v>593</v>
      </c>
      <c r="X12" s="107" t="s">
        <v>602</v>
      </c>
      <c r="Y12" s="67" t="s">
        <v>595</v>
      </c>
    </row>
    <row r="13" spans="1:25">
      <c r="A13" s="65" t="str">
        <f>IF(ISNUMBER(MATCH(B13,'Group Check'!$C$82:$C$111,0))," MXP ",IF(ISNUMBER(MATCH(B13,'Group Check'!$C$2:$C$31,0))," MS ",IF(ISNUMBER(MATCH(B13,'Group Check'!$C$42:$C$70,0))," WS ","")))</f>
        <v xml:space="preserve"> MXP </v>
      </c>
      <c r="B13" s="65" t="str">
        <f>IF('Rinks for 5 groups'!C$8="","",VLOOKUP(_xlfn.NUMBERVALUE(LEFT('Rinks for 5 groups'!C$8,SUM(FIND("v",'Rinks for 5 groups'!C$8,1),-2))),'Group Check'!$B:$E,2,FALSE))</f>
        <v>Pian Lai (Macao China ) &amp; Johnny Ng (Macao China )</v>
      </c>
      <c r="C13" s="68"/>
      <c r="D13" s="68"/>
      <c r="F13" s="66" t="s">
        <v>670</v>
      </c>
      <c r="G13" s="68"/>
      <c r="H13" s="68"/>
      <c r="I13" s="68"/>
      <c r="J13" s="65" t="str">
        <f>IF('Rinks for 5 groups'!C$8="","",VLOOKUP(_xlfn.NUMBERVALUE(RIGHT('Rinks for 5 groups'!C$8,SUM(LEN('Rinks for 5 groups'!C$8),-FIND("v",'Rinks for 5 groups'!C$8,1),-1))),'Group Check'!$B:$E,2,FALSE))</f>
        <v>Sandra Hazel Bailie MBE (Ireland ) &amp; Simon Martin (Ireland )</v>
      </c>
      <c r="K13" s="65" t="str">
        <f t="shared" si="0"/>
        <v/>
      </c>
      <c r="L13" s="65" t="str">
        <f t="shared" si="1"/>
        <v/>
      </c>
      <c r="N13" s="65" t="str">
        <f t="shared" si="2"/>
        <v>Pian Lai (Macao China ) &amp; Johnny Ng (Macao China )</v>
      </c>
      <c r="O13" s="65" t="str">
        <f t="shared" si="3"/>
        <v/>
      </c>
      <c r="P13" s="65" t="str">
        <f t="shared" si="4"/>
        <v/>
      </c>
      <c r="Q13" s="65" t="str">
        <f t="shared" si="5"/>
        <v/>
      </c>
      <c r="R13" s="65" t="str">
        <f t="shared" si="6"/>
        <v/>
      </c>
      <c r="S13" s="65" t="str">
        <f t="shared" si="7"/>
        <v/>
      </c>
      <c r="T13" s="65" t="str">
        <f t="shared" si="8"/>
        <v>Sandra Hazel Bailie MBE (Ireland ) &amp; Simon Martin (Ireland )</v>
      </c>
      <c r="U13" s="65" t="str">
        <f t="shared" si="9"/>
        <v/>
      </c>
      <c r="V13" s="65" t="str">
        <f t="shared" si="10"/>
        <v/>
      </c>
      <c r="W13" s="65" t="str">
        <f t="shared" si="11"/>
        <v/>
      </c>
      <c r="X13" s="65" t="str">
        <f t="shared" si="12"/>
        <v/>
      </c>
      <c r="Y13" s="65" t="str">
        <f t="shared" si="13"/>
        <v/>
      </c>
    </row>
    <row r="14" spans="1:25">
      <c r="A14" s="65" t="str">
        <f>IF(ISNUMBER(MATCH(B14,'Group Check'!$C$82:$C$111,0))," MXP ",IF(ISNUMBER(MATCH(B14,'Group Check'!$C$2:$C$31,0))," MS ",IF(ISNUMBER(MATCH(B14,'Group Check'!$C$42:$C$70,0))," WS ","")))</f>
        <v xml:space="preserve"> MXP </v>
      </c>
      <c r="B14" s="65" t="str">
        <f>IF('Rinks for 5 groups'!D$8="","",VLOOKUP(_xlfn.NUMBERVALUE(LEFT('Rinks for 5 groups'!D$8,SUM(FIND("v",'Rinks for 5 groups'!D$8,1),-2))),'Group Check'!$B:$E,2,FALSE))</f>
        <v>Caroline Whitehead (Isle Of Man) &amp; Clive McGreal (Isle Of Man)</v>
      </c>
      <c r="C14" s="68"/>
      <c r="D14" s="68"/>
      <c r="F14" s="66" t="s">
        <v>670</v>
      </c>
      <c r="G14" s="68"/>
      <c r="H14" s="68"/>
      <c r="I14" s="68"/>
      <c r="J14" s="65" t="str">
        <f>IF('Rinks for 5 groups'!D$8="","",VLOOKUP(_xlfn.NUMBERVALUE(RIGHT('Rinks for 5 groups'!D$8,SUM(LEN('Rinks for 5 groups'!D$8),-FIND("v",'Rinks for 5 groups'!D$8,1),-1))),'Group Check'!$B:$E,2,FALSE))</f>
        <v>Marianne Kuenzle (Switzerland ) &amp; Beat Matti (Switzerland )</v>
      </c>
      <c r="K14" s="65" t="str">
        <f t="shared" si="0"/>
        <v/>
      </c>
      <c r="L14" s="65" t="str">
        <f t="shared" si="1"/>
        <v/>
      </c>
      <c r="N14" s="65" t="str">
        <f t="shared" si="2"/>
        <v>Caroline Whitehead (Isle Of Man) &amp; Clive McGreal (Isle Of Man)</v>
      </c>
      <c r="O14" s="65" t="str">
        <f t="shared" si="3"/>
        <v/>
      </c>
      <c r="P14" s="65" t="str">
        <f t="shared" si="4"/>
        <v/>
      </c>
      <c r="Q14" s="65" t="str">
        <f t="shared" si="5"/>
        <v/>
      </c>
      <c r="R14" s="65" t="str">
        <f t="shared" si="6"/>
        <v/>
      </c>
      <c r="S14" s="65" t="str">
        <f t="shared" si="7"/>
        <v/>
      </c>
      <c r="T14" s="65" t="str">
        <f t="shared" si="8"/>
        <v>Marianne Kuenzle (Switzerland ) &amp; Beat Matti (Switzerland )</v>
      </c>
      <c r="U14" s="65" t="str">
        <f t="shared" si="9"/>
        <v/>
      </c>
      <c r="V14" s="65" t="str">
        <f t="shared" si="10"/>
        <v/>
      </c>
      <c r="W14" s="65" t="str">
        <f t="shared" si="11"/>
        <v/>
      </c>
      <c r="X14" s="65" t="str">
        <f t="shared" si="12"/>
        <v/>
      </c>
      <c r="Y14" s="65" t="str">
        <f t="shared" si="13"/>
        <v/>
      </c>
    </row>
    <row r="15" spans="1:25">
      <c r="A15" s="65" t="str">
        <f>IF(ISNUMBER(MATCH(B15,'Group Check'!$C$82:$C$111,0))," MXP ",IF(ISNUMBER(MATCH(B15,'Group Check'!$C$2:$C$31,0))," MS ",IF(ISNUMBER(MATCH(B15,'Group Check'!$C$42:$C$70,0))," WS ","")))</f>
        <v xml:space="preserve"> MXP </v>
      </c>
      <c r="B15" s="65" t="str">
        <f>IF('Rinks for 5 groups'!E$8="","",VLOOKUP(_xlfn.NUMBERVALUE(LEFT('Rinks for 5 groups'!E$8,SUM(FIND("v",'Rinks for 5 groups'!E$8,1),-2))),'Group Check'!$B:$E,2,FALSE))</f>
        <v>Lisa Bonsor (Spain) &amp; Peter Bonsor (Spain)</v>
      </c>
      <c r="C15" s="68"/>
      <c r="D15" s="68"/>
      <c r="F15" s="66" t="s">
        <v>670</v>
      </c>
      <c r="G15" s="68"/>
      <c r="H15" s="68"/>
      <c r="I15" s="68"/>
      <c r="J15" s="65" t="str">
        <f>IF('Rinks for 5 groups'!E$8="","",VLOOKUP(_xlfn.NUMBERVALUE(RIGHT('Rinks for 5 groups'!E$8,SUM(LEN('Rinks for 5 groups'!E$8),-FIND("v",'Rinks for 5 groups'!E$8,1),-1))),'Group Check'!$B:$E,2,FALSE))</f>
        <v>Rahsan Akar (Turkiye) &amp; Ozkan Akar (Turkiye)</v>
      </c>
      <c r="K15" s="65" t="str">
        <f t="shared" si="0"/>
        <v/>
      </c>
      <c r="L15" s="65" t="str">
        <f t="shared" si="1"/>
        <v/>
      </c>
      <c r="N15" s="65" t="str">
        <f t="shared" si="2"/>
        <v>Lisa Bonsor (Spain) &amp; Peter Bonsor (Spain)</v>
      </c>
      <c r="O15" s="65" t="str">
        <f t="shared" si="3"/>
        <v/>
      </c>
      <c r="P15" s="65" t="str">
        <f t="shared" si="4"/>
        <v/>
      </c>
      <c r="Q15" s="65" t="str">
        <f t="shared" si="5"/>
        <v/>
      </c>
      <c r="R15" s="65" t="str">
        <f t="shared" si="6"/>
        <v/>
      </c>
      <c r="S15" s="65" t="str">
        <f t="shared" si="7"/>
        <v/>
      </c>
      <c r="T15" s="65" t="str">
        <f t="shared" si="8"/>
        <v>Rahsan Akar (Turkiye) &amp; Ozkan Akar (Turkiye)</v>
      </c>
      <c r="U15" s="65" t="str">
        <f t="shared" si="9"/>
        <v/>
      </c>
      <c r="V15" s="65" t="str">
        <f t="shared" si="10"/>
        <v/>
      </c>
      <c r="W15" s="65" t="str">
        <f t="shared" si="11"/>
        <v/>
      </c>
      <c r="X15" s="65" t="str">
        <f t="shared" si="12"/>
        <v/>
      </c>
      <c r="Y15" s="65" t="str">
        <f t="shared" si="13"/>
        <v/>
      </c>
    </row>
    <row r="16" spans="1:25">
      <c r="A16" s="65" t="str">
        <f>IF(ISNUMBER(MATCH(B16,'Group Check'!$C$82:$C$111,0))," MXP ",IF(ISNUMBER(MATCH(B16,'Group Check'!$C$2:$C$31,0))," MS ",IF(ISNUMBER(MATCH(B16,'Group Check'!$C$42:$C$70,0))," WS ","")))</f>
        <v xml:space="preserve"> MXP </v>
      </c>
      <c r="B16" s="65" t="str">
        <f>IF('Rinks for 5 groups'!F$8="","",VLOOKUP(_xlfn.NUMBERVALUE(LEFT('Rinks for 5 groups'!F$8,SUM(FIND("v",'Rinks for 5 groups'!F$8,1),-2))),'Group Check'!$B:$E,2,FALSE))</f>
        <v>Ha Yat Ting (Gloria) (Hong Kong China ) &amp; Lai Gon-Lap Stanley (Hong Kong China )</v>
      </c>
      <c r="C16" s="68"/>
      <c r="D16" s="68"/>
      <c r="F16" s="66" t="s">
        <v>670</v>
      </c>
      <c r="G16" s="68"/>
      <c r="H16" s="68"/>
      <c r="I16" s="68"/>
      <c r="J16" s="65" t="str">
        <f>IF('Rinks for 5 groups'!F$8="","",VLOOKUP(_xlfn.NUMBERVALUE(RIGHT('Rinks for 5 groups'!F$8,SUM(LEN('Rinks for 5 groups'!F$8),-FIND("v",'Rinks for 5 groups'!F$8,1),-1))),'Group Check'!$B:$E,2,FALSE))</f>
        <v>Rebecca McMillan (England ) &amp; Harry Goodwin (England )</v>
      </c>
      <c r="K16" s="65" t="str">
        <f t="shared" si="0"/>
        <v/>
      </c>
      <c r="L16" s="65" t="str">
        <f t="shared" si="1"/>
        <v/>
      </c>
      <c r="N16" s="65" t="str">
        <f t="shared" si="2"/>
        <v>Ha Yat Ting (Gloria) (Hong Kong China ) &amp; Lai Gon-Lap Stanley (Hong Kong China )</v>
      </c>
      <c r="O16" s="65" t="str">
        <f t="shared" si="3"/>
        <v/>
      </c>
      <c r="P16" s="65" t="str">
        <f t="shared" si="4"/>
        <v/>
      </c>
      <c r="Q16" s="65" t="str">
        <f t="shared" si="5"/>
        <v/>
      </c>
      <c r="R16" s="65" t="str">
        <f t="shared" si="6"/>
        <v/>
      </c>
      <c r="S16" s="65" t="str">
        <f t="shared" si="7"/>
        <v/>
      </c>
      <c r="T16" s="65" t="str">
        <f t="shared" si="8"/>
        <v>Rebecca McMillan (England ) &amp; Harry Goodwin (England )</v>
      </c>
      <c r="U16" s="65" t="str">
        <f t="shared" si="9"/>
        <v/>
      </c>
      <c r="V16" s="65" t="str">
        <f t="shared" si="10"/>
        <v/>
      </c>
      <c r="W16" s="65" t="str">
        <f t="shared" si="11"/>
        <v/>
      </c>
      <c r="X16" s="65" t="str">
        <f t="shared" si="12"/>
        <v/>
      </c>
      <c r="Y16" s="65" t="str">
        <f t="shared" si="13"/>
        <v/>
      </c>
    </row>
    <row r="17" spans="1:25">
      <c r="A17" s="65" t="str">
        <f>IF(ISNUMBER(MATCH(B17,'Group Check'!$C$82:$C$111,0))," MXP ",IF(ISNUMBER(MATCH(B17,'Group Check'!$C$2:$C$31,0))," MS ",IF(ISNUMBER(MATCH(B17,'Group Check'!$C$42:$C$70,0))," WS ","")))</f>
        <v xml:space="preserve"> MXP </v>
      </c>
      <c r="B17" s="65" t="str">
        <f>IF('Rinks for 5 groups'!G$8="","",VLOOKUP(_xlfn.NUMBERVALUE(LEFT('Rinks for 5 groups'!G$8,SUM(FIND("v",'Rinks for 5 groups'!G$8,1),-2))),'Group Check'!$B:$E,2,FALSE))</f>
        <v>Christine (Petal) Jones (Norfolk Island) &amp; Jordy Jones (Norfolk Island)</v>
      </c>
      <c r="C17" s="68"/>
      <c r="D17" s="68"/>
      <c r="F17" s="66" t="s">
        <v>670</v>
      </c>
      <c r="G17" s="68"/>
      <c r="H17" s="68"/>
      <c r="I17" s="68"/>
      <c r="J17" s="65" t="str">
        <f>IF('Rinks for 5 groups'!G$8="","",VLOOKUP(_xlfn.NUMBERVALUE(RIGHT('Rinks for 5 groups'!G$8,SUM(LEN('Rinks for 5 groups'!G$8),-FIND("v",'Rinks for 5 groups'!G$8,1),-1))),'Group Check'!$B:$E,2,FALSE))</f>
        <v>Connie Rixon (Malta) &amp; Peter Ellul (Malta)</v>
      </c>
      <c r="K17" s="65" t="str">
        <f t="shared" si="0"/>
        <v/>
      </c>
      <c r="L17" s="65" t="str">
        <f t="shared" si="1"/>
        <v/>
      </c>
      <c r="N17" s="65" t="str">
        <f t="shared" si="2"/>
        <v>Christine (Petal) Jones (Norfolk Island) &amp; Jordy Jones (Norfolk Island)</v>
      </c>
      <c r="O17" s="65" t="str">
        <f t="shared" si="3"/>
        <v/>
      </c>
      <c r="P17" s="65" t="str">
        <f t="shared" si="4"/>
        <v/>
      </c>
      <c r="Q17" s="65" t="str">
        <f t="shared" si="5"/>
        <v/>
      </c>
      <c r="R17" s="65" t="str">
        <f t="shared" si="6"/>
        <v/>
      </c>
      <c r="S17" s="65" t="str">
        <f t="shared" si="7"/>
        <v/>
      </c>
      <c r="T17" s="65" t="str">
        <f t="shared" si="8"/>
        <v>Connie Rixon (Malta) &amp; Peter Ellul (Malta)</v>
      </c>
      <c r="U17" s="65" t="str">
        <f t="shared" si="9"/>
        <v/>
      </c>
      <c r="V17" s="65" t="str">
        <f t="shared" si="10"/>
        <v/>
      </c>
      <c r="W17" s="65" t="str">
        <f t="shared" si="11"/>
        <v/>
      </c>
      <c r="X17" s="65" t="str">
        <f t="shared" si="12"/>
        <v/>
      </c>
      <c r="Y17" s="65" t="str">
        <f t="shared" si="13"/>
        <v/>
      </c>
    </row>
    <row r="18" spans="1:25">
      <c r="A18" s="65" t="str">
        <f>IF(ISNUMBER(MATCH(B18,'Group Check'!$C$82:$C$111,0))," MXP ",IF(ISNUMBER(MATCH(B18,'Group Check'!$C$2:$C$31,0))," MS ",IF(ISNUMBER(MATCH(B18,'Group Check'!$C$42:$C$70,0))," WS ","")))</f>
        <v xml:space="preserve"> MXP </v>
      </c>
      <c r="B18" s="65" t="str">
        <f>IF('Rinks for 5 groups'!H$8="","",VLOOKUP(_xlfn.NUMBERVALUE(LEFT('Rinks for 5 groups'!H$8,SUM(FIND("v",'Rinks for 5 groups'!H$8,1),-2))),'Group Check'!$B:$E,2,FALSE))</f>
        <v>Tayla Bruce (New Zealand) &amp; Shannon McIlroy (New Zealand)</v>
      </c>
      <c r="C18" s="68"/>
      <c r="D18" s="68"/>
      <c r="F18" s="66" t="s">
        <v>670</v>
      </c>
      <c r="G18" s="68"/>
      <c r="H18" s="68"/>
      <c r="I18" s="68"/>
      <c r="J18" s="65" t="str">
        <f>IF('Rinks for 5 groups'!H$8="","",VLOOKUP(_xlfn.NUMBERVALUE(RIGHT('Rinks for 5 groups'!H$8,SUM(LEN('Rinks for 5 groups'!H$8),-FIND("v",'Rinks for 5 groups'!H$8,1),-1))),'Group Check'!$B:$E,2,FALSE))</f>
        <v>Lee Beng Hua (May) (Singapore ) &amp; Chiu Pok Man (Singapore )</v>
      </c>
      <c r="K18" s="65" t="str">
        <f t="shared" si="0"/>
        <v/>
      </c>
      <c r="L18" s="65" t="str">
        <f t="shared" si="1"/>
        <v/>
      </c>
      <c r="N18" s="65" t="str">
        <f t="shared" si="2"/>
        <v>Tayla Bruce (New Zealand) &amp; Shannon McIlroy (New Zealand)</v>
      </c>
      <c r="O18" s="65" t="str">
        <f t="shared" si="3"/>
        <v/>
      </c>
      <c r="P18" s="65" t="str">
        <f t="shared" si="4"/>
        <v/>
      </c>
      <c r="Q18" s="65" t="str">
        <f t="shared" si="5"/>
        <v/>
      </c>
      <c r="R18" s="65" t="str">
        <f t="shared" si="6"/>
        <v/>
      </c>
      <c r="S18" s="65" t="str">
        <f t="shared" si="7"/>
        <v/>
      </c>
      <c r="T18" s="65" t="str">
        <f t="shared" si="8"/>
        <v>Lee Beng Hua (May) (Singapore ) &amp; Chiu Pok Man (Singapore )</v>
      </c>
      <c r="U18" s="65" t="str">
        <f t="shared" si="9"/>
        <v/>
      </c>
      <c r="V18" s="65" t="str">
        <f t="shared" si="10"/>
        <v/>
      </c>
      <c r="W18" s="65" t="str">
        <f t="shared" si="11"/>
        <v/>
      </c>
      <c r="X18" s="65" t="str">
        <f t="shared" si="12"/>
        <v/>
      </c>
      <c r="Y18" s="65" t="str">
        <f t="shared" si="13"/>
        <v/>
      </c>
    </row>
    <row r="19" spans="1:25">
      <c r="C19" s="68"/>
      <c r="D19" s="68"/>
      <c r="G19" s="68"/>
      <c r="H19" s="68"/>
      <c r="I19" s="68"/>
    </row>
    <row r="20" spans="1:25" ht="21" customHeight="1">
      <c r="B20" s="297" t="s">
        <v>646</v>
      </c>
      <c r="C20" s="297"/>
      <c r="D20" s="297"/>
      <c r="E20" s="297"/>
      <c r="F20" s="297"/>
      <c r="G20" s="297"/>
      <c r="H20" s="297"/>
      <c r="I20" s="297"/>
      <c r="J20" s="297"/>
      <c r="K20" s="192"/>
      <c r="L20" s="64"/>
      <c r="N20" s="298" t="s">
        <v>553</v>
      </c>
      <c r="O20" s="298"/>
      <c r="P20" s="298"/>
      <c r="Q20" s="298"/>
      <c r="R20" s="298"/>
      <c r="S20" s="298"/>
      <c r="T20" s="298" t="s">
        <v>554</v>
      </c>
      <c r="U20" s="298"/>
      <c r="V20" s="298"/>
      <c r="W20" s="298"/>
      <c r="X20" s="298"/>
      <c r="Y20" s="298"/>
    </row>
    <row r="21" spans="1:25" s="66" customFormat="1" ht="45">
      <c r="B21" s="66" t="s">
        <v>550</v>
      </c>
      <c r="C21" s="67" t="s">
        <v>551</v>
      </c>
      <c r="D21" s="67" t="s">
        <v>552</v>
      </c>
      <c r="G21" s="67" t="s">
        <v>551</v>
      </c>
      <c r="H21" s="67" t="s">
        <v>552</v>
      </c>
      <c r="I21" s="67"/>
      <c r="J21" s="66" t="s">
        <v>550</v>
      </c>
      <c r="K21" s="66" t="s">
        <v>596</v>
      </c>
      <c r="L21" s="66" t="s">
        <v>597</v>
      </c>
      <c r="O21" s="107" t="s">
        <v>594</v>
      </c>
      <c r="P21" s="107" t="s">
        <v>592</v>
      </c>
      <c r="Q21" s="107" t="s">
        <v>593</v>
      </c>
      <c r="R21" s="107" t="s">
        <v>601</v>
      </c>
      <c r="S21" s="107" t="s">
        <v>595</v>
      </c>
      <c r="T21" s="107"/>
      <c r="U21" s="107" t="s">
        <v>594</v>
      </c>
      <c r="V21" s="107" t="s">
        <v>592</v>
      </c>
      <c r="W21" s="107" t="s">
        <v>593</v>
      </c>
      <c r="X21" s="107" t="s">
        <v>602</v>
      </c>
      <c r="Y21" s="67" t="s">
        <v>595</v>
      </c>
    </row>
    <row r="22" spans="1:25">
      <c r="A22" s="65" t="str">
        <f>IF(ISNUMBER(MATCH(B22,'Group Check'!$C$82:$C$111,0))," MXP ",IF(ISNUMBER(MATCH(B22,'Group Check'!$C$2:$C$31,0))," MS ",IF(ISNUMBER(MATCH(B22,'Group Check'!$C$42:$C$70,0))," WS ","")))</f>
        <v xml:space="preserve"> MS </v>
      </c>
      <c r="B22" s="65" t="str">
        <f>IF('Rinks for 5 groups'!C$10="","",VLOOKUP(_xlfn.NUMBERVALUE(LEFT('Rinks for 5 groups'!C$10,SUM(FIND("v",'Rinks for 5 groups'!C$10,1),-2))),'Group Check'!$B:$E,2,FALSE))</f>
        <v>Oliver John Thompson (Falkland Islands )</v>
      </c>
      <c r="C22" s="68"/>
      <c r="D22" s="68"/>
      <c r="F22" s="66" t="s">
        <v>670</v>
      </c>
      <c r="G22" s="68"/>
      <c r="H22" s="68"/>
      <c r="I22" s="68"/>
      <c r="J22" s="65" t="str">
        <f>IF('Rinks for 5 groups'!C$10="","",VLOOKUP(_xlfn.NUMBERVALUE(RIGHT('Rinks for 5 groups'!C$10,SUM(LEN('Rinks for 5 groups'!C$10),-FIND("v",'Rinks for 5 groups'!C$10,1),-1))),'Group Check'!$B:$E,2,FALSE))</f>
        <v>Mike McNorton (Canada )</v>
      </c>
      <c r="K22" s="65" t="str">
        <f t="shared" ref="K22:K27" si="14">IF(S22="","",IF(S22=3,N22,T22))</f>
        <v/>
      </c>
      <c r="L22" s="65" t="str">
        <f t="shared" ref="L22:L27" si="15">IF(K22="","",IF(K22=B22,J22,B22))</f>
        <v/>
      </c>
      <c r="N22" s="65" t="str">
        <f t="shared" ref="N22:N27" si="16">B22</f>
        <v>Oliver John Thompson (Falkland Islands )</v>
      </c>
      <c r="O22" s="65" t="str">
        <f t="shared" ref="O22:O27" si="17">IF(AND(C22="",G22=""),"",IF($C22&gt;$G22,2,IF($C22=$G22,1,0)))</f>
        <v/>
      </c>
      <c r="P22" s="65" t="str">
        <f t="shared" ref="P22:P27" si="18">IF(AND(D22="",H22=""),"",IF($D22&gt;$H22,2,IF($D22=$H22,1,0)))</f>
        <v/>
      </c>
      <c r="Q22" s="65" t="str">
        <f t="shared" ref="Q22:Q27" si="19">IF(AND(E22="",I22=""),"",IF($E22&gt;$I22,1,IF($E22=$I22,0.5,0)))</f>
        <v/>
      </c>
      <c r="R22" s="65" t="str">
        <f t="shared" ref="R22:R27" si="20">IF(O22="","",SUM(O22:P22))</f>
        <v/>
      </c>
      <c r="S22" s="65" t="str">
        <f t="shared" ref="S22:S27" si="21">IF(O22="","",IF(R22&gt;X22,3,IF(Q22&gt;W22,3,0)))</f>
        <v/>
      </c>
      <c r="T22" s="65" t="str">
        <f t="shared" ref="T22:T27" si="22">J22</f>
        <v>Mike McNorton (Canada )</v>
      </c>
      <c r="U22" s="65" t="str">
        <f t="shared" ref="U22:U27" si="23">IF(AND(C22="",G22=""),"",IF($G22&gt;$C22,2,IF($G22=$C22,1,0)))</f>
        <v/>
      </c>
      <c r="V22" s="65" t="str">
        <f t="shared" ref="V22:V27" si="24">IF(AND(D22="",H22=""),"",IF($H22&gt;$D22,2,IF($H22=$D22,1,0)))</f>
        <v/>
      </c>
      <c r="W22" s="65" t="str">
        <f t="shared" ref="W22:W27" si="25">IF(AND(E22="",I22=""),"",IF($I22&gt;$E22,1,IF($I22=$E22,0.5,0)))</f>
        <v/>
      </c>
      <c r="X22" s="65" t="str">
        <f t="shared" ref="X22:X27" si="26">IF(U22="","",SUM(U22:V22))</f>
        <v/>
      </c>
      <c r="Y22" s="65" t="str">
        <f t="shared" ref="Y22:Y27" si="27">IF(U22="","",IF(X22&gt;R22,3,IF(W22&gt;Q22,3,0)))</f>
        <v/>
      </c>
    </row>
    <row r="23" spans="1:25">
      <c r="A23" s="65" t="str">
        <f>IF(ISNUMBER(MATCH(B23,'Group Check'!$C$82:$C$111,0))," MXP ",IF(ISNUMBER(MATCH(B23,'Group Check'!$C$2:$C$31,0))," MS ",IF(ISNUMBER(MATCH(B23,'Group Check'!$C$42:$C$70,0))," WS ","")))</f>
        <v xml:space="preserve"> MS </v>
      </c>
      <c r="B23" s="65" t="str">
        <f>IF('Rinks for 5 groups'!D$10="","",VLOOKUP(_xlfn.NUMBERVALUE(LEFT('Rinks for 5 groups'!D$10,SUM(FIND("v",'Rinks for 5 groups'!D$10,1),-2))),'Group Check'!$B:$E,2,FALSE))</f>
        <v>Jason Greenslade (Guernsey )</v>
      </c>
      <c r="C23" s="68"/>
      <c r="D23" s="68"/>
      <c r="F23" s="66" t="s">
        <v>670</v>
      </c>
      <c r="G23" s="68"/>
      <c r="H23" s="68"/>
      <c r="I23" s="68"/>
      <c r="J23" s="65" t="str">
        <f>IF('Rinks for 5 groups'!D$10="","",VLOOKUP(_xlfn.NUMBERVALUE(RIGHT('Rinks for 5 groups'!D$10,SUM(LEN('Rinks for 5 groups'!D$10),-FIND("v",'Rinks for 5 groups'!D$10,1),-1))),'Group Check'!$B:$E,2,FALSE))</f>
        <v>Michael Stepney (Scotland)</v>
      </c>
      <c r="K23" s="65" t="str">
        <f t="shared" si="14"/>
        <v/>
      </c>
      <c r="L23" s="65" t="str">
        <f t="shared" si="15"/>
        <v/>
      </c>
      <c r="N23" s="65" t="str">
        <f t="shared" si="16"/>
        <v>Jason Greenslade (Guernsey )</v>
      </c>
      <c r="O23" s="65" t="str">
        <f t="shared" si="17"/>
        <v/>
      </c>
      <c r="P23" s="65" t="str">
        <f t="shared" si="18"/>
        <v/>
      </c>
      <c r="Q23" s="65" t="str">
        <f t="shared" si="19"/>
        <v/>
      </c>
      <c r="R23" s="65" t="str">
        <f t="shared" si="20"/>
        <v/>
      </c>
      <c r="S23" s="65" t="str">
        <f t="shared" si="21"/>
        <v/>
      </c>
      <c r="T23" s="65" t="str">
        <f t="shared" si="22"/>
        <v>Michael Stepney (Scotland)</v>
      </c>
      <c r="U23" s="65" t="str">
        <f t="shared" si="23"/>
        <v/>
      </c>
      <c r="V23" s="65" t="str">
        <f t="shared" si="24"/>
        <v/>
      </c>
      <c r="W23" s="65" t="str">
        <f t="shared" si="25"/>
        <v/>
      </c>
      <c r="X23" s="65" t="str">
        <f t="shared" si="26"/>
        <v/>
      </c>
      <c r="Y23" s="65" t="str">
        <f t="shared" si="27"/>
        <v/>
      </c>
    </row>
    <row r="24" spans="1:25">
      <c r="A24" s="65" t="str">
        <f>IF(ISNUMBER(MATCH(B24,'Group Check'!$C$82:$C$111,0))," MXP ",IF(ISNUMBER(MATCH(B24,'Group Check'!$C$2:$C$31,0))," MS ",IF(ISNUMBER(MATCH(B24,'Group Check'!$C$42:$C$70,0))," WS ","")))</f>
        <v xml:space="preserve"> MS </v>
      </c>
      <c r="B24" s="65" t="str">
        <f>IF('Rinks for 5 groups'!E$10="","",VLOOKUP(_xlfn.NUMBERVALUE(LEFT('Rinks for 5 groups'!E$10,SUM(FIND("v",'Rinks for 5 groups'!E$10,1),-2))),'Group Check'!$B:$E,2,FALSE))</f>
        <v>Robert Simpson (Jamaica)</v>
      </c>
      <c r="C24" s="68"/>
      <c r="D24" s="68"/>
      <c r="F24" s="66" t="s">
        <v>670</v>
      </c>
      <c r="G24" s="68"/>
      <c r="H24" s="68"/>
      <c r="I24" s="68"/>
      <c r="J24" s="65" t="str">
        <f>IF('Rinks for 5 groups'!E$10="","",VLOOKUP(_xlfn.NUMBERVALUE(RIGHT('Rinks for 5 groups'!E$10,SUM(LEN('Rinks for 5 groups'!E$10),-FIND("v",'Rinks for 5 groups'!E$10,1),-1))),'Group Check'!$B:$E,2,FALSE))</f>
        <v>Loren Dion (USA)</v>
      </c>
      <c r="K24" s="65" t="str">
        <f t="shared" si="14"/>
        <v/>
      </c>
      <c r="L24" s="65" t="str">
        <f t="shared" si="15"/>
        <v/>
      </c>
      <c r="N24" s="65" t="str">
        <f t="shared" si="16"/>
        <v>Robert Simpson (Jamaica)</v>
      </c>
      <c r="O24" s="65" t="str">
        <f t="shared" si="17"/>
        <v/>
      </c>
      <c r="P24" s="65" t="str">
        <f t="shared" si="18"/>
        <v/>
      </c>
      <c r="Q24" s="65" t="str">
        <f t="shared" si="19"/>
        <v/>
      </c>
      <c r="R24" s="65" t="str">
        <f t="shared" si="20"/>
        <v/>
      </c>
      <c r="S24" s="65" t="str">
        <f t="shared" si="21"/>
        <v/>
      </c>
      <c r="T24" s="65" t="str">
        <f t="shared" si="22"/>
        <v>Loren Dion (USA)</v>
      </c>
      <c r="U24" s="65" t="str">
        <f t="shared" si="23"/>
        <v/>
      </c>
      <c r="V24" s="65" t="str">
        <f t="shared" si="24"/>
        <v/>
      </c>
      <c r="W24" s="65" t="str">
        <f t="shared" si="25"/>
        <v/>
      </c>
      <c r="X24" s="65" t="str">
        <f t="shared" si="26"/>
        <v/>
      </c>
      <c r="Y24" s="65" t="str">
        <f t="shared" si="27"/>
        <v/>
      </c>
    </row>
    <row r="25" spans="1:25">
      <c r="A25" s="65" t="str">
        <f>IF(ISNUMBER(MATCH(B25,'Group Check'!$C$82:$C$111,0))," MXP ",IF(ISNUMBER(MATCH(B25,'Group Check'!$C$2:$C$31,0))," MS ",IF(ISNUMBER(MATCH(B25,'Group Check'!$C$42:$C$70,0))," WS ","")))</f>
        <v xml:space="preserve"> MXP </v>
      </c>
      <c r="B25" s="65" t="str">
        <f>IF('Rinks for 5 groups'!F$10="","",VLOOKUP(_xlfn.NUMBERVALUE(LEFT('Rinks for 5 groups'!F$10,SUM(FIND("v",'Rinks for 5 groups'!F$10,1),-2))),'Group Check'!$B:$E,2,FALSE))</f>
        <v>Alison Merrien MBE (Guernsey ) &amp; Lars Olov Backgren (Sweden )</v>
      </c>
      <c r="C25" s="68"/>
      <c r="D25" s="68"/>
      <c r="F25" s="66" t="s">
        <v>670</v>
      </c>
      <c r="G25" s="68"/>
      <c r="H25" s="68"/>
      <c r="I25" s="68"/>
      <c r="J25" s="65" t="str">
        <f>IF('Rinks for 5 groups'!F$10="","",VLOOKUP(_xlfn.NUMBERVALUE(RIGHT('Rinks for 5 groups'!F$10,SUM(LEN('Rinks for 5 groups'!F$10),-FIND("v",'Rinks for 5 groups'!F$10,1),-1))),'Group Check'!$B:$E,2,FALSE))</f>
        <v>Nor Farrah Ain Abdullah (Malaysia ) &amp; Izzat Shameer Dzulkeple (Malaysia )</v>
      </c>
      <c r="K25" s="65" t="str">
        <f t="shared" si="14"/>
        <v/>
      </c>
      <c r="L25" s="65" t="str">
        <f t="shared" si="15"/>
        <v/>
      </c>
      <c r="N25" s="65" t="str">
        <f t="shared" si="16"/>
        <v>Alison Merrien MBE (Guernsey ) &amp; Lars Olov Backgren (Sweden )</v>
      </c>
      <c r="O25" s="65" t="str">
        <f t="shared" si="17"/>
        <v/>
      </c>
      <c r="P25" s="65" t="str">
        <f t="shared" si="18"/>
        <v/>
      </c>
      <c r="Q25" s="65" t="str">
        <f t="shared" si="19"/>
        <v/>
      </c>
      <c r="R25" s="65" t="str">
        <f t="shared" si="20"/>
        <v/>
      </c>
      <c r="S25" s="65" t="str">
        <f t="shared" si="21"/>
        <v/>
      </c>
      <c r="T25" s="65" t="str">
        <f t="shared" si="22"/>
        <v>Nor Farrah Ain Abdullah (Malaysia ) &amp; Izzat Shameer Dzulkeple (Malaysia )</v>
      </c>
      <c r="U25" s="65" t="str">
        <f t="shared" si="23"/>
        <v/>
      </c>
      <c r="V25" s="65" t="str">
        <f t="shared" si="24"/>
        <v/>
      </c>
      <c r="W25" s="65" t="str">
        <f t="shared" si="25"/>
        <v/>
      </c>
      <c r="X25" s="65" t="str">
        <f t="shared" si="26"/>
        <v/>
      </c>
      <c r="Y25" s="65" t="str">
        <f t="shared" si="27"/>
        <v/>
      </c>
    </row>
    <row r="26" spans="1:25">
      <c r="A26" s="65" t="str">
        <f>IF(ISNUMBER(MATCH(B26,'Group Check'!$C$82:$C$111,0))," MXP ",IF(ISNUMBER(MATCH(B26,'Group Check'!$C$2:$C$31,0))," MS ",IF(ISNUMBER(MATCH(B26,'Group Check'!$C$42:$C$70,0))," WS ","")))</f>
        <v xml:space="preserve"> MS </v>
      </c>
      <c r="B26" s="65" t="str">
        <f>IF('Rinks for 5 groups'!G$10="","",VLOOKUP(_xlfn.NUMBERVALUE(LEFT('Rinks for 5 groups'!G$10,SUM(FIND("v",'Rinks for 5 groups'!G$10,1),-2))),'Group Check'!$B:$E,2,FALSE))</f>
        <v>Carel Aaron Olivier (Namibia)</v>
      </c>
      <c r="C26" s="68"/>
      <c r="D26" s="68"/>
      <c r="F26" s="66" t="s">
        <v>670</v>
      </c>
      <c r="G26" s="68"/>
      <c r="H26" s="68"/>
      <c r="I26" s="68"/>
      <c r="J26" s="65" t="str">
        <f>IF('Rinks for 5 groups'!G$10="","",VLOOKUP(_xlfn.NUMBERVALUE(RIGHT('Rinks for 5 groups'!G$10,SUM(LEN('Rinks for 5 groups'!G$10),-FIND("v",'Rinks for 5 groups'!G$10,1),-1))),'Group Check'!$B:$E,2,FALSE))</f>
        <v>Maxime Faure  (France)</v>
      </c>
      <c r="K26" s="65" t="str">
        <f t="shared" si="14"/>
        <v/>
      </c>
      <c r="L26" s="65" t="str">
        <f t="shared" si="15"/>
        <v/>
      </c>
      <c r="N26" s="65" t="str">
        <f t="shared" si="16"/>
        <v>Carel Aaron Olivier (Namibia)</v>
      </c>
      <c r="O26" s="65" t="str">
        <f t="shared" si="17"/>
        <v/>
      </c>
      <c r="P26" s="65" t="str">
        <f t="shared" si="18"/>
        <v/>
      </c>
      <c r="Q26" s="65" t="str">
        <f t="shared" si="19"/>
        <v/>
      </c>
      <c r="R26" s="65" t="str">
        <f t="shared" si="20"/>
        <v/>
      </c>
      <c r="S26" s="65" t="str">
        <f t="shared" si="21"/>
        <v/>
      </c>
      <c r="T26" s="65" t="str">
        <f t="shared" si="22"/>
        <v>Maxime Faure  (France)</v>
      </c>
      <c r="U26" s="65" t="str">
        <f t="shared" si="23"/>
        <v/>
      </c>
      <c r="V26" s="65" t="str">
        <f t="shared" si="24"/>
        <v/>
      </c>
      <c r="W26" s="65" t="str">
        <f t="shared" si="25"/>
        <v/>
      </c>
      <c r="X26" s="65" t="str">
        <f t="shared" si="26"/>
        <v/>
      </c>
      <c r="Y26" s="65" t="str">
        <f t="shared" si="27"/>
        <v/>
      </c>
    </row>
    <row r="27" spans="1:25">
      <c r="A27" s="65" t="str">
        <f>IF(ISNUMBER(MATCH(B27,'Group Check'!$C$82:$C$111,0))," MXP ",IF(ISNUMBER(MATCH(B27,'Group Check'!$C$2:$C$31,0))," MS ",IF(ISNUMBER(MATCH(B27,'Group Check'!$C$42:$C$70,0))," WS ","")))</f>
        <v xml:space="preserve"> MXP </v>
      </c>
      <c r="B27" s="65" t="str">
        <f>IF('Rinks for 5 groups'!H$10="","",VLOOKUP(_xlfn.NUMBERVALUE(LEFT('Rinks for 5 groups'!H$10,SUM(FIND("v",'Rinks for 5 groups'!H$10,1),-2))),'Group Check'!$B:$E,2,FALSE))</f>
        <v>Lindsey Greechan (Jersey) &amp; Derek Boswell (Jersey)</v>
      </c>
      <c r="C27" s="68"/>
      <c r="D27" s="68"/>
      <c r="F27" s="66" t="s">
        <v>670</v>
      </c>
      <c r="G27" s="68"/>
      <c r="H27" s="68"/>
      <c r="I27" s="68"/>
      <c r="J27" s="65" t="str">
        <f>IF('Rinks for 5 groups'!H$10="","",VLOOKUP(_xlfn.NUMBERVALUE(RIGHT('Rinks for 5 groups'!H$10,SUM(LEN('Rinks for 5 groups'!H$10),-FIND("v",'Rinks for 5 groups'!H$10,1),-1))),'Group Check'!$B:$E,2,FALSE))</f>
        <v>Irit Grencel (Israel ) &amp; Gabor Foti (Hungary)</v>
      </c>
      <c r="K27" s="65" t="str">
        <f t="shared" si="14"/>
        <v/>
      </c>
      <c r="L27" s="65" t="str">
        <f t="shared" si="15"/>
        <v/>
      </c>
      <c r="N27" s="65" t="str">
        <f t="shared" si="16"/>
        <v>Lindsey Greechan (Jersey) &amp; Derek Boswell (Jersey)</v>
      </c>
      <c r="O27" s="65" t="str">
        <f t="shared" si="17"/>
        <v/>
      </c>
      <c r="P27" s="65" t="str">
        <f t="shared" si="18"/>
        <v/>
      </c>
      <c r="Q27" s="65" t="str">
        <f t="shared" si="19"/>
        <v/>
      </c>
      <c r="R27" s="65" t="str">
        <f t="shared" si="20"/>
        <v/>
      </c>
      <c r="S27" s="65" t="str">
        <f t="shared" si="21"/>
        <v/>
      </c>
      <c r="T27" s="65" t="str">
        <f t="shared" si="22"/>
        <v>Irit Grencel (Israel ) &amp; Gabor Foti (Hungary)</v>
      </c>
      <c r="U27" s="65" t="str">
        <f t="shared" si="23"/>
        <v/>
      </c>
      <c r="V27" s="65" t="str">
        <f t="shared" si="24"/>
        <v/>
      </c>
      <c r="W27" s="65" t="str">
        <f t="shared" si="25"/>
        <v/>
      </c>
      <c r="X27" s="65" t="str">
        <f t="shared" si="26"/>
        <v/>
      </c>
      <c r="Y27" s="65" t="str">
        <f t="shared" si="27"/>
        <v/>
      </c>
    </row>
    <row r="28" spans="1:25">
      <c r="C28" s="68"/>
      <c r="D28" s="68"/>
      <c r="G28" s="68"/>
      <c r="H28" s="68"/>
      <c r="I28" s="68"/>
    </row>
    <row r="29" spans="1:25" ht="21" customHeight="1">
      <c r="B29" s="297" t="s">
        <v>647</v>
      </c>
      <c r="C29" s="297"/>
      <c r="D29" s="297"/>
      <c r="E29" s="297"/>
      <c r="F29" s="297"/>
      <c r="G29" s="297"/>
      <c r="H29" s="297"/>
      <c r="I29" s="297"/>
      <c r="J29" s="297"/>
      <c r="K29" s="192"/>
      <c r="L29" s="64"/>
      <c r="N29" s="298" t="s">
        <v>553</v>
      </c>
      <c r="O29" s="298"/>
      <c r="P29" s="298"/>
      <c r="Q29" s="298"/>
      <c r="R29" s="298"/>
      <c r="S29" s="298"/>
      <c r="T29" s="298" t="s">
        <v>554</v>
      </c>
      <c r="U29" s="298"/>
      <c r="V29" s="298"/>
      <c r="W29" s="298"/>
      <c r="X29" s="298"/>
      <c r="Y29" s="298"/>
    </row>
    <row r="30" spans="1:25" s="66" customFormat="1" ht="45">
      <c r="B30" s="66" t="s">
        <v>550</v>
      </c>
      <c r="C30" s="67" t="s">
        <v>551</v>
      </c>
      <c r="D30" s="67" t="s">
        <v>552</v>
      </c>
      <c r="G30" s="67" t="s">
        <v>551</v>
      </c>
      <c r="H30" s="67" t="s">
        <v>552</v>
      </c>
      <c r="I30" s="67"/>
      <c r="J30" s="66" t="s">
        <v>550</v>
      </c>
      <c r="K30" s="66" t="s">
        <v>596</v>
      </c>
      <c r="L30" s="66" t="s">
        <v>597</v>
      </c>
      <c r="O30" s="107" t="s">
        <v>594</v>
      </c>
      <c r="P30" s="107" t="s">
        <v>592</v>
      </c>
      <c r="Q30" s="107" t="s">
        <v>593</v>
      </c>
      <c r="R30" s="107" t="s">
        <v>601</v>
      </c>
      <c r="S30" s="107" t="s">
        <v>595</v>
      </c>
      <c r="T30" s="107"/>
      <c r="U30" s="107" t="s">
        <v>594</v>
      </c>
      <c r="V30" s="107" t="s">
        <v>592</v>
      </c>
      <c r="W30" s="107" t="s">
        <v>593</v>
      </c>
      <c r="X30" s="107" t="s">
        <v>602</v>
      </c>
      <c r="Y30" s="67" t="s">
        <v>595</v>
      </c>
    </row>
    <row r="31" spans="1:25">
      <c r="A31" s="65" t="str">
        <f>IF(ISNUMBER(MATCH(B31,'Group Check'!$C$82:$C$111,0))," MXP ",IF(ISNUMBER(MATCH(B31,'Group Check'!$C$2:$C$31,0))," MS ",IF(ISNUMBER(MATCH(B31,'Group Check'!$C$42:$C$70,0))," WS ","")))</f>
        <v xml:space="preserve"> MS </v>
      </c>
      <c r="B31" s="65" t="str">
        <f>IF('Rinks for 5 groups'!C$11="","",VLOOKUP(_xlfn.NUMBERVALUE(LEFT('Rinks for 5 groups'!C$11,SUM(FIND("v",'Rinks for 5 groups'!C$11,1),-2))),'Group Check'!$B:$E,2,FALSE))</f>
        <v>Harry Goodwin (England )</v>
      </c>
      <c r="C31" s="68"/>
      <c r="D31" s="68"/>
      <c r="F31" s="66" t="s">
        <v>670</v>
      </c>
      <c r="G31" s="68"/>
      <c r="H31" s="68"/>
      <c r="I31" s="68"/>
      <c r="J31" s="65" t="str">
        <f>IF('Rinks for 5 groups'!C$11="","",VLOOKUP(_xlfn.NUMBERVALUE(RIGHT('Rinks for 5 groups'!C$11,SUM(LEN('Rinks for 5 groups'!C$11),-FIND("v",'Rinks for 5 groups'!C$11,1),-1))),'Group Check'!$B:$E,2,FALSE))</f>
        <v>Michael Gabobewe (Botswana)</v>
      </c>
      <c r="K31" s="65" t="str">
        <f t="shared" ref="K31:K36" si="28">IF(S31="","",IF(S31=3,N31,T31))</f>
        <v/>
      </c>
      <c r="L31" s="65" t="str">
        <f t="shared" ref="L31:L36" si="29">IF(K31="","",IF(K31=B31,J31,B31))</f>
        <v/>
      </c>
      <c r="N31" s="65" t="str">
        <f t="shared" ref="N31:N36" si="30">B31</f>
        <v>Harry Goodwin (England )</v>
      </c>
      <c r="O31" s="65" t="str">
        <f t="shared" ref="O31:O36" si="31">IF(AND(C31="",G31=""),"",IF($C31&gt;$G31,2,IF($C31=$G31,1,0)))</f>
        <v/>
      </c>
      <c r="P31" s="65" t="str">
        <f t="shared" ref="P31:P36" si="32">IF(AND(D31="",H31=""),"",IF($D31&gt;$H31,2,IF($D31=$H31,1,0)))</f>
        <v/>
      </c>
      <c r="Q31" s="65" t="str">
        <f t="shared" ref="Q31:Q36" si="33">IF(AND(E31="",I31=""),"",IF($E31&gt;$I31,1,IF($E31=$I31,0.5,0)))</f>
        <v/>
      </c>
      <c r="R31" s="65" t="str">
        <f t="shared" ref="R31:R36" si="34">IF(O31="","",SUM(O31:P31))</f>
        <v/>
      </c>
      <c r="S31" s="65" t="str">
        <f t="shared" ref="S31:S36" si="35">IF(O31="","",IF(R31&gt;X31,3,IF(Q31&gt;W31,3,0)))</f>
        <v/>
      </c>
      <c r="T31" s="65" t="str">
        <f t="shared" ref="T31:T36" si="36">J31</f>
        <v>Michael Gabobewe (Botswana)</v>
      </c>
      <c r="U31" s="65" t="str">
        <f t="shared" ref="U31:U36" si="37">IF(AND(C31="",G31=""),"",IF($G31&gt;$C31,2,IF($G31=$C31,1,0)))</f>
        <v/>
      </c>
      <c r="V31" s="65" t="str">
        <f t="shared" ref="V31:V36" si="38">IF(AND(D31="",H31=""),"",IF($H31&gt;$D31,2,IF($H31=$D31,1,0)))</f>
        <v/>
      </c>
      <c r="W31" s="65" t="str">
        <f t="shared" ref="W31:W36" si="39">IF(AND(E31="",I31=""),"",IF($I31&gt;$E31,1,IF($I31=$E31,0.5,0)))</f>
        <v/>
      </c>
      <c r="X31" s="65" t="str">
        <f t="shared" ref="X31:X36" si="40">IF(U31="","",SUM(U31:V31))</f>
        <v/>
      </c>
      <c r="Y31" s="65" t="str">
        <f t="shared" ref="Y31:Y36" si="41">IF(U31="","",IF(X31&gt;R31,3,IF(W31&gt;Q31,3,0)))</f>
        <v/>
      </c>
    </row>
    <row r="32" spans="1:25">
      <c r="A32" s="65" t="str">
        <f>IF(ISNUMBER(MATCH(B32,'Group Check'!$C$82:$C$111,0))," MXP ",IF(ISNUMBER(MATCH(B32,'Group Check'!$C$2:$C$31,0))," MS ",IF(ISNUMBER(MATCH(B32,'Group Check'!$C$42:$C$70,0))," WS ","")))</f>
        <v xml:space="preserve"> MS </v>
      </c>
      <c r="B32" s="65" t="str">
        <f>IF('Rinks for 5 groups'!D$11="","",VLOOKUP(_xlfn.NUMBERVALUE(LEFT('Rinks for 5 groups'!D$11,SUM(FIND("v",'Rinks for 5 groups'!D$11,1),-2))),'Group Check'!$B:$E,2,FALSE))</f>
        <v>Johnny Ng (Macao China )</v>
      </c>
      <c r="C32" s="68"/>
      <c r="D32" s="68"/>
      <c r="F32" s="66" t="s">
        <v>670</v>
      </c>
      <c r="G32" s="68"/>
      <c r="H32" s="68"/>
      <c r="I32" s="68"/>
      <c r="J32" s="65" t="str">
        <f>IF('Rinks for 5 groups'!D$11="","",VLOOKUP(_xlfn.NUMBERVALUE(RIGHT('Rinks for 5 groups'!D$11,SUM(LEN('Rinks for 5 groups'!D$11),-FIND("v",'Rinks for 5 groups'!D$11,1),-1))),'Group Check'!$B:$E,2,FALSE))</f>
        <v>Jason Lee Evans (South Africa )</v>
      </c>
      <c r="K32" s="65" t="str">
        <f t="shared" si="28"/>
        <v/>
      </c>
      <c r="L32" s="65" t="str">
        <f t="shared" si="29"/>
        <v/>
      </c>
      <c r="N32" s="65" t="str">
        <f t="shared" si="30"/>
        <v>Johnny Ng (Macao China )</v>
      </c>
      <c r="O32" s="65" t="str">
        <f t="shared" si="31"/>
        <v/>
      </c>
      <c r="P32" s="65" t="str">
        <f t="shared" si="32"/>
        <v/>
      </c>
      <c r="Q32" s="65" t="str">
        <f t="shared" si="33"/>
        <v/>
      </c>
      <c r="R32" s="65" t="str">
        <f t="shared" si="34"/>
        <v/>
      </c>
      <c r="S32" s="65" t="str">
        <f t="shared" si="35"/>
        <v/>
      </c>
      <c r="T32" s="65" t="str">
        <f t="shared" si="36"/>
        <v>Jason Lee Evans (South Africa )</v>
      </c>
      <c r="U32" s="65" t="str">
        <f t="shared" si="37"/>
        <v/>
      </c>
      <c r="V32" s="65" t="str">
        <f t="shared" si="38"/>
        <v/>
      </c>
      <c r="W32" s="65" t="str">
        <f t="shared" si="39"/>
        <v/>
      </c>
      <c r="X32" s="65" t="str">
        <f t="shared" si="40"/>
        <v/>
      </c>
      <c r="Y32" s="65" t="str">
        <f t="shared" si="41"/>
        <v/>
      </c>
    </row>
    <row r="33" spans="1:25">
      <c r="A33" s="65" t="str">
        <f>IF(ISNUMBER(MATCH(B33,'Group Check'!$C$82:$C$111,0))," MXP ",IF(ISNUMBER(MATCH(B33,'Group Check'!$C$2:$C$31,0))," MS ",IF(ISNUMBER(MATCH(B33,'Group Check'!$C$42:$C$70,0))," WS ","")))</f>
        <v xml:space="preserve"> MS </v>
      </c>
      <c r="B33" s="65" t="str">
        <f>IF('Rinks for 5 groups'!E$11="","",VLOOKUP(_xlfn.NUMBERVALUE(LEFT('Rinks for 5 groups'!E$11,SUM(FIND("v",'Rinks for 5 groups'!E$11,1),-2))),'Group Check'!$B:$E,2,FALSE))</f>
        <v>Chiu Pok Man (Singapore )</v>
      </c>
      <c r="C33" s="68"/>
      <c r="D33" s="68"/>
      <c r="F33" s="66" t="s">
        <v>670</v>
      </c>
      <c r="G33" s="68"/>
      <c r="H33" s="68"/>
      <c r="I33" s="68"/>
      <c r="J33" s="65" t="str">
        <f>IF('Rinks for 5 groups'!E$11="","",VLOOKUP(_xlfn.NUMBERVALUE(RIGHT('Rinks for 5 groups'!E$11,SUM(LEN('Rinks for 5 groups'!E$11),-FIND("v",'Rinks for 5 groups'!E$11,1),-1))),'Group Check'!$B:$E,2,FALSE))</f>
        <v>Peter Ellul (Malta)</v>
      </c>
      <c r="K33" s="65" t="str">
        <f t="shared" si="28"/>
        <v/>
      </c>
      <c r="L33" s="65" t="str">
        <f t="shared" si="29"/>
        <v/>
      </c>
      <c r="N33" s="65" t="str">
        <f t="shared" si="30"/>
        <v>Chiu Pok Man (Singapore )</v>
      </c>
      <c r="O33" s="65" t="str">
        <f t="shared" si="31"/>
        <v/>
      </c>
      <c r="P33" s="65" t="str">
        <f t="shared" si="32"/>
        <v/>
      </c>
      <c r="Q33" s="65" t="str">
        <f t="shared" si="33"/>
        <v/>
      </c>
      <c r="R33" s="65" t="str">
        <f t="shared" si="34"/>
        <v/>
      </c>
      <c r="S33" s="65" t="str">
        <f t="shared" si="35"/>
        <v/>
      </c>
      <c r="T33" s="65" t="str">
        <f t="shared" si="36"/>
        <v>Peter Ellul (Malta)</v>
      </c>
      <c r="U33" s="65" t="str">
        <f t="shared" si="37"/>
        <v/>
      </c>
      <c r="V33" s="65" t="str">
        <f t="shared" si="38"/>
        <v/>
      </c>
      <c r="W33" s="65" t="str">
        <f t="shared" si="39"/>
        <v/>
      </c>
      <c r="X33" s="65" t="str">
        <f t="shared" si="40"/>
        <v/>
      </c>
      <c r="Y33" s="65" t="str">
        <f t="shared" si="41"/>
        <v/>
      </c>
    </row>
    <row r="34" spans="1:25">
      <c r="A34" s="65" t="str">
        <f>IF(ISNUMBER(MATCH(B34,'Group Check'!$C$82:$C$111,0))," MXP ",IF(ISNUMBER(MATCH(B34,'Group Check'!$C$2:$C$31,0))," MS ",IF(ISNUMBER(MATCH(B34,'Group Check'!$C$42:$C$70,0))," WS ","")))</f>
        <v xml:space="preserve"> MS </v>
      </c>
      <c r="B34" s="65" t="str">
        <f>IF('Rinks for 5 groups'!F$11="","",VLOOKUP(_xlfn.NUMBERVALUE(LEFT('Rinks for 5 groups'!F$11,SUM(FIND("v",'Rinks for 5 groups'!F$11,1),-2))),'Group Check'!$B:$E,2,FALSE))</f>
        <v>Jordy Jones (Norfolk Island)</v>
      </c>
      <c r="C34" s="68"/>
      <c r="D34" s="68"/>
      <c r="F34" s="66" t="s">
        <v>670</v>
      </c>
      <c r="G34" s="68"/>
      <c r="H34" s="68"/>
      <c r="I34" s="68"/>
      <c r="J34" s="65" t="str">
        <f>IF('Rinks for 5 groups'!F$11="","",VLOOKUP(_xlfn.NUMBERVALUE(RIGHT('Rinks for 5 groups'!F$11,SUM(LEN('Rinks for 5 groups'!F$11),-FIND("v",'Rinks for 5 groups'!F$11,1),-1))),'Group Check'!$B:$E,2,FALSE))</f>
        <v>Peter Bonsor (Spain)</v>
      </c>
      <c r="K34" s="65" t="str">
        <f t="shared" si="28"/>
        <v/>
      </c>
      <c r="L34" s="65" t="str">
        <f t="shared" si="29"/>
        <v/>
      </c>
      <c r="N34" s="65" t="str">
        <f t="shared" si="30"/>
        <v>Jordy Jones (Norfolk Island)</v>
      </c>
      <c r="O34" s="65" t="str">
        <f t="shared" si="31"/>
        <v/>
      </c>
      <c r="P34" s="65" t="str">
        <f t="shared" si="32"/>
        <v/>
      </c>
      <c r="Q34" s="65" t="str">
        <f t="shared" si="33"/>
        <v/>
      </c>
      <c r="R34" s="65" t="str">
        <f t="shared" si="34"/>
        <v/>
      </c>
      <c r="S34" s="65" t="str">
        <f t="shared" si="35"/>
        <v/>
      </c>
      <c r="T34" s="65" t="str">
        <f t="shared" si="36"/>
        <v>Peter Bonsor (Spain)</v>
      </c>
      <c r="U34" s="65" t="str">
        <f t="shared" si="37"/>
        <v/>
      </c>
      <c r="V34" s="65" t="str">
        <f t="shared" si="38"/>
        <v/>
      </c>
      <c r="W34" s="65" t="str">
        <f t="shared" si="39"/>
        <v/>
      </c>
      <c r="X34" s="65" t="str">
        <f t="shared" si="40"/>
        <v/>
      </c>
      <c r="Y34" s="65" t="str">
        <f t="shared" si="41"/>
        <v/>
      </c>
    </row>
    <row r="35" spans="1:25">
      <c r="A35" s="65" t="str">
        <f>IF(ISNUMBER(MATCH(B35,'Group Check'!$C$82:$C$111,0))," MXP ",IF(ISNUMBER(MATCH(B35,'Group Check'!$C$2:$C$31,0))," MS ",IF(ISNUMBER(MATCH(B35,'Group Check'!$C$42:$C$70,0))," WS ","")))</f>
        <v xml:space="preserve"> MS </v>
      </c>
      <c r="B35" s="65" t="str">
        <f>IF('Rinks for 5 groups'!G$11="","",VLOOKUP(_xlfn.NUMBERVALUE(LEFT('Rinks for 5 groups'!G$11,SUM(FIND("v",'Rinks for 5 groups'!G$11,1),-2))),'Group Check'!$B:$E,2,FALSE))</f>
        <v>Hisaharu Satou (Japan )</v>
      </c>
      <c r="C35" s="68"/>
      <c r="D35" s="68"/>
      <c r="F35" s="66" t="s">
        <v>670</v>
      </c>
      <c r="G35" s="68"/>
      <c r="H35" s="68"/>
      <c r="I35" s="68"/>
      <c r="J35" s="65" t="str">
        <f>IF('Rinks for 5 groups'!G$11="","",VLOOKUP(_xlfn.NUMBERVALUE(RIGHT('Rinks for 5 groups'!G$11,SUM(LEN('Rinks for 5 groups'!G$11),-FIND("v",'Rinks for 5 groups'!G$11,1),-1))),'Group Check'!$B:$E,2,FALSE))</f>
        <v>Shannon McIlroy (New Zealand)</v>
      </c>
      <c r="K35" s="65" t="str">
        <f t="shared" si="28"/>
        <v/>
      </c>
      <c r="L35" s="65" t="str">
        <f t="shared" si="29"/>
        <v/>
      </c>
      <c r="N35" s="65" t="str">
        <f t="shared" si="30"/>
        <v>Hisaharu Satou (Japan )</v>
      </c>
      <c r="O35" s="65" t="str">
        <f t="shared" si="31"/>
        <v/>
      </c>
      <c r="P35" s="65" t="str">
        <f t="shared" si="32"/>
        <v/>
      </c>
      <c r="Q35" s="65" t="str">
        <f t="shared" si="33"/>
        <v/>
      </c>
      <c r="R35" s="65" t="str">
        <f t="shared" si="34"/>
        <v/>
      </c>
      <c r="S35" s="65" t="str">
        <f t="shared" si="35"/>
        <v/>
      </c>
      <c r="T35" s="65" t="str">
        <f t="shared" si="36"/>
        <v>Shannon McIlroy (New Zealand)</v>
      </c>
      <c r="U35" s="65" t="str">
        <f t="shared" si="37"/>
        <v/>
      </c>
      <c r="V35" s="65" t="str">
        <f t="shared" si="38"/>
        <v/>
      </c>
      <c r="W35" s="65" t="str">
        <f t="shared" si="39"/>
        <v/>
      </c>
      <c r="X35" s="65" t="str">
        <f t="shared" si="40"/>
        <v/>
      </c>
      <c r="Y35" s="65" t="str">
        <f t="shared" si="41"/>
        <v/>
      </c>
    </row>
    <row r="36" spans="1:25">
      <c r="A36" s="65" t="str">
        <f>IF(ISNUMBER(MATCH(B36,'Group Check'!$C$82:$C$111,0))," MXP ",IF(ISNUMBER(MATCH(B36,'Group Check'!$C$2:$C$31,0))," MS ",IF(ISNUMBER(MATCH(B36,'Group Check'!$C$42:$C$70,0))," WS ","")))</f>
        <v xml:space="preserve"> MS </v>
      </c>
      <c r="B36" s="65" t="str">
        <f>IF('Rinks for 5 groups'!H$11="","",VLOOKUP(_xlfn.NUMBERVALUE(LEFT('Rinks for 5 groups'!H$11,SUM(FIND("v",'Rinks for 5 groups'!H$11,1),-2))),'Group Check'!$B:$E,2,FALSE))</f>
        <v>Ozkan Akar (Turkiye)</v>
      </c>
      <c r="C36" s="68"/>
      <c r="D36" s="68"/>
      <c r="F36" s="66" t="s">
        <v>670</v>
      </c>
      <c r="G36" s="68"/>
      <c r="H36" s="68"/>
      <c r="I36" s="68"/>
      <c r="J36" s="65" t="str">
        <f>IF('Rinks for 5 groups'!H$11="","",VLOOKUP(_xlfn.NUMBERVALUE(RIGHT('Rinks for 5 groups'!H$11,SUM(LEN('Rinks for 5 groups'!H$11),-FIND("v",'Rinks for 5 groups'!H$11,1),-1))),'Group Check'!$B:$E,2,FALSE))</f>
        <v>Lai Gon-Lap Stanley (Hong Kong China )</v>
      </c>
      <c r="K36" s="65" t="str">
        <f t="shared" si="28"/>
        <v/>
      </c>
      <c r="L36" s="65" t="str">
        <f t="shared" si="29"/>
        <v/>
      </c>
      <c r="N36" s="65" t="str">
        <f t="shared" si="30"/>
        <v>Ozkan Akar (Turkiye)</v>
      </c>
      <c r="O36" s="65" t="str">
        <f t="shared" si="31"/>
        <v/>
      </c>
      <c r="P36" s="65" t="str">
        <f t="shared" si="32"/>
        <v/>
      </c>
      <c r="Q36" s="65" t="str">
        <f t="shared" si="33"/>
        <v/>
      </c>
      <c r="R36" s="65" t="str">
        <f t="shared" si="34"/>
        <v/>
      </c>
      <c r="S36" s="65" t="str">
        <f t="shared" si="35"/>
        <v/>
      </c>
      <c r="T36" s="65" t="str">
        <f t="shared" si="36"/>
        <v>Lai Gon-Lap Stanley (Hong Kong China )</v>
      </c>
      <c r="U36" s="65" t="str">
        <f t="shared" si="37"/>
        <v/>
      </c>
      <c r="V36" s="65" t="str">
        <f t="shared" si="38"/>
        <v/>
      </c>
      <c r="W36" s="65" t="str">
        <f t="shared" si="39"/>
        <v/>
      </c>
      <c r="X36" s="65" t="str">
        <f t="shared" si="40"/>
        <v/>
      </c>
      <c r="Y36" s="65" t="str">
        <f t="shared" si="41"/>
        <v/>
      </c>
    </row>
    <row r="37" spans="1:25">
      <c r="C37" s="68"/>
      <c r="D37" s="68"/>
      <c r="G37" s="68"/>
      <c r="H37" s="68"/>
      <c r="I37" s="68"/>
    </row>
    <row r="38" spans="1:25" ht="21" customHeight="1">
      <c r="B38" s="297" t="s">
        <v>648</v>
      </c>
      <c r="C38" s="297"/>
      <c r="D38" s="297"/>
      <c r="E38" s="297"/>
      <c r="F38" s="297"/>
      <c r="G38" s="297"/>
      <c r="H38" s="297"/>
      <c r="I38" s="297"/>
      <c r="J38" s="297"/>
      <c r="K38" s="192"/>
      <c r="L38" s="64"/>
      <c r="N38" s="298" t="s">
        <v>553</v>
      </c>
      <c r="O38" s="298"/>
      <c r="P38" s="298"/>
      <c r="Q38" s="298"/>
      <c r="R38" s="298"/>
      <c r="S38" s="298"/>
      <c r="T38" s="298" t="s">
        <v>554</v>
      </c>
      <c r="U38" s="298"/>
      <c r="V38" s="298"/>
      <c r="W38" s="298"/>
      <c r="X38" s="298"/>
      <c r="Y38" s="298"/>
    </row>
    <row r="39" spans="1:25" s="66" customFormat="1" ht="45">
      <c r="B39" s="66" t="s">
        <v>550</v>
      </c>
      <c r="C39" s="67" t="s">
        <v>551</v>
      </c>
      <c r="D39" s="67" t="s">
        <v>552</v>
      </c>
      <c r="G39" s="67" t="s">
        <v>551</v>
      </c>
      <c r="H39" s="67" t="s">
        <v>552</v>
      </c>
      <c r="I39" s="67"/>
      <c r="J39" s="66" t="s">
        <v>550</v>
      </c>
      <c r="K39" s="66" t="s">
        <v>596</v>
      </c>
      <c r="L39" s="66" t="s">
        <v>597</v>
      </c>
      <c r="O39" s="107" t="s">
        <v>594</v>
      </c>
      <c r="P39" s="107" t="s">
        <v>592</v>
      </c>
      <c r="Q39" s="107" t="s">
        <v>593</v>
      </c>
      <c r="R39" s="107" t="s">
        <v>601</v>
      </c>
      <c r="S39" s="107" t="s">
        <v>595</v>
      </c>
      <c r="T39" s="107"/>
      <c r="U39" s="107" t="s">
        <v>594</v>
      </c>
      <c r="V39" s="107" t="s">
        <v>592</v>
      </c>
      <c r="W39" s="107" t="s">
        <v>593</v>
      </c>
      <c r="X39" s="107" t="s">
        <v>602</v>
      </c>
      <c r="Y39" s="67" t="s">
        <v>595</v>
      </c>
    </row>
    <row r="40" spans="1:25">
      <c r="A40" s="65" t="str">
        <f>IF(ISNUMBER(MATCH(B40,'Group Check'!$C$82:$C$111,0))," MXP ",IF(ISNUMBER(MATCH(B40,'Group Check'!$C$2:$C$31,0))," MS ",IF(ISNUMBER(MATCH(B40,'Group Check'!$C$42:$C$70,0))," WS ","")))</f>
        <v xml:space="preserve"> MS </v>
      </c>
      <c r="B40" s="65" t="str">
        <f>IF('Rinks for 5 groups'!C$12="","",VLOOKUP(_xlfn.NUMBERVALUE(LEFT('Rinks for 5 groups'!C$12,SUM(FIND("v",'Rinks for 5 groups'!C$12,1),-2))),'Group Check'!$B:$E,2,FALSE))</f>
        <v>Derek Boswell (Jersey)</v>
      </c>
      <c r="C40" s="68"/>
      <c r="D40" s="68"/>
      <c r="F40" s="66" t="s">
        <v>670</v>
      </c>
      <c r="G40" s="68"/>
      <c r="H40" s="68"/>
      <c r="I40" s="68"/>
      <c r="J40" s="65" t="str">
        <f>IF('Rinks for 5 groups'!C$12="","",VLOOKUP(_xlfn.NUMBERVALUE(RIGHT('Rinks for 5 groups'!C$12,SUM(LEN('Rinks for 5 groups'!C$12),-FIND("v",'Rinks for 5 groups'!C$12,1),-1))),'Group Check'!$B:$E,2,FALSE))</f>
        <v>Izzat Shameer Dzulkeple (Malaysia )</v>
      </c>
      <c r="K40" s="65" t="str">
        <f t="shared" ref="K40:K45" si="42">IF(S40="","",IF(S40=3,N40,T40))</f>
        <v/>
      </c>
      <c r="L40" s="65" t="str">
        <f t="shared" ref="L40:L45" si="43">IF(K40="","",IF(K40=B40,J40,B40))</f>
        <v/>
      </c>
      <c r="N40" s="65" t="str">
        <f t="shared" ref="N40:N45" si="44">B40</f>
        <v>Derek Boswell (Jersey)</v>
      </c>
      <c r="O40" s="65" t="str">
        <f t="shared" ref="O40:O45" si="45">IF(AND(C40="",G40=""),"",IF($C40&gt;$G40,2,IF($C40=$G40,1,0)))</f>
        <v/>
      </c>
      <c r="P40" s="65" t="str">
        <f t="shared" ref="P40:P45" si="46">IF(AND(D40="",H40=""),"",IF($D40&gt;$H40,2,IF($D40=$H40,1,0)))</f>
        <v/>
      </c>
      <c r="Q40" s="65" t="str">
        <f t="shared" ref="Q40:Q45" si="47">IF(AND(E40="",I40=""),"",IF($E40&gt;$I40,1,IF($E40=$I40,0.5,0)))</f>
        <v/>
      </c>
      <c r="R40" s="65" t="str">
        <f t="shared" ref="R40:R45" si="48">IF(O40="","",SUM(O40:P40))</f>
        <v/>
      </c>
      <c r="S40" s="65" t="str">
        <f t="shared" ref="S40:S45" si="49">IF(O40="","",IF(R40&gt;X40,3,IF(Q40&gt;W40,3,0)))</f>
        <v/>
      </c>
      <c r="T40" s="65" t="str">
        <f t="shared" ref="T40:T45" si="50">J40</f>
        <v>Izzat Shameer Dzulkeple (Malaysia )</v>
      </c>
      <c r="U40" s="65" t="str">
        <f t="shared" ref="U40:U45" si="51">IF(AND(C40="",G40=""),"",IF($G40&gt;$C40,2,IF($G40=$C40,1,0)))</f>
        <v/>
      </c>
      <c r="V40" s="65" t="str">
        <f t="shared" ref="V40:V45" si="52">IF(AND(D40="",H40=""),"",IF($H40&gt;$D40,2,IF($H40=$D40,1,0)))</f>
        <v/>
      </c>
      <c r="W40" s="65" t="str">
        <f t="shared" ref="W40:W45" si="53">IF(AND(E40="",I40=""),"",IF($I40&gt;$E40,1,IF($I40=$E40,0.5,0)))</f>
        <v/>
      </c>
      <c r="X40" s="65" t="str">
        <f t="shared" ref="X40:X45" si="54">IF(U40="","",SUM(U40:V40))</f>
        <v/>
      </c>
      <c r="Y40" s="65" t="str">
        <f t="shared" ref="Y40:Y45" si="55">IF(U40="","",IF(X40&gt;R40,3,IF(W40&gt;Q40,3,0)))</f>
        <v/>
      </c>
    </row>
    <row r="41" spans="1:25">
      <c r="A41" s="65" t="str">
        <f>IF(ISNUMBER(MATCH(B41,'Group Check'!$C$82:$C$111,0))," MXP ",IF(ISNUMBER(MATCH(B41,'Group Check'!$C$2:$C$31,0))," MS ",IF(ISNUMBER(MATCH(B41,'Group Check'!$C$42:$C$70,0))," WS ","")))</f>
        <v xml:space="preserve"> MS </v>
      </c>
      <c r="B41" s="65" t="str">
        <f>IF('Rinks for 5 groups'!D$12="","",VLOOKUP(_xlfn.NUMBERVALUE(LEFT('Rinks for 5 groups'!D$12,SUM(FIND("v",'Rinks for 5 groups'!D$12,1),-2))),'Group Check'!$B:$E,2,FALSE))</f>
        <v>Simon Martin (Ireland )</v>
      </c>
      <c r="C41" s="68"/>
      <c r="D41" s="68"/>
      <c r="F41" s="66" t="s">
        <v>670</v>
      </c>
      <c r="G41" s="68"/>
      <c r="H41" s="68"/>
      <c r="I41" s="68"/>
      <c r="J41" s="65" t="str">
        <f>IF('Rinks for 5 groups'!D$12="","",VLOOKUP(_xlfn.NUMBERVALUE(RIGHT('Rinks for 5 groups'!D$12,SUM(LEN('Rinks for 5 groups'!D$12),-FIND("v",'Rinks for 5 groups'!D$12,1),-1))),'Group Check'!$B:$E,2,FALSE))</f>
        <v>Ray Pearse (Australia)</v>
      </c>
      <c r="K41" s="65" t="str">
        <f t="shared" si="42"/>
        <v/>
      </c>
      <c r="L41" s="65" t="str">
        <f t="shared" si="43"/>
        <v/>
      </c>
      <c r="N41" s="65" t="str">
        <f t="shared" si="44"/>
        <v>Simon Martin (Ireland )</v>
      </c>
      <c r="O41" s="65" t="str">
        <f t="shared" si="45"/>
        <v/>
      </c>
      <c r="P41" s="65" t="str">
        <f t="shared" si="46"/>
        <v/>
      </c>
      <c r="Q41" s="65" t="str">
        <f t="shared" si="47"/>
        <v/>
      </c>
      <c r="R41" s="65" t="str">
        <f t="shared" si="48"/>
        <v/>
      </c>
      <c r="S41" s="65" t="str">
        <f t="shared" si="49"/>
        <v/>
      </c>
      <c r="T41" s="65" t="str">
        <f t="shared" si="50"/>
        <v>Ray Pearse (Australia)</v>
      </c>
      <c r="U41" s="65" t="str">
        <f t="shared" si="51"/>
        <v/>
      </c>
      <c r="V41" s="65" t="str">
        <f t="shared" si="52"/>
        <v/>
      </c>
      <c r="W41" s="65" t="str">
        <f t="shared" si="53"/>
        <v/>
      </c>
      <c r="X41" s="65" t="str">
        <f t="shared" si="54"/>
        <v/>
      </c>
      <c r="Y41" s="65" t="str">
        <f t="shared" si="55"/>
        <v/>
      </c>
    </row>
    <row r="42" spans="1:25">
      <c r="A42" s="65" t="str">
        <f>IF(ISNUMBER(MATCH(B42,'Group Check'!$C$82:$C$111,0))," MXP ",IF(ISNUMBER(MATCH(B42,'Group Check'!$C$2:$C$31,0))," MS ",IF(ISNUMBER(MATCH(B42,'Group Check'!$C$42:$C$70,0))," WS ","")))</f>
        <v xml:space="preserve"> MS </v>
      </c>
      <c r="B42" s="65" t="str">
        <f>IF('Rinks for 5 groups'!E$12="","",VLOOKUP(_xlfn.NUMBERVALUE(LEFT('Rinks for 5 groups'!E$12,SUM(FIND("v",'Rinks for 5 groups'!E$12,1),-2))),'Group Check'!$B:$E,2,FALSE))</f>
        <v>Beat Matti (Switzerland )</v>
      </c>
      <c r="C42" s="68"/>
      <c r="D42" s="68"/>
      <c r="F42" s="66" t="s">
        <v>670</v>
      </c>
      <c r="G42" s="68"/>
      <c r="H42" s="68"/>
      <c r="I42" s="68"/>
      <c r="J42" s="65" t="str">
        <f>IF('Rinks for 5 groups'!E$12="","",VLOOKUP(_xlfn.NUMBERVALUE(RIGHT('Rinks for 5 groups'!E$12,SUM(LEN('Rinks for 5 groups'!E$12),-FIND("v",'Rinks for 5 groups'!E$12,1),-1))),'Group Check'!$B:$E,2,FALSE))</f>
        <v>Lars Olov Backgren (Sweden )</v>
      </c>
      <c r="K42" s="65" t="str">
        <f t="shared" si="42"/>
        <v/>
      </c>
      <c r="L42" s="65" t="str">
        <f t="shared" si="43"/>
        <v/>
      </c>
      <c r="N42" s="65" t="str">
        <f t="shared" si="44"/>
        <v>Beat Matti (Switzerland )</v>
      </c>
      <c r="O42" s="65" t="str">
        <f t="shared" si="45"/>
        <v/>
      </c>
      <c r="P42" s="65" t="str">
        <f t="shared" si="46"/>
        <v/>
      </c>
      <c r="Q42" s="65" t="str">
        <f t="shared" si="47"/>
        <v/>
      </c>
      <c r="R42" s="65" t="str">
        <f t="shared" si="48"/>
        <v/>
      </c>
      <c r="S42" s="65" t="str">
        <f t="shared" si="49"/>
        <v/>
      </c>
      <c r="T42" s="65" t="str">
        <f t="shared" si="50"/>
        <v>Lars Olov Backgren (Sweden )</v>
      </c>
      <c r="U42" s="65" t="str">
        <f t="shared" si="51"/>
        <v/>
      </c>
      <c r="V42" s="65" t="str">
        <f t="shared" si="52"/>
        <v/>
      </c>
      <c r="W42" s="65" t="str">
        <f t="shared" si="53"/>
        <v/>
      </c>
      <c r="X42" s="65" t="str">
        <f t="shared" si="54"/>
        <v/>
      </c>
      <c r="Y42" s="65" t="str">
        <f t="shared" si="55"/>
        <v/>
      </c>
    </row>
    <row r="43" spans="1:25">
      <c r="A43" s="65" t="str">
        <f>IF(ISNUMBER(MATCH(B43,'Group Check'!$C$82:$C$111,0))," MXP ",IF(ISNUMBER(MATCH(B43,'Group Check'!$C$2:$C$31,0))," MS ",IF(ISNUMBER(MATCH(B43,'Group Check'!$C$42:$C$70,0))," WS ","")))</f>
        <v xml:space="preserve"> WS </v>
      </c>
      <c r="B43" s="65" t="str">
        <f>IF('Rinks for 5 groups'!F$12="","",VLOOKUP(_xlfn.NUMBERVALUE(LEFT('Rinks for 5 groups'!F$12,SUM(FIND("v",'Rinks for 5 groups'!F$12,1),-2))),'Group Check'!$B:$E,2,FALSE))</f>
        <v>Lisa Bonsor (Spain)</v>
      </c>
      <c r="C43" s="68"/>
      <c r="D43" s="68"/>
      <c r="F43" s="66" t="s">
        <v>670</v>
      </c>
      <c r="G43" s="68"/>
      <c r="H43" s="68"/>
      <c r="I43" s="68"/>
      <c r="J43" s="65" t="str">
        <f>IF('Rinks for 5 groups'!F$12="","",VLOOKUP(_xlfn.NUMBERVALUE(RIGHT('Rinks for 5 groups'!F$12,SUM(LEN('Rinks for 5 groups'!F$12),-FIND("v",'Rinks for 5 groups'!F$12,1),-1))),'Group Check'!$B:$E,2,FALSE))</f>
        <v>Esme Haley (South Africa )</v>
      </c>
      <c r="K43" s="65" t="str">
        <f t="shared" si="42"/>
        <v/>
      </c>
      <c r="L43" s="65" t="str">
        <f t="shared" si="43"/>
        <v/>
      </c>
      <c r="N43" s="65" t="str">
        <f t="shared" si="44"/>
        <v>Lisa Bonsor (Spain)</v>
      </c>
      <c r="O43" s="65" t="str">
        <f t="shared" si="45"/>
        <v/>
      </c>
      <c r="P43" s="65" t="str">
        <f t="shared" si="46"/>
        <v/>
      </c>
      <c r="Q43" s="65" t="str">
        <f t="shared" si="47"/>
        <v/>
      </c>
      <c r="R43" s="65" t="str">
        <f t="shared" si="48"/>
        <v/>
      </c>
      <c r="S43" s="65" t="str">
        <f t="shared" si="49"/>
        <v/>
      </c>
      <c r="T43" s="65" t="str">
        <f t="shared" si="50"/>
        <v>Esme Haley (South Africa )</v>
      </c>
      <c r="U43" s="65" t="str">
        <f t="shared" si="51"/>
        <v/>
      </c>
      <c r="V43" s="65" t="str">
        <f t="shared" si="52"/>
        <v/>
      </c>
      <c r="W43" s="65" t="str">
        <f t="shared" si="53"/>
        <v/>
      </c>
      <c r="X43" s="65" t="str">
        <f t="shared" si="54"/>
        <v/>
      </c>
      <c r="Y43" s="65" t="str">
        <f t="shared" si="55"/>
        <v/>
      </c>
    </row>
    <row r="44" spans="1:25">
      <c r="A44" s="65" t="str">
        <f>IF(ISNUMBER(MATCH(B44,'Group Check'!$C$82:$C$111,0))," MXP ",IF(ISNUMBER(MATCH(B44,'Group Check'!$C$2:$C$31,0))," MS ",IF(ISNUMBER(MATCH(B44,'Group Check'!$C$42:$C$70,0))," WS ","")))</f>
        <v xml:space="preserve"> MS </v>
      </c>
      <c r="B44" s="65" t="str">
        <f>IF('Rinks for 5 groups'!G$12="","",VLOOKUP(_xlfn.NUMBERVALUE(LEFT('Rinks for 5 groups'!G$12,SUM(FIND("v",'Rinks for 5 groups'!G$12,1),-2))),'Group Check'!$B:$E,2,FALSE))</f>
        <v>Clive McGreal (Isle Of Man)</v>
      </c>
      <c r="C44" s="68"/>
      <c r="D44" s="68"/>
      <c r="F44" s="66" t="s">
        <v>670</v>
      </c>
      <c r="G44" s="68"/>
      <c r="H44" s="68"/>
      <c r="I44" s="68"/>
      <c r="J44" s="65" t="str">
        <f>IF('Rinks for 5 groups'!G$12="","",VLOOKUP(_xlfn.NUMBERVALUE(RIGHT('Rinks for 5 groups'!G$12,SUM(LEN('Rinks for 5 groups'!G$12),-FIND("v",'Rinks for 5 groups'!G$12,1),-1))),'Group Check'!$B:$E,2,FALSE))</f>
        <v>Gabor Foti (Hungary)</v>
      </c>
      <c r="K44" s="65" t="str">
        <f t="shared" si="42"/>
        <v/>
      </c>
      <c r="L44" s="65" t="str">
        <f t="shared" si="43"/>
        <v/>
      </c>
      <c r="N44" s="65" t="str">
        <f t="shared" si="44"/>
        <v>Clive McGreal (Isle Of Man)</v>
      </c>
      <c r="O44" s="65" t="str">
        <f t="shared" si="45"/>
        <v/>
      </c>
      <c r="P44" s="65" t="str">
        <f t="shared" si="46"/>
        <v/>
      </c>
      <c r="Q44" s="65" t="str">
        <f t="shared" si="47"/>
        <v/>
      </c>
      <c r="R44" s="65" t="str">
        <f t="shared" si="48"/>
        <v/>
      </c>
      <c r="S44" s="65" t="str">
        <f t="shared" si="49"/>
        <v/>
      </c>
      <c r="T44" s="65" t="str">
        <f t="shared" si="50"/>
        <v>Gabor Foti (Hungary)</v>
      </c>
      <c r="U44" s="65" t="str">
        <f t="shared" si="51"/>
        <v/>
      </c>
      <c r="V44" s="65" t="str">
        <f t="shared" si="52"/>
        <v/>
      </c>
      <c r="W44" s="65" t="str">
        <f t="shared" si="53"/>
        <v/>
      </c>
      <c r="X44" s="65" t="str">
        <f t="shared" si="54"/>
        <v/>
      </c>
      <c r="Y44" s="65" t="str">
        <f t="shared" si="55"/>
        <v/>
      </c>
    </row>
    <row r="45" spans="1:25">
      <c r="A45" s="65" t="str">
        <f>IF(ISNUMBER(MATCH(B45,'Group Check'!$C$82:$C$111,0))," MXP ",IF(ISNUMBER(MATCH(B45,'Group Check'!$C$2:$C$31,0))," MS ",IF(ISNUMBER(MATCH(B45,'Group Check'!$C$42:$C$70,0))," WS ","")))</f>
        <v xml:space="preserve"> WS </v>
      </c>
      <c r="B45" s="65" t="str">
        <f>IF('Rinks for 5 groups'!H$12="","",VLOOKUP(_xlfn.NUMBERVALUE(LEFT('Rinks for 5 groups'!H$12,SUM(FIND("v",'Rinks for 5 groups'!H$12,1),-2))),'Group Check'!$B:$E,2,FALSE))</f>
        <v>Natalie McWilliams (Scotland)</v>
      </c>
      <c r="C45" s="68"/>
      <c r="D45" s="68"/>
      <c r="F45" s="66" t="s">
        <v>670</v>
      </c>
      <c r="G45" s="68"/>
      <c r="H45" s="68"/>
      <c r="I45" s="68"/>
      <c r="J45" s="65" t="str">
        <f>IF('Rinks for 5 groups'!H$12="","",VLOOKUP(_xlfn.NUMBERVALUE(RIGHT('Rinks for 5 groups'!H$12,SUM(LEN('Rinks for 5 groups'!H$12),-FIND("v",'Rinks for 5 groups'!H$12,1),-1))),'Group Check'!$B:$E,2,FALSE))</f>
        <v>Nor Farrah Ain Abdullah (Malaysia )</v>
      </c>
      <c r="K45" s="65" t="str">
        <f t="shared" si="42"/>
        <v/>
      </c>
      <c r="L45" s="65" t="str">
        <f t="shared" si="43"/>
        <v/>
      </c>
      <c r="N45" s="65" t="str">
        <f t="shared" si="44"/>
        <v>Natalie McWilliams (Scotland)</v>
      </c>
      <c r="O45" s="65" t="str">
        <f t="shared" si="45"/>
        <v/>
      </c>
      <c r="P45" s="65" t="str">
        <f t="shared" si="46"/>
        <v/>
      </c>
      <c r="Q45" s="65" t="str">
        <f t="shared" si="47"/>
        <v/>
      </c>
      <c r="R45" s="65" t="str">
        <f t="shared" si="48"/>
        <v/>
      </c>
      <c r="S45" s="65" t="str">
        <f t="shared" si="49"/>
        <v/>
      </c>
      <c r="T45" s="65" t="str">
        <f t="shared" si="50"/>
        <v>Nor Farrah Ain Abdullah (Malaysia )</v>
      </c>
      <c r="U45" s="65" t="str">
        <f t="shared" si="51"/>
        <v/>
      </c>
      <c r="V45" s="65" t="str">
        <f t="shared" si="52"/>
        <v/>
      </c>
      <c r="W45" s="65" t="str">
        <f t="shared" si="53"/>
        <v/>
      </c>
      <c r="X45" s="65" t="str">
        <f t="shared" si="54"/>
        <v/>
      </c>
      <c r="Y45" s="65" t="str">
        <f t="shared" si="55"/>
        <v/>
      </c>
    </row>
    <row r="46" spans="1:25">
      <c r="C46" s="68"/>
      <c r="D46" s="68"/>
      <c r="G46" s="68"/>
      <c r="H46" s="68"/>
      <c r="I46" s="68"/>
    </row>
    <row r="47" spans="1:25" ht="21" customHeight="1">
      <c r="B47" s="297" t="s">
        <v>649</v>
      </c>
      <c r="C47" s="297"/>
      <c r="D47" s="297"/>
      <c r="E47" s="297"/>
      <c r="F47" s="297"/>
      <c r="G47" s="297"/>
      <c r="H47" s="297"/>
      <c r="I47" s="297"/>
      <c r="J47" s="297"/>
      <c r="K47" s="192"/>
      <c r="L47" s="64"/>
      <c r="N47" s="298" t="s">
        <v>553</v>
      </c>
      <c r="O47" s="298"/>
      <c r="P47" s="298"/>
      <c r="Q47" s="298"/>
      <c r="R47" s="298"/>
      <c r="S47" s="298"/>
      <c r="T47" s="298" t="s">
        <v>554</v>
      </c>
      <c r="U47" s="298"/>
      <c r="V47" s="298"/>
      <c r="W47" s="298"/>
      <c r="X47" s="298"/>
      <c r="Y47" s="298"/>
    </row>
    <row r="48" spans="1:25" s="66" customFormat="1" ht="45">
      <c r="B48" s="66" t="s">
        <v>550</v>
      </c>
      <c r="C48" s="67" t="s">
        <v>551</v>
      </c>
      <c r="D48" s="67" t="s">
        <v>552</v>
      </c>
      <c r="G48" s="67" t="s">
        <v>551</v>
      </c>
      <c r="H48" s="67" t="s">
        <v>552</v>
      </c>
      <c r="I48" s="67"/>
      <c r="J48" s="66" t="s">
        <v>550</v>
      </c>
      <c r="K48" s="66" t="s">
        <v>596</v>
      </c>
      <c r="L48" s="66" t="s">
        <v>597</v>
      </c>
      <c r="O48" s="107" t="s">
        <v>594</v>
      </c>
      <c r="P48" s="107" t="s">
        <v>592</v>
      </c>
      <c r="Q48" s="107" t="s">
        <v>593</v>
      </c>
      <c r="R48" s="107" t="s">
        <v>601</v>
      </c>
      <c r="S48" s="107" t="s">
        <v>595</v>
      </c>
      <c r="T48" s="107"/>
      <c r="U48" s="107" t="s">
        <v>594</v>
      </c>
      <c r="V48" s="107" t="s">
        <v>592</v>
      </c>
      <c r="W48" s="107" t="s">
        <v>593</v>
      </c>
      <c r="X48" s="107" t="s">
        <v>602</v>
      </c>
      <c r="Y48" s="67" t="s">
        <v>595</v>
      </c>
    </row>
    <row r="49" spans="1:25">
      <c r="A49" s="65" t="str">
        <f>IF(ISNUMBER(MATCH(B49,'Group Check'!$C$82:$C$111,0))," MXP ",IF(ISNUMBER(MATCH(B49,'Group Check'!$C$2:$C$31,0))," MS ",IF(ISNUMBER(MATCH(B49,'Group Check'!$C$42:$C$70,0))," WS ","")))</f>
        <v xml:space="preserve"> WS </v>
      </c>
      <c r="B49" s="65" t="str">
        <f>IF('Rinks for 5 groups'!C$14="","",VLOOKUP(_xlfn.NUMBERVALUE(LEFT('Rinks for 5 groups'!C$14,SUM(FIND("v",'Rinks for 5 groups'!C$14,1),-2))),'Group Check'!$B:$E,2,FALSE))</f>
        <v>Christine (Petal) Jones (Norfolk Island)</v>
      </c>
      <c r="C49" s="68"/>
      <c r="D49" s="68"/>
      <c r="F49" s="66" t="s">
        <v>670</v>
      </c>
      <c r="G49" s="68"/>
      <c r="H49" s="68"/>
      <c r="I49" s="68"/>
      <c r="J49" s="65" t="str">
        <f>IF('Rinks for 5 groups'!C$14="","",VLOOKUP(_xlfn.NUMBERVALUE(RIGHT('Rinks for 5 groups'!C$14,SUM(LEN('Rinks for 5 groups'!C$14),-FIND("v",'Rinks for 5 groups'!C$14,1),-1))),'Group Check'!$B:$E,2,FALSE))</f>
        <v>Irit Grencel (Israel )</v>
      </c>
      <c r="K49" s="65" t="str">
        <f t="shared" ref="K49:K54" si="56">IF(S49="","",IF(S49=3,N49,T49))</f>
        <v/>
      </c>
      <c r="L49" s="65" t="str">
        <f t="shared" ref="L49:L54" si="57">IF(K49="","",IF(K49=B49,J49,B49))</f>
        <v/>
      </c>
      <c r="N49" s="65" t="str">
        <f t="shared" ref="N49:N54" si="58">B49</f>
        <v>Christine (Petal) Jones (Norfolk Island)</v>
      </c>
      <c r="O49" s="65" t="str">
        <f t="shared" ref="O49:O54" si="59">IF(AND(C49="",G49=""),"",IF($C49&gt;$G49,2,IF($C49=$G49,1,0)))</f>
        <v/>
      </c>
      <c r="P49" s="65" t="str">
        <f t="shared" ref="P49:P54" si="60">IF(AND(D49="",H49=""),"",IF($D49&gt;$H49,2,IF($D49=$H49,1,0)))</f>
        <v/>
      </c>
      <c r="Q49" s="65" t="str">
        <f t="shared" ref="Q49:Q54" si="61">IF(AND(E49="",I49=""),"",IF($E49&gt;$I49,1,IF($E49=$I49,0.5,0)))</f>
        <v/>
      </c>
      <c r="R49" s="65" t="str">
        <f t="shared" ref="R49:R54" si="62">IF(O49="","",SUM(O49:P49))</f>
        <v/>
      </c>
      <c r="S49" s="65" t="str">
        <f t="shared" ref="S49:S54" si="63">IF(O49="","",IF(R49&gt;X49,3,IF(Q49&gt;W49,3,0)))</f>
        <v/>
      </c>
      <c r="T49" s="65" t="str">
        <f t="shared" ref="T49:T54" si="64">J49</f>
        <v>Irit Grencel (Israel )</v>
      </c>
      <c r="U49" s="65" t="str">
        <f t="shared" ref="U49:U54" si="65">IF(AND(C49="",G49=""),"",IF($G49&gt;$C49,2,IF($G49=$C49,1,0)))</f>
        <v/>
      </c>
      <c r="V49" s="65" t="str">
        <f t="shared" ref="V49:V54" si="66">IF(AND(D49="",H49=""),"",IF($H49&gt;$D49,2,IF($H49=$D49,1,0)))</f>
        <v/>
      </c>
      <c r="W49" s="65" t="str">
        <f t="shared" ref="W49:W54" si="67">IF(AND(E49="",I49=""),"",IF($I49&gt;$E49,1,IF($I49=$E49,0.5,0)))</f>
        <v/>
      </c>
      <c r="X49" s="65" t="str">
        <f t="shared" ref="X49:X54" si="68">IF(U49="","",SUM(U49:V49))</f>
        <v/>
      </c>
      <c r="Y49" s="65" t="str">
        <f t="shared" ref="Y49:Y54" si="69">IF(U49="","",IF(X49&gt;R49,3,IF(W49&gt;Q49,3,0)))</f>
        <v/>
      </c>
    </row>
    <row r="50" spans="1:25">
      <c r="A50" s="65" t="str">
        <f>IF(ISNUMBER(MATCH(B50,'Group Check'!$C$82:$C$111,0))," MXP ",IF(ISNUMBER(MATCH(B50,'Group Check'!$C$2:$C$31,0))," MS ",IF(ISNUMBER(MATCH(B50,'Group Check'!$C$42:$C$70,0))," WS ","")))</f>
        <v xml:space="preserve"> WS </v>
      </c>
      <c r="B50" s="65" t="str">
        <f>IF('Rinks for 5 groups'!D$14="","",VLOOKUP(_xlfn.NUMBERVALUE(LEFT('Rinks for 5 groups'!D$14,SUM(FIND("v",'Rinks for 5 groups'!D$14,1),-2))),'Group Check'!$B:$E,2,FALSE))</f>
        <v>Sara Marie Nicholls (Wales)</v>
      </c>
      <c r="C50" s="68"/>
      <c r="D50" s="68"/>
      <c r="F50" s="66" t="s">
        <v>670</v>
      </c>
      <c r="G50" s="68"/>
      <c r="H50" s="68"/>
      <c r="I50" s="68"/>
      <c r="J50" s="65" t="str">
        <f>IF('Rinks for 5 groups'!D$14="","",VLOOKUP(_xlfn.NUMBERVALUE(RIGHT('Rinks for 5 groups'!D$14,SUM(LEN('Rinks for 5 groups'!D$14),-FIND("v",'Rinks for 5 groups'!D$14,1),-1))),'Group Check'!$B:$E,2,FALSE))</f>
        <v>Samantha Atkinson (Australia)</v>
      </c>
      <c r="K50" s="65" t="str">
        <f t="shared" si="56"/>
        <v/>
      </c>
      <c r="L50" s="65" t="str">
        <f t="shared" si="57"/>
        <v/>
      </c>
      <c r="N50" s="65" t="str">
        <f t="shared" si="58"/>
        <v>Sara Marie Nicholls (Wales)</v>
      </c>
      <c r="O50" s="65" t="str">
        <f t="shared" si="59"/>
        <v/>
      </c>
      <c r="P50" s="65" t="str">
        <f t="shared" si="60"/>
        <v/>
      </c>
      <c r="Q50" s="65" t="str">
        <f t="shared" si="61"/>
        <v/>
      </c>
      <c r="R50" s="65" t="str">
        <f t="shared" si="62"/>
        <v/>
      </c>
      <c r="S50" s="65" t="str">
        <f t="shared" si="63"/>
        <v/>
      </c>
      <c r="T50" s="65" t="str">
        <f t="shared" si="64"/>
        <v>Samantha Atkinson (Australia)</v>
      </c>
      <c r="U50" s="65" t="str">
        <f t="shared" si="65"/>
        <v/>
      </c>
      <c r="V50" s="65" t="str">
        <f t="shared" si="66"/>
        <v/>
      </c>
      <c r="W50" s="65" t="str">
        <f t="shared" si="67"/>
        <v/>
      </c>
      <c r="X50" s="65" t="str">
        <f t="shared" si="68"/>
        <v/>
      </c>
      <c r="Y50" s="65" t="str">
        <f t="shared" si="69"/>
        <v/>
      </c>
    </row>
    <row r="51" spans="1:25">
      <c r="A51" s="65" t="str">
        <f>IF(ISNUMBER(MATCH(B51,'Group Check'!$C$82:$C$111,0))," MXP ",IF(ISNUMBER(MATCH(B51,'Group Check'!$C$2:$C$31,0))," MS ",IF(ISNUMBER(MATCH(B51,'Group Check'!$C$42:$C$70,0))," WS ","")))</f>
        <v xml:space="preserve"> WS </v>
      </c>
      <c r="B51" s="65" t="str">
        <f>IF('Rinks for 5 groups'!E$14="","",VLOOKUP(_xlfn.NUMBERVALUE(LEFT('Rinks for 5 groups'!E$14,SUM(FIND("v",'Rinks for 5 groups'!E$14,1),-2))),'Group Check'!$B:$E,2,FALSE))</f>
        <v>Ha Yat Ting (Gloria) (Hong Kong China )</v>
      </c>
      <c r="C51" s="68"/>
      <c r="D51" s="68"/>
      <c r="F51" s="66" t="s">
        <v>670</v>
      </c>
      <c r="G51" s="68"/>
      <c r="H51" s="68"/>
      <c r="I51" s="68"/>
      <c r="J51" s="65" t="str">
        <f>IF('Rinks for 5 groups'!E$14="","",VLOOKUP(_xlfn.NUMBERVALUE(RIGHT('Rinks for 5 groups'!E$14,SUM(LEN('Rinks for 5 groups'!E$14),-FIND("v",'Rinks for 5 groups'!E$14,1),-1))),'Group Check'!$B:$E,2,FALSE))</f>
        <v>Mary Thompson (USA)</v>
      </c>
      <c r="K51" s="65" t="str">
        <f t="shared" si="56"/>
        <v/>
      </c>
      <c r="L51" s="65" t="str">
        <f t="shared" si="57"/>
        <v/>
      </c>
      <c r="N51" s="65" t="str">
        <f t="shared" si="58"/>
        <v>Ha Yat Ting (Gloria) (Hong Kong China )</v>
      </c>
      <c r="O51" s="65" t="str">
        <f t="shared" si="59"/>
        <v/>
      </c>
      <c r="P51" s="65" t="str">
        <f t="shared" si="60"/>
        <v/>
      </c>
      <c r="Q51" s="65" t="str">
        <f t="shared" si="61"/>
        <v/>
      </c>
      <c r="R51" s="65" t="str">
        <f t="shared" si="62"/>
        <v/>
      </c>
      <c r="S51" s="65" t="str">
        <f t="shared" si="63"/>
        <v/>
      </c>
      <c r="T51" s="65" t="str">
        <f t="shared" si="64"/>
        <v>Mary Thompson (USA)</v>
      </c>
      <c r="U51" s="65" t="str">
        <f t="shared" si="65"/>
        <v/>
      </c>
      <c r="V51" s="65" t="str">
        <f t="shared" si="66"/>
        <v/>
      </c>
      <c r="W51" s="65" t="str">
        <f t="shared" si="67"/>
        <v/>
      </c>
      <c r="X51" s="65" t="str">
        <f t="shared" si="68"/>
        <v/>
      </c>
      <c r="Y51" s="65" t="str">
        <f t="shared" si="69"/>
        <v/>
      </c>
    </row>
    <row r="52" spans="1:25">
      <c r="A52" s="65" t="str">
        <f>IF(ISNUMBER(MATCH(B52,'Group Check'!$C$82:$C$111,0))," MXP ",IF(ISNUMBER(MATCH(B52,'Group Check'!$C$2:$C$31,0))," MS ",IF(ISNUMBER(MATCH(B52,'Group Check'!$C$42:$C$70,0))," WS ","")))</f>
        <v xml:space="preserve"> WS </v>
      </c>
      <c r="B52" s="65" t="str">
        <f>IF('Rinks for 5 groups'!F$14="","",VLOOKUP(_xlfn.NUMBERVALUE(LEFT('Rinks for 5 groups'!F$14,SUM(FIND("v",'Rinks for 5 groups'!F$14,1),-2))),'Group Check'!$B:$E,2,FALSE))</f>
        <v>Keiko Kurohara (Japan )</v>
      </c>
      <c r="C52" s="68"/>
      <c r="D52" s="68"/>
      <c r="F52" s="66" t="s">
        <v>670</v>
      </c>
      <c r="G52" s="68"/>
      <c r="H52" s="68"/>
      <c r="I52" s="68"/>
      <c r="J52" s="65" t="str">
        <f>IF('Rinks for 5 groups'!F$14="","",VLOOKUP(_xlfn.NUMBERVALUE(RIGHT('Rinks for 5 groups'!F$14,SUM(LEN('Rinks for 5 groups'!F$14),-FIND("v",'Rinks for 5 groups'!F$14,1),-1))),'Group Check'!$B:$E,2,FALSE))</f>
        <v>Lindsey Greechan (Jersey)</v>
      </c>
      <c r="K52" s="65" t="str">
        <f t="shared" si="56"/>
        <v/>
      </c>
      <c r="L52" s="65" t="str">
        <f t="shared" si="57"/>
        <v/>
      </c>
      <c r="N52" s="65" t="str">
        <f t="shared" si="58"/>
        <v>Keiko Kurohara (Japan )</v>
      </c>
      <c r="O52" s="65" t="str">
        <f t="shared" si="59"/>
        <v/>
      </c>
      <c r="P52" s="65" t="str">
        <f t="shared" si="60"/>
        <v/>
      </c>
      <c r="Q52" s="65" t="str">
        <f t="shared" si="61"/>
        <v/>
      </c>
      <c r="R52" s="65" t="str">
        <f t="shared" si="62"/>
        <v/>
      </c>
      <c r="S52" s="65" t="str">
        <f t="shared" si="63"/>
        <v/>
      </c>
      <c r="T52" s="65" t="str">
        <f t="shared" si="64"/>
        <v>Lindsey Greechan (Jersey)</v>
      </c>
      <c r="U52" s="65" t="str">
        <f t="shared" si="65"/>
        <v/>
      </c>
      <c r="V52" s="65" t="str">
        <f t="shared" si="66"/>
        <v/>
      </c>
      <c r="W52" s="65" t="str">
        <f t="shared" si="67"/>
        <v/>
      </c>
      <c r="X52" s="65" t="str">
        <f t="shared" si="68"/>
        <v/>
      </c>
      <c r="Y52" s="65" t="str">
        <f t="shared" si="69"/>
        <v/>
      </c>
    </row>
    <row r="53" spans="1:25">
      <c r="A53" s="65" t="str">
        <f>IF(ISNUMBER(MATCH(B53,'Group Check'!$C$82:$C$111,0))," MXP ",IF(ISNUMBER(MATCH(B53,'Group Check'!$C$2:$C$31,0))," MS ",IF(ISNUMBER(MATCH(B53,'Group Check'!$C$42:$C$70,0))," WS ","")))</f>
        <v xml:space="preserve"> WS </v>
      </c>
      <c r="B53" s="65" t="str">
        <f>IF('Rinks for 5 groups'!G$14="","",VLOOKUP(_xlfn.NUMBERVALUE(LEFT('Rinks for 5 groups'!G$14,SUM(FIND("v",'Rinks for 5 groups'!G$14,1),-2))),'Group Check'!$B:$E,2,FALSE))</f>
        <v>Julie Forrest (Defending Champion)</v>
      </c>
      <c r="C53" s="68"/>
      <c r="D53" s="68"/>
      <c r="F53" s="66" t="s">
        <v>670</v>
      </c>
      <c r="G53" s="68"/>
      <c r="H53" s="68"/>
      <c r="I53" s="68"/>
      <c r="J53" s="65" t="str">
        <f>IF('Rinks for 5 groups'!G$14="","",VLOOKUP(_xlfn.NUMBERVALUE(RIGHT('Rinks for 5 groups'!G$14,SUM(LEN('Rinks for 5 groups'!G$14),-FIND("v",'Rinks for 5 groups'!G$14,1),-1))),'Group Check'!$B:$E,2,FALSE))</f>
        <v>Connie Rixon (Malta)</v>
      </c>
      <c r="K53" s="65" t="str">
        <f t="shared" si="56"/>
        <v/>
      </c>
      <c r="L53" s="65" t="str">
        <f t="shared" si="57"/>
        <v/>
      </c>
      <c r="N53" s="65" t="str">
        <f t="shared" si="58"/>
        <v>Julie Forrest (Defending Champion)</v>
      </c>
      <c r="O53" s="65" t="str">
        <f t="shared" si="59"/>
        <v/>
      </c>
      <c r="P53" s="65" t="str">
        <f t="shared" si="60"/>
        <v/>
      </c>
      <c r="Q53" s="65" t="str">
        <f t="shared" si="61"/>
        <v/>
      </c>
      <c r="R53" s="65" t="str">
        <f t="shared" si="62"/>
        <v/>
      </c>
      <c r="S53" s="65" t="str">
        <f t="shared" si="63"/>
        <v/>
      </c>
      <c r="T53" s="65" t="str">
        <f t="shared" si="64"/>
        <v>Connie Rixon (Malta)</v>
      </c>
      <c r="U53" s="65" t="str">
        <f t="shared" si="65"/>
        <v/>
      </c>
      <c r="V53" s="65" t="str">
        <f t="shared" si="66"/>
        <v/>
      </c>
      <c r="W53" s="65" t="str">
        <f t="shared" si="67"/>
        <v/>
      </c>
      <c r="X53" s="65" t="str">
        <f t="shared" si="68"/>
        <v/>
      </c>
      <c r="Y53" s="65" t="str">
        <f t="shared" si="69"/>
        <v/>
      </c>
    </row>
    <row r="54" spans="1:25">
      <c r="A54" s="65" t="str">
        <f>IF(ISNUMBER(MATCH(B54,'Group Check'!$C$82:$C$111,0))," MXP ",IF(ISNUMBER(MATCH(B54,'Group Check'!$C$2:$C$31,0))," MS ",IF(ISNUMBER(MATCH(B54,'Group Check'!$C$42:$C$70,0))," WS ","")))</f>
        <v xml:space="preserve"> WS </v>
      </c>
      <c r="B54" s="65" t="str">
        <f>IF('Rinks for 5 groups'!H$14="","",VLOOKUP(_xlfn.NUMBERVALUE(LEFT('Rinks for 5 groups'!H$14,SUM(FIND("v",'Rinks for 5 groups'!H$14,1),-2))),'Group Check'!$B:$E,2,FALSE))</f>
        <v>Linda Ng (Canada )</v>
      </c>
      <c r="C54" s="68"/>
      <c r="D54" s="68"/>
      <c r="F54" s="66" t="s">
        <v>670</v>
      </c>
      <c r="G54" s="68"/>
      <c r="H54" s="68"/>
      <c r="I54" s="68"/>
      <c r="J54" s="65" t="str">
        <f>IF('Rinks for 5 groups'!H$14="","",VLOOKUP(_xlfn.NUMBERVALUE(RIGHT('Rinks for 5 groups'!H$14,SUM(LEN('Rinks for 5 groups'!H$14),-FIND("v",'Rinks for 5 groups'!H$14,1),-1))),'Group Check'!$B:$E,2,FALSE))</f>
        <v>Cindy Royet  (France)</v>
      </c>
      <c r="K54" s="65" t="str">
        <f t="shared" si="56"/>
        <v/>
      </c>
      <c r="L54" s="65" t="str">
        <f t="shared" si="57"/>
        <v/>
      </c>
      <c r="N54" s="65" t="str">
        <f t="shared" si="58"/>
        <v>Linda Ng (Canada )</v>
      </c>
      <c r="O54" s="65" t="str">
        <f t="shared" si="59"/>
        <v/>
      </c>
      <c r="P54" s="65" t="str">
        <f t="shared" si="60"/>
        <v/>
      </c>
      <c r="Q54" s="65" t="str">
        <f t="shared" si="61"/>
        <v/>
      </c>
      <c r="R54" s="65" t="str">
        <f t="shared" si="62"/>
        <v/>
      </c>
      <c r="S54" s="65" t="str">
        <f t="shared" si="63"/>
        <v/>
      </c>
      <c r="T54" s="65" t="str">
        <f t="shared" si="64"/>
        <v>Cindy Royet  (France)</v>
      </c>
      <c r="U54" s="65" t="str">
        <f t="shared" si="65"/>
        <v/>
      </c>
      <c r="V54" s="65" t="str">
        <f t="shared" si="66"/>
        <v/>
      </c>
      <c r="W54" s="65" t="str">
        <f t="shared" si="67"/>
        <v/>
      </c>
      <c r="X54" s="65" t="str">
        <f t="shared" si="68"/>
        <v/>
      </c>
      <c r="Y54" s="65" t="str">
        <f t="shared" si="69"/>
        <v/>
      </c>
    </row>
    <row r="55" spans="1:25">
      <c r="C55" s="68"/>
      <c r="D55" s="68"/>
      <c r="G55" s="68"/>
      <c r="H55" s="68"/>
      <c r="I55" s="68"/>
    </row>
    <row r="56" spans="1:25" ht="21" customHeight="1">
      <c r="B56" s="297" t="s">
        <v>650</v>
      </c>
      <c r="C56" s="297"/>
      <c r="D56" s="297"/>
      <c r="E56" s="297"/>
      <c r="F56" s="297"/>
      <c r="G56" s="297"/>
      <c r="H56" s="297"/>
      <c r="I56" s="297"/>
      <c r="J56" s="297"/>
      <c r="K56" s="192"/>
      <c r="L56" s="64"/>
      <c r="N56" s="298" t="s">
        <v>553</v>
      </c>
      <c r="O56" s="298"/>
      <c r="P56" s="298"/>
      <c r="Q56" s="298"/>
      <c r="R56" s="298"/>
      <c r="S56" s="298"/>
      <c r="T56" s="298" t="s">
        <v>554</v>
      </c>
      <c r="U56" s="298"/>
      <c r="V56" s="298"/>
      <c r="W56" s="298"/>
      <c r="X56" s="298"/>
      <c r="Y56" s="298"/>
    </row>
    <row r="57" spans="1:25" s="66" customFormat="1" ht="45">
      <c r="B57" s="66" t="s">
        <v>550</v>
      </c>
      <c r="C57" s="67" t="s">
        <v>551</v>
      </c>
      <c r="D57" s="67" t="s">
        <v>552</v>
      </c>
      <c r="G57" s="67" t="s">
        <v>551</v>
      </c>
      <c r="H57" s="67" t="s">
        <v>552</v>
      </c>
      <c r="I57" s="67"/>
      <c r="J57" s="66" t="s">
        <v>550</v>
      </c>
      <c r="K57" s="66" t="s">
        <v>596</v>
      </c>
      <c r="L57" s="66" t="s">
        <v>597</v>
      </c>
      <c r="O57" s="107" t="s">
        <v>594</v>
      </c>
      <c r="P57" s="107" t="s">
        <v>592</v>
      </c>
      <c r="Q57" s="107" t="s">
        <v>593</v>
      </c>
      <c r="R57" s="107" t="s">
        <v>601</v>
      </c>
      <c r="S57" s="107" t="s">
        <v>595</v>
      </c>
      <c r="T57" s="107"/>
      <c r="U57" s="107" t="s">
        <v>594</v>
      </c>
      <c r="V57" s="107" t="s">
        <v>592</v>
      </c>
      <c r="W57" s="107" t="s">
        <v>593</v>
      </c>
      <c r="X57" s="107" t="s">
        <v>602</v>
      </c>
      <c r="Y57" s="67" t="s">
        <v>595</v>
      </c>
    </row>
    <row r="58" spans="1:25">
      <c r="A58" s="65" t="str">
        <f>IF(ISNUMBER(MATCH(B58,'Group Check'!$C$82:$C$111,0))," MXP ",IF(ISNUMBER(MATCH(B58,'Group Check'!$C$2:$C$31,0))," MS ",IF(ISNUMBER(MATCH(B58,'Group Check'!$C$42:$C$70,0))," WS ","")))</f>
        <v xml:space="preserve"> WS </v>
      </c>
      <c r="B58" s="65" t="str">
        <f>IF('Rinks for 5 groups'!C$15="","",VLOOKUP(_xlfn.NUMBERVALUE(LEFT('Rinks for 5 groups'!C$15,SUM(FIND("v",'Rinks for 5 groups'!C$15,1),-2))),'Group Check'!$B:$E,2,FALSE))</f>
        <v>Maureen Caesar (Jamaica)</v>
      </c>
      <c r="C58" s="68"/>
      <c r="D58" s="68"/>
      <c r="F58" s="66" t="s">
        <v>670</v>
      </c>
      <c r="G58" s="68"/>
      <c r="H58" s="68"/>
      <c r="I58" s="68"/>
      <c r="J58" s="65" t="str">
        <f>IF('Rinks for 5 groups'!C$15="","",VLOOKUP(_xlfn.NUMBERVALUE(RIGHT('Rinks for 5 groups'!C$15,SUM(LEN('Rinks for 5 groups'!C$15),-FIND("v",'Rinks for 5 groups'!C$15,1),-1))),'Group Check'!$B:$E,2,FALSE))</f>
        <v>Tayla Bruce (New Zealand)</v>
      </c>
      <c r="K58" s="65" t="str">
        <f t="shared" ref="K58:K63" si="70">IF(S58="","",IF(S58=3,N58,T58))</f>
        <v/>
      </c>
      <c r="L58" s="65" t="str">
        <f t="shared" ref="L58:L63" si="71">IF(K58="","",IF(K58=B58,J58,B58))</f>
        <v/>
      </c>
      <c r="N58" s="65" t="str">
        <f t="shared" ref="N58:N63" si="72">B58</f>
        <v>Maureen Caesar (Jamaica)</v>
      </c>
      <c r="O58" s="65" t="str">
        <f t="shared" ref="O58:O63" si="73">IF(AND(C58="",G58=""),"",IF($C58&gt;$G58,2,IF($C58=$G58,1,0)))</f>
        <v/>
      </c>
      <c r="P58" s="65" t="str">
        <f t="shared" ref="P58:P63" si="74">IF(AND(D58="",H58=""),"",IF($D58&gt;$H58,2,IF($D58=$H58,1,0)))</f>
        <v/>
      </c>
      <c r="Q58" s="65" t="str">
        <f t="shared" ref="Q58:Q63" si="75">IF(AND(E58="",I58=""),"",IF($E58&gt;$I58,1,IF($E58=$I58,0.5,0)))</f>
        <v/>
      </c>
      <c r="R58" s="65" t="str">
        <f t="shared" ref="R58:R63" si="76">IF(O58="","",SUM(O58:P58))</f>
        <v/>
      </c>
      <c r="S58" s="65" t="str">
        <f t="shared" ref="S58:S63" si="77">IF(O58="","",IF(R58&gt;X58,3,IF(Q58&gt;W58,3,0)))</f>
        <v/>
      </c>
      <c r="T58" s="65" t="str">
        <f t="shared" ref="T58:T63" si="78">J58</f>
        <v>Tayla Bruce (New Zealand)</v>
      </c>
      <c r="U58" s="65" t="str">
        <f t="shared" ref="U58:U63" si="79">IF(AND(C58="",G58=""),"",IF($G58&gt;$C58,2,IF($G58=$C58,1,0)))</f>
        <v/>
      </c>
      <c r="V58" s="65" t="str">
        <f t="shared" ref="V58:V63" si="80">IF(AND(D58="",H58=""),"",IF($H58&gt;$D58,2,IF($H58=$D58,1,0)))</f>
        <v/>
      </c>
      <c r="W58" s="65" t="str">
        <f t="shared" ref="W58:W63" si="81">IF(AND(E58="",I58=""),"",IF($I58&gt;$E58,1,IF($I58=$E58,0.5,0)))</f>
        <v/>
      </c>
      <c r="X58" s="65" t="str">
        <f t="shared" ref="X58:X63" si="82">IF(U58="","",SUM(U58:V58))</f>
        <v/>
      </c>
      <c r="Y58" s="65" t="str">
        <f t="shared" ref="Y58:Y63" si="83">IF(U58="","",IF(X58&gt;R58,3,IF(W58&gt;Q58,3,0)))</f>
        <v/>
      </c>
    </row>
    <row r="59" spans="1:25">
      <c r="A59" s="65" t="str">
        <f>IF(ISNUMBER(MATCH(B59,'Group Check'!$C$82:$C$111,0))," MXP ",IF(ISNUMBER(MATCH(B59,'Group Check'!$C$2:$C$31,0))," MS ",IF(ISNUMBER(MATCH(B59,'Group Check'!$C$42:$C$70,0))," WS ","")))</f>
        <v xml:space="preserve"> WS </v>
      </c>
      <c r="B59" s="65" t="str">
        <f>IF('Rinks for 5 groups'!D$15="","",VLOOKUP(_xlfn.NUMBERVALUE(LEFT('Rinks for 5 groups'!D$15,SUM(FIND("v",'Rinks for 5 groups'!D$15,1),-2))),'Group Check'!$B:$E,2,FALSE))</f>
        <v>Lephai Marea Modutlwa (Botswana)</v>
      </c>
      <c r="C59" s="68"/>
      <c r="D59" s="68"/>
      <c r="F59" s="66" t="s">
        <v>670</v>
      </c>
      <c r="G59" s="68"/>
      <c r="H59" s="68"/>
      <c r="I59" s="68"/>
      <c r="J59" s="65" t="str">
        <f>IF('Rinks for 5 groups'!D$15="","",VLOOKUP(_xlfn.NUMBERVALUE(RIGHT('Rinks for 5 groups'!D$15,SUM(LEN('Rinks for 5 groups'!D$15),-FIND("v",'Rinks for 5 groups'!D$15,1),-1))),'Group Check'!$B:$E,2,FALSE))</f>
        <v>Pian Lai (Macao China )</v>
      </c>
      <c r="K59" s="65" t="str">
        <f t="shared" si="70"/>
        <v/>
      </c>
      <c r="L59" s="65" t="str">
        <f t="shared" si="71"/>
        <v/>
      </c>
      <c r="N59" s="65" t="str">
        <f t="shared" si="72"/>
        <v>Lephai Marea Modutlwa (Botswana)</v>
      </c>
      <c r="O59" s="65" t="str">
        <f t="shared" si="73"/>
        <v/>
      </c>
      <c r="P59" s="65" t="str">
        <f t="shared" si="74"/>
        <v/>
      </c>
      <c r="Q59" s="65" t="str">
        <f t="shared" si="75"/>
        <v/>
      </c>
      <c r="R59" s="65" t="str">
        <f t="shared" si="76"/>
        <v/>
      </c>
      <c r="S59" s="65" t="str">
        <f t="shared" si="77"/>
        <v/>
      </c>
      <c r="T59" s="65" t="str">
        <f t="shared" si="78"/>
        <v>Pian Lai (Macao China )</v>
      </c>
      <c r="U59" s="65" t="str">
        <f t="shared" si="79"/>
        <v/>
      </c>
      <c r="V59" s="65" t="str">
        <f t="shared" si="80"/>
        <v/>
      </c>
      <c r="W59" s="65" t="str">
        <f t="shared" si="81"/>
        <v/>
      </c>
      <c r="X59" s="65" t="str">
        <f t="shared" si="82"/>
        <v/>
      </c>
      <c r="Y59" s="65" t="str">
        <f t="shared" si="83"/>
        <v/>
      </c>
    </row>
    <row r="60" spans="1:25">
      <c r="A60" s="65" t="str">
        <f>IF(ISNUMBER(MATCH(B60,'Group Check'!$C$82:$C$111,0))," MXP ",IF(ISNUMBER(MATCH(B60,'Group Check'!$C$2:$C$31,0))," MS ",IF(ISNUMBER(MATCH(B60,'Group Check'!$C$42:$C$70,0))," WS ","")))</f>
        <v xml:space="preserve"> WS </v>
      </c>
      <c r="B60" s="65" t="str">
        <f>IF('Rinks for 5 groups'!E$15="","",VLOOKUP(_xlfn.NUMBERVALUE(LEFT('Rinks for 5 groups'!E$15,SUM(FIND("v",'Rinks for 5 groups'!E$15,1),-2))),'Group Check'!$B:$E,2,FALSE))</f>
        <v>Marianne Kuenzle (Switzerland )</v>
      </c>
      <c r="C60" s="68"/>
      <c r="D60" s="68"/>
      <c r="F60" s="66" t="s">
        <v>670</v>
      </c>
      <c r="G60" s="68"/>
      <c r="H60" s="68"/>
      <c r="I60" s="68"/>
      <c r="J60" s="65" t="str">
        <f>IF('Rinks for 5 groups'!E$15="","",VLOOKUP(_xlfn.NUMBERVALUE(RIGHT('Rinks for 5 groups'!E$15,SUM(LEN('Rinks for 5 groups'!E$15),-FIND("v",'Rinks for 5 groups'!E$15,1),-1))),'Group Check'!$B:$E,2,FALSE))</f>
        <v>Rosemary Ogier (Guernsey )</v>
      </c>
      <c r="K60" s="65" t="str">
        <f t="shared" si="70"/>
        <v/>
      </c>
      <c r="L60" s="65" t="str">
        <f t="shared" si="71"/>
        <v/>
      </c>
      <c r="N60" s="65" t="str">
        <f t="shared" si="72"/>
        <v>Marianne Kuenzle (Switzerland )</v>
      </c>
      <c r="O60" s="65" t="str">
        <f t="shared" si="73"/>
        <v/>
      </c>
      <c r="P60" s="65" t="str">
        <f t="shared" si="74"/>
        <v/>
      </c>
      <c r="Q60" s="65" t="str">
        <f t="shared" si="75"/>
        <v/>
      </c>
      <c r="R60" s="65" t="str">
        <f t="shared" si="76"/>
        <v/>
      </c>
      <c r="S60" s="65" t="str">
        <f t="shared" si="77"/>
        <v/>
      </c>
      <c r="T60" s="65" t="str">
        <f t="shared" si="78"/>
        <v>Rosemary Ogier (Guernsey )</v>
      </c>
      <c r="U60" s="65" t="str">
        <f t="shared" si="79"/>
        <v/>
      </c>
      <c r="V60" s="65" t="str">
        <f t="shared" si="80"/>
        <v/>
      </c>
      <c r="W60" s="65" t="str">
        <f t="shared" si="81"/>
        <v/>
      </c>
      <c r="X60" s="65" t="str">
        <f t="shared" si="82"/>
        <v/>
      </c>
      <c r="Y60" s="65" t="str">
        <f t="shared" si="83"/>
        <v/>
      </c>
    </row>
    <row r="61" spans="1:25">
      <c r="A61" s="65" t="str">
        <f>IF(ISNUMBER(MATCH(B61,'Group Check'!$C$82:$C$111,0))," MXP ",IF(ISNUMBER(MATCH(B61,'Group Check'!$C$2:$C$31,0))," MS ",IF(ISNUMBER(MATCH(B61,'Group Check'!$C$42:$C$70,0))," WS ","")))</f>
        <v xml:space="preserve"> WS </v>
      </c>
      <c r="B61" s="65" t="str">
        <f>IF('Rinks for 5 groups'!F$15="","",VLOOKUP(_xlfn.NUMBERVALUE(LEFT('Rinks for 5 groups'!F$15,SUM(FIND("v",'Rinks for 5 groups'!F$15,1),-2))),'Group Check'!$B:$E,2,FALSE))</f>
        <v>Caroline Whitehead (Isle Of Man)</v>
      </c>
      <c r="C61" s="68"/>
      <c r="D61" s="68"/>
      <c r="F61" s="66" t="s">
        <v>670</v>
      </c>
      <c r="G61" s="68"/>
      <c r="H61" s="68"/>
      <c r="I61" s="68"/>
      <c r="J61" s="65" t="str">
        <f>IF('Rinks for 5 groups'!F$15="","",VLOOKUP(_xlfn.NUMBERVALUE(RIGHT('Rinks for 5 groups'!F$15,SUM(LEN('Rinks for 5 groups'!F$15),-FIND("v",'Rinks for 5 groups'!F$15,1),-1))),'Group Check'!$B:$E,2,FALSE))</f>
        <v>Sandra Hazel Bailie MBE (Ireland )</v>
      </c>
      <c r="K61" s="65" t="str">
        <f t="shared" si="70"/>
        <v/>
      </c>
      <c r="L61" s="65" t="str">
        <f t="shared" si="71"/>
        <v/>
      </c>
      <c r="N61" s="65" t="str">
        <f t="shared" si="72"/>
        <v>Caroline Whitehead (Isle Of Man)</v>
      </c>
      <c r="O61" s="65" t="str">
        <f t="shared" si="73"/>
        <v/>
      </c>
      <c r="P61" s="65" t="str">
        <f t="shared" si="74"/>
        <v/>
      </c>
      <c r="Q61" s="65" t="str">
        <f t="shared" si="75"/>
        <v/>
      </c>
      <c r="R61" s="65" t="str">
        <f t="shared" si="76"/>
        <v/>
      </c>
      <c r="S61" s="65" t="str">
        <f t="shared" si="77"/>
        <v/>
      </c>
      <c r="T61" s="65" t="str">
        <f t="shared" si="78"/>
        <v>Sandra Hazel Bailie MBE (Ireland )</v>
      </c>
      <c r="U61" s="65" t="str">
        <f t="shared" si="79"/>
        <v/>
      </c>
      <c r="V61" s="65" t="str">
        <f t="shared" si="80"/>
        <v/>
      </c>
      <c r="W61" s="65" t="str">
        <f t="shared" si="81"/>
        <v/>
      </c>
      <c r="X61" s="65" t="str">
        <f t="shared" si="82"/>
        <v/>
      </c>
      <c r="Y61" s="65" t="str">
        <f t="shared" si="83"/>
        <v/>
      </c>
    </row>
    <row r="62" spans="1:25">
      <c r="A62" s="65" t="str">
        <f>IF(ISNUMBER(MATCH(B62,'Group Check'!$C$82:$C$111,0))," MXP ",IF(ISNUMBER(MATCH(B62,'Group Check'!$C$2:$C$31,0))," MS ",IF(ISNUMBER(MATCH(B62,'Group Check'!$C$42:$C$70,0))," WS ","")))</f>
        <v xml:space="preserve"> WS </v>
      </c>
      <c r="B62" s="65" t="str">
        <f>IF('Rinks for 5 groups'!G$15="","",VLOOKUP(_xlfn.NUMBERVALUE(LEFT('Rinks for 5 groups'!G$15,SUM(FIND("v",'Rinks for 5 groups'!G$15,1),-2))),'Group Check'!$B:$E,2,FALSE))</f>
        <v>Yvonne Olivier (Namibia)</v>
      </c>
      <c r="C62" s="68"/>
      <c r="D62" s="68"/>
      <c r="F62" s="66" t="s">
        <v>670</v>
      </c>
      <c r="G62" s="68"/>
      <c r="H62" s="68"/>
      <c r="I62" s="68"/>
      <c r="J62" s="65" t="str">
        <f>IF('Rinks for 5 groups'!G$15="","",VLOOKUP(_xlfn.NUMBERVALUE(RIGHT('Rinks for 5 groups'!G$15,SUM(LEN('Rinks for 5 groups'!G$15),-FIND("v",'Rinks for 5 groups'!G$15,1),-1))),'Group Check'!$B:$E,2,FALSE))</f>
        <v>Rebecca McMillan (England )</v>
      </c>
      <c r="K62" s="65" t="str">
        <f t="shared" si="70"/>
        <v/>
      </c>
      <c r="L62" s="65" t="str">
        <f t="shared" si="71"/>
        <v/>
      </c>
      <c r="N62" s="65" t="str">
        <f t="shared" si="72"/>
        <v>Yvonne Olivier (Namibia)</v>
      </c>
      <c r="O62" s="65" t="str">
        <f t="shared" si="73"/>
        <v/>
      </c>
      <c r="P62" s="65" t="str">
        <f t="shared" si="74"/>
        <v/>
      </c>
      <c r="Q62" s="65" t="str">
        <f t="shared" si="75"/>
        <v/>
      </c>
      <c r="R62" s="65" t="str">
        <f t="shared" si="76"/>
        <v/>
      </c>
      <c r="S62" s="65" t="str">
        <f t="shared" si="77"/>
        <v/>
      </c>
      <c r="T62" s="65" t="str">
        <f t="shared" si="78"/>
        <v>Rebecca McMillan (England )</v>
      </c>
      <c r="U62" s="65" t="str">
        <f t="shared" si="79"/>
        <v/>
      </c>
      <c r="V62" s="65" t="str">
        <f t="shared" si="80"/>
        <v/>
      </c>
      <c r="W62" s="65" t="str">
        <f t="shared" si="81"/>
        <v/>
      </c>
      <c r="X62" s="65" t="str">
        <f t="shared" si="82"/>
        <v/>
      </c>
      <c r="Y62" s="65" t="str">
        <f t="shared" si="83"/>
        <v/>
      </c>
    </row>
    <row r="63" spans="1:25">
      <c r="A63" s="65" t="str">
        <f>IF(ISNUMBER(MATCH(B63,'Group Check'!$C$82:$C$111,0))," MXP ",IF(ISNUMBER(MATCH(B63,'Group Check'!$C$2:$C$31,0))," MS ",IF(ISNUMBER(MATCH(B63,'Group Check'!$C$42:$C$70,0))," WS ","")))</f>
        <v/>
      </c>
      <c r="B63" s="65" t="str">
        <f>IF('Rinks for 5 groups'!H$15="","",VLOOKUP(_xlfn.NUMBERVALUE(LEFT('Rinks for 5 groups'!H$15,SUM(FIND("v",'Rinks for 5 groups'!H$15,1),-2))),'Group Check'!$B:$E,2,FALSE))</f>
        <v/>
      </c>
      <c r="C63" s="68"/>
      <c r="D63" s="68"/>
      <c r="F63" s="66" t="s">
        <v>670</v>
      </c>
      <c r="G63" s="68"/>
      <c r="H63" s="68"/>
      <c r="I63" s="68"/>
      <c r="J63" s="65" t="str">
        <f>IF('Rinks for 5 groups'!H$15="","",VLOOKUP(_xlfn.NUMBERVALUE(RIGHT('Rinks for 5 groups'!H$15,SUM(LEN('Rinks for 5 groups'!H$15),-FIND("v",'Rinks for 5 groups'!H$15,1),-1))),'Group Check'!$B:$E,2,FALSE))</f>
        <v/>
      </c>
      <c r="K63" s="65" t="str">
        <f t="shared" si="70"/>
        <v/>
      </c>
      <c r="L63" s="65" t="str">
        <f t="shared" si="71"/>
        <v/>
      </c>
      <c r="N63" s="65" t="str">
        <f t="shared" si="72"/>
        <v/>
      </c>
      <c r="O63" s="65" t="str">
        <f t="shared" si="73"/>
        <v/>
      </c>
      <c r="P63" s="65" t="str">
        <f t="shared" si="74"/>
        <v/>
      </c>
      <c r="Q63" s="65" t="str">
        <f t="shared" si="75"/>
        <v/>
      </c>
      <c r="R63" s="65" t="str">
        <f t="shared" si="76"/>
        <v/>
      </c>
      <c r="S63" s="65" t="str">
        <f t="shared" si="77"/>
        <v/>
      </c>
      <c r="T63" s="65" t="str">
        <f t="shared" si="78"/>
        <v/>
      </c>
      <c r="U63" s="65" t="str">
        <f t="shared" si="79"/>
        <v/>
      </c>
      <c r="V63" s="65" t="str">
        <f t="shared" si="80"/>
        <v/>
      </c>
      <c r="W63" s="65" t="str">
        <f t="shared" si="81"/>
        <v/>
      </c>
      <c r="X63" s="65" t="str">
        <f t="shared" si="82"/>
        <v/>
      </c>
      <c r="Y63" s="65" t="str">
        <f t="shared" si="83"/>
        <v/>
      </c>
    </row>
    <row r="64" spans="1:25">
      <c r="C64" s="68"/>
      <c r="D64" s="68"/>
      <c r="G64" s="68"/>
      <c r="H64" s="68"/>
      <c r="I64" s="68"/>
    </row>
    <row r="65" spans="1:25" ht="21">
      <c r="B65" s="297" t="s">
        <v>624</v>
      </c>
      <c r="C65" s="297"/>
      <c r="D65" s="297"/>
      <c r="E65" s="297"/>
      <c r="F65" s="297"/>
      <c r="G65" s="297"/>
      <c r="H65" s="297"/>
      <c r="I65" s="297"/>
      <c r="J65" s="297"/>
    </row>
    <row r="66" spans="1:25" ht="21" customHeight="1">
      <c r="B66" s="297" t="s">
        <v>644</v>
      </c>
      <c r="C66" s="297"/>
      <c r="D66" s="297"/>
      <c r="E66" s="297"/>
      <c r="F66" s="297"/>
      <c r="G66" s="297"/>
      <c r="H66" s="297"/>
      <c r="I66" s="297"/>
      <c r="J66" s="297"/>
      <c r="K66" s="192"/>
      <c r="L66" s="64"/>
      <c r="N66" s="298" t="s">
        <v>553</v>
      </c>
      <c r="O66" s="298"/>
      <c r="P66" s="298"/>
      <c r="Q66" s="298"/>
      <c r="R66" s="298"/>
      <c r="S66" s="298"/>
      <c r="T66" s="298" t="s">
        <v>554</v>
      </c>
      <c r="U66" s="298"/>
      <c r="V66" s="298"/>
      <c r="W66" s="298"/>
      <c r="X66" s="298"/>
      <c r="Y66" s="298"/>
    </row>
    <row r="67" spans="1:25" s="66" customFormat="1" ht="45">
      <c r="B67" s="66" t="s">
        <v>550</v>
      </c>
      <c r="C67" s="67" t="s">
        <v>551</v>
      </c>
      <c r="D67" s="67" t="s">
        <v>552</v>
      </c>
      <c r="G67" s="67" t="s">
        <v>551</v>
      </c>
      <c r="H67" s="67" t="s">
        <v>552</v>
      </c>
      <c r="I67" s="67"/>
      <c r="J67" s="66" t="s">
        <v>550</v>
      </c>
      <c r="K67" s="66" t="s">
        <v>596</v>
      </c>
      <c r="L67" s="66" t="s">
        <v>597</v>
      </c>
      <c r="O67" s="107" t="s">
        <v>594</v>
      </c>
      <c r="P67" s="107" t="s">
        <v>592</v>
      </c>
      <c r="Q67" s="107" t="s">
        <v>593</v>
      </c>
      <c r="R67" s="107" t="s">
        <v>601</v>
      </c>
      <c r="S67" s="107" t="s">
        <v>595</v>
      </c>
      <c r="T67" s="107"/>
      <c r="U67" s="107" t="s">
        <v>594</v>
      </c>
      <c r="V67" s="107" t="s">
        <v>592</v>
      </c>
      <c r="W67" s="107" t="s">
        <v>593</v>
      </c>
      <c r="X67" s="107" t="s">
        <v>602</v>
      </c>
      <c r="Y67" s="67" t="s">
        <v>595</v>
      </c>
    </row>
    <row r="68" spans="1:25">
      <c r="A68" s="65" t="str">
        <f>IF(ISNUMBER(MATCH(B68,'Group Check'!$C$82:$C$111,0))," MXP ",IF(ISNUMBER(MATCH(B68,'Group Check'!$C$2:$C$31,0))," MS ",IF(ISNUMBER(MATCH(B68,'Group Check'!$C$42:$C$70,0))," WS ","")))</f>
        <v xml:space="preserve"> MXP </v>
      </c>
      <c r="B68" s="65" t="str">
        <f>IF('Rinks for 5 groups'!J$7="","",VLOOKUP(_xlfn.NUMBERVALUE(LEFT('Rinks for 5 groups'!J$7,SUM(FIND("v",'Rinks for 5 groups'!J$7,1),-2))),'Group Check'!$B:$E,2,FALSE))</f>
        <v>Cindy Royet  (France) &amp; Maxime Faure  (France)</v>
      </c>
      <c r="C68" s="68"/>
      <c r="D68" s="68"/>
      <c r="F68" s="66" t="s">
        <v>670</v>
      </c>
      <c r="G68" s="68"/>
      <c r="H68" s="68"/>
      <c r="I68" s="68"/>
      <c r="J68" s="65" t="str">
        <f>IF('Rinks for 5 groups'!J$7="","",VLOOKUP(_xlfn.NUMBERVALUE(RIGHT('Rinks for 5 groups'!J$7,SUM(LEN('Rinks for 5 groups'!J$7),-FIND("v",'Rinks for 5 groups'!J$7,1),-1))),'Group Check'!$B:$E,2,FALSE))</f>
        <v>Rebecca McMillan (England ) &amp; Harry Goodwin (England )</v>
      </c>
      <c r="K68" s="65" t="str">
        <f>IF(S68="","",IF(S68=3,N68,T68))</f>
        <v/>
      </c>
      <c r="L68" s="65" t="str">
        <f>IF(K68="","",IF(K68=B68,J68,B68))</f>
        <v/>
      </c>
      <c r="N68" s="65" t="str">
        <f>B68</f>
        <v>Cindy Royet  (France) &amp; Maxime Faure  (France)</v>
      </c>
      <c r="O68" s="65" t="str">
        <f>IF(AND(C68="",G68=""),"",IF($C68&gt;$G68,2,IF($C68=$G68,1,0)))</f>
        <v/>
      </c>
      <c r="P68" s="65" t="str">
        <f>IF(AND(D68="",H68=""),"",IF($D68&gt;$H68,2,IF($D68=$H68,1,0)))</f>
        <v/>
      </c>
      <c r="Q68" s="65" t="str">
        <f>IF(AND(E68="",I68=""),"",IF($E68&gt;$I68,1,IF($E68=$I68,0.5,0)))</f>
        <v/>
      </c>
      <c r="R68" s="65" t="str">
        <f>IF(O68="","",SUM(O68:P68))</f>
        <v/>
      </c>
      <c r="S68" s="65" t="str">
        <f>IF(O68="","",IF(R68&gt;X68,3,IF(Q68&gt;W68,3,0)))</f>
        <v/>
      </c>
      <c r="T68" s="65" t="str">
        <f>J68</f>
        <v>Rebecca McMillan (England ) &amp; Harry Goodwin (England )</v>
      </c>
      <c r="U68" s="65" t="str">
        <f>IF(AND(C68="",G68=""),"",IF($G68&gt;$C68,2,IF($G68=$C68,1,0)))</f>
        <v/>
      </c>
      <c r="V68" s="65" t="str">
        <f>IF(AND(D68="",H68=""),"",IF($H68&gt;$D68,2,IF($H68=$D68,1,0)))</f>
        <v/>
      </c>
      <c r="W68" s="65" t="str">
        <f>IF(AND(E68="",I68=""),"",IF($I68&gt;$E68,1,IF($I68=$E68,0.5,0)))</f>
        <v/>
      </c>
      <c r="X68" s="65" t="str">
        <f>IF(U68="","",SUM(U68:V68))</f>
        <v/>
      </c>
      <c r="Y68" s="65" t="str">
        <f>IF(U68="","",IF(X68&gt;R68,3,IF(W68&gt;Q68,3,0)))</f>
        <v/>
      </c>
    </row>
    <row r="69" spans="1:25">
      <c r="A69" s="65" t="str">
        <f>IF(ISNUMBER(MATCH(B69,'Group Check'!$C$82:$C$111,0))," MXP ",IF(ISNUMBER(MATCH(B69,'Group Check'!$C$2:$C$31,0))," MS ",IF(ISNUMBER(MATCH(B69,'Group Check'!$C$42:$C$70,0))," WS ","")))</f>
        <v xml:space="preserve"> MXP </v>
      </c>
      <c r="B69" s="65" t="str">
        <f>IF('Rinks for 5 groups'!K$7="","",VLOOKUP(_xlfn.NUMBERVALUE(LEFT('Rinks for 5 groups'!K$7,SUM(FIND("v",'Rinks for 5 groups'!K$7,1),-2))),'Group Check'!$B:$E,2,FALSE))</f>
        <v>Ha Yat Ting (Gloria) (Hong Kong China ) &amp; Lai Gon-Lap Stanley (Hong Kong China )</v>
      </c>
      <c r="C69" s="68"/>
      <c r="D69" s="68"/>
      <c r="F69" s="66" t="s">
        <v>670</v>
      </c>
      <c r="G69" s="68"/>
      <c r="H69" s="68"/>
      <c r="I69" s="68"/>
      <c r="J69" s="65" t="str">
        <f>IF('Rinks for 5 groups'!K$7="","",VLOOKUP(_xlfn.NUMBERVALUE(RIGHT('Rinks for 5 groups'!K$7,SUM(LEN('Rinks for 5 groups'!K$7),-FIND("v",'Rinks for 5 groups'!K$7,1),-1))),'Group Check'!$B:$E,2,FALSE))</f>
        <v>Lee Beng Hua (May) (Singapore ) &amp; Chiu Pok Man (Singapore )</v>
      </c>
      <c r="K69" s="65" t="str">
        <f t="shared" ref="K69:K82" si="84">IF(S69="","",IF(S69=3,N69,T69))</f>
        <v/>
      </c>
      <c r="L69" s="65" t="str">
        <f t="shared" ref="L69:L82" si="85">IF(K69="","",IF(K69=B69,J69,B69))</f>
        <v/>
      </c>
      <c r="N69" s="65" t="str">
        <f t="shared" ref="N69:N82" si="86">B69</f>
        <v>Ha Yat Ting (Gloria) (Hong Kong China ) &amp; Lai Gon-Lap Stanley (Hong Kong China )</v>
      </c>
      <c r="O69" s="65" t="str">
        <f t="shared" ref="O69:O82" si="87">IF(AND(C69="",G69=""),"",IF($C69&gt;$G69,2,IF($C69=$G69,1,0)))</f>
        <v/>
      </c>
      <c r="P69" s="65" t="str">
        <f t="shared" ref="P69:P82" si="88">IF(AND(D69="",H69=""),"",IF($D69&gt;$H69,2,IF($D69=$H69,1,0)))</f>
        <v/>
      </c>
      <c r="Q69" s="65" t="str">
        <f t="shared" ref="Q69:Q82" si="89">IF(AND(E69="",I69=""),"",IF($E69&gt;$I69,1,IF($E69=$I69,0.5,0)))</f>
        <v/>
      </c>
      <c r="R69" s="65" t="str">
        <f t="shared" ref="R69:R82" si="90">IF(O69="","",SUM(O69:P69))</f>
        <v/>
      </c>
      <c r="S69" s="65" t="str">
        <f t="shared" ref="S69:S82" si="91">IF(O69="","",IF(R69&gt;X69,3,IF(Q69&gt;W69,3,0)))</f>
        <v/>
      </c>
      <c r="T69" s="65" t="str">
        <f t="shared" ref="T69:T82" si="92">J69</f>
        <v>Lee Beng Hua (May) (Singapore ) &amp; Chiu Pok Man (Singapore )</v>
      </c>
      <c r="U69" s="65" t="str">
        <f t="shared" ref="U69:U82" si="93">IF(AND(C69="",G69=""),"",IF($G69&gt;$C69,2,IF($G69=$C69,1,0)))</f>
        <v/>
      </c>
      <c r="V69" s="65" t="str">
        <f t="shared" ref="V69:V82" si="94">IF(AND(D69="",H69=""),"",IF($H69&gt;$D69,2,IF($H69=$D69,1,0)))</f>
        <v/>
      </c>
      <c r="W69" s="65" t="str">
        <f t="shared" ref="W69:W82" si="95">IF(AND(E69="",I69=""),"",IF($I69&gt;$E69,1,IF($I69=$E69,0.5,0)))</f>
        <v/>
      </c>
      <c r="X69" s="65" t="str">
        <f t="shared" ref="X69:X82" si="96">IF(U69="","",SUM(U69:V69))</f>
        <v/>
      </c>
      <c r="Y69" s="65" t="str">
        <f t="shared" ref="Y69:Y82" si="97">IF(U69="","",IF(X69&gt;R69,3,IF(W69&gt;Q69,3,0)))</f>
        <v/>
      </c>
    </row>
    <row r="70" spans="1:25">
      <c r="A70" s="65" t="str">
        <f>IF(ISNUMBER(MATCH(B70,'Group Check'!$C$82:$C$111,0))," MXP ",IF(ISNUMBER(MATCH(B70,'Group Check'!$C$2:$C$31,0))," MS ",IF(ISNUMBER(MATCH(B70,'Group Check'!$C$42:$C$70,0))," WS ","")))</f>
        <v xml:space="preserve"> MXP </v>
      </c>
      <c r="B70" s="65" t="str">
        <f>IF('Rinks for 5 groups'!L$7="","",VLOOKUP(_xlfn.NUMBERVALUE(LEFT('Rinks for 5 groups'!L$7,SUM(FIND("v",'Rinks for 5 groups'!L$7,1),-2))),'Group Check'!$B:$E,2,FALSE))</f>
        <v>Tayla Bruce (New Zealand) &amp; Shannon McIlroy (New Zealand)</v>
      </c>
      <c r="C70" s="68"/>
      <c r="D70" s="68"/>
      <c r="F70" s="66" t="s">
        <v>670</v>
      </c>
      <c r="G70" s="68"/>
      <c r="H70" s="68"/>
      <c r="I70" s="68"/>
      <c r="J70" s="65" t="str">
        <f>IF('Rinks for 5 groups'!L$7="","",VLOOKUP(_xlfn.NUMBERVALUE(RIGHT('Rinks for 5 groups'!L$7,SUM(LEN('Rinks for 5 groups'!L$7),-FIND("v",'Rinks for 5 groups'!L$7,1),-1))),'Group Check'!$B:$E,2,FALSE))</f>
        <v>Mary Thompson (USA) &amp; Loren Dion (USA)</v>
      </c>
      <c r="K70" s="65" t="str">
        <f t="shared" si="84"/>
        <v/>
      </c>
      <c r="L70" s="65" t="str">
        <f t="shared" si="85"/>
        <v/>
      </c>
      <c r="N70" s="65" t="str">
        <f t="shared" si="86"/>
        <v>Tayla Bruce (New Zealand) &amp; Shannon McIlroy (New Zealand)</v>
      </c>
      <c r="O70" s="65" t="str">
        <f t="shared" si="87"/>
        <v/>
      </c>
      <c r="P70" s="65" t="str">
        <f t="shared" si="88"/>
        <v/>
      </c>
      <c r="Q70" s="65" t="str">
        <f t="shared" si="89"/>
        <v/>
      </c>
      <c r="R70" s="65" t="str">
        <f t="shared" si="90"/>
        <v/>
      </c>
      <c r="S70" s="65" t="str">
        <f t="shared" si="91"/>
        <v/>
      </c>
      <c r="T70" s="65" t="str">
        <f t="shared" si="92"/>
        <v>Mary Thompson (USA) &amp; Loren Dion (USA)</v>
      </c>
      <c r="U70" s="65" t="str">
        <f t="shared" si="93"/>
        <v/>
      </c>
      <c r="V70" s="65" t="str">
        <f t="shared" si="94"/>
        <v/>
      </c>
      <c r="W70" s="65" t="str">
        <f t="shared" si="95"/>
        <v/>
      </c>
      <c r="X70" s="65" t="str">
        <f t="shared" si="96"/>
        <v/>
      </c>
      <c r="Y70" s="65" t="str">
        <f t="shared" si="97"/>
        <v/>
      </c>
    </row>
    <row r="71" spans="1:25">
      <c r="A71" s="65" t="str">
        <f>IF(ISNUMBER(MATCH(B71,'Group Check'!$C$82:$C$111,0))," MXP ",IF(ISNUMBER(MATCH(B71,'Group Check'!$C$2:$C$31,0))," MS ",IF(ISNUMBER(MATCH(B71,'Group Check'!$C$42:$C$70,0))," WS ","")))</f>
        <v xml:space="preserve"> MXP </v>
      </c>
      <c r="B71" s="65" t="str">
        <f>IF('Rinks for 5 groups'!M$7="","",VLOOKUP(_xlfn.NUMBERVALUE(LEFT('Rinks for 5 groups'!M$7,SUM(FIND("v",'Rinks for 5 groups'!M$7,1),-2))),'Group Check'!$B:$E,2,FALSE))</f>
        <v>Linda Ng (Canada ) &amp; Mike McNorton (Canada )</v>
      </c>
      <c r="C71" s="68"/>
      <c r="D71" s="68"/>
      <c r="F71" s="66" t="s">
        <v>670</v>
      </c>
      <c r="G71" s="68"/>
      <c r="H71" s="68"/>
      <c r="I71" s="68"/>
      <c r="J71" s="65" t="str">
        <f>IF('Rinks for 5 groups'!M$7="","",VLOOKUP(_xlfn.NUMBERVALUE(RIGHT('Rinks for 5 groups'!M$7,SUM(LEN('Rinks for 5 groups'!M$7),-FIND("v",'Rinks for 5 groups'!M$7,1),-1))),'Group Check'!$B:$E,2,FALSE))</f>
        <v>Sandra Hazel Bailie MBE (Ireland ) &amp; Simon Martin (Ireland )</v>
      </c>
      <c r="K71" s="65" t="str">
        <f t="shared" si="84"/>
        <v/>
      </c>
      <c r="L71" s="65" t="str">
        <f t="shared" si="85"/>
        <v/>
      </c>
      <c r="N71" s="65" t="str">
        <f t="shared" si="86"/>
        <v>Linda Ng (Canada ) &amp; Mike McNorton (Canada )</v>
      </c>
      <c r="O71" s="65" t="str">
        <f t="shared" si="87"/>
        <v/>
      </c>
      <c r="P71" s="65" t="str">
        <f t="shared" si="88"/>
        <v/>
      </c>
      <c r="Q71" s="65" t="str">
        <f t="shared" si="89"/>
        <v/>
      </c>
      <c r="R71" s="65" t="str">
        <f t="shared" si="90"/>
        <v/>
      </c>
      <c r="S71" s="65" t="str">
        <f t="shared" si="91"/>
        <v/>
      </c>
      <c r="T71" s="65" t="str">
        <f t="shared" si="92"/>
        <v>Sandra Hazel Bailie MBE (Ireland ) &amp; Simon Martin (Ireland )</v>
      </c>
      <c r="U71" s="65" t="str">
        <f t="shared" si="93"/>
        <v/>
      </c>
      <c r="V71" s="65" t="str">
        <f t="shared" si="94"/>
        <v/>
      </c>
      <c r="W71" s="65" t="str">
        <f t="shared" si="95"/>
        <v/>
      </c>
      <c r="X71" s="65" t="str">
        <f t="shared" si="96"/>
        <v/>
      </c>
      <c r="Y71" s="65" t="str">
        <f t="shared" si="97"/>
        <v/>
      </c>
    </row>
    <row r="72" spans="1:25">
      <c r="A72" s="65" t="str">
        <f>IF(ISNUMBER(MATCH(B72,'Group Check'!$C$82:$C$111,0))," MXP ",IF(ISNUMBER(MATCH(B72,'Group Check'!$C$2:$C$31,0))," MS ",IF(ISNUMBER(MATCH(B72,'Group Check'!$C$42:$C$70,0))," WS ","")))</f>
        <v xml:space="preserve"> MXP </v>
      </c>
      <c r="B72" s="65" t="str">
        <f>IF('Rinks for 5 groups'!N$7="","",VLOOKUP(_xlfn.NUMBERVALUE(LEFT('Rinks for 5 groups'!N$7,SUM(FIND("v",'Rinks for 5 groups'!N$7,1),-2))),'Group Check'!$B:$E,2,FALSE))</f>
        <v>Pian Lai (Macao China ) &amp; Johnny Ng (Macao China )</v>
      </c>
      <c r="C72" s="68"/>
      <c r="D72" s="68"/>
      <c r="F72" s="66" t="s">
        <v>670</v>
      </c>
      <c r="G72" s="68"/>
      <c r="H72" s="68"/>
      <c r="I72" s="68"/>
      <c r="J72" s="65" t="str">
        <f>IF('Rinks for 5 groups'!N$7="","",VLOOKUP(_xlfn.NUMBERVALUE(RIGHT('Rinks for 5 groups'!N$7,SUM(LEN('Rinks for 5 groups'!N$7),-FIND("v",'Rinks for 5 groups'!N$7,1),-1))),'Group Check'!$B:$E,2,FALSE))</f>
        <v>Natalie McWilliams (Scotland) &amp; Oliver John Thompson (Falkland Islands )</v>
      </c>
      <c r="K72" s="65" t="str">
        <f t="shared" si="84"/>
        <v/>
      </c>
      <c r="L72" s="65" t="str">
        <f t="shared" si="85"/>
        <v/>
      </c>
      <c r="N72" s="65" t="str">
        <f t="shared" si="86"/>
        <v>Pian Lai (Macao China ) &amp; Johnny Ng (Macao China )</v>
      </c>
      <c r="O72" s="65" t="str">
        <f t="shared" si="87"/>
        <v/>
      </c>
      <c r="P72" s="65" t="str">
        <f t="shared" si="88"/>
        <v/>
      </c>
      <c r="Q72" s="65" t="str">
        <f t="shared" si="89"/>
        <v/>
      </c>
      <c r="R72" s="65" t="str">
        <f t="shared" si="90"/>
        <v/>
      </c>
      <c r="S72" s="65" t="str">
        <f t="shared" si="91"/>
        <v/>
      </c>
      <c r="T72" s="65" t="str">
        <f t="shared" si="92"/>
        <v>Natalie McWilliams (Scotland) &amp; Oliver John Thompson (Falkland Islands )</v>
      </c>
      <c r="U72" s="65" t="str">
        <f t="shared" si="93"/>
        <v/>
      </c>
      <c r="V72" s="65" t="str">
        <f t="shared" si="94"/>
        <v/>
      </c>
      <c r="W72" s="65" t="str">
        <f t="shared" si="95"/>
        <v/>
      </c>
      <c r="X72" s="65" t="str">
        <f t="shared" si="96"/>
        <v/>
      </c>
      <c r="Y72" s="65" t="str">
        <f t="shared" si="97"/>
        <v/>
      </c>
    </row>
    <row r="73" spans="1:25">
      <c r="A73" s="65" t="str">
        <f>IF(ISNUMBER(MATCH(B73,'Group Check'!$C$82:$C$111,0))," MXP ",IF(ISNUMBER(MATCH(B73,'Group Check'!$C$2:$C$31,0))," MS ",IF(ISNUMBER(MATCH(B73,'Group Check'!$C$42:$C$70,0))," WS ","")))</f>
        <v xml:space="preserve"> MXP </v>
      </c>
      <c r="B73" s="65" t="str">
        <f>IF('Rinks for 5 groups'!O$7="","",VLOOKUP(_xlfn.NUMBERVALUE(LEFT('Rinks for 5 groups'!O$7,SUM(FIND("v",'Rinks for 5 groups'!O$7,1),-2))),'Group Check'!$B:$E,2,FALSE))</f>
        <v>Lisa Bonsor (Spain) &amp; Peter Bonsor (Spain)</v>
      </c>
      <c r="C73" s="68"/>
      <c r="D73" s="68"/>
      <c r="F73" s="66" t="s">
        <v>670</v>
      </c>
      <c r="G73" s="68"/>
      <c r="H73" s="68"/>
      <c r="I73" s="68"/>
      <c r="J73" s="65" t="str">
        <f>IF('Rinks for 5 groups'!O$7="","",VLOOKUP(_xlfn.NUMBERVALUE(RIGHT('Rinks for 5 groups'!O$7,SUM(LEN('Rinks for 5 groups'!O$7),-FIND("v",'Rinks for 5 groups'!O$7,1),-1))),'Group Check'!$B:$E,2,FALSE))</f>
        <v>Esme Haley (South Africa ) &amp; Jason Lee Evans (South Africa )</v>
      </c>
      <c r="K73" s="65" t="str">
        <f t="shared" si="84"/>
        <v/>
      </c>
      <c r="L73" s="65" t="str">
        <f t="shared" si="85"/>
        <v/>
      </c>
      <c r="N73" s="65" t="str">
        <f t="shared" si="86"/>
        <v>Lisa Bonsor (Spain) &amp; Peter Bonsor (Spain)</v>
      </c>
      <c r="O73" s="65" t="str">
        <f t="shared" si="87"/>
        <v/>
      </c>
      <c r="P73" s="65" t="str">
        <f t="shared" si="88"/>
        <v/>
      </c>
      <c r="Q73" s="65" t="str">
        <f t="shared" si="89"/>
        <v/>
      </c>
      <c r="R73" s="65" t="str">
        <f t="shared" si="90"/>
        <v/>
      </c>
      <c r="S73" s="65" t="str">
        <f t="shared" si="91"/>
        <v/>
      </c>
      <c r="T73" s="65" t="str">
        <f t="shared" si="92"/>
        <v>Esme Haley (South Africa ) &amp; Jason Lee Evans (South Africa )</v>
      </c>
      <c r="U73" s="65" t="str">
        <f t="shared" si="93"/>
        <v/>
      </c>
      <c r="V73" s="65" t="str">
        <f t="shared" si="94"/>
        <v/>
      </c>
      <c r="W73" s="65" t="str">
        <f t="shared" si="95"/>
        <v/>
      </c>
      <c r="X73" s="65" t="str">
        <f t="shared" si="96"/>
        <v/>
      </c>
      <c r="Y73" s="65" t="str">
        <f t="shared" si="97"/>
        <v/>
      </c>
    </row>
    <row r="74" spans="1:25">
      <c r="C74" s="68"/>
      <c r="D74" s="68"/>
      <c r="G74" s="68"/>
      <c r="H74" s="68"/>
      <c r="I74" s="68"/>
    </row>
    <row r="75" spans="1:25" ht="21" customHeight="1">
      <c r="B75" s="297" t="s">
        <v>645</v>
      </c>
      <c r="C75" s="297"/>
      <c r="D75" s="297"/>
      <c r="E75" s="297"/>
      <c r="F75" s="297"/>
      <c r="G75" s="297"/>
      <c r="H75" s="297"/>
      <c r="I75" s="297"/>
      <c r="J75" s="297"/>
      <c r="K75" s="192"/>
      <c r="L75" s="64"/>
      <c r="N75" s="298" t="s">
        <v>553</v>
      </c>
      <c r="O75" s="298"/>
      <c r="P75" s="298"/>
      <c r="Q75" s="298"/>
      <c r="R75" s="298"/>
      <c r="S75" s="298"/>
      <c r="T75" s="298" t="s">
        <v>554</v>
      </c>
      <c r="U75" s="298"/>
      <c r="V75" s="298"/>
      <c r="W75" s="298"/>
      <c r="X75" s="298"/>
      <c r="Y75" s="298"/>
    </row>
    <row r="76" spans="1:25" s="66" customFormat="1" ht="45">
      <c r="B76" s="66" t="s">
        <v>550</v>
      </c>
      <c r="C76" s="67" t="s">
        <v>551</v>
      </c>
      <c r="D76" s="67" t="s">
        <v>552</v>
      </c>
      <c r="G76" s="67" t="s">
        <v>551</v>
      </c>
      <c r="H76" s="67" t="s">
        <v>552</v>
      </c>
      <c r="I76" s="67"/>
      <c r="J76" s="66" t="s">
        <v>550</v>
      </c>
      <c r="K76" s="66" t="s">
        <v>596</v>
      </c>
      <c r="L76" s="66" t="s">
        <v>597</v>
      </c>
      <c r="O76" s="107" t="s">
        <v>594</v>
      </c>
      <c r="P76" s="107" t="s">
        <v>592</v>
      </c>
      <c r="Q76" s="107" t="s">
        <v>593</v>
      </c>
      <c r="R76" s="107" t="s">
        <v>601</v>
      </c>
      <c r="S76" s="107" t="s">
        <v>595</v>
      </c>
      <c r="T76" s="107"/>
      <c r="U76" s="107" t="s">
        <v>594</v>
      </c>
      <c r="V76" s="107" t="s">
        <v>592</v>
      </c>
      <c r="W76" s="107" t="s">
        <v>593</v>
      </c>
      <c r="X76" s="107" t="s">
        <v>602</v>
      </c>
      <c r="Y76" s="67" t="s">
        <v>595</v>
      </c>
    </row>
    <row r="77" spans="1:25">
      <c r="A77" s="65" t="str">
        <f>IF(ISNUMBER(MATCH(B77,'Group Check'!$C$82:$C$111,0))," MXP ",IF(ISNUMBER(MATCH(B77,'Group Check'!$C$2:$C$31,0))," MS ",IF(ISNUMBER(MATCH(B77,'Group Check'!$C$42:$C$70,0))," WS ","")))</f>
        <v xml:space="preserve"> MXP </v>
      </c>
      <c r="B77" s="65" t="str">
        <f>IF('Rinks for 5 groups'!J$8="","",VLOOKUP(_xlfn.NUMBERVALUE(LEFT('Rinks for 5 groups'!J$8,SUM(FIND("v",'Rinks for 5 groups'!J$8,1),-2))),'Group Check'!$B:$E,2,FALSE))</f>
        <v>Alison Merrien MBE (Guernsey ) &amp; Lars Olov Backgren (Sweden )</v>
      </c>
      <c r="C77" s="68"/>
      <c r="D77" s="68"/>
      <c r="F77" s="66" t="s">
        <v>670</v>
      </c>
      <c r="G77" s="68"/>
      <c r="H77" s="68"/>
      <c r="I77" s="68"/>
      <c r="J77" s="65" t="str">
        <f>IF('Rinks for 5 groups'!J$8="","",VLOOKUP(_xlfn.NUMBERVALUE(RIGHT('Rinks for 5 groups'!J$8,SUM(LEN('Rinks for 5 groups'!J$8),-FIND("v",'Rinks for 5 groups'!J$8,1),-1))),'Group Check'!$B:$E,2,FALSE))</f>
        <v>Irit Grencel (Israel ) &amp; Gabor Foti (Hungary)</v>
      </c>
      <c r="K77" s="65" t="str">
        <f t="shared" si="84"/>
        <v/>
      </c>
      <c r="L77" s="65" t="str">
        <f t="shared" si="85"/>
        <v/>
      </c>
      <c r="N77" s="65" t="str">
        <f t="shared" si="86"/>
        <v>Alison Merrien MBE (Guernsey ) &amp; Lars Olov Backgren (Sweden )</v>
      </c>
      <c r="O77" s="65" t="str">
        <f t="shared" si="87"/>
        <v/>
      </c>
      <c r="P77" s="65" t="str">
        <f t="shared" si="88"/>
        <v/>
      </c>
      <c r="Q77" s="65" t="str">
        <f t="shared" si="89"/>
        <v/>
      </c>
      <c r="R77" s="65" t="str">
        <f t="shared" si="90"/>
        <v/>
      </c>
      <c r="S77" s="65" t="str">
        <f t="shared" si="91"/>
        <v/>
      </c>
      <c r="T77" s="65" t="str">
        <f t="shared" si="92"/>
        <v>Irit Grencel (Israel ) &amp; Gabor Foti (Hungary)</v>
      </c>
      <c r="U77" s="65" t="str">
        <f t="shared" si="93"/>
        <v/>
      </c>
      <c r="V77" s="65" t="str">
        <f t="shared" si="94"/>
        <v/>
      </c>
      <c r="W77" s="65" t="str">
        <f t="shared" si="95"/>
        <v/>
      </c>
      <c r="X77" s="65" t="str">
        <f t="shared" si="96"/>
        <v/>
      </c>
      <c r="Y77" s="65" t="str">
        <f t="shared" si="97"/>
        <v/>
      </c>
    </row>
    <row r="78" spans="1:25">
      <c r="A78" s="65" t="str">
        <f>IF(ISNUMBER(MATCH(B78,'Group Check'!$C$82:$C$111,0))," MXP ",IF(ISNUMBER(MATCH(B78,'Group Check'!$C$2:$C$31,0))," MS ",IF(ISNUMBER(MATCH(B78,'Group Check'!$C$42:$C$70,0))," WS ","")))</f>
        <v xml:space="preserve"> MXP </v>
      </c>
      <c r="B78" s="65" t="str">
        <f>IF('Rinks for 5 groups'!K$8="","",VLOOKUP(_xlfn.NUMBERVALUE(LEFT('Rinks for 5 groups'!K$8,SUM(FIND("v",'Rinks for 5 groups'!K$8,1),-2))),'Group Check'!$B:$E,2,FALSE))</f>
        <v>Christine (Petal) Jones (Norfolk Island) &amp; Jordy Jones (Norfolk Island)</v>
      </c>
      <c r="C78" s="68"/>
      <c r="D78" s="68"/>
      <c r="F78" s="66" t="s">
        <v>670</v>
      </c>
      <c r="G78" s="68"/>
      <c r="H78" s="68"/>
      <c r="I78" s="68"/>
      <c r="J78" s="65" t="str">
        <f>IF('Rinks for 5 groups'!K$8="","",VLOOKUP(_xlfn.NUMBERVALUE(RIGHT('Rinks for 5 groups'!K$8,SUM(LEN('Rinks for 5 groups'!K$8),-FIND("v",'Rinks for 5 groups'!K$8,1),-1))),'Group Check'!$B:$E,2,FALSE))</f>
        <v>Nor Farrah Ain Abdullah (Malaysia ) &amp; Izzat Shameer Dzulkeple (Malaysia )</v>
      </c>
      <c r="K78" s="65" t="str">
        <f t="shared" si="84"/>
        <v/>
      </c>
      <c r="L78" s="65" t="str">
        <f t="shared" si="85"/>
        <v/>
      </c>
      <c r="N78" s="65" t="str">
        <f t="shared" si="86"/>
        <v>Christine (Petal) Jones (Norfolk Island) &amp; Jordy Jones (Norfolk Island)</v>
      </c>
      <c r="O78" s="65" t="str">
        <f t="shared" si="87"/>
        <v/>
      </c>
      <c r="P78" s="65" t="str">
        <f t="shared" si="88"/>
        <v/>
      </c>
      <c r="Q78" s="65" t="str">
        <f t="shared" si="89"/>
        <v/>
      </c>
      <c r="R78" s="65" t="str">
        <f t="shared" si="90"/>
        <v/>
      </c>
      <c r="S78" s="65" t="str">
        <f t="shared" si="91"/>
        <v/>
      </c>
      <c r="T78" s="65" t="str">
        <f t="shared" si="92"/>
        <v>Nor Farrah Ain Abdullah (Malaysia ) &amp; Izzat Shameer Dzulkeple (Malaysia )</v>
      </c>
      <c r="U78" s="65" t="str">
        <f t="shared" si="93"/>
        <v/>
      </c>
      <c r="V78" s="65" t="str">
        <f t="shared" si="94"/>
        <v/>
      </c>
      <c r="W78" s="65" t="str">
        <f t="shared" si="95"/>
        <v/>
      </c>
      <c r="X78" s="65" t="str">
        <f t="shared" si="96"/>
        <v/>
      </c>
      <c r="Y78" s="65" t="str">
        <f t="shared" si="97"/>
        <v/>
      </c>
    </row>
    <row r="79" spans="1:25">
      <c r="A79" s="65" t="str">
        <f>IF(ISNUMBER(MATCH(B79,'Group Check'!$C$82:$C$111,0))," MXP ",IF(ISNUMBER(MATCH(B79,'Group Check'!$C$2:$C$31,0))," MS ",IF(ISNUMBER(MATCH(B79,'Group Check'!$C$42:$C$70,0))," WS ","")))</f>
        <v xml:space="preserve"> MXP </v>
      </c>
      <c r="B79" s="65" t="str">
        <f>IF('Rinks for 5 groups'!L$8="","",VLOOKUP(_xlfn.NUMBERVALUE(LEFT('Rinks for 5 groups'!L$8,SUM(FIND("v",'Rinks for 5 groups'!L$8,1),-2))),'Group Check'!$B:$E,2,FALSE))</f>
        <v>Lindsey Greechan (Jersey) &amp; Derek Boswell (Jersey)</v>
      </c>
      <c r="C79" s="68"/>
      <c r="D79" s="68"/>
      <c r="F79" s="66" t="s">
        <v>670</v>
      </c>
      <c r="G79" s="68"/>
      <c r="H79" s="68"/>
      <c r="I79" s="68"/>
      <c r="J79" s="65" t="str">
        <f>IF('Rinks for 5 groups'!L$8="","",VLOOKUP(_xlfn.NUMBERVALUE(RIGHT('Rinks for 5 groups'!L$8,SUM(LEN('Rinks for 5 groups'!L$8),-FIND("v",'Rinks for 5 groups'!L$8,1),-1))),'Group Check'!$B:$E,2,FALSE))</f>
        <v>Connie Rixon (Malta) &amp; Peter Ellul (Malta)</v>
      </c>
      <c r="K79" s="65" t="str">
        <f t="shared" si="84"/>
        <v/>
      </c>
      <c r="L79" s="65" t="str">
        <f t="shared" si="85"/>
        <v/>
      </c>
      <c r="N79" s="65" t="str">
        <f t="shared" si="86"/>
        <v>Lindsey Greechan (Jersey) &amp; Derek Boswell (Jersey)</v>
      </c>
      <c r="O79" s="65" t="str">
        <f t="shared" si="87"/>
        <v/>
      </c>
      <c r="P79" s="65" t="str">
        <f t="shared" si="88"/>
        <v/>
      </c>
      <c r="Q79" s="65" t="str">
        <f t="shared" si="89"/>
        <v/>
      </c>
      <c r="R79" s="65" t="str">
        <f t="shared" si="90"/>
        <v/>
      </c>
      <c r="S79" s="65" t="str">
        <f t="shared" si="91"/>
        <v/>
      </c>
      <c r="T79" s="65" t="str">
        <f t="shared" si="92"/>
        <v>Connie Rixon (Malta) &amp; Peter Ellul (Malta)</v>
      </c>
      <c r="U79" s="65" t="str">
        <f t="shared" si="93"/>
        <v/>
      </c>
      <c r="V79" s="65" t="str">
        <f t="shared" si="94"/>
        <v/>
      </c>
      <c r="W79" s="65" t="str">
        <f t="shared" si="95"/>
        <v/>
      </c>
      <c r="X79" s="65" t="str">
        <f t="shared" si="96"/>
        <v/>
      </c>
      <c r="Y79" s="65" t="str">
        <f t="shared" si="97"/>
        <v/>
      </c>
    </row>
    <row r="80" spans="1:25">
      <c r="A80" s="65" t="str">
        <f>IF(ISNUMBER(MATCH(B80,'Group Check'!$C$82:$C$111,0))," MXP ",IF(ISNUMBER(MATCH(B80,'Group Check'!$C$2:$C$31,0))," MS ",IF(ISNUMBER(MATCH(B80,'Group Check'!$C$42:$C$70,0))," WS ","")))</f>
        <v xml:space="preserve"> MXP </v>
      </c>
      <c r="B80" s="65" t="str">
        <f>IF('Rinks for 5 groups'!M$8="","",VLOOKUP(_xlfn.NUMBERVALUE(LEFT('Rinks for 5 groups'!M$8,SUM(FIND("v",'Rinks for 5 groups'!M$8,1),-2))),'Group Check'!$B:$E,2,FALSE))</f>
        <v>Lephai Marea Modutlwa (Botswana) &amp; Michael Gabobewe (Botswana)</v>
      </c>
      <c r="C80" s="68"/>
      <c r="D80" s="68"/>
      <c r="F80" s="66" t="s">
        <v>670</v>
      </c>
      <c r="G80" s="68"/>
      <c r="H80" s="68"/>
      <c r="I80" s="68"/>
      <c r="J80" s="65" t="str">
        <f>IF('Rinks for 5 groups'!M$8="","",VLOOKUP(_xlfn.NUMBERVALUE(RIGHT('Rinks for 5 groups'!M$8,SUM(LEN('Rinks for 5 groups'!M$8),-FIND("v",'Rinks for 5 groups'!M$8,1),-1))),'Group Check'!$B:$E,2,FALSE))</f>
        <v>Maureen Caesar (Jamaica) &amp; Robert Simpson (Jamaica)</v>
      </c>
      <c r="K80" s="65" t="str">
        <f t="shared" si="84"/>
        <v/>
      </c>
      <c r="L80" s="65" t="str">
        <f t="shared" si="85"/>
        <v/>
      </c>
      <c r="N80" s="65" t="str">
        <f t="shared" si="86"/>
        <v>Lephai Marea Modutlwa (Botswana) &amp; Michael Gabobewe (Botswana)</v>
      </c>
      <c r="O80" s="65" t="str">
        <f t="shared" si="87"/>
        <v/>
      </c>
      <c r="P80" s="65" t="str">
        <f t="shared" si="88"/>
        <v/>
      </c>
      <c r="Q80" s="65" t="str">
        <f t="shared" si="89"/>
        <v/>
      </c>
      <c r="R80" s="65" t="str">
        <f t="shared" si="90"/>
        <v/>
      </c>
      <c r="S80" s="65" t="str">
        <f t="shared" si="91"/>
        <v/>
      </c>
      <c r="T80" s="65" t="str">
        <f t="shared" si="92"/>
        <v>Maureen Caesar (Jamaica) &amp; Robert Simpson (Jamaica)</v>
      </c>
      <c r="U80" s="65" t="str">
        <f t="shared" si="93"/>
        <v/>
      </c>
      <c r="V80" s="65" t="str">
        <f t="shared" si="94"/>
        <v/>
      </c>
      <c r="W80" s="65" t="str">
        <f t="shared" si="95"/>
        <v/>
      </c>
      <c r="X80" s="65" t="str">
        <f t="shared" si="96"/>
        <v/>
      </c>
      <c r="Y80" s="65" t="str">
        <f t="shared" si="97"/>
        <v/>
      </c>
    </row>
    <row r="81" spans="1:25">
      <c r="A81" s="65" t="str">
        <f>IF(ISNUMBER(MATCH(B81,'Group Check'!$C$82:$C$111,0))," MXP ",IF(ISNUMBER(MATCH(B81,'Group Check'!$C$2:$C$31,0))," MS ",IF(ISNUMBER(MATCH(B81,'Group Check'!$C$42:$C$70,0))," WS ","")))</f>
        <v xml:space="preserve"> MXP </v>
      </c>
      <c r="B81" s="65" t="str">
        <f>IF('Rinks for 5 groups'!N$8="","",VLOOKUP(_xlfn.NUMBERVALUE(LEFT('Rinks for 5 groups'!N$8,SUM(FIND("v",'Rinks for 5 groups'!N$8,1),-2))),'Group Check'!$B:$E,2,FALSE))</f>
        <v>Keiko Kurohara (Japan ) &amp; Hisaharu Satou (Japan )</v>
      </c>
      <c r="C81" s="68"/>
      <c r="D81" s="68"/>
      <c r="F81" s="66" t="s">
        <v>670</v>
      </c>
      <c r="G81" s="68"/>
      <c r="H81" s="68"/>
      <c r="I81" s="68"/>
      <c r="J81" s="65" t="str">
        <f>IF('Rinks for 5 groups'!N$8="","",VLOOKUP(_xlfn.NUMBERVALUE(RIGHT('Rinks for 5 groups'!N$8,SUM(LEN('Rinks for 5 groups'!N$8),-FIND("v",'Rinks for 5 groups'!N$8,1),-1))),'Group Check'!$B:$E,2,FALSE))</f>
        <v>Julie Forrest (Defending Champion) &amp; Michael Stepney (Scotland)</v>
      </c>
      <c r="K81" s="65" t="str">
        <f t="shared" si="84"/>
        <v/>
      </c>
      <c r="L81" s="65" t="str">
        <f t="shared" si="85"/>
        <v/>
      </c>
      <c r="N81" s="65" t="str">
        <f t="shared" si="86"/>
        <v>Keiko Kurohara (Japan ) &amp; Hisaharu Satou (Japan )</v>
      </c>
      <c r="O81" s="65" t="str">
        <f t="shared" si="87"/>
        <v/>
      </c>
      <c r="P81" s="65" t="str">
        <f t="shared" si="88"/>
        <v/>
      </c>
      <c r="Q81" s="65" t="str">
        <f t="shared" si="89"/>
        <v/>
      </c>
      <c r="R81" s="65" t="str">
        <f t="shared" si="90"/>
        <v/>
      </c>
      <c r="S81" s="65" t="str">
        <f t="shared" si="91"/>
        <v/>
      </c>
      <c r="T81" s="65" t="str">
        <f t="shared" si="92"/>
        <v>Julie Forrest (Defending Champion) &amp; Michael Stepney (Scotland)</v>
      </c>
      <c r="U81" s="65" t="str">
        <f t="shared" si="93"/>
        <v/>
      </c>
      <c r="V81" s="65" t="str">
        <f t="shared" si="94"/>
        <v/>
      </c>
      <c r="W81" s="65" t="str">
        <f t="shared" si="95"/>
        <v/>
      </c>
      <c r="X81" s="65" t="str">
        <f t="shared" si="96"/>
        <v/>
      </c>
      <c r="Y81" s="65" t="str">
        <f t="shared" si="97"/>
        <v/>
      </c>
    </row>
    <row r="82" spans="1:25">
      <c r="A82" s="65" t="str">
        <f>IF(ISNUMBER(MATCH(B82,'Group Check'!$C$82:$C$111,0))," MXP ",IF(ISNUMBER(MATCH(B82,'Group Check'!$C$2:$C$31,0))," MS ",IF(ISNUMBER(MATCH(B82,'Group Check'!$C$42:$C$70,0))," WS ","")))</f>
        <v xml:space="preserve"> MXP </v>
      </c>
      <c r="B82" s="65" t="str">
        <f>IF('Rinks for 5 groups'!O$8="","",VLOOKUP(_xlfn.NUMBERVALUE(LEFT('Rinks for 5 groups'!O$8,SUM(FIND("v",'Rinks for 5 groups'!O$8,1),-2))),'Group Check'!$B:$E,2,FALSE))</f>
        <v>Samantha Atkinson (Australia) &amp; Ray Pearse (Australia)</v>
      </c>
      <c r="C82" s="68"/>
      <c r="D82" s="68"/>
      <c r="F82" s="66" t="s">
        <v>670</v>
      </c>
      <c r="G82" s="68"/>
      <c r="H82" s="68"/>
      <c r="I82" s="68"/>
      <c r="J82" s="65" t="str">
        <f>IF('Rinks for 5 groups'!O$8="","",VLOOKUP(_xlfn.NUMBERVALUE(RIGHT('Rinks for 5 groups'!O$8,SUM(LEN('Rinks for 5 groups'!O$8),-FIND("v",'Rinks for 5 groups'!O$8,1),-1))),'Group Check'!$B:$E,2,FALSE))</f>
        <v>Marianne Kuenzle (Switzerland ) &amp; Beat Matti (Switzerland )</v>
      </c>
      <c r="K82" s="65" t="str">
        <f t="shared" si="84"/>
        <v/>
      </c>
      <c r="L82" s="65" t="str">
        <f t="shared" si="85"/>
        <v/>
      </c>
      <c r="N82" s="65" t="str">
        <f t="shared" si="86"/>
        <v>Samantha Atkinson (Australia) &amp; Ray Pearse (Australia)</v>
      </c>
      <c r="O82" s="65" t="str">
        <f t="shared" si="87"/>
        <v/>
      </c>
      <c r="P82" s="65" t="str">
        <f t="shared" si="88"/>
        <v/>
      </c>
      <c r="Q82" s="65" t="str">
        <f t="shared" si="89"/>
        <v/>
      </c>
      <c r="R82" s="65" t="str">
        <f t="shared" si="90"/>
        <v/>
      </c>
      <c r="S82" s="65" t="str">
        <f t="shared" si="91"/>
        <v/>
      </c>
      <c r="T82" s="65" t="str">
        <f t="shared" si="92"/>
        <v>Marianne Kuenzle (Switzerland ) &amp; Beat Matti (Switzerland )</v>
      </c>
      <c r="U82" s="65" t="str">
        <f t="shared" si="93"/>
        <v/>
      </c>
      <c r="V82" s="65" t="str">
        <f t="shared" si="94"/>
        <v/>
      </c>
      <c r="W82" s="65" t="str">
        <f t="shared" si="95"/>
        <v/>
      </c>
      <c r="X82" s="65" t="str">
        <f t="shared" si="96"/>
        <v/>
      </c>
      <c r="Y82" s="65" t="str">
        <f t="shared" si="97"/>
        <v/>
      </c>
    </row>
    <row r="83" spans="1:25">
      <c r="C83" s="68"/>
      <c r="D83" s="68"/>
      <c r="G83" s="68"/>
      <c r="H83" s="68"/>
      <c r="I83" s="68"/>
    </row>
    <row r="84" spans="1:25" ht="21" customHeight="1">
      <c r="B84" s="297" t="s">
        <v>646</v>
      </c>
      <c r="C84" s="297"/>
      <c r="D84" s="297"/>
      <c r="E84" s="297"/>
      <c r="F84" s="297"/>
      <c r="G84" s="297"/>
      <c r="H84" s="297"/>
      <c r="I84" s="297"/>
      <c r="J84" s="297"/>
      <c r="K84" s="192"/>
      <c r="L84" s="64"/>
      <c r="N84" s="298" t="s">
        <v>553</v>
      </c>
      <c r="O84" s="298"/>
      <c r="P84" s="298"/>
      <c r="Q84" s="298"/>
      <c r="R84" s="298"/>
      <c r="S84" s="298"/>
      <c r="T84" s="298" t="s">
        <v>554</v>
      </c>
      <c r="U84" s="298"/>
      <c r="V84" s="298"/>
      <c r="W84" s="298"/>
      <c r="X84" s="298"/>
      <c r="Y84" s="298"/>
    </row>
    <row r="85" spans="1:25" s="66" customFormat="1" ht="45">
      <c r="B85" s="66" t="s">
        <v>550</v>
      </c>
      <c r="C85" s="67" t="s">
        <v>551</v>
      </c>
      <c r="D85" s="67" t="s">
        <v>552</v>
      </c>
      <c r="G85" s="67" t="s">
        <v>551</v>
      </c>
      <c r="H85" s="67" t="s">
        <v>552</v>
      </c>
      <c r="I85" s="67"/>
      <c r="J85" s="66" t="s">
        <v>550</v>
      </c>
      <c r="K85" s="66" t="s">
        <v>596</v>
      </c>
      <c r="L85" s="66" t="s">
        <v>597</v>
      </c>
      <c r="O85" s="107" t="s">
        <v>594</v>
      </c>
      <c r="P85" s="107" t="s">
        <v>592</v>
      </c>
      <c r="Q85" s="107" t="s">
        <v>593</v>
      </c>
      <c r="R85" s="107" t="s">
        <v>601</v>
      </c>
      <c r="S85" s="107" t="s">
        <v>595</v>
      </c>
      <c r="T85" s="107"/>
      <c r="U85" s="107" t="s">
        <v>594</v>
      </c>
      <c r="V85" s="107" t="s">
        <v>592</v>
      </c>
      <c r="W85" s="107" t="s">
        <v>593</v>
      </c>
      <c r="X85" s="107" t="s">
        <v>602</v>
      </c>
      <c r="Y85" s="67" t="s">
        <v>595</v>
      </c>
    </row>
    <row r="86" spans="1:25">
      <c r="A86" s="65" t="str">
        <f>IF(ISNUMBER(MATCH(B86,'Group Check'!$C$82:$C$111,0))," MXP ",IF(ISNUMBER(MATCH(B86,'Group Check'!$C$2:$C$31,0))," MS ",IF(ISNUMBER(MATCH(B86,'Group Check'!$C$42:$C$70,0))," WS ","")))</f>
        <v xml:space="preserve"> MS </v>
      </c>
      <c r="B86" s="65" t="str">
        <f>IF('Rinks for 5 groups'!J$10="","",VLOOKUP(_xlfn.NUMBERVALUE(LEFT('Rinks for 5 groups'!J$10,SUM(FIND("v",'Rinks for 5 groups'!J$10,1),-2))),'Group Check'!$B:$E,2,FALSE))</f>
        <v>Chiu Pok Man (Singapore )</v>
      </c>
      <c r="C86" s="68"/>
      <c r="D86" s="68"/>
      <c r="F86" s="66" t="s">
        <v>670</v>
      </c>
      <c r="G86" s="68"/>
      <c r="H86" s="68"/>
      <c r="I86" s="68"/>
      <c r="J86" s="65" t="str">
        <f>IF('Rinks for 5 groups'!J$10="","",VLOOKUP(_xlfn.NUMBERVALUE(RIGHT('Rinks for 5 groups'!J$10,SUM(LEN('Rinks for 5 groups'!J$10),-FIND("v",'Rinks for 5 groups'!J$10,1),-1))),'Group Check'!$B:$E,2,FALSE))</f>
        <v>Peter Bonsor (Spain)</v>
      </c>
      <c r="K86" s="65" t="str">
        <f t="shared" ref="K86:K91" si="98">IF(S86="","",IF(S86=3,N86,T86))</f>
        <v/>
      </c>
      <c r="L86" s="65" t="str">
        <f t="shared" ref="L86:L91" si="99">IF(K86="","",IF(K86=B86,J86,B86))</f>
        <v/>
      </c>
      <c r="N86" s="65" t="str">
        <f t="shared" ref="N86:N91" si="100">B86</f>
        <v>Chiu Pok Man (Singapore )</v>
      </c>
      <c r="O86" s="65" t="str">
        <f t="shared" ref="O86:O91" si="101">IF(AND(C86="",G86=""),"",IF($C86&gt;$G86,2,IF($C86=$G86,1,0)))</f>
        <v/>
      </c>
      <c r="P86" s="65" t="str">
        <f t="shared" ref="P86:P91" si="102">IF(AND(D86="",H86=""),"",IF($D86&gt;$H86,2,IF($D86=$H86,1,0)))</f>
        <v/>
      </c>
      <c r="Q86" s="65" t="str">
        <f t="shared" ref="Q86:Q91" si="103">IF(AND(E86="",I86=""),"",IF($E86&gt;$I86,1,IF($E86=$I86,0.5,0)))</f>
        <v/>
      </c>
      <c r="R86" s="65" t="str">
        <f t="shared" ref="R86:R91" si="104">IF(O86="","",SUM(O86:P86))</f>
        <v/>
      </c>
      <c r="S86" s="65" t="str">
        <f t="shared" ref="S86:S91" si="105">IF(O86="","",IF(R86&gt;X86,3,IF(Q86&gt;W86,3,0)))</f>
        <v/>
      </c>
      <c r="T86" s="65" t="str">
        <f t="shared" ref="T86:T91" si="106">J86</f>
        <v>Peter Bonsor (Spain)</v>
      </c>
      <c r="U86" s="65" t="str">
        <f t="shared" ref="U86:U91" si="107">IF(AND(C86="",G86=""),"",IF($G86&gt;$C86,2,IF($G86=$C86,1,0)))</f>
        <v/>
      </c>
      <c r="V86" s="65" t="str">
        <f t="shared" ref="V86:V91" si="108">IF(AND(D86="",H86=""),"",IF($H86&gt;$D86,2,IF($H86=$D86,1,0)))</f>
        <v/>
      </c>
      <c r="W86" s="65" t="str">
        <f t="shared" ref="W86:W91" si="109">IF(AND(E86="",I86=""),"",IF($I86&gt;$E86,1,IF($I86=$E86,0.5,0)))</f>
        <v/>
      </c>
      <c r="X86" s="65" t="str">
        <f t="shared" ref="X86:X91" si="110">IF(U86="","",SUM(U86:V86))</f>
        <v/>
      </c>
      <c r="Y86" s="65" t="str">
        <f t="shared" ref="Y86:Y91" si="111">IF(U86="","",IF(X86&gt;R86,3,IF(W86&gt;Q86,3,0)))</f>
        <v/>
      </c>
    </row>
    <row r="87" spans="1:25">
      <c r="A87" s="65" t="str">
        <f>IF(ISNUMBER(MATCH(B87,'Group Check'!$C$82:$C$111,0))," MXP ",IF(ISNUMBER(MATCH(B87,'Group Check'!$C$2:$C$31,0))," MS ",IF(ISNUMBER(MATCH(B87,'Group Check'!$C$42:$C$70,0))," WS ","")))</f>
        <v xml:space="preserve"> WS </v>
      </c>
      <c r="B87" s="65" t="str">
        <f>IF('Rinks for 5 groups'!K$10="","",VLOOKUP(_xlfn.NUMBERVALUE(LEFT('Rinks for 5 groups'!K$10,SUM(FIND("v",'Rinks for 5 groups'!K$10,1),-2))),'Group Check'!$B:$E,2,FALSE))</f>
        <v>Natalie McWilliams (Scotland)</v>
      </c>
      <c r="C87" s="68"/>
      <c r="D87" s="68"/>
      <c r="F87" s="66" t="s">
        <v>670</v>
      </c>
      <c r="G87" s="68"/>
      <c r="H87" s="68"/>
      <c r="I87" s="68"/>
      <c r="J87" s="65" t="str">
        <f>IF('Rinks for 5 groups'!K$10="","",VLOOKUP(_xlfn.NUMBERVALUE(RIGHT('Rinks for 5 groups'!K$10,SUM(LEN('Rinks for 5 groups'!K$10),-FIND("v",'Rinks for 5 groups'!K$10,1),-1))),'Group Check'!$B:$E,2,FALSE))</f>
        <v>Esme Haley (South Africa )</v>
      </c>
      <c r="K87" s="65" t="str">
        <f t="shared" si="98"/>
        <v/>
      </c>
      <c r="L87" s="65" t="str">
        <f t="shared" si="99"/>
        <v/>
      </c>
      <c r="N87" s="65" t="str">
        <f t="shared" si="100"/>
        <v>Natalie McWilliams (Scotland)</v>
      </c>
      <c r="O87" s="65" t="str">
        <f t="shared" si="101"/>
        <v/>
      </c>
      <c r="P87" s="65" t="str">
        <f t="shared" si="102"/>
        <v/>
      </c>
      <c r="Q87" s="65" t="str">
        <f t="shared" si="103"/>
        <v/>
      </c>
      <c r="R87" s="65" t="str">
        <f t="shared" si="104"/>
        <v/>
      </c>
      <c r="S87" s="65" t="str">
        <f t="shared" si="105"/>
        <v/>
      </c>
      <c r="T87" s="65" t="str">
        <f t="shared" si="106"/>
        <v>Esme Haley (South Africa )</v>
      </c>
      <c r="U87" s="65" t="str">
        <f t="shared" si="107"/>
        <v/>
      </c>
      <c r="V87" s="65" t="str">
        <f t="shared" si="108"/>
        <v/>
      </c>
      <c r="W87" s="65" t="str">
        <f t="shared" si="109"/>
        <v/>
      </c>
      <c r="X87" s="65" t="str">
        <f t="shared" si="110"/>
        <v/>
      </c>
      <c r="Y87" s="65" t="str">
        <f t="shared" si="111"/>
        <v/>
      </c>
    </row>
    <row r="88" spans="1:25">
      <c r="A88" s="65" t="str">
        <f>IF(ISNUMBER(MATCH(B88,'Group Check'!$C$82:$C$111,0))," MXP ",IF(ISNUMBER(MATCH(B88,'Group Check'!$C$2:$C$31,0))," MS ",IF(ISNUMBER(MATCH(B88,'Group Check'!$C$42:$C$70,0))," WS ","")))</f>
        <v xml:space="preserve"> WS </v>
      </c>
      <c r="B88" s="65" t="str">
        <f>IF('Rinks for 5 groups'!L$10="","",VLOOKUP(_xlfn.NUMBERVALUE(LEFT('Rinks for 5 groups'!L$10,SUM(FIND("v",'Rinks for 5 groups'!L$10,1),-2))),'Group Check'!$B:$E,2,FALSE))</f>
        <v>Linda Ng (Canada )</v>
      </c>
      <c r="C88" s="68"/>
      <c r="D88" s="68"/>
      <c r="F88" s="66" t="s">
        <v>670</v>
      </c>
      <c r="G88" s="68"/>
      <c r="H88" s="68"/>
      <c r="I88" s="68"/>
      <c r="J88" s="65" t="str">
        <f>IF('Rinks for 5 groups'!L$10="","",VLOOKUP(_xlfn.NUMBERVALUE(RIGHT('Rinks for 5 groups'!L$10,SUM(LEN('Rinks for 5 groups'!L$10),-FIND("v",'Rinks for 5 groups'!L$10,1),-1))),'Group Check'!$B:$E,2,FALSE))</f>
        <v>Pian Lai (Macao China )</v>
      </c>
      <c r="K88" s="65" t="str">
        <f t="shared" si="98"/>
        <v/>
      </c>
      <c r="L88" s="65" t="str">
        <f t="shared" si="99"/>
        <v/>
      </c>
      <c r="N88" s="65" t="str">
        <f t="shared" si="100"/>
        <v>Linda Ng (Canada )</v>
      </c>
      <c r="O88" s="65" t="str">
        <f t="shared" si="101"/>
        <v/>
      </c>
      <c r="P88" s="65" t="str">
        <f t="shared" si="102"/>
        <v/>
      </c>
      <c r="Q88" s="65" t="str">
        <f t="shared" si="103"/>
        <v/>
      </c>
      <c r="R88" s="65" t="str">
        <f t="shared" si="104"/>
        <v/>
      </c>
      <c r="S88" s="65" t="str">
        <f t="shared" si="105"/>
        <v/>
      </c>
      <c r="T88" s="65" t="str">
        <f t="shared" si="106"/>
        <v>Pian Lai (Macao China )</v>
      </c>
      <c r="U88" s="65" t="str">
        <f t="shared" si="107"/>
        <v/>
      </c>
      <c r="V88" s="65" t="str">
        <f t="shared" si="108"/>
        <v/>
      </c>
      <c r="W88" s="65" t="str">
        <f t="shared" si="109"/>
        <v/>
      </c>
      <c r="X88" s="65" t="str">
        <f t="shared" si="110"/>
        <v/>
      </c>
      <c r="Y88" s="65" t="str">
        <f t="shared" si="111"/>
        <v/>
      </c>
    </row>
    <row r="89" spans="1:25">
      <c r="A89" s="65" t="str">
        <f>IF(ISNUMBER(MATCH(B89,'Group Check'!$C$82:$C$111,0))," MXP ",IF(ISNUMBER(MATCH(B89,'Group Check'!$C$2:$C$31,0))," MS ",IF(ISNUMBER(MATCH(B89,'Group Check'!$C$42:$C$70,0))," WS ","")))</f>
        <v xml:space="preserve"> MXP </v>
      </c>
      <c r="B89" s="65" t="str">
        <f>IF('Rinks for 5 groups'!M$10="","",VLOOKUP(_xlfn.NUMBERVALUE(LEFT('Rinks for 5 groups'!M$10,SUM(FIND("v",'Rinks for 5 groups'!M$10,1),-2))),'Group Check'!$B:$E,2,FALSE))</f>
        <v>Rosemary Ogier (Guernsey ) &amp; Jason Greenslade (Guernsey )</v>
      </c>
      <c r="C89" s="68"/>
      <c r="D89" s="68"/>
      <c r="F89" s="66" t="s">
        <v>670</v>
      </c>
      <c r="G89" s="68"/>
      <c r="H89" s="68"/>
      <c r="I89" s="68"/>
      <c r="J89" s="65" t="str">
        <f>IF('Rinks for 5 groups'!M$10="","",VLOOKUP(_xlfn.NUMBERVALUE(RIGHT('Rinks for 5 groups'!M$10,SUM(LEN('Rinks for 5 groups'!M$10),-FIND("v",'Rinks for 5 groups'!M$10,1),-1))),'Group Check'!$B:$E,2,FALSE))</f>
        <v>Rahsan Akar (Turkiye) &amp; Ozkan Akar (Turkiye)</v>
      </c>
      <c r="K89" s="65" t="str">
        <f t="shared" si="98"/>
        <v/>
      </c>
      <c r="L89" s="65" t="str">
        <f t="shared" si="99"/>
        <v/>
      </c>
      <c r="N89" s="65" t="str">
        <f t="shared" si="100"/>
        <v>Rosemary Ogier (Guernsey ) &amp; Jason Greenslade (Guernsey )</v>
      </c>
      <c r="O89" s="65" t="str">
        <f t="shared" si="101"/>
        <v/>
      </c>
      <c r="P89" s="65" t="str">
        <f t="shared" si="102"/>
        <v/>
      </c>
      <c r="Q89" s="65" t="str">
        <f t="shared" si="103"/>
        <v/>
      </c>
      <c r="R89" s="65" t="str">
        <f t="shared" si="104"/>
        <v/>
      </c>
      <c r="S89" s="65" t="str">
        <f t="shared" si="105"/>
        <v/>
      </c>
      <c r="T89" s="65" t="str">
        <f t="shared" si="106"/>
        <v>Rahsan Akar (Turkiye) &amp; Ozkan Akar (Turkiye)</v>
      </c>
      <c r="U89" s="65" t="str">
        <f t="shared" si="107"/>
        <v/>
      </c>
      <c r="V89" s="65" t="str">
        <f t="shared" si="108"/>
        <v/>
      </c>
      <c r="W89" s="65" t="str">
        <f t="shared" si="109"/>
        <v/>
      </c>
      <c r="X89" s="65" t="str">
        <f t="shared" si="110"/>
        <v/>
      </c>
      <c r="Y89" s="65" t="str">
        <f t="shared" si="111"/>
        <v/>
      </c>
    </row>
    <row r="90" spans="1:25">
      <c r="A90" s="65" t="str">
        <f>IF(ISNUMBER(MATCH(B90,'Group Check'!$C$82:$C$111,0))," MXP ",IF(ISNUMBER(MATCH(B90,'Group Check'!$C$2:$C$31,0))," MS ",IF(ISNUMBER(MATCH(B90,'Group Check'!$C$42:$C$70,0))," WS ","")))</f>
        <v xml:space="preserve"> MXP </v>
      </c>
      <c r="B90" s="65" t="str">
        <f>IF('Rinks for 5 groups'!N$10="","",VLOOKUP(_xlfn.NUMBERVALUE(LEFT('Rinks for 5 groups'!N$10,SUM(FIND("v",'Rinks for 5 groups'!N$10,1),-2))),'Group Check'!$B:$E,2,FALSE))</f>
        <v>Yvonne Olivier (Namibia) &amp; Carel Aaron Olivier (Namibia)</v>
      </c>
      <c r="C90" s="68"/>
      <c r="D90" s="68"/>
      <c r="F90" s="66" t="s">
        <v>670</v>
      </c>
      <c r="G90" s="68"/>
      <c r="H90" s="68"/>
      <c r="I90" s="68"/>
      <c r="J90" s="65" t="str">
        <f>IF('Rinks for 5 groups'!N$10="","",VLOOKUP(_xlfn.NUMBERVALUE(RIGHT('Rinks for 5 groups'!N$10,SUM(LEN('Rinks for 5 groups'!N$10),-FIND("v",'Rinks for 5 groups'!N$10,1),-1))),'Group Check'!$B:$E,2,FALSE))</f>
        <v>Sara Marie Nicholls (Wales) &amp; Kristian Crocker (Wales)</v>
      </c>
      <c r="K90" s="65" t="str">
        <f t="shared" si="98"/>
        <v/>
      </c>
      <c r="L90" s="65" t="str">
        <f t="shared" si="99"/>
        <v/>
      </c>
      <c r="N90" s="65" t="str">
        <f t="shared" si="100"/>
        <v>Yvonne Olivier (Namibia) &amp; Carel Aaron Olivier (Namibia)</v>
      </c>
      <c r="O90" s="65" t="str">
        <f t="shared" si="101"/>
        <v/>
      </c>
      <c r="P90" s="65" t="str">
        <f t="shared" si="102"/>
        <v/>
      </c>
      <c r="Q90" s="65" t="str">
        <f t="shared" si="103"/>
        <v/>
      </c>
      <c r="R90" s="65" t="str">
        <f t="shared" si="104"/>
        <v/>
      </c>
      <c r="S90" s="65" t="str">
        <f t="shared" si="105"/>
        <v/>
      </c>
      <c r="T90" s="65" t="str">
        <f t="shared" si="106"/>
        <v>Sara Marie Nicholls (Wales) &amp; Kristian Crocker (Wales)</v>
      </c>
      <c r="U90" s="65" t="str">
        <f t="shared" si="107"/>
        <v/>
      </c>
      <c r="V90" s="65" t="str">
        <f t="shared" si="108"/>
        <v/>
      </c>
      <c r="W90" s="65" t="str">
        <f t="shared" si="109"/>
        <v/>
      </c>
      <c r="X90" s="65" t="str">
        <f t="shared" si="110"/>
        <v/>
      </c>
      <c r="Y90" s="65" t="str">
        <f t="shared" si="111"/>
        <v/>
      </c>
    </row>
    <row r="91" spans="1:25">
      <c r="A91" s="65" t="str">
        <f>IF(ISNUMBER(MATCH(B91,'Group Check'!$C$82:$C$111,0))," MXP ",IF(ISNUMBER(MATCH(B91,'Group Check'!$C$2:$C$31,0))," MS ",IF(ISNUMBER(MATCH(B91,'Group Check'!$C$42:$C$70,0))," WS ","")))</f>
        <v xml:space="preserve"> MS </v>
      </c>
      <c r="B91" s="65" t="str">
        <f>IF('Rinks for 5 groups'!O$10="","",VLOOKUP(_xlfn.NUMBERVALUE(LEFT('Rinks for 5 groups'!O$10,SUM(FIND("v",'Rinks for 5 groups'!O$10,1),-2))),'Group Check'!$B:$E,2,FALSE))</f>
        <v>Simon Martin (Ireland )</v>
      </c>
      <c r="C91" s="68"/>
      <c r="D91" s="68"/>
      <c r="F91" s="66" t="s">
        <v>670</v>
      </c>
      <c r="G91" s="68"/>
      <c r="H91" s="68"/>
      <c r="I91" s="68"/>
      <c r="J91" s="65" t="str">
        <f>IF('Rinks for 5 groups'!O$10="","",VLOOKUP(_xlfn.NUMBERVALUE(RIGHT('Rinks for 5 groups'!O$10,SUM(LEN('Rinks for 5 groups'!O$10),-FIND("v",'Rinks for 5 groups'!O$10,1),-1))),'Group Check'!$B:$E,2,FALSE))</f>
        <v>Lai Gon-Lap Stanley (Hong Kong China )</v>
      </c>
      <c r="K91" s="65" t="str">
        <f t="shared" si="98"/>
        <v/>
      </c>
      <c r="L91" s="65" t="str">
        <f t="shared" si="99"/>
        <v/>
      </c>
      <c r="N91" s="65" t="str">
        <f t="shared" si="100"/>
        <v>Simon Martin (Ireland )</v>
      </c>
      <c r="O91" s="65" t="str">
        <f t="shared" si="101"/>
        <v/>
      </c>
      <c r="P91" s="65" t="str">
        <f t="shared" si="102"/>
        <v/>
      </c>
      <c r="Q91" s="65" t="str">
        <f t="shared" si="103"/>
        <v/>
      </c>
      <c r="R91" s="65" t="str">
        <f t="shared" si="104"/>
        <v/>
      </c>
      <c r="S91" s="65" t="str">
        <f t="shared" si="105"/>
        <v/>
      </c>
      <c r="T91" s="65" t="str">
        <f t="shared" si="106"/>
        <v>Lai Gon-Lap Stanley (Hong Kong China )</v>
      </c>
      <c r="U91" s="65" t="str">
        <f t="shared" si="107"/>
        <v/>
      </c>
      <c r="V91" s="65" t="str">
        <f t="shared" si="108"/>
        <v/>
      </c>
      <c r="W91" s="65" t="str">
        <f t="shared" si="109"/>
        <v/>
      </c>
      <c r="X91" s="65" t="str">
        <f t="shared" si="110"/>
        <v/>
      </c>
      <c r="Y91" s="65" t="str">
        <f t="shared" si="111"/>
        <v/>
      </c>
    </row>
    <row r="92" spans="1:25">
      <c r="C92" s="68"/>
      <c r="D92" s="68"/>
      <c r="G92" s="68"/>
      <c r="H92" s="68"/>
      <c r="I92" s="68"/>
    </row>
    <row r="93" spans="1:25" ht="21" customHeight="1">
      <c r="B93" s="297" t="s">
        <v>647</v>
      </c>
      <c r="C93" s="297"/>
      <c r="D93" s="297"/>
      <c r="E93" s="297"/>
      <c r="F93" s="297"/>
      <c r="G93" s="297"/>
      <c r="H93" s="297"/>
      <c r="I93" s="297"/>
      <c r="J93" s="297"/>
      <c r="K93" s="192"/>
      <c r="L93" s="64"/>
      <c r="N93" s="298" t="s">
        <v>553</v>
      </c>
      <c r="O93" s="298"/>
      <c r="P93" s="298"/>
      <c r="Q93" s="298"/>
      <c r="R93" s="298"/>
      <c r="S93" s="298"/>
      <c r="T93" s="298" t="s">
        <v>554</v>
      </c>
      <c r="U93" s="298"/>
      <c r="V93" s="298"/>
      <c r="W93" s="298"/>
      <c r="X93" s="298"/>
      <c r="Y93" s="298"/>
    </row>
    <row r="94" spans="1:25" s="66" customFormat="1" ht="45">
      <c r="B94" s="66" t="s">
        <v>550</v>
      </c>
      <c r="C94" s="67" t="s">
        <v>551</v>
      </c>
      <c r="D94" s="67" t="s">
        <v>552</v>
      </c>
      <c r="G94" s="67" t="s">
        <v>551</v>
      </c>
      <c r="H94" s="67" t="s">
        <v>552</v>
      </c>
      <c r="I94" s="67"/>
      <c r="J94" s="66" t="s">
        <v>550</v>
      </c>
      <c r="K94" s="66" t="s">
        <v>596</v>
      </c>
      <c r="L94" s="66" t="s">
        <v>597</v>
      </c>
      <c r="O94" s="107" t="s">
        <v>594</v>
      </c>
      <c r="P94" s="107" t="s">
        <v>592</v>
      </c>
      <c r="Q94" s="107" t="s">
        <v>593</v>
      </c>
      <c r="R94" s="107" t="s">
        <v>601</v>
      </c>
      <c r="S94" s="107" t="s">
        <v>595</v>
      </c>
      <c r="T94" s="107"/>
      <c r="U94" s="107" t="s">
        <v>594</v>
      </c>
      <c r="V94" s="107" t="s">
        <v>592</v>
      </c>
      <c r="W94" s="107" t="s">
        <v>593</v>
      </c>
      <c r="X94" s="107" t="s">
        <v>602</v>
      </c>
      <c r="Y94" s="67" t="s">
        <v>595</v>
      </c>
    </row>
    <row r="95" spans="1:25">
      <c r="A95" s="65" t="str">
        <f>IF(ISNUMBER(MATCH(B95,'Group Check'!$C$82:$C$111,0))," MXP ",IF(ISNUMBER(MATCH(B95,'Group Check'!$C$2:$C$31,0))," MS ",IF(ISNUMBER(MATCH(B95,'Group Check'!$C$42:$C$70,0))," WS ","")))</f>
        <v xml:space="preserve"> WS </v>
      </c>
      <c r="B95" s="65" t="str">
        <f>IF('Rinks for 5 groups'!J$11="","",VLOOKUP(_xlfn.NUMBERVALUE(LEFT('Rinks for 5 groups'!J$11,SUM(FIND("v",'Rinks for 5 groups'!J$11,1),-2))),'Group Check'!$B:$E,2,FALSE))</f>
        <v>Ha Yat Ting (Gloria) (Hong Kong China )</v>
      </c>
      <c r="C95" s="68"/>
      <c r="D95" s="68"/>
      <c r="F95" s="66" t="s">
        <v>670</v>
      </c>
      <c r="G95" s="68"/>
      <c r="H95" s="68"/>
      <c r="I95" s="68"/>
      <c r="J95" s="65" t="str">
        <f>IF('Rinks for 5 groups'!J$11="","",VLOOKUP(_xlfn.NUMBERVALUE(RIGHT('Rinks for 5 groups'!J$11,SUM(LEN('Rinks for 5 groups'!J$11),-FIND("v",'Rinks for 5 groups'!J$11,1),-1))),'Group Check'!$B:$E,2,FALSE))</f>
        <v>Connie Rixon (Malta)</v>
      </c>
      <c r="K95" s="65" t="str">
        <f t="shared" ref="K95:K100" si="112">IF(S95="","",IF(S95=3,N95,T95))</f>
        <v/>
      </c>
      <c r="L95" s="65" t="str">
        <f t="shared" ref="L95:L100" si="113">IF(K95="","",IF(K95=B95,J95,B95))</f>
        <v/>
      </c>
      <c r="N95" s="65" t="str">
        <f t="shared" ref="N95:N100" si="114">B95</f>
        <v>Ha Yat Ting (Gloria) (Hong Kong China )</v>
      </c>
      <c r="O95" s="65" t="str">
        <f t="shared" ref="O95:O100" si="115">IF(AND(C95="",G95=""),"",IF($C95&gt;$G95,2,IF($C95=$G95,1,0)))</f>
        <v/>
      </c>
      <c r="P95" s="65" t="str">
        <f t="shared" ref="P95:P100" si="116">IF(AND(D95="",H95=""),"",IF($D95&gt;$H95,2,IF($D95=$H95,1,0)))</f>
        <v/>
      </c>
      <c r="Q95" s="65" t="str">
        <f t="shared" ref="Q95:Q100" si="117">IF(AND(E95="",I95=""),"",IF($E95&gt;$I95,1,IF($E95=$I95,0.5,0)))</f>
        <v/>
      </c>
      <c r="R95" s="65" t="str">
        <f t="shared" ref="R95:R100" si="118">IF(O95="","",SUM(O95:P95))</f>
        <v/>
      </c>
      <c r="S95" s="65" t="str">
        <f t="shared" ref="S95:S100" si="119">IF(O95="","",IF(R95&gt;X95,3,IF(Q95&gt;W95,3,0)))</f>
        <v/>
      </c>
      <c r="T95" s="65" t="str">
        <f t="shared" ref="T95:T100" si="120">J95</f>
        <v>Connie Rixon (Malta)</v>
      </c>
      <c r="U95" s="65" t="str">
        <f t="shared" ref="U95:U100" si="121">IF(AND(C95="",G95=""),"",IF($G95&gt;$C95,2,IF($G95=$C95,1,0)))</f>
        <v/>
      </c>
      <c r="V95" s="65" t="str">
        <f t="shared" ref="V95:V100" si="122">IF(AND(D95="",H95=""),"",IF($H95&gt;$D95,2,IF($H95=$D95,1,0)))</f>
        <v/>
      </c>
      <c r="W95" s="65" t="str">
        <f t="shared" ref="W95:W100" si="123">IF(AND(E95="",I95=""),"",IF($I95&gt;$E95,1,IF($I95=$E95,0.5,0)))</f>
        <v/>
      </c>
      <c r="X95" s="65" t="str">
        <f t="shared" ref="X95:X100" si="124">IF(U95="","",SUM(U95:V95))</f>
        <v/>
      </c>
      <c r="Y95" s="65" t="str">
        <f t="shared" ref="Y95:Y100" si="125">IF(U95="","",IF(X95&gt;R95,3,IF(W95&gt;Q95,3,0)))</f>
        <v/>
      </c>
    </row>
    <row r="96" spans="1:25">
      <c r="A96" s="65" t="str">
        <f>IF(ISNUMBER(MATCH(B96,'Group Check'!$C$82:$C$111,0))," MXP ",IF(ISNUMBER(MATCH(B96,'Group Check'!$C$2:$C$31,0))," MS ",IF(ISNUMBER(MATCH(B96,'Group Check'!$C$42:$C$70,0))," WS ","")))</f>
        <v xml:space="preserve"> WS </v>
      </c>
      <c r="B96" s="65" t="str">
        <f>IF('Rinks for 5 groups'!K$11="","",VLOOKUP(_xlfn.NUMBERVALUE(LEFT('Rinks for 5 groups'!K$11,SUM(FIND("v",'Rinks for 5 groups'!K$11,1),-2))),'Group Check'!$B:$E,2,FALSE))</f>
        <v>Keiko Kurohara (Japan )</v>
      </c>
      <c r="C96" s="68"/>
      <c r="D96" s="68"/>
      <c r="F96" s="66" t="s">
        <v>670</v>
      </c>
      <c r="G96" s="68"/>
      <c r="H96" s="68"/>
      <c r="I96" s="68"/>
      <c r="J96" s="65" t="str">
        <f>IF('Rinks for 5 groups'!K$11="","",VLOOKUP(_xlfn.NUMBERVALUE(RIGHT('Rinks for 5 groups'!K$11,SUM(LEN('Rinks for 5 groups'!K$11),-FIND("v",'Rinks for 5 groups'!K$11,1),-1))),'Group Check'!$B:$E,2,FALSE))</f>
        <v>Mary Thompson (USA)</v>
      </c>
      <c r="K96" s="65" t="str">
        <f t="shared" si="112"/>
        <v/>
      </c>
      <c r="L96" s="65" t="str">
        <f t="shared" si="113"/>
        <v/>
      </c>
      <c r="N96" s="65" t="str">
        <f t="shared" si="114"/>
        <v>Keiko Kurohara (Japan )</v>
      </c>
      <c r="O96" s="65" t="str">
        <f t="shared" si="115"/>
        <v/>
      </c>
      <c r="P96" s="65" t="str">
        <f t="shared" si="116"/>
        <v/>
      </c>
      <c r="Q96" s="65" t="str">
        <f t="shared" si="117"/>
        <v/>
      </c>
      <c r="R96" s="65" t="str">
        <f t="shared" si="118"/>
        <v/>
      </c>
      <c r="S96" s="65" t="str">
        <f t="shared" si="119"/>
        <v/>
      </c>
      <c r="T96" s="65" t="str">
        <f t="shared" si="120"/>
        <v>Mary Thompson (USA)</v>
      </c>
      <c r="U96" s="65" t="str">
        <f t="shared" si="121"/>
        <v/>
      </c>
      <c r="V96" s="65" t="str">
        <f t="shared" si="122"/>
        <v/>
      </c>
      <c r="W96" s="65" t="str">
        <f t="shared" si="123"/>
        <v/>
      </c>
      <c r="X96" s="65" t="str">
        <f t="shared" si="124"/>
        <v/>
      </c>
      <c r="Y96" s="65" t="str">
        <f t="shared" si="125"/>
        <v/>
      </c>
    </row>
    <row r="97" spans="1:25">
      <c r="A97" s="65" t="str">
        <f>IF(ISNUMBER(MATCH(B97,'Group Check'!$C$82:$C$111,0))," MXP ",IF(ISNUMBER(MATCH(B97,'Group Check'!$C$2:$C$31,0))," MS ",IF(ISNUMBER(MATCH(B97,'Group Check'!$C$42:$C$70,0))," WS ","")))</f>
        <v xml:space="preserve"> WS </v>
      </c>
      <c r="B97" s="65" t="str">
        <f>IF('Rinks for 5 groups'!L$11="","",VLOOKUP(_xlfn.NUMBERVALUE(LEFT('Rinks for 5 groups'!L$11,SUM(FIND("v",'Rinks for 5 groups'!L$11,1),-2))),'Group Check'!$B:$E,2,FALSE))</f>
        <v>Christine (Petal) Jones (Norfolk Island)</v>
      </c>
      <c r="C97" s="68"/>
      <c r="D97" s="68"/>
      <c r="F97" s="66" t="s">
        <v>670</v>
      </c>
      <c r="G97" s="68"/>
      <c r="H97" s="68"/>
      <c r="I97" s="68"/>
      <c r="J97" s="65" t="str">
        <f>IF('Rinks for 5 groups'!L$11="","",VLOOKUP(_xlfn.NUMBERVALUE(RIGHT('Rinks for 5 groups'!L$11,SUM(LEN('Rinks for 5 groups'!L$11),-FIND("v",'Rinks for 5 groups'!L$11,1),-1))),'Group Check'!$B:$E,2,FALSE))</f>
        <v>Lee Beng Hua (May) (Singapore )</v>
      </c>
      <c r="K97" s="65" t="str">
        <f t="shared" si="112"/>
        <v/>
      </c>
      <c r="L97" s="65" t="str">
        <f t="shared" si="113"/>
        <v/>
      </c>
      <c r="N97" s="65" t="str">
        <f t="shared" si="114"/>
        <v>Christine (Petal) Jones (Norfolk Island)</v>
      </c>
      <c r="O97" s="65" t="str">
        <f t="shared" si="115"/>
        <v/>
      </c>
      <c r="P97" s="65" t="str">
        <f t="shared" si="116"/>
        <v/>
      </c>
      <c r="Q97" s="65" t="str">
        <f t="shared" si="117"/>
        <v/>
      </c>
      <c r="R97" s="65" t="str">
        <f t="shared" si="118"/>
        <v/>
      </c>
      <c r="S97" s="65" t="str">
        <f t="shared" si="119"/>
        <v/>
      </c>
      <c r="T97" s="65" t="str">
        <f t="shared" si="120"/>
        <v>Lee Beng Hua (May) (Singapore )</v>
      </c>
      <c r="U97" s="65" t="str">
        <f t="shared" si="121"/>
        <v/>
      </c>
      <c r="V97" s="65" t="str">
        <f t="shared" si="122"/>
        <v/>
      </c>
      <c r="W97" s="65" t="str">
        <f t="shared" si="123"/>
        <v/>
      </c>
      <c r="X97" s="65" t="str">
        <f t="shared" si="124"/>
        <v/>
      </c>
      <c r="Y97" s="65" t="str">
        <f t="shared" si="125"/>
        <v/>
      </c>
    </row>
    <row r="98" spans="1:25">
      <c r="A98" s="65" t="str">
        <f>IF(ISNUMBER(MATCH(B98,'Group Check'!$C$82:$C$111,0))," MXP ",IF(ISNUMBER(MATCH(B98,'Group Check'!$C$2:$C$31,0))," MS ",IF(ISNUMBER(MATCH(B98,'Group Check'!$C$42:$C$70,0))," WS ","")))</f>
        <v xml:space="preserve"> WS </v>
      </c>
      <c r="B98" s="65" t="str">
        <f>IF('Rinks for 5 groups'!M$11="","",VLOOKUP(_xlfn.NUMBERVALUE(LEFT('Rinks for 5 groups'!M$11,SUM(FIND("v",'Rinks for 5 groups'!M$11,1),-2))),'Group Check'!$B:$E,2,FALSE))</f>
        <v>Julie Forrest (Defending Champion)</v>
      </c>
      <c r="C98" s="68"/>
      <c r="D98" s="68"/>
      <c r="F98" s="66" t="s">
        <v>670</v>
      </c>
      <c r="G98" s="68"/>
      <c r="H98" s="68"/>
      <c r="I98" s="68"/>
      <c r="J98" s="65" t="str">
        <f>IF('Rinks for 5 groups'!M$11="","",VLOOKUP(_xlfn.NUMBERVALUE(RIGHT('Rinks for 5 groups'!M$11,SUM(LEN('Rinks for 5 groups'!M$11),-FIND("v",'Rinks for 5 groups'!M$11,1),-1))),'Group Check'!$B:$E,2,FALSE))</f>
        <v>Lindsey Greechan (Jersey)</v>
      </c>
      <c r="K98" s="65" t="str">
        <f t="shared" si="112"/>
        <v/>
      </c>
      <c r="L98" s="65" t="str">
        <f t="shared" si="113"/>
        <v/>
      </c>
      <c r="N98" s="65" t="str">
        <f t="shared" si="114"/>
        <v>Julie Forrest (Defending Champion)</v>
      </c>
      <c r="O98" s="65" t="str">
        <f t="shared" si="115"/>
        <v/>
      </c>
      <c r="P98" s="65" t="str">
        <f t="shared" si="116"/>
        <v/>
      </c>
      <c r="Q98" s="65" t="str">
        <f t="shared" si="117"/>
        <v/>
      </c>
      <c r="R98" s="65" t="str">
        <f t="shared" si="118"/>
        <v/>
      </c>
      <c r="S98" s="65" t="str">
        <f t="shared" si="119"/>
        <v/>
      </c>
      <c r="T98" s="65" t="str">
        <f t="shared" si="120"/>
        <v>Lindsey Greechan (Jersey)</v>
      </c>
      <c r="U98" s="65" t="str">
        <f t="shared" si="121"/>
        <v/>
      </c>
      <c r="V98" s="65" t="str">
        <f t="shared" si="122"/>
        <v/>
      </c>
      <c r="W98" s="65" t="str">
        <f t="shared" si="123"/>
        <v/>
      </c>
      <c r="X98" s="65" t="str">
        <f t="shared" si="124"/>
        <v/>
      </c>
      <c r="Y98" s="65" t="str">
        <f t="shared" si="125"/>
        <v/>
      </c>
    </row>
    <row r="99" spans="1:25">
      <c r="A99" s="65" t="str">
        <f>IF(ISNUMBER(MATCH(B99,'Group Check'!$C$82:$C$111,0))," MXP ",IF(ISNUMBER(MATCH(B99,'Group Check'!$C$2:$C$31,0))," MS ",IF(ISNUMBER(MATCH(B99,'Group Check'!$C$42:$C$70,0))," WS ","")))</f>
        <v xml:space="preserve"> WS </v>
      </c>
      <c r="B99" s="65" t="str">
        <f>IF('Rinks for 5 groups'!N$11="","",VLOOKUP(_xlfn.NUMBERVALUE(LEFT('Rinks for 5 groups'!N$11,SUM(FIND("v",'Rinks for 5 groups'!N$11,1),-2))),'Group Check'!$B:$E,2,FALSE))</f>
        <v>Marianne Kuenzle (Switzerland )</v>
      </c>
      <c r="C99" s="68"/>
      <c r="D99" s="68"/>
      <c r="F99" s="66" t="s">
        <v>670</v>
      </c>
      <c r="G99" s="68"/>
      <c r="H99" s="68"/>
      <c r="I99" s="68"/>
      <c r="J99" s="65" t="str">
        <f>IF('Rinks for 5 groups'!N$11="","",VLOOKUP(_xlfn.NUMBERVALUE(RIGHT('Rinks for 5 groups'!N$11,SUM(LEN('Rinks for 5 groups'!N$11),-FIND("v",'Rinks for 5 groups'!N$11,1),-1))),'Group Check'!$B:$E,2,FALSE))</f>
        <v>Rebecca McMillan (England )</v>
      </c>
      <c r="K99" s="65" t="str">
        <f t="shared" si="112"/>
        <v/>
      </c>
      <c r="L99" s="65" t="str">
        <f t="shared" si="113"/>
        <v/>
      </c>
      <c r="N99" s="65" t="str">
        <f t="shared" si="114"/>
        <v>Marianne Kuenzle (Switzerland )</v>
      </c>
      <c r="O99" s="65" t="str">
        <f t="shared" si="115"/>
        <v/>
      </c>
      <c r="P99" s="65" t="str">
        <f t="shared" si="116"/>
        <v/>
      </c>
      <c r="Q99" s="65" t="str">
        <f t="shared" si="117"/>
        <v/>
      </c>
      <c r="R99" s="65" t="str">
        <f t="shared" si="118"/>
        <v/>
      </c>
      <c r="S99" s="65" t="str">
        <f t="shared" si="119"/>
        <v/>
      </c>
      <c r="T99" s="65" t="str">
        <f t="shared" si="120"/>
        <v>Rebecca McMillan (England )</v>
      </c>
      <c r="U99" s="65" t="str">
        <f t="shared" si="121"/>
        <v/>
      </c>
      <c r="V99" s="65" t="str">
        <f t="shared" si="122"/>
        <v/>
      </c>
      <c r="W99" s="65" t="str">
        <f t="shared" si="123"/>
        <v/>
      </c>
      <c r="X99" s="65" t="str">
        <f t="shared" si="124"/>
        <v/>
      </c>
      <c r="Y99" s="65" t="str">
        <f t="shared" si="125"/>
        <v/>
      </c>
    </row>
    <row r="100" spans="1:25">
      <c r="A100" s="65" t="str">
        <f>IF(ISNUMBER(MATCH(B100,'Group Check'!$C$82:$C$111,0))," MXP ",IF(ISNUMBER(MATCH(B100,'Group Check'!$C$2:$C$31,0))," MS ",IF(ISNUMBER(MATCH(B100,'Group Check'!$C$42:$C$70,0))," WS ","")))</f>
        <v xml:space="preserve"> WS </v>
      </c>
      <c r="B100" s="65" t="str">
        <f>IF('Rinks for 5 groups'!O$11="","",VLOOKUP(_xlfn.NUMBERVALUE(LEFT('Rinks for 5 groups'!O$11,SUM(FIND("v",'Rinks for 5 groups'!O$11,1),-2))),'Group Check'!$B:$E,2,FALSE))</f>
        <v>Lephai Marea Modutlwa (Botswana)</v>
      </c>
      <c r="C100" s="68"/>
      <c r="D100" s="68"/>
      <c r="F100" s="66" t="s">
        <v>670</v>
      </c>
      <c r="G100" s="68"/>
      <c r="H100" s="68"/>
      <c r="I100" s="68"/>
      <c r="J100" s="65" t="str">
        <f>IF('Rinks for 5 groups'!O$11="","",VLOOKUP(_xlfn.NUMBERVALUE(RIGHT('Rinks for 5 groups'!O$11,SUM(LEN('Rinks for 5 groups'!O$11),-FIND("v",'Rinks for 5 groups'!O$11,1),-1))),'Group Check'!$B:$E,2,FALSE))</f>
        <v>Tayla Bruce (New Zealand)</v>
      </c>
      <c r="K100" s="65" t="str">
        <f t="shared" si="112"/>
        <v/>
      </c>
      <c r="L100" s="65" t="str">
        <f t="shared" si="113"/>
        <v/>
      </c>
      <c r="N100" s="65" t="str">
        <f t="shared" si="114"/>
        <v>Lephai Marea Modutlwa (Botswana)</v>
      </c>
      <c r="O100" s="65" t="str">
        <f t="shared" si="115"/>
        <v/>
      </c>
      <c r="P100" s="65" t="str">
        <f t="shared" si="116"/>
        <v/>
      </c>
      <c r="Q100" s="65" t="str">
        <f t="shared" si="117"/>
        <v/>
      </c>
      <c r="R100" s="65" t="str">
        <f t="shared" si="118"/>
        <v/>
      </c>
      <c r="S100" s="65" t="str">
        <f t="shared" si="119"/>
        <v/>
      </c>
      <c r="T100" s="65" t="str">
        <f t="shared" si="120"/>
        <v>Tayla Bruce (New Zealand)</v>
      </c>
      <c r="U100" s="65" t="str">
        <f t="shared" si="121"/>
        <v/>
      </c>
      <c r="V100" s="65" t="str">
        <f t="shared" si="122"/>
        <v/>
      </c>
      <c r="W100" s="65" t="str">
        <f t="shared" si="123"/>
        <v/>
      </c>
      <c r="X100" s="65" t="str">
        <f t="shared" si="124"/>
        <v/>
      </c>
      <c r="Y100" s="65" t="str">
        <f t="shared" si="125"/>
        <v/>
      </c>
    </row>
    <row r="101" spans="1:25">
      <c r="C101" s="68"/>
      <c r="D101" s="68"/>
      <c r="G101" s="68"/>
      <c r="H101" s="68"/>
      <c r="I101" s="68"/>
    </row>
    <row r="102" spans="1:25" ht="21" customHeight="1">
      <c r="B102" s="297" t="s">
        <v>648</v>
      </c>
      <c r="C102" s="297"/>
      <c r="D102" s="297"/>
      <c r="E102" s="297"/>
      <c r="F102" s="297"/>
      <c r="G102" s="297"/>
      <c r="H102" s="297"/>
      <c r="I102" s="297"/>
      <c r="J102" s="297"/>
      <c r="K102" s="192"/>
      <c r="L102" s="64"/>
      <c r="N102" s="298" t="s">
        <v>553</v>
      </c>
      <c r="O102" s="298"/>
      <c r="P102" s="298"/>
      <c r="Q102" s="298"/>
      <c r="R102" s="298"/>
      <c r="S102" s="298"/>
      <c r="T102" s="298" t="s">
        <v>554</v>
      </c>
      <c r="U102" s="298"/>
      <c r="V102" s="298"/>
      <c r="W102" s="298"/>
      <c r="X102" s="298"/>
      <c r="Y102" s="298"/>
    </row>
    <row r="103" spans="1:25" s="66" customFormat="1" ht="45">
      <c r="B103" s="66" t="s">
        <v>550</v>
      </c>
      <c r="C103" s="67" t="s">
        <v>551</v>
      </c>
      <c r="D103" s="67" t="s">
        <v>552</v>
      </c>
      <c r="G103" s="67" t="s">
        <v>551</v>
      </c>
      <c r="H103" s="67" t="s">
        <v>552</v>
      </c>
      <c r="I103" s="67"/>
      <c r="J103" s="66" t="s">
        <v>550</v>
      </c>
      <c r="K103" s="66" t="s">
        <v>596</v>
      </c>
      <c r="L103" s="66" t="s">
        <v>597</v>
      </c>
      <c r="O103" s="107" t="s">
        <v>594</v>
      </c>
      <c r="P103" s="107" t="s">
        <v>592</v>
      </c>
      <c r="Q103" s="107" t="s">
        <v>593</v>
      </c>
      <c r="R103" s="107" t="s">
        <v>601</v>
      </c>
      <c r="S103" s="107" t="s">
        <v>595</v>
      </c>
      <c r="T103" s="107"/>
      <c r="U103" s="107" t="s">
        <v>594</v>
      </c>
      <c r="V103" s="107" t="s">
        <v>592</v>
      </c>
      <c r="W103" s="107" t="s">
        <v>593</v>
      </c>
      <c r="X103" s="107" t="s">
        <v>602</v>
      </c>
      <c r="Y103" s="67" t="s">
        <v>595</v>
      </c>
    </row>
    <row r="104" spans="1:25">
      <c r="A104" s="65" t="str">
        <f>IF(ISNUMBER(MATCH(B104,'Group Check'!$C$82:$C$111,0))," MXP ",IF(ISNUMBER(MATCH(B104,'Group Check'!$C$2:$C$31,0))," MS ",IF(ISNUMBER(MATCH(B104,'Group Check'!$C$42:$C$70,0))," WS ","")))</f>
        <v xml:space="preserve"> WS </v>
      </c>
      <c r="B104" s="65" t="str">
        <f>IF('Rinks for 5 groups'!J$12="","",VLOOKUP(_xlfn.NUMBERVALUE(LEFT('Rinks for 5 groups'!J$12,SUM(FIND("v",'Rinks for 5 groups'!J$12,1),-2))),'Group Check'!$B:$E,2,FALSE))</f>
        <v>Yvonne Olivier (Namibia)</v>
      </c>
      <c r="C104" s="68"/>
      <c r="D104" s="68"/>
      <c r="F104" s="66" t="s">
        <v>670</v>
      </c>
      <c r="G104" s="68"/>
      <c r="H104" s="68"/>
      <c r="I104" s="68"/>
      <c r="J104" s="65" t="str">
        <f>IF('Rinks for 5 groups'!J$12="","",VLOOKUP(_xlfn.NUMBERVALUE(RIGHT('Rinks for 5 groups'!J$12,SUM(LEN('Rinks for 5 groups'!J$12),-FIND("v",'Rinks for 5 groups'!J$12,1),-1))),'Group Check'!$B:$E,2,FALSE))</f>
        <v>Sandra Hazel Bailie MBE (Ireland )</v>
      </c>
      <c r="K104" s="65" t="str">
        <f t="shared" ref="K104:K109" si="126">IF(S104="","",IF(S104=3,N104,T104))</f>
        <v/>
      </c>
      <c r="L104" s="65" t="str">
        <f t="shared" ref="L104:L109" si="127">IF(K104="","",IF(K104=B104,J104,B104))</f>
        <v/>
      </c>
      <c r="N104" s="65" t="str">
        <f t="shared" ref="N104:N109" si="128">B104</f>
        <v>Yvonne Olivier (Namibia)</v>
      </c>
      <c r="O104" s="65" t="str">
        <f t="shared" ref="O104:O109" si="129">IF(AND(C104="",G104=""),"",IF($C104&gt;$G104,2,IF($C104=$G104,1,0)))</f>
        <v/>
      </c>
      <c r="P104" s="65" t="str">
        <f t="shared" ref="P104:P109" si="130">IF(AND(D104="",H104=""),"",IF($D104&gt;$H104,2,IF($D104=$H104,1,0)))</f>
        <v/>
      </c>
      <c r="Q104" s="65" t="str">
        <f t="shared" ref="Q104:Q109" si="131">IF(AND(E104="",I104=""),"",IF($E104&gt;$I104,1,IF($E104=$I104,0.5,0)))</f>
        <v/>
      </c>
      <c r="R104" s="65" t="str">
        <f t="shared" ref="R104:R109" si="132">IF(O104="","",SUM(O104:P104))</f>
        <v/>
      </c>
      <c r="S104" s="65" t="str">
        <f t="shared" ref="S104:S109" si="133">IF(O104="","",IF(R104&gt;X104,3,IF(Q104&gt;W104,3,0)))</f>
        <v/>
      </c>
      <c r="T104" s="65" t="str">
        <f t="shared" ref="T104:T109" si="134">J104</f>
        <v>Sandra Hazel Bailie MBE (Ireland )</v>
      </c>
      <c r="U104" s="65" t="str">
        <f t="shared" ref="U104:U109" si="135">IF(AND(C104="",G104=""),"",IF($G104&gt;$C104,2,IF($G104=$C104,1,0)))</f>
        <v/>
      </c>
      <c r="V104" s="65" t="str">
        <f t="shared" ref="V104:V109" si="136">IF(AND(D104="",H104=""),"",IF($H104&gt;$D104,2,IF($H104=$D104,1,0)))</f>
        <v/>
      </c>
      <c r="W104" s="65" t="str">
        <f t="shared" ref="W104:W109" si="137">IF(AND(E104="",I104=""),"",IF($I104&gt;$E104,1,IF($I104=$E104,0.5,0)))</f>
        <v/>
      </c>
      <c r="X104" s="65" t="str">
        <f t="shared" ref="X104:X109" si="138">IF(U104="","",SUM(U104:V104))</f>
        <v/>
      </c>
      <c r="Y104" s="65" t="str">
        <f t="shared" ref="Y104:Y109" si="139">IF(U104="","",IF(X104&gt;R104,3,IF(W104&gt;Q104,3,0)))</f>
        <v/>
      </c>
    </row>
    <row r="105" spans="1:25">
      <c r="A105" s="65" t="str">
        <f>IF(ISNUMBER(MATCH(B105,'Group Check'!$C$82:$C$111,0))," MXP ",IF(ISNUMBER(MATCH(B105,'Group Check'!$C$2:$C$31,0))," MS ",IF(ISNUMBER(MATCH(B105,'Group Check'!$C$42:$C$70,0))," WS ","")))</f>
        <v xml:space="preserve"> WS </v>
      </c>
      <c r="B105" s="65" t="str">
        <f>IF('Rinks for 5 groups'!K$12="","",VLOOKUP(_xlfn.NUMBERVALUE(LEFT('Rinks for 5 groups'!K$12,SUM(FIND("v",'Rinks for 5 groups'!K$12,1),-2))),'Group Check'!$B:$E,2,FALSE))</f>
        <v>Caroline Whitehead (Isle Of Man)</v>
      </c>
      <c r="C105" s="68"/>
      <c r="D105" s="68"/>
      <c r="F105" s="66" t="s">
        <v>670</v>
      </c>
      <c r="G105" s="68"/>
      <c r="H105" s="68"/>
      <c r="I105" s="68"/>
      <c r="J105" s="65" t="str">
        <f>IF('Rinks for 5 groups'!K$12="","",VLOOKUP(_xlfn.NUMBERVALUE(RIGHT('Rinks for 5 groups'!K$12,SUM(LEN('Rinks for 5 groups'!K$12),-FIND("v",'Rinks for 5 groups'!K$12,1),-1))),'Group Check'!$B:$E,2,FALSE))</f>
        <v>Rosemary Ogier (Guernsey )</v>
      </c>
      <c r="K105" s="65" t="str">
        <f t="shared" si="126"/>
        <v/>
      </c>
      <c r="L105" s="65" t="str">
        <f t="shared" si="127"/>
        <v/>
      </c>
      <c r="N105" s="65" t="str">
        <f t="shared" si="128"/>
        <v>Caroline Whitehead (Isle Of Man)</v>
      </c>
      <c r="O105" s="65" t="str">
        <f t="shared" si="129"/>
        <v/>
      </c>
      <c r="P105" s="65" t="str">
        <f t="shared" si="130"/>
        <v/>
      </c>
      <c r="Q105" s="65" t="str">
        <f t="shared" si="131"/>
        <v/>
      </c>
      <c r="R105" s="65" t="str">
        <f t="shared" si="132"/>
        <v/>
      </c>
      <c r="S105" s="65" t="str">
        <f t="shared" si="133"/>
        <v/>
      </c>
      <c r="T105" s="65" t="str">
        <f t="shared" si="134"/>
        <v>Rosemary Ogier (Guernsey )</v>
      </c>
      <c r="U105" s="65" t="str">
        <f t="shared" si="135"/>
        <v/>
      </c>
      <c r="V105" s="65" t="str">
        <f t="shared" si="136"/>
        <v/>
      </c>
      <c r="W105" s="65" t="str">
        <f t="shared" si="137"/>
        <v/>
      </c>
      <c r="X105" s="65" t="str">
        <f t="shared" si="138"/>
        <v/>
      </c>
      <c r="Y105" s="65" t="str">
        <f t="shared" si="139"/>
        <v/>
      </c>
    </row>
    <row r="106" spans="1:25">
      <c r="A106" s="65" t="str">
        <f>IF(ISNUMBER(MATCH(B106,'Group Check'!$C$82:$C$111,0))," MXP ",IF(ISNUMBER(MATCH(B106,'Group Check'!$C$2:$C$31,0))," MS ",IF(ISNUMBER(MATCH(B106,'Group Check'!$C$42:$C$70,0))," WS ","")))</f>
        <v xml:space="preserve"> WS </v>
      </c>
      <c r="B106" s="65" t="str">
        <f>IF('Rinks for 5 groups'!L$12="","",VLOOKUP(_xlfn.NUMBERVALUE(LEFT('Rinks for 5 groups'!L$12,SUM(FIND("v",'Rinks for 5 groups'!L$12,1),-2))),'Group Check'!$B:$E,2,FALSE))</f>
        <v>Maureen Caesar (Jamaica)</v>
      </c>
      <c r="C106" s="68"/>
      <c r="D106" s="68"/>
      <c r="F106" s="66" t="s">
        <v>670</v>
      </c>
      <c r="G106" s="68"/>
      <c r="H106" s="68"/>
      <c r="I106" s="68"/>
      <c r="J106" s="65" t="str">
        <f>IF('Rinks for 5 groups'!L$12="","",VLOOKUP(_xlfn.NUMBERVALUE(RIGHT('Rinks for 5 groups'!L$12,SUM(LEN('Rinks for 5 groups'!L$12),-FIND("v",'Rinks for 5 groups'!L$12,1),-1))),'Group Check'!$B:$E,2,FALSE))</f>
        <v>Cindy Royet  (France)</v>
      </c>
      <c r="K106" s="65" t="str">
        <f t="shared" si="126"/>
        <v/>
      </c>
      <c r="L106" s="65" t="str">
        <f t="shared" si="127"/>
        <v/>
      </c>
      <c r="N106" s="65" t="str">
        <f t="shared" si="128"/>
        <v>Maureen Caesar (Jamaica)</v>
      </c>
      <c r="O106" s="65" t="str">
        <f t="shared" si="129"/>
        <v/>
      </c>
      <c r="P106" s="65" t="str">
        <f t="shared" si="130"/>
        <v/>
      </c>
      <c r="Q106" s="65" t="str">
        <f t="shared" si="131"/>
        <v/>
      </c>
      <c r="R106" s="65" t="str">
        <f t="shared" si="132"/>
        <v/>
      </c>
      <c r="S106" s="65" t="str">
        <f t="shared" si="133"/>
        <v/>
      </c>
      <c r="T106" s="65" t="str">
        <f t="shared" si="134"/>
        <v>Cindy Royet  (France)</v>
      </c>
      <c r="U106" s="65" t="str">
        <f t="shared" si="135"/>
        <v/>
      </c>
      <c r="V106" s="65" t="str">
        <f t="shared" si="136"/>
        <v/>
      </c>
      <c r="W106" s="65" t="str">
        <f t="shared" si="137"/>
        <v/>
      </c>
      <c r="X106" s="65" t="str">
        <f t="shared" si="138"/>
        <v/>
      </c>
      <c r="Y106" s="65" t="str">
        <f t="shared" si="139"/>
        <v/>
      </c>
    </row>
    <row r="107" spans="1:25">
      <c r="A107" s="65" t="str">
        <f>IF(ISNUMBER(MATCH(B107,'Group Check'!$C$82:$C$111,0))," MXP ",IF(ISNUMBER(MATCH(B107,'Group Check'!$C$2:$C$31,0))," MS ",IF(ISNUMBER(MATCH(B107,'Group Check'!$C$42:$C$70,0))," WS ","")))</f>
        <v xml:space="preserve"> WS </v>
      </c>
      <c r="B107" s="65" t="str">
        <f>IF('Rinks for 5 groups'!M$12="","",VLOOKUP(_xlfn.NUMBERVALUE(LEFT('Rinks for 5 groups'!M$12,SUM(FIND("v",'Rinks for 5 groups'!M$12,1),-2))),'Group Check'!$B:$E,2,FALSE))</f>
        <v>Sara Marie Nicholls (Wales)</v>
      </c>
      <c r="C107" s="68"/>
      <c r="D107" s="68"/>
      <c r="F107" s="66" t="s">
        <v>670</v>
      </c>
      <c r="G107" s="68"/>
      <c r="H107" s="68"/>
      <c r="I107" s="68"/>
      <c r="J107" s="65" t="str">
        <f>IF('Rinks for 5 groups'!M$12="","",VLOOKUP(_xlfn.NUMBERVALUE(RIGHT('Rinks for 5 groups'!M$12,SUM(LEN('Rinks for 5 groups'!M$12),-FIND("v",'Rinks for 5 groups'!M$12,1),-1))),'Group Check'!$B:$E,2,FALSE))</f>
        <v>Irit Grencel (Israel )</v>
      </c>
      <c r="K107" s="65" t="str">
        <f t="shared" si="126"/>
        <v/>
      </c>
      <c r="L107" s="65" t="str">
        <f t="shared" si="127"/>
        <v/>
      </c>
      <c r="N107" s="65" t="str">
        <f t="shared" si="128"/>
        <v>Sara Marie Nicholls (Wales)</v>
      </c>
      <c r="O107" s="65" t="str">
        <f t="shared" si="129"/>
        <v/>
      </c>
      <c r="P107" s="65" t="str">
        <f t="shared" si="130"/>
        <v/>
      </c>
      <c r="Q107" s="65" t="str">
        <f t="shared" si="131"/>
        <v/>
      </c>
      <c r="R107" s="65" t="str">
        <f t="shared" si="132"/>
        <v/>
      </c>
      <c r="S107" s="65" t="str">
        <f t="shared" si="133"/>
        <v/>
      </c>
      <c r="T107" s="65" t="str">
        <f t="shared" si="134"/>
        <v>Irit Grencel (Israel )</v>
      </c>
      <c r="U107" s="65" t="str">
        <f t="shared" si="135"/>
        <v/>
      </c>
      <c r="V107" s="65" t="str">
        <f t="shared" si="136"/>
        <v/>
      </c>
      <c r="W107" s="65" t="str">
        <f t="shared" si="137"/>
        <v/>
      </c>
      <c r="X107" s="65" t="str">
        <f t="shared" si="138"/>
        <v/>
      </c>
      <c r="Y107" s="65" t="str">
        <f t="shared" si="139"/>
        <v/>
      </c>
    </row>
    <row r="108" spans="1:25">
      <c r="A108" s="65" t="str">
        <f>IF(ISNUMBER(MATCH(B108,'Group Check'!$C$82:$C$111,0))," MXP ",IF(ISNUMBER(MATCH(B108,'Group Check'!$C$2:$C$31,0))," MS ",IF(ISNUMBER(MATCH(B108,'Group Check'!$C$42:$C$70,0))," WS ","")))</f>
        <v xml:space="preserve"> WS </v>
      </c>
      <c r="B108" s="65" t="str">
        <f>IF('Rinks for 5 groups'!N$12="","",VLOOKUP(_xlfn.NUMBERVALUE(LEFT('Rinks for 5 groups'!N$12,SUM(FIND("v",'Rinks for 5 groups'!N$12,1),-2))),'Group Check'!$B:$E,2,FALSE))</f>
        <v>Rahsan Akar (Turkiye)</v>
      </c>
      <c r="C108" s="68"/>
      <c r="D108" s="68"/>
      <c r="F108" s="66" t="s">
        <v>670</v>
      </c>
      <c r="G108" s="68"/>
      <c r="H108" s="68"/>
      <c r="I108" s="68"/>
      <c r="J108" s="65" t="str">
        <f>IF('Rinks for 5 groups'!N$12="","",VLOOKUP(_xlfn.NUMBERVALUE(RIGHT('Rinks for 5 groups'!N$12,SUM(LEN('Rinks for 5 groups'!N$12),-FIND("v",'Rinks for 5 groups'!N$12,1),-1))),'Group Check'!$B:$E,2,FALSE))</f>
        <v>Nor Farrah Ain Abdullah (Malaysia )</v>
      </c>
      <c r="K108" s="65" t="str">
        <f t="shared" si="126"/>
        <v/>
      </c>
      <c r="L108" s="65" t="str">
        <f t="shared" si="127"/>
        <v/>
      </c>
      <c r="N108" s="65" t="str">
        <f t="shared" si="128"/>
        <v>Rahsan Akar (Turkiye)</v>
      </c>
      <c r="O108" s="65" t="str">
        <f t="shared" si="129"/>
        <v/>
      </c>
      <c r="P108" s="65" t="str">
        <f t="shared" si="130"/>
        <v/>
      </c>
      <c r="Q108" s="65" t="str">
        <f t="shared" si="131"/>
        <v/>
      </c>
      <c r="R108" s="65" t="str">
        <f t="shared" si="132"/>
        <v/>
      </c>
      <c r="S108" s="65" t="str">
        <f t="shared" si="133"/>
        <v/>
      </c>
      <c r="T108" s="65" t="str">
        <f t="shared" si="134"/>
        <v>Nor Farrah Ain Abdullah (Malaysia )</v>
      </c>
      <c r="U108" s="65" t="str">
        <f t="shared" si="135"/>
        <v/>
      </c>
      <c r="V108" s="65" t="str">
        <f t="shared" si="136"/>
        <v/>
      </c>
      <c r="W108" s="65" t="str">
        <f t="shared" si="137"/>
        <v/>
      </c>
      <c r="X108" s="65" t="str">
        <f t="shared" si="138"/>
        <v/>
      </c>
      <c r="Y108" s="65" t="str">
        <f t="shared" si="139"/>
        <v/>
      </c>
    </row>
    <row r="109" spans="1:25">
      <c r="A109" s="65" t="str">
        <f>IF(ISNUMBER(MATCH(B109,'Group Check'!$C$82:$C$111,0))," MXP ",IF(ISNUMBER(MATCH(B109,'Group Check'!$C$2:$C$31,0))," MS ",IF(ISNUMBER(MATCH(B109,'Group Check'!$C$42:$C$70,0))," WS ","")))</f>
        <v xml:space="preserve"> MS </v>
      </c>
      <c r="B109" s="65" t="str">
        <f>IF('Rinks for 5 groups'!O$12="","",VLOOKUP(_xlfn.NUMBERVALUE(LEFT('Rinks for 5 groups'!O$12,SUM(FIND("v",'Rinks for 5 groups'!O$12,1),-2))),'Group Check'!$B:$E,2,FALSE))</f>
        <v>Johnny Ng (Macao China )</v>
      </c>
      <c r="C109" s="68"/>
      <c r="D109" s="68"/>
      <c r="F109" s="66" t="s">
        <v>670</v>
      </c>
      <c r="G109" s="68"/>
      <c r="H109" s="68"/>
      <c r="I109" s="68"/>
      <c r="J109" s="65" t="str">
        <f>IF('Rinks for 5 groups'!O$12="","",VLOOKUP(_xlfn.NUMBERVALUE(RIGHT('Rinks for 5 groups'!O$12,SUM(LEN('Rinks for 5 groups'!O$12),-FIND("v",'Rinks for 5 groups'!O$12,1),-1))),'Group Check'!$B:$E,2,FALSE))</f>
        <v>Mike McNorton (Canada )</v>
      </c>
      <c r="K109" s="65" t="str">
        <f t="shared" si="126"/>
        <v/>
      </c>
      <c r="L109" s="65" t="str">
        <f t="shared" si="127"/>
        <v/>
      </c>
      <c r="N109" s="65" t="str">
        <f t="shared" si="128"/>
        <v>Johnny Ng (Macao China )</v>
      </c>
      <c r="O109" s="65" t="str">
        <f t="shared" si="129"/>
        <v/>
      </c>
      <c r="P109" s="65" t="str">
        <f t="shared" si="130"/>
        <v/>
      </c>
      <c r="Q109" s="65" t="str">
        <f t="shared" si="131"/>
        <v/>
      </c>
      <c r="R109" s="65" t="str">
        <f t="shared" si="132"/>
        <v/>
      </c>
      <c r="S109" s="65" t="str">
        <f t="shared" si="133"/>
        <v/>
      </c>
      <c r="T109" s="65" t="str">
        <f t="shared" si="134"/>
        <v>Mike McNorton (Canada )</v>
      </c>
      <c r="U109" s="65" t="str">
        <f t="shared" si="135"/>
        <v/>
      </c>
      <c r="V109" s="65" t="str">
        <f t="shared" si="136"/>
        <v/>
      </c>
      <c r="W109" s="65" t="str">
        <f t="shared" si="137"/>
        <v/>
      </c>
      <c r="X109" s="65" t="str">
        <f t="shared" si="138"/>
        <v/>
      </c>
      <c r="Y109" s="65" t="str">
        <f t="shared" si="139"/>
        <v/>
      </c>
    </row>
    <row r="110" spans="1:25">
      <c r="C110" s="68"/>
      <c r="D110" s="68"/>
      <c r="G110" s="68"/>
      <c r="H110" s="68"/>
      <c r="I110" s="68"/>
    </row>
    <row r="111" spans="1:25" ht="21" customHeight="1">
      <c r="B111" s="297" t="s">
        <v>649</v>
      </c>
      <c r="C111" s="297"/>
      <c r="D111" s="297"/>
      <c r="E111" s="297"/>
      <c r="F111" s="297"/>
      <c r="G111" s="297"/>
      <c r="H111" s="297"/>
      <c r="I111" s="297"/>
      <c r="J111" s="297"/>
      <c r="K111" s="192"/>
      <c r="L111" s="64"/>
      <c r="N111" s="298" t="s">
        <v>553</v>
      </c>
      <c r="O111" s="298"/>
      <c r="P111" s="298"/>
      <c r="Q111" s="298"/>
      <c r="R111" s="298"/>
      <c r="S111" s="298"/>
      <c r="T111" s="298" t="s">
        <v>554</v>
      </c>
      <c r="U111" s="298"/>
      <c r="V111" s="298"/>
      <c r="W111" s="298"/>
      <c r="X111" s="298"/>
      <c r="Y111" s="298"/>
    </row>
    <row r="112" spans="1:25" s="66" customFormat="1" ht="45">
      <c r="B112" s="66" t="s">
        <v>550</v>
      </c>
      <c r="C112" s="67" t="s">
        <v>551</v>
      </c>
      <c r="D112" s="67" t="s">
        <v>552</v>
      </c>
      <c r="G112" s="67" t="s">
        <v>551</v>
      </c>
      <c r="H112" s="67" t="s">
        <v>552</v>
      </c>
      <c r="I112" s="67"/>
      <c r="J112" s="66" t="s">
        <v>550</v>
      </c>
      <c r="K112" s="66" t="s">
        <v>596</v>
      </c>
      <c r="L112" s="66" t="s">
        <v>597</v>
      </c>
      <c r="O112" s="107" t="s">
        <v>594</v>
      </c>
      <c r="P112" s="107" t="s">
        <v>592</v>
      </c>
      <c r="Q112" s="107" t="s">
        <v>593</v>
      </c>
      <c r="R112" s="107" t="s">
        <v>601</v>
      </c>
      <c r="S112" s="107" t="s">
        <v>595</v>
      </c>
      <c r="T112" s="107"/>
      <c r="U112" s="107" t="s">
        <v>594</v>
      </c>
      <c r="V112" s="107" t="s">
        <v>592</v>
      </c>
      <c r="W112" s="107" t="s">
        <v>593</v>
      </c>
      <c r="X112" s="107" t="s">
        <v>602</v>
      </c>
      <c r="Y112" s="67" t="s">
        <v>595</v>
      </c>
    </row>
    <row r="113" spans="1:25">
      <c r="A113" s="65" t="str">
        <f>IF(ISNUMBER(MATCH(B113,'Group Check'!$C$82:$C$111,0))," MXP ",IF(ISNUMBER(MATCH(B113,'Group Check'!$C$2:$C$31,0))," MS ",IF(ISNUMBER(MATCH(B113,'Group Check'!$C$42:$C$70,0))," WS ","")))</f>
        <v xml:space="preserve"> MS </v>
      </c>
      <c r="B113" s="65" t="str">
        <f>IF('Rinks for 5 groups'!J$14="","",VLOOKUP(_xlfn.NUMBERVALUE(LEFT('Rinks for 5 groups'!J$14,SUM(FIND("v",'Rinks for 5 groups'!J$14,1),-2))),'Group Check'!$B:$E,2,FALSE))</f>
        <v>Carel Aaron Olivier (Namibia)</v>
      </c>
      <c r="C113" s="68"/>
      <c r="D113" s="68"/>
      <c r="F113" s="66" t="s">
        <v>670</v>
      </c>
      <c r="G113" s="68"/>
      <c r="H113" s="68"/>
      <c r="I113" s="68"/>
      <c r="J113" s="65" t="str">
        <f>IF('Rinks for 5 groups'!J$14="","",VLOOKUP(_xlfn.NUMBERVALUE(RIGHT('Rinks for 5 groups'!J$14,SUM(LEN('Rinks for 5 groups'!J$14),-FIND("v",'Rinks for 5 groups'!J$14,1),-1))),'Group Check'!$B:$E,2,FALSE))</f>
        <v>Michael Stepney (Scotland)</v>
      </c>
      <c r="K113" s="65" t="str">
        <f t="shared" ref="K113:K118" si="140">IF(S113="","",IF(S113=3,N113,T113))</f>
        <v/>
      </c>
      <c r="L113" s="65" t="str">
        <f t="shared" ref="L113:L118" si="141">IF(K113="","",IF(K113=B113,J113,B113))</f>
        <v/>
      </c>
      <c r="N113" s="65" t="str">
        <f t="shared" ref="N113:N118" si="142">B113</f>
        <v>Carel Aaron Olivier (Namibia)</v>
      </c>
      <c r="O113" s="65" t="str">
        <f t="shared" ref="O113:O118" si="143">IF(AND(C113="",G113=""),"",IF($C113&gt;$G113,2,IF($C113=$G113,1,0)))</f>
        <v/>
      </c>
      <c r="P113" s="65" t="str">
        <f t="shared" ref="P113:P118" si="144">IF(AND(D113="",H113=""),"",IF($D113&gt;$H113,2,IF($D113=$H113,1,0)))</f>
        <v/>
      </c>
      <c r="Q113" s="65" t="str">
        <f t="shared" ref="Q113:Q118" si="145">IF(AND(E113="",I113=""),"",IF($E113&gt;$I113,1,IF($E113=$I113,0.5,0)))</f>
        <v/>
      </c>
      <c r="R113" s="65" t="str">
        <f t="shared" ref="R113:R118" si="146">IF(O113="","",SUM(O113:P113))</f>
        <v/>
      </c>
      <c r="S113" s="65" t="str">
        <f t="shared" ref="S113:S118" si="147">IF(O113="","",IF(R113&gt;X113,3,IF(Q113&gt;W113,3,0)))</f>
        <v/>
      </c>
      <c r="T113" s="65" t="str">
        <f t="shared" ref="T113:T118" si="148">J113</f>
        <v>Michael Stepney (Scotland)</v>
      </c>
      <c r="U113" s="65" t="str">
        <f t="shared" ref="U113:U118" si="149">IF(AND(C113="",G113=""),"",IF($G113&gt;$C113,2,IF($G113=$C113,1,0)))</f>
        <v/>
      </c>
      <c r="V113" s="65" t="str">
        <f t="shared" ref="V113:V118" si="150">IF(AND(D113="",H113=""),"",IF($H113&gt;$D113,2,IF($H113=$D113,1,0)))</f>
        <v/>
      </c>
      <c r="W113" s="65" t="str">
        <f t="shared" ref="W113:W118" si="151">IF(AND(E113="",I113=""),"",IF($I113&gt;$E113,1,IF($I113=$E113,0.5,0)))</f>
        <v/>
      </c>
      <c r="X113" s="65" t="str">
        <f t="shared" ref="X113:X118" si="152">IF(U113="","",SUM(U113:V113))</f>
        <v/>
      </c>
      <c r="Y113" s="65" t="str">
        <f t="shared" ref="Y113:Y118" si="153">IF(U113="","",IF(X113&gt;R113,3,IF(W113&gt;Q113,3,0)))</f>
        <v/>
      </c>
    </row>
    <row r="114" spans="1:25">
      <c r="A114" s="65" t="str">
        <f>IF(ISNUMBER(MATCH(B114,'Group Check'!$C$82:$C$111,0))," MXP ",IF(ISNUMBER(MATCH(B114,'Group Check'!$C$2:$C$31,0))," MS ",IF(ISNUMBER(MATCH(B114,'Group Check'!$C$42:$C$70,0))," WS ","")))</f>
        <v xml:space="preserve"> MS </v>
      </c>
      <c r="B114" s="65" t="str">
        <f>IF('Rinks for 5 groups'!K$14="","",VLOOKUP(_xlfn.NUMBERVALUE(LEFT('Rinks for 5 groups'!K$14,SUM(FIND("v",'Rinks for 5 groups'!K$14,1),-2))),'Group Check'!$B:$E,2,FALSE))</f>
        <v>Jason Greenslade (Guernsey )</v>
      </c>
      <c r="C114" s="68"/>
      <c r="D114" s="68"/>
      <c r="F114" s="66" t="s">
        <v>670</v>
      </c>
      <c r="G114" s="68"/>
      <c r="H114" s="68"/>
      <c r="I114" s="68"/>
      <c r="J114" s="65" t="str">
        <f>IF('Rinks for 5 groups'!K$14="","",VLOOKUP(_xlfn.NUMBERVALUE(RIGHT('Rinks for 5 groups'!K$14,SUM(LEN('Rinks for 5 groups'!K$14),-FIND("v",'Rinks for 5 groups'!K$14,1),-1))),'Group Check'!$B:$E,2,FALSE))</f>
        <v>Lars Olov Backgren (Sweden )</v>
      </c>
      <c r="K114" s="65" t="str">
        <f t="shared" si="140"/>
        <v/>
      </c>
      <c r="L114" s="65" t="str">
        <f t="shared" si="141"/>
        <v/>
      </c>
      <c r="N114" s="65" t="str">
        <f t="shared" si="142"/>
        <v>Jason Greenslade (Guernsey )</v>
      </c>
      <c r="O114" s="65" t="str">
        <f t="shared" si="143"/>
        <v/>
      </c>
      <c r="P114" s="65" t="str">
        <f t="shared" si="144"/>
        <v/>
      </c>
      <c r="Q114" s="65" t="str">
        <f t="shared" si="145"/>
        <v/>
      </c>
      <c r="R114" s="65" t="str">
        <f t="shared" si="146"/>
        <v/>
      </c>
      <c r="S114" s="65" t="str">
        <f t="shared" si="147"/>
        <v/>
      </c>
      <c r="T114" s="65" t="str">
        <f t="shared" si="148"/>
        <v>Lars Olov Backgren (Sweden )</v>
      </c>
      <c r="U114" s="65" t="str">
        <f t="shared" si="149"/>
        <v/>
      </c>
      <c r="V114" s="65" t="str">
        <f t="shared" si="150"/>
        <v/>
      </c>
      <c r="W114" s="65" t="str">
        <f t="shared" si="151"/>
        <v/>
      </c>
      <c r="X114" s="65" t="str">
        <f t="shared" si="152"/>
        <v/>
      </c>
      <c r="Y114" s="65" t="str">
        <f t="shared" si="153"/>
        <v/>
      </c>
    </row>
    <row r="115" spans="1:25">
      <c r="A115" s="65" t="str">
        <f>IF(ISNUMBER(MATCH(B115,'Group Check'!$C$82:$C$111,0))," MXP ",IF(ISNUMBER(MATCH(B115,'Group Check'!$C$2:$C$31,0))," MS ",IF(ISNUMBER(MATCH(B115,'Group Check'!$C$42:$C$70,0))," WS ","")))</f>
        <v xml:space="preserve"> MS </v>
      </c>
      <c r="B115" s="65" t="str">
        <f>IF('Rinks for 5 groups'!L$14="","",VLOOKUP(_xlfn.NUMBERVALUE(LEFT('Rinks for 5 groups'!L$14,SUM(FIND("v",'Rinks for 5 groups'!L$14,1),-2))),'Group Check'!$B:$E,2,FALSE))</f>
        <v>Beat Matti (Switzerland )</v>
      </c>
      <c r="C115" s="68"/>
      <c r="D115" s="68"/>
      <c r="F115" s="66" t="s">
        <v>670</v>
      </c>
      <c r="G115" s="68"/>
      <c r="H115" s="68"/>
      <c r="I115" s="68"/>
      <c r="J115" s="65" t="str">
        <f>IF('Rinks for 5 groups'!L$14="","",VLOOKUP(_xlfn.NUMBERVALUE(RIGHT('Rinks for 5 groups'!L$14,SUM(LEN('Rinks for 5 groups'!L$14),-FIND("v",'Rinks for 5 groups'!L$14,1),-1))),'Group Check'!$B:$E,2,FALSE))</f>
        <v>Maxime Faure  (France)</v>
      </c>
      <c r="K115" s="65" t="str">
        <f t="shared" si="140"/>
        <v/>
      </c>
      <c r="L115" s="65" t="str">
        <f t="shared" si="141"/>
        <v/>
      </c>
      <c r="N115" s="65" t="str">
        <f t="shared" si="142"/>
        <v>Beat Matti (Switzerland )</v>
      </c>
      <c r="O115" s="65" t="str">
        <f t="shared" si="143"/>
        <v/>
      </c>
      <c r="P115" s="65" t="str">
        <f t="shared" si="144"/>
        <v/>
      </c>
      <c r="Q115" s="65" t="str">
        <f t="shared" si="145"/>
        <v/>
      </c>
      <c r="R115" s="65" t="str">
        <f t="shared" si="146"/>
        <v/>
      </c>
      <c r="S115" s="65" t="str">
        <f t="shared" si="147"/>
        <v/>
      </c>
      <c r="T115" s="65" t="str">
        <f t="shared" si="148"/>
        <v>Maxime Faure  (France)</v>
      </c>
      <c r="U115" s="65" t="str">
        <f t="shared" si="149"/>
        <v/>
      </c>
      <c r="V115" s="65" t="str">
        <f t="shared" si="150"/>
        <v/>
      </c>
      <c r="W115" s="65" t="str">
        <f t="shared" si="151"/>
        <v/>
      </c>
      <c r="X115" s="65" t="str">
        <f t="shared" si="152"/>
        <v/>
      </c>
      <c r="Y115" s="65" t="str">
        <f t="shared" si="153"/>
        <v/>
      </c>
    </row>
    <row r="116" spans="1:25">
      <c r="A116" s="65" t="str">
        <f>IF(ISNUMBER(MATCH(B116,'Group Check'!$C$82:$C$111,0))," MXP ",IF(ISNUMBER(MATCH(B116,'Group Check'!$C$2:$C$31,0))," MS ",IF(ISNUMBER(MATCH(B116,'Group Check'!$C$42:$C$70,0))," WS ","")))</f>
        <v xml:space="preserve"> MS </v>
      </c>
      <c r="B116" s="65" t="str">
        <f>IF('Rinks for 5 groups'!M$14="","",VLOOKUP(_xlfn.NUMBERVALUE(LEFT('Rinks for 5 groups'!M$14,SUM(FIND("v",'Rinks for 5 groups'!M$14,1),-2))),'Group Check'!$B:$E,2,FALSE))</f>
        <v>Derek Boswell (Jersey)</v>
      </c>
      <c r="C116" s="68"/>
      <c r="D116" s="68"/>
      <c r="F116" s="66" t="s">
        <v>670</v>
      </c>
      <c r="G116" s="68"/>
      <c r="H116" s="68"/>
      <c r="I116" s="68"/>
      <c r="J116" s="65" t="str">
        <f>IF('Rinks for 5 groups'!M$14="","",VLOOKUP(_xlfn.NUMBERVALUE(RIGHT('Rinks for 5 groups'!M$14,SUM(LEN('Rinks for 5 groups'!M$14),-FIND("v",'Rinks for 5 groups'!M$14,1),-1))),'Group Check'!$B:$E,2,FALSE))</f>
        <v>Peter Ellul (Malta)</v>
      </c>
      <c r="K116" s="65" t="str">
        <f t="shared" si="140"/>
        <v/>
      </c>
      <c r="L116" s="65" t="str">
        <f t="shared" si="141"/>
        <v/>
      </c>
      <c r="N116" s="65" t="str">
        <f t="shared" si="142"/>
        <v>Derek Boswell (Jersey)</v>
      </c>
      <c r="O116" s="65" t="str">
        <f t="shared" si="143"/>
        <v/>
      </c>
      <c r="P116" s="65" t="str">
        <f t="shared" si="144"/>
        <v/>
      </c>
      <c r="Q116" s="65" t="str">
        <f t="shared" si="145"/>
        <v/>
      </c>
      <c r="R116" s="65" t="str">
        <f t="shared" si="146"/>
        <v/>
      </c>
      <c r="S116" s="65" t="str">
        <f t="shared" si="147"/>
        <v/>
      </c>
      <c r="T116" s="65" t="str">
        <f t="shared" si="148"/>
        <v>Peter Ellul (Malta)</v>
      </c>
      <c r="U116" s="65" t="str">
        <f t="shared" si="149"/>
        <v/>
      </c>
      <c r="V116" s="65" t="str">
        <f t="shared" si="150"/>
        <v/>
      </c>
      <c r="W116" s="65" t="str">
        <f t="shared" si="151"/>
        <v/>
      </c>
      <c r="X116" s="65" t="str">
        <f t="shared" si="152"/>
        <v/>
      </c>
      <c r="Y116" s="65" t="str">
        <f t="shared" si="153"/>
        <v/>
      </c>
    </row>
    <row r="117" spans="1:25">
      <c r="A117" s="65" t="str">
        <f>IF(ISNUMBER(MATCH(B117,'Group Check'!$C$82:$C$111,0))," MXP ",IF(ISNUMBER(MATCH(B117,'Group Check'!$C$2:$C$31,0))," MS ",IF(ISNUMBER(MATCH(B117,'Group Check'!$C$42:$C$70,0))," WS ","")))</f>
        <v xml:space="preserve"> MS </v>
      </c>
      <c r="B117" s="65" t="str">
        <f>IF('Rinks for 5 groups'!N$14="","",VLOOKUP(_xlfn.NUMBERVALUE(LEFT('Rinks for 5 groups'!N$14,SUM(FIND("v",'Rinks for 5 groups'!N$14,1),-2))),'Group Check'!$B:$E,2,FALSE))</f>
        <v>Robert Simpson (Jamaica)</v>
      </c>
      <c r="C117" s="68"/>
      <c r="D117" s="68"/>
      <c r="F117" s="66" t="s">
        <v>670</v>
      </c>
      <c r="G117" s="68"/>
      <c r="H117" s="68"/>
      <c r="I117" s="68"/>
      <c r="J117" s="65" t="str">
        <f>IF('Rinks for 5 groups'!N$14="","",VLOOKUP(_xlfn.NUMBERVALUE(RIGHT('Rinks for 5 groups'!N$14,SUM(LEN('Rinks for 5 groups'!N$14),-FIND("v",'Rinks for 5 groups'!N$14,1),-1))),'Group Check'!$B:$E,2,FALSE))</f>
        <v>Ray Pearse (Australia)</v>
      </c>
      <c r="K117" s="65" t="str">
        <f t="shared" si="140"/>
        <v/>
      </c>
      <c r="L117" s="65" t="str">
        <f t="shared" si="141"/>
        <v/>
      </c>
      <c r="N117" s="65" t="str">
        <f t="shared" si="142"/>
        <v>Robert Simpson (Jamaica)</v>
      </c>
      <c r="O117" s="65" t="str">
        <f t="shared" si="143"/>
        <v/>
      </c>
      <c r="P117" s="65" t="str">
        <f t="shared" si="144"/>
        <v/>
      </c>
      <c r="Q117" s="65" t="str">
        <f t="shared" si="145"/>
        <v/>
      </c>
      <c r="R117" s="65" t="str">
        <f t="shared" si="146"/>
        <v/>
      </c>
      <c r="S117" s="65" t="str">
        <f t="shared" si="147"/>
        <v/>
      </c>
      <c r="T117" s="65" t="str">
        <f t="shared" si="148"/>
        <v>Ray Pearse (Australia)</v>
      </c>
      <c r="U117" s="65" t="str">
        <f t="shared" si="149"/>
        <v/>
      </c>
      <c r="V117" s="65" t="str">
        <f t="shared" si="150"/>
        <v/>
      </c>
      <c r="W117" s="65" t="str">
        <f t="shared" si="151"/>
        <v/>
      </c>
      <c r="X117" s="65" t="str">
        <f t="shared" si="152"/>
        <v/>
      </c>
      <c r="Y117" s="65" t="str">
        <f t="shared" si="153"/>
        <v/>
      </c>
    </row>
    <row r="118" spans="1:25">
      <c r="A118" s="65" t="str">
        <f>IF(ISNUMBER(MATCH(B118,'Group Check'!$C$82:$C$111,0))," MXP ",IF(ISNUMBER(MATCH(B118,'Group Check'!$C$2:$C$31,0))," MS ",IF(ISNUMBER(MATCH(B118,'Group Check'!$C$42:$C$70,0))," WS ","")))</f>
        <v xml:space="preserve"> MS </v>
      </c>
      <c r="B118" s="65" t="str">
        <f>IF('Rinks for 5 groups'!O$14="","",VLOOKUP(_xlfn.NUMBERVALUE(LEFT('Rinks for 5 groups'!O$14,SUM(FIND("v",'Rinks for 5 groups'!O$14,1),-2))),'Group Check'!$B:$E,2,FALSE))</f>
        <v>Ozkan Akar (Turkiye)</v>
      </c>
      <c r="C118" s="68"/>
      <c r="D118" s="68"/>
      <c r="F118" s="66" t="s">
        <v>670</v>
      </c>
      <c r="G118" s="68"/>
      <c r="H118" s="68"/>
      <c r="I118" s="68"/>
      <c r="J118" s="65" t="str">
        <f>IF('Rinks for 5 groups'!O$14="","",VLOOKUP(_xlfn.NUMBERVALUE(RIGHT('Rinks for 5 groups'!O$14,SUM(LEN('Rinks for 5 groups'!O$14),-FIND("v",'Rinks for 5 groups'!O$14,1),-1))),'Group Check'!$B:$E,2,FALSE))</f>
        <v>Loren Dion (USA)</v>
      </c>
      <c r="K118" s="65" t="str">
        <f t="shared" si="140"/>
        <v/>
      </c>
      <c r="L118" s="65" t="str">
        <f t="shared" si="141"/>
        <v/>
      </c>
      <c r="N118" s="65" t="str">
        <f t="shared" si="142"/>
        <v>Ozkan Akar (Turkiye)</v>
      </c>
      <c r="O118" s="65" t="str">
        <f t="shared" si="143"/>
        <v/>
      </c>
      <c r="P118" s="65" t="str">
        <f t="shared" si="144"/>
        <v/>
      </c>
      <c r="Q118" s="65" t="str">
        <f t="shared" si="145"/>
        <v/>
      </c>
      <c r="R118" s="65" t="str">
        <f t="shared" si="146"/>
        <v/>
      </c>
      <c r="S118" s="65" t="str">
        <f t="shared" si="147"/>
        <v/>
      </c>
      <c r="T118" s="65" t="str">
        <f t="shared" si="148"/>
        <v>Loren Dion (USA)</v>
      </c>
      <c r="U118" s="65" t="str">
        <f t="shared" si="149"/>
        <v/>
      </c>
      <c r="V118" s="65" t="str">
        <f t="shared" si="150"/>
        <v/>
      </c>
      <c r="W118" s="65" t="str">
        <f t="shared" si="151"/>
        <v/>
      </c>
      <c r="X118" s="65" t="str">
        <f t="shared" si="152"/>
        <v/>
      </c>
      <c r="Y118" s="65" t="str">
        <f t="shared" si="153"/>
        <v/>
      </c>
    </row>
    <row r="119" spans="1:25">
      <c r="C119" s="68"/>
      <c r="D119" s="68"/>
      <c r="G119" s="68"/>
      <c r="H119" s="68"/>
      <c r="I119" s="68"/>
    </row>
    <row r="120" spans="1:25" ht="21" customHeight="1">
      <c r="B120" s="297" t="s">
        <v>650</v>
      </c>
      <c r="C120" s="297"/>
      <c r="D120" s="297"/>
      <c r="E120" s="297"/>
      <c r="F120" s="297"/>
      <c r="G120" s="297"/>
      <c r="H120" s="297"/>
      <c r="I120" s="297"/>
      <c r="J120" s="297"/>
      <c r="K120" s="192"/>
      <c r="L120" s="64"/>
      <c r="N120" s="298" t="s">
        <v>553</v>
      </c>
      <c r="O120" s="298"/>
      <c r="P120" s="298"/>
      <c r="Q120" s="298"/>
      <c r="R120" s="298"/>
      <c r="S120" s="298"/>
      <c r="T120" s="298" t="s">
        <v>554</v>
      </c>
      <c r="U120" s="298"/>
      <c r="V120" s="298"/>
      <c r="W120" s="298"/>
      <c r="X120" s="298"/>
      <c r="Y120" s="298"/>
    </row>
    <row r="121" spans="1:25" s="66" customFormat="1" ht="45">
      <c r="B121" s="66" t="s">
        <v>550</v>
      </c>
      <c r="C121" s="67" t="s">
        <v>551</v>
      </c>
      <c r="D121" s="67" t="s">
        <v>552</v>
      </c>
      <c r="G121" s="67" t="s">
        <v>551</v>
      </c>
      <c r="H121" s="67" t="s">
        <v>552</v>
      </c>
      <c r="I121" s="67"/>
      <c r="J121" s="66" t="s">
        <v>550</v>
      </c>
      <c r="K121" s="66" t="s">
        <v>596</v>
      </c>
      <c r="L121" s="66" t="s">
        <v>597</v>
      </c>
      <c r="O121" s="107" t="s">
        <v>594</v>
      </c>
      <c r="P121" s="107" t="s">
        <v>592</v>
      </c>
      <c r="Q121" s="107" t="s">
        <v>593</v>
      </c>
      <c r="R121" s="107" t="s">
        <v>601</v>
      </c>
      <c r="S121" s="107" t="s">
        <v>595</v>
      </c>
      <c r="T121" s="107"/>
      <c r="U121" s="107" t="s">
        <v>594</v>
      </c>
      <c r="V121" s="107" t="s">
        <v>592</v>
      </c>
      <c r="W121" s="107" t="s">
        <v>593</v>
      </c>
      <c r="X121" s="107" t="s">
        <v>602</v>
      </c>
      <c r="Y121" s="67" t="s">
        <v>595</v>
      </c>
    </row>
    <row r="122" spans="1:25">
      <c r="A122" s="65" t="str">
        <f>IF(ISNUMBER(MATCH(B122,'Group Check'!$C$82:$C$111,0))," MXP ",IF(ISNUMBER(MATCH(B122,'Group Check'!$C$2:$C$31,0))," MS ",IF(ISNUMBER(MATCH(B122,'Group Check'!$C$42:$C$70,0))," WS ","")))</f>
        <v xml:space="preserve"> MS </v>
      </c>
      <c r="B122" s="65" t="str">
        <f>IF('Rinks for 5 groups'!J$15="","",VLOOKUP(_xlfn.NUMBERVALUE(LEFT('Rinks for 5 groups'!J$15,SUM(FIND("v",'Rinks for 5 groups'!J$15,1),-2))),'Group Check'!$B:$E,2,FALSE))</f>
        <v>Oliver John Thompson (Falkland Islands )</v>
      </c>
      <c r="C122" s="68"/>
      <c r="D122" s="68"/>
      <c r="F122" s="66" t="s">
        <v>670</v>
      </c>
      <c r="G122" s="68"/>
      <c r="H122" s="68"/>
      <c r="I122" s="68"/>
      <c r="J122" s="65" t="str">
        <f>IF('Rinks for 5 groups'!J$15="","",VLOOKUP(_xlfn.NUMBERVALUE(RIGHT('Rinks for 5 groups'!J$15,SUM(LEN('Rinks for 5 groups'!J$15),-FIND("v",'Rinks for 5 groups'!J$15,1),-1))),'Group Check'!$B:$E,2,FALSE))</f>
        <v>Michael Gabobewe (Botswana)</v>
      </c>
      <c r="K122" s="65" t="str">
        <f t="shared" ref="K122:K127" si="154">IF(S122="","",IF(S122=3,N122,T122))</f>
        <v/>
      </c>
      <c r="L122" s="65" t="str">
        <f t="shared" ref="L122:L127" si="155">IF(K122="","",IF(K122=B122,J122,B122))</f>
        <v/>
      </c>
      <c r="N122" s="65" t="str">
        <f t="shared" ref="N122:N127" si="156">B122</f>
        <v>Oliver John Thompson (Falkland Islands )</v>
      </c>
      <c r="O122" s="65" t="str">
        <f t="shared" ref="O122:O127" si="157">IF(AND(C122="",G122=""),"",IF($C122&gt;$G122,2,IF($C122=$G122,1,0)))</f>
        <v/>
      </c>
      <c r="P122" s="65" t="str">
        <f t="shared" ref="P122:P127" si="158">IF(AND(D122="",H122=""),"",IF($D122&gt;$H122,2,IF($D122=$H122,1,0)))</f>
        <v/>
      </c>
      <c r="Q122" s="65" t="str">
        <f t="shared" ref="Q122:Q127" si="159">IF(AND(E122="",I122=""),"",IF($E122&gt;$I122,1,IF($E122=$I122,0.5,0)))</f>
        <v/>
      </c>
      <c r="R122" s="65" t="str">
        <f t="shared" ref="R122:R127" si="160">IF(O122="","",SUM(O122:P122))</f>
        <v/>
      </c>
      <c r="S122" s="65" t="str">
        <f t="shared" ref="S122:S127" si="161">IF(O122="","",IF(R122&gt;X122,3,IF(Q122&gt;W122,3,0)))</f>
        <v/>
      </c>
      <c r="T122" s="65" t="str">
        <f t="shared" ref="T122:T127" si="162">J122</f>
        <v>Michael Gabobewe (Botswana)</v>
      </c>
      <c r="U122" s="65" t="str">
        <f t="shared" ref="U122:U127" si="163">IF(AND(C122="",G122=""),"",IF($G122&gt;$C122,2,IF($G122=$C122,1,0)))</f>
        <v/>
      </c>
      <c r="V122" s="65" t="str">
        <f t="shared" ref="V122:V127" si="164">IF(AND(D122="",H122=""),"",IF($H122&gt;$D122,2,IF($H122=$D122,1,0)))</f>
        <v/>
      </c>
      <c r="W122" s="65" t="str">
        <f t="shared" ref="W122:W127" si="165">IF(AND(E122="",I122=""),"",IF($I122&gt;$E122,1,IF($I122=$E122,0.5,0)))</f>
        <v/>
      </c>
      <c r="X122" s="65" t="str">
        <f t="shared" ref="X122:X127" si="166">IF(U122="","",SUM(U122:V122))</f>
        <v/>
      </c>
      <c r="Y122" s="65" t="str">
        <f t="shared" ref="Y122:Y127" si="167">IF(U122="","",IF(X122&gt;R122,3,IF(W122&gt;Q122,3,0)))</f>
        <v/>
      </c>
    </row>
    <row r="123" spans="1:25">
      <c r="A123" s="65" t="str">
        <f>IF(ISNUMBER(MATCH(B123,'Group Check'!$C$82:$C$111,0))," MXP ",IF(ISNUMBER(MATCH(B123,'Group Check'!$C$2:$C$31,0))," MS ",IF(ISNUMBER(MATCH(B123,'Group Check'!$C$42:$C$70,0))," WS ","")))</f>
        <v xml:space="preserve"> MS </v>
      </c>
      <c r="B123" s="65" t="str">
        <f>IF('Rinks for 5 groups'!K$15="","",VLOOKUP(_xlfn.NUMBERVALUE(LEFT('Rinks for 5 groups'!K$15,SUM(FIND("v",'Rinks for 5 groups'!K$15,1),-2))),'Group Check'!$B:$E,2,FALSE))</f>
        <v>Hisaharu Satou (Japan )</v>
      </c>
      <c r="C123" s="68"/>
      <c r="D123" s="68"/>
      <c r="F123" s="66" t="s">
        <v>670</v>
      </c>
      <c r="G123" s="68"/>
      <c r="H123" s="68"/>
      <c r="I123" s="68"/>
      <c r="J123" s="65" t="str">
        <f>IF('Rinks for 5 groups'!K$15="","",VLOOKUP(_xlfn.NUMBERVALUE(RIGHT('Rinks for 5 groups'!K$15,SUM(LEN('Rinks for 5 groups'!K$15),-FIND("v",'Rinks for 5 groups'!K$15,1),-1))),'Group Check'!$B:$E,2,FALSE))</f>
        <v>Gabor Foti (Hungary)</v>
      </c>
      <c r="K123" s="65" t="str">
        <f t="shared" si="154"/>
        <v/>
      </c>
      <c r="L123" s="65" t="str">
        <f t="shared" si="155"/>
        <v/>
      </c>
      <c r="N123" s="65" t="str">
        <f t="shared" si="156"/>
        <v>Hisaharu Satou (Japan )</v>
      </c>
      <c r="O123" s="65" t="str">
        <f t="shared" si="157"/>
        <v/>
      </c>
      <c r="P123" s="65" t="str">
        <f t="shared" si="158"/>
        <v/>
      </c>
      <c r="Q123" s="65" t="str">
        <f t="shared" si="159"/>
        <v/>
      </c>
      <c r="R123" s="65" t="str">
        <f t="shared" si="160"/>
        <v/>
      </c>
      <c r="S123" s="65" t="str">
        <f t="shared" si="161"/>
        <v/>
      </c>
      <c r="T123" s="65" t="str">
        <f t="shared" si="162"/>
        <v>Gabor Foti (Hungary)</v>
      </c>
      <c r="U123" s="65" t="str">
        <f t="shared" si="163"/>
        <v/>
      </c>
      <c r="V123" s="65" t="str">
        <f t="shared" si="164"/>
        <v/>
      </c>
      <c r="W123" s="65" t="str">
        <f t="shared" si="165"/>
        <v/>
      </c>
      <c r="X123" s="65" t="str">
        <f t="shared" si="166"/>
        <v/>
      </c>
      <c r="Y123" s="65" t="str">
        <f t="shared" si="167"/>
        <v/>
      </c>
    </row>
    <row r="124" spans="1:25">
      <c r="A124" s="65" t="str">
        <f>IF(ISNUMBER(MATCH(B124,'Group Check'!$C$82:$C$111,0))," MXP ",IF(ISNUMBER(MATCH(B124,'Group Check'!$C$2:$C$31,0))," MS ",IF(ISNUMBER(MATCH(B124,'Group Check'!$C$42:$C$70,0))," WS ","")))</f>
        <v xml:space="preserve"> MS </v>
      </c>
      <c r="B124" s="65" t="str">
        <f>IF('Rinks for 5 groups'!L$15="","",VLOOKUP(_xlfn.NUMBERVALUE(LEFT('Rinks for 5 groups'!L$15,SUM(FIND("v",'Rinks for 5 groups'!L$15,1),-2))),'Group Check'!$B:$E,2,FALSE))</f>
        <v>Harry Goodwin (England )</v>
      </c>
      <c r="C124" s="68"/>
      <c r="D124" s="68"/>
      <c r="F124" s="66" t="s">
        <v>670</v>
      </c>
      <c r="G124" s="68"/>
      <c r="H124" s="68"/>
      <c r="I124" s="68"/>
      <c r="J124" s="65" t="str">
        <f>IF('Rinks for 5 groups'!L$15="","",VLOOKUP(_xlfn.NUMBERVALUE(RIGHT('Rinks for 5 groups'!L$15,SUM(LEN('Rinks for 5 groups'!L$15),-FIND("v",'Rinks for 5 groups'!L$15,1),-1))),'Group Check'!$B:$E,2,FALSE))</f>
        <v>Jason Lee Evans (South Africa )</v>
      </c>
      <c r="K124" s="65" t="str">
        <f t="shared" si="154"/>
        <v/>
      </c>
      <c r="L124" s="65" t="str">
        <f t="shared" si="155"/>
        <v/>
      </c>
      <c r="N124" s="65" t="str">
        <f t="shared" si="156"/>
        <v>Harry Goodwin (England )</v>
      </c>
      <c r="O124" s="65" t="str">
        <f t="shared" si="157"/>
        <v/>
      </c>
      <c r="P124" s="65" t="str">
        <f t="shared" si="158"/>
        <v/>
      </c>
      <c r="Q124" s="65" t="str">
        <f t="shared" si="159"/>
        <v/>
      </c>
      <c r="R124" s="65" t="str">
        <f t="shared" si="160"/>
        <v/>
      </c>
      <c r="S124" s="65" t="str">
        <f t="shared" si="161"/>
        <v/>
      </c>
      <c r="T124" s="65" t="str">
        <f t="shared" si="162"/>
        <v>Jason Lee Evans (South Africa )</v>
      </c>
      <c r="U124" s="65" t="str">
        <f t="shared" si="163"/>
        <v/>
      </c>
      <c r="V124" s="65" t="str">
        <f t="shared" si="164"/>
        <v/>
      </c>
      <c r="W124" s="65" t="str">
        <f t="shared" si="165"/>
        <v/>
      </c>
      <c r="X124" s="65" t="str">
        <f t="shared" si="166"/>
        <v/>
      </c>
      <c r="Y124" s="65" t="str">
        <f t="shared" si="167"/>
        <v/>
      </c>
    </row>
    <row r="125" spans="1:25">
      <c r="A125" s="65" t="str">
        <f>IF(ISNUMBER(MATCH(B125,'Group Check'!$C$82:$C$111,0))," MXP ",IF(ISNUMBER(MATCH(B125,'Group Check'!$C$2:$C$31,0))," MS ",IF(ISNUMBER(MATCH(B125,'Group Check'!$C$42:$C$70,0))," WS ","")))</f>
        <v xml:space="preserve"> MS </v>
      </c>
      <c r="B125" s="65" t="str">
        <f>IF('Rinks for 5 groups'!M$15="","",VLOOKUP(_xlfn.NUMBERVALUE(LEFT('Rinks for 5 groups'!M$15,SUM(FIND("v",'Rinks for 5 groups'!M$15,1),-2))),'Group Check'!$B:$E,2,FALSE))</f>
        <v>Clive McGreal (Isle Of Man)</v>
      </c>
      <c r="C125" s="68"/>
      <c r="D125" s="68"/>
      <c r="F125" s="66" t="s">
        <v>670</v>
      </c>
      <c r="G125" s="68"/>
      <c r="H125" s="68"/>
      <c r="I125" s="68"/>
      <c r="J125" s="65" t="str">
        <f>IF('Rinks for 5 groups'!M$15="","",VLOOKUP(_xlfn.NUMBERVALUE(RIGHT('Rinks for 5 groups'!M$15,SUM(LEN('Rinks for 5 groups'!M$15),-FIND("v",'Rinks for 5 groups'!M$15,1),-1))),'Group Check'!$B:$E,2,FALSE))</f>
        <v>Kristian Crocker (Wales)</v>
      </c>
      <c r="K125" s="65" t="str">
        <f t="shared" si="154"/>
        <v/>
      </c>
      <c r="L125" s="65" t="str">
        <f t="shared" si="155"/>
        <v/>
      </c>
      <c r="N125" s="65" t="str">
        <f t="shared" si="156"/>
        <v>Clive McGreal (Isle Of Man)</v>
      </c>
      <c r="O125" s="65" t="str">
        <f t="shared" si="157"/>
        <v/>
      </c>
      <c r="P125" s="65" t="str">
        <f t="shared" si="158"/>
        <v/>
      </c>
      <c r="Q125" s="65" t="str">
        <f t="shared" si="159"/>
        <v/>
      </c>
      <c r="R125" s="65" t="str">
        <f t="shared" si="160"/>
        <v/>
      </c>
      <c r="S125" s="65" t="str">
        <f t="shared" si="161"/>
        <v/>
      </c>
      <c r="T125" s="65" t="str">
        <f t="shared" si="162"/>
        <v>Kristian Crocker (Wales)</v>
      </c>
      <c r="U125" s="65" t="str">
        <f t="shared" si="163"/>
        <v/>
      </c>
      <c r="V125" s="65" t="str">
        <f t="shared" si="164"/>
        <v/>
      </c>
      <c r="W125" s="65" t="str">
        <f t="shared" si="165"/>
        <v/>
      </c>
      <c r="X125" s="65" t="str">
        <f t="shared" si="166"/>
        <v/>
      </c>
      <c r="Y125" s="65" t="str">
        <f t="shared" si="167"/>
        <v/>
      </c>
    </row>
    <row r="126" spans="1:25">
      <c r="A126" s="65" t="str">
        <f>IF(ISNUMBER(MATCH(B126,'Group Check'!$C$82:$C$111,0))," MXP ",IF(ISNUMBER(MATCH(B126,'Group Check'!$C$2:$C$31,0))," MS ",IF(ISNUMBER(MATCH(B126,'Group Check'!$C$42:$C$70,0))," WS ","")))</f>
        <v xml:space="preserve"> MS </v>
      </c>
      <c r="B126" s="65" t="str">
        <f>IF('Rinks for 5 groups'!N$15="","",VLOOKUP(_xlfn.NUMBERVALUE(LEFT('Rinks for 5 groups'!N$15,SUM(FIND("v",'Rinks for 5 groups'!N$15,1),-2))),'Group Check'!$B:$E,2,FALSE))</f>
        <v>Jordy Jones (Norfolk Island)</v>
      </c>
      <c r="C126" s="68"/>
      <c r="D126" s="68"/>
      <c r="F126" s="66" t="s">
        <v>670</v>
      </c>
      <c r="G126" s="68"/>
      <c r="H126" s="68"/>
      <c r="I126" s="68"/>
      <c r="J126" s="65" t="str">
        <f>IF('Rinks for 5 groups'!N$15="","",VLOOKUP(_xlfn.NUMBERVALUE(RIGHT('Rinks for 5 groups'!N$15,SUM(LEN('Rinks for 5 groups'!N$15),-FIND("v",'Rinks for 5 groups'!N$15,1),-1))),'Group Check'!$B:$E,2,FALSE))</f>
        <v>Izzat Shameer Dzulkeple (Malaysia )</v>
      </c>
      <c r="K126" s="65" t="str">
        <f t="shared" si="154"/>
        <v/>
      </c>
      <c r="L126" s="65" t="str">
        <f t="shared" si="155"/>
        <v/>
      </c>
      <c r="N126" s="65" t="str">
        <f t="shared" si="156"/>
        <v>Jordy Jones (Norfolk Island)</v>
      </c>
      <c r="O126" s="65" t="str">
        <f t="shared" si="157"/>
        <v/>
      </c>
      <c r="P126" s="65" t="str">
        <f t="shared" si="158"/>
        <v/>
      </c>
      <c r="Q126" s="65" t="str">
        <f t="shared" si="159"/>
        <v/>
      </c>
      <c r="R126" s="65" t="str">
        <f t="shared" si="160"/>
        <v/>
      </c>
      <c r="S126" s="65" t="str">
        <f t="shared" si="161"/>
        <v/>
      </c>
      <c r="T126" s="65" t="str">
        <f t="shared" si="162"/>
        <v>Izzat Shameer Dzulkeple (Malaysia )</v>
      </c>
      <c r="U126" s="65" t="str">
        <f t="shared" si="163"/>
        <v/>
      </c>
      <c r="V126" s="65" t="str">
        <f t="shared" si="164"/>
        <v/>
      </c>
      <c r="W126" s="65" t="str">
        <f t="shared" si="165"/>
        <v/>
      </c>
      <c r="X126" s="65" t="str">
        <f t="shared" si="166"/>
        <v/>
      </c>
      <c r="Y126" s="65" t="str">
        <f t="shared" si="167"/>
        <v/>
      </c>
    </row>
    <row r="127" spans="1:25">
      <c r="A127" s="65" t="str">
        <f>IF(ISNUMBER(MATCH(B127,'Group Check'!$C$82:$C$111,0))," MXP ",IF(ISNUMBER(MATCH(B127,'Group Check'!$C$2:$C$31,0))," MS ",IF(ISNUMBER(MATCH(B127,'Group Check'!$C$42:$C$70,0))," WS ","")))</f>
        <v/>
      </c>
      <c r="B127" s="65" t="str">
        <f>IF('Rinks for 5 groups'!O$15="","",VLOOKUP(_xlfn.NUMBERVALUE(LEFT('Rinks for 5 groups'!O$15,SUM(FIND("v",'Rinks for 5 groups'!O$15,1),-2))),'Group Check'!$B:$E,2,FALSE))</f>
        <v/>
      </c>
      <c r="C127" s="68"/>
      <c r="D127" s="68"/>
      <c r="F127" s="66" t="s">
        <v>670</v>
      </c>
      <c r="G127" s="68"/>
      <c r="H127" s="68"/>
      <c r="I127" s="68"/>
      <c r="J127" s="65" t="str">
        <f>IF('Rinks for 5 groups'!O$15="","",VLOOKUP(_xlfn.NUMBERVALUE(RIGHT('Rinks for 5 groups'!O$15,SUM(LEN('Rinks for 5 groups'!O$15),-FIND("v",'Rinks for 5 groups'!O$15,1),-1))),'Group Check'!$B:$E,2,FALSE))</f>
        <v/>
      </c>
      <c r="K127" s="65" t="str">
        <f t="shared" si="154"/>
        <v/>
      </c>
      <c r="L127" s="65" t="str">
        <f t="shared" si="155"/>
        <v/>
      </c>
      <c r="N127" s="65" t="str">
        <f t="shared" si="156"/>
        <v/>
      </c>
      <c r="O127" s="65" t="str">
        <f t="shared" si="157"/>
        <v/>
      </c>
      <c r="P127" s="65" t="str">
        <f t="shared" si="158"/>
        <v/>
      </c>
      <c r="Q127" s="65" t="str">
        <f t="shared" si="159"/>
        <v/>
      </c>
      <c r="R127" s="65" t="str">
        <f t="shared" si="160"/>
        <v/>
      </c>
      <c r="S127" s="65" t="str">
        <f t="shared" si="161"/>
        <v/>
      </c>
      <c r="T127" s="65" t="str">
        <f t="shared" si="162"/>
        <v/>
      </c>
      <c r="U127" s="65" t="str">
        <f t="shared" si="163"/>
        <v/>
      </c>
      <c r="V127" s="65" t="str">
        <f t="shared" si="164"/>
        <v/>
      </c>
      <c r="W127" s="65" t="str">
        <f t="shared" si="165"/>
        <v/>
      </c>
      <c r="X127" s="65" t="str">
        <f t="shared" si="166"/>
        <v/>
      </c>
      <c r="Y127" s="65" t="str">
        <f t="shared" si="167"/>
        <v/>
      </c>
    </row>
    <row r="128" spans="1:25">
      <c r="C128" s="68"/>
      <c r="D128" s="68"/>
      <c r="G128" s="68"/>
      <c r="H128" s="68"/>
      <c r="I128" s="68"/>
    </row>
    <row r="129" spans="1:25" ht="21">
      <c r="B129" s="297" t="s">
        <v>625</v>
      </c>
      <c r="C129" s="297"/>
      <c r="D129" s="297"/>
      <c r="E129" s="297"/>
      <c r="F129" s="297"/>
      <c r="G129" s="297"/>
      <c r="H129" s="297"/>
      <c r="I129" s="297"/>
      <c r="J129" s="297"/>
    </row>
    <row r="130" spans="1:25" ht="21" customHeight="1">
      <c r="B130" s="297" t="s">
        <v>644</v>
      </c>
      <c r="C130" s="297"/>
      <c r="D130" s="297"/>
      <c r="E130" s="297"/>
      <c r="F130" s="297"/>
      <c r="G130" s="297"/>
      <c r="H130" s="297"/>
      <c r="I130" s="297"/>
      <c r="J130" s="297"/>
      <c r="K130" s="192"/>
      <c r="L130" s="64"/>
      <c r="N130" s="298" t="s">
        <v>553</v>
      </c>
      <c r="O130" s="298"/>
      <c r="P130" s="298"/>
      <c r="Q130" s="298"/>
      <c r="R130" s="298"/>
      <c r="S130" s="298"/>
      <c r="T130" s="298" t="s">
        <v>554</v>
      </c>
      <c r="U130" s="298"/>
      <c r="V130" s="298"/>
      <c r="W130" s="298"/>
      <c r="X130" s="298"/>
      <c r="Y130" s="298"/>
    </row>
    <row r="131" spans="1:25" s="66" customFormat="1" ht="45">
      <c r="B131" s="66" t="s">
        <v>550</v>
      </c>
      <c r="C131" s="67" t="s">
        <v>551</v>
      </c>
      <c r="D131" s="67" t="s">
        <v>552</v>
      </c>
      <c r="G131" s="67" t="s">
        <v>551</v>
      </c>
      <c r="H131" s="67" t="s">
        <v>552</v>
      </c>
      <c r="I131" s="67"/>
      <c r="J131" s="66" t="s">
        <v>550</v>
      </c>
      <c r="K131" s="66" t="s">
        <v>596</v>
      </c>
      <c r="L131" s="66" t="s">
        <v>597</v>
      </c>
      <c r="O131" s="107" t="s">
        <v>594</v>
      </c>
      <c r="P131" s="107" t="s">
        <v>592</v>
      </c>
      <c r="Q131" s="107" t="s">
        <v>593</v>
      </c>
      <c r="R131" s="107" t="s">
        <v>601</v>
      </c>
      <c r="S131" s="107" t="s">
        <v>595</v>
      </c>
      <c r="T131" s="107"/>
      <c r="U131" s="107" t="s">
        <v>594</v>
      </c>
      <c r="V131" s="107" t="s">
        <v>592</v>
      </c>
      <c r="W131" s="107" t="s">
        <v>593</v>
      </c>
      <c r="X131" s="107" t="s">
        <v>602</v>
      </c>
      <c r="Y131" s="67" t="s">
        <v>595</v>
      </c>
    </row>
    <row r="132" spans="1:25">
      <c r="A132" s="65" t="str">
        <f>IF(ISNUMBER(MATCH(B132,'Group Check'!$C$82:$C$111,0))," MXP ",IF(ISNUMBER(MATCH(B132,'Group Check'!$C$2:$C$31,0))," MS ",IF(ISNUMBER(MATCH(B132,'Group Check'!$C$42:$C$70,0))," WS ","")))</f>
        <v xml:space="preserve"> MXP </v>
      </c>
      <c r="B132" s="65" t="str">
        <f>IF('Rinks for 5 groups'!Q$7="","",VLOOKUP(_xlfn.NUMBERVALUE(LEFT('Rinks for 5 groups'!Q$7,SUM(FIND("v",'Rinks for 5 groups'!Q$7,1),-2))),'Group Check'!$B:$E,2,FALSE))</f>
        <v>Rosemary Ogier (Guernsey ) &amp; Jason Greenslade (Guernsey )</v>
      </c>
      <c r="C132" s="68"/>
      <c r="D132" s="68"/>
      <c r="F132" s="66" t="s">
        <v>670</v>
      </c>
      <c r="G132" s="68"/>
      <c r="H132" s="68"/>
      <c r="I132" s="68"/>
      <c r="J132" s="65" t="str">
        <f>IF('Rinks for 5 groups'!Q$7="","",VLOOKUP(_xlfn.NUMBERVALUE(RIGHT('Rinks for 5 groups'!Q$7,SUM(LEN('Rinks for 5 groups'!Q$7),-FIND("v",'Rinks for 5 groups'!Q$7,1),-1))),'Group Check'!$B:$E,2,FALSE))</f>
        <v>Keiko Kurohara (Japan ) &amp; Hisaharu Satou (Japan )</v>
      </c>
      <c r="K132" s="65" t="str">
        <f>IF(S132="","",IF(S132=3,N132,T132))</f>
        <v/>
      </c>
      <c r="L132" s="65" t="str">
        <f>IF(K132="","",IF(K132=B132,J132,B132))</f>
        <v/>
      </c>
      <c r="N132" s="65" t="str">
        <f>B132</f>
        <v>Rosemary Ogier (Guernsey ) &amp; Jason Greenslade (Guernsey )</v>
      </c>
      <c r="O132" s="65" t="str">
        <f>IF(AND(C132="",G132=""),"",IF($C132&gt;$G132,2,IF($C132=$G132,1,0)))</f>
        <v/>
      </c>
      <c r="P132" s="65" t="str">
        <f>IF(AND(D132="",H132=""),"",IF($D132&gt;$H132,2,IF($D132=$H132,1,0)))</f>
        <v/>
      </c>
      <c r="Q132" s="65" t="str">
        <f>IF(AND(E132="",I132=""),"",IF($E132&gt;$I132,1,IF($E132=$I132,0.5,0)))</f>
        <v/>
      </c>
      <c r="R132" s="65" t="str">
        <f>IF(O132="","",SUM(O132:P132))</f>
        <v/>
      </c>
      <c r="S132" s="65" t="str">
        <f>IF(O132="","",IF(R132&gt;X132,3,IF(Q132&gt;W132,3,0)))</f>
        <v/>
      </c>
      <c r="T132" s="65" t="str">
        <f>J132</f>
        <v>Keiko Kurohara (Japan ) &amp; Hisaharu Satou (Japan )</v>
      </c>
      <c r="U132" s="65" t="str">
        <f>IF(AND(C132="",G132=""),"",IF($G132&gt;$C132,2,IF($G132=$C132,1,0)))</f>
        <v/>
      </c>
      <c r="V132" s="65" t="str">
        <f>IF(AND(D132="",H132=""),"",IF($H132&gt;$D132,2,IF($H132=$D132,1,0)))</f>
        <v/>
      </c>
      <c r="W132" s="65" t="str">
        <f>IF(AND(E132="",I132=""),"",IF($I132&gt;$E132,1,IF($I132=$E132,0.5,0)))</f>
        <v/>
      </c>
      <c r="X132" s="65" t="str">
        <f>IF(U132="","",SUM(U132:V132))</f>
        <v/>
      </c>
      <c r="Y132" s="65" t="str">
        <f>IF(U132="","",IF(X132&gt;R132,3,IF(W132&gt;Q132,3,0)))</f>
        <v/>
      </c>
    </row>
    <row r="133" spans="1:25">
      <c r="A133" s="65" t="str">
        <f>IF(ISNUMBER(MATCH(B133,'Group Check'!$C$82:$C$111,0))," MXP ",IF(ISNUMBER(MATCH(B133,'Group Check'!$C$2:$C$31,0))," MS ",IF(ISNUMBER(MATCH(B133,'Group Check'!$C$42:$C$70,0))," WS ","")))</f>
        <v xml:space="preserve"> MXP </v>
      </c>
      <c r="B133" s="65" t="str">
        <f>IF('Rinks for 5 groups'!R$7="","",VLOOKUP(_xlfn.NUMBERVALUE(LEFT('Rinks for 5 groups'!R$7,SUM(FIND("v",'Rinks for 5 groups'!R$7,1),-2))),'Group Check'!$B:$E,2,FALSE))</f>
        <v>Tayla Bruce (New Zealand) &amp; Shannon McIlroy (New Zealand)</v>
      </c>
      <c r="C133" s="68"/>
      <c r="D133" s="68"/>
      <c r="F133" s="66" t="s">
        <v>670</v>
      </c>
      <c r="G133" s="68"/>
      <c r="H133" s="68"/>
      <c r="I133" s="68"/>
      <c r="J133" s="65" t="str">
        <f>IF('Rinks for 5 groups'!R$7="","",VLOOKUP(_xlfn.NUMBERVALUE(RIGHT('Rinks for 5 groups'!R$7,SUM(LEN('Rinks for 5 groups'!R$7),-FIND("v",'Rinks for 5 groups'!R$7,1),-1))),'Group Check'!$B:$E,2,FALSE))</f>
        <v>Rebecca McMillan (England ) &amp; Harry Goodwin (England )</v>
      </c>
      <c r="K133" s="65" t="str">
        <f t="shared" ref="K133:K137" si="168">IF(S133="","",IF(S133=3,N133,T133))</f>
        <v/>
      </c>
      <c r="L133" s="65" t="str">
        <f t="shared" ref="L133:L137" si="169">IF(K133="","",IF(K133=B133,J133,B133))</f>
        <v/>
      </c>
      <c r="N133" s="65" t="str">
        <f t="shared" ref="N133:N137" si="170">B133</f>
        <v>Tayla Bruce (New Zealand) &amp; Shannon McIlroy (New Zealand)</v>
      </c>
      <c r="O133" s="65" t="str">
        <f t="shared" ref="O133:O137" si="171">IF(AND(C133="",G133=""),"",IF($C133&gt;$G133,2,IF($C133=$G133,1,0)))</f>
        <v/>
      </c>
      <c r="P133" s="65" t="str">
        <f t="shared" ref="P133:P137" si="172">IF(AND(D133="",H133=""),"",IF($D133&gt;$H133,2,IF($D133=$H133,1,0)))</f>
        <v/>
      </c>
      <c r="Q133" s="65" t="str">
        <f t="shared" ref="Q133:Q137" si="173">IF(AND(E133="",I133=""),"",IF($E133&gt;$I133,1,IF($E133=$I133,0.5,0)))</f>
        <v/>
      </c>
      <c r="R133" s="65" t="str">
        <f t="shared" ref="R133:R137" si="174">IF(O133="","",SUM(O133:P133))</f>
        <v/>
      </c>
      <c r="S133" s="65" t="str">
        <f t="shared" ref="S133:S137" si="175">IF(O133="","",IF(R133&gt;X133,3,IF(Q133&gt;W133,3,0)))</f>
        <v/>
      </c>
      <c r="T133" s="65" t="str">
        <f t="shared" ref="T133:T137" si="176">J133</f>
        <v>Rebecca McMillan (England ) &amp; Harry Goodwin (England )</v>
      </c>
      <c r="U133" s="65" t="str">
        <f t="shared" ref="U133:U137" si="177">IF(AND(C133="",G133=""),"",IF($G133&gt;$C133,2,IF($G133=$C133,1,0)))</f>
        <v/>
      </c>
      <c r="V133" s="65" t="str">
        <f t="shared" ref="V133:V137" si="178">IF(AND(D133="",H133=""),"",IF($H133&gt;$D133,2,IF($H133=$D133,1,0)))</f>
        <v/>
      </c>
      <c r="W133" s="65" t="str">
        <f t="shared" ref="W133:W137" si="179">IF(AND(E133="",I133=""),"",IF($I133&gt;$E133,1,IF($I133=$E133,0.5,0)))</f>
        <v/>
      </c>
      <c r="X133" s="65" t="str">
        <f t="shared" ref="X133:X137" si="180">IF(U133="","",SUM(U133:V133))</f>
        <v/>
      </c>
      <c r="Y133" s="65" t="str">
        <f t="shared" ref="Y133:Y137" si="181">IF(U133="","",IF(X133&gt;R133,3,IF(W133&gt;Q133,3,0)))</f>
        <v/>
      </c>
    </row>
    <row r="134" spans="1:25">
      <c r="A134" s="65" t="str">
        <f>IF(ISNUMBER(MATCH(B134,'Group Check'!$C$82:$C$111,0))," MXP ",IF(ISNUMBER(MATCH(B134,'Group Check'!$C$2:$C$31,0))," MS ",IF(ISNUMBER(MATCH(B134,'Group Check'!$C$42:$C$70,0))," WS ","")))</f>
        <v xml:space="preserve"> MXP </v>
      </c>
      <c r="B134" s="65" t="str">
        <f>IF('Rinks for 5 groups'!S$7="","",VLOOKUP(_xlfn.NUMBERVALUE(LEFT('Rinks for 5 groups'!S$7,SUM(FIND("v",'Rinks for 5 groups'!S$7,1),-2))),'Group Check'!$B:$E,2,FALSE))</f>
        <v>Lephai Marea Modutlwa (Botswana) &amp; Michael Gabobewe (Botswana)</v>
      </c>
      <c r="C134" s="68"/>
      <c r="D134" s="68"/>
      <c r="F134" s="66" t="s">
        <v>670</v>
      </c>
      <c r="G134" s="68"/>
      <c r="H134" s="68"/>
      <c r="I134" s="68"/>
      <c r="J134" s="65" t="str">
        <f>IF('Rinks for 5 groups'!S$7="","",VLOOKUP(_xlfn.NUMBERVALUE(RIGHT('Rinks for 5 groups'!S$7,SUM(LEN('Rinks for 5 groups'!S$7),-FIND("v",'Rinks for 5 groups'!S$7,1),-1))),'Group Check'!$B:$E,2,FALSE))</f>
        <v>Pian Lai (Macao China ) &amp; Johnny Ng (Macao China )</v>
      </c>
      <c r="K134" s="65" t="str">
        <f t="shared" si="168"/>
        <v/>
      </c>
      <c r="L134" s="65" t="str">
        <f t="shared" si="169"/>
        <v/>
      </c>
      <c r="N134" s="65" t="str">
        <f t="shared" si="170"/>
        <v>Lephai Marea Modutlwa (Botswana) &amp; Michael Gabobewe (Botswana)</v>
      </c>
      <c r="O134" s="65" t="str">
        <f t="shared" si="171"/>
        <v/>
      </c>
      <c r="P134" s="65" t="str">
        <f t="shared" si="172"/>
        <v/>
      </c>
      <c r="Q134" s="65" t="str">
        <f t="shared" si="173"/>
        <v/>
      </c>
      <c r="R134" s="65" t="str">
        <f t="shared" si="174"/>
        <v/>
      </c>
      <c r="S134" s="65" t="str">
        <f t="shared" si="175"/>
        <v/>
      </c>
      <c r="T134" s="65" t="str">
        <f t="shared" si="176"/>
        <v>Pian Lai (Macao China ) &amp; Johnny Ng (Macao China )</v>
      </c>
      <c r="U134" s="65" t="str">
        <f t="shared" si="177"/>
        <v/>
      </c>
      <c r="V134" s="65" t="str">
        <f t="shared" si="178"/>
        <v/>
      </c>
      <c r="W134" s="65" t="str">
        <f t="shared" si="179"/>
        <v/>
      </c>
      <c r="X134" s="65" t="str">
        <f t="shared" si="180"/>
        <v/>
      </c>
      <c r="Y134" s="65" t="str">
        <f t="shared" si="181"/>
        <v/>
      </c>
    </row>
    <row r="135" spans="1:25">
      <c r="A135" s="65" t="str">
        <f>IF(ISNUMBER(MATCH(B135,'Group Check'!$C$82:$C$111,0))," MXP ",IF(ISNUMBER(MATCH(B135,'Group Check'!$C$2:$C$31,0))," MS ",IF(ISNUMBER(MATCH(B135,'Group Check'!$C$42:$C$70,0))," WS ","")))</f>
        <v xml:space="preserve"> MXP </v>
      </c>
      <c r="B135" s="65" t="str">
        <f>IF('Rinks for 5 groups'!T$7="","",VLOOKUP(_xlfn.NUMBERVALUE(LEFT('Rinks for 5 groups'!T$7,SUM(FIND("v",'Rinks for 5 groups'!T$7,1),-2))),'Group Check'!$B:$E,2,FALSE))</f>
        <v>Linda Ng (Canada ) &amp; Mike McNorton (Canada )</v>
      </c>
      <c r="C135" s="68"/>
      <c r="D135" s="68"/>
      <c r="F135" s="66" t="s">
        <v>670</v>
      </c>
      <c r="G135" s="68"/>
      <c r="H135" s="68"/>
      <c r="I135" s="68"/>
      <c r="J135" s="65" t="str">
        <f>IF('Rinks for 5 groups'!T$7="","",VLOOKUP(_xlfn.NUMBERVALUE(RIGHT('Rinks for 5 groups'!T$7,SUM(LEN('Rinks for 5 groups'!T$7),-FIND("v",'Rinks for 5 groups'!T$7,1),-1))),'Group Check'!$B:$E,2,FALSE))</f>
        <v>Natalie McWilliams (Scotland) &amp; Oliver John Thompson (Falkland Islands )</v>
      </c>
      <c r="K135" s="65" t="str">
        <f t="shared" si="168"/>
        <v/>
      </c>
      <c r="L135" s="65" t="str">
        <f t="shared" si="169"/>
        <v/>
      </c>
      <c r="N135" s="65" t="str">
        <f t="shared" si="170"/>
        <v>Linda Ng (Canada ) &amp; Mike McNorton (Canada )</v>
      </c>
      <c r="O135" s="65" t="str">
        <f t="shared" si="171"/>
        <v/>
      </c>
      <c r="P135" s="65" t="str">
        <f t="shared" si="172"/>
        <v/>
      </c>
      <c r="Q135" s="65" t="str">
        <f t="shared" si="173"/>
        <v/>
      </c>
      <c r="R135" s="65" t="str">
        <f t="shared" si="174"/>
        <v/>
      </c>
      <c r="S135" s="65" t="str">
        <f t="shared" si="175"/>
        <v/>
      </c>
      <c r="T135" s="65" t="str">
        <f t="shared" si="176"/>
        <v>Natalie McWilliams (Scotland) &amp; Oliver John Thompson (Falkland Islands )</v>
      </c>
      <c r="U135" s="65" t="str">
        <f t="shared" si="177"/>
        <v/>
      </c>
      <c r="V135" s="65" t="str">
        <f t="shared" si="178"/>
        <v/>
      </c>
      <c r="W135" s="65" t="str">
        <f t="shared" si="179"/>
        <v/>
      </c>
      <c r="X135" s="65" t="str">
        <f t="shared" si="180"/>
        <v/>
      </c>
      <c r="Y135" s="65" t="str">
        <f t="shared" si="181"/>
        <v/>
      </c>
    </row>
    <row r="136" spans="1:25">
      <c r="A136" s="65" t="str">
        <f>IF(ISNUMBER(MATCH(B136,'Group Check'!$C$82:$C$111,0))," MXP ",IF(ISNUMBER(MATCH(B136,'Group Check'!$C$2:$C$31,0))," MS ",IF(ISNUMBER(MATCH(B136,'Group Check'!$C$42:$C$70,0))," WS ","")))</f>
        <v xml:space="preserve"> MXP </v>
      </c>
      <c r="B136" s="65" t="str">
        <f>IF('Rinks for 5 groups'!U$7="","",VLOOKUP(_xlfn.NUMBERVALUE(LEFT('Rinks for 5 groups'!U$7,SUM(FIND("v",'Rinks for 5 groups'!U$7,1),-2))),'Group Check'!$B:$E,2,FALSE))</f>
        <v>Maureen Caesar (Jamaica) &amp; Robert Simpson (Jamaica)</v>
      </c>
      <c r="C136" s="68"/>
      <c r="D136" s="68"/>
      <c r="F136" s="66" t="s">
        <v>670</v>
      </c>
      <c r="G136" s="68"/>
      <c r="H136" s="68"/>
      <c r="I136" s="68"/>
      <c r="J136" s="65" t="str">
        <f>IF('Rinks for 5 groups'!U$7="","",VLOOKUP(_xlfn.NUMBERVALUE(RIGHT('Rinks for 5 groups'!U$7,SUM(LEN('Rinks for 5 groups'!U$7),-FIND("v",'Rinks for 5 groups'!U$7,1),-1))),'Group Check'!$B:$E,2,FALSE))</f>
        <v>Sandra Hazel Bailie MBE (Ireland ) &amp; Simon Martin (Ireland )</v>
      </c>
      <c r="K136" s="65" t="str">
        <f t="shared" si="168"/>
        <v/>
      </c>
      <c r="L136" s="65" t="str">
        <f t="shared" si="169"/>
        <v/>
      </c>
      <c r="N136" s="65" t="str">
        <f t="shared" si="170"/>
        <v>Maureen Caesar (Jamaica) &amp; Robert Simpson (Jamaica)</v>
      </c>
      <c r="O136" s="65" t="str">
        <f t="shared" si="171"/>
        <v/>
      </c>
      <c r="P136" s="65" t="str">
        <f t="shared" si="172"/>
        <v/>
      </c>
      <c r="Q136" s="65" t="str">
        <f t="shared" si="173"/>
        <v/>
      </c>
      <c r="R136" s="65" t="str">
        <f t="shared" si="174"/>
        <v/>
      </c>
      <c r="S136" s="65" t="str">
        <f t="shared" si="175"/>
        <v/>
      </c>
      <c r="T136" s="65" t="str">
        <f t="shared" si="176"/>
        <v>Sandra Hazel Bailie MBE (Ireland ) &amp; Simon Martin (Ireland )</v>
      </c>
      <c r="U136" s="65" t="str">
        <f t="shared" si="177"/>
        <v/>
      </c>
      <c r="V136" s="65" t="str">
        <f t="shared" si="178"/>
        <v/>
      </c>
      <c r="W136" s="65" t="str">
        <f t="shared" si="179"/>
        <v/>
      </c>
      <c r="X136" s="65" t="str">
        <f t="shared" si="180"/>
        <v/>
      </c>
      <c r="Y136" s="65" t="str">
        <f t="shared" si="181"/>
        <v/>
      </c>
    </row>
    <row r="137" spans="1:25">
      <c r="A137" s="65" t="str">
        <f>IF(ISNUMBER(MATCH(B137,'Group Check'!$C$82:$C$111,0))," MXP ",IF(ISNUMBER(MATCH(B137,'Group Check'!$C$2:$C$31,0))," MS ",IF(ISNUMBER(MATCH(B137,'Group Check'!$C$42:$C$70,0))," WS ","")))</f>
        <v xml:space="preserve"> MXP </v>
      </c>
      <c r="B137" s="65" t="str">
        <f>IF('Rinks for 5 groups'!V$7="","",VLOOKUP(_xlfn.NUMBERVALUE(LEFT('Rinks for 5 groups'!V$7,SUM(FIND("v",'Rinks for 5 groups'!V$7,1),-2))),'Group Check'!$B:$E,2,FALSE))</f>
        <v>Ha Yat Ting (Gloria) (Hong Kong China ) &amp; Lai Gon-Lap Stanley (Hong Kong China )</v>
      </c>
      <c r="C137" s="68"/>
      <c r="D137" s="68"/>
      <c r="F137" s="66" t="s">
        <v>670</v>
      </c>
      <c r="G137" s="68"/>
      <c r="H137" s="68"/>
      <c r="I137" s="68"/>
      <c r="J137" s="65" t="str">
        <f>IF('Rinks for 5 groups'!V$7="","",VLOOKUP(_xlfn.NUMBERVALUE(RIGHT('Rinks for 5 groups'!V$7,SUM(LEN('Rinks for 5 groups'!V$7),-FIND("v",'Rinks for 5 groups'!V$7,1),-1))),'Group Check'!$B:$E,2,FALSE))</f>
        <v>Cindy Royet  (France) &amp; Maxime Faure  (France)</v>
      </c>
      <c r="K137" s="65" t="str">
        <f t="shared" si="168"/>
        <v/>
      </c>
      <c r="L137" s="65" t="str">
        <f t="shared" si="169"/>
        <v/>
      </c>
      <c r="N137" s="65" t="str">
        <f t="shared" si="170"/>
        <v>Ha Yat Ting (Gloria) (Hong Kong China ) &amp; Lai Gon-Lap Stanley (Hong Kong China )</v>
      </c>
      <c r="O137" s="65" t="str">
        <f t="shared" si="171"/>
        <v/>
      </c>
      <c r="P137" s="65" t="str">
        <f t="shared" si="172"/>
        <v/>
      </c>
      <c r="Q137" s="65" t="str">
        <f t="shared" si="173"/>
        <v/>
      </c>
      <c r="R137" s="65" t="str">
        <f t="shared" si="174"/>
        <v/>
      </c>
      <c r="S137" s="65" t="str">
        <f t="shared" si="175"/>
        <v/>
      </c>
      <c r="T137" s="65" t="str">
        <f t="shared" si="176"/>
        <v>Cindy Royet  (France) &amp; Maxime Faure  (France)</v>
      </c>
      <c r="U137" s="65" t="str">
        <f t="shared" si="177"/>
        <v/>
      </c>
      <c r="V137" s="65" t="str">
        <f t="shared" si="178"/>
        <v/>
      </c>
      <c r="W137" s="65" t="str">
        <f t="shared" si="179"/>
        <v/>
      </c>
      <c r="X137" s="65" t="str">
        <f t="shared" si="180"/>
        <v/>
      </c>
      <c r="Y137" s="65" t="str">
        <f t="shared" si="181"/>
        <v/>
      </c>
    </row>
    <row r="138" spans="1:25">
      <c r="C138" s="68"/>
      <c r="D138" s="68"/>
      <c r="G138" s="68"/>
      <c r="H138" s="68"/>
      <c r="I138" s="68"/>
    </row>
    <row r="139" spans="1:25" ht="21" customHeight="1">
      <c r="B139" s="297" t="s">
        <v>645</v>
      </c>
      <c r="C139" s="297"/>
      <c r="D139" s="297"/>
      <c r="E139" s="297"/>
      <c r="F139" s="297"/>
      <c r="G139" s="297"/>
      <c r="H139" s="297"/>
      <c r="I139" s="297"/>
      <c r="J139" s="297"/>
      <c r="K139" s="192"/>
      <c r="L139" s="64"/>
      <c r="N139" s="298" t="s">
        <v>553</v>
      </c>
      <c r="O139" s="298"/>
      <c r="P139" s="298"/>
      <c r="Q139" s="298"/>
      <c r="R139" s="298"/>
      <c r="S139" s="298"/>
      <c r="T139" s="298" t="s">
        <v>554</v>
      </c>
      <c r="U139" s="298"/>
      <c r="V139" s="298"/>
      <c r="W139" s="298"/>
      <c r="X139" s="298"/>
      <c r="Y139" s="298"/>
    </row>
    <row r="140" spans="1:25" s="66" customFormat="1" ht="45">
      <c r="B140" s="66" t="s">
        <v>550</v>
      </c>
      <c r="C140" s="67" t="s">
        <v>551</v>
      </c>
      <c r="D140" s="67" t="s">
        <v>552</v>
      </c>
      <c r="G140" s="67" t="s">
        <v>551</v>
      </c>
      <c r="H140" s="67" t="s">
        <v>552</v>
      </c>
      <c r="I140" s="67"/>
      <c r="J140" s="66" t="s">
        <v>550</v>
      </c>
      <c r="K140" s="66" t="s">
        <v>596</v>
      </c>
      <c r="L140" s="66" t="s">
        <v>597</v>
      </c>
      <c r="O140" s="107" t="s">
        <v>594</v>
      </c>
      <c r="P140" s="107" t="s">
        <v>592</v>
      </c>
      <c r="Q140" s="107" t="s">
        <v>593</v>
      </c>
      <c r="R140" s="107" t="s">
        <v>601</v>
      </c>
      <c r="S140" s="107" t="s">
        <v>595</v>
      </c>
      <c r="T140" s="107"/>
      <c r="U140" s="107" t="s">
        <v>594</v>
      </c>
      <c r="V140" s="107" t="s">
        <v>592</v>
      </c>
      <c r="W140" s="107" t="s">
        <v>593</v>
      </c>
      <c r="X140" s="107" t="s">
        <v>602</v>
      </c>
      <c r="Y140" s="67" t="s">
        <v>595</v>
      </c>
    </row>
    <row r="141" spans="1:25">
      <c r="A141" s="65" t="str">
        <f>IF(ISNUMBER(MATCH(B141,'Group Check'!$C$82:$C$111,0))," MXP ",IF(ISNUMBER(MATCH(B141,'Group Check'!$C$2:$C$31,0))," MS ",IF(ISNUMBER(MATCH(B141,'Group Check'!$C$42:$C$70,0))," WS ","")))</f>
        <v xml:space="preserve"> MXP </v>
      </c>
      <c r="B141" s="65" t="str">
        <f>IF('Rinks for 5 groups'!Q$8="","",VLOOKUP(_xlfn.NUMBERVALUE(LEFT('Rinks for 5 groups'!Q$8,SUM(FIND("v",'Rinks for 5 groups'!Q$8,1),-2))),'Group Check'!$B:$E,2,FALSE))</f>
        <v>Alison Merrien MBE (Guernsey ) &amp; Lars Olov Backgren (Sweden )</v>
      </c>
      <c r="C141" s="68"/>
      <c r="D141" s="68"/>
      <c r="F141" s="66" t="s">
        <v>670</v>
      </c>
      <c r="G141" s="68"/>
      <c r="H141" s="68"/>
      <c r="I141" s="68"/>
      <c r="J141" s="65" t="str">
        <f>IF('Rinks for 5 groups'!Q$8="","",VLOOKUP(_xlfn.NUMBERVALUE(RIGHT('Rinks for 5 groups'!Q$8,SUM(LEN('Rinks for 5 groups'!Q$8),-FIND("v",'Rinks for 5 groups'!Q$8,1),-1))),'Group Check'!$B:$E,2,FALSE))</f>
        <v>Christine (Petal) Jones (Norfolk Island) &amp; Jordy Jones (Norfolk Island)</v>
      </c>
      <c r="K141" s="65" t="str">
        <f t="shared" ref="K141:K146" si="182">IF(S141="","",IF(S141=3,N141,T141))</f>
        <v/>
      </c>
      <c r="L141" s="65" t="str">
        <f t="shared" ref="L141:L146" si="183">IF(K141="","",IF(K141=B141,J141,B141))</f>
        <v/>
      </c>
      <c r="N141" s="65" t="str">
        <f t="shared" ref="N141:N146" si="184">B141</f>
        <v>Alison Merrien MBE (Guernsey ) &amp; Lars Olov Backgren (Sweden )</v>
      </c>
      <c r="O141" s="65" t="str">
        <f t="shared" ref="O141:O146" si="185">IF(AND(C141="",G141=""),"",IF($C141&gt;$G141,2,IF($C141=$G141,1,0)))</f>
        <v/>
      </c>
      <c r="P141" s="65" t="str">
        <f t="shared" ref="P141:P146" si="186">IF(AND(D141="",H141=""),"",IF($D141&gt;$H141,2,IF($D141=$H141,1,0)))</f>
        <v/>
      </c>
      <c r="Q141" s="65" t="str">
        <f t="shared" ref="Q141:Q146" si="187">IF(AND(E141="",I141=""),"",IF($E141&gt;$I141,1,IF($E141=$I141,0.5,0)))</f>
        <v/>
      </c>
      <c r="R141" s="65" t="str">
        <f t="shared" ref="R141:R146" si="188">IF(O141="","",SUM(O141:P141))</f>
        <v/>
      </c>
      <c r="S141" s="65" t="str">
        <f t="shared" ref="S141:S146" si="189">IF(O141="","",IF(R141&gt;X141,3,IF(Q141&gt;W141,3,0)))</f>
        <v/>
      </c>
      <c r="T141" s="65" t="str">
        <f t="shared" ref="T141:T146" si="190">J141</f>
        <v>Christine (Petal) Jones (Norfolk Island) &amp; Jordy Jones (Norfolk Island)</v>
      </c>
      <c r="U141" s="65" t="str">
        <f t="shared" ref="U141:U146" si="191">IF(AND(C141="",G141=""),"",IF($G141&gt;$C141,2,IF($G141=$C141,1,0)))</f>
        <v/>
      </c>
      <c r="V141" s="65" t="str">
        <f t="shared" ref="V141:V146" si="192">IF(AND(D141="",H141=""),"",IF($H141&gt;$D141,2,IF($H141=$D141,1,0)))</f>
        <v/>
      </c>
      <c r="W141" s="65" t="str">
        <f t="shared" ref="W141:W146" si="193">IF(AND(E141="",I141=""),"",IF($I141&gt;$E141,1,IF($I141=$E141,0.5,0)))</f>
        <v/>
      </c>
      <c r="X141" s="65" t="str">
        <f t="shared" ref="X141:X146" si="194">IF(U141="","",SUM(U141:V141))</f>
        <v/>
      </c>
      <c r="Y141" s="65" t="str">
        <f t="shared" ref="Y141:Y146" si="195">IF(U141="","",IF(X141&gt;R141,3,IF(W141&gt;Q141,3,0)))</f>
        <v/>
      </c>
    </row>
    <row r="142" spans="1:25">
      <c r="A142" s="65" t="str">
        <f>IF(ISNUMBER(MATCH(B142,'Group Check'!$C$82:$C$111,0))," MXP ",IF(ISNUMBER(MATCH(B142,'Group Check'!$C$2:$C$31,0))," MS ",IF(ISNUMBER(MATCH(B142,'Group Check'!$C$42:$C$70,0))," WS ","")))</f>
        <v xml:space="preserve"> MXP </v>
      </c>
      <c r="B142" s="65" t="str">
        <f>IF('Rinks for 5 groups'!R$8="","",VLOOKUP(_xlfn.NUMBERVALUE(LEFT('Rinks for 5 groups'!R$8,SUM(FIND("v",'Rinks for 5 groups'!R$8,1),-2))),'Group Check'!$B:$E,2,FALSE))</f>
        <v>Caroline Whitehead (Isle Of Man) &amp; Clive McGreal (Isle Of Man)</v>
      </c>
      <c r="C142" s="68"/>
      <c r="D142" s="68"/>
      <c r="F142" s="66" t="s">
        <v>670</v>
      </c>
      <c r="G142" s="68"/>
      <c r="H142" s="68"/>
      <c r="I142" s="68"/>
      <c r="J142" s="65" t="str">
        <f>IF('Rinks for 5 groups'!R$8="","",VLOOKUP(_xlfn.NUMBERVALUE(RIGHT('Rinks for 5 groups'!R$8,SUM(LEN('Rinks for 5 groups'!R$8),-FIND("v",'Rinks for 5 groups'!R$8,1),-1))),'Group Check'!$B:$E,2,FALSE))</f>
        <v>Sara Marie Nicholls (Wales) &amp; Kristian Crocker (Wales)</v>
      </c>
      <c r="K142" s="65" t="str">
        <f t="shared" si="182"/>
        <v/>
      </c>
      <c r="L142" s="65" t="str">
        <f t="shared" si="183"/>
        <v/>
      </c>
      <c r="N142" s="65" t="str">
        <f t="shared" si="184"/>
        <v>Caroline Whitehead (Isle Of Man) &amp; Clive McGreal (Isle Of Man)</v>
      </c>
      <c r="O142" s="65" t="str">
        <f t="shared" si="185"/>
        <v/>
      </c>
      <c r="P142" s="65" t="str">
        <f t="shared" si="186"/>
        <v/>
      </c>
      <c r="Q142" s="65" t="str">
        <f t="shared" si="187"/>
        <v/>
      </c>
      <c r="R142" s="65" t="str">
        <f t="shared" si="188"/>
        <v/>
      </c>
      <c r="S142" s="65" t="str">
        <f t="shared" si="189"/>
        <v/>
      </c>
      <c r="T142" s="65" t="str">
        <f t="shared" si="190"/>
        <v>Sara Marie Nicholls (Wales) &amp; Kristian Crocker (Wales)</v>
      </c>
      <c r="U142" s="65" t="str">
        <f t="shared" si="191"/>
        <v/>
      </c>
      <c r="V142" s="65" t="str">
        <f t="shared" si="192"/>
        <v/>
      </c>
      <c r="W142" s="65" t="str">
        <f t="shared" si="193"/>
        <v/>
      </c>
      <c r="X142" s="65" t="str">
        <f t="shared" si="194"/>
        <v/>
      </c>
      <c r="Y142" s="65" t="str">
        <f t="shared" si="195"/>
        <v/>
      </c>
    </row>
    <row r="143" spans="1:25">
      <c r="A143" s="65" t="str">
        <f>IF(ISNUMBER(MATCH(B143,'Group Check'!$C$82:$C$111,0))," MXP ",IF(ISNUMBER(MATCH(B143,'Group Check'!$C$2:$C$31,0))," MS ",IF(ISNUMBER(MATCH(B143,'Group Check'!$C$42:$C$70,0))," WS ","")))</f>
        <v xml:space="preserve"> MXP </v>
      </c>
      <c r="B143" s="65" t="str">
        <f>IF('Rinks for 5 groups'!S$8="","",VLOOKUP(_xlfn.NUMBERVALUE(LEFT('Rinks for 5 groups'!S$8,SUM(FIND("v",'Rinks for 5 groups'!S$8,1),-2))),'Group Check'!$B:$E,2,FALSE))</f>
        <v>Samantha Atkinson (Australia) &amp; Ray Pearse (Australia)</v>
      </c>
      <c r="C143" s="68"/>
      <c r="D143" s="68"/>
      <c r="F143" s="66" t="s">
        <v>670</v>
      </c>
      <c r="G143" s="68"/>
      <c r="H143" s="68"/>
      <c r="I143" s="68"/>
      <c r="J143" s="65" t="str">
        <f>IF('Rinks for 5 groups'!S$8="","",VLOOKUP(_xlfn.NUMBERVALUE(RIGHT('Rinks for 5 groups'!S$8,SUM(LEN('Rinks for 5 groups'!S$8),-FIND("v",'Rinks for 5 groups'!S$8,1),-1))),'Group Check'!$B:$E,2,FALSE))</f>
        <v>Yvonne Olivier (Namibia) &amp; Carel Aaron Olivier (Namibia)</v>
      </c>
      <c r="K143" s="65" t="str">
        <f t="shared" si="182"/>
        <v/>
      </c>
      <c r="L143" s="65" t="str">
        <f t="shared" si="183"/>
        <v/>
      </c>
      <c r="N143" s="65" t="str">
        <f t="shared" si="184"/>
        <v>Samantha Atkinson (Australia) &amp; Ray Pearse (Australia)</v>
      </c>
      <c r="O143" s="65" t="str">
        <f t="shared" si="185"/>
        <v/>
      </c>
      <c r="P143" s="65" t="str">
        <f t="shared" si="186"/>
        <v/>
      </c>
      <c r="Q143" s="65" t="str">
        <f t="shared" si="187"/>
        <v/>
      </c>
      <c r="R143" s="65" t="str">
        <f t="shared" si="188"/>
        <v/>
      </c>
      <c r="S143" s="65" t="str">
        <f t="shared" si="189"/>
        <v/>
      </c>
      <c r="T143" s="65" t="str">
        <f t="shared" si="190"/>
        <v>Yvonne Olivier (Namibia) &amp; Carel Aaron Olivier (Namibia)</v>
      </c>
      <c r="U143" s="65" t="str">
        <f t="shared" si="191"/>
        <v/>
      </c>
      <c r="V143" s="65" t="str">
        <f t="shared" si="192"/>
        <v/>
      </c>
      <c r="W143" s="65" t="str">
        <f t="shared" si="193"/>
        <v/>
      </c>
      <c r="X143" s="65" t="str">
        <f t="shared" si="194"/>
        <v/>
      </c>
      <c r="Y143" s="65" t="str">
        <f t="shared" si="195"/>
        <v/>
      </c>
    </row>
    <row r="144" spans="1:25">
      <c r="A144" s="65" t="str">
        <f>IF(ISNUMBER(MATCH(B144,'Group Check'!$C$82:$C$111,0))," MXP ",IF(ISNUMBER(MATCH(B144,'Group Check'!$C$2:$C$31,0))," MS ",IF(ISNUMBER(MATCH(B144,'Group Check'!$C$42:$C$70,0))," WS ","")))</f>
        <v xml:space="preserve"> MXP </v>
      </c>
      <c r="B144" s="65" t="str">
        <f>IF('Rinks for 5 groups'!T$8="","",VLOOKUP(_xlfn.NUMBERVALUE(LEFT('Rinks for 5 groups'!T$8,SUM(FIND("v",'Rinks for 5 groups'!T$8,1),-2))),'Group Check'!$B:$E,2,FALSE))</f>
        <v>Lee Beng Hua (May) (Singapore ) &amp; Chiu Pok Man (Singapore )</v>
      </c>
      <c r="C144" s="68"/>
      <c r="D144" s="68"/>
      <c r="F144" s="66" t="s">
        <v>670</v>
      </c>
      <c r="G144" s="68"/>
      <c r="H144" s="68"/>
      <c r="I144" s="68"/>
      <c r="J144" s="65" t="str">
        <f>IF('Rinks for 5 groups'!T$8="","",VLOOKUP(_xlfn.NUMBERVALUE(RIGHT('Rinks for 5 groups'!T$8,SUM(LEN('Rinks for 5 groups'!T$8),-FIND("v",'Rinks for 5 groups'!T$8,1),-1))),'Group Check'!$B:$E,2,FALSE))</f>
        <v>Mary Thompson (USA) &amp; Loren Dion (USA)</v>
      </c>
      <c r="K144" s="65" t="str">
        <f t="shared" si="182"/>
        <v/>
      </c>
      <c r="L144" s="65" t="str">
        <f t="shared" si="183"/>
        <v/>
      </c>
      <c r="N144" s="65" t="str">
        <f t="shared" si="184"/>
        <v>Lee Beng Hua (May) (Singapore ) &amp; Chiu Pok Man (Singapore )</v>
      </c>
      <c r="O144" s="65" t="str">
        <f t="shared" si="185"/>
        <v/>
      </c>
      <c r="P144" s="65" t="str">
        <f t="shared" si="186"/>
        <v/>
      </c>
      <c r="Q144" s="65" t="str">
        <f t="shared" si="187"/>
        <v/>
      </c>
      <c r="R144" s="65" t="str">
        <f t="shared" si="188"/>
        <v/>
      </c>
      <c r="S144" s="65" t="str">
        <f t="shared" si="189"/>
        <v/>
      </c>
      <c r="T144" s="65" t="str">
        <f t="shared" si="190"/>
        <v>Mary Thompson (USA) &amp; Loren Dion (USA)</v>
      </c>
      <c r="U144" s="65" t="str">
        <f t="shared" si="191"/>
        <v/>
      </c>
      <c r="V144" s="65" t="str">
        <f t="shared" si="192"/>
        <v/>
      </c>
      <c r="W144" s="65" t="str">
        <f t="shared" si="193"/>
        <v/>
      </c>
      <c r="X144" s="65" t="str">
        <f t="shared" si="194"/>
        <v/>
      </c>
      <c r="Y144" s="65" t="str">
        <f t="shared" si="195"/>
        <v/>
      </c>
    </row>
    <row r="145" spans="1:25">
      <c r="A145" s="65" t="str">
        <f>IF(ISNUMBER(MATCH(B145,'Group Check'!$C$82:$C$111,0))," MXP ",IF(ISNUMBER(MATCH(B145,'Group Check'!$C$2:$C$31,0))," MS ",IF(ISNUMBER(MATCH(B145,'Group Check'!$C$42:$C$70,0))," WS ","")))</f>
        <v xml:space="preserve"> MXP </v>
      </c>
      <c r="B145" s="65" t="str">
        <f>IF('Rinks for 5 groups'!U$8="","",VLOOKUP(_xlfn.NUMBERVALUE(LEFT('Rinks for 5 groups'!U$8,SUM(FIND("v",'Rinks for 5 groups'!U$8,1),-2))),'Group Check'!$B:$E,2,FALSE))</f>
        <v>Lisa Bonsor (Spain) &amp; Peter Bonsor (Spain)</v>
      </c>
      <c r="C145" s="68"/>
      <c r="D145" s="68"/>
      <c r="F145" s="66" t="s">
        <v>670</v>
      </c>
      <c r="G145" s="68"/>
      <c r="H145" s="68"/>
      <c r="I145" s="68"/>
      <c r="J145" s="65" t="str">
        <f>IF('Rinks for 5 groups'!U$8="","",VLOOKUP(_xlfn.NUMBERVALUE(RIGHT('Rinks for 5 groups'!U$8,SUM(LEN('Rinks for 5 groups'!U$8),-FIND("v",'Rinks for 5 groups'!U$8,1),-1))),'Group Check'!$B:$E,2,FALSE))</f>
        <v>Julie Forrest (Defending Champion) &amp; Michael Stepney (Scotland)</v>
      </c>
      <c r="K145" s="65" t="str">
        <f t="shared" si="182"/>
        <v/>
      </c>
      <c r="L145" s="65" t="str">
        <f t="shared" si="183"/>
        <v/>
      </c>
      <c r="N145" s="65" t="str">
        <f t="shared" si="184"/>
        <v>Lisa Bonsor (Spain) &amp; Peter Bonsor (Spain)</v>
      </c>
      <c r="O145" s="65" t="str">
        <f t="shared" si="185"/>
        <v/>
      </c>
      <c r="P145" s="65" t="str">
        <f t="shared" si="186"/>
        <v/>
      </c>
      <c r="Q145" s="65" t="str">
        <f t="shared" si="187"/>
        <v/>
      </c>
      <c r="R145" s="65" t="str">
        <f t="shared" si="188"/>
        <v/>
      </c>
      <c r="S145" s="65" t="str">
        <f t="shared" si="189"/>
        <v/>
      </c>
      <c r="T145" s="65" t="str">
        <f t="shared" si="190"/>
        <v>Julie Forrest (Defending Champion) &amp; Michael Stepney (Scotland)</v>
      </c>
      <c r="U145" s="65" t="str">
        <f t="shared" si="191"/>
        <v/>
      </c>
      <c r="V145" s="65" t="str">
        <f t="shared" si="192"/>
        <v/>
      </c>
      <c r="W145" s="65" t="str">
        <f t="shared" si="193"/>
        <v/>
      </c>
      <c r="X145" s="65" t="str">
        <f t="shared" si="194"/>
        <v/>
      </c>
      <c r="Y145" s="65" t="str">
        <f t="shared" si="195"/>
        <v/>
      </c>
    </row>
    <row r="146" spans="1:25">
      <c r="A146" s="65" t="str">
        <f>IF(ISNUMBER(MATCH(B146,'Group Check'!$C$82:$C$111,0))," MXP ",IF(ISNUMBER(MATCH(B146,'Group Check'!$C$2:$C$31,0))," MS ",IF(ISNUMBER(MATCH(B146,'Group Check'!$C$42:$C$70,0))," WS ","")))</f>
        <v xml:space="preserve"> MXP </v>
      </c>
      <c r="B146" s="65" t="str">
        <f>IF('Rinks for 5 groups'!V$8="","",VLOOKUP(_xlfn.NUMBERVALUE(LEFT('Rinks for 5 groups'!V$8,SUM(FIND("v",'Rinks for 5 groups'!V$8,1),-2))),'Group Check'!$B:$E,2,FALSE))</f>
        <v>Rahsan Akar (Turkiye) &amp; Ozkan Akar (Turkiye)</v>
      </c>
      <c r="C146" s="68"/>
      <c r="D146" s="68"/>
      <c r="F146" s="66" t="s">
        <v>670</v>
      </c>
      <c r="G146" s="68"/>
      <c r="H146" s="68"/>
      <c r="I146" s="68"/>
      <c r="J146" s="65" t="str">
        <f>IF('Rinks for 5 groups'!V$8="","",VLOOKUP(_xlfn.NUMBERVALUE(RIGHT('Rinks for 5 groups'!V$8,SUM(LEN('Rinks for 5 groups'!V$8),-FIND("v",'Rinks for 5 groups'!V$8,1),-1))),'Group Check'!$B:$E,2,FALSE))</f>
        <v>Esme Haley (South Africa ) &amp; Jason Lee Evans (South Africa )</v>
      </c>
      <c r="K146" s="65" t="str">
        <f t="shared" si="182"/>
        <v/>
      </c>
      <c r="L146" s="65" t="str">
        <f t="shared" si="183"/>
        <v/>
      </c>
      <c r="N146" s="65" t="str">
        <f t="shared" si="184"/>
        <v>Rahsan Akar (Turkiye) &amp; Ozkan Akar (Turkiye)</v>
      </c>
      <c r="O146" s="65" t="str">
        <f t="shared" si="185"/>
        <v/>
      </c>
      <c r="P146" s="65" t="str">
        <f t="shared" si="186"/>
        <v/>
      </c>
      <c r="Q146" s="65" t="str">
        <f t="shared" si="187"/>
        <v/>
      </c>
      <c r="R146" s="65" t="str">
        <f t="shared" si="188"/>
        <v/>
      </c>
      <c r="S146" s="65" t="str">
        <f t="shared" si="189"/>
        <v/>
      </c>
      <c r="T146" s="65" t="str">
        <f t="shared" si="190"/>
        <v>Esme Haley (South Africa ) &amp; Jason Lee Evans (South Africa )</v>
      </c>
      <c r="U146" s="65" t="str">
        <f t="shared" si="191"/>
        <v/>
      </c>
      <c r="V146" s="65" t="str">
        <f t="shared" si="192"/>
        <v/>
      </c>
      <c r="W146" s="65" t="str">
        <f t="shared" si="193"/>
        <v/>
      </c>
      <c r="X146" s="65" t="str">
        <f t="shared" si="194"/>
        <v/>
      </c>
      <c r="Y146" s="65" t="str">
        <f t="shared" si="195"/>
        <v/>
      </c>
    </row>
    <row r="147" spans="1:25">
      <c r="C147" s="68"/>
      <c r="D147" s="68"/>
      <c r="G147" s="68"/>
      <c r="H147" s="68"/>
      <c r="I147" s="68"/>
    </row>
    <row r="148" spans="1:25" ht="21" customHeight="1">
      <c r="B148" s="297" t="s">
        <v>646</v>
      </c>
      <c r="C148" s="297"/>
      <c r="D148" s="297"/>
      <c r="E148" s="297"/>
      <c r="F148" s="297"/>
      <c r="G148" s="297"/>
      <c r="H148" s="297"/>
      <c r="I148" s="297"/>
      <c r="J148" s="297"/>
      <c r="K148" s="192"/>
      <c r="L148" s="64"/>
      <c r="N148" s="298" t="s">
        <v>553</v>
      </c>
      <c r="O148" s="298"/>
      <c r="P148" s="298"/>
      <c r="Q148" s="298"/>
      <c r="R148" s="298"/>
      <c r="S148" s="298"/>
      <c r="T148" s="298" t="s">
        <v>554</v>
      </c>
      <c r="U148" s="298"/>
      <c r="V148" s="298"/>
      <c r="W148" s="298"/>
      <c r="X148" s="298"/>
      <c r="Y148" s="298"/>
    </row>
    <row r="149" spans="1:25" s="66" customFormat="1" ht="45">
      <c r="B149" s="66" t="s">
        <v>550</v>
      </c>
      <c r="C149" s="67" t="s">
        <v>551</v>
      </c>
      <c r="D149" s="67" t="s">
        <v>552</v>
      </c>
      <c r="G149" s="67" t="s">
        <v>551</v>
      </c>
      <c r="H149" s="67" t="s">
        <v>552</v>
      </c>
      <c r="I149" s="67"/>
      <c r="J149" s="66" t="s">
        <v>550</v>
      </c>
      <c r="K149" s="66" t="s">
        <v>596</v>
      </c>
      <c r="L149" s="66" t="s">
        <v>597</v>
      </c>
      <c r="O149" s="107" t="s">
        <v>594</v>
      </c>
      <c r="P149" s="107" t="s">
        <v>592</v>
      </c>
      <c r="Q149" s="107" t="s">
        <v>593</v>
      </c>
      <c r="R149" s="107" t="s">
        <v>601</v>
      </c>
      <c r="S149" s="107" t="s">
        <v>595</v>
      </c>
      <c r="T149" s="107"/>
      <c r="U149" s="107" t="s">
        <v>594</v>
      </c>
      <c r="V149" s="107" t="s">
        <v>592</v>
      </c>
      <c r="W149" s="107" t="s">
        <v>593</v>
      </c>
      <c r="X149" s="107" t="s">
        <v>602</v>
      </c>
      <c r="Y149" s="67" t="s">
        <v>595</v>
      </c>
    </row>
    <row r="150" spans="1:25">
      <c r="A150" s="65" t="str">
        <f>IF(ISNUMBER(MATCH(B150,'Group Check'!$C$82:$C$111,0))," MXP ",IF(ISNUMBER(MATCH(B150,'Group Check'!$C$2:$C$31,0))," MS ",IF(ISNUMBER(MATCH(B150,'Group Check'!$C$42:$C$70,0))," WS ","")))</f>
        <v xml:space="preserve"> MXP </v>
      </c>
      <c r="B150" s="65" t="str">
        <f>IF('Rinks for 5 groups'!Q$10="","",VLOOKUP(_xlfn.NUMBERVALUE(LEFT('Rinks for 5 groups'!Q$10,SUM(FIND("v",'Rinks for 5 groups'!Q$10,1),-2))),'Group Check'!$B:$E,2,FALSE))</f>
        <v>Irit Grencel (Israel ) &amp; Gabor Foti (Hungary)</v>
      </c>
      <c r="C150" s="68"/>
      <c r="D150" s="68"/>
      <c r="F150" s="66" t="s">
        <v>670</v>
      </c>
      <c r="G150" s="68"/>
      <c r="H150" s="68"/>
      <c r="I150" s="68"/>
      <c r="J150" s="65" t="str">
        <f>IF('Rinks for 5 groups'!Q$10="","",VLOOKUP(_xlfn.NUMBERVALUE(RIGHT('Rinks for 5 groups'!Q$10,SUM(LEN('Rinks for 5 groups'!Q$10),-FIND("v",'Rinks for 5 groups'!Q$10,1),-1))),'Group Check'!$B:$E,2,FALSE))</f>
        <v>Connie Rixon (Malta) &amp; Peter Ellul (Malta)</v>
      </c>
      <c r="K150" s="65" t="str">
        <f t="shared" ref="K150:K155" si="196">IF(S150="","",IF(S150=3,N150,T150))</f>
        <v/>
      </c>
      <c r="L150" s="65" t="str">
        <f t="shared" ref="L150:L155" si="197">IF(K150="","",IF(K150=B150,J150,B150))</f>
        <v/>
      </c>
      <c r="N150" s="65" t="str">
        <f t="shared" ref="N150:N155" si="198">B150</f>
        <v>Irit Grencel (Israel ) &amp; Gabor Foti (Hungary)</v>
      </c>
      <c r="O150" s="65" t="str">
        <f t="shared" ref="O150:O155" si="199">IF(AND(C150="",G150=""),"",IF($C150&gt;$G150,2,IF($C150=$G150,1,0)))</f>
        <v/>
      </c>
      <c r="P150" s="65" t="str">
        <f t="shared" ref="P150:P155" si="200">IF(AND(D150="",H150=""),"",IF($D150&gt;$H150,2,IF($D150=$H150,1,0)))</f>
        <v/>
      </c>
      <c r="Q150" s="65" t="str">
        <f t="shared" ref="Q150:Q155" si="201">IF(AND(E150="",I150=""),"",IF($E150&gt;$I150,1,IF($E150=$I150,0.5,0)))</f>
        <v/>
      </c>
      <c r="R150" s="65" t="str">
        <f t="shared" ref="R150:R155" si="202">IF(O150="","",SUM(O150:P150))</f>
        <v/>
      </c>
      <c r="S150" s="65" t="str">
        <f t="shared" ref="S150:S155" si="203">IF(O150="","",IF(R150&gt;X150,3,IF(Q150&gt;W150,3,0)))</f>
        <v/>
      </c>
      <c r="T150" s="65" t="str">
        <f t="shared" ref="T150:T155" si="204">J150</f>
        <v>Connie Rixon (Malta) &amp; Peter Ellul (Malta)</v>
      </c>
      <c r="U150" s="65" t="str">
        <f t="shared" ref="U150:U155" si="205">IF(AND(C150="",G150=""),"",IF($G150&gt;$C150,2,IF($G150=$C150,1,0)))</f>
        <v/>
      </c>
      <c r="V150" s="65" t="str">
        <f t="shared" ref="V150:V155" si="206">IF(AND(D150="",H150=""),"",IF($H150&gt;$D150,2,IF($H150=$D150,1,0)))</f>
        <v/>
      </c>
      <c r="W150" s="65" t="str">
        <f t="shared" ref="W150:W155" si="207">IF(AND(E150="",I150=""),"",IF($I150&gt;$E150,1,IF($I150=$E150,0.5,0)))</f>
        <v/>
      </c>
      <c r="X150" s="65" t="str">
        <f t="shared" ref="X150:X155" si="208">IF(U150="","",SUM(U150:V150))</f>
        <v/>
      </c>
      <c r="Y150" s="65" t="str">
        <f t="shared" ref="Y150:Y155" si="209">IF(U150="","",IF(X150&gt;R150,3,IF(W150&gt;Q150,3,0)))</f>
        <v/>
      </c>
    </row>
    <row r="151" spans="1:25">
      <c r="A151" s="65" t="str">
        <f>IF(ISNUMBER(MATCH(B151,'Group Check'!$C$82:$C$111,0))," MXP ",IF(ISNUMBER(MATCH(B151,'Group Check'!$C$2:$C$31,0))," MS ",IF(ISNUMBER(MATCH(B151,'Group Check'!$C$42:$C$70,0))," WS ","")))</f>
        <v xml:space="preserve"> MXP </v>
      </c>
      <c r="B151" s="65" t="str">
        <f>IF('Rinks for 5 groups'!R$10="","",VLOOKUP(_xlfn.NUMBERVALUE(LEFT('Rinks for 5 groups'!R$10,SUM(FIND("v",'Rinks for 5 groups'!R$10,1),-2))),'Group Check'!$B:$E,2,FALSE))</f>
        <v>Lindsey Greechan (Jersey) &amp; Derek Boswell (Jersey)</v>
      </c>
      <c r="C151" s="68"/>
      <c r="D151" s="68"/>
      <c r="F151" s="66" t="s">
        <v>670</v>
      </c>
      <c r="G151" s="68"/>
      <c r="H151" s="68"/>
      <c r="I151" s="68"/>
      <c r="J151" s="65" t="str">
        <f>IF('Rinks for 5 groups'!R$10="","",VLOOKUP(_xlfn.NUMBERVALUE(RIGHT('Rinks for 5 groups'!R$10,SUM(LEN('Rinks for 5 groups'!R$10),-FIND("v",'Rinks for 5 groups'!R$10,1),-1))),'Group Check'!$B:$E,2,FALSE))</f>
        <v>Nor Farrah Ain Abdullah (Malaysia ) &amp; Izzat Shameer Dzulkeple (Malaysia )</v>
      </c>
      <c r="K151" s="65" t="str">
        <f t="shared" si="196"/>
        <v/>
      </c>
      <c r="L151" s="65" t="str">
        <f t="shared" si="197"/>
        <v/>
      </c>
      <c r="N151" s="65" t="str">
        <f t="shared" si="198"/>
        <v>Lindsey Greechan (Jersey) &amp; Derek Boswell (Jersey)</v>
      </c>
      <c r="O151" s="65" t="str">
        <f t="shared" si="199"/>
        <v/>
      </c>
      <c r="P151" s="65" t="str">
        <f t="shared" si="200"/>
        <v/>
      </c>
      <c r="Q151" s="65" t="str">
        <f t="shared" si="201"/>
        <v/>
      </c>
      <c r="R151" s="65" t="str">
        <f t="shared" si="202"/>
        <v/>
      </c>
      <c r="S151" s="65" t="str">
        <f t="shared" si="203"/>
        <v/>
      </c>
      <c r="T151" s="65" t="str">
        <f t="shared" si="204"/>
        <v>Nor Farrah Ain Abdullah (Malaysia ) &amp; Izzat Shameer Dzulkeple (Malaysia )</v>
      </c>
      <c r="U151" s="65" t="str">
        <f t="shared" si="205"/>
        <v/>
      </c>
      <c r="V151" s="65" t="str">
        <f t="shared" si="206"/>
        <v/>
      </c>
      <c r="W151" s="65" t="str">
        <f t="shared" si="207"/>
        <v/>
      </c>
      <c r="X151" s="65" t="str">
        <f t="shared" si="208"/>
        <v/>
      </c>
      <c r="Y151" s="65" t="str">
        <f t="shared" si="209"/>
        <v/>
      </c>
    </row>
    <row r="152" spans="1:25">
      <c r="A152" s="65" t="str">
        <f>IF(ISNUMBER(MATCH(B152,'Group Check'!$C$82:$C$111,0))," MXP ",IF(ISNUMBER(MATCH(B152,'Group Check'!$C$2:$C$31,0))," MS ",IF(ISNUMBER(MATCH(B152,'Group Check'!$C$42:$C$70,0))," WS ","")))</f>
        <v xml:space="preserve"> WS </v>
      </c>
      <c r="B152" s="65" t="str">
        <f>IF('Rinks for 5 groups'!S$10="","",VLOOKUP(_xlfn.NUMBERVALUE(LEFT('Rinks for 5 groups'!S$10,SUM(FIND("v",'Rinks for 5 groups'!S$10,1),-2))),'Group Check'!$B:$E,2,FALSE))</f>
        <v>Ha Yat Ting (Gloria) (Hong Kong China )</v>
      </c>
      <c r="C152" s="68"/>
      <c r="D152" s="68"/>
      <c r="F152" s="66" t="s">
        <v>670</v>
      </c>
      <c r="G152" s="68"/>
      <c r="H152" s="68"/>
      <c r="I152" s="68"/>
      <c r="J152" s="65" t="str">
        <f>IF('Rinks for 5 groups'!S$10="","",VLOOKUP(_xlfn.NUMBERVALUE(RIGHT('Rinks for 5 groups'!S$10,SUM(LEN('Rinks for 5 groups'!S$10),-FIND("v",'Rinks for 5 groups'!S$10,1),-1))),'Group Check'!$B:$E,2,FALSE))</f>
        <v>Keiko Kurohara (Japan )</v>
      </c>
      <c r="K152" s="65" t="str">
        <f t="shared" si="196"/>
        <v/>
      </c>
      <c r="L152" s="65" t="str">
        <f t="shared" si="197"/>
        <v/>
      </c>
      <c r="N152" s="65" t="str">
        <f t="shared" si="198"/>
        <v>Ha Yat Ting (Gloria) (Hong Kong China )</v>
      </c>
      <c r="O152" s="65" t="str">
        <f t="shared" si="199"/>
        <v/>
      </c>
      <c r="P152" s="65" t="str">
        <f t="shared" si="200"/>
        <v/>
      </c>
      <c r="Q152" s="65" t="str">
        <f t="shared" si="201"/>
        <v/>
      </c>
      <c r="R152" s="65" t="str">
        <f t="shared" si="202"/>
        <v/>
      </c>
      <c r="S152" s="65" t="str">
        <f t="shared" si="203"/>
        <v/>
      </c>
      <c r="T152" s="65" t="str">
        <f t="shared" si="204"/>
        <v>Keiko Kurohara (Japan )</v>
      </c>
      <c r="U152" s="65" t="str">
        <f t="shared" si="205"/>
        <v/>
      </c>
      <c r="V152" s="65" t="str">
        <f t="shared" si="206"/>
        <v/>
      </c>
      <c r="W152" s="65" t="str">
        <f t="shared" si="207"/>
        <v/>
      </c>
      <c r="X152" s="65" t="str">
        <f t="shared" si="208"/>
        <v/>
      </c>
      <c r="Y152" s="65" t="str">
        <f t="shared" si="209"/>
        <v/>
      </c>
    </row>
    <row r="153" spans="1:25">
      <c r="A153" s="65" t="str">
        <f>IF(ISNUMBER(MATCH(B153,'Group Check'!$C$82:$C$111,0))," MXP ",IF(ISNUMBER(MATCH(B153,'Group Check'!$C$2:$C$31,0))," MS ",IF(ISNUMBER(MATCH(B153,'Group Check'!$C$42:$C$70,0))," WS ","")))</f>
        <v xml:space="preserve"> WS </v>
      </c>
      <c r="B153" s="65" t="str">
        <f>IF('Rinks for 5 groups'!T$10="","",VLOOKUP(_xlfn.NUMBERVALUE(LEFT('Rinks for 5 groups'!T$10,SUM(FIND("v",'Rinks for 5 groups'!T$10,1),-2))),'Group Check'!$B:$E,2,FALSE))</f>
        <v>Lephai Marea Modutlwa (Botswana)</v>
      </c>
      <c r="C153" s="68"/>
      <c r="D153" s="68"/>
      <c r="F153" s="66" t="s">
        <v>670</v>
      </c>
      <c r="G153" s="68"/>
      <c r="H153" s="68"/>
      <c r="I153" s="68"/>
      <c r="J153" s="65" t="str">
        <f>IF('Rinks for 5 groups'!T$10="","",VLOOKUP(_xlfn.NUMBERVALUE(RIGHT('Rinks for 5 groups'!T$10,SUM(LEN('Rinks for 5 groups'!T$10),-FIND("v",'Rinks for 5 groups'!T$10,1),-1))),'Group Check'!$B:$E,2,FALSE))</f>
        <v>Cindy Royet  (France)</v>
      </c>
      <c r="K153" s="65" t="str">
        <f t="shared" si="196"/>
        <v/>
      </c>
      <c r="L153" s="65" t="str">
        <f t="shared" si="197"/>
        <v/>
      </c>
      <c r="N153" s="65" t="str">
        <f t="shared" si="198"/>
        <v>Lephai Marea Modutlwa (Botswana)</v>
      </c>
      <c r="O153" s="65" t="str">
        <f t="shared" si="199"/>
        <v/>
      </c>
      <c r="P153" s="65" t="str">
        <f t="shared" si="200"/>
        <v/>
      </c>
      <c r="Q153" s="65" t="str">
        <f t="shared" si="201"/>
        <v/>
      </c>
      <c r="R153" s="65" t="str">
        <f t="shared" si="202"/>
        <v/>
      </c>
      <c r="S153" s="65" t="str">
        <f t="shared" si="203"/>
        <v/>
      </c>
      <c r="T153" s="65" t="str">
        <f t="shared" si="204"/>
        <v>Cindy Royet  (France)</v>
      </c>
      <c r="U153" s="65" t="str">
        <f t="shared" si="205"/>
        <v/>
      </c>
      <c r="V153" s="65" t="str">
        <f t="shared" si="206"/>
        <v/>
      </c>
      <c r="W153" s="65" t="str">
        <f t="shared" si="207"/>
        <v/>
      </c>
      <c r="X153" s="65" t="str">
        <f t="shared" si="208"/>
        <v/>
      </c>
      <c r="Y153" s="65" t="str">
        <f t="shared" si="209"/>
        <v/>
      </c>
    </row>
    <row r="154" spans="1:25">
      <c r="A154" s="65" t="str">
        <f>IF(ISNUMBER(MATCH(B154,'Group Check'!$C$82:$C$111,0))," MXP ",IF(ISNUMBER(MATCH(B154,'Group Check'!$C$2:$C$31,0))," MS ",IF(ISNUMBER(MATCH(B154,'Group Check'!$C$42:$C$70,0))," WS ","")))</f>
        <v xml:space="preserve"> WS </v>
      </c>
      <c r="B154" s="65" t="str">
        <f>IF('Rinks for 5 groups'!U$10="","",VLOOKUP(_xlfn.NUMBERVALUE(LEFT('Rinks for 5 groups'!U$10,SUM(FIND("v",'Rinks for 5 groups'!U$10,1),-2))),'Group Check'!$B:$E,2,FALSE))</f>
        <v>Pian Lai (Macao China )</v>
      </c>
      <c r="C154" s="68"/>
      <c r="D154" s="68"/>
      <c r="F154" s="66" t="s">
        <v>670</v>
      </c>
      <c r="G154" s="68"/>
      <c r="H154" s="68"/>
      <c r="I154" s="68"/>
      <c r="J154" s="65" t="str">
        <f>IF('Rinks for 5 groups'!U$10="","",VLOOKUP(_xlfn.NUMBERVALUE(RIGHT('Rinks for 5 groups'!U$10,SUM(LEN('Rinks for 5 groups'!U$10),-FIND("v",'Rinks for 5 groups'!U$10,1),-1))),'Group Check'!$B:$E,2,FALSE))</f>
        <v>Tayla Bruce (New Zealand)</v>
      </c>
      <c r="K154" s="65" t="str">
        <f t="shared" si="196"/>
        <v/>
      </c>
      <c r="L154" s="65" t="str">
        <f t="shared" si="197"/>
        <v/>
      </c>
      <c r="N154" s="65" t="str">
        <f t="shared" si="198"/>
        <v>Pian Lai (Macao China )</v>
      </c>
      <c r="O154" s="65" t="str">
        <f t="shared" si="199"/>
        <v/>
      </c>
      <c r="P154" s="65" t="str">
        <f t="shared" si="200"/>
        <v/>
      </c>
      <c r="Q154" s="65" t="str">
        <f t="shared" si="201"/>
        <v/>
      </c>
      <c r="R154" s="65" t="str">
        <f t="shared" si="202"/>
        <v/>
      </c>
      <c r="S154" s="65" t="str">
        <f t="shared" si="203"/>
        <v/>
      </c>
      <c r="T154" s="65" t="str">
        <f t="shared" si="204"/>
        <v>Tayla Bruce (New Zealand)</v>
      </c>
      <c r="U154" s="65" t="str">
        <f t="shared" si="205"/>
        <v/>
      </c>
      <c r="V154" s="65" t="str">
        <f t="shared" si="206"/>
        <v/>
      </c>
      <c r="W154" s="65" t="str">
        <f t="shared" si="207"/>
        <v/>
      </c>
      <c r="X154" s="65" t="str">
        <f t="shared" si="208"/>
        <v/>
      </c>
      <c r="Y154" s="65" t="str">
        <f t="shared" si="209"/>
        <v/>
      </c>
    </row>
    <row r="155" spans="1:25">
      <c r="A155" s="65" t="str">
        <f>IF(ISNUMBER(MATCH(B155,'Group Check'!$C$82:$C$111,0))," MXP ",IF(ISNUMBER(MATCH(B155,'Group Check'!$C$2:$C$31,0))," MS ",IF(ISNUMBER(MATCH(B155,'Group Check'!$C$42:$C$70,0))," WS ","")))</f>
        <v xml:space="preserve"> WS </v>
      </c>
      <c r="B155" s="65" t="str">
        <f>IF('Rinks for 5 groups'!V$10="","",VLOOKUP(_xlfn.NUMBERVALUE(LEFT('Rinks for 5 groups'!V$10,SUM(FIND("v",'Rinks for 5 groups'!V$10,1),-2))),'Group Check'!$B:$E,2,FALSE))</f>
        <v>Linda Ng (Canada )</v>
      </c>
      <c r="C155" s="68"/>
      <c r="D155" s="68"/>
      <c r="F155" s="66" t="s">
        <v>670</v>
      </c>
      <c r="G155" s="68"/>
      <c r="H155" s="68"/>
      <c r="I155" s="68"/>
      <c r="J155" s="65" t="str">
        <f>IF('Rinks for 5 groups'!V$10="","",VLOOKUP(_xlfn.NUMBERVALUE(RIGHT('Rinks for 5 groups'!V$10,SUM(LEN('Rinks for 5 groups'!V$10),-FIND("v",'Rinks for 5 groups'!V$10,1),-1))),'Group Check'!$B:$E,2,FALSE))</f>
        <v>Maureen Caesar (Jamaica)</v>
      </c>
      <c r="K155" s="65" t="str">
        <f t="shared" si="196"/>
        <v/>
      </c>
      <c r="L155" s="65" t="str">
        <f t="shared" si="197"/>
        <v/>
      </c>
      <c r="N155" s="65" t="str">
        <f t="shared" si="198"/>
        <v>Linda Ng (Canada )</v>
      </c>
      <c r="O155" s="65" t="str">
        <f t="shared" si="199"/>
        <v/>
      </c>
      <c r="P155" s="65" t="str">
        <f t="shared" si="200"/>
        <v/>
      </c>
      <c r="Q155" s="65" t="str">
        <f t="shared" si="201"/>
        <v/>
      </c>
      <c r="R155" s="65" t="str">
        <f t="shared" si="202"/>
        <v/>
      </c>
      <c r="S155" s="65" t="str">
        <f t="shared" si="203"/>
        <v/>
      </c>
      <c r="T155" s="65" t="str">
        <f t="shared" si="204"/>
        <v>Maureen Caesar (Jamaica)</v>
      </c>
      <c r="U155" s="65" t="str">
        <f t="shared" si="205"/>
        <v/>
      </c>
      <c r="V155" s="65" t="str">
        <f t="shared" si="206"/>
        <v/>
      </c>
      <c r="W155" s="65" t="str">
        <f t="shared" si="207"/>
        <v/>
      </c>
      <c r="X155" s="65" t="str">
        <f t="shared" si="208"/>
        <v/>
      </c>
      <c r="Y155" s="65" t="str">
        <f t="shared" si="209"/>
        <v/>
      </c>
    </row>
    <row r="156" spans="1:25">
      <c r="C156" s="68"/>
      <c r="D156" s="68"/>
      <c r="G156" s="68"/>
      <c r="H156" s="68"/>
      <c r="I156" s="68"/>
    </row>
    <row r="157" spans="1:25" ht="21" customHeight="1">
      <c r="B157" s="297" t="s">
        <v>647</v>
      </c>
      <c r="C157" s="297"/>
      <c r="D157" s="297"/>
      <c r="E157" s="297"/>
      <c r="F157" s="297"/>
      <c r="G157" s="297"/>
      <c r="H157" s="297"/>
      <c r="I157" s="297"/>
      <c r="J157" s="297"/>
      <c r="K157" s="192"/>
      <c r="L157" s="64"/>
      <c r="N157" s="298" t="s">
        <v>553</v>
      </c>
      <c r="O157" s="298"/>
      <c r="P157" s="298"/>
      <c r="Q157" s="298"/>
      <c r="R157" s="298"/>
      <c r="S157" s="298"/>
      <c r="T157" s="298" t="s">
        <v>554</v>
      </c>
      <c r="U157" s="298"/>
      <c r="V157" s="298"/>
      <c r="W157" s="298"/>
      <c r="X157" s="298"/>
      <c r="Y157" s="298"/>
    </row>
    <row r="158" spans="1:25" s="66" customFormat="1" ht="45">
      <c r="B158" s="66" t="s">
        <v>550</v>
      </c>
      <c r="C158" s="67" t="s">
        <v>551</v>
      </c>
      <c r="D158" s="67" t="s">
        <v>552</v>
      </c>
      <c r="G158" s="67" t="s">
        <v>551</v>
      </c>
      <c r="H158" s="67" t="s">
        <v>552</v>
      </c>
      <c r="I158" s="67"/>
      <c r="J158" s="66" t="s">
        <v>550</v>
      </c>
      <c r="K158" s="66" t="s">
        <v>596</v>
      </c>
      <c r="L158" s="66" t="s">
        <v>597</v>
      </c>
      <c r="O158" s="107" t="s">
        <v>594</v>
      </c>
      <c r="P158" s="107" t="s">
        <v>592</v>
      </c>
      <c r="Q158" s="107" t="s">
        <v>593</v>
      </c>
      <c r="R158" s="107" t="s">
        <v>601</v>
      </c>
      <c r="S158" s="107" t="s">
        <v>595</v>
      </c>
      <c r="T158" s="107"/>
      <c r="U158" s="107" t="s">
        <v>594</v>
      </c>
      <c r="V158" s="107" t="s">
        <v>592</v>
      </c>
      <c r="W158" s="107" t="s">
        <v>593</v>
      </c>
      <c r="X158" s="107" t="s">
        <v>602</v>
      </c>
      <c r="Y158" s="67" t="s">
        <v>595</v>
      </c>
    </row>
    <row r="159" spans="1:25">
      <c r="A159" s="65" t="str">
        <f>IF(ISNUMBER(MATCH(B159,'Group Check'!$C$82:$C$111,0))," MXP ",IF(ISNUMBER(MATCH(B159,'Group Check'!$C$2:$C$31,0))," MS ",IF(ISNUMBER(MATCH(B159,'Group Check'!$C$42:$C$70,0))," WS ","")))</f>
        <v xml:space="preserve"> WS </v>
      </c>
      <c r="B159" s="65" t="str">
        <f>IF('Rinks for 5 groups'!Q$11="","",VLOOKUP(_xlfn.NUMBERVALUE(LEFT('Rinks for 5 groups'!Q$11,SUM(FIND("v",'Rinks for 5 groups'!Q$11,1),-2))),'Group Check'!$B:$E,2,FALSE))</f>
        <v>Rahsan Akar (Turkiye)</v>
      </c>
      <c r="C159" s="68"/>
      <c r="D159" s="68"/>
      <c r="F159" s="66" t="s">
        <v>670</v>
      </c>
      <c r="G159" s="68"/>
      <c r="H159" s="68"/>
      <c r="I159" s="68"/>
      <c r="J159" s="65" t="str">
        <f>IF('Rinks for 5 groups'!Q$11="","",VLOOKUP(_xlfn.NUMBERVALUE(RIGHT('Rinks for 5 groups'!Q$11,SUM(LEN('Rinks for 5 groups'!Q$11),-FIND("v",'Rinks for 5 groups'!Q$11,1),-1))),'Group Check'!$B:$E,2,FALSE))</f>
        <v>Esme Haley (South Africa )</v>
      </c>
      <c r="K159" s="65" t="str">
        <f t="shared" ref="K159:K164" si="210">IF(S159="","",IF(S159=3,N159,T159))</f>
        <v/>
      </c>
      <c r="L159" s="65" t="str">
        <f t="shared" ref="L159:L164" si="211">IF(K159="","",IF(K159=B159,J159,B159))</f>
        <v/>
      </c>
      <c r="N159" s="65" t="str">
        <f t="shared" ref="N159:N164" si="212">B159</f>
        <v>Rahsan Akar (Turkiye)</v>
      </c>
      <c r="O159" s="65" t="str">
        <f t="shared" ref="O159:O164" si="213">IF(AND(C159="",G159=""),"",IF($C159&gt;$G159,2,IF($C159=$G159,1,0)))</f>
        <v/>
      </c>
      <c r="P159" s="65" t="str">
        <f t="shared" ref="P159:P164" si="214">IF(AND(D159="",H159=""),"",IF($D159&gt;$H159,2,IF($D159=$H159,1,0)))</f>
        <v/>
      </c>
      <c r="Q159" s="65" t="str">
        <f t="shared" ref="Q159:Q164" si="215">IF(AND(E159="",I159=""),"",IF($E159&gt;$I159,1,IF($E159=$I159,0.5,0)))</f>
        <v/>
      </c>
      <c r="R159" s="65" t="str">
        <f t="shared" ref="R159:R164" si="216">IF(O159="","",SUM(O159:P159))</f>
        <v/>
      </c>
      <c r="S159" s="65" t="str">
        <f t="shared" ref="S159:S164" si="217">IF(O159="","",IF(R159&gt;X159,3,IF(Q159&gt;W159,3,0)))</f>
        <v/>
      </c>
      <c r="T159" s="65" t="str">
        <f t="shared" ref="T159:T164" si="218">J159</f>
        <v>Esme Haley (South Africa )</v>
      </c>
      <c r="U159" s="65" t="str">
        <f t="shared" ref="U159:U164" si="219">IF(AND(C159="",G159=""),"",IF($G159&gt;$C159,2,IF($G159=$C159,1,0)))</f>
        <v/>
      </c>
      <c r="V159" s="65" t="str">
        <f t="shared" ref="V159:V164" si="220">IF(AND(D159="",H159=""),"",IF($H159&gt;$D159,2,IF($H159=$D159,1,0)))</f>
        <v/>
      </c>
      <c r="W159" s="65" t="str">
        <f t="shared" ref="W159:W164" si="221">IF(AND(E159="",I159=""),"",IF($I159&gt;$E159,1,IF($I159=$E159,0.5,0)))</f>
        <v/>
      </c>
      <c r="X159" s="65" t="str">
        <f t="shared" ref="X159:X164" si="222">IF(U159="","",SUM(U159:V159))</f>
        <v/>
      </c>
      <c r="Y159" s="65" t="str">
        <f t="shared" ref="Y159:Y164" si="223">IF(U159="","",IF(X159&gt;R159,3,IF(W159&gt;Q159,3,0)))</f>
        <v/>
      </c>
    </row>
    <row r="160" spans="1:25">
      <c r="A160" s="65" t="str">
        <f>IF(ISNUMBER(MATCH(B160,'Group Check'!$C$82:$C$111,0))," MXP ",IF(ISNUMBER(MATCH(B160,'Group Check'!$C$2:$C$31,0))," MS ",IF(ISNUMBER(MATCH(B160,'Group Check'!$C$42:$C$70,0))," WS ","")))</f>
        <v xml:space="preserve"> WS </v>
      </c>
      <c r="B160" s="65" t="str">
        <f>IF('Rinks for 5 groups'!R$11="","",VLOOKUP(_xlfn.NUMBERVALUE(LEFT('Rinks for 5 groups'!R$11,SUM(FIND("v",'Rinks for 5 groups'!R$11,1),-2))),'Group Check'!$B:$E,2,FALSE))</f>
        <v>Natalie McWilliams (Scotland)</v>
      </c>
      <c r="C160" s="68"/>
      <c r="D160" s="68"/>
      <c r="F160" s="66" t="s">
        <v>670</v>
      </c>
      <c r="G160" s="68"/>
      <c r="H160" s="68"/>
      <c r="I160" s="68"/>
      <c r="J160" s="65" t="str">
        <f>IF('Rinks for 5 groups'!R$11="","",VLOOKUP(_xlfn.NUMBERVALUE(RIGHT('Rinks for 5 groups'!R$11,SUM(LEN('Rinks for 5 groups'!R$11),-FIND("v",'Rinks for 5 groups'!R$11,1),-1))),'Group Check'!$B:$E,2,FALSE))</f>
        <v>Lisa Bonsor (Spain)</v>
      </c>
      <c r="K160" s="65" t="str">
        <f t="shared" si="210"/>
        <v/>
      </c>
      <c r="L160" s="65" t="str">
        <f t="shared" si="211"/>
        <v/>
      </c>
      <c r="N160" s="65" t="str">
        <f t="shared" si="212"/>
        <v>Natalie McWilliams (Scotland)</v>
      </c>
      <c r="O160" s="65" t="str">
        <f t="shared" si="213"/>
        <v/>
      </c>
      <c r="P160" s="65" t="str">
        <f t="shared" si="214"/>
        <v/>
      </c>
      <c r="Q160" s="65" t="str">
        <f t="shared" si="215"/>
        <v/>
      </c>
      <c r="R160" s="65" t="str">
        <f t="shared" si="216"/>
        <v/>
      </c>
      <c r="S160" s="65" t="str">
        <f t="shared" si="217"/>
        <v/>
      </c>
      <c r="T160" s="65" t="str">
        <f t="shared" si="218"/>
        <v>Lisa Bonsor (Spain)</v>
      </c>
      <c r="U160" s="65" t="str">
        <f t="shared" si="219"/>
        <v/>
      </c>
      <c r="V160" s="65" t="str">
        <f t="shared" si="220"/>
        <v/>
      </c>
      <c r="W160" s="65" t="str">
        <f t="shared" si="221"/>
        <v/>
      </c>
      <c r="X160" s="65" t="str">
        <f t="shared" si="222"/>
        <v/>
      </c>
      <c r="Y160" s="65" t="str">
        <f t="shared" si="223"/>
        <v/>
      </c>
    </row>
    <row r="161" spans="1:25">
      <c r="A161" s="65" t="str">
        <f>IF(ISNUMBER(MATCH(B161,'Group Check'!$C$82:$C$111,0))," MXP ",IF(ISNUMBER(MATCH(B161,'Group Check'!$C$2:$C$31,0))," MS ",IF(ISNUMBER(MATCH(B161,'Group Check'!$C$42:$C$70,0))," WS ","")))</f>
        <v xml:space="preserve"> WS </v>
      </c>
      <c r="B161" s="65" t="str">
        <f>IF('Rinks for 5 groups'!S$11="","",VLOOKUP(_xlfn.NUMBERVALUE(LEFT('Rinks for 5 groups'!S$11,SUM(FIND("v",'Rinks for 5 groups'!S$11,1),-2))),'Group Check'!$B:$E,2,FALSE))</f>
        <v>Christine (Petal) Jones (Norfolk Island)</v>
      </c>
      <c r="C161" s="68"/>
      <c r="D161" s="68"/>
      <c r="F161" s="66" t="s">
        <v>670</v>
      </c>
      <c r="G161" s="68"/>
      <c r="H161" s="68"/>
      <c r="I161" s="68"/>
      <c r="J161" s="65" t="str">
        <f>IF('Rinks for 5 groups'!S$11="","",VLOOKUP(_xlfn.NUMBERVALUE(RIGHT('Rinks for 5 groups'!S$11,SUM(LEN('Rinks for 5 groups'!S$11),-FIND("v",'Rinks for 5 groups'!S$11,1),-1))),'Group Check'!$B:$E,2,FALSE))</f>
        <v>Sara Marie Nicholls (Wales)</v>
      </c>
      <c r="K161" s="65" t="str">
        <f t="shared" si="210"/>
        <v/>
      </c>
      <c r="L161" s="65" t="str">
        <f t="shared" si="211"/>
        <v/>
      </c>
      <c r="N161" s="65" t="str">
        <f t="shared" si="212"/>
        <v>Christine (Petal) Jones (Norfolk Island)</v>
      </c>
      <c r="O161" s="65" t="str">
        <f t="shared" si="213"/>
        <v/>
      </c>
      <c r="P161" s="65" t="str">
        <f t="shared" si="214"/>
        <v/>
      </c>
      <c r="Q161" s="65" t="str">
        <f t="shared" si="215"/>
        <v/>
      </c>
      <c r="R161" s="65" t="str">
        <f t="shared" si="216"/>
        <v/>
      </c>
      <c r="S161" s="65" t="str">
        <f t="shared" si="217"/>
        <v/>
      </c>
      <c r="T161" s="65" t="str">
        <f t="shared" si="218"/>
        <v>Sara Marie Nicholls (Wales)</v>
      </c>
      <c r="U161" s="65" t="str">
        <f t="shared" si="219"/>
        <v/>
      </c>
      <c r="V161" s="65" t="str">
        <f t="shared" si="220"/>
        <v/>
      </c>
      <c r="W161" s="65" t="str">
        <f t="shared" si="221"/>
        <v/>
      </c>
      <c r="X161" s="65" t="str">
        <f t="shared" si="222"/>
        <v/>
      </c>
      <c r="Y161" s="65" t="str">
        <f t="shared" si="223"/>
        <v/>
      </c>
    </row>
    <row r="162" spans="1:25">
      <c r="A162" s="65" t="str">
        <f>IF(ISNUMBER(MATCH(B162,'Group Check'!$C$82:$C$111,0))," MXP ",IF(ISNUMBER(MATCH(B162,'Group Check'!$C$2:$C$31,0))," MS ",IF(ISNUMBER(MATCH(B162,'Group Check'!$C$42:$C$70,0))," WS ","")))</f>
        <v xml:space="preserve"> WS </v>
      </c>
      <c r="B162" s="65" t="str">
        <f>IF('Rinks for 5 groups'!T$11="","",VLOOKUP(_xlfn.NUMBERVALUE(LEFT('Rinks for 5 groups'!T$11,SUM(FIND("v",'Rinks for 5 groups'!T$11,1),-2))),'Group Check'!$B:$E,2,FALSE))</f>
        <v>Rebecca McMillan (England )</v>
      </c>
      <c r="C162" s="68"/>
      <c r="D162" s="68"/>
      <c r="F162" s="66" t="s">
        <v>670</v>
      </c>
      <c r="G162" s="68"/>
      <c r="H162" s="68"/>
      <c r="I162" s="68"/>
      <c r="J162" s="65" t="str">
        <f>IF('Rinks for 5 groups'!T$11="","",VLOOKUP(_xlfn.NUMBERVALUE(RIGHT('Rinks for 5 groups'!T$11,SUM(LEN('Rinks for 5 groups'!T$11),-FIND("v",'Rinks for 5 groups'!T$11,1),-1))),'Group Check'!$B:$E,2,FALSE))</f>
        <v>Sandra Hazel Bailie MBE (Ireland )</v>
      </c>
      <c r="K162" s="65" t="str">
        <f t="shared" si="210"/>
        <v/>
      </c>
      <c r="L162" s="65" t="str">
        <f t="shared" si="211"/>
        <v/>
      </c>
      <c r="N162" s="65" t="str">
        <f t="shared" si="212"/>
        <v>Rebecca McMillan (England )</v>
      </c>
      <c r="O162" s="65" t="str">
        <f t="shared" si="213"/>
        <v/>
      </c>
      <c r="P162" s="65" t="str">
        <f t="shared" si="214"/>
        <v/>
      </c>
      <c r="Q162" s="65" t="str">
        <f t="shared" si="215"/>
        <v/>
      </c>
      <c r="R162" s="65" t="str">
        <f t="shared" si="216"/>
        <v/>
      </c>
      <c r="S162" s="65" t="str">
        <f t="shared" si="217"/>
        <v/>
      </c>
      <c r="T162" s="65" t="str">
        <f t="shared" si="218"/>
        <v>Sandra Hazel Bailie MBE (Ireland )</v>
      </c>
      <c r="U162" s="65" t="str">
        <f t="shared" si="219"/>
        <v/>
      </c>
      <c r="V162" s="65" t="str">
        <f t="shared" si="220"/>
        <v/>
      </c>
      <c r="W162" s="65" t="str">
        <f t="shared" si="221"/>
        <v/>
      </c>
      <c r="X162" s="65" t="str">
        <f t="shared" si="222"/>
        <v/>
      </c>
      <c r="Y162" s="65" t="str">
        <f t="shared" si="223"/>
        <v/>
      </c>
    </row>
    <row r="163" spans="1:25">
      <c r="A163" s="65" t="str">
        <f>IF(ISNUMBER(MATCH(B163,'Group Check'!$C$82:$C$111,0))," MXP ",IF(ISNUMBER(MATCH(B163,'Group Check'!$C$2:$C$31,0))," MS ",IF(ISNUMBER(MATCH(B163,'Group Check'!$C$42:$C$70,0))," WS ","")))</f>
        <v xml:space="preserve"> WS </v>
      </c>
      <c r="B163" s="65" t="str">
        <f>IF('Rinks for 5 groups'!U$11="","",VLOOKUP(_xlfn.NUMBERVALUE(LEFT('Rinks for 5 groups'!U$11,SUM(FIND("v",'Rinks for 5 groups'!U$11,1),-2))),'Group Check'!$B:$E,2,FALSE))</f>
        <v>Yvonne Olivier (Namibia)</v>
      </c>
      <c r="C163" s="68"/>
      <c r="D163" s="68"/>
      <c r="F163" s="66" t="s">
        <v>670</v>
      </c>
      <c r="G163" s="68"/>
      <c r="H163" s="68"/>
      <c r="I163" s="68"/>
      <c r="J163" s="65" t="str">
        <f>IF('Rinks for 5 groups'!U$11="","",VLOOKUP(_xlfn.NUMBERVALUE(RIGHT('Rinks for 5 groups'!U$11,SUM(LEN('Rinks for 5 groups'!U$11),-FIND("v",'Rinks for 5 groups'!U$11,1),-1))),'Group Check'!$B:$E,2,FALSE))</f>
        <v>Rosemary Ogier (Guernsey )</v>
      </c>
      <c r="K163" s="65" t="str">
        <f t="shared" si="210"/>
        <v/>
      </c>
      <c r="L163" s="65" t="str">
        <f t="shared" si="211"/>
        <v/>
      </c>
      <c r="N163" s="65" t="str">
        <f t="shared" si="212"/>
        <v>Yvonne Olivier (Namibia)</v>
      </c>
      <c r="O163" s="65" t="str">
        <f t="shared" si="213"/>
        <v/>
      </c>
      <c r="P163" s="65" t="str">
        <f t="shared" si="214"/>
        <v/>
      </c>
      <c r="Q163" s="65" t="str">
        <f t="shared" si="215"/>
        <v/>
      </c>
      <c r="R163" s="65" t="str">
        <f t="shared" si="216"/>
        <v/>
      </c>
      <c r="S163" s="65" t="str">
        <f t="shared" si="217"/>
        <v/>
      </c>
      <c r="T163" s="65" t="str">
        <f t="shared" si="218"/>
        <v>Rosemary Ogier (Guernsey )</v>
      </c>
      <c r="U163" s="65" t="str">
        <f t="shared" si="219"/>
        <v/>
      </c>
      <c r="V163" s="65" t="str">
        <f t="shared" si="220"/>
        <v/>
      </c>
      <c r="W163" s="65" t="str">
        <f t="shared" si="221"/>
        <v/>
      </c>
      <c r="X163" s="65" t="str">
        <f t="shared" si="222"/>
        <v/>
      </c>
      <c r="Y163" s="65" t="str">
        <f t="shared" si="223"/>
        <v/>
      </c>
    </row>
    <row r="164" spans="1:25">
      <c r="A164" s="65" t="str">
        <f>IF(ISNUMBER(MATCH(B164,'Group Check'!$C$82:$C$111,0))," MXP ",IF(ISNUMBER(MATCH(B164,'Group Check'!$C$2:$C$31,0))," MS ",IF(ISNUMBER(MATCH(B164,'Group Check'!$C$42:$C$70,0))," WS ","")))</f>
        <v xml:space="preserve"> WS </v>
      </c>
      <c r="B164" s="65" t="str">
        <f>IF('Rinks for 5 groups'!V$11="","",VLOOKUP(_xlfn.NUMBERVALUE(LEFT('Rinks for 5 groups'!V$11,SUM(FIND("v",'Rinks for 5 groups'!V$11,1),-2))),'Group Check'!$B:$E,2,FALSE))</f>
        <v>Marianne Kuenzle (Switzerland )</v>
      </c>
      <c r="C164" s="68"/>
      <c r="D164" s="68"/>
      <c r="F164" s="66" t="s">
        <v>670</v>
      </c>
      <c r="G164" s="68"/>
      <c r="H164" s="68"/>
      <c r="I164" s="68"/>
      <c r="J164" s="65" t="str">
        <f>IF('Rinks for 5 groups'!V$11="","",VLOOKUP(_xlfn.NUMBERVALUE(RIGHT('Rinks for 5 groups'!V$11,SUM(LEN('Rinks for 5 groups'!V$11),-FIND("v",'Rinks for 5 groups'!V$11,1),-1))),'Group Check'!$B:$E,2,FALSE))</f>
        <v>Caroline Whitehead (Isle Of Man)</v>
      </c>
      <c r="K164" s="65" t="str">
        <f t="shared" si="210"/>
        <v/>
      </c>
      <c r="L164" s="65" t="str">
        <f t="shared" si="211"/>
        <v/>
      </c>
      <c r="N164" s="65" t="str">
        <f t="shared" si="212"/>
        <v>Marianne Kuenzle (Switzerland )</v>
      </c>
      <c r="O164" s="65" t="str">
        <f t="shared" si="213"/>
        <v/>
      </c>
      <c r="P164" s="65" t="str">
        <f t="shared" si="214"/>
        <v/>
      </c>
      <c r="Q164" s="65" t="str">
        <f t="shared" si="215"/>
        <v/>
      </c>
      <c r="R164" s="65" t="str">
        <f t="shared" si="216"/>
        <v/>
      </c>
      <c r="S164" s="65" t="str">
        <f t="shared" si="217"/>
        <v/>
      </c>
      <c r="T164" s="65" t="str">
        <f t="shared" si="218"/>
        <v>Caroline Whitehead (Isle Of Man)</v>
      </c>
      <c r="U164" s="65" t="str">
        <f t="shared" si="219"/>
        <v/>
      </c>
      <c r="V164" s="65" t="str">
        <f t="shared" si="220"/>
        <v/>
      </c>
      <c r="W164" s="65" t="str">
        <f t="shared" si="221"/>
        <v/>
      </c>
      <c r="X164" s="65" t="str">
        <f t="shared" si="222"/>
        <v/>
      </c>
      <c r="Y164" s="65" t="str">
        <f t="shared" si="223"/>
        <v/>
      </c>
    </row>
    <row r="165" spans="1:25">
      <c r="C165" s="68"/>
      <c r="D165" s="68"/>
      <c r="G165" s="68"/>
      <c r="H165" s="68"/>
      <c r="I165" s="68"/>
    </row>
    <row r="166" spans="1:25" ht="21" customHeight="1">
      <c r="B166" s="297" t="s">
        <v>648</v>
      </c>
      <c r="C166" s="297"/>
      <c r="D166" s="297"/>
      <c r="E166" s="297"/>
      <c r="F166" s="297"/>
      <c r="G166" s="297"/>
      <c r="H166" s="297"/>
      <c r="I166" s="297"/>
      <c r="J166" s="297"/>
      <c r="K166" s="192"/>
      <c r="L166" s="64"/>
      <c r="N166" s="298" t="s">
        <v>553</v>
      </c>
      <c r="O166" s="298"/>
      <c r="P166" s="298"/>
      <c r="Q166" s="298"/>
      <c r="R166" s="298"/>
      <c r="S166" s="298"/>
      <c r="T166" s="298" t="s">
        <v>554</v>
      </c>
      <c r="U166" s="298"/>
      <c r="V166" s="298"/>
      <c r="W166" s="298"/>
      <c r="X166" s="298"/>
      <c r="Y166" s="298"/>
    </row>
    <row r="167" spans="1:25" s="66" customFormat="1" ht="45">
      <c r="B167" s="66" t="s">
        <v>550</v>
      </c>
      <c r="C167" s="67" t="s">
        <v>551</v>
      </c>
      <c r="D167" s="67" t="s">
        <v>552</v>
      </c>
      <c r="G167" s="67" t="s">
        <v>551</v>
      </c>
      <c r="H167" s="67" t="s">
        <v>552</v>
      </c>
      <c r="I167" s="67"/>
      <c r="J167" s="66" t="s">
        <v>550</v>
      </c>
      <c r="K167" s="66" t="s">
        <v>596</v>
      </c>
      <c r="L167" s="66" t="s">
        <v>597</v>
      </c>
      <c r="O167" s="107" t="s">
        <v>594</v>
      </c>
      <c r="P167" s="107" t="s">
        <v>592</v>
      </c>
      <c r="Q167" s="107" t="s">
        <v>593</v>
      </c>
      <c r="R167" s="107" t="s">
        <v>601</v>
      </c>
      <c r="S167" s="107" t="s">
        <v>595</v>
      </c>
      <c r="T167" s="107"/>
      <c r="U167" s="107" t="s">
        <v>594</v>
      </c>
      <c r="V167" s="107" t="s">
        <v>592</v>
      </c>
      <c r="W167" s="107" t="s">
        <v>593</v>
      </c>
      <c r="X167" s="107" t="s">
        <v>602</v>
      </c>
      <c r="Y167" s="67" t="s">
        <v>595</v>
      </c>
    </row>
    <row r="168" spans="1:25">
      <c r="A168" s="65" t="str">
        <f>IF(ISNUMBER(MATCH(B168,'Group Check'!$C$82:$C$111,0))," MXP ",IF(ISNUMBER(MATCH(B168,'Group Check'!$C$2:$C$31,0))," MS ",IF(ISNUMBER(MATCH(B168,'Group Check'!$C$42:$C$70,0))," WS ","")))</f>
        <v xml:space="preserve"> WS </v>
      </c>
      <c r="B168" s="65" t="str">
        <f>IF('Rinks for 5 groups'!Q$12="","",VLOOKUP(_xlfn.NUMBERVALUE(LEFT('Rinks for 5 groups'!Q$12,SUM(FIND("v",'Rinks for 5 groups'!Q$12,1),-2))),'Group Check'!$B:$E,2,FALSE))</f>
        <v>Julie Forrest (Defending Champion)</v>
      </c>
      <c r="C168" s="68"/>
      <c r="D168" s="68"/>
      <c r="F168" s="66" t="s">
        <v>670</v>
      </c>
      <c r="G168" s="68"/>
      <c r="H168" s="68"/>
      <c r="I168" s="68"/>
      <c r="J168" s="65" t="str">
        <f>IF('Rinks for 5 groups'!Q$12="","",VLOOKUP(_xlfn.NUMBERVALUE(RIGHT('Rinks for 5 groups'!Q$12,SUM(LEN('Rinks for 5 groups'!Q$12),-FIND("v",'Rinks for 5 groups'!Q$12,1),-1))),'Group Check'!$B:$E,2,FALSE))</f>
        <v>Mary Thompson (USA)</v>
      </c>
      <c r="K168" s="65" t="str">
        <f t="shared" ref="K168:K173" si="224">IF(S168="","",IF(S168=3,N168,T168))</f>
        <v/>
      </c>
      <c r="L168" s="65" t="str">
        <f t="shared" ref="L168:L173" si="225">IF(K168="","",IF(K168=B168,J168,B168))</f>
        <v/>
      </c>
      <c r="N168" s="65" t="str">
        <f t="shared" ref="N168:N173" si="226">B168</f>
        <v>Julie Forrest (Defending Champion)</v>
      </c>
      <c r="O168" s="65" t="str">
        <f t="shared" ref="O168:O173" si="227">IF(AND(C168="",G168=""),"",IF($C168&gt;$G168,2,IF($C168=$G168,1,0)))</f>
        <v/>
      </c>
      <c r="P168" s="65" t="str">
        <f t="shared" ref="P168:P173" si="228">IF(AND(D168="",H168=""),"",IF($D168&gt;$H168,2,IF($D168=$H168,1,0)))</f>
        <v/>
      </c>
      <c r="Q168" s="65" t="str">
        <f t="shared" ref="Q168:Q173" si="229">IF(AND(E168="",I168=""),"",IF($E168&gt;$I168,1,IF($E168=$I168,0.5,0)))</f>
        <v/>
      </c>
      <c r="R168" s="65" t="str">
        <f t="shared" ref="R168:R173" si="230">IF(O168="","",SUM(O168:P168))</f>
        <v/>
      </c>
      <c r="S168" s="65" t="str">
        <f t="shared" ref="S168:S173" si="231">IF(O168="","",IF(R168&gt;X168,3,IF(Q168&gt;W168,3,0)))</f>
        <v/>
      </c>
      <c r="T168" s="65" t="str">
        <f t="shared" ref="T168:T173" si="232">J168</f>
        <v>Mary Thompson (USA)</v>
      </c>
      <c r="U168" s="65" t="str">
        <f t="shared" ref="U168:U173" si="233">IF(AND(C168="",G168=""),"",IF($G168&gt;$C168,2,IF($G168=$C168,1,0)))</f>
        <v/>
      </c>
      <c r="V168" s="65" t="str">
        <f t="shared" ref="V168:V173" si="234">IF(AND(D168="",H168=""),"",IF($H168&gt;$D168,2,IF($H168=$D168,1,0)))</f>
        <v/>
      </c>
      <c r="W168" s="65" t="str">
        <f t="shared" ref="W168:W173" si="235">IF(AND(E168="",I168=""),"",IF($I168&gt;$E168,1,IF($I168=$E168,0.5,0)))</f>
        <v/>
      </c>
      <c r="X168" s="65" t="str">
        <f t="shared" ref="X168:X173" si="236">IF(U168="","",SUM(U168:V168))</f>
        <v/>
      </c>
      <c r="Y168" s="65" t="str">
        <f t="shared" ref="Y168:Y173" si="237">IF(U168="","",IF(X168&gt;R168,3,IF(W168&gt;Q168,3,0)))</f>
        <v/>
      </c>
    </row>
    <row r="169" spans="1:25">
      <c r="A169" s="65" t="str">
        <f>IF(ISNUMBER(MATCH(B169,'Group Check'!$C$82:$C$111,0))," MXP ",IF(ISNUMBER(MATCH(B169,'Group Check'!$C$2:$C$31,0))," MS ",IF(ISNUMBER(MATCH(B169,'Group Check'!$C$42:$C$70,0))," WS ","")))</f>
        <v xml:space="preserve"> WS </v>
      </c>
      <c r="B169" s="65" t="str">
        <f>IF('Rinks for 5 groups'!R$12="","",VLOOKUP(_xlfn.NUMBERVALUE(LEFT('Rinks for 5 groups'!R$12,SUM(FIND("v",'Rinks for 5 groups'!R$12,1),-2))),'Group Check'!$B:$E,2,FALSE))</f>
        <v>Samantha Atkinson (Australia)</v>
      </c>
      <c r="C169" s="68"/>
      <c r="D169" s="68"/>
      <c r="F169" s="66" t="s">
        <v>670</v>
      </c>
      <c r="G169" s="68"/>
      <c r="H169" s="68"/>
      <c r="I169" s="68"/>
      <c r="J169" s="65" t="str">
        <f>IF('Rinks for 5 groups'!R$12="","",VLOOKUP(_xlfn.NUMBERVALUE(RIGHT('Rinks for 5 groups'!R$12,SUM(LEN('Rinks for 5 groups'!R$12),-FIND("v",'Rinks for 5 groups'!R$12,1),-1))),'Group Check'!$B:$E,2,FALSE))</f>
        <v>Lee Beng Hua (May) (Singapore )</v>
      </c>
      <c r="K169" s="65" t="str">
        <f t="shared" si="224"/>
        <v/>
      </c>
      <c r="L169" s="65" t="str">
        <f t="shared" si="225"/>
        <v/>
      </c>
      <c r="N169" s="65" t="str">
        <f t="shared" si="226"/>
        <v>Samantha Atkinson (Australia)</v>
      </c>
      <c r="O169" s="65" t="str">
        <f t="shared" si="227"/>
        <v/>
      </c>
      <c r="P169" s="65" t="str">
        <f t="shared" si="228"/>
        <v/>
      </c>
      <c r="Q169" s="65" t="str">
        <f t="shared" si="229"/>
        <v/>
      </c>
      <c r="R169" s="65" t="str">
        <f t="shared" si="230"/>
        <v/>
      </c>
      <c r="S169" s="65" t="str">
        <f t="shared" si="231"/>
        <v/>
      </c>
      <c r="T169" s="65" t="str">
        <f t="shared" si="232"/>
        <v>Lee Beng Hua (May) (Singapore )</v>
      </c>
      <c r="U169" s="65" t="str">
        <f t="shared" si="233"/>
        <v/>
      </c>
      <c r="V169" s="65" t="str">
        <f t="shared" si="234"/>
        <v/>
      </c>
      <c r="W169" s="65" t="str">
        <f t="shared" si="235"/>
        <v/>
      </c>
      <c r="X169" s="65" t="str">
        <f t="shared" si="236"/>
        <v/>
      </c>
      <c r="Y169" s="65" t="str">
        <f t="shared" si="237"/>
        <v/>
      </c>
    </row>
    <row r="170" spans="1:25">
      <c r="A170" s="65" t="str">
        <f>IF(ISNUMBER(MATCH(B170,'Group Check'!$C$82:$C$111,0))," MXP ",IF(ISNUMBER(MATCH(B170,'Group Check'!$C$2:$C$31,0))," MS ",IF(ISNUMBER(MATCH(B170,'Group Check'!$C$42:$C$70,0))," WS ","")))</f>
        <v xml:space="preserve"> WS </v>
      </c>
      <c r="B170" s="65" t="str">
        <f>IF('Rinks for 5 groups'!S$12="","",VLOOKUP(_xlfn.NUMBERVALUE(LEFT('Rinks for 5 groups'!S$12,SUM(FIND("v",'Rinks for 5 groups'!S$12,1),-2))),'Group Check'!$B:$E,2,FALSE))</f>
        <v>Connie Rixon (Malta)</v>
      </c>
      <c r="C170" s="68"/>
      <c r="D170" s="68"/>
      <c r="F170" s="66" t="s">
        <v>670</v>
      </c>
      <c r="G170" s="68"/>
      <c r="H170" s="68"/>
      <c r="I170" s="68"/>
      <c r="J170" s="65" t="str">
        <f>IF('Rinks for 5 groups'!S$12="","",VLOOKUP(_xlfn.NUMBERVALUE(RIGHT('Rinks for 5 groups'!S$12,SUM(LEN('Rinks for 5 groups'!S$12),-FIND("v",'Rinks for 5 groups'!S$12,1),-1))),'Group Check'!$B:$E,2,FALSE))</f>
        <v>Lindsey Greechan (Jersey)</v>
      </c>
      <c r="K170" s="65" t="str">
        <f t="shared" si="224"/>
        <v/>
      </c>
      <c r="L170" s="65" t="str">
        <f t="shared" si="225"/>
        <v/>
      </c>
      <c r="N170" s="65" t="str">
        <f t="shared" si="226"/>
        <v>Connie Rixon (Malta)</v>
      </c>
      <c r="O170" s="65" t="str">
        <f t="shared" si="227"/>
        <v/>
      </c>
      <c r="P170" s="65" t="str">
        <f t="shared" si="228"/>
        <v/>
      </c>
      <c r="Q170" s="65" t="str">
        <f t="shared" si="229"/>
        <v/>
      </c>
      <c r="R170" s="65" t="str">
        <f t="shared" si="230"/>
        <v/>
      </c>
      <c r="S170" s="65" t="str">
        <f t="shared" si="231"/>
        <v/>
      </c>
      <c r="T170" s="65" t="str">
        <f t="shared" si="232"/>
        <v>Lindsey Greechan (Jersey)</v>
      </c>
      <c r="U170" s="65" t="str">
        <f t="shared" si="233"/>
        <v/>
      </c>
      <c r="V170" s="65" t="str">
        <f t="shared" si="234"/>
        <v/>
      </c>
      <c r="W170" s="65" t="str">
        <f t="shared" si="235"/>
        <v/>
      </c>
      <c r="X170" s="65" t="str">
        <f t="shared" si="236"/>
        <v/>
      </c>
      <c r="Y170" s="65" t="str">
        <f t="shared" si="237"/>
        <v/>
      </c>
    </row>
    <row r="171" spans="1:25">
      <c r="A171" s="65" t="str">
        <f>IF(ISNUMBER(MATCH(B171,'Group Check'!$C$82:$C$111,0))," MXP ",IF(ISNUMBER(MATCH(B171,'Group Check'!$C$2:$C$31,0))," MS ",IF(ISNUMBER(MATCH(B171,'Group Check'!$C$42:$C$70,0))," WS ","")))</f>
        <v xml:space="preserve"> MS </v>
      </c>
      <c r="B171" s="65" t="str">
        <f>IF('Rinks for 5 groups'!T$12="","",VLOOKUP(_xlfn.NUMBERVALUE(LEFT('Rinks for 5 groups'!T$12,SUM(FIND("v",'Rinks for 5 groups'!T$12,1),-2))),'Group Check'!$B:$E,2,FALSE))</f>
        <v>Michael Gabobewe (Botswana)</v>
      </c>
      <c r="C171" s="68"/>
      <c r="D171" s="68"/>
      <c r="F171" s="66" t="s">
        <v>670</v>
      </c>
      <c r="G171" s="68"/>
      <c r="H171" s="68"/>
      <c r="I171" s="68"/>
      <c r="J171" s="65" t="str">
        <f>IF('Rinks for 5 groups'!T$12="","",VLOOKUP(_xlfn.NUMBERVALUE(RIGHT('Rinks for 5 groups'!T$12,SUM(LEN('Rinks for 5 groups'!T$12),-FIND("v",'Rinks for 5 groups'!T$12,1),-1))),'Group Check'!$B:$E,2,FALSE))</f>
        <v>Jason Lee Evans (South Africa )</v>
      </c>
      <c r="K171" s="65" t="str">
        <f t="shared" si="224"/>
        <v/>
      </c>
      <c r="L171" s="65" t="str">
        <f t="shared" si="225"/>
        <v/>
      </c>
      <c r="N171" s="65" t="str">
        <f t="shared" si="226"/>
        <v>Michael Gabobewe (Botswana)</v>
      </c>
      <c r="O171" s="65" t="str">
        <f t="shared" si="227"/>
        <v/>
      </c>
      <c r="P171" s="65" t="str">
        <f t="shared" si="228"/>
        <v/>
      </c>
      <c r="Q171" s="65" t="str">
        <f t="shared" si="229"/>
        <v/>
      </c>
      <c r="R171" s="65" t="str">
        <f t="shared" si="230"/>
        <v/>
      </c>
      <c r="S171" s="65" t="str">
        <f t="shared" si="231"/>
        <v/>
      </c>
      <c r="T171" s="65" t="str">
        <f t="shared" si="232"/>
        <v>Jason Lee Evans (South Africa )</v>
      </c>
      <c r="U171" s="65" t="str">
        <f t="shared" si="233"/>
        <v/>
      </c>
      <c r="V171" s="65" t="str">
        <f t="shared" si="234"/>
        <v/>
      </c>
      <c r="W171" s="65" t="str">
        <f t="shared" si="235"/>
        <v/>
      </c>
      <c r="X171" s="65" t="str">
        <f t="shared" si="236"/>
        <v/>
      </c>
      <c r="Y171" s="65" t="str">
        <f t="shared" si="237"/>
        <v/>
      </c>
    </row>
    <row r="172" spans="1:25">
      <c r="A172" s="65" t="str">
        <f>IF(ISNUMBER(MATCH(B172,'Group Check'!$C$82:$C$111,0))," MXP ",IF(ISNUMBER(MATCH(B172,'Group Check'!$C$2:$C$31,0))," MS ",IF(ISNUMBER(MATCH(B172,'Group Check'!$C$42:$C$70,0))," WS ","")))</f>
        <v xml:space="preserve"> MS </v>
      </c>
      <c r="B172" s="65" t="str">
        <f>IF('Rinks for 5 groups'!U$12="","",VLOOKUP(_xlfn.NUMBERVALUE(LEFT('Rinks for 5 groups'!U$12,SUM(FIND("v",'Rinks for 5 groups'!U$12,1),-2))),'Group Check'!$B:$E,2,FALSE))</f>
        <v>Kristian Crocker (Wales)</v>
      </c>
      <c r="C172" s="68"/>
      <c r="D172" s="68"/>
      <c r="F172" s="66" t="s">
        <v>670</v>
      </c>
      <c r="G172" s="68"/>
      <c r="H172" s="68"/>
      <c r="I172" s="68"/>
      <c r="J172" s="65" t="str">
        <f>IF('Rinks for 5 groups'!U$12="","",VLOOKUP(_xlfn.NUMBERVALUE(RIGHT('Rinks for 5 groups'!U$12,SUM(LEN('Rinks for 5 groups'!U$12),-FIND("v",'Rinks for 5 groups'!U$12,1),-1))),'Group Check'!$B:$E,2,FALSE))</f>
        <v>Shannon McIlroy (New Zealand)</v>
      </c>
      <c r="K172" s="65" t="str">
        <f t="shared" si="224"/>
        <v/>
      </c>
      <c r="L172" s="65" t="str">
        <f t="shared" si="225"/>
        <v/>
      </c>
      <c r="N172" s="65" t="str">
        <f t="shared" si="226"/>
        <v>Kristian Crocker (Wales)</v>
      </c>
      <c r="O172" s="65" t="str">
        <f t="shared" si="227"/>
        <v/>
      </c>
      <c r="P172" s="65" t="str">
        <f t="shared" si="228"/>
        <v/>
      </c>
      <c r="Q172" s="65" t="str">
        <f t="shared" si="229"/>
        <v/>
      </c>
      <c r="R172" s="65" t="str">
        <f t="shared" si="230"/>
        <v/>
      </c>
      <c r="S172" s="65" t="str">
        <f t="shared" si="231"/>
        <v/>
      </c>
      <c r="T172" s="65" t="str">
        <f t="shared" si="232"/>
        <v>Shannon McIlroy (New Zealand)</v>
      </c>
      <c r="U172" s="65" t="str">
        <f t="shared" si="233"/>
        <v/>
      </c>
      <c r="V172" s="65" t="str">
        <f t="shared" si="234"/>
        <v/>
      </c>
      <c r="W172" s="65" t="str">
        <f t="shared" si="235"/>
        <v/>
      </c>
      <c r="X172" s="65" t="str">
        <f t="shared" si="236"/>
        <v/>
      </c>
      <c r="Y172" s="65" t="str">
        <f t="shared" si="237"/>
        <v/>
      </c>
    </row>
    <row r="173" spans="1:25">
      <c r="A173" s="65" t="str">
        <f>IF(ISNUMBER(MATCH(B173,'Group Check'!$C$82:$C$111,0))," MXP ",IF(ISNUMBER(MATCH(B173,'Group Check'!$C$2:$C$31,0))," MS ",IF(ISNUMBER(MATCH(B173,'Group Check'!$C$42:$C$70,0))," WS ","")))</f>
        <v xml:space="preserve"> MS </v>
      </c>
      <c r="B173" s="65" t="str">
        <f>IF('Rinks for 5 groups'!V$12="","",VLOOKUP(_xlfn.NUMBERVALUE(LEFT('Rinks for 5 groups'!V$12,SUM(FIND("v",'Rinks for 5 groups'!V$12,1),-2))),'Group Check'!$B:$E,2,FALSE))</f>
        <v>Clive McGreal (Isle Of Man)</v>
      </c>
      <c r="C173" s="68"/>
      <c r="D173" s="68"/>
      <c r="F173" s="66" t="s">
        <v>670</v>
      </c>
      <c r="G173" s="68"/>
      <c r="H173" s="68"/>
      <c r="I173" s="68"/>
      <c r="J173" s="65" t="str">
        <f>IF('Rinks for 5 groups'!V$12="","",VLOOKUP(_xlfn.NUMBERVALUE(RIGHT('Rinks for 5 groups'!V$12,SUM(LEN('Rinks for 5 groups'!V$12),-FIND("v",'Rinks for 5 groups'!V$12,1),-1))),'Group Check'!$B:$E,2,FALSE))</f>
        <v>Hisaharu Satou (Japan )</v>
      </c>
      <c r="K173" s="65" t="str">
        <f t="shared" si="224"/>
        <v/>
      </c>
      <c r="L173" s="65" t="str">
        <f t="shared" si="225"/>
        <v/>
      </c>
      <c r="N173" s="65" t="str">
        <f t="shared" si="226"/>
        <v>Clive McGreal (Isle Of Man)</v>
      </c>
      <c r="O173" s="65" t="str">
        <f t="shared" si="227"/>
        <v/>
      </c>
      <c r="P173" s="65" t="str">
        <f t="shared" si="228"/>
        <v/>
      </c>
      <c r="Q173" s="65" t="str">
        <f t="shared" si="229"/>
        <v/>
      </c>
      <c r="R173" s="65" t="str">
        <f t="shared" si="230"/>
        <v/>
      </c>
      <c r="S173" s="65" t="str">
        <f t="shared" si="231"/>
        <v/>
      </c>
      <c r="T173" s="65" t="str">
        <f t="shared" si="232"/>
        <v>Hisaharu Satou (Japan )</v>
      </c>
      <c r="U173" s="65" t="str">
        <f t="shared" si="233"/>
        <v/>
      </c>
      <c r="V173" s="65" t="str">
        <f t="shared" si="234"/>
        <v/>
      </c>
      <c r="W173" s="65" t="str">
        <f t="shared" si="235"/>
        <v/>
      </c>
      <c r="X173" s="65" t="str">
        <f t="shared" si="236"/>
        <v/>
      </c>
      <c r="Y173" s="65" t="str">
        <f t="shared" si="237"/>
        <v/>
      </c>
    </row>
    <row r="174" spans="1:25">
      <c r="C174" s="68"/>
      <c r="D174" s="68"/>
      <c r="G174" s="68"/>
      <c r="H174" s="68"/>
      <c r="I174" s="68"/>
    </row>
    <row r="175" spans="1:25" ht="21" customHeight="1">
      <c r="B175" s="297" t="s">
        <v>649</v>
      </c>
      <c r="C175" s="297"/>
      <c r="D175" s="297"/>
      <c r="E175" s="297"/>
      <c r="F175" s="297"/>
      <c r="G175" s="297"/>
      <c r="H175" s="297"/>
      <c r="I175" s="297"/>
      <c r="J175" s="297"/>
      <c r="K175" s="192"/>
      <c r="L175" s="64"/>
      <c r="N175" s="298" t="s">
        <v>553</v>
      </c>
      <c r="O175" s="298"/>
      <c r="P175" s="298"/>
      <c r="Q175" s="298"/>
      <c r="R175" s="298"/>
      <c r="S175" s="298"/>
      <c r="T175" s="298" t="s">
        <v>554</v>
      </c>
      <c r="U175" s="298"/>
      <c r="V175" s="298"/>
      <c r="W175" s="298"/>
      <c r="X175" s="298"/>
      <c r="Y175" s="298"/>
    </row>
    <row r="176" spans="1:25" s="66" customFormat="1" ht="45">
      <c r="B176" s="66" t="s">
        <v>550</v>
      </c>
      <c r="C176" s="67" t="s">
        <v>551</v>
      </c>
      <c r="D176" s="67" t="s">
        <v>552</v>
      </c>
      <c r="G176" s="67" t="s">
        <v>551</v>
      </c>
      <c r="H176" s="67" t="s">
        <v>552</v>
      </c>
      <c r="I176" s="67"/>
      <c r="J176" s="66" t="s">
        <v>550</v>
      </c>
      <c r="K176" s="66" t="s">
        <v>596</v>
      </c>
      <c r="L176" s="66" t="s">
        <v>597</v>
      </c>
      <c r="O176" s="107" t="s">
        <v>594</v>
      </c>
      <c r="P176" s="107" t="s">
        <v>592</v>
      </c>
      <c r="Q176" s="107" t="s">
        <v>593</v>
      </c>
      <c r="R176" s="107" t="s">
        <v>601</v>
      </c>
      <c r="S176" s="107" t="s">
        <v>595</v>
      </c>
      <c r="T176" s="107"/>
      <c r="U176" s="107" t="s">
        <v>594</v>
      </c>
      <c r="V176" s="107" t="s">
        <v>592</v>
      </c>
      <c r="W176" s="107" t="s">
        <v>593</v>
      </c>
      <c r="X176" s="107" t="s">
        <v>602</v>
      </c>
      <c r="Y176" s="67" t="s">
        <v>595</v>
      </c>
    </row>
    <row r="177" spans="1:25">
      <c r="A177" s="65" t="str">
        <f>IF(ISNUMBER(MATCH(B177,'Group Check'!$C$82:$C$111,0))," MXP ",IF(ISNUMBER(MATCH(B177,'Group Check'!$C$2:$C$31,0))," MS ",IF(ISNUMBER(MATCH(B177,'Group Check'!$C$42:$C$70,0))," WS ","")))</f>
        <v xml:space="preserve"> MS </v>
      </c>
      <c r="B177" s="65" t="str">
        <f>IF('Rinks for 5 groups'!Q$14="","",VLOOKUP(_xlfn.NUMBERVALUE(LEFT('Rinks for 5 groups'!Q$14,SUM(FIND("v",'Rinks for 5 groups'!Q$14,1),-2))),'Group Check'!$B:$E,2,FALSE))</f>
        <v>Ray Pearse (Australia)</v>
      </c>
      <c r="C177" s="68"/>
      <c r="D177" s="68"/>
      <c r="F177" s="66" t="s">
        <v>670</v>
      </c>
      <c r="G177" s="68"/>
      <c r="H177" s="68"/>
      <c r="I177" s="68"/>
      <c r="J177" s="65" t="str">
        <f>IF('Rinks for 5 groups'!Q$14="","",VLOOKUP(_xlfn.NUMBERVALUE(RIGHT('Rinks for 5 groups'!Q$14,SUM(LEN('Rinks for 5 groups'!Q$14),-FIND("v",'Rinks for 5 groups'!Q$14,1),-1))),'Group Check'!$B:$E,2,FALSE))</f>
        <v>Lai Gon-Lap Stanley (Hong Kong China )</v>
      </c>
      <c r="K177" s="65" t="str">
        <f t="shared" ref="K177:K182" si="238">IF(S177="","",IF(S177=3,N177,T177))</f>
        <v/>
      </c>
      <c r="L177" s="65" t="str">
        <f t="shared" ref="L177:L182" si="239">IF(K177="","",IF(K177=B177,J177,B177))</f>
        <v/>
      </c>
      <c r="N177" s="65" t="str">
        <f t="shared" ref="N177:N182" si="240">B177</f>
        <v>Ray Pearse (Australia)</v>
      </c>
      <c r="O177" s="65" t="str">
        <f t="shared" ref="O177:O182" si="241">IF(AND(C177="",G177=""),"",IF($C177&gt;$G177,2,IF($C177=$G177,1,0)))</f>
        <v/>
      </c>
      <c r="P177" s="65" t="str">
        <f t="shared" ref="P177:P182" si="242">IF(AND(D177="",H177=""),"",IF($D177&gt;$H177,2,IF($D177=$H177,1,0)))</f>
        <v/>
      </c>
      <c r="Q177" s="65" t="str">
        <f t="shared" ref="Q177:Q182" si="243">IF(AND(E177="",I177=""),"",IF($E177&gt;$I177,1,IF($E177=$I177,0.5,0)))</f>
        <v/>
      </c>
      <c r="R177" s="65" t="str">
        <f t="shared" ref="R177:R182" si="244">IF(O177="","",SUM(O177:P177))</f>
        <v/>
      </c>
      <c r="S177" s="65" t="str">
        <f t="shared" ref="S177:S182" si="245">IF(O177="","",IF(R177&gt;X177,3,IF(Q177&gt;W177,3,0)))</f>
        <v/>
      </c>
      <c r="T177" s="65" t="str">
        <f t="shared" ref="T177:T182" si="246">J177</f>
        <v>Lai Gon-Lap Stanley (Hong Kong China )</v>
      </c>
      <c r="U177" s="65" t="str">
        <f t="shared" ref="U177:U182" si="247">IF(AND(C177="",G177=""),"",IF($G177&gt;$C177,2,IF($G177=$C177,1,0)))</f>
        <v/>
      </c>
      <c r="V177" s="65" t="str">
        <f t="shared" ref="V177:V182" si="248">IF(AND(D177="",H177=""),"",IF($H177&gt;$D177,2,IF($H177=$D177,1,0)))</f>
        <v/>
      </c>
      <c r="W177" s="65" t="str">
        <f t="shared" ref="W177:W182" si="249">IF(AND(E177="",I177=""),"",IF($I177&gt;$E177,1,IF($I177=$E177,0.5,0)))</f>
        <v/>
      </c>
      <c r="X177" s="65" t="str">
        <f t="shared" ref="X177:X182" si="250">IF(U177="","",SUM(U177:V177))</f>
        <v/>
      </c>
      <c r="Y177" s="65" t="str">
        <f t="shared" ref="Y177:Y182" si="251">IF(U177="","",IF(X177&gt;R177,3,IF(W177&gt;Q177,3,0)))</f>
        <v/>
      </c>
    </row>
    <row r="178" spans="1:25">
      <c r="A178" s="65" t="str">
        <f>IF(ISNUMBER(MATCH(B178,'Group Check'!$C$82:$C$111,0))," MXP ",IF(ISNUMBER(MATCH(B178,'Group Check'!$C$2:$C$31,0))," MS ",IF(ISNUMBER(MATCH(B178,'Group Check'!$C$42:$C$70,0))," WS ","")))</f>
        <v xml:space="preserve"> MS </v>
      </c>
      <c r="B178" s="65" t="str">
        <f>IF('Rinks for 5 groups'!R$14="","",VLOOKUP(_xlfn.NUMBERVALUE(LEFT('Rinks for 5 groups'!R$14,SUM(FIND("v",'Rinks for 5 groups'!R$14,1),-2))),'Group Check'!$B:$E,2,FALSE))</f>
        <v>Maxime Faure  (France)</v>
      </c>
      <c r="C178" s="68"/>
      <c r="D178" s="68"/>
      <c r="F178" s="66" t="s">
        <v>670</v>
      </c>
      <c r="G178" s="68"/>
      <c r="H178" s="68"/>
      <c r="I178" s="68"/>
      <c r="J178" s="65" t="str">
        <f>IF('Rinks for 5 groups'!R$14="","",VLOOKUP(_xlfn.NUMBERVALUE(RIGHT('Rinks for 5 groups'!R$14,SUM(LEN('Rinks for 5 groups'!R$14),-FIND("v",'Rinks for 5 groups'!R$14,1),-1))),'Group Check'!$B:$E,2,FALSE))</f>
        <v>Michael Stepney (Scotland)</v>
      </c>
      <c r="K178" s="65" t="str">
        <f t="shared" si="238"/>
        <v/>
      </c>
      <c r="L178" s="65" t="str">
        <f t="shared" si="239"/>
        <v/>
      </c>
      <c r="N178" s="65" t="str">
        <f t="shared" si="240"/>
        <v>Maxime Faure  (France)</v>
      </c>
      <c r="O178" s="65" t="str">
        <f t="shared" si="241"/>
        <v/>
      </c>
      <c r="P178" s="65" t="str">
        <f t="shared" si="242"/>
        <v/>
      </c>
      <c r="Q178" s="65" t="str">
        <f t="shared" si="243"/>
        <v/>
      </c>
      <c r="R178" s="65" t="str">
        <f t="shared" si="244"/>
        <v/>
      </c>
      <c r="S178" s="65" t="str">
        <f t="shared" si="245"/>
        <v/>
      </c>
      <c r="T178" s="65" t="str">
        <f t="shared" si="246"/>
        <v>Michael Stepney (Scotland)</v>
      </c>
      <c r="U178" s="65" t="str">
        <f t="shared" si="247"/>
        <v/>
      </c>
      <c r="V178" s="65" t="str">
        <f t="shared" si="248"/>
        <v/>
      </c>
      <c r="W178" s="65" t="str">
        <f t="shared" si="249"/>
        <v/>
      </c>
      <c r="X178" s="65" t="str">
        <f t="shared" si="250"/>
        <v/>
      </c>
      <c r="Y178" s="65" t="str">
        <f t="shared" si="251"/>
        <v/>
      </c>
    </row>
    <row r="179" spans="1:25">
      <c r="A179" s="65" t="str">
        <f>IF(ISNUMBER(MATCH(B179,'Group Check'!$C$82:$C$111,0))," MXP ",IF(ISNUMBER(MATCH(B179,'Group Check'!$C$2:$C$31,0))," MS ",IF(ISNUMBER(MATCH(B179,'Group Check'!$C$42:$C$70,0))," WS ","")))</f>
        <v xml:space="preserve"> MS </v>
      </c>
      <c r="B179" s="65" t="str">
        <f>IF('Rinks for 5 groups'!S$14="","",VLOOKUP(_xlfn.NUMBERVALUE(LEFT('Rinks for 5 groups'!S$14,SUM(FIND("v",'Rinks for 5 groups'!S$14,1),-2))),'Group Check'!$B:$E,2,FALSE))</f>
        <v>Derek Boswell (Jersey)</v>
      </c>
      <c r="C179" s="68"/>
      <c r="D179" s="68"/>
      <c r="F179" s="66" t="s">
        <v>670</v>
      </c>
      <c r="G179" s="68"/>
      <c r="H179" s="68"/>
      <c r="I179" s="68"/>
      <c r="J179" s="65" t="str">
        <f>IF('Rinks for 5 groups'!S$14="","",VLOOKUP(_xlfn.NUMBERVALUE(RIGHT('Rinks for 5 groups'!S$14,SUM(LEN('Rinks for 5 groups'!S$14),-FIND("v",'Rinks for 5 groups'!S$14,1),-1))),'Group Check'!$B:$E,2,FALSE))</f>
        <v>Peter Bonsor (Spain)</v>
      </c>
      <c r="K179" s="65" t="str">
        <f t="shared" si="238"/>
        <v/>
      </c>
      <c r="L179" s="65" t="str">
        <f t="shared" si="239"/>
        <v/>
      </c>
      <c r="N179" s="65" t="str">
        <f t="shared" si="240"/>
        <v>Derek Boswell (Jersey)</v>
      </c>
      <c r="O179" s="65" t="str">
        <f t="shared" si="241"/>
        <v/>
      </c>
      <c r="P179" s="65" t="str">
        <f t="shared" si="242"/>
        <v/>
      </c>
      <c r="Q179" s="65" t="str">
        <f t="shared" si="243"/>
        <v/>
      </c>
      <c r="R179" s="65" t="str">
        <f t="shared" si="244"/>
        <v/>
      </c>
      <c r="S179" s="65" t="str">
        <f t="shared" si="245"/>
        <v/>
      </c>
      <c r="T179" s="65" t="str">
        <f t="shared" si="246"/>
        <v>Peter Bonsor (Spain)</v>
      </c>
      <c r="U179" s="65" t="str">
        <f t="shared" si="247"/>
        <v/>
      </c>
      <c r="V179" s="65" t="str">
        <f t="shared" si="248"/>
        <v/>
      </c>
      <c r="W179" s="65" t="str">
        <f t="shared" si="249"/>
        <v/>
      </c>
      <c r="X179" s="65" t="str">
        <f t="shared" si="250"/>
        <v/>
      </c>
      <c r="Y179" s="65" t="str">
        <f t="shared" si="251"/>
        <v/>
      </c>
    </row>
    <row r="180" spans="1:25">
      <c r="A180" s="65" t="str">
        <f>IF(ISNUMBER(MATCH(B180,'Group Check'!$C$82:$C$111,0))," MXP ",IF(ISNUMBER(MATCH(B180,'Group Check'!$C$2:$C$31,0))," MS ",IF(ISNUMBER(MATCH(B180,'Group Check'!$C$42:$C$70,0))," WS ","")))</f>
        <v xml:space="preserve"> MS </v>
      </c>
      <c r="B180" s="65" t="str">
        <f>IF('Rinks for 5 groups'!T$14="","",VLOOKUP(_xlfn.NUMBERVALUE(LEFT('Rinks for 5 groups'!T$14,SUM(FIND("v",'Rinks for 5 groups'!T$14,1),-2))),'Group Check'!$B:$E,2,FALSE))</f>
        <v>Robert Simpson (Jamaica)</v>
      </c>
      <c r="C180" s="68"/>
      <c r="D180" s="68"/>
      <c r="F180" s="66" t="s">
        <v>670</v>
      </c>
      <c r="G180" s="68"/>
      <c r="H180" s="68"/>
      <c r="I180" s="68"/>
      <c r="J180" s="65" t="str">
        <f>IF('Rinks for 5 groups'!T$14="","",VLOOKUP(_xlfn.NUMBERVALUE(RIGHT('Rinks for 5 groups'!T$14,SUM(LEN('Rinks for 5 groups'!T$14),-FIND("v",'Rinks for 5 groups'!T$14,1),-1))),'Group Check'!$B:$E,2,FALSE))</f>
        <v>Ozkan Akar (Turkiye)</v>
      </c>
      <c r="K180" s="65" t="str">
        <f t="shared" si="238"/>
        <v/>
      </c>
      <c r="L180" s="65" t="str">
        <f t="shared" si="239"/>
        <v/>
      </c>
      <c r="N180" s="65" t="str">
        <f t="shared" si="240"/>
        <v>Robert Simpson (Jamaica)</v>
      </c>
      <c r="O180" s="65" t="str">
        <f t="shared" si="241"/>
        <v/>
      </c>
      <c r="P180" s="65" t="str">
        <f t="shared" si="242"/>
        <v/>
      </c>
      <c r="Q180" s="65" t="str">
        <f t="shared" si="243"/>
        <v/>
      </c>
      <c r="R180" s="65" t="str">
        <f t="shared" si="244"/>
        <v/>
      </c>
      <c r="S180" s="65" t="str">
        <f t="shared" si="245"/>
        <v/>
      </c>
      <c r="T180" s="65" t="str">
        <f t="shared" si="246"/>
        <v>Ozkan Akar (Turkiye)</v>
      </c>
      <c r="U180" s="65" t="str">
        <f t="shared" si="247"/>
        <v/>
      </c>
      <c r="V180" s="65" t="str">
        <f t="shared" si="248"/>
        <v/>
      </c>
      <c r="W180" s="65" t="str">
        <f t="shared" si="249"/>
        <v/>
      </c>
      <c r="X180" s="65" t="str">
        <f t="shared" si="250"/>
        <v/>
      </c>
      <c r="Y180" s="65" t="str">
        <f t="shared" si="251"/>
        <v/>
      </c>
    </row>
    <row r="181" spans="1:25">
      <c r="A181" s="65" t="str">
        <f>IF(ISNUMBER(MATCH(B181,'Group Check'!$C$82:$C$111,0))," MXP ",IF(ISNUMBER(MATCH(B181,'Group Check'!$C$2:$C$31,0))," MS ",IF(ISNUMBER(MATCH(B181,'Group Check'!$C$42:$C$70,0))," WS ","")))</f>
        <v xml:space="preserve"> MS </v>
      </c>
      <c r="B181" s="65" t="str">
        <f>IF('Rinks for 5 groups'!U$14="","",VLOOKUP(_xlfn.NUMBERVALUE(LEFT('Rinks for 5 groups'!U$14,SUM(FIND("v",'Rinks for 5 groups'!U$14,1),-2))),'Group Check'!$B:$E,2,FALSE))</f>
        <v>Izzat Shameer Dzulkeple (Malaysia )</v>
      </c>
      <c r="C181" s="68"/>
      <c r="D181" s="68"/>
      <c r="F181" s="66" t="s">
        <v>670</v>
      </c>
      <c r="G181" s="68"/>
      <c r="H181" s="68"/>
      <c r="I181" s="68"/>
      <c r="J181" s="65" t="str">
        <f>IF('Rinks for 5 groups'!U$14="","",VLOOKUP(_xlfn.NUMBERVALUE(RIGHT('Rinks for 5 groups'!U$14,SUM(LEN('Rinks for 5 groups'!U$14),-FIND("v",'Rinks for 5 groups'!U$14,1),-1))),'Group Check'!$B:$E,2,FALSE))</f>
        <v>Peter Ellul (Malta)</v>
      </c>
      <c r="K181" s="65" t="str">
        <f t="shared" si="238"/>
        <v/>
      </c>
      <c r="L181" s="65" t="str">
        <f t="shared" si="239"/>
        <v/>
      </c>
      <c r="N181" s="65" t="str">
        <f t="shared" si="240"/>
        <v>Izzat Shameer Dzulkeple (Malaysia )</v>
      </c>
      <c r="O181" s="65" t="str">
        <f t="shared" si="241"/>
        <v/>
      </c>
      <c r="P181" s="65" t="str">
        <f t="shared" si="242"/>
        <v/>
      </c>
      <c r="Q181" s="65" t="str">
        <f t="shared" si="243"/>
        <v/>
      </c>
      <c r="R181" s="65" t="str">
        <f t="shared" si="244"/>
        <v/>
      </c>
      <c r="S181" s="65" t="str">
        <f t="shared" si="245"/>
        <v/>
      </c>
      <c r="T181" s="65" t="str">
        <f t="shared" si="246"/>
        <v>Peter Ellul (Malta)</v>
      </c>
      <c r="U181" s="65" t="str">
        <f t="shared" si="247"/>
        <v/>
      </c>
      <c r="V181" s="65" t="str">
        <f t="shared" si="248"/>
        <v/>
      </c>
      <c r="W181" s="65" t="str">
        <f t="shared" si="249"/>
        <v/>
      </c>
      <c r="X181" s="65" t="str">
        <f t="shared" si="250"/>
        <v/>
      </c>
      <c r="Y181" s="65" t="str">
        <f t="shared" si="251"/>
        <v/>
      </c>
    </row>
    <row r="182" spans="1:25">
      <c r="A182" s="65" t="str">
        <f>IF(ISNUMBER(MATCH(B182,'Group Check'!$C$82:$C$111,0))," MXP ",IF(ISNUMBER(MATCH(B182,'Group Check'!$C$2:$C$31,0))," MS ",IF(ISNUMBER(MATCH(B182,'Group Check'!$C$42:$C$70,0))," WS ","")))</f>
        <v xml:space="preserve"> MS </v>
      </c>
      <c r="B182" s="65" t="str">
        <f>IF('Rinks for 5 groups'!V$14="","",VLOOKUP(_xlfn.NUMBERVALUE(LEFT('Rinks for 5 groups'!V$14,SUM(FIND("v",'Rinks for 5 groups'!V$14,1),-2))),'Group Check'!$B:$E,2,FALSE))</f>
        <v>Simon Martin (Ireland )</v>
      </c>
      <c r="C182" s="68"/>
      <c r="D182" s="68"/>
      <c r="F182" s="66" t="s">
        <v>670</v>
      </c>
      <c r="G182" s="68"/>
      <c r="H182" s="68"/>
      <c r="I182" s="68"/>
      <c r="J182" s="65" t="str">
        <f>IF('Rinks for 5 groups'!V$14="","",VLOOKUP(_xlfn.NUMBERVALUE(RIGHT('Rinks for 5 groups'!V$14,SUM(LEN('Rinks for 5 groups'!V$14),-FIND("v",'Rinks for 5 groups'!V$14,1),-1))),'Group Check'!$B:$E,2,FALSE))</f>
        <v>Loren Dion (USA)</v>
      </c>
      <c r="K182" s="65" t="str">
        <f t="shared" si="238"/>
        <v/>
      </c>
      <c r="L182" s="65" t="str">
        <f t="shared" si="239"/>
        <v/>
      </c>
      <c r="N182" s="65" t="str">
        <f t="shared" si="240"/>
        <v>Simon Martin (Ireland )</v>
      </c>
      <c r="O182" s="65" t="str">
        <f t="shared" si="241"/>
        <v/>
      </c>
      <c r="P182" s="65" t="str">
        <f t="shared" si="242"/>
        <v/>
      </c>
      <c r="Q182" s="65" t="str">
        <f t="shared" si="243"/>
        <v/>
      </c>
      <c r="R182" s="65" t="str">
        <f t="shared" si="244"/>
        <v/>
      </c>
      <c r="S182" s="65" t="str">
        <f t="shared" si="245"/>
        <v/>
      </c>
      <c r="T182" s="65" t="str">
        <f t="shared" si="246"/>
        <v>Loren Dion (USA)</v>
      </c>
      <c r="U182" s="65" t="str">
        <f t="shared" si="247"/>
        <v/>
      </c>
      <c r="V182" s="65" t="str">
        <f t="shared" si="248"/>
        <v/>
      </c>
      <c r="W182" s="65" t="str">
        <f t="shared" si="249"/>
        <v/>
      </c>
      <c r="X182" s="65" t="str">
        <f t="shared" si="250"/>
        <v/>
      </c>
      <c r="Y182" s="65" t="str">
        <f t="shared" si="251"/>
        <v/>
      </c>
    </row>
    <row r="183" spans="1:25">
      <c r="C183" s="68"/>
      <c r="D183" s="68"/>
      <c r="G183" s="68"/>
      <c r="H183" s="68"/>
      <c r="I183" s="68"/>
    </row>
    <row r="184" spans="1:25" ht="21" customHeight="1">
      <c r="B184" s="297" t="s">
        <v>650</v>
      </c>
      <c r="C184" s="297"/>
      <c r="D184" s="297"/>
      <c r="E184" s="297"/>
      <c r="F184" s="297"/>
      <c r="G184" s="297"/>
      <c r="H184" s="297"/>
      <c r="I184" s="297"/>
      <c r="J184" s="297"/>
      <c r="K184" s="192"/>
      <c r="L184" s="64"/>
      <c r="N184" s="298" t="s">
        <v>553</v>
      </c>
      <c r="O184" s="298"/>
      <c r="P184" s="298"/>
      <c r="Q184" s="298"/>
      <c r="R184" s="298"/>
      <c r="S184" s="298"/>
      <c r="T184" s="298" t="s">
        <v>554</v>
      </c>
      <c r="U184" s="298"/>
      <c r="V184" s="298"/>
      <c r="W184" s="298"/>
      <c r="X184" s="298"/>
      <c r="Y184" s="298"/>
    </row>
    <row r="185" spans="1:25" s="66" customFormat="1" ht="45">
      <c r="B185" s="66" t="s">
        <v>550</v>
      </c>
      <c r="C185" s="67" t="s">
        <v>551</v>
      </c>
      <c r="D185" s="67" t="s">
        <v>552</v>
      </c>
      <c r="G185" s="67" t="s">
        <v>551</v>
      </c>
      <c r="H185" s="67" t="s">
        <v>552</v>
      </c>
      <c r="I185" s="67"/>
      <c r="J185" s="66" t="s">
        <v>550</v>
      </c>
      <c r="K185" s="66" t="s">
        <v>596</v>
      </c>
      <c r="L185" s="66" t="s">
        <v>597</v>
      </c>
      <c r="O185" s="107" t="s">
        <v>594</v>
      </c>
      <c r="P185" s="107" t="s">
        <v>592</v>
      </c>
      <c r="Q185" s="107" t="s">
        <v>593</v>
      </c>
      <c r="R185" s="107" t="s">
        <v>601</v>
      </c>
      <c r="S185" s="107" t="s">
        <v>595</v>
      </c>
      <c r="T185" s="107"/>
      <c r="U185" s="107" t="s">
        <v>594</v>
      </c>
      <c r="V185" s="107" t="s">
        <v>592</v>
      </c>
      <c r="W185" s="107" t="s">
        <v>593</v>
      </c>
      <c r="X185" s="107" t="s">
        <v>602</v>
      </c>
      <c r="Y185" s="67" t="s">
        <v>595</v>
      </c>
    </row>
    <row r="186" spans="1:25">
      <c r="A186" s="65" t="str">
        <f>IF(ISNUMBER(MATCH(B186,'Group Check'!$C$82:$C$111,0))," MXP ",IF(ISNUMBER(MATCH(B186,'Group Check'!$C$2:$C$31,0))," MS ",IF(ISNUMBER(MATCH(B186,'Group Check'!$C$42:$C$70,0))," WS ","")))</f>
        <v/>
      </c>
      <c r="B186" s="65" t="str">
        <f>IF('Rinks for 5 groups'!Q$15="","",VLOOKUP(_xlfn.NUMBERVALUE(LEFT('Rinks for 5 groups'!Q$15,SUM(FIND("v",'Rinks for 5 groups'!Q$15,1),-2))),'Group Check'!$B:$E,2,FALSE))</f>
        <v/>
      </c>
      <c r="C186" s="68"/>
      <c r="D186" s="68"/>
      <c r="F186" s="66" t="s">
        <v>670</v>
      </c>
      <c r="G186" s="68"/>
      <c r="H186" s="68"/>
      <c r="I186" s="68"/>
      <c r="J186" s="65" t="str">
        <f>IF('Rinks for 5 groups'!Q$15="","",VLOOKUP(_xlfn.NUMBERVALUE(RIGHT('Rinks for 5 groups'!Q$15,SUM(LEN('Rinks for 5 groups'!Q$15),-FIND("v",'Rinks for 5 groups'!Q$15,1),-1))),'Group Check'!$B:$E,2,FALSE))</f>
        <v/>
      </c>
      <c r="K186" s="65" t="str">
        <f t="shared" ref="K186:K191" si="252">IF(S186="","",IF(S186=3,N186,T186))</f>
        <v/>
      </c>
      <c r="L186" s="65" t="str">
        <f t="shared" ref="L186:L191" si="253">IF(K186="","",IF(K186=B186,J186,B186))</f>
        <v/>
      </c>
      <c r="N186" s="65" t="str">
        <f t="shared" ref="N186:N191" si="254">B186</f>
        <v/>
      </c>
      <c r="O186" s="65" t="str">
        <f t="shared" ref="O186:O191" si="255">IF(AND(C186="",G186=""),"",IF($C186&gt;$G186,2,IF($C186=$G186,1,0)))</f>
        <v/>
      </c>
      <c r="P186" s="65" t="str">
        <f t="shared" ref="P186:P191" si="256">IF(AND(D186="",H186=""),"",IF($D186&gt;$H186,2,IF($D186=$H186,1,0)))</f>
        <v/>
      </c>
      <c r="Q186" s="65" t="str">
        <f t="shared" ref="Q186:Q191" si="257">IF(AND(E186="",I186=""),"",IF($E186&gt;$I186,1,IF($E186=$I186,0.5,0)))</f>
        <v/>
      </c>
      <c r="R186" s="65" t="str">
        <f t="shared" ref="R186:R191" si="258">IF(O186="","",SUM(O186:P186))</f>
        <v/>
      </c>
      <c r="S186" s="65" t="str">
        <f t="shared" ref="S186:S191" si="259">IF(O186="","",IF(R186&gt;X186,3,IF(Q186&gt;W186,3,0)))</f>
        <v/>
      </c>
      <c r="T186" s="65" t="str">
        <f t="shared" ref="T186:T191" si="260">J186</f>
        <v/>
      </c>
      <c r="U186" s="65" t="str">
        <f t="shared" ref="U186:U191" si="261">IF(AND(C186="",G186=""),"",IF($G186&gt;$C186,2,IF($G186=$C186,1,0)))</f>
        <v/>
      </c>
      <c r="V186" s="65" t="str">
        <f t="shared" ref="V186:V191" si="262">IF(AND(D186="",H186=""),"",IF($H186&gt;$D186,2,IF($H186=$D186,1,0)))</f>
        <v/>
      </c>
      <c r="W186" s="65" t="str">
        <f t="shared" ref="W186:W191" si="263">IF(AND(E186="",I186=""),"",IF($I186&gt;$E186,1,IF($I186=$E186,0.5,0)))</f>
        <v/>
      </c>
      <c r="X186" s="65" t="str">
        <f t="shared" ref="X186:X191" si="264">IF(U186="","",SUM(U186:V186))</f>
        <v/>
      </c>
      <c r="Y186" s="65" t="str">
        <f t="shared" ref="Y186:Y191" si="265">IF(U186="","",IF(X186&gt;R186,3,IF(W186&gt;Q186,3,0)))</f>
        <v/>
      </c>
    </row>
    <row r="187" spans="1:25">
      <c r="A187" s="65" t="str">
        <f>IF(ISNUMBER(MATCH(B187,'Group Check'!$C$82:$C$111,0))," MXP ",IF(ISNUMBER(MATCH(B187,'Group Check'!$C$2:$C$31,0))," MS ",IF(ISNUMBER(MATCH(B187,'Group Check'!$C$42:$C$70,0))," WS ","")))</f>
        <v xml:space="preserve"> MS </v>
      </c>
      <c r="B187" s="65" t="str">
        <f>IF('Rinks for 5 groups'!R$15="","",VLOOKUP(_xlfn.NUMBERVALUE(LEFT('Rinks for 5 groups'!R$15,SUM(FIND("v",'Rinks for 5 groups'!R$15,1),-2))),'Group Check'!$B:$E,2,FALSE))</f>
        <v>Jordy Jones (Norfolk Island)</v>
      </c>
      <c r="C187" s="68"/>
      <c r="D187" s="68"/>
      <c r="F187" s="66" t="s">
        <v>670</v>
      </c>
      <c r="G187" s="68"/>
      <c r="H187" s="68"/>
      <c r="I187" s="68"/>
      <c r="J187" s="65" t="str">
        <f>IF('Rinks for 5 groups'!R$15="","",VLOOKUP(_xlfn.NUMBERVALUE(RIGHT('Rinks for 5 groups'!R$15,SUM(LEN('Rinks for 5 groups'!R$15),-FIND("v",'Rinks for 5 groups'!R$15,1),-1))),'Group Check'!$B:$E,2,FALSE))</f>
        <v>Chiu Pok Man (Singapore )</v>
      </c>
      <c r="K187" s="65" t="str">
        <f t="shared" si="252"/>
        <v/>
      </c>
      <c r="L187" s="65" t="str">
        <f t="shared" si="253"/>
        <v/>
      </c>
      <c r="N187" s="65" t="str">
        <f t="shared" si="254"/>
        <v>Jordy Jones (Norfolk Island)</v>
      </c>
      <c r="O187" s="65" t="str">
        <f t="shared" si="255"/>
        <v/>
      </c>
      <c r="P187" s="65" t="str">
        <f t="shared" si="256"/>
        <v/>
      </c>
      <c r="Q187" s="65" t="str">
        <f t="shared" si="257"/>
        <v/>
      </c>
      <c r="R187" s="65" t="str">
        <f t="shared" si="258"/>
        <v/>
      </c>
      <c r="S187" s="65" t="str">
        <f t="shared" si="259"/>
        <v/>
      </c>
      <c r="T187" s="65" t="str">
        <f t="shared" si="260"/>
        <v>Chiu Pok Man (Singapore )</v>
      </c>
      <c r="U187" s="65" t="str">
        <f t="shared" si="261"/>
        <v/>
      </c>
      <c r="V187" s="65" t="str">
        <f t="shared" si="262"/>
        <v/>
      </c>
      <c r="W187" s="65" t="str">
        <f t="shared" si="263"/>
        <v/>
      </c>
      <c r="X187" s="65" t="str">
        <f t="shared" si="264"/>
        <v/>
      </c>
      <c r="Y187" s="65" t="str">
        <f t="shared" si="265"/>
        <v/>
      </c>
    </row>
    <row r="188" spans="1:25">
      <c r="A188" s="65" t="str">
        <f>IF(ISNUMBER(MATCH(B188,'Group Check'!$C$82:$C$111,0))," MXP ",IF(ISNUMBER(MATCH(B188,'Group Check'!$C$2:$C$31,0))," MS ",IF(ISNUMBER(MATCH(B188,'Group Check'!$C$42:$C$70,0))," WS ","")))</f>
        <v xml:space="preserve"> MS </v>
      </c>
      <c r="B188" s="65" t="str">
        <f>IF('Rinks for 5 groups'!S$15="","",VLOOKUP(_xlfn.NUMBERVALUE(LEFT('Rinks for 5 groups'!S$15,SUM(FIND("v",'Rinks for 5 groups'!S$15,1),-2))),'Group Check'!$B:$E,2,FALSE))</f>
        <v>Beat Matti (Switzerland )</v>
      </c>
      <c r="C188" s="68"/>
      <c r="D188" s="68"/>
      <c r="F188" s="66" t="s">
        <v>670</v>
      </c>
      <c r="G188" s="68"/>
      <c r="H188" s="68"/>
      <c r="I188" s="68"/>
      <c r="J188" s="65" t="str">
        <f>IF('Rinks for 5 groups'!S$15="","",VLOOKUP(_xlfn.NUMBERVALUE(RIGHT('Rinks for 5 groups'!S$15,SUM(LEN('Rinks for 5 groups'!S$15),-FIND("v",'Rinks for 5 groups'!S$15,1),-1))),'Group Check'!$B:$E,2,FALSE))</f>
        <v>Jason Greenslade (Guernsey )</v>
      </c>
      <c r="K188" s="65" t="str">
        <f t="shared" si="252"/>
        <v/>
      </c>
      <c r="L188" s="65" t="str">
        <f t="shared" si="253"/>
        <v/>
      </c>
      <c r="N188" s="65" t="str">
        <f t="shared" si="254"/>
        <v>Beat Matti (Switzerland )</v>
      </c>
      <c r="O188" s="65" t="str">
        <f t="shared" si="255"/>
        <v/>
      </c>
      <c r="P188" s="65" t="str">
        <f t="shared" si="256"/>
        <v/>
      </c>
      <c r="Q188" s="65" t="str">
        <f t="shared" si="257"/>
        <v/>
      </c>
      <c r="R188" s="65" t="str">
        <f t="shared" si="258"/>
        <v/>
      </c>
      <c r="S188" s="65" t="str">
        <f t="shared" si="259"/>
        <v/>
      </c>
      <c r="T188" s="65" t="str">
        <f t="shared" si="260"/>
        <v>Jason Greenslade (Guernsey )</v>
      </c>
      <c r="U188" s="65" t="str">
        <f t="shared" si="261"/>
        <v/>
      </c>
      <c r="V188" s="65" t="str">
        <f t="shared" si="262"/>
        <v/>
      </c>
      <c r="W188" s="65" t="str">
        <f t="shared" si="263"/>
        <v/>
      </c>
      <c r="X188" s="65" t="str">
        <f t="shared" si="264"/>
        <v/>
      </c>
      <c r="Y188" s="65" t="str">
        <f t="shared" si="265"/>
        <v/>
      </c>
    </row>
    <row r="189" spans="1:25">
      <c r="A189" s="65" t="str">
        <f>IF(ISNUMBER(MATCH(B189,'Group Check'!$C$82:$C$111,0))," MXP ",IF(ISNUMBER(MATCH(B189,'Group Check'!$C$2:$C$31,0))," MS ",IF(ISNUMBER(MATCH(B189,'Group Check'!$C$42:$C$70,0))," WS ","")))</f>
        <v xml:space="preserve"> MS </v>
      </c>
      <c r="B189" s="65" t="str">
        <f>IF('Rinks for 5 groups'!T$15="","",VLOOKUP(_xlfn.NUMBERVALUE(LEFT('Rinks for 5 groups'!T$15,SUM(FIND("v",'Rinks for 5 groups'!T$15,1),-2))),'Group Check'!$B:$E,2,FALSE))</f>
        <v>Carel Aaron Olivier (Namibia)</v>
      </c>
      <c r="C189" s="68"/>
      <c r="D189" s="68"/>
      <c r="F189" s="66" t="s">
        <v>670</v>
      </c>
      <c r="G189" s="68"/>
      <c r="H189" s="68"/>
      <c r="I189" s="68"/>
      <c r="J189" s="65" t="str">
        <f>IF('Rinks for 5 groups'!T$15="","",VLOOKUP(_xlfn.NUMBERVALUE(RIGHT('Rinks for 5 groups'!T$15,SUM(LEN('Rinks for 5 groups'!T$15),-FIND("v",'Rinks for 5 groups'!T$15,1),-1))),'Group Check'!$B:$E,2,FALSE))</f>
        <v>Lars Olov Backgren (Sweden )</v>
      </c>
      <c r="K189" s="65" t="str">
        <f t="shared" si="252"/>
        <v/>
      </c>
      <c r="L189" s="65" t="str">
        <f t="shared" si="253"/>
        <v/>
      </c>
      <c r="N189" s="65" t="str">
        <f t="shared" si="254"/>
        <v>Carel Aaron Olivier (Namibia)</v>
      </c>
      <c r="O189" s="65" t="str">
        <f t="shared" si="255"/>
        <v/>
      </c>
      <c r="P189" s="65" t="str">
        <f t="shared" si="256"/>
        <v/>
      </c>
      <c r="Q189" s="65" t="str">
        <f t="shared" si="257"/>
        <v/>
      </c>
      <c r="R189" s="65" t="str">
        <f t="shared" si="258"/>
        <v/>
      </c>
      <c r="S189" s="65" t="str">
        <f t="shared" si="259"/>
        <v/>
      </c>
      <c r="T189" s="65" t="str">
        <f t="shared" si="260"/>
        <v>Lars Olov Backgren (Sweden )</v>
      </c>
      <c r="U189" s="65" t="str">
        <f t="shared" si="261"/>
        <v/>
      </c>
      <c r="V189" s="65" t="str">
        <f t="shared" si="262"/>
        <v/>
      </c>
      <c r="W189" s="65" t="str">
        <f t="shared" si="263"/>
        <v/>
      </c>
      <c r="X189" s="65" t="str">
        <f t="shared" si="264"/>
        <v/>
      </c>
      <c r="Y189" s="65" t="str">
        <f t="shared" si="265"/>
        <v/>
      </c>
    </row>
    <row r="190" spans="1:25">
      <c r="A190" s="65" t="str">
        <f>IF(ISNUMBER(MATCH(B190,'Group Check'!$C$82:$C$111,0))," MXP ",IF(ISNUMBER(MATCH(B190,'Group Check'!$C$2:$C$31,0))," MS ",IF(ISNUMBER(MATCH(B190,'Group Check'!$C$42:$C$70,0))," WS ","")))</f>
        <v xml:space="preserve"> MS </v>
      </c>
      <c r="B190" s="65" t="str">
        <f>IF('Rinks for 5 groups'!U$15="","",VLOOKUP(_xlfn.NUMBERVALUE(LEFT('Rinks for 5 groups'!U$15,SUM(FIND("v",'Rinks for 5 groups'!U$15,1),-2))),'Group Check'!$B:$E,2,FALSE))</f>
        <v>Harry Goodwin (England )</v>
      </c>
      <c r="C190" s="68"/>
      <c r="D190" s="68"/>
      <c r="F190" s="66" t="s">
        <v>670</v>
      </c>
      <c r="G190" s="68"/>
      <c r="H190" s="68"/>
      <c r="I190" s="68"/>
      <c r="J190" s="65" t="str">
        <f>IF('Rinks for 5 groups'!U$15="","",VLOOKUP(_xlfn.NUMBERVALUE(RIGHT('Rinks for 5 groups'!U$15,SUM(LEN('Rinks for 5 groups'!U$15),-FIND("v",'Rinks for 5 groups'!U$15,1),-1))),'Group Check'!$B:$E,2,FALSE))</f>
        <v>Mike McNorton (Canada )</v>
      </c>
      <c r="K190" s="65" t="str">
        <f t="shared" si="252"/>
        <v/>
      </c>
      <c r="L190" s="65" t="str">
        <f t="shared" si="253"/>
        <v/>
      </c>
      <c r="N190" s="65" t="str">
        <f t="shared" si="254"/>
        <v>Harry Goodwin (England )</v>
      </c>
      <c r="O190" s="65" t="str">
        <f t="shared" si="255"/>
        <v/>
      </c>
      <c r="P190" s="65" t="str">
        <f t="shared" si="256"/>
        <v/>
      </c>
      <c r="Q190" s="65" t="str">
        <f t="shared" si="257"/>
        <v/>
      </c>
      <c r="R190" s="65" t="str">
        <f t="shared" si="258"/>
        <v/>
      </c>
      <c r="S190" s="65" t="str">
        <f t="shared" si="259"/>
        <v/>
      </c>
      <c r="T190" s="65" t="str">
        <f t="shared" si="260"/>
        <v>Mike McNorton (Canada )</v>
      </c>
      <c r="U190" s="65" t="str">
        <f t="shared" si="261"/>
        <v/>
      </c>
      <c r="V190" s="65" t="str">
        <f t="shared" si="262"/>
        <v/>
      </c>
      <c r="W190" s="65" t="str">
        <f t="shared" si="263"/>
        <v/>
      </c>
      <c r="X190" s="65" t="str">
        <f t="shared" si="264"/>
        <v/>
      </c>
      <c r="Y190" s="65" t="str">
        <f t="shared" si="265"/>
        <v/>
      </c>
    </row>
    <row r="191" spans="1:25">
      <c r="A191" s="65" t="str">
        <f>IF(ISNUMBER(MATCH(B191,'Group Check'!$C$82:$C$111,0))," MXP ",IF(ISNUMBER(MATCH(B191,'Group Check'!$C$2:$C$31,0))," MS ",IF(ISNUMBER(MATCH(B191,'Group Check'!$C$42:$C$70,0))," WS ","")))</f>
        <v xml:space="preserve"> MS </v>
      </c>
      <c r="B191" s="65" t="str">
        <f>IF('Rinks for 5 groups'!V$15="","",VLOOKUP(_xlfn.NUMBERVALUE(LEFT('Rinks for 5 groups'!V$15,SUM(FIND("v",'Rinks for 5 groups'!V$15,1),-2))),'Group Check'!$B:$E,2,FALSE))</f>
        <v>Oliver John Thompson (Falkland Islands )</v>
      </c>
      <c r="C191" s="68"/>
      <c r="D191" s="68"/>
      <c r="F191" s="66" t="s">
        <v>670</v>
      </c>
      <c r="G191" s="68"/>
      <c r="H191" s="68"/>
      <c r="I191" s="68"/>
      <c r="J191" s="65" t="str">
        <f>IF('Rinks for 5 groups'!V$15="","",VLOOKUP(_xlfn.NUMBERVALUE(RIGHT('Rinks for 5 groups'!V$15,SUM(LEN('Rinks for 5 groups'!V$15),-FIND("v",'Rinks for 5 groups'!V$15,1),-1))),'Group Check'!$B:$E,2,FALSE))</f>
        <v>Johnny Ng (Macao China )</v>
      </c>
      <c r="K191" s="65" t="str">
        <f t="shared" si="252"/>
        <v/>
      </c>
      <c r="L191" s="65" t="str">
        <f t="shared" si="253"/>
        <v/>
      </c>
      <c r="N191" s="65" t="str">
        <f t="shared" si="254"/>
        <v>Oliver John Thompson (Falkland Islands )</v>
      </c>
      <c r="O191" s="65" t="str">
        <f t="shared" si="255"/>
        <v/>
      </c>
      <c r="P191" s="65" t="str">
        <f t="shared" si="256"/>
        <v/>
      </c>
      <c r="Q191" s="65" t="str">
        <f t="shared" si="257"/>
        <v/>
      </c>
      <c r="R191" s="65" t="str">
        <f t="shared" si="258"/>
        <v/>
      </c>
      <c r="S191" s="65" t="str">
        <f t="shared" si="259"/>
        <v/>
      </c>
      <c r="T191" s="65" t="str">
        <f t="shared" si="260"/>
        <v>Johnny Ng (Macao China )</v>
      </c>
      <c r="U191" s="65" t="str">
        <f t="shared" si="261"/>
        <v/>
      </c>
      <c r="V191" s="65" t="str">
        <f t="shared" si="262"/>
        <v/>
      </c>
      <c r="W191" s="65" t="str">
        <f t="shared" si="263"/>
        <v/>
      </c>
      <c r="X191" s="65" t="str">
        <f t="shared" si="264"/>
        <v/>
      </c>
      <c r="Y191" s="65" t="str">
        <f t="shared" si="265"/>
        <v/>
      </c>
    </row>
    <row r="192" spans="1:25">
      <c r="C192" s="68"/>
      <c r="D192" s="68"/>
      <c r="G192" s="68"/>
      <c r="H192" s="68"/>
      <c r="I192" s="68"/>
    </row>
    <row r="193" spans="1:25" ht="21">
      <c r="B193" s="297" t="s">
        <v>626</v>
      </c>
      <c r="C193" s="297"/>
      <c r="D193" s="297"/>
      <c r="E193" s="297"/>
      <c r="F193" s="297"/>
      <c r="G193" s="297"/>
      <c r="H193" s="297"/>
      <c r="I193" s="297"/>
      <c r="J193" s="297"/>
    </row>
    <row r="194" spans="1:25" ht="21" customHeight="1">
      <c r="B194" s="297" t="s">
        <v>644</v>
      </c>
      <c r="C194" s="297"/>
      <c r="D194" s="297"/>
      <c r="E194" s="297"/>
      <c r="F194" s="297"/>
      <c r="G194" s="297"/>
      <c r="H194" s="297"/>
      <c r="I194" s="297"/>
      <c r="J194" s="297"/>
      <c r="K194" s="192"/>
      <c r="L194" s="64"/>
      <c r="N194" s="298" t="s">
        <v>553</v>
      </c>
      <c r="O194" s="298"/>
      <c r="P194" s="298"/>
      <c r="Q194" s="298"/>
      <c r="R194" s="298"/>
      <c r="S194" s="298"/>
      <c r="T194" s="298" t="s">
        <v>554</v>
      </c>
      <c r="U194" s="298"/>
      <c r="V194" s="298"/>
      <c r="W194" s="298"/>
      <c r="X194" s="298"/>
      <c r="Y194" s="298"/>
    </row>
    <row r="195" spans="1:25" s="66" customFormat="1" ht="45">
      <c r="B195" s="66" t="s">
        <v>550</v>
      </c>
      <c r="C195" s="67" t="s">
        <v>551</v>
      </c>
      <c r="D195" s="67" t="s">
        <v>552</v>
      </c>
      <c r="G195" s="67" t="s">
        <v>551</v>
      </c>
      <c r="H195" s="67" t="s">
        <v>552</v>
      </c>
      <c r="I195" s="67"/>
      <c r="J195" s="66" t="s">
        <v>550</v>
      </c>
      <c r="K195" s="66" t="s">
        <v>596</v>
      </c>
      <c r="L195" s="66" t="s">
        <v>597</v>
      </c>
      <c r="O195" s="107" t="s">
        <v>594</v>
      </c>
      <c r="P195" s="107" t="s">
        <v>592</v>
      </c>
      <c r="Q195" s="107" t="s">
        <v>593</v>
      </c>
      <c r="R195" s="107" t="s">
        <v>601</v>
      </c>
      <c r="S195" s="107" t="s">
        <v>595</v>
      </c>
      <c r="T195" s="107"/>
      <c r="U195" s="107" t="s">
        <v>594</v>
      </c>
      <c r="V195" s="107" t="s">
        <v>592</v>
      </c>
      <c r="W195" s="107" t="s">
        <v>593</v>
      </c>
      <c r="X195" s="107" t="s">
        <v>602</v>
      </c>
      <c r="Y195" s="67" t="s">
        <v>595</v>
      </c>
    </row>
    <row r="196" spans="1:25">
      <c r="A196" s="65" t="str">
        <f>IF(ISNUMBER(MATCH(B196,'Group Check'!$C$82:$C$111,0))," MXP ",IF(ISNUMBER(MATCH(B196,'Group Check'!$C$2:$C$31,0))," MS ",IF(ISNUMBER(MATCH(B196,'Group Check'!$C$42:$C$70,0))," WS ","")))</f>
        <v xml:space="preserve"> MXP </v>
      </c>
      <c r="B196" s="65" t="str">
        <f>IF('Rinks for 5 groups'!C$21="","",VLOOKUP(_xlfn.NUMBERVALUE(LEFT('Rinks for 5 groups'!C$21,SUM(FIND("v",'Rinks for 5 groups'!C$21,1),-2))),'Group Check'!$B:$E,2,FALSE))</f>
        <v>Mary Thompson (USA) &amp; Loren Dion (USA)</v>
      </c>
      <c r="C196" s="68"/>
      <c r="D196" s="68"/>
      <c r="F196" s="66" t="s">
        <v>670</v>
      </c>
      <c r="G196" s="68"/>
      <c r="H196" s="68"/>
      <c r="I196" s="68"/>
      <c r="J196" s="65" t="str">
        <f>IF('Rinks for 5 groups'!C$21="","",VLOOKUP(_xlfn.NUMBERVALUE(RIGHT('Rinks for 5 groups'!C$21,SUM(LEN('Rinks for 5 groups'!C$21),-FIND("v",'Rinks for 5 groups'!C$21,1),-1))),'Group Check'!$B:$E,2,FALSE))</f>
        <v>Rebecca McMillan (England ) &amp; Harry Goodwin (England )</v>
      </c>
      <c r="K196" s="65" t="str">
        <f>IF(S196="","",IF(S196=3,N196,T196))</f>
        <v/>
      </c>
      <c r="L196" s="65" t="str">
        <f>IF(K196="","",IF(K196=B196,J196,B196))</f>
        <v/>
      </c>
      <c r="N196" s="65" t="str">
        <f>B196</f>
        <v>Mary Thompson (USA) &amp; Loren Dion (USA)</v>
      </c>
      <c r="O196" s="65" t="str">
        <f>IF(AND(C196="",G196=""),"",IF($C196&gt;$G196,2,IF($C196=$G196,1,0)))</f>
        <v/>
      </c>
      <c r="P196" s="65" t="str">
        <f>IF(AND(D196="",H196=""),"",IF($D196&gt;$H196,2,IF($D196=$H196,1,0)))</f>
        <v/>
      </c>
      <c r="Q196" s="65" t="str">
        <f>IF(AND(E196="",I196=""),"",IF($E196&gt;$I196,1,IF($E196=$I196,0.5,0)))</f>
        <v/>
      </c>
      <c r="R196" s="65" t="str">
        <f>IF(O196="","",SUM(O196:P196))</f>
        <v/>
      </c>
      <c r="S196" s="65" t="str">
        <f>IF(O196="","",IF(R196&gt;X196,3,IF(Q196&gt;W196,3,0)))</f>
        <v/>
      </c>
      <c r="T196" s="65" t="str">
        <f>J196</f>
        <v>Rebecca McMillan (England ) &amp; Harry Goodwin (England )</v>
      </c>
      <c r="U196" s="65" t="str">
        <f>IF(AND(C196="",G196=""),"",IF($G196&gt;$C196,2,IF($G196=$C196,1,0)))</f>
        <v/>
      </c>
      <c r="V196" s="65" t="str">
        <f>IF(AND(D196="",H196=""),"",IF($H196&gt;$D196,2,IF($H196=$D196,1,0)))</f>
        <v/>
      </c>
      <c r="W196" s="65" t="str">
        <f>IF(AND(E196="",I196=""),"",IF($I196&gt;$E196,1,IF($I196=$E196,0.5,0)))</f>
        <v/>
      </c>
      <c r="X196" s="65" t="str">
        <f>IF(U196="","",SUM(U196:V196))</f>
        <v/>
      </c>
      <c r="Y196" s="65" t="str">
        <f>IF(U196="","",IF(X196&gt;R196,3,IF(W196&gt;Q196,3,0)))</f>
        <v/>
      </c>
    </row>
    <row r="197" spans="1:25">
      <c r="A197" s="65" t="str">
        <f>IF(ISNUMBER(MATCH(B197,'Group Check'!$C$82:$C$111,0))," MXP ",IF(ISNUMBER(MATCH(B197,'Group Check'!$C$2:$C$31,0))," MS ",IF(ISNUMBER(MATCH(B197,'Group Check'!$C$42:$C$70,0))," WS ","")))</f>
        <v xml:space="preserve"> MXP </v>
      </c>
      <c r="B197" s="65" t="str">
        <f>IF('Rinks for 5 groups'!D$21="","",VLOOKUP(_xlfn.NUMBERVALUE(LEFT('Rinks for 5 groups'!D$21,SUM(FIND("v",'Rinks for 5 groups'!D$21,1),-2))),'Group Check'!$B:$E,2,FALSE))</f>
        <v>Ha Yat Ting (Gloria) (Hong Kong China ) &amp; Lai Gon-Lap Stanley (Hong Kong China )</v>
      </c>
      <c r="C197" s="68"/>
      <c r="D197" s="68"/>
      <c r="F197" s="66" t="s">
        <v>670</v>
      </c>
      <c r="G197" s="68"/>
      <c r="H197" s="68"/>
      <c r="I197" s="68"/>
      <c r="J197" s="65" t="str">
        <f>IF('Rinks for 5 groups'!D$21="","",VLOOKUP(_xlfn.NUMBERVALUE(RIGHT('Rinks for 5 groups'!D$21,SUM(LEN('Rinks for 5 groups'!D$21),-FIND("v",'Rinks for 5 groups'!D$21,1),-1))),'Group Check'!$B:$E,2,FALSE))</f>
        <v>Tayla Bruce (New Zealand) &amp; Shannon McIlroy (New Zealand)</v>
      </c>
      <c r="K197" s="65" t="str">
        <f t="shared" ref="K197:K201" si="266">IF(S197="","",IF(S197=3,N197,T197))</f>
        <v/>
      </c>
      <c r="L197" s="65" t="str">
        <f t="shared" ref="L197:L201" si="267">IF(K197="","",IF(K197=B197,J197,B197))</f>
        <v/>
      </c>
      <c r="N197" s="65" t="str">
        <f t="shared" ref="N197:N201" si="268">B197</f>
        <v>Ha Yat Ting (Gloria) (Hong Kong China ) &amp; Lai Gon-Lap Stanley (Hong Kong China )</v>
      </c>
      <c r="O197" s="65" t="str">
        <f t="shared" ref="O197:O201" si="269">IF(AND(C197="",G197=""),"",IF($C197&gt;$G197,2,IF($C197=$G197,1,0)))</f>
        <v/>
      </c>
      <c r="P197" s="65" t="str">
        <f t="shared" ref="P197:P201" si="270">IF(AND(D197="",H197=""),"",IF($D197&gt;$H197,2,IF($D197=$H197,1,0)))</f>
        <v/>
      </c>
      <c r="Q197" s="65" t="str">
        <f t="shared" ref="Q197:Q201" si="271">IF(AND(E197="",I197=""),"",IF($E197&gt;$I197,1,IF($E197=$I197,0.5,0)))</f>
        <v/>
      </c>
      <c r="R197" s="65" t="str">
        <f t="shared" ref="R197:R201" si="272">IF(O197="","",SUM(O197:P197))</f>
        <v/>
      </c>
      <c r="S197" s="65" t="str">
        <f t="shared" ref="S197:S201" si="273">IF(O197="","",IF(R197&gt;X197,3,IF(Q197&gt;W197,3,0)))</f>
        <v/>
      </c>
      <c r="T197" s="65" t="str">
        <f t="shared" ref="T197:T201" si="274">J197</f>
        <v>Tayla Bruce (New Zealand) &amp; Shannon McIlroy (New Zealand)</v>
      </c>
      <c r="U197" s="65" t="str">
        <f t="shared" ref="U197:U201" si="275">IF(AND(C197="",G197=""),"",IF($G197&gt;$C197,2,IF($G197=$C197,1,0)))</f>
        <v/>
      </c>
      <c r="V197" s="65" t="str">
        <f t="shared" ref="V197:V201" si="276">IF(AND(D197="",H197=""),"",IF($H197&gt;$D197,2,IF($H197=$D197,1,0)))</f>
        <v/>
      </c>
      <c r="W197" s="65" t="str">
        <f t="shared" ref="W197:W201" si="277">IF(AND(E197="",I197=""),"",IF($I197&gt;$E197,1,IF($I197=$E197,0.5,0)))</f>
        <v/>
      </c>
      <c r="X197" s="65" t="str">
        <f t="shared" ref="X197:X201" si="278">IF(U197="","",SUM(U197:V197))</f>
        <v/>
      </c>
      <c r="Y197" s="65" t="str">
        <f t="shared" ref="Y197:Y201" si="279">IF(U197="","",IF(X197&gt;R197,3,IF(W197&gt;Q197,3,0)))</f>
        <v/>
      </c>
    </row>
    <row r="198" spans="1:25">
      <c r="A198" s="65" t="str">
        <f>IF(ISNUMBER(MATCH(B198,'Group Check'!$C$82:$C$111,0))," MXP ",IF(ISNUMBER(MATCH(B198,'Group Check'!$C$2:$C$31,0))," MS ",IF(ISNUMBER(MATCH(B198,'Group Check'!$C$42:$C$70,0))," WS ","")))</f>
        <v xml:space="preserve"> MXP </v>
      </c>
      <c r="B198" s="65" t="str">
        <f>IF('Rinks for 5 groups'!E$21="","",VLOOKUP(_xlfn.NUMBERVALUE(LEFT('Rinks for 5 groups'!E$21,SUM(FIND("v",'Rinks for 5 groups'!E$21,1),-2))),'Group Check'!$B:$E,2,FALSE))</f>
        <v>Lee Beng Hua (May) (Singapore ) &amp; Chiu Pok Man (Singapore )</v>
      </c>
      <c r="C198" s="68"/>
      <c r="D198" s="68"/>
      <c r="F198" s="66" t="s">
        <v>670</v>
      </c>
      <c r="G198" s="68"/>
      <c r="H198" s="68"/>
      <c r="I198" s="68"/>
      <c r="J198" s="65" t="str">
        <f>IF('Rinks for 5 groups'!E$21="","",VLOOKUP(_xlfn.NUMBERVALUE(RIGHT('Rinks for 5 groups'!E$21,SUM(LEN('Rinks for 5 groups'!E$21),-FIND("v",'Rinks for 5 groups'!E$21,1),-1))),'Group Check'!$B:$E,2,FALSE))</f>
        <v>Cindy Royet  (France) &amp; Maxime Faure  (France)</v>
      </c>
      <c r="K198" s="65" t="str">
        <f t="shared" si="266"/>
        <v/>
      </c>
      <c r="L198" s="65" t="str">
        <f t="shared" si="267"/>
        <v/>
      </c>
      <c r="N198" s="65" t="str">
        <f t="shared" si="268"/>
        <v>Lee Beng Hua (May) (Singapore ) &amp; Chiu Pok Man (Singapore )</v>
      </c>
      <c r="O198" s="65" t="str">
        <f t="shared" si="269"/>
        <v/>
      </c>
      <c r="P198" s="65" t="str">
        <f t="shared" si="270"/>
        <v/>
      </c>
      <c r="Q198" s="65" t="str">
        <f t="shared" si="271"/>
        <v/>
      </c>
      <c r="R198" s="65" t="str">
        <f t="shared" si="272"/>
        <v/>
      </c>
      <c r="S198" s="65" t="str">
        <f t="shared" si="273"/>
        <v/>
      </c>
      <c r="T198" s="65" t="str">
        <f t="shared" si="274"/>
        <v>Cindy Royet  (France) &amp; Maxime Faure  (France)</v>
      </c>
      <c r="U198" s="65" t="str">
        <f t="shared" si="275"/>
        <v/>
      </c>
      <c r="V198" s="65" t="str">
        <f t="shared" si="276"/>
        <v/>
      </c>
      <c r="W198" s="65" t="str">
        <f t="shared" si="277"/>
        <v/>
      </c>
      <c r="X198" s="65" t="str">
        <f t="shared" si="278"/>
        <v/>
      </c>
      <c r="Y198" s="65" t="str">
        <f t="shared" si="279"/>
        <v/>
      </c>
    </row>
    <row r="199" spans="1:25">
      <c r="A199" s="65" t="str">
        <f>IF(ISNUMBER(MATCH(B199,'Group Check'!$C$82:$C$111,0))," MXP ",IF(ISNUMBER(MATCH(B199,'Group Check'!$C$2:$C$31,0))," MS ",IF(ISNUMBER(MATCH(B199,'Group Check'!$C$42:$C$70,0))," WS ","")))</f>
        <v xml:space="preserve"> MXP </v>
      </c>
      <c r="B199" s="65" t="str">
        <f>IF('Rinks for 5 groups'!F$21="","",VLOOKUP(_xlfn.NUMBERVALUE(LEFT('Rinks for 5 groups'!F$21,SUM(FIND("v",'Rinks for 5 groups'!F$21,1),-2))),'Group Check'!$B:$E,2,FALSE))</f>
        <v>Irit Grencel (Israel ) &amp; Gabor Foti (Hungary)</v>
      </c>
      <c r="C199" s="68"/>
      <c r="D199" s="68"/>
      <c r="F199" s="66" t="s">
        <v>670</v>
      </c>
      <c r="G199" s="68"/>
      <c r="H199" s="68"/>
      <c r="I199" s="68"/>
      <c r="J199" s="65" t="str">
        <f>IF('Rinks for 5 groups'!F$21="","",VLOOKUP(_xlfn.NUMBERVALUE(RIGHT('Rinks for 5 groups'!F$21,SUM(LEN('Rinks for 5 groups'!F$21),-FIND("v",'Rinks for 5 groups'!F$21,1),-1))),'Group Check'!$B:$E,2,FALSE))</f>
        <v>Christine (Petal) Jones (Norfolk Island) &amp; Jordy Jones (Norfolk Island)</v>
      </c>
      <c r="K199" s="65" t="str">
        <f t="shared" si="266"/>
        <v/>
      </c>
      <c r="L199" s="65" t="str">
        <f t="shared" si="267"/>
        <v/>
      </c>
      <c r="N199" s="65" t="str">
        <f t="shared" si="268"/>
        <v>Irit Grencel (Israel ) &amp; Gabor Foti (Hungary)</v>
      </c>
      <c r="O199" s="65" t="str">
        <f t="shared" si="269"/>
        <v/>
      </c>
      <c r="P199" s="65" t="str">
        <f t="shared" si="270"/>
        <v/>
      </c>
      <c r="Q199" s="65" t="str">
        <f t="shared" si="271"/>
        <v/>
      </c>
      <c r="R199" s="65" t="str">
        <f t="shared" si="272"/>
        <v/>
      </c>
      <c r="S199" s="65" t="str">
        <f t="shared" si="273"/>
        <v/>
      </c>
      <c r="T199" s="65" t="str">
        <f t="shared" si="274"/>
        <v>Christine (Petal) Jones (Norfolk Island) &amp; Jordy Jones (Norfolk Island)</v>
      </c>
      <c r="U199" s="65" t="str">
        <f t="shared" si="275"/>
        <v/>
      </c>
      <c r="V199" s="65" t="str">
        <f t="shared" si="276"/>
        <v/>
      </c>
      <c r="W199" s="65" t="str">
        <f t="shared" si="277"/>
        <v/>
      </c>
      <c r="X199" s="65" t="str">
        <f t="shared" si="278"/>
        <v/>
      </c>
      <c r="Y199" s="65" t="str">
        <f t="shared" si="279"/>
        <v/>
      </c>
    </row>
    <row r="200" spans="1:25">
      <c r="A200" s="65" t="str">
        <f>IF(ISNUMBER(MATCH(B200,'Group Check'!$C$82:$C$111,0))," MXP ",IF(ISNUMBER(MATCH(B200,'Group Check'!$C$2:$C$31,0))," MS ",IF(ISNUMBER(MATCH(B200,'Group Check'!$C$42:$C$70,0))," WS ","")))</f>
        <v xml:space="preserve"> MXP </v>
      </c>
      <c r="B200" s="65" t="str">
        <f>IF('Rinks for 5 groups'!G$21="","",VLOOKUP(_xlfn.NUMBERVALUE(LEFT('Rinks for 5 groups'!G$21,SUM(FIND("v",'Rinks for 5 groups'!G$21,1),-2))),'Group Check'!$B:$E,2,FALSE))</f>
        <v>Sandra Hazel Bailie MBE (Ireland ) &amp; Simon Martin (Ireland )</v>
      </c>
      <c r="C200" s="68"/>
      <c r="D200" s="68"/>
      <c r="F200" s="66" t="s">
        <v>670</v>
      </c>
      <c r="G200" s="68"/>
      <c r="H200" s="68"/>
      <c r="I200" s="68"/>
      <c r="J200" s="65" t="str">
        <f>IF('Rinks for 5 groups'!G$21="","",VLOOKUP(_xlfn.NUMBERVALUE(RIGHT('Rinks for 5 groups'!G$21,SUM(LEN('Rinks for 5 groups'!G$21),-FIND("v",'Rinks for 5 groups'!G$21,1),-1))),'Group Check'!$B:$E,2,FALSE))</f>
        <v>Natalie McWilliams (Scotland) &amp; Oliver John Thompson (Falkland Islands )</v>
      </c>
      <c r="K200" s="65" t="str">
        <f t="shared" si="266"/>
        <v/>
      </c>
      <c r="L200" s="65" t="str">
        <f t="shared" si="267"/>
        <v/>
      </c>
      <c r="N200" s="65" t="str">
        <f t="shared" si="268"/>
        <v>Sandra Hazel Bailie MBE (Ireland ) &amp; Simon Martin (Ireland )</v>
      </c>
      <c r="O200" s="65" t="str">
        <f t="shared" si="269"/>
        <v/>
      </c>
      <c r="P200" s="65" t="str">
        <f t="shared" si="270"/>
        <v/>
      </c>
      <c r="Q200" s="65" t="str">
        <f t="shared" si="271"/>
        <v/>
      </c>
      <c r="R200" s="65" t="str">
        <f t="shared" si="272"/>
        <v/>
      </c>
      <c r="S200" s="65" t="str">
        <f t="shared" si="273"/>
        <v/>
      </c>
      <c r="T200" s="65" t="str">
        <f t="shared" si="274"/>
        <v>Natalie McWilliams (Scotland) &amp; Oliver John Thompson (Falkland Islands )</v>
      </c>
      <c r="U200" s="65" t="str">
        <f t="shared" si="275"/>
        <v/>
      </c>
      <c r="V200" s="65" t="str">
        <f t="shared" si="276"/>
        <v/>
      </c>
      <c r="W200" s="65" t="str">
        <f t="shared" si="277"/>
        <v/>
      </c>
      <c r="X200" s="65" t="str">
        <f t="shared" si="278"/>
        <v/>
      </c>
      <c r="Y200" s="65" t="str">
        <f t="shared" si="279"/>
        <v/>
      </c>
    </row>
    <row r="201" spans="1:25">
      <c r="A201" s="65" t="str">
        <f>IF(ISNUMBER(MATCH(B201,'Group Check'!$C$82:$C$111,0))," MXP ",IF(ISNUMBER(MATCH(B201,'Group Check'!$C$2:$C$31,0))," MS ",IF(ISNUMBER(MATCH(B201,'Group Check'!$C$42:$C$70,0))," WS ","")))</f>
        <v xml:space="preserve"> MXP </v>
      </c>
      <c r="B201" s="65" t="str">
        <f>IF('Rinks for 5 groups'!H$21="","",VLOOKUP(_xlfn.NUMBERVALUE(LEFT('Rinks for 5 groups'!H$21,SUM(FIND("v",'Rinks for 5 groups'!H$21,1),-2))),'Group Check'!$B:$E,2,FALSE))</f>
        <v>Maureen Caesar (Jamaica) &amp; Robert Simpson (Jamaica)</v>
      </c>
      <c r="C201" s="68"/>
      <c r="D201" s="68"/>
      <c r="F201" s="66" t="s">
        <v>670</v>
      </c>
      <c r="G201" s="68"/>
      <c r="H201" s="68"/>
      <c r="I201" s="68"/>
      <c r="J201" s="65" t="str">
        <f>IF('Rinks for 5 groups'!H$21="","",VLOOKUP(_xlfn.NUMBERVALUE(RIGHT('Rinks for 5 groups'!H$21,SUM(LEN('Rinks for 5 groups'!H$21),-FIND("v",'Rinks for 5 groups'!H$21,1),-1))),'Group Check'!$B:$E,2,FALSE))</f>
        <v>Pian Lai (Macao China ) &amp; Johnny Ng (Macao China )</v>
      </c>
      <c r="K201" s="65" t="str">
        <f t="shared" si="266"/>
        <v/>
      </c>
      <c r="L201" s="65" t="str">
        <f t="shared" si="267"/>
        <v/>
      </c>
      <c r="N201" s="65" t="str">
        <f t="shared" si="268"/>
        <v>Maureen Caesar (Jamaica) &amp; Robert Simpson (Jamaica)</v>
      </c>
      <c r="O201" s="65" t="str">
        <f t="shared" si="269"/>
        <v/>
      </c>
      <c r="P201" s="65" t="str">
        <f t="shared" si="270"/>
        <v/>
      </c>
      <c r="Q201" s="65" t="str">
        <f t="shared" si="271"/>
        <v/>
      </c>
      <c r="R201" s="65" t="str">
        <f t="shared" si="272"/>
        <v/>
      </c>
      <c r="S201" s="65" t="str">
        <f t="shared" si="273"/>
        <v/>
      </c>
      <c r="T201" s="65" t="str">
        <f t="shared" si="274"/>
        <v>Pian Lai (Macao China ) &amp; Johnny Ng (Macao China )</v>
      </c>
      <c r="U201" s="65" t="str">
        <f t="shared" si="275"/>
        <v/>
      </c>
      <c r="V201" s="65" t="str">
        <f t="shared" si="276"/>
        <v/>
      </c>
      <c r="W201" s="65" t="str">
        <f t="shared" si="277"/>
        <v/>
      </c>
      <c r="X201" s="65" t="str">
        <f t="shared" si="278"/>
        <v/>
      </c>
      <c r="Y201" s="65" t="str">
        <f t="shared" si="279"/>
        <v/>
      </c>
    </row>
    <row r="202" spans="1:25">
      <c r="C202" s="68"/>
      <c r="D202" s="68"/>
      <c r="G202" s="68"/>
      <c r="H202" s="68"/>
      <c r="I202" s="68"/>
    </row>
    <row r="203" spans="1:25" ht="21" customHeight="1">
      <c r="B203" s="297" t="s">
        <v>645</v>
      </c>
      <c r="C203" s="297"/>
      <c r="D203" s="297"/>
      <c r="E203" s="297"/>
      <c r="F203" s="297"/>
      <c r="G203" s="297"/>
      <c r="H203" s="297"/>
      <c r="I203" s="297"/>
      <c r="J203" s="297"/>
      <c r="K203" s="192"/>
      <c r="L203" s="64"/>
      <c r="N203" s="298" t="s">
        <v>553</v>
      </c>
      <c r="O203" s="298"/>
      <c r="P203" s="298"/>
      <c r="Q203" s="298"/>
      <c r="R203" s="298"/>
      <c r="S203" s="298"/>
      <c r="T203" s="298" t="s">
        <v>554</v>
      </c>
      <c r="U203" s="298"/>
      <c r="V203" s="298"/>
      <c r="W203" s="298"/>
      <c r="X203" s="298"/>
      <c r="Y203" s="298"/>
    </row>
    <row r="204" spans="1:25" s="66" customFormat="1" ht="45">
      <c r="B204" s="66" t="s">
        <v>550</v>
      </c>
      <c r="C204" s="67" t="s">
        <v>551</v>
      </c>
      <c r="D204" s="67" t="s">
        <v>552</v>
      </c>
      <c r="G204" s="67" t="s">
        <v>551</v>
      </c>
      <c r="H204" s="67" t="s">
        <v>552</v>
      </c>
      <c r="I204" s="67"/>
      <c r="J204" s="66" t="s">
        <v>550</v>
      </c>
      <c r="K204" s="66" t="s">
        <v>596</v>
      </c>
      <c r="L204" s="66" t="s">
        <v>597</v>
      </c>
      <c r="O204" s="107" t="s">
        <v>594</v>
      </c>
      <c r="P204" s="107" t="s">
        <v>592</v>
      </c>
      <c r="Q204" s="107" t="s">
        <v>593</v>
      </c>
      <c r="R204" s="107" t="s">
        <v>601</v>
      </c>
      <c r="S204" s="107" t="s">
        <v>595</v>
      </c>
      <c r="T204" s="107"/>
      <c r="U204" s="107" t="s">
        <v>594</v>
      </c>
      <c r="V204" s="107" t="s">
        <v>592</v>
      </c>
      <c r="W204" s="107" t="s">
        <v>593</v>
      </c>
      <c r="X204" s="107" t="s">
        <v>602</v>
      </c>
      <c r="Y204" s="67" t="s">
        <v>595</v>
      </c>
    </row>
    <row r="205" spans="1:25">
      <c r="A205" s="65" t="str">
        <f>IF(ISNUMBER(MATCH(B205,'Group Check'!$C$82:$C$111,0))," MXP ",IF(ISNUMBER(MATCH(B205,'Group Check'!$C$2:$C$31,0))," MS ",IF(ISNUMBER(MATCH(B205,'Group Check'!$C$42:$C$70,0))," WS ","")))</f>
        <v xml:space="preserve"> MXP </v>
      </c>
      <c r="B205" s="65" t="str">
        <f>IF('Rinks for 5 groups'!C$22="","",VLOOKUP(_xlfn.NUMBERVALUE(LEFT('Rinks for 5 groups'!C$22,SUM(FIND("v",'Rinks for 5 groups'!C$22,1),-2))),'Group Check'!$B:$E,2,FALSE))</f>
        <v>Samantha Atkinson (Australia) &amp; Ray Pearse (Australia)</v>
      </c>
      <c r="C205" s="68"/>
      <c r="D205" s="68"/>
      <c r="F205" s="66" t="s">
        <v>670</v>
      </c>
      <c r="G205" s="68"/>
      <c r="H205" s="68"/>
      <c r="I205" s="68"/>
      <c r="J205" s="65" t="str">
        <f>IF('Rinks for 5 groups'!C$22="","",VLOOKUP(_xlfn.NUMBERVALUE(RIGHT('Rinks for 5 groups'!C$22,SUM(LEN('Rinks for 5 groups'!C$22),-FIND("v",'Rinks for 5 groups'!C$22,1),-1))),'Group Check'!$B:$E,2,FALSE))</f>
        <v>Caroline Whitehead (Isle Of Man) &amp; Clive McGreal (Isle Of Man)</v>
      </c>
      <c r="K205" s="65" t="str">
        <f t="shared" ref="K205:K210" si="280">IF(S205="","",IF(S205=3,N205,T205))</f>
        <v/>
      </c>
      <c r="L205" s="65" t="str">
        <f t="shared" ref="L205:L210" si="281">IF(K205="","",IF(K205=B205,J205,B205))</f>
        <v/>
      </c>
      <c r="N205" s="65" t="str">
        <f t="shared" ref="N205:N210" si="282">B205</f>
        <v>Samantha Atkinson (Australia) &amp; Ray Pearse (Australia)</v>
      </c>
      <c r="O205" s="65" t="str">
        <f t="shared" ref="O205:O210" si="283">IF(AND(C205="",G205=""),"",IF($C205&gt;$G205,2,IF($C205=$G205,1,0)))</f>
        <v/>
      </c>
      <c r="P205" s="65" t="str">
        <f t="shared" ref="P205:P210" si="284">IF(AND(D205="",H205=""),"",IF($D205&gt;$H205,2,IF($D205=$H205,1,0)))</f>
        <v/>
      </c>
      <c r="Q205" s="65" t="str">
        <f t="shared" ref="Q205:Q210" si="285">IF(AND(E205="",I205=""),"",IF($E205&gt;$I205,1,IF($E205=$I205,0.5,0)))</f>
        <v/>
      </c>
      <c r="R205" s="65" t="str">
        <f t="shared" ref="R205:R210" si="286">IF(O205="","",SUM(O205:P205))</f>
        <v/>
      </c>
      <c r="S205" s="65" t="str">
        <f t="shared" ref="S205:S210" si="287">IF(O205="","",IF(R205&gt;X205,3,IF(Q205&gt;W205,3,0)))</f>
        <v/>
      </c>
      <c r="T205" s="65" t="str">
        <f t="shared" ref="T205:T210" si="288">J205</f>
        <v>Caroline Whitehead (Isle Of Man) &amp; Clive McGreal (Isle Of Man)</v>
      </c>
      <c r="U205" s="65" t="str">
        <f t="shared" ref="U205:U210" si="289">IF(AND(C205="",G205=""),"",IF($G205&gt;$C205,2,IF($G205=$C205,1,0)))</f>
        <v/>
      </c>
      <c r="V205" s="65" t="str">
        <f t="shared" ref="V205:V210" si="290">IF(AND(D205="",H205=""),"",IF($H205&gt;$D205,2,IF($H205=$D205,1,0)))</f>
        <v/>
      </c>
      <c r="W205" s="65" t="str">
        <f t="shared" ref="W205:W210" si="291">IF(AND(E205="",I205=""),"",IF($I205&gt;$E205,1,IF($I205=$E205,0.5,0)))</f>
        <v/>
      </c>
      <c r="X205" s="65" t="str">
        <f t="shared" ref="X205:X210" si="292">IF(U205="","",SUM(U205:V205))</f>
        <v/>
      </c>
      <c r="Y205" s="65" t="str">
        <f t="shared" ref="Y205:Y210" si="293">IF(U205="","",IF(X205&gt;R205,3,IF(W205&gt;Q205,3,0)))</f>
        <v/>
      </c>
    </row>
    <row r="206" spans="1:25">
      <c r="A206" s="65" t="str">
        <f>IF(ISNUMBER(MATCH(B206,'Group Check'!$C$82:$C$111,0))," MXP ",IF(ISNUMBER(MATCH(B206,'Group Check'!$C$2:$C$31,0))," MS ",IF(ISNUMBER(MATCH(B206,'Group Check'!$C$42:$C$70,0))," WS ","")))</f>
        <v xml:space="preserve"> MXP </v>
      </c>
      <c r="B206" s="65" t="str">
        <f>IF('Rinks for 5 groups'!D$22="","",VLOOKUP(_xlfn.NUMBERVALUE(LEFT('Rinks for 5 groups'!D$22,SUM(FIND("v",'Rinks for 5 groups'!D$22,1),-2))),'Group Check'!$B:$E,2,FALSE))</f>
        <v>Rahsan Akar (Turkiye) &amp; Ozkan Akar (Turkiye)</v>
      </c>
      <c r="C206" s="68"/>
      <c r="D206" s="68"/>
      <c r="F206" s="66" t="s">
        <v>670</v>
      </c>
      <c r="G206" s="68"/>
      <c r="H206" s="68"/>
      <c r="I206" s="68"/>
      <c r="J206" s="65" t="str">
        <f>IF('Rinks for 5 groups'!D$22="","",VLOOKUP(_xlfn.NUMBERVALUE(RIGHT('Rinks for 5 groups'!D$22,SUM(LEN('Rinks for 5 groups'!D$22),-FIND("v",'Rinks for 5 groups'!D$22,1),-1))),'Group Check'!$B:$E,2,FALSE))</f>
        <v>Keiko Kurohara (Japan ) &amp; Hisaharu Satou (Japan )</v>
      </c>
      <c r="K206" s="65" t="str">
        <f t="shared" si="280"/>
        <v/>
      </c>
      <c r="L206" s="65" t="str">
        <f t="shared" si="281"/>
        <v/>
      </c>
      <c r="N206" s="65" t="str">
        <f t="shared" si="282"/>
        <v>Rahsan Akar (Turkiye) &amp; Ozkan Akar (Turkiye)</v>
      </c>
      <c r="O206" s="65" t="str">
        <f t="shared" si="283"/>
        <v/>
      </c>
      <c r="P206" s="65" t="str">
        <f t="shared" si="284"/>
        <v/>
      </c>
      <c r="Q206" s="65" t="str">
        <f t="shared" si="285"/>
        <v/>
      </c>
      <c r="R206" s="65" t="str">
        <f t="shared" si="286"/>
        <v/>
      </c>
      <c r="S206" s="65" t="str">
        <f t="shared" si="287"/>
        <v/>
      </c>
      <c r="T206" s="65" t="str">
        <f t="shared" si="288"/>
        <v>Keiko Kurohara (Japan ) &amp; Hisaharu Satou (Japan )</v>
      </c>
      <c r="U206" s="65" t="str">
        <f t="shared" si="289"/>
        <v/>
      </c>
      <c r="V206" s="65" t="str">
        <f t="shared" si="290"/>
        <v/>
      </c>
      <c r="W206" s="65" t="str">
        <f t="shared" si="291"/>
        <v/>
      </c>
      <c r="X206" s="65" t="str">
        <f t="shared" si="292"/>
        <v/>
      </c>
      <c r="Y206" s="65" t="str">
        <f t="shared" si="293"/>
        <v/>
      </c>
    </row>
    <row r="207" spans="1:25">
      <c r="A207" s="65" t="str">
        <f>IF(ISNUMBER(MATCH(B207,'Group Check'!$C$82:$C$111,0))," MXP ",IF(ISNUMBER(MATCH(B207,'Group Check'!$C$2:$C$31,0))," MS ",IF(ISNUMBER(MATCH(B207,'Group Check'!$C$42:$C$70,0))," WS ","")))</f>
        <v xml:space="preserve"> MXP </v>
      </c>
      <c r="B207" s="65" t="str">
        <f>IF('Rinks for 5 groups'!E$22="","",VLOOKUP(_xlfn.NUMBERVALUE(LEFT('Rinks for 5 groups'!E$22,SUM(FIND("v",'Rinks for 5 groups'!E$22,1),-2))),'Group Check'!$B:$E,2,FALSE))</f>
        <v>Rosemary Ogier (Guernsey ) &amp; Jason Greenslade (Guernsey )</v>
      </c>
      <c r="C207" s="68"/>
      <c r="D207" s="68"/>
      <c r="F207" s="66" t="s">
        <v>670</v>
      </c>
      <c r="G207" s="68"/>
      <c r="H207" s="68"/>
      <c r="I207" s="68"/>
      <c r="J207" s="65" t="str">
        <f>IF('Rinks for 5 groups'!E$22="","",VLOOKUP(_xlfn.NUMBERVALUE(RIGHT('Rinks for 5 groups'!E$22,SUM(LEN('Rinks for 5 groups'!E$22),-FIND("v",'Rinks for 5 groups'!E$22,1),-1))),'Group Check'!$B:$E,2,FALSE))</f>
        <v>Lisa Bonsor (Spain) &amp; Peter Bonsor (Spain)</v>
      </c>
      <c r="K207" s="65" t="str">
        <f t="shared" si="280"/>
        <v/>
      </c>
      <c r="L207" s="65" t="str">
        <f t="shared" si="281"/>
        <v/>
      </c>
      <c r="N207" s="65" t="str">
        <f t="shared" si="282"/>
        <v>Rosemary Ogier (Guernsey ) &amp; Jason Greenslade (Guernsey )</v>
      </c>
      <c r="O207" s="65" t="str">
        <f t="shared" si="283"/>
        <v/>
      </c>
      <c r="P207" s="65" t="str">
        <f t="shared" si="284"/>
        <v/>
      </c>
      <c r="Q207" s="65" t="str">
        <f t="shared" si="285"/>
        <v/>
      </c>
      <c r="R207" s="65" t="str">
        <f t="shared" si="286"/>
        <v/>
      </c>
      <c r="S207" s="65" t="str">
        <f t="shared" si="287"/>
        <v/>
      </c>
      <c r="T207" s="65" t="str">
        <f t="shared" si="288"/>
        <v>Lisa Bonsor (Spain) &amp; Peter Bonsor (Spain)</v>
      </c>
      <c r="U207" s="65" t="str">
        <f t="shared" si="289"/>
        <v/>
      </c>
      <c r="V207" s="65" t="str">
        <f t="shared" si="290"/>
        <v/>
      </c>
      <c r="W207" s="65" t="str">
        <f t="shared" si="291"/>
        <v/>
      </c>
      <c r="X207" s="65" t="str">
        <f t="shared" si="292"/>
        <v/>
      </c>
      <c r="Y207" s="65" t="str">
        <f t="shared" si="293"/>
        <v/>
      </c>
    </row>
    <row r="208" spans="1:25">
      <c r="A208" s="65" t="str">
        <f>IF(ISNUMBER(MATCH(B208,'Group Check'!$C$82:$C$111,0))," MXP ",IF(ISNUMBER(MATCH(B208,'Group Check'!$C$2:$C$31,0))," MS ",IF(ISNUMBER(MATCH(B208,'Group Check'!$C$42:$C$70,0))," WS ","")))</f>
        <v xml:space="preserve"> MXP </v>
      </c>
      <c r="B208" s="65" t="str">
        <f>IF('Rinks for 5 groups'!F$22="","",VLOOKUP(_xlfn.NUMBERVALUE(LEFT('Rinks for 5 groups'!F$22,SUM(FIND("v",'Rinks for 5 groups'!F$22,1),-2))),'Group Check'!$B:$E,2,FALSE))</f>
        <v>Alison Merrien MBE (Guernsey ) &amp; Lars Olov Backgren (Sweden )</v>
      </c>
      <c r="C208" s="68"/>
      <c r="D208" s="68"/>
      <c r="F208" s="66" t="s">
        <v>670</v>
      </c>
      <c r="G208" s="68"/>
      <c r="H208" s="68"/>
      <c r="I208" s="68"/>
      <c r="J208" s="65" t="str">
        <f>IF('Rinks for 5 groups'!F$22="","",VLOOKUP(_xlfn.NUMBERVALUE(RIGHT('Rinks for 5 groups'!F$22,SUM(LEN('Rinks for 5 groups'!F$22),-FIND("v",'Rinks for 5 groups'!F$22,1),-1))),'Group Check'!$B:$E,2,FALSE))</f>
        <v>Lindsey Greechan (Jersey) &amp; Derek Boswell (Jersey)</v>
      </c>
      <c r="K208" s="65" t="str">
        <f t="shared" si="280"/>
        <v/>
      </c>
      <c r="L208" s="65" t="str">
        <f t="shared" si="281"/>
        <v/>
      </c>
      <c r="N208" s="65" t="str">
        <f t="shared" si="282"/>
        <v>Alison Merrien MBE (Guernsey ) &amp; Lars Olov Backgren (Sweden )</v>
      </c>
      <c r="O208" s="65" t="str">
        <f t="shared" si="283"/>
        <v/>
      </c>
      <c r="P208" s="65" t="str">
        <f t="shared" si="284"/>
        <v/>
      </c>
      <c r="Q208" s="65" t="str">
        <f t="shared" si="285"/>
        <v/>
      </c>
      <c r="R208" s="65" t="str">
        <f t="shared" si="286"/>
        <v/>
      </c>
      <c r="S208" s="65" t="str">
        <f t="shared" si="287"/>
        <v/>
      </c>
      <c r="T208" s="65" t="str">
        <f t="shared" si="288"/>
        <v>Lindsey Greechan (Jersey) &amp; Derek Boswell (Jersey)</v>
      </c>
      <c r="U208" s="65" t="str">
        <f t="shared" si="289"/>
        <v/>
      </c>
      <c r="V208" s="65" t="str">
        <f t="shared" si="290"/>
        <v/>
      </c>
      <c r="W208" s="65" t="str">
        <f t="shared" si="291"/>
        <v/>
      </c>
      <c r="X208" s="65" t="str">
        <f t="shared" si="292"/>
        <v/>
      </c>
      <c r="Y208" s="65" t="str">
        <f t="shared" si="293"/>
        <v/>
      </c>
    </row>
    <row r="209" spans="1:25">
      <c r="A209" s="65" t="str">
        <f>IF(ISNUMBER(MATCH(B209,'Group Check'!$C$82:$C$111,0))," MXP ",IF(ISNUMBER(MATCH(B209,'Group Check'!$C$2:$C$31,0))," MS ",IF(ISNUMBER(MATCH(B209,'Group Check'!$C$42:$C$70,0))," WS ","")))</f>
        <v xml:space="preserve"> MXP </v>
      </c>
      <c r="B209" s="65" t="str">
        <f>IF('Rinks for 5 groups'!G$22="","",VLOOKUP(_xlfn.NUMBERVALUE(LEFT('Rinks for 5 groups'!G$22,SUM(FIND("v",'Rinks for 5 groups'!G$22,1),-2))),'Group Check'!$B:$E,2,FALSE))</f>
        <v>Lephai Marea Modutlwa (Botswana) &amp; Michael Gabobewe (Botswana)</v>
      </c>
      <c r="C209" s="68"/>
      <c r="D209" s="68"/>
      <c r="F209" s="66" t="s">
        <v>670</v>
      </c>
      <c r="G209" s="68"/>
      <c r="H209" s="68"/>
      <c r="I209" s="68"/>
      <c r="J209" s="65" t="str">
        <f>IF('Rinks for 5 groups'!G$22="","",VLOOKUP(_xlfn.NUMBERVALUE(RIGHT('Rinks for 5 groups'!G$22,SUM(LEN('Rinks for 5 groups'!G$22),-FIND("v",'Rinks for 5 groups'!G$22,1),-1))),'Group Check'!$B:$E,2,FALSE))</f>
        <v>Linda Ng (Canada ) &amp; Mike McNorton (Canada )</v>
      </c>
      <c r="K209" s="65" t="str">
        <f t="shared" si="280"/>
        <v/>
      </c>
      <c r="L209" s="65" t="str">
        <f t="shared" si="281"/>
        <v/>
      </c>
      <c r="N209" s="65" t="str">
        <f t="shared" si="282"/>
        <v>Lephai Marea Modutlwa (Botswana) &amp; Michael Gabobewe (Botswana)</v>
      </c>
      <c r="O209" s="65" t="str">
        <f t="shared" si="283"/>
        <v/>
      </c>
      <c r="P209" s="65" t="str">
        <f t="shared" si="284"/>
        <v/>
      </c>
      <c r="Q209" s="65" t="str">
        <f t="shared" si="285"/>
        <v/>
      </c>
      <c r="R209" s="65" t="str">
        <f t="shared" si="286"/>
        <v/>
      </c>
      <c r="S209" s="65" t="str">
        <f t="shared" si="287"/>
        <v/>
      </c>
      <c r="T209" s="65" t="str">
        <f t="shared" si="288"/>
        <v>Linda Ng (Canada ) &amp; Mike McNorton (Canada )</v>
      </c>
      <c r="U209" s="65" t="str">
        <f t="shared" si="289"/>
        <v/>
      </c>
      <c r="V209" s="65" t="str">
        <f t="shared" si="290"/>
        <v/>
      </c>
      <c r="W209" s="65" t="str">
        <f t="shared" si="291"/>
        <v/>
      </c>
      <c r="X209" s="65" t="str">
        <f t="shared" si="292"/>
        <v/>
      </c>
      <c r="Y209" s="65" t="str">
        <f t="shared" si="293"/>
        <v/>
      </c>
    </row>
    <row r="210" spans="1:25">
      <c r="A210" s="65" t="str">
        <f>IF(ISNUMBER(MATCH(B210,'Group Check'!$C$82:$C$111,0))," MXP ",IF(ISNUMBER(MATCH(B210,'Group Check'!$C$2:$C$31,0))," MS ",IF(ISNUMBER(MATCH(B210,'Group Check'!$C$42:$C$70,0))," WS ","")))</f>
        <v xml:space="preserve"> MXP </v>
      </c>
      <c r="B210" s="65" t="str">
        <f>IF('Rinks for 5 groups'!H$22="","",VLOOKUP(_xlfn.NUMBERVALUE(LEFT('Rinks for 5 groups'!H$22,SUM(FIND("v",'Rinks for 5 groups'!H$22,1),-2))),'Group Check'!$B:$E,2,FALSE))</f>
        <v>Connie Rixon (Malta) &amp; Peter Ellul (Malta)</v>
      </c>
      <c r="C210" s="68"/>
      <c r="D210" s="68"/>
      <c r="F210" s="66" t="s">
        <v>670</v>
      </c>
      <c r="G210" s="68"/>
      <c r="H210" s="68"/>
      <c r="I210" s="68"/>
      <c r="J210" s="65" t="str">
        <f>IF('Rinks for 5 groups'!H$22="","",VLOOKUP(_xlfn.NUMBERVALUE(RIGHT('Rinks for 5 groups'!H$22,SUM(LEN('Rinks for 5 groups'!H$22),-FIND("v",'Rinks for 5 groups'!H$22,1),-1))),'Group Check'!$B:$E,2,FALSE))</f>
        <v>Nor Farrah Ain Abdullah (Malaysia ) &amp; Izzat Shameer Dzulkeple (Malaysia )</v>
      </c>
      <c r="K210" s="65" t="str">
        <f t="shared" si="280"/>
        <v/>
      </c>
      <c r="L210" s="65" t="str">
        <f t="shared" si="281"/>
        <v/>
      </c>
      <c r="N210" s="65" t="str">
        <f t="shared" si="282"/>
        <v>Connie Rixon (Malta) &amp; Peter Ellul (Malta)</v>
      </c>
      <c r="O210" s="65" t="str">
        <f t="shared" si="283"/>
        <v/>
      </c>
      <c r="P210" s="65" t="str">
        <f t="shared" si="284"/>
        <v/>
      </c>
      <c r="Q210" s="65" t="str">
        <f t="shared" si="285"/>
        <v/>
      </c>
      <c r="R210" s="65" t="str">
        <f t="shared" si="286"/>
        <v/>
      </c>
      <c r="S210" s="65" t="str">
        <f t="shared" si="287"/>
        <v/>
      </c>
      <c r="T210" s="65" t="str">
        <f t="shared" si="288"/>
        <v>Nor Farrah Ain Abdullah (Malaysia ) &amp; Izzat Shameer Dzulkeple (Malaysia )</v>
      </c>
      <c r="U210" s="65" t="str">
        <f t="shared" si="289"/>
        <v/>
      </c>
      <c r="V210" s="65" t="str">
        <f t="shared" si="290"/>
        <v/>
      </c>
      <c r="W210" s="65" t="str">
        <f t="shared" si="291"/>
        <v/>
      </c>
      <c r="X210" s="65" t="str">
        <f t="shared" si="292"/>
        <v/>
      </c>
      <c r="Y210" s="65" t="str">
        <f t="shared" si="293"/>
        <v/>
      </c>
    </row>
    <row r="211" spans="1:25">
      <c r="C211" s="68"/>
      <c r="D211" s="68"/>
      <c r="G211" s="68"/>
      <c r="H211" s="68"/>
      <c r="I211" s="68"/>
    </row>
    <row r="212" spans="1:25" ht="21" customHeight="1">
      <c r="B212" s="297" t="s">
        <v>646</v>
      </c>
      <c r="C212" s="297"/>
      <c r="D212" s="297"/>
      <c r="E212" s="297"/>
      <c r="F212" s="297"/>
      <c r="G212" s="297"/>
      <c r="H212" s="297"/>
      <c r="I212" s="297"/>
      <c r="J212" s="297"/>
      <c r="K212" s="192"/>
      <c r="L212" s="64"/>
      <c r="N212" s="298" t="s">
        <v>553</v>
      </c>
      <c r="O212" s="298"/>
      <c r="P212" s="298"/>
      <c r="Q212" s="298"/>
      <c r="R212" s="298"/>
      <c r="S212" s="298"/>
      <c r="T212" s="298" t="s">
        <v>554</v>
      </c>
      <c r="U212" s="298"/>
      <c r="V212" s="298"/>
      <c r="W212" s="298"/>
      <c r="X212" s="298"/>
      <c r="Y212" s="298"/>
    </row>
    <row r="213" spans="1:25" s="66" customFormat="1" ht="45">
      <c r="B213" s="66" t="s">
        <v>550</v>
      </c>
      <c r="C213" s="67" t="s">
        <v>551</v>
      </c>
      <c r="D213" s="67" t="s">
        <v>552</v>
      </c>
      <c r="G213" s="67" t="s">
        <v>551</v>
      </c>
      <c r="H213" s="67" t="s">
        <v>552</v>
      </c>
      <c r="I213" s="67"/>
      <c r="J213" s="66" t="s">
        <v>550</v>
      </c>
      <c r="K213" s="66" t="s">
        <v>596</v>
      </c>
      <c r="L213" s="66" t="s">
        <v>597</v>
      </c>
      <c r="O213" s="107" t="s">
        <v>594</v>
      </c>
      <c r="P213" s="107" t="s">
        <v>592</v>
      </c>
      <c r="Q213" s="107" t="s">
        <v>593</v>
      </c>
      <c r="R213" s="107" t="s">
        <v>601</v>
      </c>
      <c r="S213" s="107" t="s">
        <v>595</v>
      </c>
      <c r="T213" s="107"/>
      <c r="U213" s="107" t="s">
        <v>594</v>
      </c>
      <c r="V213" s="107" t="s">
        <v>592</v>
      </c>
      <c r="W213" s="107" t="s">
        <v>593</v>
      </c>
      <c r="X213" s="107" t="s">
        <v>602</v>
      </c>
      <c r="Y213" s="67" t="s">
        <v>595</v>
      </c>
    </row>
    <row r="214" spans="1:25">
      <c r="A214" s="65" t="str">
        <f>IF(ISNUMBER(MATCH(B214,'Group Check'!$C$82:$C$111,0))," MXP ",IF(ISNUMBER(MATCH(B214,'Group Check'!$C$2:$C$31,0))," MS ",IF(ISNUMBER(MATCH(B214,'Group Check'!$C$42:$C$70,0))," WS ","")))</f>
        <v xml:space="preserve"> MS </v>
      </c>
      <c r="B214" s="65" t="str">
        <f>IF('Rinks for 5 groups'!C$24="","",VLOOKUP(_xlfn.NUMBERVALUE(LEFT('Rinks for 5 groups'!C$24,SUM(FIND("v",'Rinks for 5 groups'!C$24,1),-2))),'Group Check'!$B:$E,2,FALSE))</f>
        <v>Robert Simpson (Jamaica)</v>
      </c>
      <c r="C214" s="68"/>
      <c r="D214" s="68"/>
      <c r="F214" s="66" t="s">
        <v>670</v>
      </c>
      <c r="G214" s="68"/>
      <c r="H214" s="68"/>
      <c r="I214" s="68"/>
      <c r="J214" s="65" t="str">
        <f>IF('Rinks for 5 groups'!C$24="","",VLOOKUP(_xlfn.NUMBERVALUE(RIGHT('Rinks for 5 groups'!C$24,SUM(LEN('Rinks for 5 groups'!C$24),-FIND("v",'Rinks for 5 groups'!C$24,1),-1))),'Group Check'!$B:$E,2,FALSE))</f>
        <v>Simon Martin (Ireland )</v>
      </c>
      <c r="K214" s="65" t="str">
        <f t="shared" ref="K214:K219" si="294">IF(S214="","",IF(S214=3,N214,T214))</f>
        <v/>
      </c>
      <c r="L214" s="65" t="str">
        <f t="shared" ref="L214:L219" si="295">IF(K214="","",IF(K214=B214,J214,B214))</f>
        <v/>
      </c>
      <c r="N214" s="65" t="str">
        <f t="shared" ref="N214:N219" si="296">B214</f>
        <v>Robert Simpson (Jamaica)</v>
      </c>
      <c r="O214" s="65" t="str">
        <f t="shared" ref="O214:O219" si="297">IF(AND(C214="",G214=""),"",IF($C214&gt;$G214,2,IF($C214=$G214,1,0)))</f>
        <v/>
      </c>
      <c r="P214" s="65" t="str">
        <f t="shared" ref="P214:P219" si="298">IF(AND(D214="",H214=""),"",IF($D214&gt;$H214,2,IF($D214=$H214,1,0)))</f>
        <v/>
      </c>
      <c r="Q214" s="65" t="str">
        <f t="shared" ref="Q214:Q219" si="299">IF(AND(E214="",I214=""),"",IF($E214&gt;$I214,1,IF($E214=$I214,0.5,0)))</f>
        <v/>
      </c>
      <c r="R214" s="65" t="str">
        <f t="shared" ref="R214:R219" si="300">IF(O214="","",SUM(O214:P214))</f>
        <v/>
      </c>
      <c r="S214" s="65" t="str">
        <f t="shared" ref="S214:S219" si="301">IF(O214="","",IF(R214&gt;X214,3,IF(Q214&gt;W214,3,0)))</f>
        <v/>
      </c>
      <c r="T214" s="65" t="str">
        <f t="shared" ref="T214:T219" si="302">J214</f>
        <v>Simon Martin (Ireland )</v>
      </c>
      <c r="U214" s="65" t="str">
        <f t="shared" ref="U214:U219" si="303">IF(AND(C214="",G214=""),"",IF($G214&gt;$C214,2,IF($G214=$C214,1,0)))</f>
        <v/>
      </c>
      <c r="V214" s="65" t="str">
        <f t="shared" ref="V214:V219" si="304">IF(AND(D214="",H214=""),"",IF($H214&gt;$D214,2,IF($H214=$D214,1,0)))</f>
        <v/>
      </c>
      <c r="W214" s="65" t="str">
        <f t="shared" ref="W214:W219" si="305">IF(AND(E214="",I214=""),"",IF($I214&gt;$E214,1,IF($I214=$E214,0.5,0)))</f>
        <v/>
      </c>
      <c r="X214" s="65" t="str">
        <f t="shared" ref="X214:X219" si="306">IF(U214="","",SUM(U214:V214))</f>
        <v/>
      </c>
      <c r="Y214" s="65" t="str">
        <f t="shared" ref="Y214:Y219" si="307">IF(U214="","",IF(X214&gt;R214,3,IF(W214&gt;Q214,3,0)))</f>
        <v/>
      </c>
    </row>
    <row r="215" spans="1:25">
      <c r="A215" s="65" t="str">
        <f>IF(ISNUMBER(MATCH(B215,'Group Check'!$C$82:$C$111,0))," MXP ",IF(ISNUMBER(MATCH(B215,'Group Check'!$C$2:$C$31,0))," MS ",IF(ISNUMBER(MATCH(B215,'Group Check'!$C$42:$C$70,0))," WS ","")))</f>
        <v xml:space="preserve"> MS </v>
      </c>
      <c r="B215" s="65" t="str">
        <f>IF('Rinks for 5 groups'!D$24="","",VLOOKUP(_xlfn.NUMBERVALUE(LEFT('Rinks for 5 groups'!D$24,SUM(FIND("v",'Rinks for 5 groups'!D$24,1),-2))),'Group Check'!$B:$E,2,FALSE))</f>
        <v>Oliver John Thompson (Falkland Islands )</v>
      </c>
      <c r="C215" s="68"/>
      <c r="D215" s="68"/>
      <c r="F215" s="66" t="s">
        <v>670</v>
      </c>
      <c r="G215" s="68"/>
      <c r="H215" s="68"/>
      <c r="I215" s="68"/>
      <c r="J215" s="65" t="str">
        <f>IF('Rinks for 5 groups'!D$24="","",VLOOKUP(_xlfn.NUMBERVALUE(RIGHT('Rinks for 5 groups'!D$24,SUM(LEN('Rinks for 5 groups'!D$24),-FIND("v",'Rinks for 5 groups'!D$24,1),-1))),'Group Check'!$B:$E,2,FALSE))</f>
        <v>Harry Goodwin (England )</v>
      </c>
      <c r="K215" s="65" t="str">
        <f t="shared" si="294"/>
        <v/>
      </c>
      <c r="L215" s="65" t="str">
        <f t="shared" si="295"/>
        <v/>
      </c>
      <c r="N215" s="65" t="str">
        <f t="shared" si="296"/>
        <v>Oliver John Thompson (Falkland Islands )</v>
      </c>
      <c r="O215" s="65" t="str">
        <f t="shared" si="297"/>
        <v/>
      </c>
      <c r="P215" s="65" t="str">
        <f t="shared" si="298"/>
        <v/>
      </c>
      <c r="Q215" s="65" t="str">
        <f t="shared" si="299"/>
        <v/>
      </c>
      <c r="R215" s="65" t="str">
        <f t="shared" si="300"/>
        <v/>
      </c>
      <c r="S215" s="65" t="str">
        <f t="shared" si="301"/>
        <v/>
      </c>
      <c r="T215" s="65" t="str">
        <f t="shared" si="302"/>
        <v>Harry Goodwin (England )</v>
      </c>
      <c r="U215" s="65" t="str">
        <f t="shared" si="303"/>
        <v/>
      </c>
      <c r="V215" s="65" t="str">
        <f t="shared" si="304"/>
        <v/>
      </c>
      <c r="W215" s="65" t="str">
        <f t="shared" si="305"/>
        <v/>
      </c>
      <c r="X215" s="65" t="str">
        <f t="shared" si="306"/>
        <v/>
      </c>
      <c r="Y215" s="65" t="str">
        <f t="shared" si="307"/>
        <v/>
      </c>
    </row>
    <row r="216" spans="1:25">
      <c r="A216" s="65" t="str">
        <f>IF(ISNUMBER(MATCH(B216,'Group Check'!$C$82:$C$111,0))," MXP ",IF(ISNUMBER(MATCH(B216,'Group Check'!$C$2:$C$31,0))," MS ",IF(ISNUMBER(MATCH(B216,'Group Check'!$C$42:$C$70,0))," WS ","")))</f>
        <v xml:space="preserve"> MS </v>
      </c>
      <c r="B216" s="65" t="str">
        <f>IF('Rinks for 5 groups'!E$24="","",VLOOKUP(_xlfn.NUMBERVALUE(LEFT('Rinks for 5 groups'!E$24,SUM(FIND("v",'Rinks for 5 groups'!E$24,1),-2))),'Group Check'!$B:$E,2,FALSE))</f>
        <v>Lai Gon-Lap Stanley (Hong Kong China )</v>
      </c>
      <c r="C216" s="68"/>
      <c r="D216" s="68"/>
      <c r="F216" s="66" t="s">
        <v>670</v>
      </c>
      <c r="G216" s="68"/>
      <c r="H216" s="68"/>
      <c r="I216" s="68"/>
      <c r="J216" s="65" t="str">
        <f>IF('Rinks for 5 groups'!E$24="","",VLOOKUP(_xlfn.NUMBERVALUE(RIGHT('Rinks for 5 groups'!E$24,SUM(LEN('Rinks for 5 groups'!E$24),-FIND("v",'Rinks for 5 groups'!E$24,1),-1))),'Group Check'!$B:$E,2,FALSE))</f>
        <v>Loren Dion (USA)</v>
      </c>
      <c r="K216" s="65" t="str">
        <f t="shared" si="294"/>
        <v/>
      </c>
      <c r="L216" s="65" t="str">
        <f t="shared" si="295"/>
        <v/>
      </c>
      <c r="N216" s="65" t="str">
        <f t="shared" si="296"/>
        <v>Lai Gon-Lap Stanley (Hong Kong China )</v>
      </c>
      <c r="O216" s="65" t="str">
        <f t="shared" si="297"/>
        <v/>
      </c>
      <c r="P216" s="65" t="str">
        <f t="shared" si="298"/>
        <v/>
      </c>
      <c r="Q216" s="65" t="str">
        <f t="shared" si="299"/>
        <v/>
      </c>
      <c r="R216" s="65" t="str">
        <f t="shared" si="300"/>
        <v/>
      </c>
      <c r="S216" s="65" t="str">
        <f t="shared" si="301"/>
        <v/>
      </c>
      <c r="T216" s="65" t="str">
        <f t="shared" si="302"/>
        <v>Loren Dion (USA)</v>
      </c>
      <c r="U216" s="65" t="str">
        <f t="shared" si="303"/>
        <v/>
      </c>
      <c r="V216" s="65" t="str">
        <f t="shared" si="304"/>
        <v/>
      </c>
      <c r="W216" s="65" t="str">
        <f t="shared" si="305"/>
        <v/>
      </c>
      <c r="X216" s="65" t="str">
        <f t="shared" si="306"/>
        <v/>
      </c>
      <c r="Y216" s="65" t="str">
        <f t="shared" si="307"/>
        <v/>
      </c>
    </row>
    <row r="217" spans="1:25">
      <c r="A217" s="65" t="str">
        <f>IF(ISNUMBER(MATCH(B217,'Group Check'!$C$82:$C$111,0))," MXP ",IF(ISNUMBER(MATCH(B217,'Group Check'!$C$2:$C$31,0))," MS ",IF(ISNUMBER(MATCH(B217,'Group Check'!$C$42:$C$70,0))," WS ","")))</f>
        <v xml:space="preserve"> MXP </v>
      </c>
      <c r="B217" s="65" t="str">
        <f>IF('Rinks for 5 groups'!F$24="","",VLOOKUP(_xlfn.NUMBERVALUE(LEFT('Rinks for 5 groups'!F$24,SUM(FIND("v",'Rinks for 5 groups'!F$24,1),-2))),'Group Check'!$B:$E,2,FALSE))</f>
        <v>Esme Haley (South Africa ) &amp; Jason Lee Evans (South Africa )</v>
      </c>
      <c r="C217" s="68"/>
      <c r="D217" s="68"/>
      <c r="F217" s="66" t="s">
        <v>670</v>
      </c>
      <c r="G217" s="68"/>
      <c r="H217" s="68"/>
      <c r="I217" s="68"/>
      <c r="J217" s="65" t="str">
        <f>IF('Rinks for 5 groups'!F$24="","",VLOOKUP(_xlfn.NUMBERVALUE(RIGHT('Rinks for 5 groups'!F$24,SUM(LEN('Rinks for 5 groups'!F$24),-FIND("v",'Rinks for 5 groups'!F$24,1),-1))),'Group Check'!$B:$E,2,FALSE))</f>
        <v>Julie Forrest (Defending Champion) &amp; Michael Stepney (Scotland)</v>
      </c>
      <c r="K217" s="65" t="str">
        <f t="shared" si="294"/>
        <v/>
      </c>
      <c r="L217" s="65" t="str">
        <f t="shared" si="295"/>
        <v/>
      </c>
      <c r="N217" s="65" t="str">
        <f t="shared" si="296"/>
        <v>Esme Haley (South Africa ) &amp; Jason Lee Evans (South Africa )</v>
      </c>
      <c r="O217" s="65" t="str">
        <f t="shared" si="297"/>
        <v/>
      </c>
      <c r="P217" s="65" t="str">
        <f t="shared" si="298"/>
        <v/>
      </c>
      <c r="Q217" s="65" t="str">
        <f t="shared" si="299"/>
        <v/>
      </c>
      <c r="R217" s="65" t="str">
        <f t="shared" si="300"/>
        <v/>
      </c>
      <c r="S217" s="65" t="str">
        <f t="shared" si="301"/>
        <v/>
      </c>
      <c r="T217" s="65" t="str">
        <f t="shared" si="302"/>
        <v>Julie Forrest (Defending Champion) &amp; Michael Stepney (Scotland)</v>
      </c>
      <c r="U217" s="65" t="str">
        <f t="shared" si="303"/>
        <v/>
      </c>
      <c r="V217" s="65" t="str">
        <f t="shared" si="304"/>
        <v/>
      </c>
      <c r="W217" s="65" t="str">
        <f t="shared" si="305"/>
        <v/>
      </c>
      <c r="X217" s="65" t="str">
        <f t="shared" si="306"/>
        <v/>
      </c>
      <c r="Y217" s="65" t="str">
        <f t="shared" si="307"/>
        <v/>
      </c>
    </row>
    <row r="218" spans="1:25">
      <c r="A218" s="65" t="str">
        <f>IF(ISNUMBER(MATCH(B218,'Group Check'!$C$82:$C$111,0))," MXP ",IF(ISNUMBER(MATCH(B218,'Group Check'!$C$2:$C$31,0))," MS ",IF(ISNUMBER(MATCH(B218,'Group Check'!$C$42:$C$70,0))," WS ","")))</f>
        <v xml:space="preserve"> MXP </v>
      </c>
      <c r="B218" s="65" t="str">
        <f>IF('Rinks for 5 groups'!G$24="","",VLOOKUP(_xlfn.NUMBERVALUE(LEFT('Rinks for 5 groups'!G$24,SUM(FIND("v",'Rinks for 5 groups'!G$24,1),-2))),'Group Check'!$B:$E,2,FALSE))</f>
        <v>Marianne Kuenzle (Switzerland ) &amp; Beat Matti (Switzerland )</v>
      </c>
      <c r="C218" s="68"/>
      <c r="D218" s="68"/>
      <c r="F218" s="66" t="s">
        <v>670</v>
      </c>
      <c r="G218" s="68"/>
      <c r="H218" s="68"/>
      <c r="I218" s="68"/>
      <c r="J218" s="65" t="str">
        <f>IF('Rinks for 5 groups'!G$24="","",VLOOKUP(_xlfn.NUMBERVALUE(RIGHT('Rinks for 5 groups'!G$24,SUM(LEN('Rinks for 5 groups'!G$24),-FIND("v",'Rinks for 5 groups'!G$24,1),-1))),'Group Check'!$B:$E,2,FALSE))</f>
        <v>Yvonne Olivier (Namibia) &amp; Carel Aaron Olivier (Namibia)</v>
      </c>
      <c r="K218" s="65" t="str">
        <f t="shared" si="294"/>
        <v/>
      </c>
      <c r="L218" s="65" t="str">
        <f t="shared" si="295"/>
        <v/>
      </c>
      <c r="N218" s="65" t="str">
        <f t="shared" si="296"/>
        <v>Marianne Kuenzle (Switzerland ) &amp; Beat Matti (Switzerland )</v>
      </c>
      <c r="O218" s="65" t="str">
        <f t="shared" si="297"/>
        <v/>
      </c>
      <c r="P218" s="65" t="str">
        <f t="shared" si="298"/>
        <v/>
      </c>
      <c r="Q218" s="65" t="str">
        <f t="shared" si="299"/>
        <v/>
      </c>
      <c r="R218" s="65" t="str">
        <f t="shared" si="300"/>
        <v/>
      </c>
      <c r="S218" s="65" t="str">
        <f t="shared" si="301"/>
        <v/>
      </c>
      <c r="T218" s="65" t="str">
        <f t="shared" si="302"/>
        <v>Yvonne Olivier (Namibia) &amp; Carel Aaron Olivier (Namibia)</v>
      </c>
      <c r="U218" s="65" t="str">
        <f t="shared" si="303"/>
        <v/>
      </c>
      <c r="V218" s="65" t="str">
        <f t="shared" si="304"/>
        <v/>
      </c>
      <c r="W218" s="65" t="str">
        <f t="shared" si="305"/>
        <v/>
      </c>
      <c r="X218" s="65" t="str">
        <f t="shared" si="306"/>
        <v/>
      </c>
      <c r="Y218" s="65" t="str">
        <f t="shared" si="307"/>
        <v/>
      </c>
    </row>
    <row r="219" spans="1:25">
      <c r="A219" s="65" t="str">
        <f>IF(ISNUMBER(MATCH(B219,'Group Check'!$C$82:$C$111,0))," MXP ",IF(ISNUMBER(MATCH(B219,'Group Check'!$C$2:$C$31,0))," MS ",IF(ISNUMBER(MATCH(B219,'Group Check'!$C$42:$C$70,0))," WS ","")))</f>
        <v xml:space="preserve"> MS </v>
      </c>
      <c r="B219" s="65" t="str">
        <f>IF('Rinks for 5 groups'!H$24="","",VLOOKUP(_xlfn.NUMBERVALUE(LEFT('Rinks for 5 groups'!H$24,SUM(FIND("v",'Rinks for 5 groups'!H$24,1),-2))),'Group Check'!$B:$E,2,FALSE))</f>
        <v>Shannon McIlroy (New Zealand)</v>
      </c>
      <c r="C219" s="68"/>
      <c r="D219" s="68"/>
      <c r="F219" s="66" t="s">
        <v>670</v>
      </c>
      <c r="G219" s="68"/>
      <c r="H219" s="68"/>
      <c r="I219" s="68"/>
      <c r="J219" s="65" t="str">
        <f>IF('Rinks for 5 groups'!H$24="","",VLOOKUP(_xlfn.NUMBERVALUE(RIGHT('Rinks for 5 groups'!H$24,SUM(LEN('Rinks for 5 groups'!H$24),-FIND("v",'Rinks for 5 groups'!H$24,1),-1))),'Group Check'!$B:$E,2,FALSE))</f>
        <v>Gabor Foti (Hungary)</v>
      </c>
      <c r="K219" s="65" t="str">
        <f t="shared" si="294"/>
        <v/>
      </c>
      <c r="L219" s="65" t="str">
        <f t="shared" si="295"/>
        <v/>
      </c>
      <c r="N219" s="65" t="str">
        <f t="shared" si="296"/>
        <v>Shannon McIlroy (New Zealand)</v>
      </c>
      <c r="O219" s="65" t="str">
        <f t="shared" si="297"/>
        <v/>
      </c>
      <c r="P219" s="65" t="str">
        <f t="shared" si="298"/>
        <v/>
      </c>
      <c r="Q219" s="65" t="str">
        <f t="shared" si="299"/>
        <v/>
      </c>
      <c r="R219" s="65" t="str">
        <f t="shared" si="300"/>
        <v/>
      </c>
      <c r="S219" s="65" t="str">
        <f t="shared" si="301"/>
        <v/>
      </c>
      <c r="T219" s="65" t="str">
        <f t="shared" si="302"/>
        <v>Gabor Foti (Hungary)</v>
      </c>
      <c r="U219" s="65" t="str">
        <f t="shared" si="303"/>
        <v/>
      </c>
      <c r="V219" s="65" t="str">
        <f t="shared" si="304"/>
        <v/>
      </c>
      <c r="W219" s="65" t="str">
        <f t="shared" si="305"/>
        <v/>
      </c>
      <c r="X219" s="65" t="str">
        <f t="shared" si="306"/>
        <v/>
      </c>
      <c r="Y219" s="65" t="str">
        <f t="shared" si="307"/>
        <v/>
      </c>
    </row>
    <row r="220" spans="1:25">
      <c r="C220" s="68"/>
      <c r="D220" s="68"/>
      <c r="G220" s="68"/>
      <c r="H220" s="68"/>
      <c r="I220" s="68"/>
    </row>
    <row r="221" spans="1:25" ht="21" customHeight="1">
      <c r="B221" s="297" t="s">
        <v>647</v>
      </c>
      <c r="C221" s="297"/>
      <c r="D221" s="297"/>
      <c r="E221" s="297"/>
      <c r="F221" s="297"/>
      <c r="G221" s="297"/>
      <c r="H221" s="297"/>
      <c r="I221" s="297"/>
      <c r="J221" s="297"/>
      <c r="K221" s="192"/>
      <c r="L221" s="64"/>
      <c r="N221" s="298" t="s">
        <v>553</v>
      </c>
      <c r="O221" s="298"/>
      <c r="P221" s="298"/>
      <c r="Q221" s="298"/>
      <c r="R221" s="298"/>
      <c r="S221" s="298"/>
      <c r="T221" s="298" t="s">
        <v>554</v>
      </c>
      <c r="U221" s="298"/>
      <c r="V221" s="298"/>
      <c r="W221" s="298"/>
      <c r="X221" s="298"/>
      <c r="Y221" s="298"/>
    </row>
    <row r="222" spans="1:25" s="66" customFormat="1" ht="45">
      <c r="B222" s="66" t="s">
        <v>550</v>
      </c>
      <c r="C222" s="67" t="s">
        <v>551</v>
      </c>
      <c r="D222" s="67" t="s">
        <v>552</v>
      </c>
      <c r="G222" s="67" t="s">
        <v>551</v>
      </c>
      <c r="H222" s="67" t="s">
        <v>552</v>
      </c>
      <c r="I222" s="67"/>
      <c r="J222" s="66" t="s">
        <v>550</v>
      </c>
      <c r="K222" s="66" t="s">
        <v>596</v>
      </c>
      <c r="L222" s="66" t="s">
        <v>597</v>
      </c>
      <c r="O222" s="107" t="s">
        <v>594</v>
      </c>
      <c r="P222" s="107" t="s">
        <v>592</v>
      </c>
      <c r="Q222" s="107" t="s">
        <v>593</v>
      </c>
      <c r="R222" s="107" t="s">
        <v>601</v>
      </c>
      <c r="S222" s="107" t="s">
        <v>595</v>
      </c>
      <c r="T222" s="107"/>
      <c r="U222" s="107" t="s">
        <v>594</v>
      </c>
      <c r="V222" s="107" t="s">
        <v>592</v>
      </c>
      <c r="W222" s="107" t="s">
        <v>593</v>
      </c>
      <c r="X222" s="107" t="s">
        <v>602</v>
      </c>
      <c r="Y222" s="67" t="s">
        <v>595</v>
      </c>
    </row>
    <row r="223" spans="1:25">
      <c r="A223" s="65" t="str">
        <f>IF(ISNUMBER(MATCH(B223,'Group Check'!$C$82:$C$111,0))," MXP ",IF(ISNUMBER(MATCH(B223,'Group Check'!$C$2:$C$31,0))," MS ",IF(ISNUMBER(MATCH(B223,'Group Check'!$C$42:$C$70,0))," WS ","")))</f>
        <v xml:space="preserve"> MS </v>
      </c>
      <c r="B223" s="65" t="str">
        <f>IF('Rinks for 5 groups'!C$25="","",VLOOKUP(_xlfn.NUMBERVALUE(LEFT('Rinks for 5 groups'!C$25,SUM(FIND("v",'Rinks for 5 groups'!C$25,1),-2))),'Group Check'!$B:$E,2,FALSE))</f>
        <v>Izzat Shameer Dzulkeple (Malaysia )</v>
      </c>
      <c r="C223" s="68"/>
      <c r="D223" s="68"/>
      <c r="F223" s="66" t="s">
        <v>670</v>
      </c>
      <c r="G223" s="68"/>
      <c r="H223" s="68"/>
      <c r="I223" s="68"/>
      <c r="J223" s="65" t="str">
        <f>IF('Rinks for 5 groups'!C$25="","",VLOOKUP(_xlfn.NUMBERVALUE(RIGHT('Rinks for 5 groups'!C$25,SUM(LEN('Rinks for 5 groups'!C$25),-FIND("v",'Rinks for 5 groups'!C$25,1),-1))),'Group Check'!$B:$E,2,FALSE))</f>
        <v>Chiu Pok Man (Singapore )</v>
      </c>
      <c r="K223" s="65" t="str">
        <f t="shared" ref="K223:K228" si="308">IF(S223="","",IF(S223=3,N223,T223))</f>
        <v/>
      </c>
      <c r="L223" s="65" t="str">
        <f t="shared" ref="L223:L228" si="309">IF(K223="","",IF(K223=B223,J223,B223))</f>
        <v/>
      </c>
      <c r="N223" s="65" t="str">
        <f t="shared" ref="N223:N228" si="310">B223</f>
        <v>Izzat Shameer Dzulkeple (Malaysia )</v>
      </c>
      <c r="O223" s="65" t="str">
        <f t="shared" ref="O223:O228" si="311">IF(AND(C223="",G223=""),"",IF($C223&gt;$G223,2,IF($C223=$G223,1,0)))</f>
        <v/>
      </c>
      <c r="P223" s="65" t="str">
        <f t="shared" ref="P223:P228" si="312">IF(AND(D223="",H223=""),"",IF($D223&gt;$H223,2,IF($D223=$H223,1,0)))</f>
        <v/>
      </c>
      <c r="Q223" s="65" t="str">
        <f t="shared" ref="Q223:Q228" si="313">IF(AND(E223="",I223=""),"",IF($E223&gt;$I223,1,IF($E223=$I223,0.5,0)))</f>
        <v/>
      </c>
      <c r="R223" s="65" t="str">
        <f t="shared" ref="R223:R228" si="314">IF(O223="","",SUM(O223:P223))</f>
        <v/>
      </c>
      <c r="S223" s="65" t="str">
        <f t="shared" ref="S223:S228" si="315">IF(O223="","",IF(R223&gt;X223,3,IF(Q223&gt;W223,3,0)))</f>
        <v/>
      </c>
      <c r="T223" s="65" t="str">
        <f t="shared" ref="T223:T228" si="316">J223</f>
        <v>Chiu Pok Man (Singapore )</v>
      </c>
      <c r="U223" s="65" t="str">
        <f t="shared" ref="U223:U228" si="317">IF(AND(C223="",G223=""),"",IF($G223&gt;$C223,2,IF($G223=$C223,1,0)))</f>
        <v/>
      </c>
      <c r="V223" s="65" t="str">
        <f t="shared" ref="V223:V228" si="318">IF(AND(D223="",H223=""),"",IF($H223&gt;$D223,2,IF($H223=$D223,1,0)))</f>
        <v/>
      </c>
      <c r="W223" s="65" t="str">
        <f t="shared" ref="W223:W228" si="319">IF(AND(E223="",I223=""),"",IF($I223&gt;$E223,1,IF($I223=$E223,0.5,0)))</f>
        <v/>
      </c>
      <c r="X223" s="65" t="str">
        <f t="shared" ref="X223:X228" si="320">IF(U223="","",SUM(U223:V223))</f>
        <v/>
      </c>
      <c r="Y223" s="65" t="str">
        <f t="shared" ref="Y223:Y228" si="321">IF(U223="","",IF(X223&gt;R223,3,IF(W223&gt;Q223,3,0)))</f>
        <v/>
      </c>
    </row>
    <row r="224" spans="1:25">
      <c r="A224" s="65" t="str">
        <f>IF(ISNUMBER(MATCH(B224,'Group Check'!$C$82:$C$111,0))," MXP ",IF(ISNUMBER(MATCH(B224,'Group Check'!$C$2:$C$31,0))," MS ",IF(ISNUMBER(MATCH(B224,'Group Check'!$C$42:$C$70,0))," WS ","")))</f>
        <v xml:space="preserve"> MS </v>
      </c>
      <c r="B224" s="65" t="str">
        <f>IF('Rinks for 5 groups'!D$25="","",VLOOKUP(_xlfn.NUMBERVALUE(LEFT('Rinks for 5 groups'!D$25,SUM(FIND("v",'Rinks for 5 groups'!D$25,1),-2))),'Group Check'!$B:$E,2,FALSE))</f>
        <v>Jordy Jones (Norfolk Island)</v>
      </c>
      <c r="C224" s="68"/>
      <c r="D224" s="68"/>
      <c r="F224" s="66" t="s">
        <v>670</v>
      </c>
      <c r="G224" s="68"/>
      <c r="H224" s="68"/>
      <c r="I224" s="68"/>
      <c r="J224" s="65" t="str">
        <f>IF('Rinks for 5 groups'!D$25="","",VLOOKUP(_xlfn.NUMBERVALUE(RIGHT('Rinks for 5 groups'!D$25,SUM(LEN('Rinks for 5 groups'!D$25),-FIND("v",'Rinks for 5 groups'!D$25,1),-1))),'Group Check'!$B:$E,2,FALSE))</f>
        <v>Derek Boswell (Jersey)</v>
      </c>
      <c r="K224" s="65" t="str">
        <f t="shared" si="308"/>
        <v/>
      </c>
      <c r="L224" s="65" t="str">
        <f t="shared" si="309"/>
        <v/>
      </c>
      <c r="N224" s="65" t="str">
        <f t="shared" si="310"/>
        <v>Jordy Jones (Norfolk Island)</v>
      </c>
      <c r="O224" s="65" t="str">
        <f t="shared" si="311"/>
        <v/>
      </c>
      <c r="P224" s="65" t="str">
        <f t="shared" si="312"/>
        <v/>
      </c>
      <c r="Q224" s="65" t="str">
        <f t="shared" si="313"/>
        <v/>
      </c>
      <c r="R224" s="65" t="str">
        <f t="shared" si="314"/>
        <v/>
      </c>
      <c r="S224" s="65" t="str">
        <f t="shared" si="315"/>
        <v/>
      </c>
      <c r="T224" s="65" t="str">
        <f t="shared" si="316"/>
        <v>Derek Boswell (Jersey)</v>
      </c>
      <c r="U224" s="65" t="str">
        <f t="shared" si="317"/>
        <v/>
      </c>
      <c r="V224" s="65" t="str">
        <f t="shared" si="318"/>
        <v/>
      </c>
      <c r="W224" s="65" t="str">
        <f t="shared" si="319"/>
        <v/>
      </c>
      <c r="X224" s="65" t="str">
        <f t="shared" si="320"/>
        <v/>
      </c>
      <c r="Y224" s="65" t="str">
        <f t="shared" si="321"/>
        <v/>
      </c>
    </row>
    <row r="225" spans="1:25">
      <c r="A225" s="65" t="str">
        <f>IF(ISNUMBER(MATCH(B225,'Group Check'!$C$82:$C$111,0))," MXP ",IF(ISNUMBER(MATCH(B225,'Group Check'!$C$2:$C$31,0))," MS ",IF(ISNUMBER(MATCH(B225,'Group Check'!$C$42:$C$70,0))," WS ","")))</f>
        <v xml:space="preserve"> MS </v>
      </c>
      <c r="B225" s="65" t="str">
        <f>IF('Rinks for 5 groups'!E$25="","",VLOOKUP(_xlfn.NUMBERVALUE(LEFT('Rinks for 5 groups'!E$25,SUM(FIND("v",'Rinks for 5 groups'!E$25,1),-2))),'Group Check'!$B:$E,2,FALSE))</f>
        <v>Michael Gabobewe (Botswana)</v>
      </c>
      <c r="C225" s="68"/>
      <c r="D225" s="68"/>
      <c r="F225" s="66" t="s">
        <v>670</v>
      </c>
      <c r="G225" s="68"/>
      <c r="H225" s="68"/>
      <c r="I225" s="68"/>
      <c r="J225" s="65" t="str">
        <f>IF('Rinks for 5 groups'!E$25="","",VLOOKUP(_xlfn.NUMBERVALUE(RIGHT('Rinks for 5 groups'!E$25,SUM(LEN('Rinks for 5 groups'!E$25),-FIND("v",'Rinks for 5 groups'!E$25,1),-1))),'Group Check'!$B:$E,2,FALSE))</f>
        <v>Johnny Ng (Macao China )</v>
      </c>
      <c r="K225" s="65" t="str">
        <f t="shared" si="308"/>
        <v/>
      </c>
      <c r="L225" s="65" t="str">
        <f t="shared" si="309"/>
        <v/>
      </c>
      <c r="N225" s="65" t="str">
        <f t="shared" si="310"/>
        <v>Michael Gabobewe (Botswana)</v>
      </c>
      <c r="O225" s="65" t="str">
        <f t="shared" si="311"/>
        <v/>
      </c>
      <c r="P225" s="65" t="str">
        <f t="shared" si="312"/>
        <v/>
      </c>
      <c r="Q225" s="65" t="str">
        <f t="shared" si="313"/>
        <v/>
      </c>
      <c r="R225" s="65" t="str">
        <f t="shared" si="314"/>
        <v/>
      </c>
      <c r="S225" s="65" t="str">
        <f t="shared" si="315"/>
        <v/>
      </c>
      <c r="T225" s="65" t="str">
        <f t="shared" si="316"/>
        <v>Johnny Ng (Macao China )</v>
      </c>
      <c r="U225" s="65" t="str">
        <f t="shared" si="317"/>
        <v/>
      </c>
      <c r="V225" s="65" t="str">
        <f t="shared" si="318"/>
        <v/>
      </c>
      <c r="W225" s="65" t="str">
        <f t="shared" si="319"/>
        <v/>
      </c>
      <c r="X225" s="65" t="str">
        <f t="shared" si="320"/>
        <v/>
      </c>
      <c r="Y225" s="65" t="str">
        <f t="shared" si="321"/>
        <v/>
      </c>
    </row>
    <row r="226" spans="1:25">
      <c r="A226" s="65" t="str">
        <f>IF(ISNUMBER(MATCH(B226,'Group Check'!$C$82:$C$111,0))," MXP ",IF(ISNUMBER(MATCH(B226,'Group Check'!$C$2:$C$31,0))," MS ",IF(ISNUMBER(MATCH(B226,'Group Check'!$C$42:$C$70,0))," WS ","")))</f>
        <v xml:space="preserve"> MS </v>
      </c>
      <c r="B226" s="65" t="str">
        <f>IF('Rinks for 5 groups'!F$25="","",VLOOKUP(_xlfn.NUMBERVALUE(LEFT('Rinks for 5 groups'!F$25,SUM(FIND("v",'Rinks for 5 groups'!F$25,1),-2))),'Group Check'!$B:$E,2,FALSE))</f>
        <v>Maxime Faure  (France)</v>
      </c>
      <c r="C226" s="68"/>
      <c r="D226" s="68"/>
      <c r="F226" s="66" t="s">
        <v>670</v>
      </c>
      <c r="G226" s="68"/>
      <c r="H226" s="68"/>
      <c r="I226" s="68"/>
      <c r="J226" s="65" t="str">
        <f>IF('Rinks for 5 groups'!F$25="","",VLOOKUP(_xlfn.NUMBERVALUE(RIGHT('Rinks for 5 groups'!F$25,SUM(LEN('Rinks for 5 groups'!F$25),-FIND("v",'Rinks for 5 groups'!F$25,1),-1))),'Group Check'!$B:$E,2,FALSE))</f>
        <v>Jason Greenslade (Guernsey )</v>
      </c>
      <c r="K226" s="65" t="str">
        <f t="shared" si="308"/>
        <v/>
      </c>
      <c r="L226" s="65" t="str">
        <f t="shared" si="309"/>
        <v/>
      </c>
      <c r="N226" s="65" t="str">
        <f t="shared" si="310"/>
        <v>Maxime Faure  (France)</v>
      </c>
      <c r="O226" s="65" t="str">
        <f t="shared" si="311"/>
        <v/>
      </c>
      <c r="P226" s="65" t="str">
        <f t="shared" si="312"/>
        <v/>
      </c>
      <c r="Q226" s="65" t="str">
        <f t="shared" si="313"/>
        <v/>
      </c>
      <c r="R226" s="65" t="str">
        <f t="shared" si="314"/>
        <v/>
      </c>
      <c r="S226" s="65" t="str">
        <f t="shared" si="315"/>
        <v/>
      </c>
      <c r="T226" s="65" t="str">
        <f t="shared" si="316"/>
        <v>Jason Greenslade (Guernsey )</v>
      </c>
      <c r="U226" s="65" t="str">
        <f t="shared" si="317"/>
        <v/>
      </c>
      <c r="V226" s="65" t="str">
        <f t="shared" si="318"/>
        <v/>
      </c>
      <c r="W226" s="65" t="str">
        <f t="shared" si="319"/>
        <v/>
      </c>
      <c r="X226" s="65" t="str">
        <f t="shared" si="320"/>
        <v/>
      </c>
      <c r="Y226" s="65" t="str">
        <f t="shared" si="321"/>
        <v/>
      </c>
    </row>
    <row r="227" spans="1:25">
      <c r="A227" s="65" t="str">
        <f>IF(ISNUMBER(MATCH(B227,'Group Check'!$C$82:$C$111,0))," MXP ",IF(ISNUMBER(MATCH(B227,'Group Check'!$C$2:$C$31,0))," MS ",IF(ISNUMBER(MATCH(B227,'Group Check'!$C$42:$C$70,0))," WS ","")))</f>
        <v xml:space="preserve"> MS </v>
      </c>
      <c r="B227" s="65" t="str">
        <f>IF('Rinks for 5 groups'!G$25="","",VLOOKUP(_xlfn.NUMBERVALUE(LEFT('Rinks for 5 groups'!G$25,SUM(FIND("v",'Rinks for 5 groups'!G$25,1),-2))),'Group Check'!$B:$E,2,FALSE))</f>
        <v>Peter Ellul (Malta)</v>
      </c>
      <c r="C227" s="68"/>
      <c r="D227" s="68"/>
      <c r="F227" s="66" t="s">
        <v>670</v>
      </c>
      <c r="G227" s="68"/>
      <c r="H227" s="68"/>
      <c r="I227" s="68"/>
      <c r="J227" s="65" t="str">
        <f>IF('Rinks for 5 groups'!G$25="","",VLOOKUP(_xlfn.NUMBERVALUE(RIGHT('Rinks for 5 groups'!G$25,SUM(LEN('Rinks for 5 groups'!G$25),-FIND("v",'Rinks for 5 groups'!G$25,1),-1))),'Group Check'!$B:$E,2,FALSE))</f>
        <v>Peter Bonsor (Spain)</v>
      </c>
      <c r="K227" s="65" t="str">
        <f t="shared" si="308"/>
        <v/>
      </c>
      <c r="L227" s="65" t="str">
        <f t="shared" si="309"/>
        <v/>
      </c>
      <c r="N227" s="65" t="str">
        <f t="shared" si="310"/>
        <v>Peter Ellul (Malta)</v>
      </c>
      <c r="O227" s="65" t="str">
        <f t="shared" si="311"/>
        <v/>
      </c>
      <c r="P227" s="65" t="str">
        <f t="shared" si="312"/>
        <v/>
      </c>
      <c r="Q227" s="65" t="str">
        <f t="shared" si="313"/>
        <v/>
      </c>
      <c r="R227" s="65" t="str">
        <f t="shared" si="314"/>
        <v/>
      </c>
      <c r="S227" s="65" t="str">
        <f t="shared" si="315"/>
        <v/>
      </c>
      <c r="T227" s="65" t="str">
        <f t="shared" si="316"/>
        <v>Peter Bonsor (Spain)</v>
      </c>
      <c r="U227" s="65" t="str">
        <f t="shared" si="317"/>
        <v/>
      </c>
      <c r="V227" s="65" t="str">
        <f t="shared" si="318"/>
        <v/>
      </c>
      <c r="W227" s="65" t="str">
        <f t="shared" si="319"/>
        <v/>
      </c>
      <c r="X227" s="65" t="str">
        <f t="shared" si="320"/>
        <v/>
      </c>
      <c r="Y227" s="65" t="str">
        <f t="shared" si="321"/>
        <v/>
      </c>
    </row>
    <row r="228" spans="1:25">
      <c r="A228" s="65" t="str">
        <f>IF(ISNUMBER(MATCH(B228,'Group Check'!$C$82:$C$111,0))," MXP ",IF(ISNUMBER(MATCH(B228,'Group Check'!$C$2:$C$31,0))," MS ",IF(ISNUMBER(MATCH(B228,'Group Check'!$C$42:$C$70,0))," WS ","")))</f>
        <v xml:space="preserve"> MS </v>
      </c>
      <c r="B228" s="65" t="str">
        <f>IF('Rinks for 5 groups'!H$25="","",VLOOKUP(_xlfn.NUMBERVALUE(LEFT('Rinks for 5 groups'!H$25,SUM(FIND("v",'Rinks for 5 groups'!H$25,1),-2))),'Group Check'!$B:$E,2,FALSE))</f>
        <v>Ray Pearse (Australia)</v>
      </c>
      <c r="C228" s="68"/>
      <c r="D228" s="68"/>
      <c r="F228" s="66" t="s">
        <v>670</v>
      </c>
      <c r="G228" s="68"/>
      <c r="H228" s="68"/>
      <c r="I228" s="68"/>
      <c r="J228" s="65" t="str">
        <f>IF('Rinks for 5 groups'!H$25="","",VLOOKUP(_xlfn.NUMBERVALUE(RIGHT('Rinks for 5 groups'!H$25,SUM(LEN('Rinks for 5 groups'!H$25),-FIND("v",'Rinks for 5 groups'!H$25,1),-1))),'Group Check'!$B:$E,2,FALSE))</f>
        <v>Ozkan Akar (Turkiye)</v>
      </c>
      <c r="K228" s="65" t="str">
        <f t="shared" si="308"/>
        <v/>
      </c>
      <c r="L228" s="65" t="str">
        <f t="shared" si="309"/>
        <v/>
      </c>
      <c r="N228" s="65" t="str">
        <f t="shared" si="310"/>
        <v>Ray Pearse (Australia)</v>
      </c>
      <c r="O228" s="65" t="str">
        <f t="shared" si="311"/>
        <v/>
      </c>
      <c r="P228" s="65" t="str">
        <f t="shared" si="312"/>
        <v/>
      </c>
      <c r="Q228" s="65" t="str">
        <f t="shared" si="313"/>
        <v/>
      </c>
      <c r="R228" s="65" t="str">
        <f t="shared" si="314"/>
        <v/>
      </c>
      <c r="S228" s="65" t="str">
        <f t="shared" si="315"/>
        <v/>
      </c>
      <c r="T228" s="65" t="str">
        <f t="shared" si="316"/>
        <v>Ozkan Akar (Turkiye)</v>
      </c>
      <c r="U228" s="65" t="str">
        <f t="shared" si="317"/>
        <v/>
      </c>
      <c r="V228" s="65" t="str">
        <f t="shared" si="318"/>
        <v/>
      </c>
      <c r="W228" s="65" t="str">
        <f t="shared" si="319"/>
        <v/>
      </c>
      <c r="X228" s="65" t="str">
        <f t="shared" si="320"/>
        <v/>
      </c>
      <c r="Y228" s="65" t="str">
        <f t="shared" si="321"/>
        <v/>
      </c>
    </row>
    <row r="229" spans="1:25">
      <c r="C229" s="68"/>
      <c r="D229" s="68"/>
      <c r="G229" s="68"/>
      <c r="H229" s="68"/>
      <c r="I229" s="68"/>
    </row>
    <row r="230" spans="1:25" ht="21" customHeight="1">
      <c r="B230" s="297" t="s">
        <v>648</v>
      </c>
      <c r="C230" s="297"/>
      <c r="D230" s="297"/>
      <c r="E230" s="297"/>
      <c r="F230" s="297"/>
      <c r="G230" s="297"/>
      <c r="H230" s="297"/>
      <c r="I230" s="297"/>
      <c r="J230" s="297"/>
      <c r="K230" s="192"/>
      <c r="L230" s="64"/>
      <c r="N230" s="298" t="s">
        <v>553</v>
      </c>
      <c r="O230" s="298"/>
      <c r="P230" s="298"/>
      <c r="Q230" s="298"/>
      <c r="R230" s="298"/>
      <c r="S230" s="298"/>
      <c r="T230" s="298" t="s">
        <v>554</v>
      </c>
      <c r="U230" s="298"/>
      <c r="V230" s="298"/>
      <c r="W230" s="298"/>
      <c r="X230" s="298"/>
      <c r="Y230" s="298"/>
    </row>
    <row r="231" spans="1:25" s="66" customFormat="1" ht="45">
      <c r="B231" s="66" t="s">
        <v>550</v>
      </c>
      <c r="C231" s="67" t="s">
        <v>551</v>
      </c>
      <c r="D231" s="67" t="s">
        <v>552</v>
      </c>
      <c r="G231" s="67" t="s">
        <v>551</v>
      </c>
      <c r="H231" s="67" t="s">
        <v>552</v>
      </c>
      <c r="I231" s="67"/>
      <c r="J231" s="66" t="s">
        <v>550</v>
      </c>
      <c r="K231" s="66" t="s">
        <v>596</v>
      </c>
      <c r="L231" s="66" t="s">
        <v>597</v>
      </c>
      <c r="O231" s="107" t="s">
        <v>594</v>
      </c>
      <c r="P231" s="107" t="s">
        <v>592</v>
      </c>
      <c r="Q231" s="107" t="s">
        <v>593</v>
      </c>
      <c r="R231" s="107" t="s">
        <v>601</v>
      </c>
      <c r="S231" s="107" t="s">
        <v>595</v>
      </c>
      <c r="T231" s="107"/>
      <c r="U231" s="107" t="s">
        <v>594</v>
      </c>
      <c r="V231" s="107" t="s">
        <v>592</v>
      </c>
      <c r="W231" s="107" t="s">
        <v>593</v>
      </c>
      <c r="X231" s="107" t="s">
        <v>602</v>
      </c>
      <c r="Y231" s="67" t="s">
        <v>595</v>
      </c>
    </row>
    <row r="232" spans="1:25">
      <c r="A232" s="65" t="str">
        <f>IF(ISNUMBER(MATCH(B232,'Group Check'!$C$82:$C$111,0))," MXP ",IF(ISNUMBER(MATCH(B232,'Group Check'!$C$2:$C$31,0))," MS ",IF(ISNUMBER(MATCH(B232,'Group Check'!$C$42:$C$70,0))," WS ","")))</f>
        <v xml:space="preserve"> WS </v>
      </c>
      <c r="B232" s="65" t="str">
        <f>IF('Rinks for 5 groups'!C$26="","",VLOOKUP(_xlfn.NUMBERVALUE(LEFT('Rinks for 5 groups'!C$26,SUM(FIND("v",'Rinks for 5 groups'!C$26,1),-2))),'Group Check'!$B:$E,2,FALSE))</f>
        <v>Rahsan Akar (Turkiye)</v>
      </c>
      <c r="C232" s="68"/>
      <c r="D232" s="68"/>
      <c r="F232" s="66" t="s">
        <v>670</v>
      </c>
      <c r="G232" s="68"/>
      <c r="H232" s="68"/>
      <c r="I232" s="68"/>
      <c r="J232" s="65" t="str">
        <f>IF('Rinks for 5 groups'!C$26="","",VLOOKUP(_xlfn.NUMBERVALUE(RIGHT('Rinks for 5 groups'!C$26,SUM(LEN('Rinks for 5 groups'!C$26),-FIND("v",'Rinks for 5 groups'!C$26,1),-1))),'Group Check'!$B:$E,2,FALSE))</f>
        <v>Lisa Bonsor (Spain)</v>
      </c>
      <c r="K232" s="65" t="str">
        <f t="shared" ref="K232:K237" si="322">IF(S232="","",IF(S232=3,N232,T232))</f>
        <v/>
      </c>
      <c r="L232" s="65" t="str">
        <f t="shared" ref="L232:L237" si="323">IF(K232="","",IF(K232=B232,J232,B232))</f>
        <v/>
      </c>
      <c r="N232" s="65" t="str">
        <f t="shared" ref="N232:N237" si="324">B232</f>
        <v>Rahsan Akar (Turkiye)</v>
      </c>
      <c r="O232" s="65" t="str">
        <f t="shared" ref="O232:O237" si="325">IF(AND(C232="",G232=""),"",IF($C232&gt;$G232,2,IF($C232=$G232,1,0)))</f>
        <v/>
      </c>
      <c r="P232" s="65" t="str">
        <f t="shared" ref="P232:P237" si="326">IF(AND(D232="",H232=""),"",IF($D232&gt;$H232,2,IF($D232=$H232,1,0)))</f>
        <v/>
      </c>
      <c r="Q232" s="65" t="str">
        <f t="shared" ref="Q232:Q237" si="327">IF(AND(E232="",I232=""),"",IF($E232&gt;$I232,1,IF($E232=$I232,0.5,0)))</f>
        <v/>
      </c>
      <c r="R232" s="65" t="str">
        <f t="shared" ref="R232:R237" si="328">IF(O232="","",SUM(O232:P232))</f>
        <v/>
      </c>
      <c r="S232" s="65" t="str">
        <f t="shared" ref="S232:S237" si="329">IF(O232="","",IF(R232&gt;X232,3,IF(Q232&gt;W232,3,0)))</f>
        <v/>
      </c>
      <c r="T232" s="65" t="str">
        <f t="shared" ref="T232:T237" si="330">J232</f>
        <v>Lisa Bonsor (Spain)</v>
      </c>
      <c r="U232" s="65" t="str">
        <f t="shared" ref="U232:U237" si="331">IF(AND(C232="",G232=""),"",IF($G232&gt;$C232,2,IF($G232=$C232,1,0)))</f>
        <v/>
      </c>
      <c r="V232" s="65" t="str">
        <f t="shared" ref="V232:V237" si="332">IF(AND(D232="",H232=""),"",IF($H232&gt;$D232,2,IF($H232=$D232,1,0)))</f>
        <v/>
      </c>
      <c r="W232" s="65" t="str">
        <f t="shared" ref="W232:W237" si="333">IF(AND(E232="",I232=""),"",IF($I232&gt;$E232,1,IF($I232=$E232,0.5,0)))</f>
        <v/>
      </c>
      <c r="X232" s="65" t="str">
        <f t="shared" ref="X232:X237" si="334">IF(U232="","",SUM(U232:V232))</f>
        <v/>
      </c>
      <c r="Y232" s="65" t="str">
        <f t="shared" ref="Y232:Y237" si="335">IF(U232="","",IF(X232&gt;R232,3,IF(W232&gt;Q232,3,0)))</f>
        <v/>
      </c>
    </row>
    <row r="233" spans="1:25">
      <c r="A233" s="65" t="str">
        <f>IF(ISNUMBER(MATCH(B233,'Group Check'!$C$82:$C$111,0))," MXP ",IF(ISNUMBER(MATCH(B233,'Group Check'!$C$2:$C$31,0))," MS ",IF(ISNUMBER(MATCH(B233,'Group Check'!$C$42:$C$70,0))," WS ","")))</f>
        <v xml:space="preserve"> WS </v>
      </c>
      <c r="B233" s="65" t="str">
        <f>IF('Rinks for 5 groups'!D$26="","",VLOOKUP(_xlfn.NUMBERVALUE(LEFT('Rinks for 5 groups'!D$26,SUM(FIND("v",'Rinks for 5 groups'!D$26,1),-2))),'Group Check'!$B:$E,2,FALSE))</f>
        <v>Esme Haley (South Africa )</v>
      </c>
      <c r="C233" s="68"/>
      <c r="D233" s="68"/>
      <c r="F233" s="66" t="s">
        <v>670</v>
      </c>
      <c r="G233" s="68"/>
      <c r="H233" s="68"/>
      <c r="I233" s="68"/>
      <c r="J233" s="65" t="str">
        <f>IF('Rinks for 5 groups'!D$26="","",VLOOKUP(_xlfn.NUMBERVALUE(RIGHT('Rinks for 5 groups'!D$26,SUM(LEN('Rinks for 5 groups'!D$26),-FIND("v",'Rinks for 5 groups'!D$26,1),-1))),'Group Check'!$B:$E,2,FALSE))</f>
        <v>Nor Farrah Ain Abdullah (Malaysia )</v>
      </c>
      <c r="K233" s="65" t="str">
        <f t="shared" si="322"/>
        <v/>
      </c>
      <c r="L233" s="65" t="str">
        <f t="shared" si="323"/>
        <v/>
      </c>
      <c r="N233" s="65" t="str">
        <f t="shared" si="324"/>
        <v>Esme Haley (South Africa )</v>
      </c>
      <c r="O233" s="65" t="str">
        <f t="shared" si="325"/>
        <v/>
      </c>
      <c r="P233" s="65" t="str">
        <f t="shared" si="326"/>
        <v/>
      </c>
      <c r="Q233" s="65" t="str">
        <f t="shared" si="327"/>
        <v/>
      </c>
      <c r="R233" s="65" t="str">
        <f t="shared" si="328"/>
        <v/>
      </c>
      <c r="S233" s="65" t="str">
        <f t="shared" si="329"/>
        <v/>
      </c>
      <c r="T233" s="65" t="str">
        <f t="shared" si="330"/>
        <v>Nor Farrah Ain Abdullah (Malaysia )</v>
      </c>
      <c r="U233" s="65" t="str">
        <f t="shared" si="331"/>
        <v/>
      </c>
      <c r="V233" s="65" t="str">
        <f t="shared" si="332"/>
        <v/>
      </c>
      <c r="W233" s="65" t="str">
        <f t="shared" si="333"/>
        <v/>
      </c>
      <c r="X233" s="65" t="str">
        <f t="shared" si="334"/>
        <v/>
      </c>
      <c r="Y233" s="65" t="str">
        <f t="shared" si="335"/>
        <v/>
      </c>
    </row>
    <row r="234" spans="1:25">
      <c r="A234" s="65" t="str">
        <f>IF(ISNUMBER(MATCH(B234,'Group Check'!$C$82:$C$111,0))," MXP ",IF(ISNUMBER(MATCH(B234,'Group Check'!$C$2:$C$31,0))," MS ",IF(ISNUMBER(MATCH(B234,'Group Check'!$C$42:$C$70,0))," WS ","")))</f>
        <v xml:space="preserve"> MS </v>
      </c>
      <c r="B234" s="65" t="str">
        <f>IF('Rinks for 5 groups'!E$26="","",VLOOKUP(_xlfn.NUMBERVALUE(LEFT('Rinks for 5 groups'!E$26,SUM(FIND("v",'Rinks for 5 groups'!E$26,1),-2))),'Group Check'!$B:$E,2,FALSE))</f>
        <v>Jason Lee Evans (South Africa )</v>
      </c>
      <c r="C234" s="68"/>
      <c r="D234" s="68"/>
      <c r="F234" s="66" t="s">
        <v>670</v>
      </c>
      <c r="G234" s="68"/>
      <c r="H234" s="68"/>
      <c r="I234" s="68"/>
      <c r="J234" s="65" t="str">
        <f>IF('Rinks for 5 groups'!E$26="","",VLOOKUP(_xlfn.NUMBERVALUE(RIGHT('Rinks for 5 groups'!E$26,SUM(LEN('Rinks for 5 groups'!E$26),-FIND("v",'Rinks for 5 groups'!E$26,1),-1))),'Group Check'!$B:$E,2,FALSE))</f>
        <v>Mike McNorton (Canada )</v>
      </c>
      <c r="K234" s="65" t="str">
        <f t="shared" si="322"/>
        <v/>
      </c>
      <c r="L234" s="65" t="str">
        <f t="shared" si="323"/>
        <v/>
      </c>
      <c r="N234" s="65" t="str">
        <f t="shared" si="324"/>
        <v>Jason Lee Evans (South Africa )</v>
      </c>
      <c r="O234" s="65" t="str">
        <f t="shared" si="325"/>
        <v/>
      </c>
      <c r="P234" s="65" t="str">
        <f t="shared" si="326"/>
        <v/>
      </c>
      <c r="Q234" s="65" t="str">
        <f t="shared" si="327"/>
        <v/>
      </c>
      <c r="R234" s="65" t="str">
        <f t="shared" si="328"/>
        <v/>
      </c>
      <c r="S234" s="65" t="str">
        <f t="shared" si="329"/>
        <v/>
      </c>
      <c r="T234" s="65" t="str">
        <f t="shared" si="330"/>
        <v>Mike McNorton (Canada )</v>
      </c>
      <c r="U234" s="65" t="str">
        <f t="shared" si="331"/>
        <v/>
      </c>
      <c r="V234" s="65" t="str">
        <f t="shared" si="332"/>
        <v/>
      </c>
      <c r="W234" s="65" t="str">
        <f t="shared" si="333"/>
        <v/>
      </c>
      <c r="X234" s="65" t="str">
        <f t="shared" si="334"/>
        <v/>
      </c>
      <c r="Y234" s="65" t="str">
        <f t="shared" si="335"/>
        <v/>
      </c>
    </row>
    <row r="235" spans="1:25">
      <c r="A235" s="65" t="str">
        <f>IF(ISNUMBER(MATCH(B235,'Group Check'!$C$82:$C$111,0))," MXP ",IF(ISNUMBER(MATCH(B235,'Group Check'!$C$2:$C$31,0))," MS ",IF(ISNUMBER(MATCH(B235,'Group Check'!$C$42:$C$70,0))," WS ","")))</f>
        <v xml:space="preserve"> MS </v>
      </c>
      <c r="B235" s="65" t="str">
        <f>IF('Rinks for 5 groups'!F$26="","",VLOOKUP(_xlfn.NUMBERVALUE(LEFT('Rinks for 5 groups'!F$26,SUM(FIND("v",'Rinks for 5 groups'!F$26,1),-2))),'Group Check'!$B:$E,2,FALSE))</f>
        <v>Kristian Crocker (Wales)</v>
      </c>
      <c r="C235" s="68"/>
      <c r="D235" s="68"/>
      <c r="F235" s="66" t="s">
        <v>670</v>
      </c>
      <c r="G235" s="68"/>
      <c r="H235" s="68"/>
      <c r="I235" s="68"/>
      <c r="J235" s="65" t="str">
        <f>IF('Rinks for 5 groups'!F$26="","",VLOOKUP(_xlfn.NUMBERVALUE(RIGHT('Rinks for 5 groups'!F$26,SUM(LEN('Rinks for 5 groups'!F$26),-FIND("v",'Rinks for 5 groups'!F$26,1),-1))),'Group Check'!$B:$E,2,FALSE))</f>
        <v>Hisaharu Satou (Japan )</v>
      </c>
      <c r="K235" s="65" t="str">
        <f t="shared" si="322"/>
        <v/>
      </c>
      <c r="L235" s="65" t="str">
        <f t="shared" si="323"/>
        <v/>
      </c>
      <c r="N235" s="65" t="str">
        <f t="shared" si="324"/>
        <v>Kristian Crocker (Wales)</v>
      </c>
      <c r="O235" s="65" t="str">
        <f t="shared" si="325"/>
        <v/>
      </c>
      <c r="P235" s="65" t="str">
        <f t="shared" si="326"/>
        <v/>
      </c>
      <c r="Q235" s="65" t="str">
        <f t="shared" si="327"/>
        <v/>
      </c>
      <c r="R235" s="65" t="str">
        <f t="shared" si="328"/>
        <v/>
      </c>
      <c r="S235" s="65" t="str">
        <f t="shared" si="329"/>
        <v/>
      </c>
      <c r="T235" s="65" t="str">
        <f t="shared" si="330"/>
        <v>Hisaharu Satou (Japan )</v>
      </c>
      <c r="U235" s="65" t="str">
        <f t="shared" si="331"/>
        <v/>
      </c>
      <c r="V235" s="65" t="str">
        <f t="shared" si="332"/>
        <v/>
      </c>
      <c r="W235" s="65" t="str">
        <f t="shared" si="333"/>
        <v/>
      </c>
      <c r="X235" s="65" t="str">
        <f t="shared" si="334"/>
        <v/>
      </c>
      <c r="Y235" s="65" t="str">
        <f t="shared" si="335"/>
        <v/>
      </c>
    </row>
    <row r="236" spans="1:25">
      <c r="A236" s="65" t="str">
        <f>IF(ISNUMBER(MATCH(B236,'Group Check'!$C$82:$C$111,0))," MXP ",IF(ISNUMBER(MATCH(B236,'Group Check'!$C$2:$C$31,0))," MS ",IF(ISNUMBER(MATCH(B236,'Group Check'!$C$42:$C$70,0))," WS ","")))</f>
        <v xml:space="preserve"> MS </v>
      </c>
      <c r="B236" s="65" t="str">
        <f>IF('Rinks for 5 groups'!G$26="","",VLOOKUP(_xlfn.NUMBERVALUE(LEFT('Rinks for 5 groups'!G$26,SUM(FIND("v",'Rinks for 5 groups'!G$26,1),-2))),'Group Check'!$B:$E,2,FALSE))</f>
        <v>Beat Matti (Switzerland )</v>
      </c>
      <c r="C236" s="68"/>
      <c r="D236" s="68"/>
      <c r="F236" s="66" t="s">
        <v>670</v>
      </c>
      <c r="G236" s="68"/>
      <c r="H236" s="68"/>
      <c r="I236" s="68"/>
      <c r="J236" s="65" t="str">
        <f>IF('Rinks for 5 groups'!G$26="","",VLOOKUP(_xlfn.NUMBERVALUE(RIGHT('Rinks for 5 groups'!G$26,SUM(LEN('Rinks for 5 groups'!G$26),-FIND("v",'Rinks for 5 groups'!G$26,1),-1))),'Group Check'!$B:$E,2,FALSE))</f>
        <v>Carel Aaron Olivier (Namibia)</v>
      </c>
      <c r="K236" s="65" t="str">
        <f t="shared" si="322"/>
        <v/>
      </c>
      <c r="L236" s="65" t="str">
        <f t="shared" si="323"/>
        <v/>
      </c>
      <c r="N236" s="65" t="str">
        <f t="shared" si="324"/>
        <v>Beat Matti (Switzerland )</v>
      </c>
      <c r="O236" s="65" t="str">
        <f t="shared" si="325"/>
        <v/>
      </c>
      <c r="P236" s="65" t="str">
        <f t="shared" si="326"/>
        <v/>
      </c>
      <c r="Q236" s="65" t="str">
        <f t="shared" si="327"/>
        <v/>
      </c>
      <c r="R236" s="65" t="str">
        <f t="shared" si="328"/>
        <v/>
      </c>
      <c r="S236" s="65" t="str">
        <f t="shared" si="329"/>
        <v/>
      </c>
      <c r="T236" s="65" t="str">
        <f t="shared" si="330"/>
        <v>Carel Aaron Olivier (Namibia)</v>
      </c>
      <c r="U236" s="65" t="str">
        <f t="shared" si="331"/>
        <v/>
      </c>
      <c r="V236" s="65" t="str">
        <f t="shared" si="332"/>
        <v/>
      </c>
      <c r="W236" s="65" t="str">
        <f t="shared" si="333"/>
        <v/>
      </c>
      <c r="X236" s="65" t="str">
        <f t="shared" si="334"/>
        <v/>
      </c>
      <c r="Y236" s="65" t="str">
        <f t="shared" si="335"/>
        <v/>
      </c>
    </row>
    <row r="237" spans="1:25">
      <c r="A237" s="65" t="str">
        <f>IF(ISNUMBER(MATCH(B237,'Group Check'!$C$82:$C$111,0))," MXP ",IF(ISNUMBER(MATCH(B237,'Group Check'!$C$2:$C$31,0))," MS ",IF(ISNUMBER(MATCH(B237,'Group Check'!$C$42:$C$70,0))," WS ","")))</f>
        <v xml:space="preserve"> MS </v>
      </c>
      <c r="B237" s="65" t="str">
        <f>IF('Rinks for 5 groups'!H$26="","",VLOOKUP(_xlfn.NUMBERVALUE(LEFT('Rinks for 5 groups'!H$26,SUM(FIND("v",'Rinks for 5 groups'!H$26,1),-2))),'Group Check'!$B:$E,2,FALSE))</f>
        <v>Michael Stepney (Scotland)</v>
      </c>
      <c r="C237" s="68"/>
      <c r="D237" s="68"/>
      <c r="F237" s="66" t="s">
        <v>670</v>
      </c>
      <c r="G237" s="68"/>
      <c r="H237" s="68"/>
      <c r="I237" s="68"/>
      <c r="J237" s="65" t="str">
        <f>IF('Rinks for 5 groups'!H$26="","",VLOOKUP(_xlfn.NUMBERVALUE(RIGHT('Rinks for 5 groups'!H$26,SUM(LEN('Rinks for 5 groups'!H$26),-FIND("v",'Rinks for 5 groups'!H$26,1),-1))),'Group Check'!$B:$E,2,FALSE))</f>
        <v>Lars Olov Backgren (Sweden )</v>
      </c>
      <c r="K237" s="65" t="str">
        <f t="shared" si="322"/>
        <v/>
      </c>
      <c r="L237" s="65" t="str">
        <f t="shared" si="323"/>
        <v/>
      </c>
      <c r="N237" s="65" t="str">
        <f t="shared" si="324"/>
        <v>Michael Stepney (Scotland)</v>
      </c>
      <c r="O237" s="65" t="str">
        <f t="shared" si="325"/>
        <v/>
      </c>
      <c r="P237" s="65" t="str">
        <f t="shared" si="326"/>
        <v/>
      </c>
      <c r="Q237" s="65" t="str">
        <f t="shared" si="327"/>
        <v/>
      </c>
      <c r="R237" s="65" t="str">
        <f t="shared" si="328"/>
        <v/>
      </c>
      <c r="S237" s="65" t="str">
        <f t="shared" si="329"/>
        <v/>
      </c>
      <c r="T237" s="65" t="str">
        <f t="shared" si="330"/>
        <v>Lars Olov Backgren (Sweden )</v>
      </c>
      <c r="U237" s="65" t="str">
        <f t="shared" si="331"/>
        <v/>
      </c>
      <c r="V237" s="65" t="str">
        <f t="shared" si="332"/>
        <v/>
      </c>
      <c r="W237" s="65" t="str">
        <f t="shared" si="333"/>
        <v/>
      </c>
      <c r="X237" s="65" t="str">
        <f t="shared" si="334"/>
        <v/>
      </c>
      <c r="Y237" s="65" t="str">
        <f t="shared" si="335"/>
        <v/>
      </c>
    </row>
    <row r="238" spans="1:25">
      <c r="C238" s="68"/>
      <c r="D238" s="68"/>
      <c r="G238" s="68"/>
      <c r="H238" s="68"/>
      <c r="I238" s="68"/>
    </row>
    <row r="239" spans="1:25" ht="21" customHeight="1">
      <c r="B239" s="297" t="s">
        <v>649</v>
      </c>
      <c r="C239" s="297"/>
      <c r="D239" s="297"/>
      <c r="E239" s="297"/>
      <c r="F239" s="297"/>
      <c r="G239" s="297"/>
      <c r="H239" s="297"/>
      <c r="I239" s="297"/>
      <c r="J239" s="297"/>
      <c r="K239" s="192"/>
      <c r="L239" s="64"/>
      <c r="N239" s="298" t="s">
        <v>553</v>
      </c>
      <c r="O239" s="298"/>
      <c r="P239" s="298"/>
      <c r="Q239" s="298"/>
      <c r="R239" s="298"/>
      <c r="S239" s="298"/>
      <c r="T239" s="298" t="s">
        <v>554</v>
      </c>
      <c r="U239" s="298"/>
      <c r="V239" s="298"/>
      <c r="W239" s="298"/>
      <c r="X239" s="298"/>
      <c r="Y239" s="298"/>
    </row>
    <row r="240" spans="1:25" s="66" customFormat="1" ht="45">
      <c r="B240" s="66" t="s">
        <v>550</v>
      </c>
      <c r="C240" s="67" t="s">
        <v>551</v>
      </c>
      <c r="D240" s="67" t="s">
        <v>552</v>
      </c>
      <c r="G240" s="67" t="s">
        <v>551</v>
      </c>
      <c r="H240" s="67" t="s">
        <v>552</v>
      </c>
      <c r="I240" s="67"/>
      <c r="J240" s="66" t="s">
        <v>550</v>
      </c>
      <c r="K240" s="66" t="s">
        <v>596</v>
      </c>
      <c r="L240" s="66" t="s">
        <v>597</v>
      </c>
      <c r="O240" s="107" t="s">
        <v>594</v>
      </c>
      <c r="P240" s="107" t="s">
        <v>592</v>
      </c>
      <c r="Q240" s="107" t="s">
        <v>593</v>
      </c>
      <c r="R240" s="107" t="s">
        <v>601</v>
      </c>
      <c r="S240" s="107" t="s">
        <v>595</v>
      </c>
      <c r="T240" s="107"/>
      <c r="U240" s="107" t="s">
        <v>594</v>
      </c>
      <c r="V240" s="107" t="s">
        <v>592</v>
      </c>
      <c r="W240" s="107" t="s">
        <v>593</v>
      </c>
      <c r="X240" s="107" t="s">
        <v>602</v>
      </c>
      <c r="Y240" s="67" t="s">
        <v>595</v>
      </c>
    </row>
    <row r="241" spans="1:25">
      <c r="A241" s="65" t="str">
        <f>IF(ISNUMBER(MATCH(B241,'Group Check'!$C$82:$C$111,0))," MXP ",IF(ISNUMBER(MATCH(B241,'Group Check'!$C$2:$C$31,0))," MS ",IF(ISNUMBER(MATCH(B241,'Group Check'!$C$42:$C$70,0))," WS ","")))</f>
        <v xml:space="preserve"> WS </v>
      </c>
      <c r="B241" s="65" t="str">
        <f>IF('Rinks for 5 groups'!C$28="","",VLOOKUP(_xlfn.NUMBERVALUE(LEFT('Rinks for 5 groups'!C$28,SUM(FIND("v",'Rinks for 5 groups'!C$28,1),-2))),'Group Check'!$B:$E,2,FALSE))</f>
        <v>Ha Yat Ting (Gloria) (Hong Kong China )</v>
      </c>
      <c r="C241" s="68"/>
      <c r="D241" s="68"/>
      <c r="F241" s="66" t="s">
        <v>670</v>
      </c>
      <c r="G241" s="68"/>
      <c r="H241" s="68"/>
      <c r="I241" s="68"/>
      <c r="J241" s="65" t="str">
        <f>IF('Rinks for 5 groups'!C$28="","",VLOOKUP(_xlfn.NUMBERVALUE(RIGHT('Rinks for 5 groups'!C$28,SUM(LEN('Rinks for 5 groups'!C$28),-FIND("v",'Rinks for 5 groups'!C$28,1),-1))),'Group Check'!$B:$E,2,FALSE))</f>
        <v>Julie Forrest (Defending Champion)</v>
      </c>
      <c r="K241" s="65" t="str">
        <f t="shared" ref="K241:K246" si="336">IF(S241="","",IF(S241=3,N241,T241))</f>
        <v/>
      </c>
      <c r="L241" s="65" t="str">
        <f t="shared" ref="L241:L246" si="337">IF(K241="","",IF(K241=B241,J241,B241))</f>
        <v/>
      </c>
      <c r="N241" s="65" t="str">
        <f t="shared" ref="N241:N246" si="338">B241</f>
        <v>Ha Yat Ting (Gloria) (Hong Kong China )</v>
      </c>
      <c r="O241" s="65" t="str">
        <f t="shared" ref="O241:O246" si="339">IF(AND(C241="",G241=""),"",IF($C241&gt;$G241,2,IF($C241=$G241,1,0)))</f>
        <v/>
      </c>
      <c r="P241" s="65" t="str">
        <f t="shared" ref="P241:P246" si="340">IF(AND(D241="",H241=""),"",IF($D241&gt;$H241,2,IF($D241=$H241,1,0)))</f>
        <v/>
      </c>
      <c r="Q241" s="65" t="str">
        <f t="shared" ref="Q241:Q246" si="341">IF(AND(E241="",I241=""),"",IF($E241&gt;$I241,1,IF($E241=$I241,0.5,0)))</f>
        <v/>
      </c>
      <c r="R241" s="65" t="str">
        <f t="shared" ref="R241:R246" si="342">IF(O241="","",SUM(O241:P241))</f>
        <v/>
      </c>
      <c r="S241" s="65" t="str">
        <f t="shared" ref="S241:S246" si="343">IF(O241="","",IF(R241&gt;X241,3,IF(Q241&gt;W241,3,0)))</f>
        <v/>
      </c>
      <c r="T241" s="65" t="str">
        <f t="shared" ref="T241:T246" si="344">J241</f>
        <v>Julie Forrest (Defending Champion)</v>
      </c>
      <c r="U241" s="65" t="str">
        <f t="shared" ref="U241:U246" si="345">IF(AND(C241="",G241=""),"",IF($G241&gt;$C241,2,IF($G241=$C241,1,0)))</f>
        <v/>
      </c>
      <c r="V241" s="65" t="str">
        <f t="shared" ref="V241:V246" si="346">IF(AND(D241="",H241=""),"",IF($H241&gt;$D241,2,IF($H241=$D241,1,0)))</f>
        <v/>
      </c>
      <c r="W241" s="65" t="str">
        <f t="shared" ref="W241:W246" si="347">IF(AND(E241="",I241=""),"",IF($I241&gt;$E241,1,IF($I241=$E241,0.5,0)))</f>
        <v/>
      </c>
      <c r="X241" s="65" t="str">
        <f t="shared" ref="X241:X246" si="348">IF(U241="","",SUM(U241:V241))</f>
        <v/>
      </c>
      <c r="Y241" s="65" t="str">
        <f t="shared" ref="Y241:Y246" si="349">IF(U241="","",IF(X241&gt;R241,3,IF(W241&gt;Q241,3,0)))</f>
        <v/>
      </c>
    </row>
    <row r="242" spans="1:25">
      <c r="A242" s="65" t="str">
        <f>IF(ISNUMBER(MATCH(B242,'Group Check'!$C$82:$C$111,0))," MXP ",IF(ISNUMBER(MATCH(B242,'Group Check'!$C$2:$C$31,0))," MS ",IF(ISNUMBER(MATCH(B242,'Group Check'!$C$42:$C$70,0))," WS ","")))</f>
        <v xml:space="preserve"> WS </v>
      </c>
      <c r="B242" s="65" t="str">
        <f>IF('Rinks for 5 groups'!D$28="","",VLOOKUP(_xlfn.NUMBERVALUE(LEFT('Rinks for 5 groups'!D$28,SUM(FIND("v",'Rinks for 5 groups'!D$28,1),-2))),'Group Check'!$B:$E,2,FALSE))</f>
        <v>Lindsey Greechan (Jersey)</v>
      </c>
      <c r="C242" s="68"/>
      <c r="D242" s="68"/>
      <c r="F242" s="66" t="s">
        <v>670</v>
      </c>
      <c r="G242" s="68"/>
      <c r="H242" s="68"/>
      <c r="I242" s="68"/>
      <c r="J242" s="65" t="str">
        <f>IF('Rinks for 5 groups'!D$28="","",VLOOKUP(_xlfn.NUMBERVALUE(RIGHT('Rinks for 5 groups'!D$28,SUM(LEN('Rinks for 5 groups'!D$28),-FIND("v",'Rinks for 5 groups'!D$28,1),-1))),'Group Check'!$B:$E,2,FALSE))</f>
        <v>Mary Thompson (USA)</v>
      </c>
      <c r="K242" s="65" t="str">
        <f t="shared" si="336"/>
        <v/>
      </c>
      <c r="L242" s="65" t="str">
        <f t="shared" si="337"/>
        <v/>
      </c>
      <c r="N242" s="65" t="str">
        <f t="shared" si="338"/>
        <v>Lindsey Greechan (Jersey)</v>
      </c>
      <c r="O242" s="65" t="str">
        <f t="shared" si="339"/>
        <v/>
      </c>
      <c r="P242" s="65" t="str">
        <f t="shared" si="340"/>
        <v/>
      </c>
      <c r="Q242" s="65" t="str">
        <f t="shared" si="341"/>
        <v/>
      </c>
      <c r="R242" s="65" t="str">
        <f t="shared" si="342"/>
        <v/>
      </c>
      <c r="S242" s="65" t="str">
        <f t="shared" si="343"/>
        <v/>
      </c>
      <c r="T242" s="65" t="str">
        <f t="shared" si="344"/>
        <v>Mary Thompson (USA)</v>
      </c>
      <c r="U242" s="65" t="str">
        <f t="shared" si="345"/>
        <v/>
      </c>
      <c r="V242" s="65" t="str">
        <f t="shared" si="346"/>
        <v/>
      </c>
      <c r="W242" s="65" t="str">
        <f t="shared" si="347"/>
        <v/>
      </c>
      <c r="X242" s="65" t="str">
        <f t="shared" si="348"/>
        <v/>
      </c>
      <c r="Y242" s="65" t="str">
        <f t="shared" si="349"/>
        <v/>
      </c>
    </row>
    <row r="243" spans="1:25">
      <c r="A243" s="65" t="str">
        <f>IF(ISNUMBER(MATCH(B243,'Group Check'!$C$82:$C$111,0))," MXP ",IF(ISNUMBER(MATCH(B243,'Group Check'!$C$2:$C$31,0))," MS ",IF(ISNUMBER(MATCH(B243,'Group Check'!$C$42:$C$70,0))," WS ","")))</f>
        <v xml:space="preserve"> WS </v>
      </c>
      <c r="B243" s="65" t="str">
        <f>IF('Rinks for 5 groups'!E$28="","",VLOOKUP(_xlfn.NUMBERVALUE(LEFT('Rinks for 5 groups'!E$28,SUM(FIND("v",'Rinks for 5 groups'!E$28,1),-2))),'Group Check'!$B:$E,2,FALSE))</f>
        <v>Connie Rixon (Malta)</v>
      </c>
      <c r="C243" s="68"/>
      <c r="D243" s="68"/>
      <c r="F243" s="66" t="s">
        <v>670</v>
      </c>
      <c r="G243" s="68"/>
      <c r="H243" s="68"/>
      <c r="I243" s="68"/>
      <c r="J243" s="65" t="str">
        <f>IF('Rinks for 5 groups'!E$28="","",VLOOKUP(_xlfn.NUMBERVALUE(RIGHT('Rinks for 5 groups'!E$28,SUM(LEN('Rinks for 5 groups'!E$28),-FIND("v",'Rinks for 5 groups'!E$28,1),-1))),'Group Check'!$B:$E,2,FALSE))</f>
        <v>Keiko Kurohara (Japan )</v>
      </c>
      <c r="K243" s="65" t="str">
        <f t="shared" si="336"/>
        <v/>
      </c>
      <c r="L243" s="65" t="str">
        <f t="shared" si="337"/>
        <v/>
      </c>
      <c r="N243" s="65" t="str">
        <f t="shared" si="338"/>
        <v>Connie Rixon (Malta)</v>
      </c>
      <c r="O243" s="65" t="str">
        <f t="shared" si="339"/>
        <v/>
      </c>
      <c r="P243" s="65" t="str">
        <f t="shared" si="340"/>
        <v/>
      </c>
      <c r="Q243" s="65" t="str">
        <f t="shared" si="341"/>
        <v/>
      </c>
      <c r="R243" s="65" t="str">
        <f t="shared" si="342"/>
        <v/>
      </c>
      <c r="S243" s="65" t="str">
        <f t="shared" si="343"/>
        <v/>
      </c>
      <c r="T243" s="65" t="str">
        <f t="shared" si="344"/>
        <v>Keiko Kurohara (Japan )</v>
      </c>
      <c r="U243" s="65" t="str">
        <f t="shared" si="345"/>
        <v/>
      </c>
      <c r="V243" s="65" t="str">
        <f t="shared" si="346"/>
        <v/>
      </c>
      <c r="W243" s="65" t="str">
        <f t="shared" si="347"/>
        <v/>
      </c>
      <c r="X243" s="65" t="str">
        <f t="shared" si="348"/>
        <v/>
      </c>
      <c r="Y243" s="65" t="str">
        <f t="shared" si="349"/>
        <v/>
      </c>
    </row>
    <row r="244" spans="1:25">
      <c r="A244" s="65" t="str">
        <f>IF(ISNUMBER(MATCH(B244,'Group Check'!$C$82:$C$111,0))," MXP ",IF(ISNUMBER(MATCH(B244,'Group Check'!$C$2:$C$31,0))," MS ",IF(ISNUMBER(MATCH(B244,'Group Check'!$C$42:$C$70,0))," WS ","")))</f>
        <v xml:space="preserve"> WS </v>
      </c>
      <c r="B244" s="65" t="str">
        <f>IF('Rinks for 5 groups'!F$28="","",VLOOKUP(_xlfn.NUMBERVALUE(LEFT('Rinks for 5 groups'!F$28,SUM(FIND("v",'Rinks for 5 groups'!F$28,1),-2))),'Group Check'!$B:$E,2,FALSE))</f>
        <v>Lee Beng Hua (May) (Singapore )</v>
      </c>
      <c r="C244" s="68"/>
      <c r="D244" s="68"/>
      <c r="F244" s="66" t="s">
        <v>670</v>
      </c>
      <c r="G244" s="68"/>
      <c r="H244" s="68"/>
      <c r="I244" s="68"/>
      <c r="J244" s="65" t="str">
        <f>IF('Rinks for 5 groups'!F$28="","",VLOOKUP(_xlfn.NUMBERVALUE(RIGHT('Rinks for 5 groups'!F$28,SUM(LEN('Rinks for 5 groups'!F$28),-FIND("v",'Rinks for 5 groups'!F$28,1),-1))),'Group Check'!$B:$E,2,FALSE))</f>
        <v>Sara Marie Nicholls (Wales)</v>
      </c>
      <c r="K244" s="65" t="str">
        <f t="shared" si="336"/>
        <v/>
      </c>
      <c r="L244" s="65" t="str">
        <f t="shared" si="337"/>
        <v/>
      </c>
      <c r="N244" s="65" t="str">
        <f t="shared" si="338"/>
        <v>Lee Beng Hua (May) (Singapore )</v>
      </c>
      <c r="O244" s="65" t="str">
        <f t="shared" si="339"/>
        <v/>
      </c>
      <c r="P244" s="65" t="str">
        <f t="shared" si="340"/>
        <v/>
      </c>
      <c r="Q244" s="65" t="str">
        <f t="shared" si="341"/>
        <v/>
      </c>
      <c r="R244" s="65" t="str">
        <f t="shared" si="342"/>
        <v/>
      </c>
      <c r="S244" s="65" t="str">
        <f t="shared" si="343"/>
        <v/>
      </c>
      <c r="T244" s="65" t="str">
        <f t="shared" si="344"/>
        <v>Sara Marie Nicholls (Wales)</v>
      </c>
      <c r="U244" s="65" t="str">
        <f t="shared" si="345"/>
        <v/>
      </c>
      <c r="V244" s="65" t="str">
        <f t="shared" si="346"/>
        <v/>
      </c>
      <c r="W244" s="65" t="str">
        <f t="shared" si="347"/>
        <v/>
      </c>
      <c r="X244" s="65" t="str">
        <f t="shared" si="348"/>
        <v/>
      </c>
      <c r="Y244" s="65" t="str">
        <f t="shared" si="349"/>
        <v/>
      </c>
    </row>
    <row r="245" spans="1:25">
      <c r="A245" s="65" t="str">
        <f>IF(ISNUMBER(MATCH(B245,'Group Check'!$C$82:$C$111,0))," MXP ",IF(ISNUMBER(MATCH(B245,'Group Check'!$C$2:$C$31,0))," MS ",IF(ISNUMBER(MATCH(B245,'Group Check'!$C$42:$C$70,0))," WS ","")))</f>
        <v xml:space="preserve"> WS </v>
      </c>
      <c r="B245" s="65" t="str">
        <f>IF('Rinks for 5 groups'!G$28="","",VLOOKUP(_xlfn.NUMBERVALUE(LEFT('Rinks for 5 groups'!G$28,SUM(FIND("v",'Rinks for 5 groups'!G$28,1),-2))),'Group Check'!$B:$E,2,FALSE))</f>
        <v>Samantha Atkinson (Australia)</v>
      </c>
      <c r="C245" s="68"/>
      <c r="D245" s="68"/>
      <c r="F245" s="66" t="s">
        <v>670</v>
      </c>
      <c r="G245" s="68"/>
      <c r="H245" s="68"/>
      <c r="I245" s="68"/>
      <c r="J245" s="65" t="str">
        <f>IF('Rinks for 5 groups'!G$28="","",VLOOKUP(_xlfn.NUMBERVALUE(RIGHT('Rinks for 5 groups'!G$28,SUM(LEN('Rinks for 5 groups'!G$28),-FIND("v",'Rinks for 5 groups'!G$28,1),-1))),'Group Check'!$B:$E,2,FALSE))</f>
        <v>Irit Grencel (Israel )</v>
      </c>
      <c r="K245" s="65" t="str">
        <f t="shared" si="336"/>
        <v/>
      </c>
      <c r="L245" s="65" t="str">
        <f t="shared" si="337"/>
        <v/>
      </c>
      <c r="N245" s="65" t="str">
        <f t="shared" si="338"/>
        <v>Samantha Atkinson (Australia)</v>
      </c>
      <c r="O245" s="65" t="str">
        <f t="shared" si="339"/>
        <v/>
      </c>
      <c r="P245" s="65" t="str">
        <f t="shared" si="340"/>
        <v/>
      </c>
      <c r="Q245" s="65" t="str">
        <f t="shared" si="341"/>
        <v/>
      </c>
      <c r="R245" s="65" t="str">
        <f t="shared" si="342"/>
        <v/>
      </c>
      <c r="S245" s="65" t="str">
        <f t="shared" si="343"/>
        <v/>
      </c>
      <c r="T245" s="65" t="str">
        <f t="shared" si="344"/>
        <v>Irit Grencel (Israel )</v>
      </c>
      <c r="U245" s="65" t="str">
        <f t="shared" si="345"/>
        <v/>
      </c>
      <c r="V245" s="65" t="str">
        <f t="shared" si="346"/>
        <v/>
      </c>
      <c r="W245" s="65" t="str">
        <f t="shared" si="347"/>
        <v/>
      </c>
      <c r="X245" s="65" t="str">
        <f t="shared" si="348"/>
        <v/>
      </c>
      <c r="Y245" s="65" t="str">
        <f t="shared" si="349"/>
        <v/>
      </c>
    </row>
    <row r="246" spans="1:25">
      <c r="A246" s="65" t="str">
        <f>IF(ISNUMBER(MATCH(B246,'Group Check'!$C$82:$C$111,0))," MXP ",IF(ISNUMBER(MATCH(B246,'Group Check'!$C$2:$C$31,0))," MS ",IF(ISNUMBER(MATCH(B246,'Group Check'!$C$42:$C$70,0))," WS ","")))</f>
        <v xml:space="preserve"> WS </v>
      </c>
      <c r="B246" s="65" t="str">
        <f>IF('Rinks for 5 groups'!H$28="","",VLOOKUP(_xlfn.NUMBERVALUE(LEFT('Rinks for 5 groups'!H$28,SUM(FIND("v",'Rinks for 5 groups'!H$28,1),-2))),'Group Check'!$B:$E,2,FALSE))</f>
        <v>Pian Lai (Macao China )</v>
      </c>
      <c r="C246" s="68"/>
      <c r="D246" s="68"/>
      <c r="F246" s="66" t="s">
        <v>670</v>
      </c>
      <c r="G246" s="68"/>
      <c r="H246" s="68"/>
      <c r="I246" s="68"/>
      <c r="J246" s="65" t="str">
        <f>IF('Rinks for 5 groups'!H$28="","",VLOOKUP(_xlfn.NUMBERVALUE(RIGHT('Rinks for 5 groups'!H$28,SUM(LEN('Rinks for 5 groups'!H$28),-FIND("v",'Rinks for 5 groups'!H$28,1),-1))),'Group Check'!$B:$E,2,FALSE))</f>
        <v>Maureen Caesar (Jamaica)</v>
      </c>
      <c r="K246" s="65" t="str">
        <f t="shared" si="336"/>
        <v/>
      </c>
      <c r="L246" s="65" t="str">
        <f t="shared" si="337"/>
        <v/>
      </c>
      <c r="N246" s="65" t="str">
        <f t="shared" si="338"/>
        <v>Pian Lai (Macao China )</v>
      </c>
      <c r="O246" s="65" t="str">
        <f t="shared" si="339"/>
        <v/>
      </c>
      <c r="P246" s="65" t="str">
        <f t="shared" si="340"/>
        <v/>
      </c>
      <c r="Q246" s="65" t="str">
        <f t="shared" si="341"/>
        <v/>
      </c>
      <c r="R246" s="65" t="str">
        <f t="shared" si="342"/>
        <v/>
      </c>
      <c r="S246" s="65" t="str">
        <f t="shared" si="343"/>
        <v/>
      </c>
      <c r="T246" s="65" t="str">
        <f t="shared" si="344"/>
        <v>Maureen Caesar (Jamaica)</v>
      </c>
      <c r="U246" s="65" t="str">
        <f t="shared" si="345"/>
        <v/>
      </c>
      <c r="V246" s="65" t="str">
        <f t="shared" si="346"/>
        <v/>
      </c>
      <c r="W246" s="65" t="str">
        <f t="shared" si="347"/>
        <v/>
      </c>
      <c r="X246" s="65" t="str">
        <f t="shared" si="348"/>
        <v/>
      </c>
      <c r="Y246" s="65" t="str">
        <f t="shared" si="349"/>
        <v/>
      </c>
    </row>
    <row r="247" spans="1:25">
      <c r="C247" s="68"/>
      <c r="D247" s="68"/>
      <c r="G247" s="68"/>
      <c r="H247" s="68"/>
      <c r="I247" s="68"/>
    </row>
    <row r="248" spans="1:25" ht="21" customHeight="1">
      <c r="B248" s="297" t="s">
        <v>650</v>
      </c>
      <c r="C248" s="297"/>
      <c r="D248" s="297"/>
      <c r="E248" s="297"/>
      <c r="F248" s="297"/>
      <c r="G248" s="297"/>
      <c r="H248" s="297"/>
      <c r="I248" s="297"/>
      <c r="J248" s="297"/>
      <c r="K248" s="192"/>
      <c r="L248" s="64"/>
      <c r="N248" s="298" t="s">
        <v>553</v>
      </c>
      <c r="O248" s="298"/>
      <c r="P248" s="298"/>
      <c r="Q248" s="298"/>
      <c r="R248" s="298"/>
      <c r="S248" s="298"/>
      <c r="T248" s="298" t="s">
        <v>554</v>
      </c>
      <c r="U248" s="298"/>
      <c r="V248" s="298"/>
      <c r="W248" s="298"/>
      <c r="X248" s="298"/>
      <c r="Y248" s="298"/>
    </row>
    <row r="249" spans="1:25" s="66" customFormat="1" ht="45">
      <c r="B249" s="66" t="s">
        <v>550</v>
      </c>
      <c r="C249" s="67" t="s">
        <v>551</v>
      </c>
      <c r="D249" s="67" t="s">
        <v>552</v>
      </c>
      <c r="G249" s="67" t="s">
        <v>551</v>
      </c>
      <c r="H249" s="67" t="s">
        <v>552</v>
      </c>
      <c r="I249" s="67"/>
      <c r="J249" s="66" t="s">
        <v>550</v>
      </c>
      <c r="K249" s="66" t="s">
        <v>596</v>
      </c>
      <c r="L249" s="66" t="s">
        <v>597</v>
      </c>
      <c r="O249" s="107" t="s">
        <v>594</v>
      </c>
      <c r="P249" s="107" t="s">
        <v>592</v>
      </c>
      <c r="Q249" s="107" t="s">
        <v>593</v>
      </c>
      <c r="R249" s="107" t="s">
        <v>601</v>
      </c>
      <c r="S249" s="107" t="s">
        <v>595</v>
      </c>
      <c r="T249" s="107"/>
      <c r="U249" s="107" t="s">
        <v>594</v>
      </c>
      <c r="V249" s="107" t="s">
        <v>592</v>
      </c>
      <c r="W249" s="107" t="s">
        <v>593</v>
      </c>
      <c r="X249" s="107" t="s">
        <v>602</v>
      </c>
      <c r="Y249" s="67" t="s">
        <v>595</v>
      </c>
    </row>
    <row r="250" spans="1:25">
      <c r="A250" s="65" t="str">
        <f>IF(ISNUMBER(MATCH(B250,'Group Check'!$C$82:$C$111,0))," MXP ",IF(ISNUMBER(MATCH(B250,'Group Check'!$C$2:$C$31,0))," MS ",IF(ISNUMBER(MATCH(B250,'Group Check'!$C$42:$C$70,0))," WS ","")))</f>
        <v/>
      </c>
      <c r="B250" s="65" t="str">
        <f>IF('Rinks for 5 groups'!C$29="","",VLOOKUP(_xlfn.NUMBERVALUE(LEFT('Rinks for 5 groups'!C$29,SUM(FIND("v",'Rinks for 5 groups'!C$29,1),-2))),'Group Check'!$B:$E,2,FALSE))</f>
        <v/>
      </c>
      <c r="C250" s="68"/>
      <c r="D250" s="68"/>
      <c r="F250" s="66" t="s">
        <v>670</v>
      </c>
      <c r="G250" s="68"/>
      <c r="H250" s="68"/>
      <c r="I250" s="68"/>
      <c r="J250" s="65" t="str">
        <f>IF('Rinks for 5 groups'!C$29="","",VLOOKUP(_xlfn.NUMBERVALUE(RIGHT('Rinks for 5 groups'!C$29,SUM(LEN('Rinks for 5 groups'!C$29),-FIND("v",'Rinks for 5 groups'!C$29,1),-1))),'Group Check'!$B:$E,2,FALSE))</f>
        <v/>
      </c>
      <c r="K250" s="65" t="str">
        <f t="shared" ref="K250:K255" si="350">IF(S250="","",IF(S250=3,N250,T250))</f>
        <v/>
      </c>
      <c r="L250" s="65" t="str">
        <f t="shared" ref="L250:L255" si="351">IF(K250="","",IF(K250=B250,J250,B250))</f>
        <v/>
      </c>
      <c r="N250" s="65" t="str">
        <f t="shared" ref="N250:N255" si="352">B250</f>
        <v/>
      </c>
      <c r="O250" s="65" t="str">
        <f t="shared" ref="O250:O255" si="353">IF(AND(C250="",G250=""),"",IF($C250&gt;$G250,2,IF($C250=$G250,1,0)))</f>
        <v/>
      </c>
      <c r="P250" s="65" t="str">
        <f t="shared" ref="P250:P255" si="354">IF(AND(D250="",H250=""),"",IF($D250&gt;$H250,2,IF($D250=$H250,1,0)))</f>
        <v/>
      </c>
      <c r="Q250" s="65" t="str">
        <f t="shared" ref="Q250:Q255" si="355">IF(AND(E250="",I250=""),"",IF($E250&gt;$I250,1,IF($E250=$I250,0.5,0)))</f>
        <v/>
      </c>
      <c r="R250" s="65" t="str">
        <f t="shared" ref="R250:R255" si="356">IF(O250="","",SUM(O250:P250))</f>
        <v/>
      </c>
      <c r="S250" s="65" t="str">
        <f t="shared" ref="S250:S255" si="357">IF(O250="","",IF(R250&gt;X250,3,IF(Q250&gt;W250,3,0)))</f>
        <v/>
      </c>
      <c r="T250" s="65" t="str">
        <f t="shared" ref="T250:T255" si="358">J250</f>
        <v/>
      </c>
      <c r="U250" s="65" t="str">
        <f t="shared" ref="U250:U255" si="359">IF(AND(C250="",G250=""),"",IF($G250&gt;$C250,2,IF($G250=$C250,1,0)))</f>
        <v/>
      </c>
      <c r="V250" s="65" t="str">
        <f t="shared" ref="V250:V255" si="360">IF(AND(D250="",H250=""),"",IF($H250&gt;$D250,2,IF($H250=$D250,1,0)))</f>
        <v/>
      </c>
      <c r="W250" s="65" t="str">
        <f t="shared" ref="W250:W255" si="361">IF(AND(E250="",I250=""),"",IF($I250&gt;$E250,1,IF($I250=$E250,0.5,0)))</f>
        <v/>
      </c>
      <c r="X250" s="65" t="str">
        <f t="shared" ref="X250:X255" si="362">IF(U250="","",SUM(U250:V250))</f>
        <v/>
      </c>
      <c r="Y250" s="65" t="str">
        <f t="shared" ref="Y250:Y255" si="363">IF(U250="","",IF(X250&gt;R250,3,IF(W250&gt;Q250,3,0)))</f>
        <v/>
      </c>
    </row>
    <row r="251" spans="1:25">
      <c r="A251" s="65" t="str">
        <f>IF(ISNUMBER(MATCH(B251,'Group Check'!$C$82:$C$111,0))," MXP ",IF(ISNUMBER(MATCH(B251,'Group Check'!$C$2:$C$31,0))," MS ",IF(ISNUMBER(MATCH(B251,'Group Check'!$C$42:$C$70,0))," WS ","")))</f>
        <v xml:space="preserve"> WS </v>
      </c>
      <c r="B251" s="65" t="str">
        <f>IF('Rinks for 5 groups'!D$29="","",VLOOKUP(_xlfn.NUMBERVALUE(LEFT('Rinks for 5 groups'!D$29,SUM(FIND("v",'Rinks for 5 groups'!D$29,1),-2))),'Group Check'!$B:$E,2,FALSE))</f>
        <v>Rebecca McMillan (England )</v>
      </c>
      <c r="C251" s="68"/>
      <c r="D251" s="68"/>
      <c r="F251" s="66" t="s">
        <v>670</v>
      </c>
      <c r="G251" s="68"/>
      <c r="H251" s="68"/>
      <c r="I251" s="68"/>
      <c r="J251" s="65" t="str">
        <f>IF('Rinks for 5 groups'!D$29="","",VLOOKUP(_xlfn.NUMBERVALUE(RIGHT('Rinks for 5 groups'!D$29,SUM(LEN('Rinks for 5 groups'!D$29),-FIND("v",'Rinks for 5 groups'!D$29,1),-1))),'Group Check'!$B:$E,2,FALSE))</f>
        <v>Caroline Whitehead (Isle Of Man)</v>
      </c>
      <c r="K251" s="65" t="str">
        <f t="shared" si="350"/>
        <v/>
      </c>
      <c r="L251" s="65" t="str">
        <f t="shared" si="351"/>
        <v/>
      </c>
      <c r="N251" s="65" t="str">
        <f t="shared" si="352"/>
        <v>Rebecca McMillan (England )</v>
      </c>
      <c r="O251" s="65" t="str">
        <f t="shared" si="353"/>
        <v/>
      </c>
      <c r="P251" s="65" t="str">
        <f t="shared" si="354"/>
        <v/>
      </c>
      <c r="Q251" s="65" t="str">
        <f t="shared" si="355"/>
        <v/>
      </c>
      <c r="R251" s="65" t="str">
        <f t="shared" si="356"/>
        <v/>
      </c>
      <c r="S251" s="65" t="str">
        <f t="shared" si="357"/>
        <v/>
      </c>
      <c r="T251" s="65" t="str">
        <f t="shared" si="358"/>
        <v>Caroline Whitehead (Isle Of Man)</v>
      </c>
      <c r="U251" s="65" t="str">
        <f t="shared" si="359"/>
        <v/>
      </c>
      <c r="V251" s="65" t="str">
        <f t="shared" si="360"/>
        <v/>
      </c>
      <c r="W251" s="65" t="str">
        <f t="shared" si="361"/>
        <v/>
      </c>
      <c r="X251" s="65" t="str">
        <f t="shared" si="362"/>
        <v/>
      </c>
      <c r="Y251" s="65" t="str">
        <f t="shared" si="363"/>
        <v/>
      </c>
    </row>
    <row r="252" spans="1:25">
      <c r="A252" s="65" t="str">
        <f>IF(ISNUMBER(MATCH(B252,'Group Check'!$C$82:$C$111,0))," MXP ",IF(ISNUMBER(MATCH(B252,'Group Check'!$C$2:$C$31,0))," MS ",IF(ISNUMBER(MATCH(B252,'Group Check'!$C$42:$C$70,0))," WS ","")))</f>
        <v xml:space="preserve"> WS </v>
      </c>
      <c r="B252" s="65" t="str">
        <f>IF('Rinks for 5 groups'!E$29="","",VLOOKUP(_xlfn.NUMBERVALUE(LEFT('Rinks for 5 groups'!E$29,SUM(FIND("v",'Rinks for 5 groups'!E$29,1),-2))),'Group Check'!$B:$E,2,FALSE))</f>
        <v>Marianne Kuenzle (Switzerland )</v>
      </c>
      <c r="C252" s="68"/>
      <c r="D252" s="68"/>
      <c r="F252" s="66" t="s">
        <v>670</v>
      </c>
      <c r="G252" s="68"/>
      <c r="H252" s="68"/>
      <c r="I252" s="68"/>
      <c r="J252" s="65" t="str">
        <f>IF('Rinks for 5 groups'!E$29="","",VLOOKUP(_xlfn.NUMBERVALUE(RIGHT('Rinks for 5 groups'!E$29,SUM(LEN('Rinks for 5 groups'!E$29),-FIND("v",'Rinks for 5 groups'!E$29,1),-1))),'Group Check'!$B:$E,2,FALSE))</f>
        <v>Yvonne Olivier (Namibia)</v>
      </c>
      <c r="K252" s="65" t="str">
        <f t="shared" si="350"/>
        <v/>
      </c>
      <c r="L252" s="65" t="str">
        <f t="shared" si="351"/>
        <v/>
      </c>
      <c r="N252" s="65" t="str">
        <f t="shared" si="352"/>
        <v>Marianne Kuenzle (Switzerland )</v>
      </c>
      <c r="O252" s="65" t="str">
        <f t="shared" si="353"/>
        <v/>
      </c>
      <c r="P252" s="65" t="str">
        <f t="shared" si="354"/>
        <v/>
      </c>
      <c r="Q252" s="65" t="str">
        <f t="shared" si="355"/>
        <v/>
      </c>
      <c r="R252" s="65" t="str">
        <f t="shared" si="356"/>
        <v/>
      </c>
      <c r="S252" s="65" t="str">
        <f t="shared" si="357"/>
        <v/>
      </c>
      <c r="T252" s="65" t="str">
        <f t="shared" si="358"/>
        <v>Yvonne Olivier (Namibia)</v>
      </c>
      <c r="U252" s="65" t="str">
        <f t="shared" si="359"/>
        <v/>
      </c>
      <c r="V252" s="65" t="str">
        <f t="shared" si="360"/>
        <v/>
      </c>
      <c r="W252" s="65" t="str">
        <f t="shared" si="361"/>
        <v/>
      </c>
      <c r="X252" s="65" t="str">
        <f t="shared" si="362"/>
        <v/>
      </c>
      <c r="Y252" s="65" t="str">
        <f t="shared" si="363"/>
        <v/>
      </c>
    </row>
    <row r="253" spans="1:25">
      <c r="A253" s="65" t="str">
        <f>IF(ISNUMBER(MATCH(B253,'Group Check'!$C$82:$C$111,0))," MXP ",IF(ISNUMBER(MATCH(B253,'Group Check'!$C$2:$C$31,0))," MS ",IF(ISNUMBER(MATCH(B253,'Group Check'!$C$42:$C$70,0))," WS ","")))</f>
        <v xml:space="preserve"> WS </v>
      </c>
      <c r="B253" s="65" t="str">
        <f>IF('Rinks for 5 groups'!F$29="","",VLOOKUP(_xlfn.NUMBERVALUE(LEFT('Rinks for 5 groups'!F$29,SUM(FIND("v",'Rinks for 5 groups'!F$29,1),-2))),'Group Check'!$B:$E,2,FALSE))</f>
        <v>Sandra Hazel Bailie MBE (Ireland )</v>
      </c>
      <c r="C253" s="68"/>
      <c r="D253" s="68"/>
      <c r="F253" s="66" t="s">
        <v>670</v>
      </c>
      <c r="G253" s="68"/>
      <c r="H253" s="68"/>
      <c r="I253" s="68"/>
      <c r="J253" s="65" t="str">
        <f>IF('Rinks for 5 groups'!F$29="","",VLOOKUP(_xlfn.NUMBERVALUE(RIGHT('Rinks for 5 groups'!F$29,SUM(LEN('Rinks for 5 groups'!F$29),-FIND("v",'Rinks for 5 groups'!F$29,1),-1))),'Group Check'!$B:$E,2,FALSE))</f>
        <v>Rosemary Ogier (Guernsey )</v>
      </c>
      <c r="K253" s="65" t="str">
        <f t="shared" si="350"/>
        <v/>
      </c>
      <c r="L253" s="65" t="str">
        <f t="shared" si="351"/>
        <v/>
      </c>
      <c r="N253" s="65" t="str">
        <f t="shared" si="352"/>
        <v>Sandra Hazel Bailie MBE (Ireland )</v>
      </c>
      <c r="O253" s="65" t="str">
        <f t="shared" si="353"/>
        <v/>
      </c>
      <c r="P253" s="65" t="str">
        <f t="shared" si="354"/>
        <v/>
      </c>
      <c r="Q253" s="65" t="str">
        <f t="shared" si="355"/>
        <v/>
      </c>
      <c r="R253" s="65" t="str">
        <f t="shared" si="356"/>
        <v/>
      </c>
      <c r="S253" s="65" t="str">
        <f t="shared" si="357"/>
        <v/>
      </c>
      <c r="T253" s="65" t="str">
        <f t="shared" si="358"/>
        <v>Rosemary Ogier (Guernsey )</v>
      </c>
      <c r="U253" s="65" t="str">
        <f t="shared" si="359"/>
        <v/>
      </c>
      <c r="V253" s="65" t="str">
        <f t="shared" si="360"/>
        <v/>
      </c>
      <c r="W253" s="65" t="str">
        <f t="shared" si="361"/>
        <v/>
      </c>
      <c r="X253" s="65" t="str">
        <f t="shared" si="362"/>
        <v/>
      </c>
      <c r="Y253" s="65" t="str">
        <f t="shared" si="363"/>
        <v/>
      </c>
    </row>
    <row r="254" spans="1:25">
      <c r="A254" s="65" t="str">
        <f>IF(ISNUMBER(MATCH(B254,'Group Check'!$C$82:$C$111,0))," MXP ",IF(ISNUMBER(MATCH(B254,'Group Check'!$C$2:$C$31,0))," MS ",IF(ISNUMBER(MATCH(B254,'Group Check'!$C$42:$C$70,0))," WS ","")))</f>
        <v xml:space="preserve"> WS </v>
      </c>
      <c r="B254" s="65" t="str">
        <f>IF('Rinks for 5 groups'!G$29="","",VLOOKUP(_xlfn.NUMBERVALUE(LEFT('Rinks for 5 groups'!G$29,SUM(FIND("v",'Rinks for 5 groups'!G$29,1),-2))),'Group Check'!$B:$E,2,FALSE))</f>
        <v>Tayla Bruce (New Zealand)</v>
      </c>
      <c r="C254" s="68"/>
      <c r="D254" s="68"/>
      <c r="F254" s="66" t="s">
        <v>670</v>
      </c>
      <c r="G254" s="68"/>
      <c r="H254" s="68"/>
      <c r="I254" s="68"/>
      <c r="J254" s="65" t="str">
        <f>IF('Rinks for 5 groups'!G$29="","",VLOOKUP(_xlfn.NUMBERVALUE(RIGHT('Rinks for 5 groups'!G$29,SUM(LEN('Rinks for 5 groups'!G$29),-FIND("v",'Rinks for 5 groups'!G$29,1),-1))),'Group Check'!$B:$E,2,FALSE))</f>
        <v>Cindy Royet  (France)</v>
      </c>
      <c r="K254" s="65" t="str">
        <f t="shared" si="350"/>
        <v/>
      </c>
      <c r="L254" s="65" t="str">
        <f t="shared" si="351"/>
        <v/>
      </c>
      <c r="N254" s="65" t="str">
        <f t="shared" si="352"/>
        <v>Tayla Bruce (New Zealand)</v>
      </c>
      <c r="O254" s="65" t="str">
        <f t="shared" si="353"/>
        <v/>
      </c>
      <c r="P254" s="65" t="str">
        <f t="shared" si="354"/>
        <v/>
      </c>
      <c r="Q254" s="65" t="str">
        <f t="shared" si="355"/>
        <v/>
      </c>
      <c r="R254" s="65" t="str">
        <f t="shared" si="356"/>
        <v/>
      </c>
      <c r="S254" s="65" t="str">
        <f t="shared" si="357"/>
        <v/>
      </c>
      <c r="T254" s="65" t="str">
        <f t="shared" si="358"/>
        <v>Cindy Royet  (France)</v>
      </c>
      <c r="U254" s="65" t="str">
        <f t="shared" si="359"/>
        <v/>
      </c>
      <c r="V254" s="65" t="str">
        <f t="shared" si="360"/>
        <v/>
      </c>
      <c r="W254" s="65" t="str">
        <f t="shared" si="361"/>
        <v/>
      </c>
      <c r="X254" s="65" t="str">
        <f t="shared" si="362"/>
        <v/>
      </c>
      <c r="Y254" s="65" t="str">
        <f t="shared" si="363"/>
        <v/>
      </c>
    </row>
    <row r="255" spans="1:25">
      <c r="A255" s="65" t="str">
        <f>IF(ISNUMBER(MATCH(B255,'Group Check'!$C$82:$C$111,0))," MXP ",IF(ISNUMBER(MATCH(B255,'Group Check'!$C$2:$C$31,0))," MS ",IF(ISNUMBER(MATCH(B255,'Group Check'!$C$42:$C$70,0))," WS ","")))</f>
        <v xml:space="preserve"> WS </v>
      </c>
      <c r="B255" s="65" t="str">
        <f>IF('Rinks for 5 groups'!H$29="","",VLOOKUP(_xlfn.NUMBERVALUE(LEFT('Rinks for 5 groups'!H$29,SUM(FIND("v",'Rinks for 5 groups'!H$29,1),-2))),'Group Check'!$B:$E,2,FALSE))</f>
        <v>Linda Ng (Canada )</v>
      </c>
      <c r="C255" s="68"/>
      <c r="D255" s="68"/>
      <c r="F255" s="66" t="s">
        <v>670</v>
      </c>
      <c r="G255" s="68"/>
      <c r="H255" s="68"/>
      <c r="I255" s="68"/>
      <c r="J255" s="65" t="str">
        <f>IF('Rinks for 5 groups'!H$29="","",VLOOKUP(_xlfn.NUMBERVALUE(RIGHT('Rinks for 5 groups'!H$29,SUM(LEN('Rinks for 5 groups'!H$29),-FIND("v",'Rinks for 5 groups'!H$29,1),-1))),'Group Check'!$B:$E,2,FALSE))</f>
        <v>Lephai Marea Modutlwa (Botswana)</v>
      </c>
      <c r="K255" s="65" t="str">
        <f t="shared" si="350"/>
        <v/>
      </c>
      <c r="L255" s="65" t="str">
        <f t="shared" si="351"/>
        <v/>
      </c>
      <c r="N255" s="65" t="str">
        <f t="shared" si="352"/>
        <v>Linda Ng (Canada )</v>
      </c>
      <c r="O255" s="65" t="str">
        <f t="shared" si="353"/>
        <v/>
      </c>
      <c r="P255" s="65" t="str">
        <f t="shared" si="354"/>
        <v/>
      </c>
      <c r="Q255" s="65" t="str">
        <f t="shared" si="355"/>
        <v/>
      </c>
      <c r="R255" s="65" t="str">
        <f t="shared" si="356"/>
        <v/>
      </c>
      <c r="S255" s="65" t="str">
        <f t="shared" si="357"/>
        <v/>
      </c>
      <c r="T255" s="65" t="str">
        <f t="shared" si="358"/>
        <v>Lephai Marea Modutlwa (Botswana)</v>
      </c>
      <c r="U255" s="65" t="str">
        <f t="shared" si="359"/>
        <v/>
      </c>
      <c r="V255" s="65" t="str">
        <f t="shared" si="360"/>
        <v/>
      </c>
      <c r="W255" s="65" t="str">
        <f t="shared" si="361"/>
        <v/>
      </c>
      <c r="X255" s="65" t="str">
        <f t="shared" si="362"/>
        <v/>
      </c>
      <c r="Y255" s="65" t="str">
        <f t="shared" si="363"/>
        <v/>
      </c>
    </row>
    <row r="256" spans="1:25">
      <c r="C256" s="68"/>
      <c r="D256" s="68"/>
      <c r="G256" s="68"/>
      <c r="H256" s="68"/>
      <c r="I256" s="68"/>
    </row>
    <row r="257" spans="1:25" ht="21">
      <c r="B257" s="297" t="s">
        <v>627</v>
      </c>
      <c r="C257" s="297"/>
      <c r="D257" s="297"/>
      <c r="E257" s="297"/>
      <c r="F257" s="297"/>
      <c r="G257" s="297"/>
      <c r="H257" s="297"/>
      <c r="I257" s="297"/>
      <c r="J257" s="297"/>
    </row>
    <row r="258" spans="1:25" ht="21" customHeight="1">
      <c r="B258" s="297" t="s">
        <v>644</v>
      </c>
      <c r="C258" s="297"/>
      <c r="D258" s="297"/>
      <c r="E258" s="297"/>
      <c r="F258" s="297"/>
      <c r="G258" s="297"/>
      <c r="H258" s="297"/>
      <c r="I258" s="297"/>
      <c r="J258" s="297"/>
      <c r="K258" s="192"/>
      <c r="L258" s="64"/>
      <c r="N258" s="298" t="s">
        <v>553</v>
      </c>
      <c r="O258" s="298"/>
      <c r="P258" s="298"/>
      <c r="Q258" s="298"/>
      <c r="R258" s="298"/>
      <c r="S258" s="298"/>
      <c r="T258" s="298" t="s">
        <v>554</v>
      </c>
      <c r="U258" s="298"/>
      <c r="V258" s="298"/>
      <c r="W258" s="298"/>
      <c r="X258" s="298"/>
      <c r="Y258" s="298"/>
    </row>
    <row r="259" spans="1:25" s="66" customFormat="1" ht="45">
      <c r="B259" s="66" t="s">
        <v>550</v>
      </c>
      <c r="C259" s="67" t="s">
        <v>551</v>
      </c>
      <c r="D259" s="67" t="s">
        <v>552</v>
      </c>
      <c r="G259" s="67" t="s">
        <v>551</v>
      </c>
      <c r="H259" s="67" t="s">
        <v>552</v>
      </c>
      <c r="I259" s="67"/>
      <c r="J259" s="66" t="s">
        <v>550</v>
      </c>
      <c r="K259" s="66" t="s">
        <v>596</v>
      </c>
      <c r="L259" s="66" t="s">
        <v>597</v>
      </c>
      <c r="O259" s="107" t="s">
        <v>594</v>
      </c>
      <c r="P259" s="107" t="s">
        <v>592</v>
      </c>
      <c r="Q259" s="107" t="s">
        <v>593</v>
      </c>
      <c r="R259" s="107" t="s">
        <v>601</v>
      </c>
      <c r="S259" s="107" t="s">
        <v>595</v>
      </c>
      <c r="T259" s="107"/>
      <c r="U259" s="107" t="s">
        <v>594</v>
      </c>
      <c r="V259" s="107" t="s">
        <v>592</v>
      </c>
      <c r="W259" s="107" t="s">
        <v>593</v>
      </c>
      <c r="X259" s="107" t="s">
        <v>602</v>
      </c>
      <c r="Y259" s="67" t="s">
        <v>595</v>
      </c>
    </row>
    <row r="260" spans="1:25">
      <c r="A260" s="65" t="str">
        <f>IF(ISNUMBER(MATCH(B260,'Group Check'!$C$82:$C$111,0))," MXP ",IF(ISNUMBER(MATCH(B260,'Group Check'!$C$2:$C$31,0))," MS ",IF(ISNUMBER(MATCH(B260,'Group Check'!$C$42:$C$70,0))," WS ","")))</f>
        <v xml:space="preserve"> MXP </v>
      </c>
      <c r="B260" s="65" t="str">
        <f>IF('Rinks for 5 groups'!J$21="","",VLOOKUP(_xlfn.NUMBERVALUE(LEFT('Rinks for 5 groups'!J$21,SUM(FIND("v",'Rinks for 5 groups'!J$21,1),-2))),'Group Check'!$B:$E,2,FALSE))</f>
        <v>Christine (Petal) Jones (Norfolk Island) &amp; Jordy Jones (Norfolk Island)</v>
      </c>
      <c r="C260" s="68"/>
      <c r="D260" s="68"/>
      <c r="F260" s="66" t="s">
        <v>670</v>
      </c>
      <c r="G260" s="68"/>
      <c r="H260" s="68"/>
      <c r="I260" s="68"/>
      <c r="J260" s="65" t="str">
        <f>IF('Rinks for 5 groups'!J$21="","",VLOOKUP(_xlfn.NUMBERVALUE(RIGHT('Rinks for 5 groups'!J$21,SUM(LEN('Rinks for 5 groups'!J$21),-FIND("v",'Rinks for 5 groups'!J$21,1),-1))),'Group Check'!$B:$E,2,FALSE))</f>
        <v>Lindsey Greechan (Jersey) &amp; Derek Boswell (Jersey)</v>
      </c>
      <c r="K260" s="65" t="str">
        <f>IF(S260="","",IF(S260=3,N260,T260))</f>
        <v/>
      </c>
      <c r="L260" s="65" t="str">
        <f>IF(K260="","",IF(K260=B260,J260,B260))</f>
        <v/>
      </c>
      <c r="N260" s="65" t="str">
        <f>B260</f>
        <v>Christine (Petal) Jones (Norfolk Island) &amp; Jordy Jones (Norfolk Island)</v>
      </c>
      <c r="O260" s="65" t="str">
        <f>IF(AND(C260="",G260=""),"",IF($C260&gt;$G260,2,IF($C260=$G260,1,0)))</f>
        <v/>
      </c>
      <c r="P260" s="65" t="str">
        <f>IF(AND(D260="",H260=""),"",IF($D260&gt;$H260,2,IF($D260=$H260,1,0)))</f>
        <v/>
      </c>
      <c r="Q260" s="65" t="str">
        <f>IF(AND(E260="",I260=""),"",IF($E260&gt;$I260,1,IF($E260=$I260,0.5,0)))</f>
        <v/>
      </c>
      <c r="R260" s="65" t="str">
        <f>IF(O260="","",SUM(O260:P260))</f>
        <v/>
      </c>
      <c r="S260" s="65" t="str">
        <f>IF(O260="","",IF(R260&gt;X260,3,IF(Q260&gt;W260,3,0)))</f>
        <v/>
      </c>
      <c r="T260" s="65" t="str">
        <f>J260</f>
        <v>Lindsey Greechan (Jersey) &amp; Derek Boswell (Jersey)</v>
      </c>
      <c r="U260" s="65" t="str">
        <f>IF(AND(C260="",G260=""),"",IF($G260&gt;$C260,2,IF($G260=$C260,1,0)))</f>
        <v/>
      </c>
      <c r="V260" s="65" t="str">
        <f>IF(AND(D260="",H260=""),"",IF($H260&gt;$D260,2,IF($H260=$D260,1,0)))</f>
        <v/>
      </c>
      <c r="W260" s="65" t="str">
        <f>IF(AND(E260="",I260=""),"",IF($I260&gt;$E260,1,IF($I260=$E260,0.5,0)))</f>
        <v/>
      </c>
      <c r="X260" s="65" t="str">
        <f>IF(U260="","",SUM(U260:V260))</f>
        <v/>
      </c>
      <c r="Y260" s="65" t="str">
        <f>IF(U260="","",IF(X260&gt;R260,3,IF(W260&gt;Q260,3,0)))</f>
        <v/>
      </c>
    </row>
    <row r="261" spans="1:25">
      <c r="A261" s="65" t="str">
        <f>IF(ISNUMBER(MATCH(B261,'Group Check'!$C$82:$C$111,0))," MXP ",IF(ISNUMBER(MATCH(B261,'Group Check'!$C$2:$C$31,0))," MS ",IF(ISNUMBER(MATCH(B261,'Group Check'!$C$42:$C$70,0))," WS ","")))</f>
        <v xml:space="preserve"> MXP </v>
      </c>
      <c r="B261" s="65" t="str">
        <f>IF('Rinks for 5 groups'!K$21="","",VLOOKUP(_xlfn.NUMBERVALUE(LEFT('Rinks for 5 groups'!K$21,SUM(FIND("v",'Rinks for 5 groups'!K$21,1),-2))),'Group Check'!$B:$E,2,FALSE))</f>
        <v>Irit Grencel (Israel ) &amp; Gabor Foti (Hungary)</v>
      </c>
      <c r="C261" s="68"/>
      <c r="D261" s="68"/>
      <c r="F261" s="66" t="s">
        <v>670</v>
      </c>
      <c r="G261" s="68"/>
      <c r="H261" s="68"/>
      <c r="I261" s="68"/>
      <c r="J261" s="65" t="str">
        <f>IF('Rinks for 5 groups'!K$21="","",VLOOKUP(_xlfn.NUMBERVALUE(RIGHT('Rinks for 5 groups'!K$21,SUM(LEN('Rinks for 5 groups'!K$21),-FIND("v",'Rinks for 5 groups'!K$21,1),-1))),'Group Check'!$B:$E,2,FALSE))</f>
        <v>Nor Farrah Ain Abdullah (Malaysia ) &amp; Izzat Shameer Dzulkeple (Malaysia )</v>
      </c>
      <c r="K261" s="65" t="str">
        <f t="shared" ref="K261:K265" si="364">IF(S261="","",IF(S261=3,N261,T261))</f>
        <v/>
      </c>
      <c r="L261" s="65" t="str">
        <f t="shared" ref="L261:L265" si="365">IF(K261="","",IF(K261=B261,J261,B261))</f>
        <v/>
      </c>
      <c r="N261" s="65" t="str">
        <f t="shared" ref="N261:N265" si="366">B261</f>
        <v>Irit Grencel (Israel ) &amp; Gabor Foti (Hungary)</v>
      </c>
      <c r="O261" s="65" t="str">
        <f t="shared" ref="O261:O265" si="367">IF(AND(C261="",G261=""),"",IF($C261&gt;$G261,2,IF($C261=$G261,1,0)))</f>
        <v/>
      </c>
      <c r="P261" s="65" t="str">
        <f t="shared" ref="P261:P265" si="368">IF(AND(D261="",H261=""),"",IF($D261&gt;$H261,2,IF($D261=$H261,1,0)))</f>
        <v/>
      </c>
      <c r="Q261" s="65" t="str">
        <f t="shared" ref="Q261:Q265" si="369">IF(AND(E261="",I261=""),"",IF($E261&gt;$I261,1,IF($E261=$I261,0.5,0)))</f>
        <v/>
      </c>
      <c r="R261" s="65" t="str">
        <f t="shared" ref="R261:R265" si="370">IF(O261="","",SUM(O261:P261))</f>
        <v/>
      </c>
      <c r="S261" s="65" t="str">
        <f t="shared" ref="S261:S265" si="371">IF(O261="","",IF(R261&gt;X261,3,IF(Q261&gt;W261,3,0)))</f>
        <v/>
      </c>
      <c r="T261" s="65" t="str">
        <f t="shared" ref="T261:T265" si="372">J261</f>
        <v>Nor Farrah Ain Abdullah (Malaysia ) &amp; Izzat Shameer Dzulkeple (Malaysia )</v>
      </c>
      <c r="U261" s="65" t="str">
        <f t="shared" ref="U261:U265" si="373">IF(AND(C261="",G261=""),"",IF($G261&gt;$C261,2,IF($G261=$C261,1,0)))</f>
        <v/>
      </c>
      <c r="V261" s="65" t="str">
        <f t="shared" ref="V261:V265" si="374">IF(AND(D261="",H261=""),"",IF($H261&gt;$D261,2,IF($H261=$D261,1,0)))</f>
        <v/>
      </c>
      <c r="W261" s="65" t="str">
        <f t="shared" ref="W261:W265" si="375">IF(AND(E261="",I261=""),"",IF($I261&gt;$E261,1,IF($I261=$E261,0.5,0)))</f>
        <v/>
      </c>
      <c r="X261" s="65" t="str">
        <f t="shared" ref="X261:X265" si="376">IF(U261="","",SUM(U261:V261))</f>
        <v/>
      </c>
      <c r="Y261" s="65" t="str">
        <f t="shared" ref="Y261:Y265" si="377">IF(U261="","",IF(X261&gt;R261,3,IF(W261&gt;Q261,3,0)))</f>
        <v/>
      </c>
    </row>
    <row r="262" spans="1:25">
      <c r="A262" s="65" t="str">
        <f>IF(ISNUMBER(MATCH(B262,'Group Check'!$C$82:$C$111,0))," MXP ",IF(ISNUMBER(MATCH(B262,'Group Check'!$C$2:$C$31,0))," MS ",IF(ISNUMBER(MATCH(B262,'Group Check'!$C$42:$C$70,0))," WS ","")))</f>
        <v xml:space="preserve"> MXP </v>
      </c>
      <c r="B262" s="65" t="str">
        <f>IF('Rinks for 5 groups'!L$21="","",VLOOKUP(_xlfn.NUMBERVALUE(LEFT('Rinks for 5 groups'!L$21,SUM(FIND("v",'Rinks for 5 groups'!L$21,1),-2))),'Group Check'!$B:$E,2,FALSE))</f>
        <v>Connie Rixon (Malta) &amp; Peter Ellul (Malta)</v>
      </c>
      <c r="C262" s="68"/>
      <c r="D262" s="68"/>
      <c r="F262" s="66" t="s">
        <v>670</v>
      </c>
      <c r="G262" s="68"/>
      <c r="H262" s="68"/>
      <c r="I262" s="68"/>
      <c r="J262" s="65" t="str">
        <f>IF('Rinks for 5 groups'!L$21="","",VLOOKUP(_xlfn.NUMBERVALUE(RIGHT('Rinks for 5 groups'!L$21,SUM(LEN('Rinks for 5 groups'!L$21),-FIND("v",'Rinks for 5 groups'!L$21,1),-1))),'Group Check'!$B:$E,2,FALSE))</f>
        <v>Alison Merrien MBE (Guernsey ) &amp; Lars Olov Backgren (Sweden )</v>
      </c>
      <c r="K262" s="65" t="str">
        <f t="shared" si="364"/>
        <v/>
      </c>
      <c r="L262" s="65" t="str">
        <f t="shared" si="365"/>
        <v/>
      </c>
      <c r="N262" s="65" t="str">
        <f t="shared" si="366"/>
        <v>Connie Rixon (Malta) &amp; Peter Ellul (Malta)</v>
      </c>
      <c r="O262" s="65" t="str">
        <f t="shared" si="367"/>
        <v/>
      </c>
      <c r="P262" s="65" t="str">
        <f t="shared" si="368"/>
        <v/>
      </c>
      <c r="Q262" s="65" t="str">
        <f t="shared" si="369"/>
        <v/>
      </c>
      <c r="R262" s="65" t="str">
        <f t="shared" si="370"/>
        <v/>
      </c>
      <c r="S262" s="65" t="str">
        <f t="shared" si="371"/>
        <v/>
      </c>
      <c r="T262" s="65" t="str">
        <f t="shared" si="372"/>
        <v>Alison Merrien MBE (Guernsey ) &amp; Lars Olov Backgren (Sweden )</v>
      </c>
      <c r="U262" s="65" t="str">
        <f t="shared" si="373"/>
        <v/>
      </c>
      <c r="V262" s="65" t="str">
        <f t="shared" si="374"/>
        <v/>
      </c>
      <c r="W262" s="65" t="str">
        <f t="shared" si="375"/>
        <v/>
      </c>
      <c r="X262" s="65" t="str">
        <f t="shared" si="376"/>
        <v/>
      </c>
      <c r="Y262" s="65" t="str">
        <f t="shared" si="377"/>
        <v/>
      </c>
    </row>
    <row r="263" spans="1:25">
      <c r="A263" s="65" t="str">
        <f>IF(ISNUMBER(MATCH(B263,'Group Check'!$C$82:$C$111,0))," MXP ",IF(ISNUMBER(MATCH(B263,'Group Check'!$C$2:$C$31,0))," MS ",IF(ISNUMBER(MATCH(B263,'Group Check'!$C$42:$C$70,0))," WS ","")))</f>
        <v xml:space="preserve"> MXP </v>
      </c>
      <c r="B263" s="65" t="str">
        <f>IF('Rinks for 5 groups'!M$21="","",VLOOKUP(_xlfn.NUMBERVALUE(LEFT('Rinks for 5 groups'!M$21,SUM(FIND("v",'Rinks for 5 groups'!M$21,1),-2))),'Group Check'!$B:$E,2,FALSE))</f>
        <v>Keiko Kurohara (Japan ) &amp; Hisaharu Satou (Japan )</v>
      </c>
      <c r="C263" s="68"/>
      <c r="D263" s="68"/>
      <c r="F263" s="66" t="s">
        <v>670</v>
      </c>
      <c r="G263" s="68"/>
      <c r="H263" s="68"/>
      <c r="I263" s="68"/>
      <c r="J263" s="65" t="str">
        <f>IF('Rinks for 5 groups'!M$21="","",VLOOKUP(_xlfn.NUMBERVALUE(RIGHT('Rinks for 5 groups'!M$21,SUM(LEN('Rinks for 5 groups'!M$21),-FIND("v",'Rinks for 5 groups'!M$21,1),-1))),'Group Check'!$B:$E,2,FALSE))</f>
        <v>Lisa Bonsor (Spain) &amp; Peter Bonsor (Spain)</v>
      </c>
      <c r="K263" s="65" t="str">
        <f t="shared" si="364"/>
        <v/>
      </c>
      <c r="L263" s="65" t="str">
        <f t="shared" si="365"/>
        <v/>
      </c>
      <c r="N263" s="65" t="str">
        <f t="shared" si="366"/>
        <v>Keiko Kurohara (Japan ) &amp; Hisaharu Satou (Japan )</v>
      </c>
      <c r="O263" s="65" t="str">
        <f t="shared" si="367"/>
        <v/>
      </c>
      <c r="P263" s="65" t="str">
        <f t="shared" si="368"/>
        <v/>
      </c>
      <c r="Q263" s="65" t="str">
        <f t="shared" si="369"/>
        <v/>
      </c>
      <c r="R263" s="65" t="str">
        <f t="shared" si="370"/>
        <v/>
      </c>
      <c r="S263" s="65" t="str">
        <f t="shared" si="371"/>
        <v/>
      </c>
      <c r="T263" s="65" t="str">
        <f t="shared" si="372"/>
        <v>Lisa Bonsor (Spain) &amp; Peter Bonsor (Spain)</v>
      </c>
      <c r="U263" s="65" t="str">
        <f t="shared" si="373"/>
        <v/>
      </c>
      <c r="V263" s="65" t="str">
        <f t="shared" si="374"/>
        <v/>
      </c>
      <c r="W263" s="65" t="str">
        <f t="shared" si="375"/>
        <v/>
      </c>
      <c r="X263" s="65" t="str">
        <f t="shared" si="376"/>
        <v/>
      </c>
      <c r="Y263" s="65" t="str">
        <f t="shared" si="377"/>
        <v/>
      </c>
    </row>
    <row r="264" spans="1:25">
      <c r="A264" s="65" t="str">
        <f>IF(ISNUMBER(MATCH(B264,'Group Check'!$C$82:$C$111,0))," MXP ",IF(ISNUMBER(MATCH(B264,'Group Check'!$C$2:$C$31,0))," MS ",IF(ISNUMBER(MATCH(B264,'Group Check'!$C$42:$C$70,0))," WS ","")))</f>
        <v xml:space="preserve"> MXP </v>
      </c>
      <c r="B264" s="65" t="str">
        <f>IF('Rinks for 5 groups'!N$21="","",VLOOKUP(_xlfn.NUMBERVALUE(LEFT('Rinks for 5 groups'!N$21,SUM(FIND("v",'Rinks for 5 groups'!N$21,1),-2))),'Group Check'!$B:$E,2,FALSE))</f>
        <v>Esme Haley (South Africa ) &amp; Jason Lee Evans (South Africa )</v>
      </c>
      <c r="C264" s="68"/>
      <c r="D264" s="68"/>
      <c r="F264" s="66" t="s">
        <v>670</v>
      </c>
      <c r="G264" s="68"/>
      <c r="H264" s="68"/>
      <c r="I264" s="68"/>
      <c r="J264" s="65" t="str">
        <f>IF('Rinks for 5 groups'!N$21="","",VLOOKUP(_xlfn.NUMBERVALUE(RIGHT('Rinks for 5 groups'!N$21,SUM(LEN('Rinks for 5 groups'!N$21),-FIND("v",'Rinks for 5 groups'!N$21,1),-1))),'Group Check'!$B:$E,2,FALSE))</f>
        <v>Rosemary Ogier (Guernsey ) &amp; Jason Greenslade (Guernsey )</v>
      </c>
      <c r="K264" s="65" t="str">
        <f t="shared" si="364"/>
        <v/>
      </c>
      <c r="L264" s="65" t="str">
        <f t="shared" si="365"/>
        <v/>
      </c>
      <c r="N264" s="65" t="str">
        <f t="shared" si="366"/>
        <v>Esme Haley (South Africa ) &amp; Jason Lee Evans (South Africa )</v>
      </c>
      <c r="O264" s="65" t="str">
        <f t="shared" si="367"/>
        <v/>
      </c>
      <c r="P264" s="65" t="str">
        <f t="shared" si="368"/>
        <v/>
      </c>
      <c r="Q264" s="65" t="str">
        <f t="shared" si="369"/>
        <v/>
      </c>
      <c r="R264" s="65" t="str">
        <f t="shared" si="370"/>
        <v/>
      </c>
      <c r="S264" s="65" t="str">
        <f t="shared" si="371"/>
        <v/>
      </c>
      <c r="T264" s="65" t="str">
        <f t="shared" si="372"/>
        <v>Rosemary Ogier (Guernsey ) &amp; Jason Greenslade (Guernsey )</v>
      </c>
      <c r="U264" s="65" t="str">
        <f t="shared" si="373"/>
        <v/>
      </c>
      <c r="V264" s="65" t="str">
        <f t="shared" si="374"/>
        <v/>
      </c>
      <c r="W264" s="65" t="str">
        <f t="shared" si="375"/>
        <v/>
      </c>
      <c r="X264" s="65" t="str">
        <f t="shared" si="376"/>
        <v/>
      </c>
      <c r="Y264" s="65" t="str">
        <f t="shared" si="377"/>
        <v/>
      </c>
    </row>
    <row r="265" spans="1:25">
      <c r="A265" s="65" t="str">
        <f>IF(ISNUMBER(MATCH(B265,'Group Check'!$C$82:$C$111,0))," MXP ",IF(ISNUMBER(MATCH(B265,'Group Check'!$C$2:$C$31,0))," MS ",IF(ISNUMBER(MATCH(B265,'Group Check'!$C$42:$C$70,0))," WS ","")))</f>
        <v xml:space="preserve"> MXP </v>
      </c>
      <c r="B265" s="65" t="str">
        <f>IF('Rinks for 5 groups'!O$21="","",VLOOKUP(_xlfn.NUMBERVALUE(LEFT('Rinks for 5 groups'!O$21,SUM(FIND("v",'Rinks for 5 groups'!O$21,1),-2))),'Group Check'!$B:$E,2,FALSE))</f>
        <v>Rahsan Akar (Turkiye) &amp; Ozkan Akar (Turkiye)</v>
      </c>
      <c r="C265" s="68"/>
      <c r="D265" s="68"/>
      <c r="F265" s="66" t="s">
        <v>670</v>
      </c>
      <c r="G265" s="68"/>
      <c r="H265" s="68"/>
      <c r="I265" s="68"/>
      <c r="J265" s="65" t="str">
        <f>IF('Rinks for 5 groups'!O$21="","",VLOOKUP(_xlfn.NUMBERVALUE(RIGHT('Rinks for 5 groups'!O$21,SUM(LEN('Rinks for 5 groups'!O$21),-FIND("v",'Rinks for 5 groups'!O$21,1),-1))),'Group Check'!$B:$E,2,FALSE))</f>
        <v>Julie Forrest (Defending Champion) &amp; Michael Stepney (Scotland)</v>
      </c>
      <c r="K265" s="65" t="str">
        <f t="shared" si="364"/>
        <v/>
      </c>
      <c r="L265" s="65" t="str">
        <f t="shared" si="365"/>
        <v/>
      </c>
      <c r="N265" s="65" t="str">
        <f t="shared" si="366"/>
        <v>Rahsan Akar (Turkiye) &amp; Ozkan Akar (Turkiye)</v>
      </c>
      <c r="O265" s="65" t="str">
        <f t="shared" si="367"/>
        <v/>
      </c>
      <c r="P265" s="65" t="str">
        <f t="shared" si="368"/>
        <v/>
      </c>
      <c r="Q265" s="65" t="str">
        <f t="shared" si="369"/>
        <v/>
      </c>
      <c r="R265" s="65" t="str">
        <f t="shared" si="370"/>
        <v/>
      </c>
      <c r="S265" s="65" t="str">
        <f t="shared" si="371"/>
        <v/>
      </c>
      <c r="T265" s="65" t="str">
        <f t="shared" si="372"/>
        <v>Julie Forrest (Defending Champion) &amp; Michael Stepney (Scotland)</v>
      </c>
      <c r="U265" s="65" t="str">
        <f t="shared" si="373"/>
        <v/>
      </c>
      <c r="V265" s="65" t="str">
        <f t="shared" si="374"/>
        <v/>
      </c>
      <c r="W265" s="65" t="str">
        <f t="shared" si="375"/>
        <v/>
      </c>
      <c r="X265" s="65" t="str">
        <f t="shared" si="376"/>
        <v/>
      </c>
      <c r="Y265" s="65" t="str">
        <f t="shared" si="377"/>
        <v/>
      </c>
    </row>
    <row r="266" spans="1:25">
      <c r="C266" s="68"/>
      <c r="D266" s="68"/>
      <c r="G266" s="68"/>
      <c r="H266" s="68"/>
      <c r="I266" s="68"/>
    </row>
    <row r="267" spans="1:25" ht="21" customHeight="1">
      <c r="B267" s="297" t="s">
        <v>645</v>
      </c>
      <c r="C267" s="297"/>
      <c r="D267" s="297"/>
      <c r="E267" s="297"/>
      <c r="F267" s="297"/>
      <c r="G267" s="297"/>
      <c r="H267" s="297"/>
      <c r="I267" s="297"/>
      <c r="J267" s="297"/>
      <c r="K267" s="192"/>
      <c r="L267" s="64"/>
      <c r="N267" s="298" t="s">
        <v>553</v>
      </c>
      <c r="O267" s="298"/>
      <c r="P267" s="298"/>
      <c r="Q267" s="298"/>
      <c r="R267" s="298"/>
      <c r="S267" s="298"/>
      <c r="T267" s="298" t="s">
        <v>554</v>
      </c>
      <c r="U267" s="298"/>
      <c r="V267" s="298"/>
      <c r="W267" s="298"/>
      <c r="X267" s="298"/>
      <c r="Y267" s="298"/>
    </row>
    <row r="268" spans="1:25" s="66" customFormat="1" ht="45">
      <c r="B268" s="66" t="s">
        <v>550</v>
      </c>
      <c r="C268" s="67" t="s">
        <v>551</v>
      </c>
      <c r="D268" s="67" t="s">
        <v>552</v>
      </c>
      <c r="G268" s="67" t="s">
        <v>551</v>
      </c>
      <c r="H268" s="67" t="s">
        <v>552</v>
      </c>
      <c r="I268" s="67"/>
      <c r="J268" s="66" t="s">
        <v>550</v>
      </c>
      <c r="K268" s="66" t="s">
        <v>596</v>
      </c>
      <c r="L268" s="66" t="s">
        <v>597</v>
      </c>
      <c r="O268" s="107" t="s">
        <v>594</v>
      </c>
      <c r="P268" s="107" t="s">
        <v>592</v>
      </c>
      <c r="Q268" s="107" t="s">
        <v>593</v>
      </c>
      <c r="R268" s="107" t="s">
        <v>601</v>
      </c>
      <c r="S268" s="107" t="s">
        <v>595</v>
      </c>
      <c r="T268" s="107"/>
      <c r="U268" s="107" t="s">
        <v>594</v>
      </c>
      <c r="V268" s="107" t="s">
        <v>592</v>
      </c>
      <c r="W268" s="107" t="s">
        <v>593</v>
      </c>
      <c r="X268" s="107" t="s">
        <v>602</v>
      </c>
      <c r="Y268" s="67" t="s">
        <v>595</v>
      </c>
    </row>
    <row r="269" spans="1:25">
      <c r="A269" s="65" t="str">
        <f>IF(ISNUMBER(MATCH(B269,'Group Check'!$C$82:$C$111,0))," MXP ",IF(ISNUMBER(MATCH(B269,'Group Check'!$C$2:$C$31,0))," MS ",IF(ISNUMBER(MATCH(B269,'Group Check'!$C$42:$C$70,0))," WS ","")))</f>
        <v xml:space="preserve"> MXP </v>
      </c>
      <c r="B269" s="65" t="str">
        <f>IF('Rinks for 5 groups'!J$22="","",VLOOKUP(_xlfn.NUMBERVALUE(LEFT('Rinks for 5 groups'!J$22,SUM(FIND("v",'Rinks for 5 groups'!J$22,1),-2))),'Group Check'!$B:$E,2,FALSE))</f>
        <v>Pian Lai (Macao China ) &amp; Johnny Ng (Macao China )</v>
      </c>
      <c r="C269" s="68"/>
      <c r="D269" s="68"/>
      <c r="F269" s="66" t="s">
        <v>670</v>
      </c>
      <c r="G269" s="68"/>
      <c r="H269" s="68"/>
      <c r="I269" s="68"/>
      <c r="J269" s="65" t="str">
        <f>IF('Rinks for 5 groups'!J$22="","",VLOOKUP(_xlfn.NUMBERVALUE(RIGHT('Rinks for 5 groups'!J$22,SUM(LEN('Rinks for 5 groups'!J$22),-FIND("v",'Rinks for 5 groups'!J$22,1),-1))),'Group Check'!$B:$E,2,FALSE))</f>
        <v>Linda Ng (Canada ) &amp; Mike McNorton (Canada )</v>
      </c>
      <c r="K269" s="65" t="str">
        <f t="shared" ref="K269:K274" si="378">IF(S269="","",IF(S269=3,N269,T269))</f>
        <v/>
      </c>
      <c r="L269" s="65" t="str">
        <f t="shared" ref="L269:L274" si="379">IF(K269="","",IF(K269=B269,J269,B269))</f>
        <v/>
      </c>
      <c r="N269" s="65" t="str">
        <f t="shared" ref="N269:N274" si="380">B269</f>
        <v>Pian Lai (Macao China ) &amp; Johnny Ng (Macao China )</v>
      </c>
      <c r="O269" s="65" t="str">
        <f t="shared" ref="O269:O274" si="381">IF(AND(C269="",G269=""),"",IF($C269&gt;$G269,2,IF($C269=$G269,1,0)))</f>
        <v/>
      </c>
      <c r="P269" s="65" t="str">
        <f t="shared" ref="P269:P274" si="382">IF(AND(D269="",H269=""),"",IF($D269&gt;$H269,2,IF($D269=$H269,1,0)))</f>
        <v/>
      </c>
      <c r="Q269" s="65" t="str">
        <f t="shared" ref="Q269:Q274" si="383">IF(AND(E269="",I269=""),"",IF($E269&gt;$I269,1,IF($E269=$I269,0.5,0)))</f>
        <v/>
      </c>
      <c r="R269" s="65" t="str">
        <f t="shared" ref="R269:R274" si="384">IF(O269="","",SUM(O269:P269))</f>
        <v/>
      </c>
      <c r="S269" s="65" t="str">
        <f t="shared" ref="S269:S274" si="385">IF(O269="","",IF(R269&gt;X269,3,IF(Q269&gt;W269,3,0)))</f>
        <v/>
      </c>
      <c r="T269" s="65" t="str">
        <f t="shared" ref="T269:T274" si="386">J269</f>
        <v>Linda Ng (Canada ) &amp; Mike McNorton (Canada )</v>
      </c>
      <c r="U269" s="65" t="str">
        <f t="shared" ref="U269:U274" si="387">IF(AND(C269="",G269=""),"",IF($G269&gt;$C269,2,IF($G269=$C269,1,0)))</f>
        <v/>
      </c>
      <c r="V269" s="65" t="str">
        <f t="shared" ref="V269:V274" si="388">IF(AND(D269="",H269=""),"",IF($H269&gt;$D269,2,IF($H269=$D269,1,0)))</f>
        <v/>
      </c>
      <c r="W269" s="65" t="str">
        <f t="shared" ref="W269:W274" si="389">IF(AND(E269="",I269=""),"",IF($I269&gt;$E269,1,IF($I269=$E269,0.5,0)))</f>
        <v/>
      </c>
      <c r="X269" s="65" t="str">
        <f t="shared" ref="X269:X274" si="390">IF(U269="","",SUM(U269:V269))</f>
        <v/>
      </c>
      <c r="Y269" s="65" t="str">
        <f t="shared" ref="Y269:Y274" si="391">IF(U269="","",IF(X269&gt;R269,3,IF(W269&gt;Q269,3,0)))</f>
        <v/>
      </c>
    </row>
    <row r="270" spans="1:25">
      <c r="A270" s="65" t="str">
        <f>IF(ISNUMBER(MATCH(B270,'Group Check'!$C$82:$C$111,0))," MXP ",IF(ISNUMBER(MATCH(B270,'Group Check'!$C$2:$C$31,0))," MS ",IF(ISNUMBER(MATCH(B270,'Group Check'!$C$42:$C$70,0))," WS ","")))</f>
        <v xml:space="preserve"> MXP </v>
      </c>
      <c r="B270" s="65" t="str">
        <f>IF('Rinks for 5 groups'!K$22="","",VLOOKUP(_xlfn.NUMBERVALUE(LEFT('Rinks for 5 groups'!K$22,SUM(FIND("v",'Rinks for 5 groups'!K$22,1),-2))),'Group Check'!$B:$E,2,FALSE))</f>
        <v>Maureen Caesar (Jamaica) &amp; Robert Simpson (Jamaica)</v>
      </c>
      <c r="C270" s="68"/>
      <c r="D270" s="68"/>
      <c r="F270" s="66" t="s">
        <v>670</v>
      </c>
      <c r="G270" s="68"/>
      <c r="H270" s="68"/>
      <c r="I270" s="68"/>
      <c r="J270" s="65" t="str">
        <f>IF('Rinks for 5 groups'!K$22="","",VLOOKUP(_xlfn.NUMBERVALUE(RIGHT('Rinks for 5 groups'!K$22,SUM(LEN('Rinks for 5 groups'!K$22),-FIND("v",'Rinks for 5 groups'!K$22,1),-1))),'Group Check'!$B:$E,2,FALSE))</f>
        <v>Natalie McWilliams (Scotland) &amp; Oliver John Thompson (Falkland Islands )</v>
      </c>
      <c r="K270" s="65" t="str">
        <f t="shared" si="378"/>
        <v/>
      </c>
      <c r="L270" s="65" t="str">
        <f t="shared" si="379"/>
        <v/>
      </c>
      <c r="N270" s="65" t="str">
        <f t="shared" si="380"/>
        <v>Maureen Caesar (Jamaica) &amp; Robert Simpson (Jamaica)</v>
      </c>
      <c r="O270" s="65" t="str">
        <f t="shared" si="381"/>
        <v/>
      </c>
      <c r="P270" s="65" t="str">
        <f t="shared" si="382"/>
        <v/>
      </c>
      <c r="Q270" s="65" t="str">
        <f t="shared" si="383"/>
        <v/>
      </c>
      <c r="R270" s="65" t="str">
        <f t="shared" si="384"/>
        <v/>
      </c>
      <c r="S270" s="65" t="str">
        <f t="shared" si="385"/>
        <v/>
      </c>
      <c r="T270" s="65" t="str">
        <f t="shared" si="386"/>
        <v>Natalie McWilliams (Scotland) &amp; Oliver John Thompson (Falkland Islands )</v>
      </c>
      <c r="U270" s="65" t="str">
        <f t="shared" si="387"/>
        <v/>
      </c>
      <c r="V270" s="65" t="str">
        <f t="shared" si="388"/>
        <v/>
      </c>
      <c r="W270" s="65" t="str">
        <f t="shared" si="389"/>
        <v/>
      </c>
      <c r="X270" s="65" t="str">
        <f t="shared" si="390"/>
        <v/>
      </c>
      <c r="Y270" s="65" t="str">
        <f t="shared" si="391"/>
        <v/>
      </c>
    </row>
    <row r="271" spans="1:25">
      <c r="A271" s="65" t="str">
        <f>IF(ISNUMBER(MATCH(B271,'Group Check'!$C$82:$C$111,0))," MXP ",IF(ISNUMBER(MATCH(B271,'Group Check'!$C$2:$C$31,0))," MS ",IF(ISNUMBER(MATCH(B271,'Group Check'!$C$42:$C$70,0))," WS ","")))</f>
        <v xml:space="preserve"> MXP </v>
      </c>
      <c r="B271" s="65" t="str">
        <f>IF('Rinks for 5 groups'!L$22="","",VLOOKUP(_xlfn.NUMBERVALUE(LEFT('Rinks for 5 groups'!L$22,SUM(FIND("v",'Rinks for 5 groups'!L$22,1),-2))),'Group Check'!$B:$E,2,FALSE))</f>
        <v>Sandra Hazel Bailie MBE (Ireland ) &amp; Simon Martin (Ireland )</v>
      </c>
      <c r="C271" s="68"/>
      <c r="D271" s="68"/>
      <c r="F271" s="66" t="s">
        <v>670</v>
      </c>
      <c r="G271" s="68"/>
      <c r="H271" s="68"/>
      <c r="I271" s="68"/>
      <c r="J271" s="65" t="str">
        <f>IF('Rinks for 5 groups'!L$22="","",VLOOKUP(_xlfn.NUMBERVALUE(RIGHT('Rinks for 5 groups'!L$22,SUM(LEN('Rinks for 5 groups'!L$22),-FIND("v",'Rinks for 5 groups'!L$22,1),-1))),'Group Check'!$B:$E,2,FALSE))</f>
        <v>Lephai Marea Modutlwa (Botswana) &amp; Michael Gabobewe (Botswana)</v>
      </c>
      <c r="K271" s="65" t="str">
        <f t="shared" si="378"/>
        <v/>
      </c>
      <c r="L271" s="65" t="str">
        <f t="shared" si="379"/>
        <v/>
      </c>
      <c r="N271" s="65" t="str">
        <f t="shared" si="380"/>
        <v>Sandra Hazel Bailie MBE (Ireland ) &amp; Simon Martin (Ireland )</v>
      </c>
      <c r="O271" s="65" t="str">
        <f t="shared" si="381"/>
        <v/>
      </c>
      <c r="P271" s="65" t="str">
        <f t="shared" si="382"/>
        <v/>
      </c>
      <c r="Q271" s="65" t="str">
        <f t="shared" si="383"/>
        <v/>
      </c>
      <c r="R271" s="65" t="str">
        <f t="shared" si="384"/>
        <v/>
      </c>
      <c r="S271" s="65" t="str">
        <f t="shared" si="385"/>
        <v/>
      </c>
      <c r="T271" s="65" t="str">
        <f t="shared" si="386"/>
        <v>Lephai Marea Modutlwa (Botswana) &amp; Michael Gabobewe (Botswana)</v>
      </c>
      <c r="U271" s="65" t="str">
        <f t="shared" si="387"/>
        <v/>
      </c>
      <c r="V271" s="65" t="str">
        <f t="shared" si="388"/>
        <v/>
      </c>
      <c r="W271" s="65" t="str">
        <f t="shared" si="389"/>
        <v/>
      </c>
      <c r="X271" s="65" t="str">
        <f t="shared" si="390"/>
        <v/>
      </c>
      <c r="Y271" s="65" t="str">
        <f t="shared" si="391"/>
        <v/>
      </c>
    </row>
    <row r="272" spans="1:25">
      <c r="A272" s="65" t="str">
        <f>IF(ISNUMBER(MATCH(B272,'Group Check'!$C$82:$C$111,0))," MXP ",IF(ISNUMBER(MATCH(B272,'Group Check'!$C$2:$C$31,0))," MS ",IF(ISNUMBER(MATCH(B272,'Group Check'!$C$42:$C$70,0))," WS ","")))</f>
        <v xml:space="preserve"> MXP </v>
      </c>
      <c r="B272" s="65" t="str">
        <f>IF('Rinks for 5 groups'!M$22="","",VLOOKUP(_xlfn.NUMBERVALUE(LEFT('Rinks for 5 groups'!M$22,SUM(FIND("v",'Rinks for 5 groups'!M$22,1),-2))),'Group Check'!$B:$E,2,FALSE))</f>
        <v>Cindy Royet  (France) &amp; Maxime Faure  (France)</v>
      </c>
      <c r="C272" s="68"/>
      <c r="D272" s="68"/>
      <c r="F272" s="66" t="s">
        <v>670</v>
      </c>
      <c r="G272" s="68"/>
      <c r="H272" s="68"/>
      <c r="I272" s="68"/>
      <c r="J272" s="65" t="str">
        <f>IF('Rinks for 5 groups'!M$22="","",VLOOKUP(_xlfn.NUMBERVALUE(RIGHT('Rinks for 5 groups'!M$22,SUM(LEN('Rinks for 5 groups'!M$22),-FIND("v",'Rinks for 5 groups'!M$22,1),-1))),'Group Check'!$B:$E,2,FALSE))</f>
        <v>Tayla Bruce (New Zealand) &amp; Shannon McIlroy (New Zealand)</v>
      </c>
      <c r="K272" s="65" t="str">
        <f t="shared" si="378"/>
        <v/>
      </c>
      <c r="L272" s="65" t="str">
        <f t="shared" si="379"/>
        <v/>
      </c>
      <c r="N272" s="65" t="str">
        <f t="shared" si="380"/>
        <v>Cindy Royet  (France) &amp; Maxime Faure  (France)</v>
      </c>
      <c r="O272" s="65" t="str">
        <f t="shared" si="381"/>
        <v/>
      </c>
      <c r="P272" s="65" t="str">
        <f t="shared" si="382"/>
        <v/>
      </c>
      <c r="Q272" s="65" t="str">
        <f t="shared" si="383"/>
        <v/>
      </c>
      <c r="R272" s="65" t="str">
        <f t="shared" si="384"/>
        <v/>
      </c>
      <c r="S272" s="65" t="str">
        <f t="shared" si="385"/>
        <v/>
      </c>
      <c r="T272" s="65" t="str">
        <f t="shared" si="386"/>
        <v>Tayla Bruce (New Zealand) &amp; Shannon McIlroy (New Zealand)</v>
      </c>
      <c r="U272" s="65" t="str">
        <f t="shared" si="387"/>
        <v/>
      </c>
      <c r="V272" s="65" t="str">
        <f t="shared" si="388"/>
        <v/>
      </c>
      <c r="W272" s="65" t="str">
        <f t="shared" si="389"/>
        <v/>
      </c>
      <c r="X272" s="65" t="str">
        <f t="shared" si="390"/>
        <v/>
      </c>
      <c r="Y272" s="65" t="str">
        <f t="shared" si="391"/>
        <v/>
      </c>
    </row>
    <row r="273" spans="1:25">
      <c r="A273" s="65" t="str">
        <f>IF(ISNUMBER(MATCH(B273,'Group Check'!$C$82:$C$111,0))," MXP ",IF(ISNUMBER(MATCH(B273,'Group Check'!$C$2:$C$31,0))," MS ",IF(ISNUMBER(MATCH(B273,'Group Check'!$C$42:$C$70,0))," WS ","")))</f>
        <v xml:space="preserve"> MXP </v>
      </c>
      <c r="B273" s="65" t="str">
        <f>IF('Rinks for 5 groups'!N$22="","",VLOOKUP(_xlfn.NUMBERVALUE(LEFT('Rinks for 5 groups'!N$22,SUM(FIND("v",'Rinks for 5 groups'!N$22,1),-2))),'Group Check'!$B:$E,2,FALSE))</f>
        <v>Lee Beng Hua (May) (Singapore ) &amp; Chiu Pok Man (Singapore )</v>
      </c>
      <c r="C273" s="68"/>
      <c r="D273" s="68"/>
      <c r="F273" s="66" t="s">
        <v>670</v>
      </c>
      <c r="G273" s="68"/>
      <c r="H273" s="68"/>
      <c r="I273" s="68"/>
      <c r="J273" s="65" t="str">
        <f>IF('Rinks for 5 groups'!N$22="","",VLOOKUP(_xlfn.NUMBERVALUE(RIGHT('Rinks for 5 groups'!N$22,SUM(LEN('Rinks for 5 groups'!N$22),-FIND("v",'Rinks for 5 groups'!N$22,1),-1))),'Group Check'!$B:$E,2,FALSE))</f>
        <v>Rebecca McMillan (England ) &amp; Harry Goodwin (England )</v>
      </c>
      <c r="K273" s="65" t="str">
        <f t="shared" si="378"/>
        <v/>
      </c>
      <c r="L273" s="65" t="str">
        <f t="shared" si="379"/>
        <v/>
      </c>
      <c r="N273" s="65" t="str">
        <f t="shared" si="380"/>
        <v>Lee Beng Hua (May) (Singapore ) &amp; Chiu Pok Man (Singapore )</v>
      </c>
      <c r="O273" s="65" t="str">
        <f t="shared" si="381"/>
        <v/>
      </c>
      <c r="P273" s="65" t="str">
        <f t="shared" si="382"/>
        <v/>
      </c>
      <c r="Q273" s="65" t="str">
        <f t="shared" si="383"/>
        <v/>
      </c>
      <c r="R273" s="65" t="str">
        <f t="shared" si="384"/>
        <v/>
      </c>
      <c r="S273" s="65" t="str">
        <f t="shared" si="385"/>
        <v/>
      </c>
      <c r="T273" s="65" t="str">
        <f t="shared" si="386"/>
        <v>Rebecca McMillan (England ) &amp; Harry Goodwin (England )</v>
      </c>
      <c r="U273" s="65" t="str">
        <f t="shared" si="387"/>
        <v/>
      </c>
      <c r="V273" s="65" t="str">
        <f t="shared" si="388"/>
        <v/>
      </c>
      <c r="W273" s="65" t="str">
        <f t="shared" si="389"/>
        <v/>
      </c>
      <c r="X273" s="65" t="str">
        <f t="shared" si="390"/>
        <v/>
      </c>
      <c r="Y273" s="65" t="str">
        <f t="shared" si="391"/>
        <v/>
      </c>
    </row>
    <row r="274" spans="1:25">
      <c r="A274" s="65" t="str">
        <f>IF(ISNUMBER(MATCH(B274,'Group Check'!$C$82:$C$111,0))," MXP ",IF(ISNUMBER(MATCH(B274,'Group Check'!$C$2:$C$31,0))," MS ",IF(ISNUMBER(MATCH(B274,'Group Check'!$C$42:$C$70,0))," WS ","")))</f>
        <v xml:space="preserve"> MXP </v>
      </c>
      <c r="B274" s="65" t="str">
        <f>IF('Rinks for 5 groups'!O$22="","",VLOOKUP(_xlfn.NUMBERVALUE(LEFT('Rinks for 5 groups'!O$22,SUM(FIND("v",'Rinks for 5 groups'!O$22,1),-2))),'Group Check'!$B:$E,2,FALSE))</f>
        <v>Mary Thompson (USA) &amp; Loren Dion (USA)</v>
      </c>
      <c r="C274" s="68"/>
      <c r="D274" s="68"/>
      <c r="F274" s="66" t="s">
        <v>670</v>
      </c>
      <c r="G274" s="68"/>
      <c r="H274" s="68"/>
      <c r="I274" s="68"/>
      <c r="J274" s="65" t="str">
        <f>IF('Rinks for 5 groups'!O$22="","",VLOOKUP(_xlfn.NUMBERVALUE(RIGHT('Rinks for 5 groups'!O$22,SUM(LEN('Rinks for 5 groups'!O$22),-FIND("v",'Rinks for 5 groups'!O$22,1),-1))),'Group Check'!$B:$E,2,FALSE))</f>
        <v>Ha Yat Ting (Gloria) (Hong Kong China ) &amp; Lai Gon-Lap Stanley (Hong Kong China )</v>
      </c>
      <c r="K274" s="65" t="str">
        <f t="shared" si="378"/>
        <v/>
      </c>
      <c r="L274" s="65" t="str">
        <f t="shared" si="379"/>
        <v/>
      </c>
      <c r="N274" s="65" t="str">
        <f t="shared" si="380"/>
        <v>Mary Thompson (USA) &amp; Loren Dion (USA)</v>
      </c>
      <c r="O274" s="65" t="str">
        <f t="shared" si="381"/>
        <v/>
      </c>
      <c r="P274" s="65" t="str">
        <f t="shared" si="382"/>
        <v/>
      </c>
      <c r="Q274" s="65" t="str">
        <f t="shared" si="383"/>
        <v/>
      </c>
      <c r="R274" s="65" t="str">
        <f t="shared" si="384"/>
        <v/>
      </c>
      <c r="S274" s="65" t="str">
        <f t="shared" si="385"/>
        <v/>
      </c>
      <c r="T274" s="65" t="str">
        <f t="shared" si="386"/>
        <v>Ha Yat Ting (Gloria) (Hong Kong China ) &amp; Lai Gon-Lap Stanley (Hong Kong China )</v>
      </c>
      <c r="U274" s="65" t="str">
        <f t="shared" si="387"/>
        <v/>
      </c>
      <c r="V274" s="65" t="str">
        <f t="shared" si="388"/>
        <v/>
      </c>
      <c r="W274" s="65" t="str">
        <f t="shared" si="389"/>
        <v/>
      </c>
      <c r="X274" s="65" t="str">
        <f t="shared" si="390"/>
        <v/>
      </c>
      <c r="Y274" s="65" t="str">
        <f t="shared" si="391"/>
        <v/>
      </c>
    </row>
    <row r="275" spans="1:25">
      <c r="C275" s="68"/>
      <c r="D275" s="68"/>
      <c r="G275" s="68"/>
      <c r="H275" s="68"/>
      <c r="I275" s="68"/>
    </row>
    <row r="276" spans="1:25" ht="21" customHeight="1">
      <c r="B276" s="297" t="s">
        <v>646</v>
      </c>
      <c r="C276" s="297"/>
      <c r="D276" s="297"/>
      <c r="E276" s="297"/>
      <c r="F276" s="297"/>
      <c r="G276" s="297"/>
      <c r="H276" s="297"/>
      <c r="I276" s="297"/>
      <c r="J276" s="297"/>
      <c r="K276" s="192"/>
      <c r="L276" s="64"/>
      <c r="N276" s="298" t="s">
        <v>553</v>
      </c>
      <c r="O276" s="298"/>
      <c r="P276" s="298"/>
      <c r="Q276" s="298"/>
      <c r="R276" s="298"/>
      <c r="S276" s="298"/>
      <c r="T276" s="298" t="s">
        <v>554</v>
      </c>
      <c r="U276" s="298"/>
      <c r="V276" s="298"/>
      <c r="W276" s="298"/>
      <c r="X276" s="298"/>
      <c r="Y276" s="298"/>
    </row>
    <row r="277" spans="1:25" s="66" customFormat="1" ht="45">
      <c r="B277" s="66" t="s">
        <v>550</v>
      </c>
      <c r="C277" s="67" t="s">
        <v>551</v>
      </c>
      <c r="D277" s="67" t="s">
        <v>552</v>
      </c>
      <c r="G277" s="67" t="s">
        <v>551</v>
      </c>
      <c r="H277" s="67" t="s">
        <v>552</v>
      </c>
      <c r="I277" s="67"/>
      <c r="J277" s="66" t="s">
        <v>550</v>
      </c>
      <c r="K277" s="66" t="s">
        <v>596</v>
      </c>
      <c r="L277" s="66" t="s">
        <v>597</v>
      </c>
      <c r="O277" s="107" t="s">
        <v>594</v>
      </c>
      <c r="P277" s="107" t="s">
        <v>592</v>
      </c>
      <c r="Q277" s="107" t="s">
        <v>593</v>
      </c>
      <c r="R277" s="107" t="s">
        <v>601</v>
      </c>
      <c r="S277" s="107" t="s">
        <v>595</v>
      </c>
      <c r="T277" s="107"/>
      <c r="U277" s="107" t="s">
        <v>594</v>
      </c>
      <c r="V277" s="107" t="s">
        <v>592</v>
      </c>
      <c r="W277" s="107" t="s">
        <v>593</v>
      </c>
      <c r="X277" s="107" t="s">
        <v>602</v>
      </c>
      <c r="Y277" s="67" t="s">
        <v>595</v>
      </c>
    </row>
    <row r="278" spans="1:25">
      <c r="A278" s="65" t="str">
        <f>IF(ISNUMBER(MATCH(B278,'Group Check'!$C$82:$C$111,0))," MXP ",IF(ISNUMBER(MATCH(B278,'Group Check'!$C$2:$C$31,0))," MS ",IF(ISNUMBER(MATCH(B278,'Group Check'!$C$42:$C$70,0))," WS ","")))</f>
        <v xml:space="preserve"> MXP </v>
      </c>
      <c r="B278" s="65" t="str">
        <f>IF('Rinks for 5 groups'!J$24="","",VLOOKUP(_xlfn.NUMBERVALUE(LEFT('Rinks for 5 groups'!J$24,SUM(FIND("v",'Rinks for 5 groups'!J$24,1),-2))),'Group Check'!$B:$E,2,FALSE))</f>
        <v>Yvonne Olivier (Namibia) &amp; Carel Aaron Olivier (Namibia)</v>
      </c>
      <c r="C278" s="68"/>
      <c r="D278" s="68"/>
      <c r="F278" s="66" t="s">
        <v>670</v>
      </c>
      <c r="G278" s="68"/>
      <c r="H278" s="68"/>
      <c r="I278" s="68"/>
      <c r="J278" s="65" t="str">
        <f>IF('Rinks for 5 groups'!J$24="","",VLOOKUP(_xlfn.NUMBERVALUE(RIGHT('Rinks for 5 groups'!J$24,SUM(LEN('Rinks for 5 groups'!J$24),-FIND("v",'Rinks for 5 groups'!J$24,1),-1))),'Group Check'!$B:$E,2,FALSE))</f>
        <v>Caroline Whitehead (Isle Of Man) &amp; Clive McGreal (Isle Of Man)</v>
      </c>
      <c r="K278" s="65" t="str">
        <f t="shared" ref="K278:K283" si="392">IF(S278="","",IF(S278=3,N278,T278))</f>
        <v/>
      </c>
      <c r="L278" s="65" t="str">
        <f t="shared" ref="L278:L283" si="393">IF(K278="","",IF(K278=B278,J278,B278))</f>
        <v/>
      </c>
      <c r="N278" s="65" t="str">
        <f t="shared" ref="N278:N283" si="394">B278</f>
        <v>Yvonne Olivier (Namibia) &amp; Carel Aaron Olivier (Namibia)</v>
      </c>
      <c r="O278" s="65" t="str">
        <f t="shared" ref="O278:O283" si="395">IF(AND(C278="",G278=""),"",IF($C278&gt;$G278,2,IF($C278=$G278,1,0)))</f>
        <v/>
      </c>
      <c r="P278" s="65" t="str">
        <f t="shared" ref="P278:P283" si="396">IF(AND(D278="",H278=""),"",IF($D278&gt;$H278,2,IF($D278=$H278,1,0)))</f>
        <v/>
      </c>
      <c r="Q278" s="65" t="str">
        <f t="shared" ref="Q278:Q283" si="397">IF(AND(E278="",I278=""),"",IF($E278&gt;$I278,1,IF($E278=$I278,0.5,0)))</f>
        <v/>
      </c>
      <c r="R278" s="65" t="str">
        <f t="shared" ref="R278:R283" si="398">IF(O278="","",SUM(O278:P278))</f>
        <v/>
      </c>
      <c r="S278" s="65" t="str">
        <f t="shared" ref="S278:S283" si="399">IF(O278="","",IF(R278&gt;X278,3,IF(Q278&gt;W278,3,0)))</f>
        <v/>
      </c>
      <c r="T278" s="65" t="str">
        <f t="shared" ref="T278:T283" si="400">J278</f>
        <v>Caroline Whitehead (Isle Of Man) &amp; Clive McGreal (Isle Of Man)</v>
      </c>
      <c r="U278" s="65" t="str">
        <f t="shared" ref="U278:U283" si="401">IF(AND(C278="",G278=""),"",IF($G278&gt;$C278,2,IF($G278=$C278,1,0)))</f>
        <v/>
      </c>
      <c r="V278" s="65" t="str">
        <f t="shared" ref="V278:V283" si="402">IF(AND(D278="",H278=""),"",IF($H278&gt;$D278,2,IF($H278=$D278,1,0)))</f>
        <v/>
      </c>
      <c r="W278" s="65" t="str">
        <f t="shared" ref="W278:W283" si="403">IF(AND(E278="",I278=""),"",IF($I278&gt;$E278,1,IF($I278=$E278,0.5,0)))</f>
        <v/>
      </c>
      <c r="X278" s="65" t="str">
        <f t="shared" ref="X278:X283" si="404">IF(U278="","",SUM(U278:V278))</f>
        <v/>
      </c>
      <c r="Y278" s="65" t="str">
        <f t="shared" ref="Y278:Y283" si="405">IF(U278="","",IF(X278&gt;R278,3,IF(W278&gt;Q278,3,0)))</f>
        <v/>
      </c>
    </row>
    <row r="279" spans="1:25">
      <c r="A279" s="65" t="str">
        <f>IF(ISNUMBER(MATCH(B279,'Group Check'!$C$82:$C$111,0))," MXP ",IF(ISNUMBER(MATCH(B279,'Group Check'!$C$2:$C$31,0))," MS ",IF(ISNUMBER(MATCH(B279,'Group Check'!$C$42:$C$70,0))," WS ","")))</f>
        <v xml:space="preserve"> MXP </v>
      </c>
      <c r="B279" s="65" t="str">
        <f>IF('Rinks for 5 groups'!K$24="","",VLOOKUP(_xlfn.NUMBERVALUE(LEFT('Rinks for 5 groups'!K$24,SUM(FIND("v",'Rinks for 5 groups'!K$24,1),-2))),'Group Check'!$B:$E,2,FALSE))</f>
        <v>Marianne Kuenzle (Switzerland ) &amp; Beat Matti (Switzerland )</v>
      </c>
      <c r="C279" s="68"/>
      <c r="D279" s="68"/>
      <c r="F279" s="66" t="s">
        <v>670</v>
      </c>
      <c r="G279" s="68"/>
      <c r="H279" s="68"/>
      <c r="I279" s="68"/>
      <c r="J279" s="65" t="str">
        <f>IF('Rinks for 5 groups'!K$24="","",VLOOKUP(_xlfn.NUMBERVALUE(RIGHT('Rinks for 5 groups'!K$24,SUM(LEN('Rinks for 5 groups'!K$24),-FIND("v",'Rinks for 5 groups'!K$24,1),-1))),'Group Check'!$B:$E,2,FALSE))</f>
        <v>Sara Marie Nicholls (Wales) &amp; Kristian Crocker (Wales)</v>
      </c>
      <c r="K279" s="65" t="str">
        <f t="shared" si="392"/>
        <v/>
      </c>
      <c r="L279" s="65" t="str">
        <f t="shared" si="393"/>
        <v/>
      </c>
      <c r="N279" s="65" t="str">
        <f t="shared" si="394"/>
        <v>Marianne Kuenzle (Switzerland ) &amp; Beat Matti (Switzerland )</v>
      </c>
      <c r="O279" s="65" t="str">
        <f t="shared" si="395"/>
        <v/>
      </c>
      <c r="P279" s="65" t="str">
        <f t="shared" si="396"/>
        <v/>
      </c>
      <c r="Q279" s="65" t="str">
        <f t="shared" si="397"/>
        <v/>
      </c>
      <c r="R279" s="65" t="str">
        <f t="shared" si="398"/>
        <v/>
      </c>
      <c r="S279" s="65" t="str">
        <f t="shared" si="399"/>
        <v/>
      </c>
      <c r="T279" s="65" t="str">
        <f t="shared" si="400"/>
        <v>Sara Marie Nicholls (Wales) &amp; Kristian Crocker (Wales)</v>
      </c>
      <c r="U279" s="65" t="str">
        <f t="shared" si="401"/>
        <v/>
      </c>
      <c r="V279" s="65" t="str">
        <f t="shared" si="402"/>
        <v/>
      </c>
      <c r="W279" s="65" t="str">
        <f t="shared" si="403"/>
        <v/>
      </c>
      <c r="X279" s="65" t="str">
        <f t="shared" si="404"/>
        <v/>
      </c>
      <c r="Y279" s="65" t="str">
        <f t="shared" si="405"/>
        <v/>
      </c>
    </row>
    <row r="280" spans="1:25">
      <c r="A280" s="65" t="str">
        <f>IF(ISNUMBER(MATCH(B280,'Group Check'!$C$82:$C$111,0))," MXP ",IF(ISNUMBER(MATCH(B280,'Group Check'!$C$2:$C$31,0))," MS ",IF(ISNUMBER(MATCH(B280,'Group Check'!$C$42:$C$70,0))," WS ","")))</f>
        <v xml:space="preserve"> WS </v>
      </c>
      <c r="B280" s="65" t="str">
        <f>IF('Rinks for 5 groups'!L$24="","",VLOOKUP(_xlfn.NUMBERVALUE(LEFT('Rinks for 5 groups'!L$24,SUM(FIND("v",'Rinks for 5 groups'!L$24,1),-2))),'Group Check'!$B:$E,2,FALSE))</f>
        <v>Rahsan Akar (Turkiye)</v>
      </c>
      <c r="C280" s="68"/>
      <c r="D280" s="68"/>
      <c r="F280" s="66" t="s">
        <v>670</v>
      </c>
      <c r="G280" s="68"/>
      <c r="H280" s="68"/>
      <c r="I280" s="68"/>
      <c r="J280" s="65" t="str">
        <f>IF('Rinks for 5 groups'!L$24="","",VLOOKUP(_xlfn.NUMBERVALUE(RIGHT('Rinks for 5 groups'!L$24,SUM(LEN('Rinks for 5 groups'!L$24),-FIND("v",'Rinks for 5 groups'!L$24,1),-1))),'Group Check'!$B:$E,2,FALSE))</f>
        <v>Natalie McWilliams (Scotland)</v>
      </c>
      <c r="K280" s="65" t="str">
        <f t="shared" si="392"/>
        <v/>
      </c>
      <c r="L280" s="65" t="str">
        <f t="shared" si="393"/>
        <v/>
      </c>
      <c r="N280" s="65" t="str">
        <f t="shared" si="394"/>
        <v>Rahsan Akar (Turkiye)</v>
      </c>
      <c r="O280" s="65" t="str">
        <f t="shared" si="395"/>
        <v/>
      </c>
      <c r="P280" s="65" t="str">
        <f t="shared" si="396"/>
        <v/>
      </c>
      <c r="Q280" s="65" t="str">
        <f t="shared" si="397"/>
        <v/>
      </c>
      <c r="R280" s="65" t="str">
        <f t="shared" si="398"/>
        <v/>
      </c>
      <c r="S280" s="65" t="str">
        <f t="shared" si="399"/>
        <v/>
      </c>
      <c r="T280" s="65" t="str">
        <f t="shared" si="400"/>
        <v>Natalie McWilliams (Scotland)</v>
      </c>
      <c r="U280" s="65" t="str">
        <f t="shared" si="401"/>
        <v/>
      </c>
      <c r="V280" s="65" t="str">
        <f t="shared" si="402"/>
        <v/>
      </c>
      <c r="W280" s="65" t="str">
        <f t="shared" si="403"/>
        <v/>
      </c>
      <c r="X280" s="65" t="str">
        <f t="shared" si="404"/>
        <v/>
      </c>
      <c r="Y280" s="65" t="str">
        <f t="shared" si="405"/>
        <v/>
      </c>
    </row>
    <row r="281" spans="1:25">
      <c r="A281" s="65" t="str">
        <f>IF(ISNUMBER(MATCH(B281,'Group Check'!$C$82:$C$111,0))," MXP ",IF(ISNUMBER(MATCH(B281,'Group Check'!$C$2:$C$31,0))," MS ",IF(ISNUMBER(MATCH(B281,'Group Check'!$C$42:$C$70,0))," WS ","")))</f>
        <v xml:space="preserve"> WS </v>
      </c>
      <c r="B281" s="65" t="str">
        <f>IF('Rinks for 5 groups'!M$24="","",VLOOKUP(_xlfn.NUMBERVALUE(LEFT('Rinks for 5 groups'!M$24,SUM(FIND("v",'Rinks for 5 groups'!M$24,1),-2))),'Group Check'!$B:$E,2,FALSE))</f>
        <v>Christine (Petal) Jones (Norfolk Island)</v>
      </c>
      <c r="C281" s="68"/>
      <c r="D281" s="68"/>
      <c r="F281" s="66" t="s">
        <v>670</v>
      </c>
      <c r="G281" s="68"/>
      <c r="H281" s="68"/>
      <c r="I281" s="68"/>
      <c r="J281" s="65" t="str">
        <f>IF('Rinks for 5 groups'!M$24="","",VLOOKUP(_xlfn.NUMBERVALUE(RIGHT('Rinks for 5 groups'!M$24,SUM(LEN('Rinks for 5 groups'!M$24),-FIND("v",'Rinks for 5 groups'!M$24,1),-1))),'Group Check'!$B:$E,2,FALSE))</f>
        <v>Samantha Atkinson (Australia)</v>
      </c>
      <c r="K281" s="65" t="str">
        <f t="shared" si="392"/>
        <v/>
      </c>
      <c r="L281" s="65" t="str">
        <f t="shared" si="393"/>
        <v/>
      </c>
      <c r="N281" s="65" t="str">
        <f t="shared" si="394"/>
        <v>Christine (Petal) Jones (Norfolk Island)</v>
      </c>
      <c r="O281" s="65" t="str">
        <f t="shared" si="395"/>
        <v/>
      </c>
      <c r="P281" s="65" t="str">
        <f t="shared" si="396"/>
        <v/>
      </c>
      <c r="Q281" s="65" t="str">
        <f t="shared" si="397"/>
        <v/>
      </c>
      <c r="R281" s="65" t="str">
        <f t="shared" si="398"/>
        <v/>
      </c>
      <c r="S281" s="65" t="str">
        <f t="shared" si="399"/>
        <v/>
      </c>
      <c r="T281" s="65" t="str">
        <f t="shared" si="400"/>
        <v>Samantha Atkinson (Australia)</v>
      </c>
      <c r="U281" s="65" t="str">
        <f t="shared" si="401"/>
        <v/>
      </c>
      <c r="V281" s="65" t="str">
        <f t="shared" si="402"/>
        <v/>
      </c>
      <c r="W281" s="65" t="str">
        <f t="shared" si="403"/>
        <v/>
      </c>
      <c r="X281" s="65" t="str">
        <f t="shared" si="404"/>
        <v/>
      </c>
      <c r="Y281" s="65" t="str">
        <f t="shared" si="405"/>
        <v/>
      </c>
    </row>
    <row r="282" spans="1:25">
      <c r="A282" s="65" t="str">
        <f>IF(ISNUMBER(MATCH(B282,'Group Check'!$C$82:$C$111,0))," MXP ",IF(ISNUMBER(MATCH(B282,'Group Check'!$C$2:$C$31,0))," MS ",IF(ISNUMBER(MATCH(B282,'Group Check'!$C$42:$C$70,0))," WS ","")))</f>
        <v xml:space="preserve"> WS </v>
      </c>
      <c r="B282" s="65" t="str">
        <f>IF('Rinks for 5 groups'!N$24="","",VLOOKUP(_xlfn.NUMBERVALUE(LEFT('Rinks for 5 groups'!N$24,SUM(FIND("v",'Rinks for 5 groups'!N$24,1),-2))),'Group Check'!$B:$E,2,FALSE))</f>
        <v>Lisa Bonsor (Spain)</v>
      </c>
      <c r="C282" s="68"/>
      <c r="D282" s="68"/>
      <c r="F282" s="66" t="s">
        <v>670</v>
      </c>
      <c r="G282" s="68"/>
      <c r="H282" s="68"/>
      <c r="I282" s="68"/>
      <c r="J282" s="65" t="str">
        <f>IF('Rinks for 5 groups'!N$24="","",VLOOKUP(_xlfn.NUMBERVALUE(RIGHT('Rinks for 5 groups'!N$24,SUM(LEN('Rinks for 5 groups'!N$24),-FIND("v",'Rinks for 5 groups'!N$24,1),-1))),'Group Check'!$B:$E,2,FALSE))</f>
        <v>Nor Farrah Ain Abdullah (Malaysia )</v>
      </c>
      <c r="K282" s="65" t="str">
        <f t="shared" si="392"/>
        <v/>
      </c>
      <c r="L282" s="65" t="str">
        <f t="shared" si="393"/>
        <v/>
      </c>
      <c r="N282" s="65" t="str">
        <f t="shared" si="394"/>
        <v>Lisa Bonsor (Spain)</v>
      </c>
      <c r="O282" s="65" t="str">
        <f t="shared" si="395"/>
        <v/>
      </c>
      <c r="P282" s="65" t="str">
        <f t="shared" si="396"/>
        <v/>
      </c>
      <c r="Q282" s="65" t="str">
        <f t="shared" si="397"/>
        <v/>
      </c>
      <c r="R282" s="65" t="str">
        <f t="shared" si="398"/>
        <v/>
      </c>
      <c r="S282" s="65" t="str">
        <f t="shared" si="399"/>
        <v/>
      </c>
      <c r="T282" s="65" t="str">
        <f t="shared" si="400"/>
        <v>Nor Farrah Ain Abdullah (Malaysia )</v>
      </c>
      <c r="U282" s="65" t="str">
        <f t="shared" si="401"/>
        <v/>
      </c>
      <c r="V282" s="65" t="str">
        <f t="shared" si="402"/>
        <v/>
      </c>
      <c r="W282" s="65" t="str">
        <f t="shared" si="403"/>
        <v/>
      </c>
      <c r="X282" s="65" t="str">
        <f t="shared" si="404"/>
        <v/>
      </c>
      <c r="Y282" s="65" t="str">
        <f t="shared" si="405"/>
        <v/>
      </c>
    </row>
    <row r="283" spans="1:25">
      <c r="A283" s="65" t="str">
        <f>IF(ISNUMBER(MATCH(B283,'Group Check'!$C$82:$C$111,0))," MXP ",IF(ISNUMBER(MATCH(B283,'Group Check'!$C$2:$C$31,0))," MS ",IF(ISNUMBER(MATCH(B283,'Group Check'!$C$42:$C$70,0))," WS ","")))</f>
        <v xml:space="preserve"> WS </v>
      </c>
      <c r="B283" s="65" t="str">
        <f>IF('Rinks for 5 groups'!O$24="","",VLOOKUP(_xlfn.NUMBERVALUE(LEFT('Rinks for 5 groups'!O$24,SUM(FIND("v",'Rinks for 5 groups'!O$24,1),-2))),'Group Check'!$B:$E,2,FALSE))</f>
        <v>Lee Beng Hua (May) (Singapore )</v>
      </c>
      <c r="C283" s="68"/>
      <c r="D283" s="68"/>
      <c r="F283" s="66" t="s">
        <v>670</v>
      </c>
      <c r="G283" s="68"/>
      <c r="H283" s="68"/>
      <c r="I283" s="68"/>
      <c r="J283" s="65" t="str">
        <f>IF('Rinks for 5 groups'!O$24="","",VLOOKUP(_xlfn.NUMBERVALUE(RIGHT('Rinks for 5 groups'!O$24,SUM(LEN('Rinks for 5 groups'!O$24),-FIND("v",'Rinks for 5 groups'!O$24,1),-1))),'Group Check'!$B:$E,2,FALSE))</f>
        <v>Irit Grencel (Israel )</v>
      </c>
      <c r="K283" s="65" t="str">
        <f t="shared" si="392"/>
        <v/>
      </c>
      <c r="L283" s="65" t="str">
        <f t="shared" si="393"/>
        <v/>
      </c>
      <c r="N283" s="65" t="str">
        <f t="shared" si="394"/>
        <v>Lee Beng Hua (May) (Singapore )</v>
      </c>
      <c r="O283" s="65" t="str">
        <f t="shared" si="395"/>
        <v/>
      </c>
      <c r="P283" s="65" t="str">
        <f t="shared" si="396"/>
        <v/>
      </c>
      <c r="Q283" s="65" t="str">
        <f t="shared" si="397"/>
        <v/>
      </c>
      <c r="R283" s="65" t="str">
        <f t="shared" si="398"/>
        <v/>
      </c>
      <c r="S283" s="65" t="str">
        <f t="shared" si="399"/>
        <v/>
      </c>
      <c r="T283" s="65" t="str">
        <f t="shared" si="400"/>
        <v>Irit Grencel (Israel )</v>
      </c>
      <c r="U283" s="65" t="str">
        <f t="shared" si="401"/>
        <v/>
      </c>
      <c r="V283" s="65" t="str">
        <f t="shared" si="402"/>
        <v/>
      </c>
      <c r="W283" s="65" t="str">
        <f t="shared" si="403"/>
        <v/>
      </c>
      <c r="X283" s="65" t="str">
        <f t="shared" si="404"/>
        <v/>
      </c>
      <c r="Y283" s="65" t="str">
        <f t="shared" si="405"/>
        <v/>
      </c>
    </row>
    <row r="284" spans="1:25">
      <c r="C284" s="68"/>
      <c r="D284" s="68"/>
      <c r="G284" s="68"/>
      <c r="H284" s="68"/>
      <c r="I284" s="68"/>
    </row>
    <row r="285" spans="1:25" ht="21" customHeight="1">
      <c r="B285" s="297" t="s">
        <v>647</v>
      </c>
      <c r="C285" s="297"/>
      <c r="D285" s="297"/>
      <c r="E285" s="297"/>
      <c r="F285" s="297"/>
      <c r="G285" s="297"/>
      <c r="H285" s="297"/>
      <c r="I285" s="297"/>
      <c r="J285" s="297"/>
      <c r="K285" s="192"/>
      <c r="L285" s="64"/>
      <c r="N285" s="298" t="s">
        <v>553</v>
      </c>
      <c r="O285" s="298"/>
      <c r="P285" s="298"/>
      <c r="Q285" s="298"/>
      <c r="R285" s="298"/>
      <c r="S285" s="298"/>
      <c r="T285" s="298" t="s">
        <v>554</v>
      </c>
      <c r="U285" s="298"/>
      <c r="V285" s="298"/>
      <c r="W285" s="298"/>
      <c r="X285" s="298"/>
      <c r="Y285" s="298"/>
    </row>
    <row r="286" spans="1:25" s="66" customFormat="1" ht="45">
      <c r="B286" s="66" t="s">
        <v>550</v>
      </c>
      <c r="C286" s="67" t="s">
        <v>551</v>
      </c>
      <c r="D286" s="67" t="s">
        <v>552</v>
      </c>
      <c r="G286" s="67" t="s">
        <v>551</v>
      </c>
      <c r="H286" s="67" t="s">
        <v>552</v>
      </c>
      <c r="I286" s="67"/>
      <c r="J286" s="66" t="s">
        <v>550</v>
      </c>
      <c r="K286" s="66" t="s">
        <v>596</v>
      </c>
      <c r="L286" s="66" t="s">
        <v>597</v>
      </c>
      <c r="O286" s="107" t="s">
        <v>594</v>
      </c>
      <c r="P286" s="107" t="s">
        <v>592</v>
      </c>
      <c r="Q286" s="107" t="s">
        <v>593</v>
      </c>
      <c r="R286" s="107" t="s">
        <v>601</v>
      </c>
      <c r="S286" s="107" t="s">
        <v>595</v>
      </c>
      <c r="T286" s="107"/>
      <c r="U286" s="107" t="s">
        <v>594</v>
      </c>
      <c r="V286" s="107" t="s">
        <v>592</v>
      </c>
      <c r="W286" s="107" t="s">
        <v>593</v>
      </c>
      <c r="X286" s="107" t="s">
        <v>602</v>
      </c>
      <c r="Y286" s="67" t="s">
        <v>595</v>
      </c>
    </row>
    <row r="287" spans="1:25">
      <c r="A287" s="65" t="str">
        <f>IF(ISNUMBER(MATCH(B287,'Group Check'!$C$82:$C$111,0))," MXP ",IF(ISNUMBER(MATCH(B287,'Group Check'!$C$2:$C$31,0))," MS ",IF(ISNUMBER(MATCH(B287,'Group Check'!$C$42:$C$70,0))," WS ","")))</f>
        <v xml:space="preserve"> WS </v>
      </c>
      <c r="B287" s="65" t="str">
        <f>IF('Rinks for 5 groups'!J$25="","",VLOOKUP(_xlfn.NUMBERVALUE(LEFT('Rinks for 5 groups'!J$25,SUM(FIND("v",'Rinks for 5 groups'!J$25,1),-2))),'Group Check'!$B:$E,2,FALSE))</f>
        <v>Maureen Caesar (Jamaica)</v>
      </c>
      <c r="C287" s="68"/>
      <c r="D287" s="68"/>
      <c r="F287" s="66" t="s">
        <v>670</v>
      </c>
      <c r="G287" s="68"/>
      <c r="H287" s="68"/>
      <c r="I287" s="68"/>
      <c r="J287" s="65" t="str">
        <f>IF('Rinks for 5 groups'!J$25="","",VLOOKUP(_xlfn.NUMBERVALUE(RIGHT('Rinks for 5 groups'!J$25,SUM(LEN('Rinks for 5 groups'!J$25),-FIND("v",'Rinks for 5 groups'!J$25,1),-1))),'Group Check'!$B:$E,2,FALSE))</f>
        <v>Lephai Marea Modutlwa (Botswana)</v>
      </c>
      <c r="K287" s="65" t="str">
        <f t="shared" ref="K287:K292" si="406">IF(S287="","",IF(S287=3,N287,T287))</f>
        <v/>
      </c>
      <c r="L287" s="65" t="str">
        <f t="shared" ref="L287:L292" si="407">IF(K287="","",IF(K287=B287,J287,B287))</f>
        <v/>
      </c>
      <c r="N287" s="65" t="str">
        <f t="shared" ref="N287:N292" si="408">B287</f>
        <v>Maureen Caesar (Jamaica)</v>
      </c>
      <c r="O287" s="65" t="str">
        <f t="shared" ref="O287:O292" si="409">IF(AND(C287="",G287=""),"",IF($C287&gt;$G287,2,IF($C287=$G287,1,0)))</f>
        <v/>
      </c>
      <c r="P287" s="65" t="str">
        <f t="shared" ref="P287:P292" si="410">IF(AND(D287="",H287=""),"",IF($D287&gt;$H287,2,IF($D287=$H287,1,0)))</f>
        <v/>
      </c>
      <c r="Q287" s="65" t="str">
        <f t="shared" ref="Q287:Q292" si="411">IF(AND(E287="",I287=""),"",IF($E287&gt;$I287,1,IF($E287=$I287,0.5,0)))</f>
        <v/>
      </c>
      <c r="R287" s="65" t="str">
        <f t="shared" ref="R287:R292" si="412">IF(O287="","",SUM(O287:P287))</f>
        <v/>
      </c>
      <c r="S287" s="65" t="str">
        <f t="shared" ref="S287:S292" si="413">IF(O287="","",IF(R287&gt;X287,3,IF(Q287&gt;W287,3,0)))</f>
        <v/>
      </c>
      <c r="T287" s="65" t="str">
        <f t="shared" ref="T287:T292" si="414">J287</f>
        <v>Lephai Marea Modutlwa (Botswana)</v>
      </c>
      <c r="U287" s="65" t="str">
        <f t="shared" ref="U287:U292" si="415">IF(AND(C287="",G287=""),"",IF($G287&gt;$C287,2,IF($G287=$C287,1,0)))</f>
        <v/>
      </c>
      <c r="V287" s="65" t="str">
        <f t="shared" ref="V287:V292" si="416">IF(AND(D287="",H287=""),"",IF($H287&gt;$D287,2,IF($H287=$D287,1,0)))</f>
        <v/>
      </c>
      <c r="W287" s="65" t="str">
        <f t="shared" ref="W287:W292" si="417">IF(AND(E287="",I287=""),"",IF($I287&gt;$E287,1,IF($I287=$E287,0.5,0)))</f>
        <v/>
      </c>
      <c r="X287" s="65" t="str">
        <f t="shared" ref="X287:X292" si="418">IF(U287="","",SUM(U287:V287))</f>
        <v/>
      </c>
      <c r="Y287" s="65" t="str">
        <f t="shared" ref="Y287:Y292" si="419">IF(U287="","",IF(X287&gt;R287,3,IF(W287&gt;Q287,3,0)))</f>
        <v/>
      </c>
    </row>
    <row r="288" spans="1:25">
      <c r="A288" s="65" t="str">
        <f>IF(ISNUMBER(MATCH(B288,'Group Check'!$C$82:$C$111,0))," MXP ",IF(ISNUMBER(MATCH(B288,'Group Check'!$C$2:$C$31,0))," MS ",IF(ISNUMBER(MATCH(B288,'Group Check'!$C$42:$C$70,0))," WS ","")))</f>
        <v xml:space="preserve"> WS </v>
      </c>
      <c r="B288" s="65" t="str">
        <f>IF('Rinks for 5 groups'!K$25="","",VLOOKUP(_xlfn.NUMBERVALUE(LEFT('Rinks for 5 groups'!K$25,SUM(FIND("v",'Rinks for 5 groups'!K$25,1),-2))),'Group Check'!$B:$E,2,FALSE))</f>
        <v>Connie Rixon (Malta)</v>
      </c>
      <c r="C288" s="68"/>
      <c r="D288" s="68"/>
      <c r="F288" s="66" t="s">
        <v>670</v>
      </c>
      <c r="G288" s="68"/>
      <c r="H288" s="68"/>
      <c r="I288" s="68"/>
      <c r="J288" s="65" t="str">
        <f>IF('Rinks for 5 groups'!K$25="","",VLOOKUP(_xlfn.NUMBERVALUE(RIGHT('Rinks for 5 groups'!K$25,SUM(LEN('Rinks for 5 groups'!K$25),-FIND("v",'Rinks for 5 groups'!K$25,1),-1))),'Group Check'!$B:$E,2,FALSE))</f>
        <v>Mary Thompson (USA)</v>
      </c>
      <c r="K288" s="65" t="str">
        <f t="shared" si="406"/>
        <v/>
      </c>
      <c r="L288" s="65" t="str">
        <f t="shared" si="407"/>
        <v/>
      </c>
      <c r="N288" s="65" t="str">
        <f t="shared" si="408"/>
        <v>Connie Rixon (Malta)</v>
      </c>
      <c r="O288" s="65" t="str">
        <f t="shared" si="409"/>
        <v/>
      </c>
      <c r="P288" s="65" t="str">
        <f t="shared" si="410"/>
        <v/>
      </c>
      <c r="Q288" s="65" t="str">
        <f t="shared" si="411"/>
        <v/>
      </c>
      <c r="R288" s="65" t="str">
        <f t="shared" si="412"/>
        <v/>
      </c>
      <c r="S288" s="65" t="str">
        <f t="shared" si="413"/>
        <v/>
      </c>
      <c r="T288" s="65" t="str">
        <f t="shared" si="414"/>
        <v>Mary Thompson (USA)</v>
      </c>
      <c r="U288" s="65" t="str">
        <f t="shared" si="415"/>
        <v/>
      </c>
      <c r="V288" s="65" t="str">
        <f t="shared" si="416"/>
        <v/>
      </c>
      <c r="W288" s="65" t="str">
        <f t="shared" si="417"/>
        <v/>
      </c>
      <c r="X288" s="65" t="str">
        <f t="shared" si="418"/>
        <v/>
      </c>
      <c r="Y288" s="65" t="str">
        <f t="shared" si="419"/>
        <v/>
      </c>
    </row>
    <row r="289" spans="1:25">
      <c r="A289" s="65" t="str">
        <f>IF(ISNUMBER(MATCH(B289,'Group Check'!$C$82:$C$111,0))," MXP ",IF(ISNUMBER(MATCH(B289,'Group Check'!$C$2:$C$31,0))," MS ",IF(ISNUMBER(MATCH(B289,'Group Check'!$C$42:$C$70,0))," WS ","")))</f>
        <v xml:space="preserve"> WS </v>
      </c>
      <c r="B289" s="65" t="str">
        <f>IF('Rinks for 5 groups'!L$25="","",VLOOKUP(_xlfn.NUMBERVALUE(LEFT('Rinks for 5 groups'!L$25,SUM(FIND("v",'Rinks for 5 groups'!L$25,1),-2))),'Group Check'!$B:$E,2,FALSE))</f>
        <v>Pian Lai (Macao China )</v>
      </c>
      <c r="C289" s="68"/>
      <c r="D289" s="68"/>
      <c r="F289" s="66" t="s">
        <v>670</v>
      </c>
      <c r="G289" s="68"/>
      <c r="H289" s="68"/>
      <c r="I289" s="68"/>
      <c r="J289" s="65" t="str">
        <f>IF('Rinks for 5 groups'!L$25="","",VLOOKUP(_xlfn.NUMBERVALUE(RIGHT('Rinks for 5 groups'!L$25,SUM(LEN('Rinks for 5 groups'!L$25),-FIND("v",'Rinks for 5 groups'!L$25,1),-1))),'Group Check'!$B:$E,2,FALSE))</f>
        <v>Cindy Royet  (France)</v>
      </c>
      <c r="K289" s="65" t="str">
        <f t="shared" si="406"/>
        <v/>
      </c>
      <c r="L289" s="65" t="str">
        <f t="shared" si="407"/>
        <v/>
      </c>
      <c r="N289" s="65" t="str">
        <f t="shared" si="408"/>
        <v>Pian Lai (Macao China )</v>
      </c>
      <c r="O289" s="65" t="str">
        <f t="shared" si="409"/>
        <v/>
      </c>
      <c r="P289" s="65" t="str">
        <f t="shared" si="410"/>
        <v/>
      </c>
      <c r="Q289" s="65" t="str">
        <f t="shared" si="411"/>
        <v/>
      </c>
      <c r="R289" s="65" t="str">
        <f t="shared" si="412"/>
        <v/>
      </c>
      <c r="S289" s="65" t="str">
        <f t="shared" si="413"/>
        <v/>
      </c>
      <c r="T289" s="65" t="str">
        <f t="shared" si="414"/>
        <v>Cindy Royet  (France)</v>
      </c>
      <c r="U289" s="65" t="str">
        <f t="shared" si="415"/>
        <v/>
      </c>
      <c r="V289" s="65" t="str">
        <f t="shared" si="416"/>
        <v/>
      </c>
      <c r="W289" s="65" t="str">
        <f t="shared" si="417"/>
        <v/>
      </c>
      <c r="X289" s="65" t="str">
        <f t="shared" si="418"/>
        <v/>
      </c>
      <c r="Y289" s="65" t="str">
        <f t="shared" si="419"/>
        <v/>
      </c>
    </row>
    <row r="290" spans="1:25">
      <c r="A290" s="65" t="str">
        <f>IF(ISNUMBER(MATCH(B290,'Group Check'!$C$82:$C$111,0))," MXP ",IF(ISNUMBER(MATCH(B290,'Group Check'!$C$2:$C$31,0))," MS ",IF(ISNUMBER(MATCH(B290,'Group Check'!$C$42:$C$70,0))," WS ","")))</f>
        <v xml:space="preserve"> WS </v>
      </c>
      <c r="B290" s="65" t="str">
        <f>IF('Rinks for 5 groups'!M$25="","",VLOOKUP(_xlfn.NUMBERVALUE(LEFT('Rinks for 5 groups'!M$25,SUM(FIND("v",'Rinks for 5 groups'!M$25,1),-2))),'Group Check'!$B:$E,2,FALSE))</f>
        <v>Lindsey Greechan (Jersey)</v>
      </c>
      <c r="C290" s="68"/>
      <c r="D290" s="68"/>
      <c r="F290" s="66" t="s">
        <v>670</v>
      </c>
      <c r="G290" s="68"/>
      <c r="H290" s="68"/>
      <c r="I290" s="68"/>
      <c r="J290" s="65" t="str">
        <f>IF('Rinks for 5 groups'!M$25="","",VLOOKUP(_xlfn.NUMBERVALUE(RIGHT('Rinks for 5 groups'!M$25,SUM(LEN('Rinks for 5 groups'!M$25),-FIND("v",'Rinks for 5 groups'!M$25,1),-1))),'Group Check'!$B:$E,2,FALSE))</f>
        <v>Ha Yat Ting (Gloria) (Hong Kong China )</v>
      </c>
      <c r="K290" s="65" t="str">
        <f t="shared" si="406"/>
        <v/>
      </c>
      <c r="L290" s="65" t="str">
        <f t="shared" si="407"/>
        <v/>
      </c>
      <c r="N290" s="65" t="str">
        <f t="shared" si="408"/>
        <v>Lindsey Greechan (Jersey)</v>
      </c>
      <c r="O290" s="65" t="str">
        <f t="shared" si="409"/>
        <v/>
      </c>
      <c r="P290" s="65" t="str">
        <f t="shared" si="410"/>
        <v/>
      </c>
      <c r="Q290" s="65" t="str">
        <f t="shared" si="411"/>
        <v/>
      </c>
      <c r="R290" s="65" t="str">
        <f t="shared" si="412"/>
        <v/>
      </c>
      <c r="S290" s="65" t="str">
        <f t="shared" si="413"/>
        <v/>
      </c>
      <c r="T290" s="65" t="str">
        <f t="shared" si="414"/>
        <v>Ha Yat Ting (Gloria) (Hong Kong China )</v>
      </c>
      <c r="U290" s="65" t="str">
        <f t="shared" si="415"/>
        <v/>
      </c>
      <c r="V290" s="65" t="str">
        <f t="shared" si="416"/>
        <v/>
      </c>
      <c r="W290" s="65" t="str">
        <f t="shared" si="417"/>
        <v/>
      </c>
      <c r="X290" s="65" t="str">
        <f t="shared" si="418"/>
        <v/>
      </c>
      <c r="Y290" s="65" t="str">
        <f t="shared" si="419"/>
        <v/>
      </c>
    </row>
    <row r="291" spans="1:25">
      <c r="A291" s="65" t="str">
        <f>IF(ISNUMBER(MATCH(B291,'Group Check'!$C$82:$C$111,0))," MXP ",IF(ISNUMBER(MATCH(B291,'Group Check'!$C$2:$C$31,0))," MS ",IF(ISNUMBER(MATCH(B291,'Group Check'!$C$42:$C$70,0))," WS ","")))</f>
        <v xml:space="preserve"> WS </v>
      </c>
      <c r="B291" s="65" t="str">
        <f>IF('Rinks for 5 groups'!N$25="","",VLOOKUP(_xlfn.NUMBERVALUE(LEFT('Rinks for 5 groups'!N$25,SUM(FIND("v",'Rinks for 5 groups'!N$25,1),-2))),'Group Check'!$B:$E,2,FALSE))</f>
        <v>Keiko Kurohara (Japan )</v>
      </c>
      <c r="C291" s="68"/>
      <c r="D291" s="68"/>
      <c r="F291" s="66" t="s">
        <v>670</v>
      </c>
      <c r="G291" s="68"/>
      <c r="H291" s="68"/>
      <c r="I291" s="68"/>
      <c r="J291" s="65" t="str">
        <f>IF('Rinks for 5 groups'!N$25="","",VLOOKUP(_xlfn.NUMBERVALUE(RIGHT('Rinks for 5 groups'!N$25,SUM(LEN('Rinks for 5 groups'!N$25),-FIND("v",'Rinks for 5 groups'!N$25,1),-1))),'Group Check'!$B:$E,2,FALSE))</f>
        <v>Julie Forrest (Defending Champion)</v>
      </c>
      <c r="K291" s="65" t="str">
        <f t="shared" si="406"/>
        <v/>
      </c>
      <c r="L291" s="65" t="str">
        <f t="shared" si="407"/>
        <v/>
      </c>
      <c r="N291" s="65" t="str">
        <f t="shared" si="408"/>
        <v>Keiko Kurohara (Japan )</v>
      </c>
      <c r="O291" s="65" t="str">
        <f t="shared" si="409"/>
        <v/>
      </c>
      <c r="P291" s="65" t="str">
        <f t="shared" si="410"/>
        <v/>
      </c>
      <c r="Q291" s="65" t="str">
        <f t="shared" si="411"/>
        <v/>
      </c>
      <c r="R291" s="65" t="str">
        <f t="shared" si="412"/>
        <v/>
      </c>
      <c r="S291" s="65" t="str">
        <f t="shared" si="413"/>
        <v/>
      </c>
      <c r="T291" s="65" t="str">
        <f t="shared" si="414"/>
        <v>Julie Forrest (Defending Champion)</v>
      </c>
      <c r="U291" s="65" t="str">
        <f t="shared" si="415"/>
        <v/>
      </c>
      <c r="V291" s="65" t="str">
        <f t="shared" si="416"/>
        <v/>
      </c>
      <c r="W291" s="65" t="str">
        <f t="shared" si="417"/>
        <v/>
      </c>
      <c r="X291" s="65" t="str">
        <f t="shared" si="418"/>
        <v/>
      </c>
      <c r="Y291" s="65" t="str">
        <f t="shared" si="419"/>
        <v/>
      </c>
    </row>
    <row r="292" spans="1:25">
      <c r="A292" s="65" t="str">
        <f>IF(ISNUMBER(MATCH(B292,'Group Check'!$C$82:$C$111,0))," MXP ",IF(ISNUMBER(MATCH(B292,'Group Check'!$C$2:$C$31,0))," MS ",IF(ISNUMBER(MATCH(B292,'Group Check'!$C$42:$C$70,0))," WS ","")))</f>
        <v xml:space="preserve"> WS </v>
      </c>
      <c r="B292" s="65" t="str">
        <f>IF('Rinks for 5 groups'!O$25="","",VLOOKUP(_xlfn.NUMBERVALUE(LEFT('Rinks for 5 groups'!O$25,SUM(FIND("v",'Rinks for 5 groups'!O$25,1),-2))),'Group Check'!$B:$E,2,FALSE))</f>
        <v>Tayla Bruce (New Zealand)</v>
      </c>
      <c r="C292" s="68"/>
      <c r="D292" s="68"/>
      <c r="F292" s="66" t="s">
        <v>670</v>
      </c>
      <c r="G292" s="68"/>
      <c r="H292" s="68"/>
      <c r="I292" s="68"/>
      <c r="J292" s="65" t="str">
        <f>IF('Rinks for 5 groups'!O$25="","",VLOOKUP(_xlfn.NUMBERVALUE(RIGHT('Rinks for 5 groups'!O$25,SUM(LEN('Rinks for 5 groups'!O$25),-FIND("v",'Rinks for 5 groups'!O$25,1),-1))),'Group Check'!$B:$E,2,FALSE))</f>
        <v>Linda Ng (Canada )</v>
      </c>
      <c r="K292" s="65" t="str">
        <f t="shared" si="406"/>
        <v/>
      </c>
      <c r="L292" s="65" t="str">
        <f t="shared" si="407"/>
        <v/>
      </c>
      <c r="N292" s="65" t="str">
        <f t="shared" si="408"/>
        <v>Tayla Bruce (New Zealand)</v>
      </c>
      <c r="O292" s="65" t="str">
        <f t="shared" si="409"/>
        <v/>
      </c>
      <c r="P292" s="65" t="str">
        <f t="shared" si="410"/>
        <v/>
      </c>
      <c r="Q292" s="65" t="str">
        <f t="shared" si="411"/>
        <v/>
      </c>
      <c r="R292" s="65" t="str">
        <f t="shared" si="412"/>
        <v/>
      </c>
      <c r="S292" s="65" t="str">
        <f t="shared" si="413"/>
        <v/>
      </c>
      <c r="T292" s="65" t="str">
        <f t="shared" si="414"/>
        <v>Linda Ng (Canada )</v>
      </c>
      <c r="U292" s="65" t="str">
        <f t="shared" si="415"/>
        <v/>
      </c>
      <c r="V292" s="65" t="str">
        <f t="shared" si="416"/>
        <v/>
      </c>
      <c r="W292" s="65" t="str">
        <f t="shared" si="417"/>
        <v/>
      </c>
      <c r="X292" s="65" t="str">
        <f t="shared" si="418"/>
        <v/>
      </c>
      <c r="Y292" s="65" t="str">
        <f t="shared" si="419"/>
        <v/>
      </c>
    </row>
    <row r="293" spans="1:25">
      <c r="C293" s="68"/>
      <c r="D293" s="68"/>
      <c r="G293" s="68"/>
      <c r="H293" s="68"/>
      <c r="I293" s="68"/>
    </row>
    <row r="294" spans="1:25" ht="21" customHeight="1">
      <c r="B294" s="297" t="s">
        <v>648</v>
      </c>
      <c r="C294" s="297"/>
      <c r="D294" s="297"/>
      <c r="E294" s="297"/>
      <c r="F294" s="297"/>
      <c r="G294" s="297"/>
      <c r="H294" s="297"/>
      <c r="I294" s="297"/>
      <c r="J294" s="297"/>
      <c r="K294" s="192"/>
      <c r="L294" s="64"/>
      <c r="N294" s="298" t="s">
        <v>553</v>
      </c>
      <c r="O294" s="298"/>
      <c r="P294" s="298"/>
      <c r="Q294" s="298"/>
      <c r="R294" s="298"/>
      <c r="S294" s="298"/>
      <c r="T294" s="298" t="s">
        <v>554</v>
      </c>
      <c r="U294" s="298"/>
      <c r="V294" s="298"/>
      <c r="W294" s="298"/>
      <c r="X294" s="298"/>
      <c r="Y294" s="298"/>
    </row>
    <row r="295" spans="1:25" s="66" customFormat="1" ht="45">
      <c r="B295" s="66" t="s">
        <v>550</v>
      </c>
      <c r="C295" s="67" t="s">
        <v>551</v>
      </c>
      <c r="D295" s="67" t="s">
        <v>552</v>
      </c>
      <c r="G295" s="67" t="s">
        <v>551</v>
      </c>
      <c r="H295" s="67" t="s">
        <v>552</v>
      </c>
      <c r="I295" s="67"/>
      <c r="J295" s="66" t="s">
        <v>550</v>
      </c>
      <c r="K295" s="66" t="s">
        <v>596</v>
      </c>
      <c r="L295" s="66" t="s">
        <v>597</v>
      </c>
      <c r="O295" s="107" t="s">
        <v>594</v>
      </c>
      <c r="P295" s="107" t="s">
        <v>592</v>
      </c>
      <c r="Q295" s="107" t="s">
        <v>593</v>
      </c>
      <c r="R295" s="107" t="s">
        <v>601</v>
      </c>
      <c r="S295" s="107" t="s">
        <v>595</v>
      </c>
      <c r="T295" s="107"/>
      <c r="U295" s="107" t="s">
        <v>594</v>
      </c>
      <c r="V295" s="107" t="s">
        <v>592</v>
      </c>
      <c r="W295" s="107" t="s">
        <v>593</v>
      </c>
      <c r="X295" s="107" t="s">
        <v>602</v>
      </c>
      <c r="Y295" s="67" t="s">
        <v>595</v>
      </c>
    </row>
    <row r="296" spans="1:25">
      <c r="A296" s="65" t="str">
        <f>IF(ISNUMBER(MATCH(B296,'Group Check'!$C$82:$C$111,0))," MXP ",IF(ISNUMBER(MATCH(B296,'Group Check'!$C$2:$C$31,0))," MS ",IF(ISNUMBER(MATCH(B296,'Group Check'!$C$42:$C$70,0))," WS ","")))</f>
        <v/>
      </c>
      <c r="B296" s="65" t="str">
        <f>IF('Rinks for 5 groups'!J$26="","",VLOOKUP(_xlfn.NUMBERVALUE(LEFT('Rinks for 5 groups'!J$26,SUM(FIND("v",'Rinks for 5 groups'!J$26,1),-2))),'Group Check'!$B:$E,2,FALSE))</f>
        <v/>
      </c>
      <c r="C296" s="68"/>
      <c r="D296" s="68"/>
      <c r="F296" s="66" t="s">
        <v>670</v>
      </c>
      <c r="G296" s="68"/>
      <c r="H296" s="68"/>
      <c r="I296" s="68"/>
      <c r="J296" s="65" t="str">
        <f>IF('Rinks for 5 groups'!J$26="","",VLOOKUP(_xlfn.NUMBERVALUE(RIGHT('Rinks for 5 groups'!J$26,SUM(LEN('Rinks for 5 groups'!J$26),-FIND("v",'Rinks for 5 groups'!J$26,1),-1))),'Group Check'!$B:$E,2,FALSE))</f>
        <v/>
      </c>
      <c r="K296" s="65" t="str">
        <f t="shared" ref="K296:K301" si="420">IF(S296="","",IF(S296=3,N296,T296))</f>
        <v/>
      </c>
      <c r="L296" s="65" t="str">
        <f t="shared" ref="L296:L301" si="421">IF(K296="","",IF(K296=B296,J296,B296))</f>
        <v/>
      </c>
      <c r="N296" s="65" t="str">
        <f t="shared" ref="N296:N301" si="422">B296</f>
        <v/>
      </c>
      <c r="O296" s="65" t="str">
        <f t="shared" ref="O296:O301" si="423">IF(AND(C296="",G296=""),"",IF($C296&gt;$G296,2,IF($C296=$G296,1,0)))</f>
        <v/>
      </c>
      <c r="P296" s="65" t="str">
        <f t="shared" ref="P296:P301" si="424">IF(AND(D296="",H296=""),"",IF($D296&gt;$H296,2,IF($D296=$H296,1,0)))</f>
        <v/>
      </c>
      <c r="Q296" s="65" t="str">
        <f t="shared" ref="Q296:Q301" si="425">IF(AND(E296="",I296=""),"",IF($E296&gt;$I296,1,IF($E296=$I296,0.5,0)))</f>
        <v/>
      </c>
      <c r="R296" s="65" t="str">
        <f t="shared" ref="R296:R301" si="426">IF(O296="","",SUM(O296:P296))</f>
        <v/>
      </c>
      <c r="S296" s="65" t="str">
        <f t="shared" ref="S296:S301" si="427">IF(O296="","",IF(R296&gt;X296,3,IF(Q296&gt;W296,3,0)))</f>
        <v/>
      </c>
      <c r="T296" s="65" t="str">
        <f t="shared" ref="T296:T301" si="428">J296</f>
        <v/>
      </c>
      <c r="U296" s="65" t="str">
        <f t="shared" ref="U296:U301" si="429">IF(AND(C296="",G296=""),"",IF($G296&gt;$C296,2,IF($G296=$C296,1,0)))</f>
        <v/>
      </c>
      <c r="V296" s="65" t="str">
        <f t="shared" ref="V296:V301" si="430">IF(AND(D296="",H296=""),"",IF($H296&gt;$D296,2,IF($H296=$D296,1,0)))</f>
        <v/>
      </c>
      <c r="W296" s="65" t="str">
        <f t="shared" ref="W296:W301" si="431">IF(AND(E296="",I296=""),"",IF($I296&gt;$E296,1,IF($I296=$E296,0.5,0)))</f>
        <v/>
      </c>
      <c r="X296" s="65" t="str">
        <f t="shared" ref="X296:X301" si="432">IF(U296="","",SUM(U296:V296))</f>
        <v/>
      </c>
      <c r="Y296" s="65" t="str">
        <f t="shared" ref="Y296:Y301" si="433">IF(U296="","",IF(X296&gt;R296,3,IF(W296&gt;Q296,3,0)))</f>
        <v/>
      </c>
    </row>
    <row r="297" spans="1:25">
      <c r="A297" s="65" t="str">
        <f>IF(ISNUMBER(MATCH(B297,'Group Check'!$C$82:$C$111,0))," MXP ",IF(ISNUMBER(MATCH(B297,'Group Check'!$C$2:$C$31,0))," MS ",IF(ISNUMBER(MATCH(B297,'Group Check'!$C$42:$C$70,0))," WS ","")))</f>
        <v xml:space="preserve"> WS </v>
      </c>
      <c r="B297" s="65" t="str">
        <f>IF('Rinks for 5 groups'!K$26="","",VLOOKUP(_xlfn.NUMBERVALUE(LEFT('Rinks for 5 groups'!K$26,SUM(FIND("v",'Rinks for 5 groups'!K$26,1),-2))),'Group Check'!$B:$E,2,FALSE))</f>
        <v>Caroline Whitehead (Isle Of Man)</v>
      </c>
      <c r="C297" s="68"/>
      <c r="D297" s="68"/>
      <c r="F297" s="66" t="s">
        <v>670</v>
      </c>
      <c r="G297" s="68"/>
      <c r="H297" s="68"/>
      <c r="I297" s="68"/>
      <c r="J297" s="65" t="str">
        <f>IF('Rinks for 5 groups'!K$26="","",VLOOKUP(_xlfn.NUMBERVALUE(RIGHT('Rinks for 5 groups'!K$26,SUM(LEN('Rinks for 5 groups'!K$26),-FIND("v",'Rinks for 5 groups'!K$26,1),-1))),'Group Check'!$B:$E,2,FALSE))</f>
        <v>Yvonne Olivier (Namibia)</v>
      </c>
      <c r="K297" s="65" t="str">
        <f t="shared" si="420"/>
        <v/>
      </c>
      <c r="L297" s="65" t="str">
        <f t="shared" si="421"/>
        <v/>
      </c>
      <c r="N297" s="65" t="str">
        <f t="shared" si="422"/>
        <v>Caroline Whitehead (Isle Of Man)</v>
      </c>
      <c r="O297" s="65" t="str">
        <f t="shared" si="423"/>
        <v/>
      </c>
      <c r="P297" s="65" t="str">
        <f t="shared" si="424"/>
        <v/>
      </c>
      <c r="Q297" s="65" t="str">
        <f t="shared" si="425"/>
        <v/>
      </c>
      <c r="R297" s="65" t="str">
        <f t="shared" si="426"/>
        <v/>
      </c>
      <c r="S297" s="65" t="str">
        <f t="shared" si="427"/>
        <v/>
      </c>
      <c r="T297" s="65" t="str">
        <f t="shared" si="428"/>
        <v>Yvonne Olivier (Namibia)</v>
      </c>
      <c r="U297" s="65" t="str">
        <f t="shared" si="429"/>
        <v/>
      </c>
      <c r="V297" s="65" t="str">
        <f t="shared" si="430"/>
        <v/>
      </c>
      <c r="W297" s="65" t="str">
        <f t="shared" si="431"/>
        <v/>
      </c>
      <c r="X297" s="65" t="str">
        <f t="shared" si="432"/>
        <v/>
      </c>
      <c r="Y297" s="65" t="str">
        <f t="shared" si="433"/>
        <v/>
      </c>
    </row>
    <row r="298" spans="1:25">
      <c r="A298" s="65" t="str">
        <f>IF(ISNUMBER(MATCH(B298,'Group Check'!$C$82:$C$111,0))," MXP ",IF(ISNUMBER(MATCH(B298,'Group Check'!$C$2:$C$31,0))," MS ",IF(ISNUMBER(MATCH(B298,'Group Check'!$C$42:$C$70,0))," WS ","")))</f>
        <v xml:space="preserve"> WS </v>
      </c>
      <c r="B298" s="65" t="str">
        <f>IF('Rinks for 5 groups'!L$26="","",VLOOKUP(_xlfn.NUMBERVALUE(LEFT('Rinks for 5 groups'!L$26,SUM(FIND("v",'Rinks for 5 groups'!L$26,1),-2))),'Group Check'!$B:$E,2,FALSE))</f>
        <v>Rebecca McMillan (England )</v>
      </c>
      <c r="C298" s="68"/>
      <c r="D298" s="68"/>
      <c r="F298" s="66" t="s">
        <v>670</v>
      </c>
      <c r="G298" s="68"/>
      <c r="H298" s="68"/>
      <c r="I298" s="68"/>
      <c r="J298" s="65" t="str">
        <f>IF('Rinks for 5 groups'!L$26="","",VLOOKUP(_xlfn.NUMBERVALUE(RIGHT('Rinks for 5 groups'!L$26,SUM(LEN('Rinks for 5 groups'!L$26),-FIND("v",'Rinks for 5 groups'!L$26,1),-1))),'Group Check'!$B:$E,2,FALSE))</f>
        <v>Rosemary Ogier (Guernsey )</v>
      </c>
      <c r="K298" s="65" t="str">
        <f t="shared" si="420"/>
        <v/>
      </c>
      <c r="L298" s="65" t="str">
        <f t="shared" si="421"/>
        <v/>
      </c>
      <c r="N298" s="65" t="str">
        <f t="shared" si="422"/>
        <v>Rebecca McMillan (England )</v>
      </c>
      <c r="O298" s="65" t="str">
        <f t="shared" si="423"/>
        <v/>
      </c>
      <c r="P298" s="65" t="str">
        <f t="shared" si="424"/>
        <v/>
      </c>
      <c r="Q298" s="65" t="str">
        <f t="shared" si="425"/>
        <v/>
      </c>
      <c r="R298" s="65" t="str">
        <f t="shared" si="426"/>
        <v/>
      </c>
      <c r="S298" s="65" t="str">
        <f t="shared" si="427"/>
        <v/>
      </c>
      <c r="T298" s="65" t="str">
        <f t="shared" si="428"/>
        <v>Rosemary Ogier (Guernsey )</v>
      </c>
      <c r="U298" s="65" t="str">
        <f t="shared" si="429"/>
        <v/>
      </c>
      <c r="V298" s="65" t="str">
        <f t="shared" si="430"/>
        <v/>
      </c>
      <c r="W298" s="65" t="str">
        <f t="shared" si="431"/>
        <v/>
      </c>
      <c r="X298" s="65" t="str">
        <f t="shared" si="432"/>
        <v/>
      </c>
      <c r="Y298" s="65" t="str">
        <f t="shared" si="433"/>
        <v/>
      </c>
    </row>
    <row r="299" spans="1:25">
      <c r="A299" s="65" t="str">
        <f>IF(ISNUMBER(MATCH(B299,'Group Check'!$C$82:$C$111,0))," MXP ",IF(ISNUMBER(MATCH(B299,'Group Check'!$C$2:$C$31,0))," MS ",IF(ISNUMBER(MATCH(B299,'Group Check'!$C$42:$C$70,0))," WS ","")))</f>
        <v xml:space="preserve"> WS </v>
      </c>
      <c r="B299" s="65" t="str">
        <f>IF('Rinks for 5 groups'!M$26="","",VLOOKUP(_xlfn.NUMBERVALUE(LEFT('Rinks for 5 groups'!M$26,SUM(FIND("v",'Rinks for 5 groups'!M$26,1),-2))),'Group Check'!$B:$E,2,FALSE))</f>
        <v>Sandra Hazel Bailie MBE (Ireland )</v>
      </c>
      <c r="C299" s="68"/>
      <c r="D299" s="68"/>
      <c r="F299" s="66" t="s">
        <v>670</v>
      </c>
      <c r="G299" s="68"/>
      <c r="H299" s="68"/>
      <c r="I299" s="68"/>
      <c r="J299" s="65" t="str">
        <f>IF('Rinks for 5 groups'!M$26="","",VLOOKUP(_xlfn.NUMBERVALUE(RIGHT('Rinks for 5 groups'!M$26,SUM(LEN('Rinks for 5 groups'!M$26),-FIND("v",'Rinks for 5 groups'!M$26,1),-1))),'Group Check'!$B:$E,2,FALSE))</f>
        <v>Marianne Kuenzle (Switzerland )</v>
      </c>
      <c r="K299" s="65" t="str">
        <f t="shared" si="420"/>
        <v/>
      </c>
      <c r="L299" s="65" t="str">
        <f t="shared" si="421"/>
        <v/>
      </c>
      <c r="N299" s="65" t="str">
        <f t="shared" si="422"/>
        <v>Sandra Hazel Bailie MBE (Ireland )</v>
      </c>
      <c r="O299" s="65" t="str">
        <f t="shared" si="423"/>
        <v/>
      </c>
      <c r="P299" s="65" t="str">
        <f t="shared" si="424"/>
        <v/>
      </c>
      <c r="Q299" s="65" t="str">
        <f t="shared" si="425"/>
        <v/>
      </c>
      <c r="R299" s="65" t="str">
        <f t="shared" si="426"/>
        <v/>
      </c>
      <c r="S299" s="65" t="str">
        <f t="shared" si="427"/>
        <v/>
      </c>
      <c r="T299" s="65" t="str">
        <f t="shared" si="428"/>
        <v>Marianne Kuenzle (Switzerland )</v>
      </c>
      <c r="U299" s="65" t="str">
        <f t="shared" si="429"/>
        <v/>
      </c>
      <c r="V299" s="65" t="str">
        <f t="shared" si="430"/>
        <v/>
      </c>
      <c r="W299" s="65" t="str">
        <f t="shared" si="431"/>
        <v/>
      </c>
      <c r="X299" s="65" t="str">
        <f t="shared" si="432"/>
        <v/>
      </c>
      <c r="Y299" s="65" t="str">
        <f t="shared" si="433"/>
        <v/>
      </c>
    </row>
    <row r="300" spans="1:25">
      <c r="A300" s="65" t="str">
        <f>IF(ISNUMBER(MATCH(B300,'Group Check'!$C$82:$C$111,0))," MXP ",IF(ISNUMBER(MATCH(B300,'Group Check'!$C$2:$C$31,0))," MS ",IF(ISNUMBER(MATCH(B300,'Group Check'!$C$42:$C$70,0))," WS ","")))</f>
        <v xml:space="preserve"> MS </v>
      </c>
      <c r="B300" s="65" t="str">
        <f>IF('Rinks for 5 groups'!N$26="","",VLOOKUP(_xlfn.NUMBERVALUE(LEFT('Rinks for 5 groups'!N$26,SUM(FIND("v",'Rinks for 5 groups'!N$26,1),-2))),'Group Check'!$B:$E,2,FALSE))</f>
        <v>Kristian Crocker (Wales)</v>
      </c>
      <c r="C300" s="68"/>
      <c r="D300" s="68"/>
      <c r="F300" s="66" t="s">
        <v>670</v>
      </c>
      <c r="G300" s="68"/>
      <c r="H300" s="68"/>
      <c r="I300" s="68"/>
      <c r="J300" s="65" t="str">
        <f>IF('Rinks for 5 groups'!N$26="","",VLOOKUP(_xlfn.NUMBERVALUE(RIGHT('Rinks for 5 groups'!N$26,SUM(LEN('Rinks for 5 groups'!N$26),-FIND("v",'Rinks for 5 groups'!N$26,1),-1))),'Group Check'!$B:$E,2,FALSE))</f>
        <v>Gabor Foti (Hungary)</v>
      </c>
      <c r="K300" s="65" t="str">
        <f t="shared" si="420"/>
        <v/>
      </c>
      <c r="L300" s="65" t="str">
        <f t="shared" si="421"/>
        <v/>
      </c>
      <c r="N300" s="65" t="str">
        <f t="shared" si="422"/>
        <v>Kristian Crocker (Wales)</v>
      </c>
      <c r="O300" s="65" t="str">
        <f t="shared" si="423"/>
        <v/>
      </c>
      <c r="P300" s="65" t="str">
        <f t="shared" si="424"/>
        <v/>
      </c>
      <c r="Q300" s="65" t="str">
        <f t="shared" si="425"/>
        <v/>
      </c>
      <c r="R300" s="65" t="str">
        <f t="shared" si="426"/>
        <v/>
      </c>
      <c r="S300" s="65" t="str">
        <f t="shared" si="427"/>
        <v/>
      </c>
      <c r="T300" s="65" t="str">
        <f t="shared" si="428"/>
        <v>Gabor Foti (Hungary)</v>
      </c>
      <c r="U300" s="65" t="str">
        <f t="shared" si="429"/>
        <v/>
      </c>
      <c r="V300" s="65" t="str">
        <f t="shared" si="430"/>
        <v/>
      </c>
      <c r="W300" s="65" t="str">
        <f t="shared" si="431"/>
        <v/>
      </c>
      <c r="X300" s="65" t="str">
        <f t="shared" si="432"/>
        <v/>
      </c>
      <c r="Y300" s="65" t="str">
        <f t="shared" si="433"/>
        <v/>
      </c>
    </row>
    <row r="301" spans="1:25">
      <c r="A301" s="65" t="str">
        <f>IF(ISNUMBER(MATCH(B301,'Group Check'!$C$82:$C$111,0))," MXP ",IF(ISNUMBER(MATCH(B301,'Group Check'!$C$2:$C$31,0))," MS ",IF(ISNUMBER(MATCH(B301,'Group Check'!$C$42:$C$70,0))," WS ","")))</f>
        <v xml:space="preserve"> MS </v>
      </c>
      <c r="B301" s="65" t="str">
        <f>IF('Rinks for 5 groups'!O$26="","",VLOOKUP(_xlfn.NUMBERVALUE(LEFT('Rinks for 5 groups'!O$26,SUM(FIND("v",'Rinks for 5 groups'!O$26,1),-2))),'Group Check'!$B:$E,2,FALSE))</f>
        <v>Shannon McIlroy (New Zealand)</v>
      </c>
      <c r="C301" s="68"/>
      <c r="D301" s="68"/>
      <c r="F301" s="66" t="s">
        <v>670</v>
      </c>
      <c r="G301" s="68"/>
      <c r="H301" s="68"/>
      <c r="I301" s="68"/>
      <c r="J301" s="65" t="str">
        <f>IF('Rinks for 5 groups'!O$26="","",VLOOKUP(_xlfn.NUMBERVALUE(RIGHT('Rinks for 5 groups'!O$26,SUM(LEN('Rinks for 5 groups'!O$26),-FIND("v",'Rinks for 5 groups'!O$26,1),-1))),'Group Check'!$B:$E,2,FALSE))</f>
        <v>Clive McGreal (Isle Of Man)</v>
      </c>
      <c r="K301" s="65" t="str">
        <f t="shared" si="420"/>
        <v/>
      </c>
      <c r="L301" s="65" t="str">
        <f t="shared" si="421"/>
        <v/>
      </c>
      <c r="N301" s="65" t="str">
        <f t="shared" si="422"/>
        <v>Shannon McIlroy (New Zealand)</v>
      </c>
      <c r="O301" s="65" t="str">
        <f t="shared" si="423"/>
        <v/>
      </c>
      <c r="P301" s="65" t="str">
        <f t="shared" si="424"/>
        <v/>
      </c>
      <c r="Q301" s="65" t="str">
        <f t="shared" si="425"/>
        <v/>
      </c>
      <c r="R301" s="65" t="str">
        <f t="shared" si="426"/>
        <v/>
      </c>
      <c r="S301" s="65" t="str">
        <f t="shared" si="427"/>
        <v/>
      </c>
      <c r="T301" s="65" t="str">
        <f t="shared" si="428"/>
        <v>Clive McGreal (Isle Of Man)</v>
      </c>
      <c r="U301" s="65" t="str">
        <f t="shared" si="429"/>
        <v/>
      </c>
      <c r="V301" s="65" t="str">
        <f t="shared" si="430"/>
        <v/>
      </c>
      <c r="W301" s="65" t="str">
        <f t="shared" si="431"/>
        <v/>
      </c>
      <c r="X301" s="65" t="str">
        <f t="shared" si="432"/>
        <v/>
      </c>
      <c r="Y301" s="65" t="str">
        <f t="shared" si="433"/>
        <v/>
      </c>
    </row>
    <row r="302" spans="1:25">
      <c r="C302" s="68"/>
      <c r="D302" s="68"/>
      <c r="G302" s="68"/>
      <c r="H302" s="68"/>
      <c r="I302" s="68"/>
    </row>
    <row r="303" spans="1:25" ht="21" customHeight="1">
      <c r="B303" s="297" t="s">
        <v>649</v>
      </c>
      <c r="C303" s="297"/>
      <c r="D303" s="297"/>
      <c r="E303" s="297"/>
      <c r="F303" s="297"/>
      <c r="G303" s="297"/>
      <c r="H303" s="297"/>
      <c r="I303" s="297"/>
      <c r="J303" s="297"/>
      <c r="K303" s="192"/>
      <c r="L303" s="64"/>
      <c r="N303" s="298" t="s">
        <v>553</v>
      </c>
      <c r="O303" s="298"/>
      <c r="P303" s="298"/>
      <c r="Q303" s="298"/>
      <c r="R303" s="298"/>
      <c r="S303" s="298"/>
      <c r="T303" s="298" t="s">
        <v>554</v>
      </c>
      <c r="U303" s="298"/>
      <c r="V303" s="298"/>
      <c r="W303" s="298"/>
      <c r="X303" s="298"/>
      <c r="Y303" s="298"/>
    </row>
    <row r="304" spans="1:25" s="66" customFormat="1" ht="45">
      <c r="B304" s="66" t="s">
        <v>550</v>
      </c>
      <c r="C304" s="67" t="s">
        <v>551</v>
      </c>
      <c r="D304" s="67" t="s">
        <v>552</v>
      </c>
      <c r="G304" s="67" t="s">
        <v>551</v>
      </c>
      <c r="H304" s="67" t="s">
        <v>552</v>
      </c>
      <c r="I304" s="67"/>
      <c r="J304" s="66" t="s">
        <v>550</v>
      </c>
      <c r="K304" s="66" t="s">
        <v>596</v>
      </c>
      <c r="L304" s="66" t="s">
        <v>597</v>
      </c>
      <c r="O304" s="107" t="s">
        <v>594</v>
      </c>
      <c r="P304" s="107" t="s">
        <v>592</v>
      </c>
      <c r="Q304" s="107" t="s">
        <v>593</v>
      </c>
      <c r="R304" s="107" t="s">
        <v>601</v>
      </c>
      <c r="S304" s="107" t="s">
        <v>595</v>
      </c>
      <c r="T304" s="107"/>
      <c r="U304" s="107" t="s">
        <v>594</v>
      </c>
      <c r="V304" s="107" t="s">
        <v>592</v>
      </c>
      <c r="W304" s="107" t="s">
        <v>593</v>
      </c>
      <c r="X304" s="107" t="s">
        <v>602</v>
      </c>
      <c r="Y304" s="67" t="s">
        <v>595</v>
      </c>
    </row>
    <row r="305" spans="1:25">
      <c r="A305" s="65" t="str">
        <f>IF(ISNUMBER(MATCH(B305,'Group Check'!$C$82:$C$111,0))," MXP ",IF(ISNUMBER(MATCH(B305,'Group Check'!$C$2:$C$31,0))," MS ",IF(ISNUMBER(MATCH(B305,'Group Check'!$C$42:$C$70,0))," WS ","")))</f>
        <v xml:space="preserve"> MS </v>
      </c>
      <c r="B305" s="65" t="str">
        <f>IF('Rinks for 5 groups'!J$28="","",VLOOKUP(_xlfn.NUMBERVALUE(LEFT('Rinks for 5 groups'!J$28,SUM(FIND("v",'Rinks for 5 groups'!J$28,1),-2))),'Group Check'!$B:$E,2,FALSE))</f>
        <v>Lai Gon-Lap Stanley (Hong Kong China )</v>
      </c>
      <c r="C305" s="68"/>
      <c r="D305" s="68"/>
      <c r="F305" s="66" t="s">
        <v>670</v>
      </c>
      <c r="G305" s="68"/>
      <c r="H305" s="68"/>
      <c r="I305" s="68"/>
      <c r="J305" s="65" t="str">
        <f>IF('Rinks for 5 groups'!J$28="","",VLOOKUP(_xlfn.NUMBERVALUE(RIGHT('Rinks for 5 groups'!J$28,SUM(LEN('Rinks for 5 groups'!J$28),-FIND("v",'Rinks for 5 groups'!J$28,1),-1))),'Group Check'!$B:$E,2,FALSE))</f>
        <v>Robert Simpson (Jamaica)</v>
      </c>
      <c r="K305" s="65" t="str">
        <f t="shared" ref="K305:K310" si="434">IF(S305="","",IF(S305=3,N305,T305))</f>
        <v/>
      </c>
      <c r="L305" s="65" t="str">
        <f t="shared" ref="L305:L310" si="435">IF(K305="","",IF(K305=B305,J305,B305))</f>
        <v/>
      </c>
      <c r="N305" s="65" t="str">
        <f t="shared" ref="N305:N310" si="436">B305</f>
        <v>Lai Gon-Lap Stanley (Hong Kong China )</v>
      </c>
      <c r="O305" s="65" t="str">
        <f t="shared" ref="O305:O310" si="437">IF(AND(C305="",G305=""),"",IF($C305&gt;$G305,2,IF($C305=$G305,1,0)))</f>
        <v/>
      </c>
      <c r="P305" s="65" t="str">
        <f t="shared" ref="P305:P310" si="438">IF(AND(D305="",H305=""),"",IF($D305&gt;$H305,2,IF($D305=$H305,1,0)))</f>
        <v/>
      </c>
      <c r="Q305" s="65" t="str">
        <f t="shared" ref="Q305:Q310" si="439">IF(AND(E305="",I305=""),"",IF($E305&gt;$I305,1,IF($E305=$I305,0.5,0)))</f>
        <v/>
      </c>
      <c r="R305" s="65" t="str">
        <f t="shared" ref="R305:R310" si="440">IF(O305="","",SUM(O305:P305))</f>
        <v/>
      </c>
      <c r="S305" s="65" t="str">
        <f t="shared" ref="S305:S310" si="441">IF(O305="","",IF(R305&gt;X305,3,IF(Q305&gt;W305,3,0)))</f>
        <v/>
      </c>
      <c r="T305" s="65" t="str">
        <f t="shared" ref="T305:T310" si="442">J305</f>
        <v>Robert Simpson (Jamaica)</v>
      </c>
      <c r="U305" s="65" t="str">
        <f t="shared" ref="U305:U310" si="443">IF(AND(C305="",G305=""),"",IF($G305&gt;$C305,2,IF($G305=$C305,1,0)))</f>
        <v/>
      </c>
      <c r="V305" s="65" t="str">
        <f t="shared" ref="V305:V310" si="444">IF(AND(D305="",H305=""),"",IF($H305&gt;$D305,2,IF($H305=$D305,1,0)))</f>
        <v/>
      </c>
      <c r="W305" s="65" t="str">
        <f t="shared" ref="W305:W310" si="445">IF(AND(E305="",I305=""),"",IF($I305&gt;$E305,1,IF($I305=$E305,0.5,0)))</f>
        <v/>
      </c>
      <c r="X305" s="65" t="str">
        <f t="shared" ref="X305:X310" si="446">IF(U305="","",SUM(U305:V305))</f>
        <v/>
      </c>
      <c r="Y305" s="65" t="str">
        <f t="shared" ref="Y305:Y310" si="447">IF(U305="","",IF(X305&gt;R305,3,IF(W305&gt;Q305,3,0)))</f>
        <v/>
      </c>
    </row>
    <row r="306" spans="1:25">
      <c r="A306" s="65" t="str">
        <f>IF(ISNUMBER(MATCH(B306,'Group Check'!$C$82:$C$111,0))," MXP ",IF(ISNUMBER(MATCH(B306,'Group Check'!$C$2:$C$31,0))," MS ",IF(ISNUMBER(MATCH(B306,'Group Check'!$C$42:$C$70,0))," WS ","")))</f>
        <v xml:space="preserve"> MS </v>
      </c>
      <c r="B306" s="65" t="str">
        <f>IF('Rinks for 5 groups'!K$28="","",VLOOKUP(_xlfn.NUMBERVALUE(LEFT('Rinks for 5 groups'!K$28,SUM(FIND("v",'Rinks for 5 groups'!K$28,1),-2))),'Group Check'!$B:$E,2,FALSE))</f>
        <v>Ozkan Akar (Turkiye)</v>
      </c>
      <c r="C306" s="68"/>
      <c r="D306" s="68"/>
      <c r="F306" s="66" t="s">
        <v>670</v>
      </c>
      <c r="G306" s="68"/>
      <c r="H306" s="68"/>
      <c r="I306" s="68"/>
      <c r="J306" s="65" t="str">
        <f>IF('Rinks for 5 groups'!K$28="","",VLOOKUP(_xlfn.NUMBERVALUE(RIGHT('Rinks for 5 groups'!K$28,SUM(LEN('Rinks for 5 groups'!K$28),-FIND("v",'Rinks for 5 groups'!K$28,1),-1))),'Group Check'!$B:$E,2,FALSE))</f>
        <v>Simon Martin (Ireland )</v>
      </c>
      <c r="K306" s="65" t="str">
        <f t="shared" si="434"/>
        <v/>
      </c>
      <c r="L306" s="65" t="str">
        <f t="shared" si="435"/>
        <v/>
      </c>
      <c r="N306" s="65" t="str">
        <f t="shared" si="436"/>
        <v>Ozkan Akar (Turkiye)</v>
      </c>
      <c r="O306" s="65" t="str">
        <f t="shared" si="437"/>
        <v/>
      </c>
      <c r="P306" s="65" t="str">
        <f t="shared" si="438"/>
        <v/>
      </c>
      <c r="Q306" s="65" t="str">
        <f t="shared" si="439"/>
        <v/>
      </c>
      <c r="R306" s="65" t="str">
        <f t="shared" si="440"/>
        <v/>
      </c>
      <c r="S306" s="65" t="str">
        <f t="shared" si="441"/>
        <v/>
      </c>
      <c r="T306" s="65" t="str">
        <f t="shared" si="442"/>
        <v>Simon Martin (Ireland )</v>
      </c>
      <c r="U306" s="65" t="str">
        <f t="shared" si="443"/>
        <v/>
      </c>
      <c r="V306" s="65" t="str">
        <f t="shared" si="444"/>
        <v/>
      </c>
      <c r="W306" s="65" t="str">
        <f t="shared" si="445"/>
        <v/>
      </c>
      <c r="X306" s="65" t="str">
        <f t="shared" si="446"/>
        <v/>
      </c>
      <c r="Y306" s="65" t="str">
        <f t="shared" si="447"/>
        <v/>
      </c>
    </row>
    <row r="307" spans="1:25">
      <c r="A307" s="65" t="str">
        <f>IF(ISNUMBER(MATCH(B307,'Group Check'!$C$82:$C$111,0))," MXP ",IF(ISNUMBER(MATCH(B307,'Group Check'!$C$2:$C$31,0))," MS ",IF(ISNUMBER(MATCH(B307,'Group Check'!$C$42:$C$70,0))," WS ","")))</f>
        <v xml:space="preserve"> MS </v>
      </c>
      <c r="B307" s="65" t="str">
        <f>IF('Rinks for 5 groups'!L$28="","",VLOOKUP(_xlfn.NUMBERVALUE(LEFT('Rinks for 5 groups'!L$28,SUM(FIND("v",'Rinks for 5 groups'!L$28,1),-2))),'Group Check'!$B:$E,2,FALSE))</f>
        <v>Chiu Pok Man (Singapore )</v>
      </c>
      <c r="C307" s="68"/>
      <c r="D307" s="68"/>
      <c r="F307" s="66" t="s">
        <v>670</v>
      </c>
      <c r="G307" s="68"/>
      <c r="H307" s="68"/>
      <c r="I307" s="68"/>
      <c r="J307" s="65" t="str">
        <f>IF('Rinks for 5 groups'!L$28="","",VLOOKUP(_xlfn.NUMBERVALUE(RIGHT('Rinks for 5 groups'!L$28,SUM(LEN('Rinks for 5 groups'!L$28),-FIND("v",'Rinks for 5 groups'!L$28,1),-1))),'Group Check'!$B:$E,2,FALSE))</f>
        <v>Derek Boswell (Jersey)</v>
      </c>
      <c r="K307" s="65" t="str">
        <f t="shared" si="434"/>
        <v/>
      </c>
      <c r="L307" s="65" t="str">
        <f t="shared" si="435"/>
        <v/>
      </c>
      <c r="N307" s="65" t="str">
        <f t="shared" si="436"/>
        <v>Chiu Pok Man (Singapore )</v>
      </c>
      <c r="O307" s="65" t="str">
        <f t="shared" si="437"/>
        <v/>
      </c>
      <c r="P307" s="65" t="str">
        <f t="shared" si="438"/>
        <v/>
      </c>
      <c r="Q307" s="65" t="str">
        <f t="shared" si="439"/>
        <v/>
      </c>
      <c r="R307" s="65" t="str">
        <f t="shared" si="440"/>
        <v/>
      </c>
      <c r="S307" s="65" t="str">
        <f t="shared" si="441"/>
        <v/>
      </c>
      <c r="T307" s="65" t="str">
        <f t="shared" si="442"/>
        <v>Derek Boswell (Jersey)</v>
      </c>
      <c r="U307" s="65" t="str">
        <f t="shared" si="443"/>
        <v/>
      </c>
      <c r="V307" s="65" t="str">
        <f t="shared" si="444"/>
        <v/>
      </c>
      <c r="W307" s="65" t="str">
        <f t="shared" si="445"/>
        <v/>
      </c>
      <c r="X307" s="65" t="str">
        <f t="shared" si="446"/>
        <v/>
      </c>
      <c r="Y307" s="65" t="str">
        <f t="shared" si="447"/>
        <v/>
      </c>
    </row>
    <row r="308" spans="1:25">
      <c r="A308" s="65" t="str">
        <f>IF(ISNUMBER(MATCH(B308,'Group Check'!$C$82:$C$111,0))," MXP ",IF(ISNUMBER(MATCH(B308,'Group Check'!$C$2:$C$31,0))," MS ",IF(ISNUMBER(MATCH(B308,'Group Check'!$C$42:$C$70,0))," WS ","")))</f>
        <v xml:space="preserve"> MS </v>
      </c>
      <c r="B308" s="65" t="str">
        <f>IF('Rinks for 5 groups'!M$28="","",VLOOKUP(_xlfn.NUMBERVALUE(LEFT('Rinks for 5 groups'!M$28,SUM(FIND("v",'Rinks for 5 groups'!M$28,1),-2))),'Group Check'!$B:$E,2,FALSE))</f>
        <v>Peter Ellul (Malta)</v>
      </c>
      <c r="C308" s="68"/>
      <c r="D308" s="68"/>
      <c r="F308" s="66" t="s">
        <v>670</v>
      </c>
      <c r="G308" s="68"/>
      <c r="H308" s="68"/>
      <c r="I308" s="68"/>
      <c r="J308" s="65" t="str">
        <f>IF('Rinks for 5 groups'!M$28="","",VLOOKUP(_xlfn.NUMBERVALUE(RIGHT('Rinks for 5 groups'!M$28,SUM(LEN('Rinks for 5 groups'!M$28),-FIND("v",'Rinks for 5 groups'!M$28,1),-1))),'Group Check'!$B:$E,2,FALSE))</f>
        <v>Jordy Jones (Norfolk Island)</v>
      </c>
      <c r="K308" s="65" t="str">
        <f t="shared" si="434"/>
        <v/>
      </c>
      <c r="L308" s="65" t="str">
        <f t="shared" si="435"/>
        <v/>
      </c>
      <c r="N308" s="65" t="str">
        <f t="shared" si="436"/>
        <v>Peter Ellul (Malta)</v>
      </c>
      <c r="O308" s="65" t="str">
        <f t="shared" si="437"/>
        <v/>
      </c>
      <c r="P308" s="65" t="str">
        <f t="shared" si="438"/>
        <v/>
      </c>
      <c r="Q308" s="65" t="str">
        <f t="shared" si="439"/>
        <v/>
      </c>
      <c r="R308" s="65" t="str">
        <f t="shared" si="440"/>
        <v/>
      </c>
      <c r="S308" s="65" t="str">
        <f t="shared" si="441"/>
        <v/>
      </c>
      <c r="T308" s="65" t="str">
        <f t="shared" si="442"/>
        <v>Jordy Jones (Norfolk Island)</v>
      </c>
      <c r="U308" s="65" t="str">
        <f t="shared" si="443"/>
        <v/>
      </c>
      <c r="V308" s="65" t="str">
        <f t="shared" si="444"/>
        <v/>
      </c>
      <c r="W308" s="65" t="str">
        <f t="shared" si="445"/>
        <v/>
      </c>
      <c r="X308" s="65" t="str">
        <f t="shared" si="446"/>
        <v/>
      </c>
      <c r="Y308" s="65" t="str">
        <f t="shared" si="447"/>
        <v/>
      </c>
    </row>
    <row r="309" spans="1:25">
      <c r="A309" s="65" t="str">
        <f>IF(ISNUMBER(MATCH(B309,'Group Check'!$C$82:$C$111,0))," MXP ",IF(ISNUMBER(MATCH(B309,'Group Check'!$C$2:$C$31,0))," MS ",IF(ISNUMBER(MATCH(B309,'Group Check'!$C$42:$C$70,0))," WS ","")))</f>
        <v xml:space="preserve"> MS </v>
      </c>
      <c r="B309" s="65" t="str">
        <f>IF('Rinks for 5 groups'!N$28="","",VLOOKUP(_xlfn.NUMBERVALUE(LEFT('Rinks for 5 groups'!N$28,SUM(FIND("v",'Rinks for 5 groups'!N$28,1),-2))),'Group Check'!$B:$E,2,FALSE))</f>
        <v>Ray Pearse (Australia)</v>
      </c>
      <c r="C309" s="68"/>
      <c r="D309" s="68"/>
      <c r="F309" s="66" t="s">
        <v>670</v>
      </c>
      <c r="G309" s="68"/>
      <c r="H309" s="68"/>
      <c r="I309" s="68"/>
      <c r="J309" s="65" t="str">
        <f>IF('Rinks for 5 groups'!N$28="","",VLOOKUP(_xlfn.NUMBERVALUE(RIGHT('Rinks for 5 groups'!N$28,SUM(LEN('Rinks for 5 groups'!N$28),-FIND("v",'Rinks for 5 groups'!N$28,1),-1))),'Group Check'!$B:$E,2,FALSE))</f>
        <v>Loren Dion (USA)</v>
      </c>
      <c r="K309" s="65" t="str">
        <f t="shared" si="434"/>
        <v/>
      </c>
      <c r="L309" s="65" t="str">
        <f t="shared" si="435"/>
        <v/>
      </c>
      <c r="N309" s="65" t="str">
        <f t="shared" si="436"/>
        <v>Ray Pearse (Australia)</v>
      </c>
      <c r="O309" s="65" t="str">
        <f t="shared" si="437"/>
        <v/>
      </c>
      <c r="P309" s="65" t="str">
        <f t="shared" si="438"/>
        <v/>
      </c>
      <c r="Q309" s="65" t="str">
        <f t="shared" si="439"/>
        <v/>
      </c>
      <c r="R309" s="65" t="str">
        <f t="shared" si="440"/>
        <v/>
      </c>
      <c r="S309" s="65" t="str">
        <f t="shared" si="441"/>
        <v/>
      </c>
      <c r="T309" s="65" t="str">
        <f t="shared" si="442"/>
        <v>Loren Dion (USA)</v>
      </c>
      <c r="U309" s="65" t="str">
        <f t="shared" si="443"/>
        <v/>
      </c>
      <c r="V309" s="65" t="str">
        <f t="shared" si="444"/>
        <v/>
      </c>
      <c r="W309" s="65" t="str">
        <f t="shared" si="445"/>
        <v/>
      </c>
      <c r="X309" s="65" t="str">
        <f t="shared" si="446"/>
        <v/>
      </c>
      <c r="Y309" s="65" t="str">
        <f t="shared" si="447"/>
        <v/>
      </c>
    </row>
    <row r="310" spans="1:25">
      <c r="A310" s="65" t="str">
        <f>IF(ISNUMBER(MATCH(B310,'Group Check'!$C$82:$C$111,0))," MXP ",IF(ISNUMBER(MATCH(B310,'Group Check'!$C$2:$C$31,0))," MS ",IF(ISNUMBER(MATCH(B310,'Group Check'!$C$42:$C$70,0))," WS ","")))</f>
        <v xml:space="preserve"> MS </v>
      </c>
      <c r="B310" s="65" t="str">
        <f>IF('Rinks for 5 groups'!O$28="","",VLOOKUP(_xlfn.NUMBERVALUE(LEFT('Rinks for 5 groups'!O$28,SUM(FIND("v",'Rinks for 5 groups'!O$28,1),-2))),'Group Check'!$B:$E,2,FALSE))</f>
        <v>Izzat Shameer Dzulkeple (Malaysia )</v>
      </c>
      <c r="C310" s="68"/>
      <c r="D310" s="68"/>
      <c r="F310" s="66" t="s">
        <v>670</v>
      </c>
      <c r="G310" s="68"/>
      <c r="H310" s="68"/>
      <c r="I310" s="68"/>
      <c r="J310" s="65" t="str">
        <f>IF('Rinks for 5 groups'!O$28="","",VLOOKUP(_xlfn.NUMBERVALUE(RIGHT('Rinks for 5 groups'!O$28,SUM(LEN('Rinks for 5 groups'!O$28),-FIND("v",'Rinks for 5 groups'!O$28,1),-1))),'Group Check'!$B:$E,2,FALSE))</f>
        <v>Peter Bonsor (Spain)</v>
      </c>
      <c r="K310" s="65" t="str">
        <f t="shared" si="434"/>
        <v/>
      </c>
      <c r="L310" s="65" t="str">
        <f t="shared" si="435"/>
        <v/>
      </c>
      <c r="N310" s="65" t="str">
        <f t="shared" si="436"/>
        <v>Izzat Shameer Dzulkeple (Malaysia )</v>
      </c>
      <c r="O310" s="65" t="str">
        <f t="shared" si="437"/>
        <v/>
      </c>
      <c r="P310" s="65" t="str">
        <f t="shared" si="438"/>
        <v/>
      </c>
      <c r="Q310" s="65" t="str">
        <f t="shared" si="439"/>
        <v/>
      </c>
      <c r="R310" s="65" t="str">
        <f t="shared" si="440"/>
        <v/>
      </c>
      <c r="S310" s="65" t="str">
        <f t="shared" si="441"/>
        <v/>
      </c>
      <c r="T310" s="65" t="str">
        <f t="shared" si="442"/>
        <v>Peter Bonsor (Spain)</v>
      </c>
      <c r="U310" s="65" t="str">
        <f t="shared" si="443"/>
        <v/>
      </c>
      <c r="V310" s="65" t="str">
        <f t="shared" si="444"/>
        <v/>
      </c>
      <c r="W310" s="65" t="str">
        <f t="shared" si="445"/>
        <v/>
      </c>
      <c r="X310" s="65" t="str">
        <f t="shared" si="446"/>
        <v/>
      </c>
      <c r="Y310" s="65" t="str">
        <f t="shared" si="447"/>
        <v/>
      </c>
    </row>
    <row r="311" spans="1:25">
      <c r="C311" s="68"/>
      <c r="D311" s="68"/>
      <c r="G311" s="68"/>
      <c r="H311" s="68"/>
      <c r="I311" s="68"/>
    </row>
    <row r="312" spans="1:25" ht="21" customHeight="1">
      <c r="B312" s="297" t="s">
        <v>650</v>
      </c>
      <c r="C312" s="297"/>
      <c r="D312" s="297"/>
      <c r="E312" s="297"/>
      <c r="F312" s="297"/>
      <c r="G312" s="297"/>
      <c r="H312" s="297"/>
      <c r="I312" s="297"/>
      <c r="J312" s="297"/>
      <c r="K312" s="192"/>
      <c r="L312" s="64"/>
      <c r="N312" s="298" t="s">
        <v>553</v>
      </c>
      <c r="O312" s="298"/>
      <c r="P312" s="298"/>
      <c r="Q312" s="298"/>
      <c r="R312" s="298"/>
      <c r="S312" s="298"/>
      <c r="T312" s="298" t="s">
        <v>554</v>
      </c>
      <c r="U312" s="298"/>
      <c r="V312" s="298"/>
      <c r="W312" s="298"/>
      <c r="X312" s="298"/>
      <c r="Y312" s="298"/>
    </row>
    <row r="313" spans="1:25" s="66" customFormat="1" ht="45">
      <c r="B313" s="66" t="s">
        <v>550</v>
      </c>
      <c r="C313" s="67" t="s">
        <v>551</v>
      </c>
      <c r="D313" s="67" t="s">
        <v>552</v>
      </c>
      <c r="G313" s="67" t="s">
        <v>551</v>
      </c>
      <c r="H313" s="67" t="s">
        <v>552</v>
      </c>
      <c r="I313" s="67"/>
      <c r="J313" s="66" t="s">
        <v>550</v>
      </c>
      <c r="K313" s="66" t="s">
        <v>596</v>
      </c>
      <c r="L313" s="66" t="s">
        <v>597</v>
      </c>
      <c r="O313" s="107" t="s">
        <v>594</v>
      </c>
      <c r="P313" s="107" t="s">
        <v>592</v>
      </c>
      <c r="Q313" s="107" t="s">
        <v>593</v>
      </c>
      <c r="R313" s="107" t="s">
        <v>601</v>
      </c>
      <c r="S313" s="107" t="s">
        <v>595</v>
      </c>
      <c r="T313" s="107"/>
      <c r="U313" s="107" t="s">
        <v>594</v>
      </c>
      <c r="V313" s="107" t="s">
        <v>592</v>
      </c>
      <c r="W313" s="107" t="s">
        <v>593</v>
      </c>
      <c r="X313" s="107" t="s">
        <v>602</v>
      </c>
      <c r="Y313" s="67" t="s">
        <v>595</v>
      </c>
    </row>
    <row r="314" spans="1:25">
      <c r="A314" s="65" t="str">
        <f>IF(ISNUMBER(MATCH(B314,'Group Check'!$C$82:$C$111,0))," MXP ",IF(ISNUMBER(MATCH(B314,'Group Check'!$C$2:$C$31,0))," MS ",IF(ISNUMBER(MATCH(B314,'Group Check'!$C$42:$C$70,0))," WS ","")))</f>
        <v xml:space="preserve"> MS </v>
      </c>
      <c r="B314" s="65" t="str">
        <f>IF('Rinks for 5 groups'!J$29="","",VLOOKUP(_xlfn.NUMBERVALUE(LEFT('Rinks for 5 groups'!J$29,SUM(FIND("v",'Rinks for 5 groups'!J$29,1),-2))),'Group Check'!$B:$E,2,FALSE))</f>
        <v>Michael Stepney (Scotland)</v>
      </c>
      <c r="C314" s="68"/>
      <c r="D314" s="68"/>
      <c r="F314" s="66" t="s">
        <v>670</v>
      </c>
      <c r="G314" s="68"/>
      <c r="H314" s="68"/>
      <c r="I314" s="68"/>
      <c r="J314" s="65" t="str">
        <f>IF('Rinks for 5 groups'!J$29="","",VLOOKUP(_xlfn.NUMBERVALUE(RIGHT('Rinks for 5 groups'!J$29,SUM(LEN('Rinks for 5 groups'!J$29),-FIND("v",'Rinks for 5 groups'!J$29,1),-1))),'Group Check'!$B:$E,2,FALSE))</f>
        <v>Beat Matti (Switzerland )</v>
      </c>
      <c r="K314" s="65" t="str">
        <f t="shared" ref="K314:K319" si="448">IF(S314="","",IF(S314=3,N314,T314))</f>
        <v/>
      </c>
      <c r="L314" s="65" t="str">
        <f t="shared" ref="L314:L319" si="449">IF(K314="","",IF(K314=B314,J314,B314))</f>
        <v/>
      </c>
      <c r="N314" s="65" t="str">
        <f t="shared" ref="N314:N319" si="450">B314</f>
        <v>Michael Stepney (Scotland)</v>
      </c>
      <c r="O314" s="65" t="str">
        <f t="shared" ref="O314:O319" si="451">IF(AND(C314="",G314=""),"",IF($C314&gt;$G314,2,IF($C314=$G314,1,0)))</f>
        <v/>
      </c>
      <c r="P314" s="65" t="str">
        <f t="shared" ref="P314:P319" si="452">IF(AND(D314="",H314=""),"",IF($D314&gt;$H314,2,IF($D314=$H314,1,0)))</f>
        <v/>
      </c>
      <c r="Q314" s="65" t="str">
        <f t="shared" ref="Q314:Q319" si="453">IF(AND(E314="",I314=""),"",IF($E314&gt;$I314,1,IF($E314=$I314,0.5,0)))</f>
        <v/>
      </c>
      <c r="R314" s="65" t="str">
        <f t="shared" ref="R314:R319" si="454">IF(O314="","",SUM(O314:P314))</f>
        <v/>
      </c>
      <c r="S314" s="65" t="str">
        <f t="shared" ref="S314:S319" si="455">IF(O314="","",IF(R314&gt;X314,3,IF(Q314&gt;W314,3,0)))</f>
        <v/>
      </c>
      <c r="T314" s="65" t="str">
        <f t="shared" ref="T314:T319" si="456">J314</f>
        <v>Beat Matti (Switzerland )</v>
      </c>
      <c r="U314" s="65" t="str">
        <f t="shared" ref="U314:U319" si="457">IF(AND(C314="",G314=""),"",IF($G314&gt;$C314,2,IF($G314=$C314,1,0)))</f>
        <v/>
      </c>
      <c r="V314" s="65" t="str">
        <f t="shared" ref="V314:V319" si="458">IF(AND(D314="",H314=""),"",IF($H314&gt;$D314,2,IF($H314=$D314,1,0)))</f>
        <v/>
      </c>
      <c r="W314" s="65" t="str">
        <f t="shared" ref="W314:W319" si="459">IF(AND(E314="",I314=""),"",IF($I314&gt;$E314,1,IF($I314=$E314,0.5,0)))</f>
        <v/>
      </c>
      <c r="X314" s="65" t="str">
        <f t="shared" ref="X314:X319" si="460">IF(U314="","",SUM(U314:V314))</f>
        <v/>
      </c>
      <c r="Y314" s="65" t="str">
        <f t="shared" ref="Y314:Y319" si="461">IF(U314="","",IF(X314&gt;R314,3,IF(W314&gt;Q314,3,0)))</f>
        <v/>
      </c>
    </row>
    <row r="315" spans="1:25">
      <c r="A315" s="65" t="str">
        <f>IF(ISNUMBER(MATCH(B315,'Group Check'!$C$82:$C$111,0))," MXP ",IF(ISNUMBER(MATCH(B315,'Group Check'!$C$2:$C$31,0))," MS ",IF(ISNUMBER(MATCH(B315,'Group Check'!$C$42:$C$70,0))," WS ","")))</f>
        <v xml:space="preserve"> MS </v>
      </c>
      <c r="B315" s="65" t="str">
        <f>IF('Rinks for 5 groups'!K$29="","",VLOOKUP(_xlfn.NUMBERVALUE(LEFT('Rinks for 5 groups'!K$29,SUM(FIND("v",'Rinks for 5 groups'!K$29,1),-2))),'Group Check'!$B:$E,2,FALSE))</f>
        <v>Maxime Faure  (France)</v>
      </c>
      <c r="C315" s="68"/>
      <c r="D315" s="68"/>
      <c r="F315" s="66" t="s">
        <v>670</v>
      </c>
      <c r="G315" s="68"/>
      <c r="H315" s="68"/>
      <c r="I315" s="68"/>
      <c r="J315" s="65" t="str">
        <f>IF('Rinks for 5 groups'!K$29="","",VLOOKUP(_xlfn.NUMBERVALUE(RIGHT('Rinks for 5 groups'!K$29,SUM(LEN('Rinks for 5 groups'!K$29),-FIND("v",'Rinks for 5 groups'!K$29,1),-1))),'Group Check'!$B:$E,2,FALSE))</f>
        <v>Lars Olov Backgren (Sweden )</v>
      </c>
      <c r="K315" s="65" t="str">
        <f t="shared" si="448"/>
        <v/>
      </c>
      <c r="L315" s="65" t="str">
        <f t="shared" si="449"/>
        <v/>
      </c>
      <c r="N315" s="65" t="str">
        <f t="shared" si="450"/>
        <v>Maxime Faure  (France)</v>
      </c>
      <c r="O315" s="65" t="str">
        <f t="shared" si="451"/>
        <v/>
      </c>
      <c r="P315" s="65" t="str">
        <f t="shared" si="452"/>
        <v/>
      </c>
      <c r="Q315" s="65" t="str">
        <f t="shared" si="453"/>
        <v/>
      </c>
      <c r="R315" s="65" t="str">
        <f t="shared" si="454"/>
        <v/>
      </c>
      <c r="S315" s="65" t="str">
        <f t="shared" si="455"/>
        <v/>
      </c>
      <c r="T315" s="65" t="str">
        <f t="shared" si="456"/>
        <v>Lars Olov Backgren (Sweden )</v>
      </c>
      <c r="U315" s="65" t="str">
        <f t="shared" si="457"/>
        <v/>
      </c>
      <c r="V315" s="65" t="str">
        <f t="shared" si="458"/>
        <v/>
      </c>
      <c r="W315" s="65" t="str">
        <f t="shared" si="459"/>
        <v/>
      </c>
      <c r="X315" s="65" t="str">
        <f t="shared" si="460"/>
        <v/>
      </c>
      <c r="Y315" s="65" t="str">
        <f t="shared" si="461"/>
        <v/>
      </c>
    </row>
    <row r="316" spans="1:25">
      <c r="A316" s="65" t="str">
        <f>IF(ISNUMBER(MATCH(B316,'Group Check'!$C$82:$C$111,0))," MXP ",IF(ISNUMBER(MATCH(B316,'Group Check'!$C$2:$C$31,0))," MS ",IF(ISNUMBER(MATCH(B316,'Group Check'!$C$42:$C$70,0))," WS ","")))</f>
        <v xml:space="preserve"> MS </v>
      </c>
      <c r="B316" s="65" t="str">
        <f>IF('Rinks for 5 groups'!L$29="","",VLOOKUP(_xlfn.NUMBERVALUE(LEFT('Rinks for 5 groups'!L$29,SUM(FIND("v",'Rinks for 5 groups'!L$29,1),-2))),'Group Check'!$B:$E,2,FALSE))</f>
        <v>Jason Greenslade (Guernsey )</v>
      </c>
      <c r="C316" s="68"/>
      <c r="D316" s="68"/>
      <c r="F316" s="66" t="s">
        <v>670</v>
      </c>
      <c r="G316" s="68"/>
      <c r="H316" s="68"/>
      <c r="I316" s="68"/>
      <c r="J316" s="65" t="str">
        <f>IF('Rinks for 5 groups'!L$29="","",VLOOKUP(_xlfn.NUMBERVALUE(RIGHT('Rinks for 5 groups'!L$29,SUM(LEN('Rinks for 5 groups'!L$29),-FIND("v",'Rinks for 5 groups'!L$29,1),-1))),'Group Check'!$B:$E,2,FALSE))</f>
        <v>Carel Aaron Olivier (Namibia)</v>
      </c>
      <c r="K316" s="65" t="str">
        <f t="shared" si="448"/>
        <v/>
      </c>
      <c r="L316" s="65" t="str">
        <f t="shared" si="449"/>
        <v/>
      </c>
      <c r="N316" s="65" t="str">
        <f t="shared" si="450"/>
        <v>Jason Greenslade (Guernsey )</v>
      </c>
      <c r="O316" s="65" t="str">
        <f t="shared" si="451"/>
        <v/>
      </c>
      <c r="P316" s="65" t="str">
        <f t="shared" si="452"/>
        <v/>
      </c>
      <c r="Q316" s="65" t="str">
        <f t="shared" si="453"/>
        <v/>
      </c>
      <c r="R316" s="65" t="str">
        <f t="shared" si="454"/>
        <v/>
      </c>
      <c r="S316" s="65" t="str">
        <f t="shared" si="455"/>
        <v/>
      </c>
      <c r="T316" s="65" t="str">
        <f t="shared" si="456"/>
        <v>Carel Aaron Olivier (Namibia)</v>
      </c>
      <c r="U316" s="65" t="str">
        <f t="shared" si="457"/>
        <v/>
      </c>
      <c r="V316" s="65" t="str">
        <f t="shared" si="458"/>
        <v/>
      </c>
      <c r="W316" s="65" t="str">
        <f t="shared" si="459"/>
        <v/>
      </c>
      <c r="X316" s="65" t="str">
        <f t="shared" si="460"/>
        <v/>
      </c>
      <c r="Y316" s="65" t="str">
        <f t="shared" si="461"/>
        <v/>
      </c>
    </row>
    <row r="317" spans="1:25">
      <c r="A317" s="65" t="str">
        <f>IF(ISNUMBER(MATCH(B317,'Group Check'!$C$82:$C$111,0))," MXP ",IF(ISNUMBER(MATCH(B317,'Group Check'!$C$2:$C$31,0))," MS ",IF(ISNUMBER(MATCH(B317,'Group Check'!$C$42:$C$70,0))," WS ","")))</f>
        <v xml:space="preserve"> MS </v>
      </c>
      <c r="B317" s="65" t="str">
        <f>IF('Rinks for 5 groups'!M$29="","",VLOOKUP(_xlfn.NUMBERVALUE(LEFT('Rinks for 5 groups'!M$29,SUM(FIND("v",'Rinks for 5 groups'!M$29,1),-2))),'Group Check'!$B:$E,2,FALSE))</f>
        <v>Jason Lee Evans (South Africa )</v>
      </c>
      <c r="C317" s="68"/>
      <c r="D317" s="68"/>
      <c r="F317" s="66" t="s">
        <v>670</v>
      </c>
      <c r="G317" s="68"/>
      <c r="H317" s="68"/>
      <c r="I317" s="68"/>
      <c r="J317" s="65" t="str">
        <f>IF('Rinks for 5 groups'!M$29="","",VLOOKUP(_xlfn.NUMBERVALUE(RIGHT('Rinks for 5 groups'!M$29,SUM(LEN('Rinks for 5 groups'!M$29),-FIND("v",'Rinks for 5 groups'!M$29,1),-1))),'Group Check'!$B:$E,2,FALSE))</f>
        <v>Oliver John Thompson (Falkland Islands )</v>
      </c>
      <c r="K317" s="65" t="str">
        <f t="shared" si="448"/>
        <v/>
      </c>
      <c r="L317" s="65" t="str">
        <f t="shared" si="449"/>
        <v/>
      </c>
      <c r="N317" s="65" t="str">
        <f t="shared" si="450"/>
        <v>Jason Lee Evans (South Africa )</v>
      </c>
      <c r="O317" s="65" t="str">
        <f t="shared" si="451"/>
        <v/>
      </c>
      <c r="P317" s="65" t="str">
        <f t="shared" si="452"/>
        <v/>
      </c>
      <c r="Q317" s="65" t="str">
        <f t="shared" si="453"/>
        <v/>
      </c>
      <c r="R317" s="65" t="str">
        <f t="shared" si="454"/>
        <v/>
      </c>
      <c r="S317" s="65" t="str">
        <f t="shared" si="455"/>
        <v/>
      </c>
      <c r="T317" s="65" t="str">
        <f t="shared" si="456"/>
        <v>Oliver John Thompson (Falkland Islands )</v>
      </c>
      <c r="U317" s="65" t="str">
        <f t="shared" si="457"/>
        <v/>
      </c>
      <c r="V317" s="65" t="str">
        <f t="shared" si="458"/>
        <v/>
      </c>
      <c r="W317" s="65" t="str">
        <f t="shared" si="459"/>
        <v/>
      </c>
      <c r="X317" s="65" t="str">
        <f t="shared" si="460"/>
        <v/>
      </c>
      <c r="Y317" s="65" t="str">
        <f t="shared" si="461"/>
        <v/>
      </c>
    </row>
    <row r="318" spans="1:25">
      <c r="A318" s="65" t="str">
        <f>IF(ISNUMBER(MATCH(B318,'Group Check'!$C$82:$C$111,0))," MXP ",IF(ISNUMBER(MATCH(B318,'Group Check'!$C$2:$C$31,0))," MS ",IF(ISNUMBER(MATCH(B318,'Group Check'!$C$42:$C$70,0))," WS ","")))</f>
        <v xml:space="preserve"> MS </v>
      </c>
      <c r="B318" s="65" t="str">
        <f>IF('Rinks for 5 groups'!N$29="","",VLOOKUP(_xlfn.NUMBERVALUE(LEFT('Rinks for 5 groups'!N$29,SUM(FIND("v",'Rinks for 5 groups'!N$29,1),-2))),'Group Check'!$B:$E,2,FALSE))</f>
        <v>Michael Gabobewe (Botswana)</v>
      </c>
      <c r="C318" s="68"/>
      <c r="D318" s="68"/>
      <c r="F318" s="66" t="s">
        <v>670</v>
      </c>
      <c r="G318" s="68"/>
      <c r="H318" s="68"/>
      <c r="I318" s="68"/>
      <c r="J318" s="65" t="str">
        <f>IF('Rinks for 5 groups'!N$29="","",VLOOKUP(_xlfn.NUMBERVALUE(RIGHT('Rinks for 5 groups'!N$29,SUM(LEN('Rinks for 5 groups'!N$29),-FIND("v",'Rinks for 5 groups'!N$29,1),-1))),'Group Check'!$B:$E,2,FALSE))</f>
        <v>Mike McNorton (Canada )</v>
      </c>
      <c r="K318" s="65" t="str">
        <f t="shared" si="448"/>
        <v/>
      </c>
      <c r="L318" s="65" t="str">
        <f t="shared" si="449"/>
        <v/>
      </c>
      <c r="N318" s="65" t="str">
        <f t="shared" si="450"/>
        <v>Michael Gabobewe (Botswana)</v>
      </c>
      <c r="O318" s="65" t="str">
        <f t="shared" si="451"/>
        <v/>
      </c>
      <c r="P318" s="65" t="str">
        <f t="shared" si="452"/>
        <v/>
      </c>
      <c r="Q318" s="65" t="str">
        <f t="shared" si="453"/>
        <v/>
      </c>
      <c r="R318" s="65" t="str">
        <f t="shared" si="454"/>
        <v/>
      </c>
      <c r="S318" s="65" t="str">
        <f t="shared" si="455"/>
        <v/>
      </c>
      <c r="T318" s="65" t="str">
        <f t="shared" si="456"/>
        <v>Mike McNorton (Canada )</v>
      </c>
      <c r="U318" s="65" t="str">
        <f t="shared" si="457"/>
        <v/>
      </c>
      <c r="V318" s="65" t="str">
        <f t="shared" si="458"/>
        <v/>
      </c>
      <c r="W318" s="65" t="str">
        <f t="shared" si="459"/>
        <v/>
      </c>
      <c r="X318" s="65" t="str">
        <f t="shared" si="460"/>
        <v/>
      </c>
      <c r="Y318" s="65" t="str">
        <f t="shared" si="461"/>
        <v/>
      </c>
    </row>
    <row r="319" spans="1:25">
      <c r="A319" s="65" t="str">
        <f>IF(ISNUMBER(MATCH(B319,'Group Check'!$C$82:$C$111,0))," MXP ",IF(ISNUMBER(MATCH(B319,'Group Check'!$C$2:$C$31,0))," MS ",IF(ISNUMBER(MATCH(B319,'Group Check'!$C$42:$C$70,0))," WS ","")))</f>
        <v xml:space="preserve"> MS </v>
      </c>
      <c r="B319" s="65" t="str">
        <f>IF('Rinks for 5 groups'!O$29="","",VLOOKUP(_xlfn.NUMBERVALUE(LEFT('Rinks for 5 groups'!O$29,SUM(FIND("v",'Rinks for 5 groups'!O$29,1),-2))),'Group Check'!$B:$E,2,FALSE))</f>
        <v>Johnny Ng (Macao China )</v>
      </c>
      <c r="C319" s="68"/>
      <c r="D319" s="68"/>
      <c r="F319" s="66" t="s">
        <v>670</v>
      </c>
      <c r="G319" s="68"/>
      <c r="H319" s="68"/>
      <c r="I319" s="68"/>
      <c r="J319" s="65" t="str">
        <f>IF('Rinks for 5 groups'!O$29="","",VLOOKUP(_xlfn.NUMBERVALUE(RIGHT('Rinks for 5 groups'!O$29,SUM(LEN('Rinks for 5 groups'!O$29),-FIND("v",'Rinks for 5 groups'!O$29,1),-1))),'Group Check'!$B:$E,2,FALSE))</f>
        <v>Harry Goodwin (England )</v>
      </c>
      <c r="K319" s="65" t="str">
        <f t="shared" si="448"/>
        <v/>
      </c>
      <c r="L319" s="65" t="str">
        <f t="shared" si="449"/>
        <v/>
      </c>
      <c r="N319" s="65" t="str">
        <f t="shared" si="450"/>
        <v>Johnny Ng (Macao China )</v>
      </c>
      <c r="O319" s="65" t="str">
        <f t="shared" si="451"/>
        <v/>
      </c>
      <c r="P319" s="65" t="str">
        <f t="shared" si="452"/>
        <v/>
      </c>
      <c r="Q319" s="65" t="str">
        <f t="shared" si="453"/>
        <v/>
      </c>
      <c r="R319" s="65" t="str">
        <f t="shared" si="454"/>
        <v/>
      </c>
      <c r="S319" s="65" t="str">
        <f t="shared" si="455"/>
        <v/>
      </c>
      <c r="T319" s="65" t="str">
        <f t="shared" si="456"/>
        <v>Harry Goodwin (England )</v>
      </c>
      <c r="U319" s="65" t="str">
        <f t="shared" si="457"/>
        <v/>
      </c>
      <c r="V319" s="65" t="str">
        <f t="shared" si="458"/>
        <v/>
      </c>
      <c r="W319" s="65" t="str">
        <f t="shared" si="459"/>
        <v/>
      </c>
      <c r="X319" s="65" t="str">
        <f t="shared" si="460"/>
        <v/>
      </c>
      <c r="Y319" s="65" t="str">
        <f t="shared" si="461"/>
        <v/>
      </c>
    </row>
    <row r="321" spans="1:40" ht="21">
      <c r="B321" s="297" t="s">
        <v>628</v>
      </c>
      <c r="C321" s="297"/>
      <c r="D321" s="297"/>
      <c r="E321" s="297"/>
      <c r="F321" s="297"/>
      <c r="G321" s="297"/>
      <c r="H321" s="297"/>
      <c r="I321" s="297"/>
      <c r="J321" s="297"/>
    </row>
    <row r="322" spans="1:40" ht="21" customHeight="1">
      <c r="B322" s="297" t="s">
        <v>644</v>
      </c>
      <c r="C322" s="297"/>
      <c r="D322" s="297"/>
      <c r="E322" s="297"/>
      <c r="F322" s="297"/>
      <c r="G322" s="297"/>
      <c r="H322" s="297"/>
      <c r="I322" s="297"/>
      <c r="J322" s="297"/>
      <c r="K322" s="192"/>
      <c r="L322" s="64"/>
      <c r="AC322" s="298" t="s">
        <v>553</v>
      </c>
      <c r="AD322" s="298"/>
      <c r="AE322" s="298"/>
      <c r="AF322" s="298"/>
      <c r="AG322" s="298"/>
      <c r="AH322" s="298"/>
      <c r="AI322" s="298" t="s">
        <v>554</v>
      </c>
      <c r="AJ322" s="298"/>
      <c r="AK322" s="298"/>
      <c r="AL322" s="298"/>
      <c r="AM322" s="298"/>
      <c r="AN322" s="298"/>
    </row>
    <row r="323" spans="1:40" s="66" customFormat="1" ht="45">
      <c r="B323" s="66" t="s">
        <v>550</v>
      </c>
      <c r="C323" s="67" t="s">
        <v>551</v>
      </c>
      <c r="D323" s="67" t="s">
        <v>552</v>
      </c>
      <c r="G323" s="67" t="s">
        <v>551</v>
      </c>
      <c r="H323" s="67" t="s">
        <v>552</v>
      </c>
      <c r="I323" s="67"/>
      <c r="J323" s="67"/>
      <c r="K323" s="67"/>
      <c r="L323" s="67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6" t="s">
        <v>596</v>
      </c>
      <c r="AA323" s="66" t="s">
        <v>597</v>
      </c>
      <c r="AD323" s="107" t="s">
        <v>594</v>
      </c>
      <c r="AE323" s="107" t="s">
        <v>592</v>
      </c>
      <c r="AF323" s="107" t="s">
        <v>593</v>
      </c>
      <c r="AG323" s="107" t="s">
        <v>601</v>
      </c>
      <c r="AH323" s="107" t="s">
        <v>595</v>
      </c>
      <c r="AI323" s="107"/>
      <c r="AJ323" s="107" t="s">
        <v>594</v>
      </c>
      <c r="AK323" s="107" t="s">
        <v>592</v>
      </c>
      <c r="AL323" s="107" t="s">
        <v>593</v>
      </c>
      <c r="AM323" s="107" t="s">
        <v>602</v>
      </c>
      <c r="AN323" s="67" t="s">
        <v>595</v>
      </c>
    </row>
    <row r="324" spans="1:40">
      <c r="A324" s="65" t="s">
        <v>690</v>
      </c>
      <c r="B324" s="65" t="str">
        <f>IF('Knock Out Draws'!B35="","",'Knock Out Draws'!B35)</f>
        <v/>
      </c>
      <c r="C324" s="68"/>
      <c r="D324" s="68"/>
      <c r="F324" s="66" t="s">
        <v>670</v>
      </c>
      <c r="G324" s="68"/>
      <c r="H324" s="68"/>
      <c r="I324" s="68"/>
      <c r="J324" s="65" t="str">
        <f>IF('Knock Out Draws'!D35="","",'Knock Out Draws'!D35)</f>
        <v/>
      </c>
      <c r="K324" s="68"/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5" t="str">
        <f>IF(AH324="","",IF(AH324=3,AC324,AI324))</f>
        <v/>
      </c>
      <c r="AA324" s="65" t="str">
        <f>IF(Z324="","",IF(Z324=B324,J324,B324))</f>
        <v/>
      </c>
      <c r="AC324" s="65" t="str">
        <f>B324</f>
        <v/>
      </c>
      <c r="AD324" s="65" t="str">
        <f>IF(AND(C324="",G324=""),"",IF($C324&gt;$G324,2,IF($C324=$G324,1,0)))</f>
        <v/>
      </c>
      <c r="AE324" s="65" t="str">
        <f>IF(AND(D324="",H324=""),"",IF($D324&gt;$H324,2,IF($D324=$H324,1,0)))</f>
        <v/>
      </c>
      <c r="AF324" s="65" t="str">
        <f>IF(AND(E324="",I324=""),"",IF($E324&gt;$I324,1,IF($E324=$I324,0.5,0)))</f>
        <v/>
      </c>
      <c r="AG324" s="65" t="str">
        <f>IF(AD324="","",SUM(AD324:AE324))</f>
        <v/>
      </c>
      <c r="AH324" s="65" t="str">
        <f>IF(AD324="","",IF(AG324&gt;AM324,3,IF(AF324&gt;AL324,3,0)))</f>
        <v/>
      </c>
      <c r="AI324" s="65" t="str">
        <f>J324</f>
        <v/>
      </c>
      <c r="AJ324" s="65" t="str">
        <f>IF(AND(C324="",G324=""),"",IF($G324&gt;$C324,2,IF($G324=$C324,1,0)))</f>
        <v/>
      </c>
      <c r="AK324" s="65" t="str">
        <f>IF(AND(D324="",H324=""),"",IF($H324&gt;$D324,2,IF($H324=$D324,1,0)))</f>
        <v/>
      </c>
      <c r="AL324" s="65" t="str">
        <f>IF(AND(E324="",I324=""),"",IF($I324&gt;$E324,1,IF($I324=$E324,0.5,0)))</f>
        <v/>
      </c>
      <c r="AM324" s="65" t="str">
        <f>IF(AJ324="","",SUM(AJ324:AK324))</f>
        <v/>
      </c>
      <c r="AN324" s="65" t="str">
        <f>IF(AJ324="","",IF(AM324&gt;AG324,3,IF(AL324&gt;AF324,3,0)))</f>
        <v/>
      </c>
    </row>
    <row r="325" spans="1:40">
      <c r="A325" s="65" t="s">
        <v>691</v>
      </c>
      <c r="B325" s="65" t="str">
        <f>IF('Knock Out Draws'!B36="","",'Knock Out Draws'!B36)</f>
        <v/>
      </c>
      <c r="C325" s="68"/>
      <c r="D325" s="68"/>
      <c r="F325" s="66" t="s">
        <v>670</v>
      </c>
      <c r="G325" s="68"/>
      <c r="H325" s="68"/>
      <c r="I325" s="68"/>
      <c r="J325" s="65" t="str">
        <f>IF('Knock Out Draws'!D36="","",'Knock Out Draws'!D36)</f>
        <v/>
      </c>
      <c r="K325" s="68"/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5" t="str">
        <f>IF(AH325="","",IF(AH325=3,AC325,AI325))</f>
        <v/>
      </c>
      <c r="AA325" s="65" t="str">
        <f>IF(Z325="","",IF(Z325=B325,J325,B325))</f>
        <v/>
      </c>
      <c r="AC325" s="65" t="str">
        <f>B325</f>
        <v/>
      </c>
      <c r="AD325" s="65" t="str">
        <f>IF(AND(C325="",G325=""),"",IF($C325&gt;$G325,2,IF($C325=$G325,1,0)))</f>
        <v/>
      </c>
      <c r="AE325" s="65" t="str">
        <f>IF(AND(D325="",H325=""),"",IF($D325&gt;$H325,2,IF($D325=$H325,1,0)))</f>
        <v/>
      </c>
      <c r="AF325" s="65" t="str">
        <f>IF(AND(E325="",I325=""),"",IF($E325&gt;$I325,1,IF($E325=$I325,0.5,0)))</f>
        <v/>
      </c>
      <c r="AG325" s="65" t="str">
        <f>IF(AD325="","",SUM(AD325:AE325))</f>
        <v/>
      </c>
      <c r="AH325" s="65" t="str">
        <f>IF(AD325="","",IF(AG325&gt;AM325,3,IF(AF325&gt;AL325,3,0)))</f>
        <v/>
      </c>
      <c r="AI325" s="65" t="str">
        <f>J325</f>
        <v/>
      </c>
      <c r="AJ325" s="65" t="str">
        <f>IF(AND(C325="",G325=""),"",IF($G325&gt;$C325,2,IF($G325=$C325,1,0)))</f>
        <v/>
      </c>
      <c r="AK325" s="65" t="str">
        <f>IF(AND(D325="",H325=""),"",IF($H325&gt;$D325,2,IF($H325=$D325,1,0)))</f>
        <v/>
      </c>
      <c r="AL325" s="65" t="str">
        <f>IF(AND(E325="",I325=""),"",IF($I325&gt;$E325,1,IF($I325=$E325,0.5,0)))</f>
        <v/>
      </c>
      <c r="AM325" s="65" t="str">
        <f>IF(AJ325="","",SUM(AJ325:AK325))</f>
        <v/>
      </c>
      <c r="AN325" s="65" t="str">
        <f>IF(AJ325="","",IF(AM325&gt;AG325,3,IF(AL325&gt;AF325,3,0)))</f>
        <v/>
      </c>
    </row>
    <row r="327" spans="1:40" ht="21">
      <c r="B327" s="297" t="s">
        <v>645</v>
      </c>
      <c r="C327" s="297"/>
      <c r="D327" s="297"/>
      <c r="E327" s="297"/>
      <c r="F327" s="297"/>
      <c r="G327" s="297"/>
      <c r="H327" s="297"/>
      <c r="I327" s="297"/>
      <c r="J327" s="297"/>
      <c r="AC327" s="298" t="s">
        <v>553</v>
      </c>
      <c r="AD327" s="298"/>
      <c r="AE327" s="298"/>
      <c r="AF327" s="298"/>
      <c r="AG327" s="298"/>
      <c r="AH327" s="298"/>
      <c r="AI327" s="298" t="s">
        <v>554</v>
      </c>
      <c r="AJ327" s="298"/>
      <c r="AK327" s="298"/>
      <c r="AL327" s="298"/>
      <c r="AM327" s="298"/>
      <c r="AN327" s="298"/>
    </row>
    <row r="328" spans="1:40" ht="45">
      <c r="A328" s="66"/>
      <c r="B328" s="66" t="s">
        <v>550</v>
      </c>
      <c r="C328" s="67" t="s">
        <v>551</v>
      </c>
      <c r="D328" s="67" t="s">
        <v>552</v>
      </c>
      <c r="G328" s="67" t="s">
        <v>551</v>
      </c>
      <c r="H328" s="67" t="s">
        <v>552</v>
      </c>
      <c r="I328" s="67"/>
      <c r="J328" s="67"/>
      <c r="K328" s="67"/>
      <c r="L328" s="67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6" t="s">
        <v>596</v>
      </c>
      <c r="AA328" s="66" t="s">
        <v>597</v>
      </c>
      <c r="AB328" s="66"/>
      <c r="AC328" s="66"/>
      <c r="AD328" s="107" t="s">
        <v>594</v>
      </c>
      <c r="AE328" s="107" t="s">
        <v>592</v>
      </c>
      <c r="AF328" s="107" t="s">
        <v>593</v>
      </c>
      <c r="AG328" s="107" t="s">
        <v>601</v>
      </c>
      <c r="AH328" s="107" t="s">
        <v>595</v>
      </c>
      <c r="AI328" s="107"/>
      <c r="AJ328" s="107" t="s">
        <v>594</v>
      </c>
      <c r="AK328" s="107" t="s">
        <v>592</v>
      </c>
      <c r="AL328" s="107" t="s">
        <v>593</v>
      </c>
      <c r="AM328" s="107" t="s">
        <v>602</v>
      </c>
      <c r="AN328" s="67" t="s">
        <v>595</v>
      </c>
    </row>
    <row r="329" spans="1:40">
      <c r="A329" s="65" t="s">
        <v>671</v>
      </c>
      <c r="B329" s="65" t="str">
        <f>IF('Knock Out Draws'!B3="","",'Knock Out Draws'!B3)</f>
        <v/>
      </c>
      <c r="C329" s="68"/>
      <c r="D329" s="68"/>
      <c r="F329" s="66" t="s">
        <v>670</v>
      </c>
      <c r="G329" s="68"/>
      <c r="H329" s="68"/>
      <c r="I329" s="68"/>
      <c r="J329" s="65" t="str">
        <f>IF('Knock Out Draws'!D3="","",'Knock Out Draws'!D3)</f>
        <v/>
      </c>
      <c r="K329" s="68"/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5" t="str">
        <f>IF(AH329="","",IF(AH329=3,AC329,AI329))</f>
        <v/>
      </c>
      <c r="AA329" s="65" t="str">
        <f>IF(Z329="","",IF(Z329=B329,J329,B329))</f>
        <v/>
      </c>
      <c r="AC329" s="65" t="str">
        <f>B329</f>
        <v/>
      </c>
      <c r="AD329" s="65" t="str">
        <f>IF(AND(C329="",G329=""),"",IF($C329&gt;$G329,2,IF($C329=$G329,1,0)))</f>
        <v/>
      </c>
      <c r="AE329" s="65" t="str">
        <f>IF(AND(D329="",H329=""),"",IF($D329&gt;$H329,2,IF($D329=$H329,1,0)))</f>
        <v/>
      </c>
      <c r="AF329" s="65" t="str">
        <f>IF(AND(E329="",I329=""),"",IF($E329&gt;$I329,1,IF($E329=$I329,0.5,0)))</f>
        <v/>
      </c>
      <c r="AG329" s="65" t="str">
        <f>IF(AD329="","",SUM(AD329:AE329))</f>
        <v/>
      </c>
      <c r="AH329" s="65" t="str">
        <f>IF(AD329="","",IF(AG329&gt;AM329,3,IF(AF329&gt;AL329,3,0)))</f>
        <v/>
      </c>
      <c r="AI329" s="65" t="str">
        <f>J329</f>
        <v/>
      </c>
      <c r="AJ329" s="65" t="str">
        <f>IF(AND(C329="",G329=""),"",IF($G329&gt;$C329,2,IF($G329=$C329,1,0)))</f>
        <v/>
      </c>
      <c r="AK329" s="65" t="str">
        <f>IF(AND(D329="",H329=""),"",IF($H329&gt;$D329,2,IF($H329=$D329,1,0)))</f>
        <v/>
      </c>
      <c r="AL329" s="65" t="str">
        <f>IF(AND(E329="",I329=""),"",IF($I329&gt;$E329,1,IF($I329=$E329,0.5,0)))</f>
        <v/>
      </c>
      <c r="AM329" s="65" t="str">
        <f>IF(AJ329="","",SUM(AJ329:AK329))</f>
        <v/>
      </c>
      <c r="AN329" s="65" t="str">
        <f>IF(AJ329="","",IF(AM329&gt;AG329,3,IF(AL329&gt;AF329,3,0)))</f>
        <v/>
      </c>
    </row>
    <row r="330" spans="1:40">
      <c r="A330" s="65" t="s">
        <v>672</v>
      </c>
      <c r="B330" s="65" t="str">
        <f>IF('Knock Out Draws'!B4="","",'Knock Out Draws'!B4)</f>
        <v/>
      </c>
      <c r="C330" s="68"/>
      <c r="D330" s="68"/>
      <c r="F330" s="66" t="s">
        <v>670</v>
      </c>
      <c r="G330" s="68"/>
      <c r="H330" s="68"/>
      <c r="I330" s="68"/>
      <c r="J330" s="65" t="str">
        <f>IF('Knock Out Draws'!D4="","",'Knock Out Draws'!D4)</f>
        <v/>
      </c>
      <c r="K330" s="68"/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5" t="str">
        <f>IF(AH330="","",IF(AH330=3,AC330,AI330))</f>
        <v/>
      </c>
      <c r="AA330" s="65" t="str">
        <f>IF(Z330="","",IF(Z330=B330,J330,B330))</f>
        <v/>
      </c>
      <c r="AC330" s="65" t="str">
        <f>B330</f>
        <v/>
      </c>
      <c r="AD330" s="65" t="str">
        <f>IF(AND(C330="",G330=""),"",IF($C330&gt;$G330,2,IF($C330=$G330,1,0)))</f>
        <v/>
      </c>
      <c r="AE330" s="65" t="str">
        <f>IF(AND(D330="",H330=""),"",IF($D330&gt;$H330,2,IF($D330=$H330,1,0)))</f>
        <v/>
      </c>
      <c r="AF330" s="65" t="str">
        <f>IF(AND(E330="",I330=""),"",IF($E330&gt;$I330,1,IF($E330=$I330,0.5,0)))</f>
        <v/>
      </c>
      <c r="AG330" s="65" t="str">
        <f>IF(AD330="","",SUM(AD330:AE330))</f>
        <v/>
      </c>
      <c r="AH330" s="65" t="str">
        <f>IF(AD330="","",IF(AG330&gt;AM330,3,IF(AF330&gt;AL330,3,0)))</f>
        <v/>
      </c>
      <c r="AI330" s="65" t="str">
        <f>J330</f>
        <v/>
      </c>
      <c r="AJ330" s="65" t="str">
        <f>IF(AND(C330="",G330=""),"",IF($G330&gt;$C330,2,IF($G330=$C330,1,0)))</f>
        <v/>
      </c>
      <c r="AK330" s="65" t="str">
        <f>IF(AND(D330="",H330=""),"",IF($H330&gt;$D330,2,IF($H330=$D330,1,0)))</f>
        <v/>
      </c>
      <c r="AL330" s="65" t="str">
        <f>IF(AND(E330="",I330=""),"",IF($I330&gt;$E330,1,IF($I330=$E330,0.5,0)))</f>
        <v/>
      </c>
      <c r="AM330" s="65" t="str">
        <f>IF(AJ330="","",SUM(AJ330:AK330))</f>
        <v/>
      </c>
      <c r="AN330" s="65" t="str">
        <f>IF(AJ330="","",IF(AM330&gt;AG330,3,IF(AL330&gt;AF330,3,0)))</f>
        <v/>
      </c>
    </row>
    <row r="331" spans="1:40">
      <c r="A331" s="65" t="s">
        <v>681</v>
      </c>
      <c r="B331" s="65" t="str">
        <f>IF('Knock Out Draws'!B19="","",'Knock Out Draws'!B19)</f>
        <v/>
      </c>
      <c r="C331" s="68"/>
      <c r="D331" s="68"/>
      <c r="F331" s="66" t="s">
        <v>670</v>
      </c>
      <c r="G331" s="68"/>
      <c r="H331" s="68"/>
      <c r="I331" s="68"/>
      <c r="J331" s="65" t="str">
        <f>IF('Knock Out Draws'!D19="","",'Knock Out Draws'!D19)</f>
        <v/>
      </c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5" t="str">
        <f>IF(AH331="","",IF(AH331=3,AC331,AI331))</f>
        <v/>
      </c>
      <c r="AA331" s="65" t="str">
        <f>IF(Z331="","",IF(Z331=B331,J331,B331))</f>
        <v/>
      </c>
      <c r="AC331" s="65" t="str">
        <f>B331</f>
        <v/>
      </c>
      <c r="AD331" s="65" t="str">
        <f>IF(AND(C331="",G331=""),"",IF($C331&gt;$G331,2,IF($C331=$G331,1,0)))</f>
        <v/>
      </c>
      <c r="AE331" s="65" t="str">
        <f>IF(AND(D331="",H331=""),"",IF($D331&gt;$H331,2,IF($D331=$H331,1,0)))</f>
        <v/>
      </c>
      <c r="AF331" s="65" t="str">
        <f>IF(AND(E331="",I331=""),"",IF($E331&gt;$I331,1,IF($E331=$I331,0.5,0)))</f>
        <v/>
      </c>
      <c r="AG331" s="65" t="str">
        <f>IF(AD331="","",SUM(AD331:AE331))</f>
        <v/>
      </c>
      <c r="AH331" s="65" t="str">
        <f>IF(AD331="","",IF(AG331&gt;AM331,3,IF(AF331&gt;AL331,3,0)))</f>
        <v/>
      </c>
      <c r="AI331" s="65" t="str">
        <f>J331</f>
        <v/>
      </c>
      <c r="AJ331" s="65" t="str">
        <f>IF(AND(C331="",G331=""),"",IF($G331&gt;$C331,2,IF($G331=$C331,1,0)))</f>
        <v/>
      </c>
      <c r="AK331" s="65" t="str">
        <f>IF(AND(D331="",H331=""),"",IF($H331&gt;$D331,2,IF($H331=$D331,1,0)))</f>
        <v/>
      </c>
      <c r="AL331" s="65" t="str">
        <f>IF(AND(E331="",I331=""),"",IF($I331&gt;$E331,1,IF($I331=$E331,0.5,0)))</f>
        <v/>
      </c>
      <c r="AM331" s="65" t="str">
        <f>IF(AJ331="","",SUM(AJ331:AK331))</f>
        <v/>
      </c>
      <c r="AN331" s="65" t="str">
        <f>IF(AJ331="","",IF(AM331&gt;AG331,3,IF(AL331&gt;AF331,3,0)))</f>
        <v/>
      </c>
    </row>
    <row r="332" spans="1:40">
      <c r="A332" s="65" t="s">
        <v>682</v>
      </c>
      <c r="B332" s="65" t="str">
        <f>IF('Knock Out Draws'!B20="","",'Knock Out Draws'!B20)</f>
        <v/>
      </c>
      <c r="C332" s="68"/>
      <c r="D332" s="68"/>
      <c r="F332" s="66" t="s">
        <v>670</v>
      </c>
      <c r="G332" s="68"/>
      <c r="H332" s="68"/>
      <c r="I332" s="68"/>
      <c r="J332" s="65" t="str">
        <f>IF('Knock Out Draws'!D20="","",'Knock Out Draws'!D20)</f>
        <v/>
      </c>
      <c r="K332" s="68"/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5" t="str">
        <f>IF(AH332="","",IF(AH332=3,AC332,AI332))</f>
        <v/>
      </c>
      <c r="AA332" s="65" t="str">
        <f>IF(Z332="","",IF(Z332=B332,J332,B332))</f>
        <v/>
      </c>
      <c r="AC332" s="65" t="str">
        <f>B332</f>
        <v/>
      </c>
      <c r="AD332" s="65" t="str">
        <f>IF(AND(C332="",G332=""),"",IF($C332&gt;$G332,2,IF($C332=$G332,1,0)))</f>
        <v/>
      </c>
      <c r="AE332" s="65" t="str">
        <f>IF(AND(D332="",H332=""),"",IF($D332&gt;$H332,2,IF($D332=$H332,1,0)))</f>
        <v/>
      </c>
      <c r="AF332" s="65" t="str">
        <f>IF(AND(E332="",I332=""),"",IF($E332&gt;$I332,1,IF($E332=$I332,0.5,0)))</f>
        <v/>
      </c>
      <c r="AG332" s="65" t="str">
        <f>IF(AD332="","",SUM(AD332:AE332))</f>
        <v/>
      </c>
      <c r="AH332" s="65" t="str">
        <f>IF(AD332="","",IF(AG332&gt;AM332,3,IF(AF332&gt;AL332,3,0)))</f>
        <v/>
      </c>
      <c r="AI332" s="65" t="str">
        <f>J332</f>
        <v/>
      </c>
      <c r="AJ332" s="65" t="str">
        <f>IF(AND(C332="",G332=""),"",IF($G332&gt;$C332,2,IF($G332=$C332,1,0)))</f>
        <v/>
      </c>
      <c r="AK332" s="65" t="str">
        <f>IF(AND(D332="",H332=""),"",IF($H332&gt;$D332,2,IF($H332=$D332,1,0)))</f>
        <v/>
      </c>
      <c r="AL332" s="65" t="str">
        <f>IF(AND(E332="",I332=""),"",IF($I332&gt;$E332,1,IF($I332=$E332,0.5,0)))</f>
        <v/>
      </c>
      <c r="AM332" s="65" t="str">
        <f>IF(AJ332="","",SUM(AJ332:AK332))</f>
        <v/>
      </c>
      <c r="AN332" s="65" t="str">
        <f>IF(AJ332="","",IF(AM332&gt;AG332,3,IF(AL332&gt;AF332,3,0)))</f>
        <v/>
      </c>
    </row>
    <row r="334" spans="1:40" ht="21">
      <c r="B334" s="297" t="s">
        <v>646</v>
      </c>
      <c r="C334" s="297"/>
      <c r="D334" s="297"/>
      <c r="E334" s="297"/>
      <c r="F334" s="297"/>
      <c r="G334" s="297"/>
      <c r="H334" s="297"/>
      <c r="I334" s="297"/>
      <c r="J334" s="297"/>
      <c r="AC334" s="298" t="s">
        <v>553</v>
      </c>
      <c r="AD334" s="298"/>
      <c r="AE334" s="298"/>
      <c r="AF334" s="298"/>
      <c r="AG334" s="298"/>
      <c r="AH334" s="298"/>
      <c r="AI334" s="298" t="s">
        <v>554</v>
      </c>
      <c r="AJ334" s="298"/>
      <c r="AK334" s="298"/>
      <c r="AL334" s="298"/>
      <c r="AM334" s="298"/>
      <c r="AN334" s="298"/>
    </row>
    <row r="335" spans="1:40" ht="45">
      <c r="A335" s="66"/>
      <c r="B335" s="66" t="s">
        <v>550</v>
      </c>
      <c r="C335" s="67" t="s">
        <v>551</v>
      </c>
      <c r="D335" s="67" t="s">
        <v>552</v>
      </c>
      <c r="G335" s="67" t="s">
        <v>551</v>
      </c>
      <c r="H335" s="67" t="s">
        <v>552</v>
      </c>
      <c r="I335" s="67"/>
      <c r="J335" s="67"/>
      <c r="Z335" s="66" t="s">
        <v>596</v>
      </c>
      <c r="AA335" s="66" t="s">
        <v>597</v>
      </c>
      <c r="AB335" s="66"/>
      <c r="AC335" s="66"/>
      <c r="AD335" s="107" t="s">
        <v>594</v>
      </c>
      <c r="AE335" s="107" t="s">
        <v>592</v>
      </c>
      <c r="AF335" s="107" t="s">
        <v>593</v>
      </c>
      <c r="AG335" s="107" t="s">
        <v>601</v>
      </c>
      <c r="AH335" s="107" t="s">
        <v>595</v>
      </c>
      <c r="AI335" s="107"/>
      <c r="AJ335" s="107" t="s">
        <v>594</v>
      </c>
      <c r="AK335" s="107" t="s">
        <v>592</v>
      </c>
      <c r="AL335" s="107" t="s">
        <v>593</v>
      </c>
      <c r="AM335" s="107" t="s">
        <v>602</v>
      </c>
      <c r="AN335" s="67" t="s">
        <v>595</v>
      </c>
    </row>
    <row r="336" spans="1:40">
      <c r="A336" s="65" t="s">
        <v>692</v>
      </c>
      <c r="B336" s="65" t="str">
        <f>IF('Knock Out Draws'!B38="","",'Knock Out Draws'!B38)</f>
        <v/>
      </c>
      <c r="C336" s="68"/>
      <c r="D336" s="68"/>
      <c r="F336" s="66" t="s">
        <v>670</v>
      </c>
      <c r="G336" s="68"/>
      <c r="H336" s="68"/>
      <c r="I336" s="68"/>
      <c r="J336" s="65" t="str">
        <f>IF('Knock Out Draws'!D38="","",'Knock Out Draws'!D38)</f>
        <v/>
      </c>
      <c r="Z336" s="65" t="str">
        <f>IF(AH336="","",IF(AH336=3,AC336,AI336))</f>
        <v/>
      </c>
      <c r="AA336" s="65" t="str">
        <f>IF(Z336="","",IF(Z336=B336,J336,B336))</f>
        <v/>
      </c>
      <c r="AC336" s="65" t="str">
        <f>B336</f>
        <v/>
      </c>
      <c r="AD336" s="65" t="str">
        <f>IF(AND(C336="",G336=""),"",IF($C336&gt;$G336,2,IF($C336=$G336,1,0)))</f>
        <v/>
      </c>
      <c r="AE336" s="65" t="str">
        <f>IF(AND(D336="",H336=""),"",IF($D336&gt;$H336,2,IF($D336=$H336,1,0)))</f>
        <v/>
      </c>
      <c r="AF336" s="65" t="str">
        <f>IF(AND(E336="",I336=""),"",IF($E336&gt;$I336,1,IF($E336=$I336,0.5,0)))</f>
        <v/>
      </c>
      <c r="AG336" s="65" t="str">
        <f>IF(AD336="","",SUM(AD336:AE336))</f>
        <v/>
      </c>
      <c r="AH336" s="65" t="str">
        <f>IF(AD336="","",IF(AG336&gt;AM336,3,IF(AF336&gt;AL336,3,0)))</f>
        <v/>
      </c>
      <c r="AI336" s="65" t="str">
        <f>J336</f>
        <v/>
      </c>
      <c r="AJ336" s="65" t="str">
        <f>IF(AND(C336="",G336=""),"",IF($G336&gt;$C336,2,IF($G336=$C336,1,0)))</f>
        <v/>
      </c>
      <c r="AK336" s="65" t="str">
        <f>IF(AND(D336="",H336=""),"",IF($H336&gt;$D336,2,IF($H336=$D336,1,0)))</f>
        <v/>
      </c>
      <c r="AL336" s="65" t="str">
        <f>IF(AND(E336="",I336=""),"",IF($I336&gt;$E336,1,IF($I336=$E336,0.5,0)))</f>
        <v/>
      </c>
      <c r="AM336" s="65" t="str">
        <f>IF(AJ336="","",SUM(AJ336:AK336))</f>
        <v/>
      </c>
      <c r="AN336" s="65" t="str">
        <f>IF(AJ336="","",IF(AM336&gt;AG336,3,IF(AL336&gt;AF336,3,0)))</f>
        <v/>
      </c>
    </row>
    <row r="337" spans="1:40">
      <c r="A337" s="65" t="s">
        <v>693</v>
      </c>
      <c r="B337" s="65" t="str">
        <f>IF('Knock Out Draws'!B39="","",'Knock Out Draws'!B39)</f>
        <v/>
      </c>
      <c r="C337" s="68"/>
      <c r="D337" s="68"/>
      <c r="F337" s="66" t="s">
        <v>670</v>
      </c>
      <c r="G337" s="68"/>
      <c r="H337" s="68"/>
      <c r="I337" s="68"/>
      <c r="J337" s="65" t="str">
        <f>IF('Knock Out Draws'!D39="","",'Knock Out Draws'!D39)</f>
        <v/>
      </c>
      <c r="Z337" s="65" t="str">
        <f>IF(AH337="","",IF(AH337=3,AC337,AI337))</f>
        <v/>
      </c>
      <c r="AA337" s="65" t="str">
        <f>IF(Z337="","",IF(Z337=B337,J337,B337))</f>
        <v/>
      </c>
      <c r="AC337" s="65" t="str">
        <f>B337</f>
        <v/>
      </c>
      <c r="AD337" s="65" t="str">
        <f>IF(AND(C337="",G337=""),"",IF($C337&gt;$G337,2,IF($C337=$G337,1,0)))</f>
        <v/>
      </c>
      <c r="AE337" s="65" t="str">
        <f>IF(AND(D337="",H337=""),"",IF($D337&gt;$H337,2,IF($D337=$H337,1,0)))</f>
        <v/>
      </c>
      <c r="AF337" s="65" t="str">
        <f>IF(AND(E337="",I337=""),"",IF($E337&gt;$I337,1,IF($E337=$I337,0.5,0)))</f>
        <v/>
      </c>
      <c r="AG337" s="65" t="str">
        <f>IF(AD337="","",SUM(AD337:AE337))</f>
        <v/>
      </c>
      <c r="AH337" s="65" t="str">
        <f>IF(AD337="","",IF(AG337&gt;AM337,3,IF(AF337&gt;AL337,3,0)))</f>
        <v/>
      </c>
      <c r="AI337" s="65" t="str">
        <f>J337</f>
        <v/>
      </c>
      <c r="AJ337" s="65" t="str">
        <f>IF(AND(C337="",G337=""),"",IF($G337&gt;$C337,2,IF($G337=$C337,1,0)))</f>
        <v/>
      </c>
      <c r="AK337" s="65" t="str">
        <f>IF(AND(D337="",H337=""),"",IF($H337&gt;$D337,2,IF($H337=$D337,1,0)))</f>
        <v/>
      </c>
      <c r="AL337" s="65" t="str">
        <f>IF(AND(E337="",I337=""),"",IF($I337&gt;$E337,1,IF($I337=$E337,0.5,0)))</f>
        <v/>
      </c>
      <c r="AM337" s="65" t="str">
        <f>IF(AJ337="","",SUM(AJ337:AK337))</f>
        <v/>
      </c>
      <c r="AN337" s="65" t="str">
        <f>IF(AJ337="","",IF(AM337&gt;AG337,3,IF(AL337&gt;AF337,3,0)))</f>
        <v/>
      </c>
    </row>
    <row r="338" spans="1:40">
      <c r="A338" s="65" t="s">
        <v>694</v>
      </c>
      <c r="B338" s="65" t="str">
        <f>IF('Knock Out Draws'!B40="","",'Knock Out Draws'!B40)</f>
        <v/>
      </c>
      <c r="C338" s="68"/>
      <c r="D338" s="68"/>
      <c r="F338" s="66" t="s">
        <v>670</v>
      </c>
      <c r="G338" s="68"/>
      <c r="H338" s="68"/>
      <c r="I338" s="68"/>
      <c r="J338" s="65" t="str">
        <f>IF(ISNA(VLOOKUP($A$324,Results_Page,26,FALSE)),"",IF(VLOOKUP($A$324,Results_Page,26,FALSE)="","",VLOOKUP($A$324,Results_Page,26,FALSE)))</f>
        <v/>
      </c>
      <c r="Z338" s="65" t="str">
        <f>IF(AH338="","",IF(AH338=3,AC338,AI338))</f>
        <v/>
      </c>
      <c r="AA338" s="65" t="str">
        <f>IF(Z338="","",IF(Z338=B338,J338,B338))</f>
        <v/>
      </c>
      <c r="AC338" s="65" t="str">
        <f>B338</f>
        <v/>
      </c>
      <c r="AD338" s="65" t="str">
        <f>IF(AND(C338="",G338=""),"",IF($C338&gt;$G338,2,IF($C338=$G338,1,0)))</f>
        <v/>
      </c>
      <c r="AE338" s="65" t="str">
        <f>IF(AND(D338="",H338=""),"",IF($D338&gt;$H338,2,IF($D338=$H338,1,0)))</f>
        <v/>
      </c>
      <c r="AF338" s="65" t="str">
        <f>IF(AND(E338="",I338=""),"",IF($E338&gt;$I338,1,IF($E338=$I338,0.5,0)))</f>
        <v/>
      </c>
      <c r="AG338" s="65" t="str">
        <f>IF(AD338="","",SUM(AD338:AE338))</f>
        <v/>
      </c>
      <c r="AH338" s="65" t="str">
        <f>IF(AD338="","",IF(AG338&gt;AM338,3,IF(AF338&gt;AL338,3,0)))</f>
        <v/>
      </c>
      <c r="AI338" s="65" t="str">
        <f>J338</f>
        <v/>
      </c>
      <c r="AJ338" s="65" t="str">
        <f>IF(AND(C338="",G338=""),"",IF($G338&gt;$C338,2,IF($G338=$C338,1,0)))</f>
        <v/>
      </c>
      <c r="AK338" s="65" t="str">
        <f>IF(AND(D338="",H338=""),"",IF($H338&gt;$D338,2,IF($H338=$D338,1,0)))</f>
        <v/>
      </c>
      <c r="AL338" s="65" t="str">
        <f>IF(AND(E338="",I338=""),"",IF($I338&gt;$E338,1,IF($I338=$E338,0.5,0)))</f>
        <v/>
      </c>
      <c r="AM338" s="65" t="str">
        <f>IF(AJ338="","",SUM(AJ338:AK338))</f>
        <v/>
      </c>
      <c r="AN338" s="65" t="str">
        <f>IF(AJ338="","",IF(AM338&gt;AG338,3,IF(AL338&gt;AF338,3,0)))</f>
        <v/>
      </c>
    </row>
    <row r="339" spans="1:40">
      <c r="A339" s="65" t="s">
        <v>695</v>
      </c>
      <c r="B339" s="65" t="str">
        <f>IF('Knock Out Draws'!B41="","",'Knock Out Draws'!B41)</f>
        <v/>
      </c>
      <c r="C339" s="68"/>
      <c r="D339" s="68"/>
      <c r="F339" s="66" t="s">
        <v>670</v>
      </c>
      <c r="G339" s="68"/>
      <c r="H339" s="68"/>
      <c r="I339" s="68"/>
      <c r="J339" s="65" t="str">
        <f>IF(ISNA(VLOOKUP($A$325,Results_Page,26,FALSE)),"",IF(VLOOKUP($A$325,Results_Page,26,FALSE)="","",VLOOKUP($A$325,Results_Page,26,FALSE)))</f>
        <v/>
      </c>
      <c r="Z339" s="65" t="str">
        <f>IF(AH339="","",IF(AH339=3,AC339,AI339))</f>
        <v/>
      </c>
      <c r="AA339" s="65" t="str">
        <f>IF(Z339="","",IF(Z339=B339,J339,B339))</f>
        <v/>
      </c>
      <c r="AC339" s="65" t="str">
        <f>B339</f>
        <v/>
      </c>
      <c r="AD339" s="65" t="str">
        <f>IF(AND(C339="",G339=""),"",IF($C339&gt;$G339,2,IF($C339=$G339,1,0)))</f>
        <v/>
      </c>
      <c r="AE339" s="65" t="str">
        <f>IF(AND(D339="",H339=""),"",IF($D339&gt;$H339,2,IF($D339=$H339,1,0)))</f>
        <v/>
      </c>
      <c r="AF339" s="65" t="str">
        <f>IF(AND(E339="",I339=""),"",IF($E339&gt;$I339,1,IF($E339=$I339,0.5,0)))</f>
        <v/>
      </c>
      <c r="AG339" s="65" t="str">
        <f>IF(AD339="","",SUM(AD339:AE339))</f>
        <v/>
      </c>
      <c r="AH339" s="65" t="str">
        <f>IF(AD339="","",IF(AG339&gt;AM339,3,IF(AF339&gt;AL339,3,0)))</f>
        <v/>
      </c>
      <c r="AI339" s="65" t="str">
        <f>J339</f>
        <v/>
      </c>
      <c r="AJ339" s="65" t="str">
        <f>IF(AND(C339="",G339=""),"",IF($G339&gt;$C339,2,IF($G339=$C339,1,0)))</f>
        <v/>
      </c>
      <c r="AK339" s="65" t="str">
        <f>IF(AND(D339="",H339=""),"",IF($H339&gt;$D339,2,IF($H339=$D339,1,0)))</f>
        <v/>
      </c>
      <c r="AL339" s="65" t="str">
        <f>IF(AND(E339="",I339=""),"",IF($I339&gt;$E339,1,IF($I339=$E339,0.5,0)))</f>
        <v/>
      </c>
      <c r="AM339" s="65" t="str">
        <f>IF(AJ339="","",SUM(AJ339:AK339))</f>
        <v/>
      </c>
      <c r="AN339" s="65" t="str">
        <f>IF(AJ339="","",IF(AM339&gt;AG339,3,IF(AL339&gt;AF339,3,0)))</f>
        <v/>
      </c>
    </row>
    <row r="341" spans="1:40" ht="21">
      <c r="B341" s="297" t="s">
        <v>647</v>
      </c>
      <c r="C341" s="297"/>
      <c r="D341" s="297"/>
      <c r="E341" s="297"/>
      <c r="F341" s="297"/>
      <c r="G341" s="297"/>
      <c r="H341" s="297"/>
      <c r="I341" s="297"/>
      <c r="J341" s="297"/>
      <c r="AC341" s="298" t="s">
        <v>553</v>
      </c>
      <c r="AD341" s="298"/>
      <c r="AE341" s="298"/>
      <c r="AF341" s="298"/>
      <c r="AG341" s="298"/>
      <c r="AH341" s="298"/>
      <c r="AI341" s="298" t="s">
        <v>554</v>
      </c>
      <c r="AJ341" s="298"/>
      <c r="AK341" s="298"/>
      <c r="AL341" s="298"/>
      <c r="AM341" s="298"/>
      <c r="AN341" s="298"/>
    </row>
    <row r="342" spans="1:40" ht="45">
      <c r="A342" s="66"/>
      <c r="B342" s="66" t="s">
        <v>550</v>
      </c>
      <c r="C342" s="67" t="s">
        <v>551</v>
      </c>
      <c r="D342" s="67" t="s">
        <v>552</v>
      </c>
      <c r="G342" s="67" t="s">
        <v>551</v>
      </c>
      <c r="H342" s="67" t="s">
        <v>552</v>
      </c>
      <c r="I342" s="67"/>
      <c r="J342" s="67"/>
      <c r="Z342" s="66" t="s">
        <v>596</v>
      </c>
      <c r="AA342" s="66" t="s">
        <v>597</v>
      </c>
      <c r="AB342" s="66"/>
      <c r="AC342" s="66"/>
      <c r="AD342" s="107" t="s">
        <v>594</v>
      </c>
      <c r="AE342" s="107" t="s">
        <v>592</v>
      </c>
      <c r="AF342" s="107" t="s">
        <v>593</v>
      </c>
      <c r="AG342" s="107" t="s">
        <v>601</v>
      </c>
      <c r="AH342" s="107" t="s">
        <v>595</v>
      </c>
      <c r="AI342" s="107"/>
      <c r="AJ342" s="107" t="s">
        <v>594</v>
      </c>
      <c r="AK342" s="107" t="s">
        <v>592</v>
      </c>
      <c r="AL342" s="107" t="s">
        <v>593</v>
      </c>
      <c r="AM342" s="107" t="s">
        <v>602</v>
      </c>
      <c r="AN342" s="67" t="s">
        <v>595</v>
      </c>
    </row>
    <row r="343" spans="1:40">
      <c r="A343" s="65" t="s">
        <v>673</v>
      </c>
      <c r="B343" s="65" t="str">
        <f>IF('Knock Out Draws'!B6="","",'Knock Out Draws'!B6)</f>
        <v/>
      </c>
      <c r="C343" s="68"/>
      <c r="D343" s="68"/>
      <c r="F343" s="66" t="s">
        <v>670</v>
      </c>
      <c r="G343" s="68"/>
      <c r="H343" s="68"/>
      <c r="I343" s="68"/>
      <c r="J343" s="65" t="str">
        <f>IF('Knock Out Draws'!D6="","",'Knock Out Draws'!D6)</f>
        <v/>
      </c>
      <c r="Z343" s="65" t="str">
        <f>IF(AH343="","",IF(AH343=3,AC343,AI343))</f>
        <v/>
      </c>
      <c r="AA343" s="65" t="str">
        <f>IF(Z343="","",IF(Z343=B343,J343,B343))</f>
        <v/>
      </c>
      <c r="AC343" s="65" t="str">
        <f>B343</f>
        <v/>
      </c>
      <c r="AD343" s="65" t="str">
        <f>IF(AND(C343="",G343=""),"",IF($C343&gt;$G343,2,IF($C343=$G343,1,0)))</f>
        <v/>
      </c>
      <c r="AE343" s="65" t="str">
        <f>IF(AND(D343="",H343=""),"",IF($D343&gt;$H343,2,IF($D343=$H343,1,0)))</f>
        <v/>
      </c>
      <c r="AF343" s="65" t="str">
        <f>IF(AND(E343="",I343=""),"",IF($E343&gt;$I343,1,IF($E343=$I343,0.5,0)))</f>
        <v/>
      </c>
      <c r="AG343" s="65" t="str">
        <f>IF(AD343="","",SUM(AD343:AE343))</f>
        <v/>
      </c>
      <c r="AH343" s="65" t="str">
        <f>IF(AD343="","",IF(AG343&gt;AM343,3,IF(AF343&gt;AL343,3,0)))</f>
        <v/>
      </c>
      <c r="AI343" s="65" t="str">
        <f>J343</f>
        <v/>
      </c>
      <c r="AJ343" s="65" t="str">
        <f>IF(AND(C343="",G343=""),"",IF($G343&gt;$C343,2,IF($G343=$C343,1,0)))</f>
        <v/>
      </c>
      <c r="AK343" s="65" t="str">
        <f>IF(AND(D343="",H343=""),"",IF($H343&gt;$D343,2,IF($H343=$D343,1,0)))</f>
        <v/>
      </c>
      <c r="AL343" s="65" t="str">
        <f>IF(AND(E343="",I343=""),"",IF($I343&gt;$E343,1,IF($I343=$E343,0.5,0)))</f>
        <v/>
      </c>
      <c r="AM343" s="65" t="str">
        <f>IF(AJ343="","",SUM(AJ343:AK343))</f>
        <v/>
      </c>
      <c r="AN343" s="65" t="str">
        <f>IF(AJ343="","",IF(AM343&gt;AG343,3,IF(AL343&gt;AF343,3,0)))</f>
        <v/>
      </c>
    </row>
    <row r="344" spans="1:40">
      <c r="A344" s="65" t="s">
        <v>674</v>
      </c>
      <c r="B344" s="65" t="str">
        <f>IF('Knock Out Draws'!B7="","",'Knock Out Draws'!B7)</f>
        <v/>
      </c>
      <c r="C344" s="68"/>
      <c r="D344" s="68"/>
      <c r="F344" s="66" t="s">
        <v>670</v>
      </c>
      <c r="G344" s="68"/>
      <c r="H344" s="68"/>
      <c r="I344" s="68"/>
      <c r="J344" s="65" t="str">
        <f>IF('Knock Out Draws'!D7="","",'Knock Out Draws'!D7)</f>
        <v/>
      </c>
      <c r="Z344" s="65" t="str">
        <f>IF(AH344="","",IF(AH344=3,AC344,AI344))</f>
        <v/>
      </c>
      <c r="AA344" s="65" t="str">
        <f>IF(Z344="","",IF(Z344=B344,J344,B344))</f>
        <v/>
      </c>
      <c r="AC344" s="65" t="str">
        <f>B344</f>
        <v/>
      </c>
      <c r="AD344" s="65" t="str">
        <f>IF(AND(C344="",G344=""),"",IF($C344&gt;$G344,2,IF($C344=$G344,1,0)))</f>
        <v/>
      </c>
      <c r="AE344" s="65" t="str">
        <f>IF(AND(D344="",H344=""),"",IF($D344&gt;$H344,2,IF($D344=$H344,1,0)))</f>
        <v/>
      </c>
      <c r="AF344" s="65" t="str">
        <f>IF(AND(E344="",I344=""),"",IF($E344&gt;$I344,1,IF($E344=$I344,0.5,0)))</f>
        <v/>
      </c>
      <c r="AG344" s="65" t="str">
        <f>IF(AD344="","",SUM(AD344:AE344))</f>
        <v/>
      </c>
      <c r="AH344" s="65" t="str">
        <f>IF(AD344="","",IF(AG344&gt;AM344,3,IF(AF344&gt;AL344,3,0)))</f>
        <v/>
      </c>
      <c r="AI344" s="65" t="str">
        <f>J344</f>
        <v/>
      </c>
      <c r="AJ344" s="65" t="str">
        <f>IF(AND(C344="",G344=""),"",IF($G344&gt;$C344,2,IF($G344=$C344,1,0)))</f>
        <v/>
      </c>
      <c r="AK344" s="65" t="str">
        <f>IF(AND(D344="",H344=""),"",IF($H344&gt;$D344,2,IF($H344=$D344,1,0)))</f>
        <v/>
      </c>
      <c r="AL344" s="65" t="str">
        <f>IF(AND(E344="",I344=""),"",IF($I344&gt;$E344,1,IF($I344=$E344,0.5,0)))</f>
        <v/>
      </c>
      <c r="AM344" s="65" t="str">
        <f>IF(AJ344="","",SUM(AJ344:AK344))</f>
        <v/>
      </c>
      <c r="AN344" s="65" t="str">
        <f>IF(AJ344="","",IF(AM344&gt;AG344,3,IF(AL344&gt;AF344,3,0)))</f>
        <v/>
      </c>
    </row>
    <row r="345" spans="1:40">
      <c r="A345" s="65" t="s">
        <v>683</v>
      </c>
      <c r="B345" s="65" t="str">
        <f>IF('Knock Out Draws'!B22="","",'Knock Out Draws'!B22)</f>
        <v/>
      </c>
      <c r="C345" s="68"/>
      <c r="D345" s="68"/>
      <c r="F345" s="66" t="s">
        <v>670</v>
      </c>
      <c r="G345" s="68"/>
      <c r="H345" s="68"/>
      <c r="I345" s="68"/>
      <c r="J345" s="65" t="str">
        <f>IF('Knock Out Draws'!D22="","",'Knock Out Draws'!D22)</f>
        <v/>
      </c>
      <c r="Z345" s="65" t="str">
        <f>IF(AH345="","",IF(AH345=3,AC345,AI345))</f>
        <v/>
      </c>
      <c r="AA345" s="65" t="str">
        <f>IF(Z345="","",IF(Z345=B345,J345,B345))</f>
        <v/>
      </c>
      <c r="AC345" s="65" t="str">
        <f>B345</f>
        <v/>
      </c>
      <c r="AD345" s="65" t="str">
        <f>IF(AND(C345="",G345=""),"",IF($C345&gt;$G345,2,IF($C345=$G345,1,0)))</f>
        <v/>
      </c>
      <c r="AE345" s="65" t="str">
        <f>IF(AND(D345="",H345=""),"",IF($D345&gt;$H345,2,IF($D345=$H345,1,0)))</f>
        <v/>
      </c>
      <c r="AF345" s="65" t="str">
        <f>IF(AND(E345="",I345=""),"",IF($E345&gt;$I345,1,IF($E345=$I345,0.5,0)))</f>
        <v/>
      </c>
      <c r="AG345" s="65" t="str">
        <f>IF(AD345="","",SUM(AD345:AE345))</f>
        <v/>
      </c>
      <c r="AH345" s="65" t="str">
        <f>IF(AD345="","",IF(AG345&gt;AM345,3,IF(AF345&gt;AL345,3,0)))</f>
        <v/>
      </c>
      <c r="AI345" s="65" t="str">
        <f>J345</f>
        <v/>
      </c>
      <c r="AJ345" s="65" t="str">
        <f>IF(AND(C345="",G345=""),"",IF($G345&gt;$C345,2,IF($G345=$C345,1,0)))</f>
        <v/>
      </c>
      <c r="AK345" s="65" t="str">
        <f>IF(AND(D345="",H345=""),"",IF($H345&gt;$D345,2,IF($H345=$D345,1,0)))</f>
        <v/>
      </c>
      <c r="AL345" s="65" t="str">
        <f>IF(AND(E345="",I345=""),"",IF($I345&gt;$E345,1,IF($I345=$E345,0.5,0)))</f>
        <v/>
      </c>
      <c r="AM345" s="65" t="str">
        <f>IF(AJ345="","",SUM(AJ345:AK345))</f>
        <v/>
      </c>
      <c r="AN345" s="65" t="str">
        <f>IF(AJ345="","",IF(AM345&gt;AG345,3,IF(AL345&gt;AF345,3,0)))</f>
        <v/>
      </c>
    </row>
    <row r="346" spans="1:40">
      <c r="A346" s="65" t="s">
        <v>684</v>
      </c>
      <c r="B346" s="65" t="str">
        <f>IF('Knock Out Draws'!B23="","",'Knock Out Draws'!B23)</f>
        <v/>
      </c>
      <c r="C346" s="68"/>
      <c r="D346" s="68"/>
      <c r="F346" s="66" t="s">
        <v>670</v>
      </c>
      <c r="G346" s="68"/>
      <c r="H346" s="68"/>
      <c r="I346" s="68"/>
      <c r="J346" s="65" t="str">
        <f>IF('Knock Out Draws'!D23="","",'Knock Out Draws'!D23)</f>
        <v/>
      </c>
      <c r="Z346" s="65" t="str">
        <f>IF(AH346="","",IF(AH346=3,AC346,AI346))</f>
        <v/>
      </c>
      <c r="AA346" s="65" t="str">
        <f>IF(Z346="","",IF(Z346=B346,J346,B346))</f>
        <v/>
      </c>
      <c r="AC346" s="65" t="str">
        <f>B346</f>
        <v/>
      </c>
      <c r="AD346" s="65" t="str">
        <f>IF(AND(C346="",G346=""),"",IF($C346&gt;$G346,2,IF($C346=$G346,1,0)))</f>
        <v/>
      </c>
      <c r="AE346" s="65" t="str">
        <f>IF(AND(D346="",H346=""),"",IF($D346&gt;$H346,2,IF($D346=$H346,1,0)))</f>
        <v/>
      </c>
      <c r="AF346" s="65" t="str">
        <f>IF(AND(E346="",I346=""),"",IF($E346&gt;$I346,1,IF($E346=$I346,0.5,0)))</f>
        <v/>
      </c>
      <c r="AG346" s="65" t="str">
        <f>IF(AD346="","",SUM(AD346:AE346))</f>
        <v/>
      </c>
      <c r="AH346" s="65" t="str">
        <f>IF(AD346="","",IF(AG346&gt;AM346,3,IF(AF346&gt;AL346,3,0)))</f>
        <v/>
      </c>
      <c r="AI346" s="65" t="str">
        <f>J346</f>
        <v/>
      </c>
      <c r="AJ346" s="65" t="str">
        <f>IF(AND(C346="",G346=""),"",IF($G346&gt;$C346,2,IF($G346=$C346,1,0)))</f>
        <v/>
      </c>
      <c r="AK346" s="65" t="str">
        <f>IF(AND(D346="",H346=""),"",IF($H346&gt;$D346,2,IF($H346=$D346,1,0)))</f>
        <v/>
      </c>
      <c r="AL346" s="65" t="str">
        <f>IF(AND(E346="",I346=""),"",IF($I346&gt;$E346,1,IF($I346=$E346,0.5,0)))</f>
        <v/>
      </c>
      <c r="AM346" s="65" t="str">
        <f>IF(AJ346="","",SUM(AJ346:AK346))</f>
        <v/>
      </c>
      <c r="AN346" s="65" t="str">
        <f>IF(AJ346="","",IF(AM346&gt;AG346,3,IF(AL346&gt;AF346,3,0)))</f>
        <v/>
      </c>
    </row>
    <row r="348" spans="1:40" ht="21">
      <c r="B348" s="297" t="s">
        <v>648</v>
      </c>
      <c r="C348" s="297"/>
      <c r="D348" s="297"/>
      <c r="E348" s="297"/>
      <c r="F348" s="297"/>
      <c r="G348" s="297"/>
      <c r="H348" s="297"/>
      <c r="I348" s="297"/>
      <c r="J348" s="297"/>
      <c r="AC348" s="298" t="s">
        <v>553</v>
      </c>
      <c r="AD348" s="298"/>
      <c r="AE348" s="298"/>
      <c r="AF348" s="298"/>
      <c r="AG348" s="298"/>
      <c r="AH348" s="298"/>
      <c r="AI348" s="298" t="s">
        <v>554</v>
      </c>
      <c r="AJ348" s="298"/>
      <c r="AK348" s="298"/>
      <c r="AL348" s="298"/>
      <c r="AM348" s="298"/>
      <c r="AN348" s="298"/>
    </row>
    <row r="349" spans="1:40" ht="45">
      <c r="A349" s="66"/>
      <c r="B349" s="66" t="s">
        <v>550</v>
      </c>
      <c r="C349" s="67" t="s">
        <v>551</v>
      </c>
      <c r="D349" s="67" t="s">
        <v>552</v>
      </c>
      <c r="G349" s="67" t="s">
        <v>551</v>
      </c>
      <c r="H349" s="67" t="s">
        <v>552</v>
      </c>
      <c r="I349" s="67"/>
      <c r="J349" s="67"/>
      <c r="Z349" s="66" t="s">
        <v>596</v>
      </c>
      <c r="AA349" s="66" t="s">
        <v>597</v>
      </c>
      <c r="AB349" s="66"/>
      <c r="AC349" s="66"/>
      <c r="AD349" s="107" t="s">
        <v>594</v>
      </c>
      <c r="AE349" s="107" t="s">
        <v>592</v>
      </c>
      <c r="AF349" s="107" t="s">
        <v>593</v>
      </c>
      <c r="AG349" s="107" t="s">
        <v>601</v>
      </c>
      <c r="AH349" s="107" t="s">
        <v>595</v>
      </c>
      <c r="AI349" s="107"/>
      <c r="AJ349" s="107" t="s">
        <v>594</v>
      </c>
      <c r="AK349" s="107" t="s">
        <v>592</v>
      </c>
      <c r="AL349" s="107" t="s">
        <v>593</v>
      </c>
      <c r="AM349" s="107" t="s">
        <v>602</v>
      </c>
      <c r="AN349" s="67" t="s">
        <v>595</v>
      </c>
    </row>
    <row r="350" spans="1:40">
      <c r="A350" s="65" t="s">
        <v>675</v>
      </c>
      <c r="B350" s="65" t="str">
        <f>IF('Knock Out Draws'!B8="","",'Knock Out Draws'!B8)</f>
        <v/>
      </c>
      <c r="C350" s="68"/>
      <c r="D350" s="68"/>
      <c r="F350" s="66" t="s">
        <v>670</v>
      </c>
      <c r="G350" s="68"/>
      <c r="H350" s="68"/>
      <c r="I350" s="68"/>
      <c r="J350" s="65" t="str">
        <f>IF(ISNA(VLOOKUP($A$329,Results_Page,26,FALSE)),"",IF(VLOOKUP($A$329,Results_Page,26,FALSE)="","",VLOOKUP($A$329,Results_Page,26,FALSE)))</f>
        <v/>
      </c>
      <c r="Z350" s="65" t="str">
        <f>IF(AH350="","",IF(AH350=3,AC350,AI350))</f>
        <v/>
      </c>
      <c r="AA350" s="65" t="str">
        <f>IF(Z350="","",IF(Z350=B350,J350,B350))</f>
        <v/>
      </c>
      <c r="AC350" s="65" t="str">
        <f>B350</f>
        <v/>
      </c>
      <c r="AD350" s="65" t="str">
        <f>IF(AND(C350="",G350=""),"",IF($C350&gt;$G350,2,IF($C350=$G350,1,0)))</f>
        <v/>
      </c>
      <c r="AE350" s="65" t="str">
        <f>IF(AND(D350="",H350=""),"",IF($D350&gt;$H350,2,IF($D350=$H350,1,0)))</f>
        <v/>
      </c>
      <c r="AF350" s="65" t="str">
        <f>IF(AND(E350="",I350=""),"",IF($E350&gt;$I350,1,IF($E350=$I350,0.5,0)))</f>
        <v/>
      </c>
      <c r="AG350" s="65" t="str">
        <f>IF(AD350="","",SUM(AD350:AE350))</f>
        <v/>
      </c>
      <c r="AH350" s="65" t="str">
        <f>IF(AD350="","",IF(AG350&gt;AM350,3,IF(AF350&gt;AL350,3,0)))</f>
        <v/>
      </c>
      <c r="AI350" s="65" t="str">
        <f>J350</f>
        <v/>
      </c>
      <c r="AJ350" s="65" t="str">
        <f>IF(AND(C350="",G350=""),"",IF($G350&gt;$C350,2,IF($G350=$C350,1,0)))</f>
        <v/>
      </c>
      <c r="AK350" s="65" t="str">
        <f>IF(AND(D350="",H350=""),"",IF($H350&gt;$D350,2,IF($H350=$D350,1,0)))</f>
        <v/>
      </c>
      <c r="AL350" s="65" t="str">
        <f>IF(AND(E350="",I350=""),"",IF($I350&gt;$E350,1,IF($I350=$E350,0.5,0)))</f>
        <v/>
      </c>
      <c r="AM350" s="65" t="str">
        <f>IF(AJ350="","",SUM(AJ350:AK350))</f>
        <v/>
      </c>
      <c r="AN350" s="65" t="str">
        <f>IF(AJ350="","",IF(AM350&gt;AG350,3,IF(AL350&gt;AF350,3,0)))</f>
        <v/>
      </c>
    </row>
    <row r="351" spans="1:40">
      <c r="A351" s="65" t="s">
        <v>676</v>
      </c>
      <c r="B351" s="65" t="str">
        <f>IF('Knock Out Draws'!B9="","",'Knock Out Draws'!B9)</f>
        <v/>
      </c>
      <c r="C351" s="68"/>
      <c r="D351" s="68"/>
      <c r="F351" s="66" t="s">
        <v>670</v>
      </c>
      <c r="G351" s="68"/>
      <c r="H351" s="68"/>
      <c r="I351" s="68"/>
      <c r="J351" s="65" t="str">
        <f>IF(ISNA(VLOOKUP($A$330,Results_Page,26,FALSE)),"",IF(VLOOKUP($A$330,Results_Page,26,FALSE)="","",VLOOKUP($A$330,Results_Page,26,FALSE)))</f>
        <v/>
      </c>
      <c r="Z351" s="65" t="str">
        <f>IF(AH351="","",IF(AH351=3,AC351,AI351))</f>
        <v/>
      </c>
      <c r="AA351" s="65" t="str">
        <f>IF(Z351="","",IF(Z351=B351,J351,B351))</f>
        <v/>
      </c>
      <c r="AC351" s="65" t="str">
        <f>B351</f>
        <v/>
      </c>
      <c r="AD351" s="65" t="str">
        <f>IF(AND(C351="",G351=""),"",IF($C351&gt;$G351,2,IF($C351=$G351,1,0)))</f>
        <v/>
      </c>
      <c r="AE351" s="65" t="str">
        <f>IF(AND(D351="",H351=""),"",IF($D351&gt;$H351,2,IF($D351=$H351,1,0)))</f>
        <v/>
      </c>
      <c r="AF351" s="65" t="str">
        <f>IF(AND(E351="",I351=""),"",IF($E351&gt;$I351,1,IF($E351=$I351,0.5,0)))</f>
        <v/>
      </c>
      <c r="AG351" s="65" t="str">
        <f>IF(AD351="","",SUM(AD351:AE351))</f>
        <v/>
      </c>
      <c r="AH351" s="65" t="str">
        <f>IF(AD351="","",IF(AG351&gt;AM351,3,IF(AF351&gt;AL351,3,0)))</f>
        <v/>
      </c>
      <c r="AI351" s="65" t="str">
        <f>J351</f>
        <v/>
      </c>
      <c r="AJ351" s="65" t="str">
        <f>IF(AND(C351="",G351=""),"",IF($G351&gt;$C351,2,IF($G351=$C351,1,0)))</f>
        <v/>
      </c>
      <c r="AK351" s="65" t="str">
        <f>IF(AND(D351="",H351=""),"",IF($H351&gt;$D351,2,IF($H351=$D351,1,0)))</f>
        <v/>
      </c>
      <c r="AL351" s="65" t="str">
        <f>IF(AND(E351="",I351=""),"",IF($I351&gt;$E351,1,IF($I351=$E351,0.5,0)))</f>
        <v/>
      </c>
      <c r="AM351" s="65" t="str">
        <f>IF(AJ351="","",SUM(AJ351:AK351))</f>
        <v/>
      </c>
      <c r="AN351" s="65" t="str">
        <f>IF(AJ351="","",IF(AM351&gt;AG351,3,IF(AL351&gt;AF351,3,0)))</f>
        <v/>
      </c>
    </row>
    <row r="352" spans="1:40">
      <c r="A352" s="65" t="s">
        <v>685</v>
      </c>
      <c r="B352" s="65" t="str">
        <f>IF('Knock Out Draws'!B24="","",'Knock Out Draws'!B24)</f>
        <v/>
      </c>
      <c r="C352" s="68"/>
      <c r="D352" s="68"/>
      <c r="F352" s="66" t="s">
        <v>670</v>
      </c>
      <c r="G352" s="68"/>
      <c r="H352" s="68"/>
      <c r="I352" s="68"/>
      <c r="J352" s="65" t="str">
        <f>IF(ISNA(VLOOKUP($A$331,Results_Page,26,FALSE)),"",IF(VLOOKUP($A$331,Results_Page,26,FALSE)="","",VLOOKUP($A$331,Results_Page,26,FALSE)))</f>
        <v/>
      </c>
      <c r="Z352" s="65" t="str">
        <f>IF(AH352="","",IF(AH352=3,AC352,AI352))</f>
        <v/>
      </c>
      <c r="AA352" s="65" t="str">
        <f>IF(Z352="","",IF(Z352=B352,J352,B352))</f>
        <v/>
      </c>
      <c r="AC352" s="65" t="str">
        <f>B352</f>
        <v/>
      </c>
      <c r="AD352" s="65" t="str">
        <f>IF(AND(C352="",G352=""),"",IF($C352&gt;$G352,2,IF($C352=$G352,1,0)))</f>
        <v/>
      </c>
      <c r="AE352" s="65" t="str">
        <f>IF(AND(D352="",H352=""),"",IF($D352&gt;$H352,2,IF($D352=$H352,1,0)))</f>
        <v/>
      </c>
      <c r="AF352" s="65" t="str">
        <f>IF(AND(E352="",I352=""),"",IF($E352&gt;$I352,1,IF($E352=$I352,0.5,0)))</f>
        <v/>
      </c>
      <c r="AG352" s="65" t="str">
        <f>IF(AD352="","",SUM(AD352:AE352))</f>
        <v/>
      </c>
      <c r="AH352" s="65" t="str">
        <f>IF(AD352="","",IF(AG352&gt;AM352,3,IF(AF352&gt;AL352,3,0)))</f>
        <v/>
      </c>
      <c r="AI352" s="65" t="str">
        <f>J352</f>
        <v/>
      </c>
      <c r="AJ352" s="65" t="str">
        <f>IF(AND(C352="",G352=""),"",IF($G352&gt;$C352,2,IF($G352=$C352,1,0)))</f>
        <v/>
      </c>
      <c r="AK352" s="65" t="str">
        <f>IF(AND(D352="",H352=""),"",IF($H352&gt;$D352,2,IF($H352=$D352,1,0)))</f>
        <v/>
      </c>
      <c r="AL352" s="65" t="str">
        <f>IF(AND(E352="",I352=""),"",IF($I352&gt;$E352,1,IF($I352=$E352,0.5,0)))</f>
        <v/>
      </c>
      <c r="AM352" s="65" t="str">
        <f>IF(AJ352="","",SUM(AJ352:AK352))</f>
        <v/>
      </c>
      <c r="AN352" s="65" t="str">
        <f>IF(AJ352="","",IF(AM352&gt;AG352,3,IF(AL352&gt;AF352,3,0)))</f>
        <v/>
      </c>
    </row>
    <row r="353" spans="1:40">
      <c r="A353" s="65" t="s">
        <v>686</v>
      </c>
      <c r="B353" s="65" t="str">
        <f>IF('Knock Out Draws'!B25="","",'Knock Out Draws'!B25)</f>
        <v/>
      </c>
      <c r="C353" s="68"/>
      <c r="D353" s="68"/>
      <c r="F353" s="66" t="s">
        <v>670</v>
      </c>
      <c r="G353" s="68"/>
      <c r="H353" s="68"/>
      <c r="I353" s="68"/>
      <c r="J353" s="65" t="str">
        <f>IF(ISNA(VLOOKUP($A$332,Results_Page,26,FALSE)),"",IF(VLOOKUP($A$332,Results_Page,26,FALSE)="","",VLOOKUP($A$332,Results_Page,26,FALSE)))</f>
        <v/>
      </c>
      <c r="Z353" s="65" t="str">
        <f>IF(AH353="","",IF(AH353=3,AC353,AI353))</f>
        <v/>
      </c>
      <c r="AA353" s="65" t="str">
        <f>IF(Z353="","",IF(Z353=B353,J353,B353))</f>
        <v/>
      </c>
      <c r="AC353" s="65" t="str">
        <f>B353</f>
        <v/>
      </c>
      <c r="AD353" s="65" t="str">
        <f>IF(AND(C353="",G353=""),"",IF($C353&gt;$G353,2,IF($C353=$G353,1,0)))</f>
        <v/>
      </c>
      <c r="AE353" s="65" t="str">
        <f>IF(AND(D353="",H353=""),"",IF($D353&gt;$H353,2,IF($D353=$H353,1,0)))</f>
        <v/>
      </c>
      <c r="AF353" s="65" t="str">
        <f>IF(AND(E353="",I353=""),"",IF($E353&gt;$I353,1,IF($E353=$I353,0.5,0)))</f>
        <v/>
      </c>
      <c r="AG353" s="65" t="str">
        <f>IF(AD353="","",SUM(AD353:AE353))</f>
        <v/>
      </c>
      <c r="AH353" s="65" t="str">
        <f>IF(AD353="","",IF(AG353&gt;AM353,3,IF(AF353&gt;AL353,3,0)))</f>
        <v/>
      </c>
      <c r="AI353" s="65" t="str">
        <f>J353</f>
        <v/>
      </c>
      <c r="AJ353" s="65" t="str">
        <f>IF(AND(C353="",G353=""),"",IF($G353&gt;$C353,2,IF($G353=$C353,1,0)))</f>
        <v/>
      </c>
      <c r="AK353" s="65" t="str">
        <f>IF(AND(D353="",H353=""),"",IF($H353&gt;$D353,2,IF($H353=$D353,1,0)))</f>
        <v/>
      </c>
      <c r="AL353" s="65" t="str">
        <f>IF(AND(E353="",I353=""),"",IF($I353&gt;$E353,1,IF($I353=$E353,0.5,0)))</f>
        <v/>
      </c>
      <c r="AM353" s="65" t="str">
        <f>IF(AJ353="","",SUM(AJ353:AK353))</f>
        <v/>
      </c>
      <c r="AN353" s="65" t="str">
        <f>IF(AJ353="","",IF(AM353&gt;AG353,3,IF(AL353&gt;AF353,3,0)))</f>
        <v/>
      </c>
    </row>
    <row r="355" spans="1:40" ht="21">
      <c r="B355" s="297" t="s">
        <v>629</v>
      </c>
      <c r="C355" s="297"/>
      <c r="D355" s="297"/>
      <c r="E355" s="297"/>
      <c r="F355" s="297"/>
      <c r="G355" s="297"/>
      <c r="H355" s="297"/>
      <c r="I355" s="297"/>
      <c r="J355" s="297"/>
    </row>
    <row r="356" spans="1:40" ht="21">
      <c r="B356" s="297" t="s">
        <v>644</v>
      </c>
      <c r="C356" s="297"/>
      <c r="D356" s="297"/>
      <c r="E356" s="297"/>
      <c r="F356" s="297"/>
      <c r="G356" s="297"/>
      <c r="H356" s="297"/>
      <c r="I356" s="297"/>
      <c r="J356" s="297"/>
      <c r="AC356" s="298" t="s">
        <v>553</v>
      </c>
      <c r="AD356" s="298"/>
      <c r="AE356" s="298"/>
      <c r="AF356" s="298"/>
      <c r="AG356" s="298"/>
      <c r="AH356" s="298"/>
      <c r="AI356" s="298" t="s">
        <v>554</v>
      </c>
      <c r="AJ356" s="298"/>
      <c r="AK356" s="298"/>
      <c r="AL356" s="298"/>
      <c r="AM356" s="298"/>
      <c r="AN356" s="298"/>
    </row>
    <row r="357" spans="1:40" ht="45">
      <c r="A357" s="66"/>
      <c r="B357" s="66" t="s">
        <v>550</v>
      </c>
      <c r="C357" s="67" t="s">
        <v>551</v>
      </c>
      <c r="D357" s="67" t="s">
        <v>552</v>
      </c>
      <c r="G357" s="67" t="s">
        <v>551</v>
      </c>
      <c r="H357" s="67" t="s">
        <v>552</v>
      </c>
      <c r="I357" s="67"/>
      <c r="J357" s="67"/>
      <c r="Z357" s="66" t="s">
        <v>596</v>
      </c>
      <c r="AA357" s="66" t="s">
        <v>597</v>
      </c>
      <c r="AB357" s="66"/>
      <c r="AC357" s="66"/>
      <c r="AD357" s="107" t="s">
        <v>594</v>
      </c>
      <c r="AE357" s="107" t="s">
        <v>592</v>
      </c>
      <c r="AF357" s="107" t="s">
        <v>593</v>
      </c>
      <c r="AG357" s="107" t="s">
        <v>601</v>
      </c>
      <c r="AH357" s="107" t="s">
        <v>595</v>
      </c>
      <c r="AI357" s="107"/>
      <c r="AJ357" s="107" t="s">
        <v>594</v>
      </c>
      <c r="AK357" s="107" t="s">
        <v>592</v>
      </c>
      <c r="AL357" s="107" t="s">
        <v>593</v>
      </c>
      <c r="AM357" s="107" t="s">
        <v>602</v>
      </c>
      <c r="AN357" s="67" t="s">
        <v>595</v>
      </c>
    </row>
    <row r="358" spans="1:40">
      <c r="A358" s="65" t="s">
        <v>696</v>
      </c>
      <c r="B358" s="65" t="str">
        <f>IF(ISNA(VLOOKUP($A$336,Results_Page,26,FALSE)),"",IF(VLOOKUP($A$336,Results_Page,26,FALSE)="","",VLOOKUP($A$336,Results_Page,26,FALSE)))</f>
        <v/>
      </c>
      <c r="C358" s="68"/>
      <c r="D358" s="68"/>
      <c r="F358" s="66" t="s">
        <v>670</v>
      </c>
      <c r="G358" s="68"/>
      <c r="H358" s="68"/>
      <c r="I358" s="68"/>
      <c r="J358" s="65" t="str">
        <f>IF(ISNA(VLOOKUP($A$337,Results_Page,26,FALSE)),"",IF(VLOOKUP($A$337,Results_Page,26,FALSE)="","",VLOOKUP($A$337,Results_Page,26,FALSE)))</f>
        <v/>
      </c>
      <c r="Z358" s="65" t="str">
        <f>IF(AH358="","",IF(AH358=3,AC358,AI358))</f>
        <v/>
      </c>
      <c r="AA358" s="65" t="str">
        <f>IF(Z358="","",IF(Z358=B358,J358,B358))</f>
        <v/>
      </c>
      <c r="AC358" s="65" t="str">
        <f>B358</f>
        <v/>
      </c>
      <c r="AD358" s="65" t="str">
        <f>IF(AND(C358="",G358=""),"",IF($C358&gt;$G358,2,IF($C358=$G358,1,0)))</f>
        <v/>
      </c>
      <c r="AE358" s="65" t="str">
        <f>IF(AND(D358="",H358=""),"",IF($D358&gt;$H358,2,IF($D358=$H358,1,0)))</f>
        <v/>
      </c>
      <c r="AF358" s="65" t="str">
        <f>IF(AND(E358="",I358=""),"",IF($E358&gt;$I358,1,IF($E358=$I358,0.5,0)))</f>
        <v/>
      </c>
      <c r="AG358" s="65" t="str">
        <f>IF(AD358="","",SUM(AD358:AE358))</f>
        <v/>
      </c>
      <c r="AH358" s="65" t="str">
        <f>IF(AD358="","",IF(AG358&gt;AM358,3,IF(AF358&gt;AL358,3,0)))</f>
        <v/>
      </c>
      <c r="AI358" s="65" t="str">
        <f>J358</f>
        <v/>
      </c>
      <c r="AJ358" s="65" t="str">
        <f>IF(AND(C358="",G358=""),"",IF($G358&gt;$C358,2,IF($G358=$C358,1,0)))</f>
        <v/>
      </c>
      <c r="AK358" s="65" t="str">
        <f>IF(AND(D358="",H358=""),"",IF($H358&gt;$D358,2,IF($H358=$D358,1,0)))</f>
        <v/>
      </c>
      <c r="AL358" s="65" t="str">
        <f>IF(AND(E358="",I358=""),"",IF($I358&gt;$E358,1,IF($I358=$E358,0.5,0)))</f>
        <v/>
      </c>
      <c r="AM358" s="65" t="str">
        <f>IF(AJ358="","",SUM(AJ358:AK358))</f>
        <v/>
      </c>
      <c r="AN358" s="65" t="str">
        <f>IF(AJ358="","",IF(AM358&gt;AG358,3,IF(AL358&gt;AF358,3,0)))</f>
        <v/>
      </c>
    </row>
    <row r="359" spans="1:40">
      <c r="A359" s="65" t="s">
        <v>697</v>
      </c>
      <c r="B359" s="65" t="str">
        <f>IF(ISNA(VLOOKUP($A$338,Results_Page,26,FALSE)),"",IF(VLOOKUP($A$338,Results_Page,26,FALSE)="","",VLOOKUP($A$338,Results_Page,26,FALSE)))</f>
        <v/>
      </c>
      <c r="C359" s="68"/>
      <c r="D359" s="68"/>
      <c r="F359" s="66" t="s">
        <v>670</v>
      </c>
      <c r="G359" s="68"/>
      <c r="H359" s="68"/>
      <c r="I359" s="68"/>
      <c r="J359" s="65" t="str">
        <f>IF(ISNA(VLOOKUP($A$339,Results_Page,26,FALSE)),"",IF(VLOOKUP($A$339,Results_Page,26,FALSE)="","",VLOOKUP($A$339,Results_Page,26,FALSE)))</f>
        <v/>
      </c>
      <c r="Z359" s="65" t="str">
        <f>IF(AH359="","",IF(AH359=3,AC359,AI359))</f>
        <v/>
      </c>
      <c r="AA359" s="65" t="str">
        <f>IF(Z359="","",IF(Z359=B359,J359,B359))</f>
        <v/>
      </c>
      <c r="AC359" s="65" t="str">
        <f>B359</f>
        <v/>
      </c>
      <c r="AD359" s="65" t="str">
        <f>IF(AND(C359="",G359=""),"",IF($C359&gt;$G359,2,IF($C359=$G359,1,0)))</f>
        <v/>
      </c>
      <c r="AE359" s="65" t="str">
        <f>IF(AND(D359="",H359=""),"",IF($D359&gt;$H359,2,IF($D359=$H359,1,0)))</f>
        <v/>
      </c>
      <c r="AF359" s="65" t="str">
        <f>IF(AND(E359="",I359=""),"",IF($E359&gt;$I359,1,IF($E359=$I359,0.5,0)))</f>
        <v/>
      </c>
      <c r="AG359" s="65" t="str">
        <f>IF(AD359="","",SUM(AD359:AE359))</f>
        <v/>
      </c>
      <c r="AH359" s="65" t="str">
        <f>IF(AD359="","",IF(AG359&gt;AM359,3,IF(AF359&gt;AL359,3,0)))</f>
        <v/>
      </c>
      <c r="AI359" s="65" t="str">
        <f>J359</f>
        <v/>
      </c>
      <c r="AJ359" s="65" t="str">
        <f>IF(AND(C359="",G359=""),"",IF($G359&gt;$C359,2,IF($G359=$C359,1,0)))</f>
        <v/>
      </c>
      <c r="AK359" s="65" t="str">
        <f>IF(AND(D359="",H359=""),"",IF($H359&gt;$D359,2,IF($H359=$D359,1,0)))</f>
        <v/>
      </c>
      <c r="AL359" s="65" t="str">
        <f>IF(AND(E359="",I359=""),"",IF($I359&gt;$E359,1,IF($I359=$E359,0.5,0)))</f>
        <v/>
      </c>
      <c r="AM359" s="65" t="str">
        <f>IF(AJ359="","",SUM(AJ359:AK359))</f>
        <v/>
      </c>
      <c r="AN359" s="65" t="str">
        <f>IF(AJ359="","",IF(AM359&gt;AG359,3,IF(AL359&gt;AF359,3,0)))</f>
        <v/>
      </c>
    </row>
    <row r="361" spans="1:40" ht="21">
      <c r="B361" s="297" t="s">
        <v>645</v>
      </c>
      <c r="C361" s="297"/>
      <c r="D361" s="297"/>
      <c r="E361" s="297"/>
      <c r="F361" s="297"/>
      <c r="G361" s="297"/>
      <c r="H361" s="297"/>
      <c r="I361" s="297"/>
      <c r="J361" s="297"/>
      <c r="AC361" s="298" t="s">
        <v>553</v>
      </c>
      <c r="AD361" s="298"/>
      <c r="AE361" s="298"/>
      <c r="AF361" s="298"/>
      <c r="AG361" s="298"/>
      <c r="AH361" s="298"/>
      <c r="AI361" s="298" t="s">
        <v>554</v>
      </c>
      <c r="AJ361" s="298"/>
      <c r="AK361" s="298"/>
      <c r="AL361" s="298"/>
      <c r="AM361" s="298"/>
      <c r="AN361" s="298"/>
    </row>
    <row r="362" spans="1:40" ht="45">
      <c r="A362" s="66"/>
      <c r="B362" s="66" t="s">
        <v>550</v>
      </c>
      <c r="C362" s="67" t="s">
        <v>551</v>
      </c>
      <c r="D362" s="67" t="s">
        <v>552</v>
      </c>
      <c r="G362" s="67" t="s">
        <v>551</v>
      </c>
      <c r="H362" s="67" t="s">
        <v>552</v>
      </c>
      <c r="I362" s="67"/>
      <c r="J362" s="67"/>
      <c r="Z362" s="66" t="s">
        <v>596</v>
      </c>
      <c r="AA362" s="66" t="s">
        <v>597</v>
      </c>
      <c r="AB362" s="66"/>
      <c r="AC362" s="66"/>
      <c r="AD362" s="107" t="s">
        <v>594</v>
      </c>
      <c r="AE362" s="107" t="s">
        <v>592</v>
      </c>
      <c r="AF362" s="107" t="s">
        <v>593</v>
      </c>
      <c r="AG362" s="107" t="s">
        <v>601</v>
      </c>
      <c r="AH362" s="107" t="s">
        <v>595</v>
      </c>
      <c r="AI362" s="107"/>
      <c r="AJ362" s="107" t="s">
        <v>594</v>
      </c>
      <c r="AK362" s="107" t="s">
        <v>592</v>
      </c>
      <c r="AL362" s="107" t="s">
        <v>593</v>
      </c>
      <c r="AM362" s="107" t="s">
        <v>602</v>
      </c>
      <c r="AN362" s="67" t="s">
        <v>595</v>
      </c>
    </row>
    <row r="363" spans="1:40">
      <c r="A363" s="65" t="s">
        <v>677</v>
      </c>
      <c r="B363" s="65" t="str">
        <f>IF(ISNA(VLOOKUP($A343,Results_Page,26,FALSE)),"",IF(VLOOKUP($A343,Results_Page,26,FALSE)="","",VLOOKUP($A343,Results_Page,26,FALSE)))</f>
        <v/>
      </c>
      <c r="C363" s="68"/>
      <c r="D363" s="68"/>
      <c r="F363" s="66" t="s">
        <v>670</v>
      </c>
      <c r="G363" s="68"/>
      <c r="H363" s="68"/>
      <c r="I363" s="68"/>
      <c r="J363" s="65" t="str">
        <f>IF(ISNA(VLOOKUP($A344,Results_Page,26,FALSE)),"",IF(VLOOKUP($A344,Results_Page,26,FALSE)="","",VLOOKUP($A344,Results_Page,26,FALSE)))</f>
        <v/>
      </c>
      <c r="Z363" s="65" t="str">
        <f>IF(AH363="","",IF(AH363=3,AC363,AI363))</f>
        <v/>
      </c>
      <c r="AA363" s="65" t="str">
        <f>IF(Z363="","",IF(Z363=B363,J363,B363))</f>
        <v/>
      </c>
      <c r="AC363" s="65" t="str">
        <f>B363</f>
        <v/>
      </c>
      <c r="AD363" s="65" t="str">
        <f>IF(AND(C363="",G363=""),"",IF($C363&gt;$G363,2,IF($C363=$G363,1,0)))</f>
        <v/>
      </c>
      <c r="AE363" s="65" t="str">
        <f>IF(AND(D363="",H363=""),"",IF($D363&gt;$H363,2,IF($D363=$H363,1,0)))</f>
        <v/>
      </c>
      <c r="AF363" s="65" t="str">
        <f>IF(AND(E363="",I363=""),"",IF($E363&gt;$I363,1,IF($E363=$I363,0.5,0)))</f>
        <v/>
      </c>
      <c r="AG363" s="65" t="str">
        <f>IF(AD363="","",SUM(AD363:AE363))</f>
        <v/>
      </c>
      <c r="AH363" s="65" t="str">
        <f>IF(AD363="","",IF(AG363&gt;AM363,3,IF(AF363&gt;AL363,3,0)))</f>
        <v/>
      </c>
      <c r="AI363" s="65" t="str">
        <f>J363</f>
        <v/>
      </c>
      <c r="AJ363" s="65" t="str">
        <f>IF(AND(C363="",G363=""),"",IF($G363&gt;$C363,2,IF($G363=$C363,1,0)))</f>
        <v/>
      </c>
      <c r="AK363" s="65" t="str">
        <f>IF(AND(D363="",H363=""),"",IF($H363&gt;$D363,2,IF($H363=$D363,1,0)))</f>
        <v/>
      </c>
      <c r="AL363" s="65" t="str">
        <f>IF(AND(E363="",I363=""),"",IF($I363&gt;$E363,1,IF($I363=$E363,0.5,0)))</f>
        <v/>
      </c>
      <c r="AM363" s="65" t="str">
        <f>IF(AJ363="","",SUM(AJ363:AK363))</f>
        <v/>
      </c>
      <c r="AN363" s="65" t="str">
        <f>IF(AJ363="","",IF(AM363&gt;AG363,3,IF(AL363&gt;AF363,3,0)))</f>
        <v/>
      </c>
    </row>
    <row r="364" spans="1:40">
      <c r="A364" s="65" t="s">
        <v>678</v>
      </c>
      <c r="B364" s="65" t="str">
        <f>IF(ISNA(VLOOKUP($A350,Results_Page,26,FALSE)),"",IF(VLOOKUP($A350,Results_Page,26,FALSE)="","",VLOOKUP($A350,Results_Page,26,FALSE)))</f>
        <v/>
      </c>
      <c r="C364" s="68"/>
      <c r="D364" s="68"/>
      <c r="F364" s="66" t="s">
        <v>670</v>
      </c>
      <c r="G364" s="68"/>
      <c r="H364" s="68"/>
      <c r="I364" s="68"/>
      <c r="J364" s="65" t="str">
        <f>IF(ISNA(VLOOKUP($A351,Results_Page,26,FALSE)),"",IF(VLOOKUP($A351,Results_Page,26,FALSE)="","",VLOOKUP($A351,Results_Page,26,FALSE)))</f>
        <v/>
      </c>
      <c r="Z364" s="65" t="str">
        <f>IF(AH364="","",IF(AH364=3,AC364,AI364))</f>
        <v/>
      </c>
      <c r="AA364" s="65" t="str">
        <f>IF(Z364="","",IF(Z364=B364,J364,B364))</f>
        <v/>
      </c>
      <c r="AC364" s="65" t="str">
        <f>B364</f>
        <v/>
      </c>
      <c r="AD364" s="65" t="str">
        <f>IF(AND(C364="",G364=""),"",IF($C364&gt;$G364,2,IF($C364=$G364,1,0)))</f>
        <v/>
      </c>
      <c r="AE364" s="65" t="str">
        <f>IF(AND(D364="",H364=""),"",IF($D364&gt;$H364,2,IF($D364=$H364,1,0)))</f>
        <v/>
      </c>
      <c r="AF364" s="65" t="str">
        <f>IF(AND(E364="",I364=""),"",IF($E364&gt;$I364,1,IF($E364=$I364,0.5,0)))</f>
        <v/>
      </c>
      <c r="AG364" s="65" t="str">
        <f>IF(AD364="","",SUM(AD364:AE364))</f>
        <v/>
      </c>
      <c r="AH364" s="65" t="str">
        <f>IF(AD364="","",IF(AG364&gt;AM364,3,IF(AF364&gt;AL364,3,0)))</f>
        <v/>
      </c>
      <c r="AI364" s="65" t="str">
        <f>J364</f>
        <v/>
      </c>
      <c r="AJ364" s="65" t="str">
        <f>IF(AND(C364="",G364=""),"",IF($G364&gt;$C364,2,IF($G364=$C364,1,0)))</f>
        <v/>
      </c>
      <c r="AK364" s="65" t="str">
        <f>IF(AND(D364="",H364=""),"",IF($H364&gt;$D364,2,IF($H364=$D364,1,0)))</f>
        <v/>
      </c>
      <c r="AL364" s="65" t="str">
        <f>IF(AND(E364="",I364=""),"",IF($I364&gt;$E364,1,IF($I364=$E364,0.5,0)))</f>
        <v/>
      </c>
      <c r="AM364" s="65" t="str">
        <f>IF(AJ364="","",SUM(AJ364:AK364))</f>
        <v/>
      </c>
      <c r="AN364" s="65" t="str">
        <f>IF(AJ364="","",IF(AM364&gt;AG364,3,IF(AL364&gt;AF364,3,0)))</f>
        <v/>
      </c>
    </row>
    <row r="365" spans="1:40">
      <c r="A365" s="65" t="s">
        <v>687</v>
      </c>
      <c r="B365" s="65" t="str">
        <f>IF(ISNA(VLOOKUP($A345,Results_Page,26,FALSE)),"",IF(VLOOKUP($A345,Results_Page,26,FALSE)="","",VLOOKUP($A345,Results_Page,26,FALSE)))</f>
        <v/>
      </c>
      <c r="C365" s="68"/>
      <c r="D365" s="68"/>
      <c r="F365" s="66" t="s">
        <v>670</v>
      </c>
      <c r="G365" s="68"/>
      <c r="H365" s="68"/>
      <c r="I365" s="68"/>
      <c r="J365" s="65" t="str">
        <f>IF(ISNA(VLOOKUP($A346,Results_Page,26,FALSE)),"",IF(VLOOKUP($A346,Results_Page,26,FALSE)="","",VLOOKUP($A346,Results_Page,26,FALSE)))</f>
        <v/>
      </c>
      <c r="Z365" s="65" t="str">
        <f>IF(AH365="","",IF(AH365=3,AC365,AI365))</f>
        <v/>
      </c>
      <c r="AA365" s="65" t="str">
        <f>IF(Z365="","",IF(Z365=B365,J365,B365))</f>
        <v/>
      </c>
      <c r="AC365" s="65" t="str">
        <f>B365</f>
        <v/>
      </c>
      <c r="AD365" s="65" t="str">
        <f>IF(AND(C365="",G365=""),"",IF($C365&gt;$G365,2,IF($C365=$G365,1,0)))</f>
        <v/>
      </c>
      <c r="AE365" s="65" t="str">
        <f>IF(AND(D365="",H365=""),"",IF($D365&gt;$H365,2,IF($D365=$H365,1,0)))</f>
        <v/>
      </c>
      <c r="AF365" s="65" t="str">
        <f>IF(AND(E365="",I365=""),"",IF($E365&gt;$I365,1,IF($E365=$I365,0.5,0)))</f>
        <v/>
      </c>
      <c r="AG365" s="65" t="str">
        <f>IF(AD365="","",SUM(AD365:AE365))</f>
        <v/>
      </c>
      <c r="AH365" s="65" t="str">
        <f>IF(AD365="","",IF(AG365&gt;AM365,3,IF(AF365&gt;AL365,3,0)))</f>
        <v/>
      </c>
      <c r="AI365" s="65" t="str">
        <f>J365</f>
        <v/>
      </c>
      <c r="AJ365" s="65" t="str">
        <f>IF(AND(C365="",G365=""),"",IF($G365&gt;$C365,2,IF($G365=$C365,1,0)))</f>
        <v/>
      </c>
      <c r="AK365" s="65" t="str">
        <f>IF(AND(D365="",H365=""),"",IF($H365&gt;$D365,2,IF($H365=$D365,1,0)))</f>
        <v/>
      </c>
      <c r="AL365" s="65" t="str">
        <f>IF(AND(E365="",I365=""),"",IF($I365&gt;$E365,1,IF($I365=$E365,0.5,0)))</f>
        <v/>
      </c>
      <c r="AM365" s="65" t="str">
        <f>IF(AJ365="","",SUM(AJ365:AK365))</f>
        <v/>
      </c>
      <c r="AN365" s="65" t="str">
        <f>IF(AJ365="","",IF(AM365&gt;AG365,3,IF(AL365&gt;AF365,3,0)))</f>
        <v/>
      </c>
    </row>
    <row r="366" spans="1:40">
      <c r="A366" s="65" t="s">
        <v>688</v>
      </c>
      <c r="B366" s="65" t="str">
        <f>IF(ISNA(VLOOKUP($A352,Results_Page,26,FALSE)),"",IF(VLOOKUP($A352,Results_Page,26,FALSE)="","",VLOOKUP($A352,Results_Page,26,FALSE)))</f>
        <v/>
      </c>
      <c r="C366" s="68"/>
      <c r="D366" s="68"/>
      <c r="F366" s="66" t="s">
        <v>670</v>
      </c>
      <c r="G366" s="68"/>
      <c r="H366" s="68"/>
      <c r="I366" s="68"/>
      <c r="J366" s="65" t="str">
        <f>IF(ISNA(VLOOKUP($A353,Results_Page,26,FALSE)),"",IF(VLOOKUP($A353,Results_Page,26,FALSE)="","",VLOOKUP($A353,Results_Page,26,FALSE)))</f>
        <v/>
      </c>
      <c r="Z366" s="65" t="str">
        <f>IF(AH366="","",IF(AH366=3,AC366,AI366))</f>
        <v/>
      </c>
      <c r="AA366" s="65" t="str">
        <f>IF(Z366="","",IF(Z366=B366,J366,B366))</f>
        <v/>
      </c>
      <c r="AC366" s="65" t="str">
        <f>B366</f>
        <v/>
      </c>
      <c r="AD366" s="65" t="str">
        <f>IF(AND(C366="",G366=""),"",IF($C366&gt;$G366,2,IF($C366=$G366,1,0)))</f>
        <v/>
      </c>
      <c r="AE366" s="65" t="str">
        <f>IF(AND(D366="",H366=""),"",IF($D366&gt;$H366,2,IF($D366=$H366,1,0)))</f>
        <v/>
      </c>
      <c r="AF366" s="65" t="str">
        <f>IF(AND(E366="",I366=""),"",IF($E366&gt;$I366,1,IF($E366=$I366,0.5,0)))</f>
        <v/>
      </c>
      <c r="AG366" s="65" t="str">
        <f>IF(AD366="","",SUM(AD366:AE366))</f>
        <v/>
      </c>
      <c r="AH366" s="65" t="str">
        <f>IF(AD366="","",IF(AG366&gt;AM366,3,IF(AF366&gt;AL366,3,0)))</f>
        <v/>
      </c>
      <c r="AI366" s="65" t="str">
        <f>J366</f>
        <v/>
      </c>
      <c r="AJ366" s="65" t="str">
        <f>IF(AND(C366="",G366=""),"",IF($G366&gt;$C366,2,IF($G366=$C366,1,0)))</f>
        <v/>
      </c>
      <c r="AK366" s="65" t="str">
        <f>IF(AND(D366="",H366=""),"",IF($H366&gt;$D366,2,IF($H366=$D366,1,0)))</f>
        <v/>
      </c>
      <c r="AL366" s="65" t="str">
        <f>IF(AND(E366="",I366=""),"",IF($I366&gt;$E366,1,IF($I366=$E366,0.5,0)))</f>
        <v/>
      </c>
      <c r="AM366" s="65" t="str">
        <f>IF(AJ366="","",SUM(AJ366:AK366))</f>
        <v/>
      </c>
      <c r="AN366" s="65" t="str">
        <f>IF(AJ366="","",IF(AM366&gt;AG366,3,IF(AL366&gt;AF366,3,0)))</f>
        <v/>
      </c>
    </row>
    <row r="368" spans="1:40" ht="21">
      <c r="B368" s="297" t="s">
        <v>646</v>
      </c>
      <c r="C368" s="297"/>
      <c r="D368" s="297"/>
      <c r="E368" s="297"/>
      <c r="F368" s="297"/>
      <c r="G368" s="297"/>
      <c r="H368" s="297"/>
      <c r="I368" s="297"/>
      <c r="J368" s="297"/>
      <c r="AC368" s="298" t="s">
        <v>553</v>
      </c>
      <c r="AD368" s="298"/>
      <c r="AE368" s="298"/>
      <c r="AF368" s="298"/>
      <c r="AG368" s="298"/>
      <c r="AH368" s="298"/>
      <c r="AI368" s="298" t="s">
        <v>554</v>
      </c>
      <c r="AJ368" s="298"/>
      <c r="AK368" s="298"/>
      <c r="AL368" s="298"/>
      <c r="AM368" s="298"/>
      <c r="AN368" s="298"/>
    </row>
    <row r="369" spans="1:40" ht="45">
      <c r="A369" s="66"/>
      <c r="B369" s="66" t="s">
        <v>550</v>
      </c>
      <c r="C369" s="67" t="s">
        <v>551</v>
      </c>
      <c r="D369" s="67" t="s">
        <v>552</v>
      </c>
      <c r="G369" s="67" t="s">
        <v>551</v>
      </c>
      <c r="H369" s="67" t="s">
        <v>552</v>
      </c>
      <c r="I369" s="67"/>
      <c r="J369" s="67"/>
      <c r="Z369" s="66" t="s">
        <v>596</v>
      </c>
      <c r="AA369" s="66" t="s">
        <v>597</v>
      </c>
      <c r="AB369" s="66"/>
      <c r="AC369" s="66"/>
      <c r="AD369" s="107" t="s">
        <v>594</v>
      </c>
      <c r="AE369" s="107" t="s">
        <v>592</v>
      </c>
      <c r="AF369" s="107" t="s">
        <v>593</v>
      </c>
      <c r="AG369" s="107" t="s">
        <v>601</v>
      </c>
      <c r="AH369" s="107" t="s">
        <v>595</v>
      </c>
      <c r="AI369" s="107"/>
      <c r="AJ369" s="107" t="s">
        <v>594</v>
      </c>
      <c r="AK369" s="107" t="s">
        <v>592</v>
      </c>
      <c r="AL369" s="107" t="s">
        <v>593</v>
      </c>
      <c r="AM369" s="107" t="s">
        <v>602</v>
      </c>
      <c r="AN369" s="67" t="s">
        <v>595</v>
      </c>
    </row>
    <row r="370" spans="1:40">
      <c r="A370" s="65" t="s">
        <v>698</v>
      </c>
      <c r="B370" s="65" t="str">
        <f>IF(ISNA(VLOOKUP($A358,Results_Page,26,FALSE)),"",IF(VLOOKUP($A358,Results_Page,26,FALSE)="","",VLOOKUP($A358,Results_Page,26,FALSE)))</f>
        <v/>
      </c>
      <c r="C370" s="68"/>
      <c r="D370" s="68"/>
      <c r="F370" s="66" t="s">
        <v>670</v>
      </c>
      <c r="G370" s="68"/>
      <c r="H370" s="68"/>
      <c r="I370" s="68"/>
      <c r="J370" s="65" t="str">
        <f>IF(ISNA(VLOOKUP($A359,Results_Page,26,FALSE)),"",IF(VLOOKUP($A359,Results_Page,26,FALSE)="","",VLOOKUP($A359,Results_Page,26,FALSE)))</f>
        <v/>
      </c>
      <c r="Z370" s="65" t="str">
        <f>IF(AH370="","",IF(AH370=3,AC370,AI370))</f>
        <v/>
      </c>
      <c r="AA370" s="65" t="str">
        <f>IF(Z370="","",IF(Z370=B370,J370,B370))</f>
        <v/>
      </c>
      <c r="AC370" s="65" t="str">
        <f>B370</f>
        <v/>
      </c>
      <c r="AD370" s="65" t="str">
        <f>IF(AND(C370="",G370=""),"",IF($C370&gt;$G370,2,IF($C370=$G370,1,0)))</f>
        <v/>
      </c>
      <c r="AE370" s="65" t="str">
        <f>IF(AND(D370="",H370=""),"",IF($D370&gt;$H370,2,IF($D370=$H370,1,0)))</f>
        <v/>
      </c>
      <c r="AF370" s="65" t="str">
        <f>IF(AND(E370="",I370=""),"",IF($E370&gt;$I370,1,IF($E370=$I370,0.5,0)))</f>
        <v/>
      </c>
      <c r="AG370" s="65" t="str">
        <f>IF(AD370="","",SUM(AD370:AE370))</f>
        <v/>
      </c>
      <c r="AH370" s="65" t="str">
        <f>IF(AD370="","",IF(AG370&gt;AM370,3,IF(AF370&gt;AL370,3,0)))</f>
        <v/>
      </c>
      <c r="AI370" s="65" t="str">
        <f>J370</f>
        <v/>
      </c>
      <c r="AJ370" s="65" t="str">
        <f>IF(AND(C370="",G370=""),"",IF($G370&gt;$C370,2,IF($G370=$C370,1,0)))</f>
        <v/>
      </c>
      <c r="AK370" s="65" t="str">
        <f>IF(AND(D370="",H370=""),"",IF($H370&gt;$D370,2,IF($H370=$D370,1,0)))</f>
        <v/>
      </c>
      <c r="AL370" s="65" t="str">
        <f>IF(AND(E370="",I370=""),"",IF($I370&gt;$E370,1,IF($I370=$E370,0.5,0)))</f>
        <v/>
      </c>
      <c r="AM370" s="65" t="str">
        <f>IF(AJ370="","",SUM(AJ370:AK370))</f>
        <v/>
      </c>
      <c r="AN370" s="65" t="str">
        <f>IF(AJ370="","",IF(AM370&gt;AG370,3,IF(AL370&gt;AF370,3,0)))</f>
        <v/>
      </c>
    </row>
    <row r="372" spans="1:40" ht="21">
      <c r="B372" s="297" t="s">
        <v>647</v>
      </c>
      <c r="C372" s="297"/>
      <c r="D372" s="297"/>
      <c r="E372" s="297"/>
      <c r="F372" s="297"/>
      <c r="G372" s="297"/>
      <c r="H372" s="297"/>
      <c r="I372" s="297"/>
      <c r="J372" s="297"/>
      <c r="AC372" s="298" t="s">
        <v>553</v>
      </c>
      <c r="AD372" s="298"/>
      <c r="AE372" s="298"/>
      <c r="AF372" s="298"/>
      <c r="AG372" s="298"/>
      <c r="AH372" s="298"/>
      <c r="AI372" s="298" t="s">
        <v>554</v>
      </c>
      <c r="AJ372" s="298"/>
      <c r="AK372" s="298"/>
      <c r="AL372" s="298"/>
      <c r="AM372" s="298"/>
      <c r="AN372" s="298"/>
    </row>
    <row r="373" spans="1:40" ht="45">
      <c r="A373" s="66"/>
      <c r="B373" s="66" t="s">
        <v>550</v>
      </c>
      <c r="C373" s="67" t="s">
        <v>551</v>
      </c>
      <c r="D373" s="67" t="s">
        <v>552</v>
      </c>
      <c r="G373" s="67" t="s">
        <v>551</v>
      </c>
      <c r="H373" s="67" t="s">
        <v>552</v>
      </c>
      <c r="I373" s="67"/>
      <c r="J373" s="67"/>
      <c r="Z373" s="66" t="s">
        <v>596</v>
      </c>
      <c r="AA373" s="66" t="s">
        <v>597</v>
      </c>
      <c r="AB373" s="66"/>
      <c r="AC373" s="66"/>
      <c r="AD373" s="107" t="s">
        <v>594</v>
      </c>
      <c r="AE373" s="107" t="s">
        <v>592</v>
      </c>
      <c r="AF373" s="107" t="s">
        <v>593</v>
      </c>
      <c r="AG373" s="107" t="s">
        <v>601</v>
      </c>
      <c r="AH373" s="107" t="s">
        <v>595</v>
      </c>
      <c r="AI373" s="107"/>
      <c r="AJ373" s="107" t="s">
        <v>594</v>
      </c>
      <c r="AK373" s="107" t="s">
        <v>592</v>
      </c>
      <c r="AL373" s="107" t="s">
        <v>593</v>
      </c>
      <c r="AM373" s="107" t="s">
        <v>602</v>
      </c>
      <c r="AN373" s="67" t="s">
        <v>595</v>
      </c>
    </row>
    <row r="374" spans="1:40">
      <c r="A374" s="65" t="s">
        <v>689</v>
      </c>
      <c r="B374" s="65" t="str">
        <f>IF(ISNA(VLOOKUP($A365,Results_Page,26,FALSE)),"",IF(VLOOKUP($A365,Results_Page,26,FALSE)="","",VLOOKUP($A365,Results_Page,26,FALSE)))</f>
        <v/>
      </c>
      <c r="C374" s="68"/>
      <c r="D374" s="68"/>
      <c r="F374" s="66" t="s">
        <v>670</v>
      </c>
      <c r="G374" s="68"/>
      <c r="H374" s="68"/>
      <c r="I374" s="68"/>
      <c r="J374" s="65" t="str">
        <f>IF(ISNA(VLOOKUP($A366,Results_Page,26,FALSE)),"",IF(VLOOKUP($A366,Results_Page,26,FALSE)="","",VLOOKUP($A366,Results_Page,26,FALSE)))</f>
        <v/>
      </c>
      <c r="Z374" s="65" t="str">
        <f>IF(AH374="","",IF(AH374=3,AC374,AI374))</f>
        <v/>
      </c>
      <c r="AA374" s="65" t="str">
        <f>IF(Z374="","",IF(Z374=B374,J374,B374))</f>
        <v/>
      </c>
      <c r="AC374" s="65" t="str">
        <f>B374</f>
        <v/>
      </c>
      <c r="AD374" s="65" t="str">
        <f>IF(AND(C374="",G374=""),"",IF($C374&gt;$G374,2,IF($C374=$G374,1,0)))</f>
        <v/>
      </c>
      <c r="AE374" s="65" t="str">
        <f>IF(AND(D374="",H374=""),"",IF($D374&gt;$H374,2,IF($D374=$H374,1,0)))</f>
        <v/>
      </c>
      <c r="AF374" s="65" t="str">
        <f>IF(AND(E374="",I374=""),"",IF($E374&gt;$I374,1,IF($E374=$I374,0.5,0)))</f>
        <v/>
      </c>
      <c r="AG374" s="65" t="str">
        <f>IF(AD374="","",SUM(AD374:AE374))</f>
        <v/>
      </c>
      <c r="AH374" s="65" t="str">
        <f>IF(AD374="","",IF(AG374&gt;AM374,3,IF(AF374&gt;AL374,3,0)))</f>
        <v/>
      </c>
      <c r="AI374" s="65" t="str">
        <f>J374</f>
        <v/>
      </c>
      <c r="AJ374" s="65" t="str">
        <f>IF(AND(C374="",G374=""),"",IF($G374&gt;$C374,2,IF($G374=$C374,1,0)))</f>
        <v/>
      </c>
      <c r="AK374" s="65" t="str">
        <f>IF(AND(D374="",H374=""),"",IF($H374&gt;$D374,2,IF($H374=$D374,1,0)))</f>
        <v/>
      </c>
      <c r="AL374" s="65" t="str">
        <f>IF(AND(E374="",I374=""),"",IF($I374&gt;$E374,1,IF($I374=$E374,0.5,0)))</f>
        <v/>
      </c>
      <c r="AM374" s="65" t="str">
        <f>IF(AJ374="","",SUM(AJ374:AK374))</f>
        <v/>
      </c>
      <c r="AN374" s="65" t="str">
        <f>IF(AJ374="","",IF(AM374&gt;AG374,3,IF(AL374&gt;AF374,3,0)))</f>
        <v/>
      </c>
    </row>
    <row r="376" spans="1:40" ht="21">
      <c r="B376" s="297" t="s">
        <v>648</v>
      </c>
      <c r="C376" s="297"/>
      <c r="D376" s="297"/>
      <c r="E376" s="297"/>
      <c r="F376" s="297"/>
      <c r="G376" s="297"/>
      <c r="H376" s="297"/>
      <c r="I376" s="297"/>
      <c r="J376" s="297"/>
      <c r="AC376" s="298" t="s">
        <v>553</v>
      </c>
      <c r="AD376" s="298"/>
      <c r="AE376" s="298"/>
      <c r="AF376" s="298"/>
      <c r="AG376" s="298"/>
      <c r="AH376" s="298"/>
      <c r="AI376" s="298" t="s">
        <v>554</v>
      </c>
      <c r="AJ376" s="298"/>
      <c r="AK376" s="298"/>
      <c r="AL376" s="298"/>
      <c r="AM376" s="298"/>
      <c r="AN376" s="298"/>
    </row>
    <row r="377" spans="1:40" ht="45">
      <c r="A377" s="66"/>
      <c r="B377" s="66" t="s">
        <v>550</v>
      </c>
      <c r="C377" s="67" t="s">
        <v>551</v>
      </c>
      <c r="D377" s="67" t="s">
        <v>552</v>
      </c>
      <c r="G377" s="67" t="s">
        <v>551</v>
      </c>
      <c r="H377" s="67" t="s">
        <v>552</v>
      </c>
      <c r="I377" s="67"/>
      <c r="J377" s="67"/>
      <c r="Z377" s="66" t="s">
        <v>596</v>
      </c>
      <c r="AA377" s="66" t="s">
        <v>597</v>
      </c>
      <c r="AB377" s="66"/>
      <c r="AC377" s="66"/>
      <c r="AD377" s="107" t="s">
        <v>594</v>
      </c>
      <c r="AE377" s="107" t="s">
        <v>592</v>
      </c>
      <c r="AF377" s="107" t="s">
        <v>593</v>
      </c>
      <c r="AG377" s="107" t="s">
        <v>601</v>
      </c>
      <c r="AH377" s="107" t="s">
        <v>595</v>
      </c>
      <c r="AI377" s="107"/>
      <c r="AJ377" s="107" t="s">
        <v>594</v>
      </c>
      <c r="AK377" s="107" t="s">
        <v>592</v>
      </c>
      <c r="AL377" s="107" t="s">
        <v>593</v>
      </c>
      <c r="AM377" s="107" t="s">
        <v>602</v>
      </c>
      <c r="AN377" s="67" t="s">
        <v>595</v>
      </c>
    </row>
    <row r="378" spans="1:40">
      <c r="A378" s="65" t="s">
        <v>679</v>
      </c>
      <c r="B378" s="65" t="str">
        <f>IF(ISNA(VLOOKUP($A363,Results_Page,26,FALSE)),"",IF(VLOOKUP($A363,Results_Page,26,FALSE)="","",VLOOKUP($A363,Results_Page,26,FALSE)))</f>
        <v/>
      </c>
      <c r="C378" s="68"/>
      <c r="D378" s="68"/>
      <c r="F378" s="66" t="s">
        <v>670</v>
      </c>
      <c r="G378" s="68"/>
      <c r="H378" s="68"/>
      <c r="I378" s="68"/>
      <c r="J378" s="65" t="str">
        <f>IF(ISNA(VLOOKUP($A364,Results_Page,26,FALSE)),"",IF(VLOOKUP($A364,Results_Page,26,FALSE)="","",VLOOKUP($A364,Results_Page,26,FALSE)))</f>
        <v/>
      </c>
      <c r="Z378" s="65" t="str">
        <f>IF(AH378="","",IF(AH378=3,AC378,AI378))</f>
        <v/>
      </c>
      <c r="AA378" s="65" t="str">
        <f>IF(Z378="","",IF(Z378=B378,J378,B378))</f>
        <v/>
      </c>
      <c r="AC378" s="65" t="str">
        <f>B378</f>
        <v/>
      </c>
      <c r="AD378" s="65" t="str">
        <f>IF(AND(C378="",G378=""),"",IF($C378&gt;$G378,2,IF($C378=$G378,1,0)))</f>
        <v/>
      </c>
      <c r="AE378" s="65" t="str">
        <f>IF(AND(D378="",H378=""),"",IF($D378&gt;$H378,2,IF($D378=$H378,1,0)))</f>
        <v/>
      </c>
      <c r="AF378" s="65" t="str">
        <f>IF(AND(E378="",I378=""),"",IF($E378&gt;$I378,1,IF($E378=$I378,0.5,0)))</f>
        <v/>
      </c>
      <c r="AG378" s="65" t="str">
        <f>IF(AD378="","",SUM(AD378:AE378))</f>
        <v/>
      </c>
      <c r="AH378" s="65" t="str">
        <f>IF(AD378="","",IF(AG378&gt;AM378,3,IF(AF378&gt;AL378,3,0)))</f>
        <v/>
      </c>
      <c r="AI378" s="65" t="str">
        <f>J378</f>
        <v/>
      </c>
      <c r="AJ378" s="65" t="str">
        <f>IF(AND(C378="",G378=""),"",IF($G378&gt;$C378,2,IF($G378=$C378,1,0)))</f>
        <v/>
      </c>
      <c r="AK378" s="65" t="str">
        <f>IF(AND(D378="",H378=""),"",IF($H378&gt;$D378,2,IF($H378=$D378,1,0)))</f>
        <v/>
      </c>
      <c r="AL378" s="65" t="str">
        <f>IF(AND(E378="",I378=""),"",IF($I378&gt;$E378,1,IF($I378=$E378,0.5,0)))</f>
        <v/>
      </c>
      <c r="AM378" s="65" t="str">
        <f>IF(AJ378="","",SUM(AJ378:AK378))</f>
        <v/>
      </c>
      <c r="AN378" s="65" t="str">
        <f>IF(AJ378="","",IF(AM378&gt;AG378,3,IF(AL378&gt;AF378,3,0)))</f>
        <v/>
      </c>
    </row>
  </sheetData>
  <sheetProtection selectLockedCells="1"/>
  <autoFilter ref="A3:K241" xr:uid="{B6ABDB1F-4C4E-4255-AF82-BD01EA915D6C}"/>
  <mergeCells count="142">
    <mergeCell ref="AC356:AH356"/>
    <mergeCell ref="AI356:AN356"/>
    <mergeCell ref="AC361:AH361"/>
    <mergeCell ref="AI361:AN361"/>
    <mergeCell ref="AC368:AH368"/>
    <mergeCell ref="AI368:AN368"/>
    <mergeCell ref="AC372:AH372"/>
    <mergeCell ref="AI372:AN372"/>
    <mergeCell ref="AC376:AH376"/>
    <mergeCell ref="AI376:AN376"/>
    <mergeCell ref="AC322:AH322"/>
    <mergeCell ref="AI322:AN322"/>
    <mergeCell ref="AC327:AH327"/>
    <mergeCell ref="AI327:AN327"/>
    <mergeCell ref="AC334:AH334"/>
    <mergeCell ref="AI334:AN334"/>
    <mergeCell ref="AC341:AH341"/>
    <mergeCell ref="AI341:AN341"/>
    <mergeCell ref="AC348:AH348"/>
    <mergeCell ref="AI348:AN348"/>
    <mergeCell ref="B303:J303"/>
    <mergeCell ref="N303:S303"/>
    <mergeCell ref="T303:Y303"/>
    <mergeCell ref="B312:J312"/>
    <mergeCell ref="N312:S312"/>
    <mergeCell ref="T312:Y312"/>
    <mergeCell ref="B285:J285"/>
    <mergeCell ref="N285:S285"/>
    <mergeCell ref="T285:Y285"/>
    <mergeCell ref="B294:J294"/>
    <mergeCell ref="N294:S294"/>
    <mergeCell ref="T294:Y294"/>
    <mergeCell ref="B267:J267"/>
    <mergeCell ref="N267:S267"/>
    <mergeCell ref="T267:Y267"/>
    <mergeCell ref="B276:J276"/>
    <mergeCell ref="N276:S276"/>
    <mergeCell ref="T276:Y276"/>
    <mergeCell ref="B248:J248"/>
    <mergeCell ref="N248:S248"/>
    <mergeCell ref="T248:Y248"/>
    <mergeCell ref="B257:J257"/>
    <mergeCell ref="B258:J258"/>
    <mergeCell ref="N258:S258"/>
    <mergeCell ref="T258:Y258"/>
    <mergeCell ref="B230:J230"/>
    <mergeCell ref="N230:S230"/>
    <mergeCell ref="T230:Y230"/>
    <mergeCell ref="B239:J239"/>
    <mergeCell ref="N239:S239"/>
    <mergeCell ref="T239:Y239"/>
    <mergeCell ref="B212:J212"/>
    <mergeCell ref="N212:S212"/>
    <mergeCell ref="T212:Y212"/>
    <mergeCell ref="B221:J221"/>
    <mergeCell ref="N221:S221"/>
    <mergeCell ref="T221:Y221"/>
    <mergeCell ref="B193:J193"/>
    <mergeCell ref="B194:J194"/>
    <mergeCell ref="N194:S194"/>
    <mergeCell ref="T194:Y194"/>
    <mergeCell ref="B203:J203"/>
    <mergeCell ref="N203:S203"/>
    <mergeCell ref="T203:Y203"/>
    <mergeCell ref="B175:J175"/>
    <mergeCell ref="N175:S175"/>
    <mergeCell ref="T175:Y175"/>
    <mergeCell ref="B184:J184"/>
    <mergeCell ref="N184:S184"/>
    <mergeCell ref="T184:Y184"/>
    <mergeCell ref="B157:J157"/>
    <mergeCell ref="N157:S157"/>
    <mergeCell ref="T157:Y157"/>
    <mergeCell ref="B166:J166"/>
    <mergeCell ref="N166:S166"/>
    <mergeCell ref="T166:Y166"/>
    <mergeCell ref="B139:J139"/>
    <mergeCell ref="N139:S139"/>
    <mergeCell ref="T139:Y139"/>
    <mergeCell ref="B148:J148"/>
    <mergeCell ref="N148:S148"/>
    <mergeCell ref="T148:Y148"/>
    <mergeCell ref="B120:J120"/>
    <mergeCell ref="N120:S120"/>
    <mergeCell ref="T120:Y120"/>
    <mergeCell ref="B129:J129"/>
    <mergeCell ref="B130:J130"/>
    <mergeCell ref="N130:S130"/>
    <mergeCell ref="T130:Y130"/>
    <mergeCell ref="B102:J102"/>
    <mergeCell ref="N102:S102"/>
    <mergeCell ref="T102:Y102"/>
    <mergeCell ref="B111:J111"/>
    <mergeCell ref="N111:S111"/>
    <mergeCell ref="T111:Y111"/>
    <mergeCell ref="B84:J84"/>
    <mergeCell ref="N84:S84"/>
    <mergeCell ref="T84:Y84"/>
    <mergeCell ref="B93:J93"/>
    <mergeCell ref="N93:S93"/>
    <mergeCell ref="T93:Y93"/>
    <mergeCell ref="B65:J65"/>
    <mergeCell ref="B66:J66"/>
    <mergeCell ref="N66:S66"/>
    <mergeCell ref="T66:Y66"/>
    <mergeCell ref="B75:J75"/>
    <mergeCell ref="N75:S75"/>
    <mergeCell ref="T75:Y75"/>
    <mergeCell ref="B47:J47"/>
    <mergeCell ref="N47:S47"/>
    <mergeCell ref="T47:Y47"/>
    <mergeCell ref="B56:J56"/>
    <mergeCell ref="N56:S56"/>
    <mergeCell ref="T56:Y56"/>
    <mergeCell ref="B29:J29"/>
    <mergeCell ref="N29:S29"/>
    <mergeCell ref="T29:Y29"/>
    <mergeCell ref="B38:J38"/>
    <mergeCell ref="N38:S38"/>
    <mergeCell ref="T38:Y38"/>
    <mergeCell ref="B1:J1"/>
    <mergeCell ref="B2:J2"/>
    <mergeCell ref="N2:S2"/>
    <mergeCell ref="T2:Y2"/>
    <mergeCell ref="B11:J11"/>
    <mergeCell ref="N11:S11"/>
    <mergeCell ref="T11:Y11"/>
    <mergeCell ref="B20:J20"/>
    <mergeCell ref="N20:S20"/>
    <mergeCell ref="T20:Y20"/>
    <mergeCell ref="B356:J356"/>
    <mergeCell ref="B361:J361"/>
    <mergeCell ref="B368:J368"/>
    <mergeCell ref="B372:J372"/>
    <mergeCell ref="B376:J376"/>
    <mergeCell ref="B321:J321"/>
    <mergeCell ref="B322:J322"/>
    <mergeCell ref="B327:J327"/>
    <mergeCell ref="B334:J334"/>
    <mergeCell ref="B341:J341"/>
    <mergeCell ref="B348:J348"/>
    <mergeCell ref="B355:J355"/>
  </mergeCells>
  <conditionalFormatting sqref="A356:A357 A358:B359 I358:J359">
    <cfRule type="containsText" dxfId="1137" priority="989" stopIfTrue="1" operator="containsText" text=" MS ">
      <formula>NOT(ISERROR(SEARCH(" MS ",A356)))</formula>
    </cfRule>
    <cfRule type="containsText" dxfId="1136" priority="990" stopIfTrue="1" operator="containsText" text=" MXP ">
      <formula>NOT(ISERROR(SEARCH(" MXP ",A356)))</formula>
    </cfRule>
  </conditionalFormatting>
  <conditionalFormatting sqref="A2:B2 K2:N2 T2 Z2:XFD56 A3:Y10 A11:B11 K11:N11 T11 A12:Y19 A20:B20 K20:N20 T20 A21:Y28 A29:B29 K29:N29 T29 A30:Y37 A38:B38 K38:N38 T38 A39:Y46 A47:B47 K47:N47 T47 A48:Y55 A56:B56 K56:N56 T56 A57:XFD64 Z66:XFD66 A67:XFD74 Z75:XFD75 A76:XFD83 Z84:XFD84 A85:XFD92 Z93:XFD93 A94:XFD101 Z102:XFD102 A103:XFD110 Z111:XFD111 A112:XFD119 Z120:XFD120 A121:XFD128 A130:B130 K130:N130 T130 Z130:XFD184 A131:Y138 A139:B139 K139:N139 T139 A140:Y147 A148:B148 K148:N148 T148 A149:Y156 A157:B157 K157:N157 T157 A158:Y165 A166:B166 K166:N166 T166 A167:Y174 A175:B175 K175:N175 T175 A176:Y183 A184:B184 K184:N184 T184 A185:XFD192 Z194:XFD194 A195:XFD202 Z203:XFD203 A204:XFD211 Z212:XFD212 A213:XFD220 Z221:XFD221 A222:XFD229 Z230:XFD230 A231:XFD238 Z239:XFD239 A240:XFD247 Z248:XFD248 A249:XFD256 Z258:XFD258 A259:XFD266 Z267:XFD267 A268:XFD275 Z276:XFD276 A277:XFD284 Z285:XFD285 A286:XFD293 Z294:XFD294 A295:XFD302 Z303:XFD303 A304:XFD311 Z312:XFD312 A313:XFD320 K322:M322 Z322:AC322 AI322 AP322:XFD322 A323:XFD323 B324:XFD325 A326:XFD326 Z327:AC327 AI327 A327:Y328 AO327:XFD328 Z328:AN328 A329:XFD333 Z334:AC334 AI334 A334:Y339 AO334:XFD339 Z335:AN339 A340:XFD340 Z341:AC341 AI341 A341:Y346 AO341:XFD346 Z342:AN346 A347:XFD347 Z348:AC348 AI348 A348:Y353 AO348:XFD353 Z349:AN353 A354:XFD354 K355:XFD355 A355:A357 Z356:AC356 AI356 K356:Y357 AO356:XFD359 B357:J357 Z357:AN359 A358:Y359 A360:XFD360 Z361:AC361 AI361 A361:Y364 AO361:XFD364 Z362:AN366 A365:XFD367 Z368:AC368 AI368 A368:Y370 AO368:XFD370 Z369:AN370 A371:XFD371 Z372:AC372 AI372 A372:Y374 AO372:XFD374 Z373:AN374 A375:XFD375 Z376:AC376 AI376 A376:Y378 AO376:XFD378 Z377:AN378 A379:XFD1048576">
    <cfRule type="containsText" dxfId="1135" priority="1236" stopIfTrue="1" operator="containsText" text=" MS ">
      <formula>NOT(ISERROR(SEARCH(" MS ",A2)))</formula>
    </cfRule>
    <cfRule type="containsText" dxfId="1134" priority="1237" stopIfTrue="1" operator="containsText" text=" MXP ">
      <formula>NOT(ISERROR(SEARCH(" MXP ",A2)))</formula>
    </cfRule>
  </conditionalFormatting>
  <conditionalFormatting sqref="A66:B66 K66:N66 T66 A75:B75 K75:N75 T75 A84:B84 K84:N84 T84 A93:B93 K93:N93 T93 A102:B102 K102:N102 T102 A111:B111 K111:N111 T111 A120:B120 K120:N120 T120">
    <cfRule type="containsText" dxfId="1133" priority="1231" stopIfTrue="1" operator="containsText" text=" MXP ">
      <formula>NOT(ISERROR(SEARCH(" MXP ",A66)))</formula>
    </cfRule>
    <cfRule type="containsText" dxfId="1132" priority="1230" stopIfTrue="1" operator="containsText" text=" MS ">
      <formula>NOT(ISERROR(SEARCH(" MS ",A66)))</formula>
    </cfRule>
    <cfRule type="containsText" dxfId="1131" priority="1229" stopIfTrue="1" operator="containsText" text=" WS ">
      <formula>NOT(ISERROR(SEARCH(" WS ",A66)))</formula>
    </cfRule>
  </conditionalFormatting>
  <conditionalFormatting sqref="A194:B194 K194:N194 T194">
    <cfRule type="containsText" dxfId="1130" priority="1226" stopIfTrue="1" operator="containsText" text=" WS ">
      <formula>NOT(ISERROR(SEARCH(" WS ",A194)))</formula>
    </cfRule>
    <cfRule type="containsText" dxfId="1129" priority="1228" stopIfTrue="1" operator="containsText" text=" MXP ">
      <formula>NOT(ISERROR(SEARCH(" MXP ",A194)))</formula>
    </cfRule>
    <cfRule type="containsText" dxfId="1128" priority="1227" stopIfTrue="1" operator="containsText" text=" MS ">
      <formula>NOT(ISERROR(SEARCH(" MS ",A194)))</formula>
    </cfRule>
  </conditionalFormatting>
  <conditionalFormatting sqref="A203:B203 K203:N203 T203 A212:B212 K212:N212 T212 A221:B221 K221:N221 T221 A230:B230 K230:N230 T230 A239:B239 K239:N239 T239 A248:B248 K248:N248 T248">
    <cfRule type="containsText" dxfId="1127" priority="1225" stopIfTrue="1" operator="containsText" text=" MXP ">
      <formula>NOT(ISERROR(SEARCH(" MXP ",A203)))</formula>
    </cfRule>
    <cfRule type="containsText" dxfId="1126" priority="1224" stopIfTrue="1" operator="containsText" text=" MS ">
      <formula>NOT(ISERROR(SEARCH(" MS ",A203)))</formula>
    </cfRule>
    <cfRule type="containsText" dxfId="1125" priority="1223" stopIfTrue="1" operator="containsText" text=" WS ">
      <formula>NOT(ISERROR(SEARCH(" WS ",A203)))</formula>
    </cfRule>
  </conditionalFormatting>
  <conditionalFormatting sqref="A258:B258 K258:N258 T258 A267:B267 K267:N267 T267 A276:B276 K276:N276 T276 A285:B285 K285:N285 T285 A294:B294 K294:N294 T294 A303:B303 K303:N303 T303 A312:B312 K312:N312 T312">
    <cfRule type="containsText" dxfId="1124" priority="1222" stopIfTrue="1" operator="containsText" text=" MXP ">
      <formula>NOT(ISERROR(SEARCH(" MXP ",A258)))</formula>
    </cfRule>
    <cfRule type="containsText" dxfId="1123" priority="1221" stopIfTrue="1" operator="containsText" text=" MS ">
      <formula>NOT(ISERROR(SEARCH(" MS ",A258)))</formula>
    </cfRule>
    <cfRule type="containsText" dxfId="1122" priority="1220" stopIfTrue="1" operator="containsText" text=" WS ">
      <formula>NOT(ISERROR(SEARCH(" WS ",A258)))</formula>
    </cfRule>
  </conditionalFormatting>
  <conditionalFormatting sqref="A322:B322">
    <cfRule type="containsText" dxfId="1121" priority="1072" stopIfTrue="1" operator="containsText" text=" MXP ">
      <formula>NOT(ISERROR(SEARCH(" MXP ",A322)))</formula>
    </cfRule>
    <cfRule type="containsText" dxfId="1120" priority="1071" stopIfTrue="1" operator="containsText" text=" MS ">
      <formula>NOT(ISERROR(SEARCH(" MS ",A322)))</formula>
    </cfRule>
    <cfRule type="containsText" dxfId="1119" priority="1070" stopIfTrue="1" operator="containsText" text=" WS ">
      <formula>NOT(ISERROR(SEARCH(" WS ",A322)))</formula>
    </cfRule>
  </conditionalFormatting>
  <conditionalFormatting sqref="A324:B325">
    <cfRule type="containsText" dxfId="1118" priority="1069" stopIfTrue="1" operator="containsText" text=" MXP ">
      <formula>NOT(ISERROR(SEARCH(" MXP ",A324)))</formula>
    </cfRule>
    <cfRule type="containsText" dxfId="1117" priority="1068" stopIfTrue="1" operator="containsText" text=" MS ">
      <formula>NOT(ISERROR(SEARCH(" MS ",A324)))</formula>
    </cfRule>
    <cfRule type="containsText" dxfId="1116" priority="1067" stopIfTrue="1" operator="containsText" text=" WS ">
      <formula>NOT(ISERROR(SEARCH(" WS ",A324)))</formula>
    </cfRule>
  </conditionalFormatting>
  <conditionalFormatting sqref="A327:B327">
    <cfRule type="containsText" dxfId="1115" priority="1059" stopIfTrue="1" operator="containsText" text=" WS ">
      <formula>NOT(ISERROR(SEARCH(" WS ",A327)))</formula>
    </cfRule>
    <cfRule type="containsText" dxfId="1114" priority="1060" stopIfTrue="1" operator="containsText" text=" MS ">
      <formula>NOT(ISERROR(SEARCH(" MS ",A327)))</formula>
    </cfRule>
    <cfRule type="containsText" dxfId="1113" priority="1061" stopIfTrue="1" operator="containsText" text=" MXP ">
      <formula>NOT(ISERROR(SEARCH(" MXP ",A327)))</formula>
    </cfRule>
  </conditionalFormatting>
  <conditionalFormatting sqref="A329:B330">
    <cfRule type="containsText" dxfId="1112" priority="1058" stopIfTrue="1" operator="containsText" text=" MXP ">
      <formula>NOT(ISERROR(SEARCH(" MXP ",A329)))</formula>
    </cfRule>
    <cfRule type="containsText" dxfId="1111" priority="1056" stopIfTrue="1" operator="containsText" text=" WS ">
      <formula>NOT(ISERROR(SEARCH(" WS ",A329)))</formula>
    </cfRule>
    <cfRule type="containsText" dxfId="1110" priority="1057" stopIfTrue="1" operator="containsText" text=" MS ">
      <formula>NOT(ISERROR(SEARCH(" MS ",A329)))</formula>
    </cfRule>
  </conditionalFormatting>
  <conditionalFormatting sqref="A334:B334">
    <cfRule type="containsText" dxfId="1109" priority="1045" stopIfTrue="1" operator="containsText" text=" WS ">
      <formula>NOT(ISERROR(SEARCH(" WS ",A334)))</formula>
    </cfRule>
    <cfRule type="containsText" dxfId="1108" priority="1046" stopIfTrue="1" operator="containsText" text=" MS ">
      <formula>NOT(ISERROR(SEARCH(" MS ",A334)))</formula>
    </cfRule>
    <cfRule type="containsText" dxfId="1107" priority="1047" stopIfTrue="1" operator="containsText" text=" MXP ">
      <formula>NOT(ISERROR(SEARCH(" MXP ",A334)))</formula>
    </cfRule>
  </conditionalFormatting>
  <conditionalFormatting sqref="A336:B337 B337:B339 I336:J339 A335:J335">
    <cfRule type="containsText" dxfId="1106" priority="1042" stopIfTrue="1" operator="containsText" text=" WS ">
      <formula>NOT(ISERROR(SEARCH(" WS ",A335)))</formula>
    </cfRule>
  </conditionalFormatting>
  <conditionalFormatting sqref="A338:B339">
    <cfRule type="containsText" dxfId="1105" priority="1031" stopIfTrue="1" operator="containsText" text=" MS ">
      <formula>NOT(ISERROR(SEARCH(" MS ",A338)))</formula>
    </cfRule>
    <cfRule type="containsText" dxfId="1104" priority="1032" stopIfTrue="1" operator="containsText" text=" MXP ">
      <formula>NOT(ISERROR(SEARCH(" MXP ",A338)))</formula>
    </cfRule>
    <cfRule type="containsText" dxfId="1103" priority="1030" stopIfTrue="1" operator="containsText" text=" WS ">
      <formula>NOT(ISERROR(SEARCH(" WS ",A338)))</formula>
    </cfRule>
  </conditionalFormatting>
  <conditionalFormatting sqref="A341:B341">
    <cfRule type="containsText" dxfId="1102" priority="1029" stopIfTrue="1" operator="containsText" text=" MXP ">
      <formula>NOT(ISERROR(SEARCH(" MXP ",A341)))</formula>
    </cfRule>
    <cfRule type="containsText" dxfId="1101" priority="1028" stopIfTrue="1" operator="containsText" text=" MS ">
      <formula>NOT(ISERROR(SEARCH(" MS ",A341)))</formula>
    </cfRule>
    <cfRule type="containsText" dxfId="1100" priority="1027" stopIfTrue="1" operator="containsText" text=" WS ">
      <formula>NOT(ISERROR(SEARCH(" WS ",A341)))</formula>
    </cfRule>
  </conditionalFormatting>
  <conditionalFormatting sqref="A343:B344 A342:J342">
    <cfRule type="containsText" dxfId="1099" priority="1024" stopIfTrue="1" operator="containsText" text=" WS ">
      <formula>NOT(ISERROR(SEARCH(" WS ",A342)))</formula>
    </cfRule>
  </conditionalFormatting>
  <conditionalFormatting sqref="A345:B346">
    <cfRule type="containsText" dxfId="1098" priority="1014" stopIfTrue="1" operator="containsText" text=" MXP ">
      <formula>NOT(ISERROR(SEARCH(" MXP ",A345)))</formula>
    </cfRule>
    <cfRule type="containsText" dxfId="1097" priority="1013" stopIfTrue="1" operator="containsText" text=" MS ">
      <formula>NOT(ISERROR(SEARCH(" MS ",A345)))</formula>
    </cfRule>
    <cfRule type="containsText" dxfId="1096" priority="1012" stopIfTrue="1" operator="containsText" text=" WS ">
      <formula>NOT(ISERROR(SEARCH(" WS ",A345)))</formula>
    </cfRule>
  </conditionalFormatting>
  <conditionalFormatting sqref="A348:B348">
    <cfRule type="containsText" dxfId="1095" priority="1009" stopIfTrue="1" operator="containsText" text=" WS ">
      <formula>NOT(ISERROR(SEARCH(" WS ",A348)))</formula>
    </cfRule>
    <cfRule type="containsText" dxfId="1094" priority="1010" stopIfTrue="1" operator="containsText" text=" MS ">
      <formula>NOT(ISERROR(SEARCH(" MS ",A348)))</formula>
    </cfRule>
    <cfRule type="containsText" dxfId="1093" priority="1011" stopIfTrue="1" operator="containsText" text=" MXP ">
      <formula>NOT(ISERROR(SEARCH(" MXP ",A348)))</formula>
    </cfRule>
  </conditionalFormatting>
  <conditionalFormatting sqref="A350:B351 A349:J349">
    <cfRule type="containsText" dxfId="1092" priority="1006" stopIfTrue="1" operator="containsText" text=" WS ">
      <formula>NOT(ISERROR(SEARCH(" WS ",A349)))</formula>
    </cfRule>
  </conditionalFormatting>
  <conditionalFormatting sqref="A352:B353">
    <cfRule type="containsText" dxfId="1091" priority="994" stopIfTrue="1" operator="containsText" text=" WS ">
      <formula>NOT(ISERROR(SEARCH(" WS ",A352)))</formula>
    </cfRule>
    <cfRule type="containsText" dxfId="1090" priority="995" stopIfTrue="1" operator="containsText" text=" MS ">
      <formula>NOT(ISERROR(SEARCH(" MS ",A352)))</formula>
    </cfRule>
    <cfRule type="containsText" dxfId="1089" priority="996" stopIfTrue="1" operator="containsText" text=" MXP ">
      <formula>NOT(ISERROR(SEARCH(" MXP ",A352)))</formula>
    </cfRule>
  </conditionalFormatting>
  <conditionalFormatting sqref="A358:B359 I358:J359 A356:A357">
    <cfRule type="containsText" dxfId="1088" priority="988" stopIfTrue="1" operator="containsText" text=" WS ">
      <formula>NOT(ISERROR(SEARCH(" WS ",A356)))</formula>
    </cfRule>
  </conditionalFormatting>
  <conditionalFormatting sqref="A361:B361">
    <cfRule type="containsText" dxfId="1087" priority="985" stopIfTrue="1" operator="containsText" text=" WS ">
      <formula>NOT(ISERROR(SEARCH(" WS ",A361)))</formula>
    </cfRule>
    <cfRule type="containsText" dxfId="1086" priority="987" stopIfTrue="1" operator="containsText" text=" MXP ">
      <formula>NOT(ISERROR(SEARCH(" MXP ",A361)))</formula>
    </cfRule>
    <cfRule type="containsText" dxfId="1085" priority="986" stopIfTrue="1" operator="containsText" text=" MS ">
      <formula>NOT(ISERROR(SEARCH(" MS ",A361)))</formula>
    </cfRule>
  </conditionalFormatting>
  <conditionalFormatting sqref="A363:B364 A362:J362">
    <cfRule type="containsText" dxfId="1084" priority="982" stopIfTrue="1" operator="containsText" text=" WS ">
      <formula>NOT(ISERROR(SEARCH(" WS ",A362)))</formula>
    </cfRule>
  </conditionalFormatting>
  <conditionalFormatting sqref="A368:B368">
    <cfRule type="containsText" dxfId="1083" priority="973" stopIfTrue="1" operator="containsText" text=" WS ">
      <formula>NOT(ISERROR(SEARCH(" WS ",A368)))</formula>
    </cfRule>
    <cfRule type="containsText" dxfId="1082" priority="974" stopIfTrue="1" operator="containsText" text=" MS ">
      <formula>NOT(ISERROR(SEARCH(" MS ",A368)))</formula>
    </cfRule>
    <cfRule type="containsText" dxfId="1081" priority="975" stopIfTrue="1" operator="containsText" text=" MXP ">
      <formula>NOT(ISERROR(SEARCH(" MXP ",A368)))</formula>
    </cfRule>
  </conditionalFormatting>
  <conditionalFormatting sqref="A370:B370 I370:J370 A369:J369">
    <cfRule type="containsText" dxfId="1080" priority="970" stopIfTrue="1" operator="containsText" text=" WS ">
      <formula>NOT(ISERROR(SEARCH(" WS ",A369)))</formula>
    </cfRule>
  </conditionalFormatting>
  <conditionalFormatting sqref="A372:B372">
    <cfRule type="containsText" dxfId="1079" priority="955" stopIfTrue="1" operator="containsText" text=" WS ">
      <formula>NOT(ISERROR(SEARCH(" WS ",A372)))</formula>
    </cfRule>
    <cfRule type="containsText" dxfId="1078" priority="956" stopIfTrue="1" operator="containsText" text=" MS ">
      <formula>NOT(ISERROR(SEARCH(" MS ",A372)))</formula>
    </cfRule>
    <cfRule type="containsText" dxfId="1077" priority="957" stopIfTrue="1" operator="containsText" text=" MXP ">
      <formula>NOT(ISERROR(SEARCH(" MXP ",A372)))</formula>
    </cfRule>
  </conditionalFormatting>
  <conditionalFormatting sqref="A374:B374 I374:J374 A373:J373">
    <cfRule type="containsText" dxfId="1076" priority="952" stopIfTrue="1" operator="containsText" text=" WS ">
      <formula>NOT(ISERROR(SEARCH(" WS ",A373)))</formula>
    </cfRule>
  </conditionalFormatting>
  <conditionalFormatting sqref="A376:B376">
    <cfRule type="containsText" dxfId="1075" priority="937" stopIfTrue="1" operator="containsText" text=" WS ">
      <formula>NOT(ISERROR(SEARCH(" WS ",A376)))</formula>
    </cfRule>
    <cfRule type="containsText" dxfId="1074" priority="938" stopIfTrue="1" operator="containsText" text=" MS ">
      <formula>NOT(ISERROR(SEARCH(" MS ",A376)))</formula>
    </cfRule>
    <cfRule type="containsText" dxfId="1073" priority="939" stopIfTrue="1" operator="containsText" text=" MXP ">
      <formula>NOT(ISERROR(SEARCH(" MXP ",A376)))</formula>
    </cfRule>
  </conditionalFormatting>
  <conditionalFormatting sqref="A378:B378 I378:J378 A377:J377">
    <cfRule type="containsText" dxfId="1072" priority="934" stopIfTrue="1" operator="containsText" text=" WS ">
      <formula>NOT(ISERROR(SEARCH(" WS ",A377)))</formula>
    </cfRule>
  </conditionalFormatting>
  <conditionalFormatting sqref="A335:J335 A336:B337 I336:J339 B337:B339">
    <cfRule type="containsText" dxfId="1071" priority="1044" stopIfTrue="1" operator="containsText" text=" MXP ">
      <formula>NOT(ISERROR(SEARCH(" MXP ",A335)))</formula>
    </cfRule>
    <cfRule type="containsText" dxfId="1070" priority="1043" stopIfTrue="1" operator="containsText" text=" MS ">
      <formula>NOT(ISERROR(SEARCH(" MS ",A335)))</formula>
    </cfRule>
  </conditionalFormatting>
  <conditionalFormatting sqref="A342:J342 A343:B344">
    <cfRule type="containsText" dxfId="1069" priority="1026" stopIfTrue="1" operator="containsText" text=" MXP ">
      <formula>NOT(ISERROR(SEARCH(" MXP ",A342)))</formula>
    </cfRule>
    <cfRule type="containsText" dxfId="1068" priority="1025" stopIfTrue="1" operator="containsText" text=" MS ">
      <formula>NOT(ISERROR(SEARCH(" MS ",A342)))</formula>
    </cfRule>
  </conditionalFormatting>
  <conditionalFormatting sqref="A349:J349 A350:B351">
    <cfRule type="containsText" dxfId="1067" priority="1007" stopIfTrue="1" operator="containsText" text=" MS ">
      <formula>NOT(ISERROR(SEARCH(" MS ",A349)))</formula>
    </cfRule>
    <cfRule type="containsText" dxfId="1066" priority="1008" stopIfTrue="1" operator="containsText" text=" MXP ">
      <formula>NOT(ISERROR(SEARCH(" MXP ",A349)))</formula>
    </cfRule>
  </conditionalFormatting>
  <conditionalFormatting sqref="A362:J362 A363:B364">
    <cfRule type="containsText" dxfId="1065" priority="983" stopIfTrue="1" operator="containsText" text=" MS ">
      <formula>NOT(ISERROR(SEARCH(" MS ",A362)))</formula>
    </cfRule>
    <cfRule type="containsText" dxfId="1064" priority="984" stopIfTrue="1" operator="containsText" text=" MXP ">
      <formula>NOT(ISERROR(SEARCH(" MXP ",A362)))</formula>
    </cfRule>
  </conditionalFormatting>
  <conditionalFormatting sqref="A369:J369 A370:B370 I370:J370">
    <cfRule type="containsText" dxfId="1063" priority="972" stopIfTrue="1" operator="containsText" text=" MXP ">
      <formula>NOT(ISERROR(SEARCH(" MXP ",A369)))</formula>
    </cfRule>
    <cfRule type="containsText" dxfId="1062" priority="971" stopIfTrue="1" operator="containsText" text=" MS ">
      <formula>NOT(ISERROR(SEARCH(" MS ",A369)))</formula>
    </cfRule>
  </conditionalFormatting>
  <conditionalFormatting sqref="A373:J373 A374:B374 I374:J374">
    <cfRule type="containsText" dxfId="1061" priority="954" stopIfTrue="1" operator="containsText" text=" MXP ">
      <formula>NOT(ISERROR(SEARCH(" MXP ",A373)))</formula>
    </cfRule>
    <cfRule type="containsText" dxfId="1060" priority="953" stopIfTrue="1" operator="containsText" text=" MS ">
      <formula>NOT(ISERROR(SEARCH(" MS ",A373)))</formula>
    </cfRule>
  </conditionalFormatting>
  <conditionalFormatting sqref="A377:J377 A378:B378 I378:J378">
    <cfRule type="containsText" dxfId="1059" priority="935" stopIfTrue="1" operator="containsText" text=" MS ">
      <formula>NOT(ISERROR(SEARCH(" MS ",A377)))</formula>
    </cfRule>
    <cfRule type="containsText" dxfId="1058" priority="936" stopIfTrue="1" operator="containsText" text=" MXP ">
      <formula>NOT(ISERROR(SEARCH(" MXP ",A377)))</formula>
    </cfRule>
  </conditionalFormatting>
  <conditionalFormatting sqref="A327:Y328 A329:XFD333 A1:XFD321 A322:M322 Z322:AC322 AI322 AP322:XFD322 A323:XFD326 Z327:AC327 AI327 AO327:XFD328 Z328:AN328 Z334:AC334 AI334 A334:Y339 AO334:XFD339 Z335:AN339 A340:XFD340 Z341:AC341 AI341 A341:Y346 AO341:XFD346 Z342:AN346 A347:XFD347 Z348:AC348 AI348 A348:Y353 AO348:XFD353 Z349:AN353 A354:XFD354 K355:XFD355 A355:J357 Z356:AC356 AI356 K356:Y357 AO356:XFD359 Z357:AN359 A358:Y359 A360:XFD360 Z361:AC361 AI361 A361:Y364 AO361:XFD364 Z362:AN366 A365:XFD367 Z368:AC368 AI368 A368:Y370 AO368:XFD370 Z369:AN370 A371:XFD371 Z372:AC372 AI372 A372:Y374 AO372:XFD374 Z373:AN374 A375:XFD375 Z376:AC376 AI376 A376:Y378 AO376:XFD378 Z377:AN378 A379:XFD1048576">
    <cfRule type="beginsWith" dxfId="1057" priority="1062" stopIfTrue="1" operator="beginsWith" text="MXP ">
      <formula>LEFT(A1,LEN("MXP "))="MXP "</formula>
    </cfRule>
  </conditionalFormatting>
  <conditionalFormatting sqref="A1:XFD321 A322:M322 Z322:AC322 AI322 AP322:XFD322 A323:XFD326 Z327:AC327 AI327 A327:Y328 AO327:XFD328 Z328:AN328 A329:XFD333 Z334:AC334 AI334 A334:Y339 AO334:XFD339 Z335:AN339 A340:XFD340 Z341:AC341 AI341 A341:Y346 AO341:XFD346 Z342:AN346 A347:XFD347 Z348:AC348 AI348 A348:Y353 AO348:XFD353 Z349:AN353 A354:XFD354 K355:XFD355 A355:J357 Z356:AC356 AI356 K356:Y357 AO356:XFD359 Z357:AN359 A358:Y359 A360:XFD360 Z361:AC361 AI361 A361:Y364 AO361:XFD364 Z362:AN366 A365:XFD367 Z368:AC368 AI368 A368:Y370 AO368:XFD370 Z369:AN370 A371:XFD371 Z372:AC372 AI372 A372:Y374 AO372:XFD374 Z373:AN374 A375:XFD375 Z376:AC376 AI376 A376:Y378 AO376:XFD378 Z377:AN378 A379:XFD1048576">
    <cfRule type="containsText" dxfId="1056" priority="1066" stopIfTrue="1" operator="containsText" text=" MXP ">
      <formula>NOT(ISERROR(SEARCH(" MXP ",A1)))</formula>
    </cfRule>
    <cfRule type="containsText" dxfId="1055" priority="1064" stopIfTrue="1" operator="containsText" text=" WS ">
      <formula>NOT(ISERROR(SEARCH(" WS ",A1)))</formula>
    </cfRule>
    <cfRule type="containsText" dxfId="1054" priority="1065" stopIfTrue="1" operator="containsText" text=" MS ">
      <formula>NOT(ISERROR(SEARCH(" MS ",A1)))</formula>
    </cfRule>
    <cfRule type="beginsWith" dxfId="1053" priority="1055" stopIfTrue="1" operator="beginsWith" text="WS">
      <formula>LEFT(A1,LEN("WS"))="WS"</formula>
    </cfRule>
  </conditionalFormatting>
  <conditionalFormatting sqref="A329:XFD333 A334:Y339 A341:Y346 A348:Y353 A355:J357 A358:Y359 A361:Y364 A365:XFD367 A368:Y370 A372:Y374 A376:Y378 A323:XFD326 A1:XFD321 A322:M322 Z322:AC322 AI322 AP322:XFD322 Z327:AC327 AI327 A327:Y328 AO327:XFD328 Z328:AN328 Z334:AC334 AI334 AO334:XFD339 Z335:AN339 A340:XFD340 Z341:AC341 AI341 AO341:XFD346 Z342:AN346 A347:XFD347 Z348:AC348 AI348 AO348:XFD353 Z349:AN353 A354:XFD354 K355:XFD355 Z356:AC356 AI356 K356:Y357 AO356:XFD359 Z357:AN359 A360:XFD360 Z361:AC361 AI361 AO361:XFD364 Z362:AN366 Z368:AC368 AI368 AO368:XFD370 Z369:AN370 A371:XFD371 Z372:AC372 AI372 AO372:XFD374 Z373:AN374 A375:XFD375 Z376:AC376 AI376 AO376:XFD378 Z377:AN378 A379:XFD1048576">
    <cfRule type="beginsWith" dxfId="1052" priority="1054" stopIfTrue="1" operator="beginsWith" text="MS ">
      <formula>LEFT(A1,LEN("MS "))="MS "</formula>
    </cfRule>
  </conditionalFormatting>
  <conditionalFormatting sqref="B324:B325">
    <cfRule type="containsText" dxfId="1051" priority="622" stopIfTrue="1" operator="containsText" text=" WS ">
      <formula>NOT(ISERROR(SEARCH(" WS ",B324)))</formula>
    </cfRule>
    <cfRule type="containsText" dxfId="1050" priority="623" stopIfTrue="1" operator="containsText" text=" MS ">
      <formula>NOT(ISERROR(SEARCH(" MS ",B324)))</formula>
    </cfRule>
    <cfRule type="containsText" dxfId="1049" priority="627" stopIfTrue="1" operator="containsText" text=" MXP ">
      <formula>NOT(ISERROR(SEARCH(" MXP ",B324)))</formula>
    </cfRule>
    <cfRule type="containsText" dxfId="1048" priority="626" stopIfTrue="1" operator="containsText" text=" MS ">
      <formula>NOT(ISERROR(SEARCH(" MS ",B324)))</formula>
    </cfRule>
    <cfRule type="containsText" dxfId="1047" priority="624" stopIfTrue="1" operator="containsText" text=" MXP ">
      <formula>NOT(ISERROR(SEARCH(" MXP ",B324)))</formula>
    </cfRule>
    <cfRule type="containsText" dxfId="1046" priority="625" stopIfTrue="1" operator="containsText" text=" WS ">
      <formula>NOT(ISERROR(SEARCH(" WS ",B324)))</formula>
    </cfRule>
  </conditionalFormatting>
  <conditionalFormatting sqref="B329:B332">
    <cfRule type="containsText" dxfId="1045" priority="1053" stopIfTrue="1" operator="containsText" text=" MXP ">
      <formula>NOT(ISERROR(SEARCH(" MXP ",B329)))</formula>
    </cfRule>
    <cfRule type="containsText" dxfId="1044" priority="1052" stopIfTrue="1" operator="containsText" text=" MS ">
      <formula>NOT(ISERROR(SEARCH(" MS ",B329)))</formula>
    </cfRule>
    <cfRule type="containsText" dxfId="1043" priority="1051" stopIfTrue="1" operator="containsText" text=" WS ">
      <formula>NOT(ISERROR(SEARCH(" WS ",B329)))</formula>
    </cfRule>
  </conditionalFormatting>
  <conditionalFormatting sqref="B331:B332">
    <cfRule type="containsText" dxfId="1042" priority="613" stopIfTrue="1" operator="containsText" text=" WS ">
      <formula>NOT(ISERROR(SEARCH(" WS ",B331)))</formula>
    </cfRule>
    <cfRule type="containsText" dxfId="1041" priority="610" stopIfTrue="1" operator="containsText" text=" WS ">
      <formula>NOT(ISERROR(SEARCH(" WS ",B331)))</formula>
    </cfRule>
    <cfRule type="containsText" dxfId="1040" priority="614" stopIfTrue="1" operator="containsText" text=" MS ">
      <formula>NOT(ISERROR(SEARCH(" MS ",B331)))</formula>
    </cfRule>
    <cfRule type="containsText" dxfId="1039" priority="612" stopIfTrue="1" operator="containsText" text=" MXP ">
      <formula>NOT(ISERROR(SEARCH(" MXP ",B331)))</formula>
    </cfRule>
    <cfRule type="containsText" dxfId="1038" priority="615" stopIfTrue="1" operator="containsText" text=" MXP ">
      <formula>NOT(ISERROR(SEARCH(" MXP ",B331)))</formula>
    </cfRule>
    <cfRule type="containsText" dxfId="1037" priority="1050" stopIfTrue="1" operator="containsText" text=" MXP ">
      <formula>NOT(ISERROR(SEARCH(" MXP ",B331)))</formula>
    </cfRule>
    <cfRule type="containsText" dxfId="1036" priority="1049" stopIfTrue="1" operator="containsText" text=" MS ">
      <formula>NOT(ISERROR(SEARCH(" MS ",B331)))</formula>
    </cfRule>
    <cfRule type="containsText" dxfId="1035" priority="1048" stopIfTrue="1" operator="containsText" text=" WS ">
      <formula>NOT(ISERROR(SEARCH(" WS ",B331)))</formula>
    </cfRule>
    <cfRule type="containsText" dxfId="1034" priority="611" stopIfTrue="1" operator="containsText" text=" MS ">
      <formula>NOT(ISERROR(SEARCH(" MS ",B331)))</formula>
    </cfRule>
  </conditionalFormatting>
  <conditionalFormatting sqref="B334">
    <cfRule type="containsText" dxfId="1033" priority="409" stopIfTrue="1" operator="containsText" text=" WS ">
      <formula>NOT(ISERROR(SEARCH(" WS ",B334)))</formula>
    </cfRule>
    <cfRule type="containsText" dxfId="1032" priority="411" stopIfTrue="1" operator="containsText" text=" MXP ">
      <formula>NOT(ISERROR(SEARCH(" MXP ",B334)))</formula>
    </cfRule>
    <cfRule type="containsText" dxfId="1031" priority="410" stopIfTrue="1" operator="containsText" text=" MS ">
      <formula>NOT(ISERROR(SEARCH(" MS ",B334)))</formula>
    </cfRule>
  </conditionalFormatting>
  <conditionalFormatting sqref="B336:B339">
    <cfRule type="containsText" dxfId="1030" priority="607" stopIfTrue="1" operator="containsText" text=" WS ">
      <formula>NOT(ISERROR(SEARCH(" WS ",B336)))</formula>
    </cfRule>
    <cfRule type="containsText" dxfId="1029" priority="608" stopIfTrue="1" operator="containsText" text=" MS ">
      <formula>NOT(ISERROR(SEARCH(" MS ",B336)))</formula>
    </cfRule>
    <cfRule type="containsText" dxfId="1028" priority="609" stopIfTrue="1" operator="containsText" text=" MXP ">
      <formula>NOT(ISERROR(SEARCH(" MXP ",B336)))</formula>
    </cfRule>
    <cfRule type="containsText" dxfId="1027" priority="1040" stopIfTrue="1" operator="containsText" text=" MS ">
      <formula>NOT(ISERROR(SEARCH(" MS ",B336)))</formula>
    </cfRule>
    <cfRule type="containsText" dxfId="1026" priority="1039" stopIfTrue="1" operator="containsText" text=" WS ">
      <formula>NOT(ISERROR(SEARCH(" WS ",B336)))</formula>
    </cfRule>
    <cfRule type="containsText" dxfId="1025" priority="592" stopIfTrue="1" operator="containsText" text=" WS ">
      <formula>NOT(ISERROR(SEARCH(" WS ",B336)))</formula>
    </cfRule>
    <cfRule type="containsText" dxfId="1024" priority="593" stopIfTrue="1" operator="containsText" text=" MS ">
      <formula>NOT(ISERROR(SEARCH(" MS ",B336)))</formula>
    </cfRule>
    <cfRule type="containsText" dxfId="1023" priority="594" stopIfTrue="1" operator="containsText" text=" MXP ">
      <formula>NOT(ISERROR(SEARCH(" MXP ",B336)))</formula>
    </cfRule>
    <cfRule type="containsText" dxfId="1022" priority="595" stopIfTrue="1" operator="containsText" text=" WS ">
      <formula>NOT(ISERROR(SEARCH(" WS ",B336)))</formula>
    </cfRule>
    <cfRule type="containsText" dxfId="1021" priority="596" stopIfTrue="1" operator="containsText" text=" MS ">
      <formula>NOT(ISERROR(SEARCH(" MS ",B336)))</formula>
    </cfRule>
    <cfRule type="containsText" dxfId="1020" priority="597" stopIfTrue="1" operator="containsText" text=" MXP ">
      <formula>NOT(ISERROR(SEARCH(" MXP ",B336)))</formula>
    </cfRule>
    <cfRule type="containsText" dxfId="1019" priority="604" stopIfTrue="1" operator="containsText" text=" WS ">
      <formula>NOT(ISERROR(SEARCH(" WS ",B336)))</formula>
    </cfRule>
    <cfRule type="containsText" dxfId="1018" priority="605" stopIfTrue="1" operator="containsText" text=" MS ">
      <formula>NOT(ISERROR(SEARCH(" MS ",B336)))</formula>
    </cfRule>
    <cfRule type="containsText" dxfId="1017" priority="1041" stopIfTrue="1" operator="containsText" text=" MXP ">
      <formula>NOT(ISERROR(SEARCH(" MXP ",B336)))</formula>
    </cfRule>
    <cfRule type="containsText" dxfId="1016" priority="606" stopIfTrue="1" operator="containsText" text=" MXP ">
      <formula>NOT(ISERROR(SEARCH(" MXP ",B336)))</formula>
    </cfRule>
  </conditionalFormatting>
  <conditionalFormatting sqref="B341">
    <cfRule type="containsText" dxfId="1015" priority="406" stopIfTrue="1" operator="containsText" text=" WS ">
      <formula>NOT(ISERROR(SEARCH(" WS ",B341)))</formula>
    </cfRule>
    <cfRule type="containsText" dxfId="1014" priority="408" stopIfTrue="1" operator="containsText" text=" MXP ">
      <formula>NOT(ISERROR(SEARCH(" MXP ",B341)))</formula>
    </cfRule>
    <cfRule type="containsText" dxfId="1013" priority="407" stopIfTrue="1" operator="containsText" text=" MS ">
      <formula>NOT(ISERROR(SEARCH(" MS ",B341)))</formula>
    </cfRule>
  </conditionalFormatting>
  <conditionalFormatting sqref="B343:B346 I343:J346">
    <cfRule type="containsText" dxfId="1012" priority="920" stopIfTrue="1" operator="containsText" text=" MS ">
      <formula>NOT(ISERROR(SEARCH(" MS ",B343)))</formula>
    </cfRule>
    <cfRule type="containsText" dxfId="1011" priority="591" stopIfTrue="1" operator="containsText" text=" MXP ">
      <formula>NOT(ISERROR(SEARCH(" MXP ",B343)))</formula>
    </cfRule>
    <cfRule type="containsText" dxfId="1010" priority="590" stopIfTrue="1" operator="containsText" text=" MS ">
      <formula>NOT(ISERROR(SEARCH(" MS ",B343)))</formula>
    </cfRule>
    <cfRule type="containsText" dxfId="1009" priority="589" stopIfTrue="1" operator="containsText" text=" WS ">
      <formula>NOT(ISERROR(SEARCH(" WS ",B343)))</formula>
    </cfRule>
    <cfRule type="containsText" dxfId="1008" priority="919" stopIfTrue="1" operator="containsText" text=" WS ">
      <formula>NOT(ISERROR(SEARCH(" WS ",B343)))</formula>
    </cfRule>
    <cfRule type="containsText" dxfId="1007" priority="921" stopIfTrue="1" operator="containsText" text=" MXP ">
      <formula>NOT(ISERROR(SEARCH(" MXP ",B343)))</formula>
    </cfRule>
  </conditionalFormatting>
  <conditionalFormatting sqref="B343:B346">
    <cfRule type="containsText" dxfId="1006" priority="573" stopIfTrue="1" operator="containsText" text=" MXP ">
      <formula>NOT(ISERROR(SEARCH(" MXP ",B343)))</formula>
    </cfRule>
    <cfRule type="containsText" dxfId="1005" priority="572" stopIfTrue="1" operator="containsText" text=" MS ">
      <formula>NOT(ISERROR(SEARCH(" MS ",B343)))</formula>
    </cfRule>
    <cfRule type="containsText" dxfId="1004" priority="571" stopIfTrue="1" operator="containsText" text=" WS ">
      <formula>NOT(ISERROR(SEARCH(" WS ",B343)))</formula>
    </cfRule>
    <cfRule type="containsText" dxfId="1003" priority="570" stopIfTrue="1" operator="containsText" text=" MXP ">
      <formula>NOT(ISERROR(SEARCH(" MXP ",B343)))</formula>
    </cfRule>
    <cfRule type="containsText" dxfId="1002" priority="569" stopIfTrue="1" operator="containsText" text=" MS ">
      <formula>NOT(ISERROR(SEARCH(" MS ",B343)))</formula>
    </cfRule>
    <cfRule type="containsText" dxfId="1001" priority="568" stopIfTrue="1" operator="containsText" text=" WS ">
      <formula>NOT(ISERROR(SEARCH(" WS ",B343)))</formula>
    </cfRule>
    <cfRule type="containsText" dxfId="1000" priority="1023" stopIfTrue="1" operator="containsText" text=" MXP ">
      <formula>NOT(ISERROR(SEARCH(" MXP ",B343)))</formula>
    </cfRule>
    <cfRule type="containsText" dxfId="999" priority="583" stopIfTrue="1" operator="containsText" text=" WS ">
      <formula>NOT(ISERROR(SEARCH(" WS ",B343)))</formula>
    </cfRule>
    <cfRule type="containsText" dxfId="998" priority="584" stopIfTrue="1" operator="containsText" text=" MS ">
      <formula>NOT(ISERROR(SEARCH(" MS ",B343)))</formula>
    </cfRule>
    <cfRule type="containsText" dxfId="997" priority="1022" stopIfTrue="1" operator="containsText" text=" MS ">
      <formula>NOT(ISERROR(SEARCH(" MS ",B343)))</formula>
    </cfRule>
    <cfRule type="containsText" dxfId="996" priority="580" stopIfTrue="1" operator="containsText" text=" WS ">
      <formula>NOT(ISERROR(SEARCH(" WS ",B343)))</formula>
    </cfRule>
    <cfRule type="containsText" dxfId="995" priority="916" stopIfTrue="1" operator="containsText" text=" WS ">
      <formula>NOT(ISERROR(SEARCH(" WS ",B343)))</formula>
    </cfRule>
    <cfRule type="containsText" dxfId="994" priority="917" stopIfTrue="1" operator="containsText" text=" MS ">
      <formula>NOT(ISERROR(SEARCH(" MS ",B343)))</formula>
    </cfRule>
    <cfRule type="containsText" dxfId="993" priority="588" stopIfTrue="1" operator="containsText" text=" MXP ">
      <formula>NOT(ISERROR(SEARCH(" MXP ",B343)))</formula>
    </cfRule>
    <cfRule type="containsText" dxfId="992" priority="582" stopIfTrue="1" operator="containsText" text=" MXP ">
      <formula>NOT(ISERROR(SEARCH(" MXP ",B343)))</formula>
    </cfRule>
    <cfRule type="containsText" dxfId="991" priority="918" stopIfTrue="1" operator="containsText" text=" MXP ">
      <formula>NOT(ISERROR(SEARCH(" MXP ",B343)))</formula>
    </cfRule>
    <cfRule type="containsText" dxfId="990" priority="587" stopIfTrue="1" operator="containsText" text=" MS ">
      <formula>NOT(ISERROR(SEARCH(" MS ",B343)))</formula>
    </cfRule>
    <cfRule type="containsText" dxfId="989" priority="586" stopIfTrue="1" operator="containsText" text=" WS ">
      <formula>NOT(ISERROR(SEARCH(" WS ",B343)))</formula>
    </cfRule>
    <cfRule type="containsText" dxfId="988" priority="1021" stopIfTrue="1" operator="containsText" text=" WS ">
      <formula>NOT(ISERROR(SEARCH(" WS ",B343)))</formula>
    </cfRule>
    <cfRule type="containsText" dxfId="987" priority="581" stopIfTrue="1" operator="containsText" text=" MS ">
      <formula>NOT(ISERROR(SEARCH(" MS ",B343)))</formula>
    </cfRule>
    <cfRule type="containsText" dxfId="986" priority="585" stopIfTrue="1" operator="containsText" text=" MXP ">
      <formula>NOT(ISERROR(SEARCH(" MXP ",B343)))</formula>
    </cfRule>
  </conditionalFormatting>
  <conditionalFormatting sqref="B345:B346 I345:J346">
    <cfRule type="containsText" dxfId="985" priority="914" stopIfTrue="1" operator="containsText" text=" MS ">
      <formula>NOT(ISERROR(SEARCH(" MS ",B345)))</formula>
    </cfRule>
    <cfRule type="containsText" dxfId="984" priority="913" stopIfTrue="1" operator="containsText" text=" WS ">
      <formula>NOT(ISERROR(SEARCH(" WS ",B345)))</formula>
    </cfRule>
    <cfRule type="containsText" dxfId="983" priority="915" stopIfTrue="1" operator="containsText" text=" MXP ">
      <formula>NOT(ISERROR(SEARCH(" MXP ",B345)))</formula>
    </cfRule>
  </conditionalFormatting>
  <conditionalFormatting sqref="B345:B346">
    <cfRule type="containsText" dxfId="982" priority="567" stopIfTrue="1" operator="containsText" text=" MXP ">
      <formula>NOT(ISERROR(SEARCH(" MXP ",B345)))</formula>
    </cfRule>
    <cfRule type="containsText" dxfId="981" priority="566" stopIfTrue="1" operator="containsText" text=" MS ">
      <formula>NOT(ISERROR(SEARCH(" MS ",B345)))</formula>
    </cfRule>
    <cfRule type="containsText" dxfId="980" priority="565" stopIfTrue="1" operator="containsText" text=" WS ">
      <formula>NOT(ISERROR(SEARCH(" WS ",B345)))</formula>
    </cfRule>
  </conditionalFormatting>
  <conditionalFormatting sqref="B346">
    <cfRule type="containsText" dxfId="979" priority="562" stopIfTrue="1" operator="containsText" text=" WS ">
      <formula>NOT(ISERROR(SEARCH(" WS ",B346)))</formula>
    </cfRule>
    <cfRule type="containsText" dxfId="978" priority="563" stopIfTrue="1" operator="containsText" text=" MS ">
      <formula>NOT(ISERROR(SEARCH(" MS ",B346)))</formula>
    </cfRule>
    <cfRule type="containsText" dxfId="977" priority="564" stopIfTrue="1" operator="containsText" text=" MXP ">
      <formula>NOT(ISERROR(SEARCH(" MXP ",B346)))</formula>
    </cfRule>
  </conditionalFormatting>
  <conditionalFormatting sqref="B348">
    <cfRule type="containsText" dxfId="976" priority="403" stopIfTrue="1" operator="containsText" text=" WS ">
      <formula>NOT(ISERROR(SEARCH(" WS ",B348)))</formula>
    </cfRule>
    <cfRule type="containsText" dxfId="975" priority="405" stopIfTrue="1" operator="containsText" text=" MXP ">
      <formula>NOT(ISERROR(SEARCH(" MXP ",B348)))</formula>
    </cfRule>
    <cfRule type="containsText" dxfId="974" priority="404" stopIfTrue="1" operator="containsText" text=" MS ">
      <formula>NOT(ISERROR(SEARCH(" MS ",B348)))</formula>
    </cfRule>
  </conditionalFormatting>
  <conditionalFormatting sqref="B350:B351 I350:J351">
    <cfRule type="containsText" dxfId="973" priority="545" stopIfTrue="1" operator="containsText" text=" MS ">
      <formula>NOT(ISERROR(SEARCH(" MS ",B350)))</formula>
    </cfRule>
    <cfRule type="containsText" dxfId="972" priority="544" stopIfTrue="1" operator="containsText" text=" WS ">
      <formula>NOT(ISERROR(SEARCH(" WS ",B350)))</formula>
    </cfRule>
    <cfRule type="containsText" dxfId="971" priority="546" stopIfTrue="1" operator="containsText" text=" MXP ">
      <formula>NOT(ISERROR(SEARCH(" MXP ",B350)))</formula>
    </cfRule>
  </conditionalFormatting>
  <conditionalFormatting sqref="B350:B351 I350:J353">
    <cfRule type="containsText" dxfId="970" priority="550" stopIfTrue="1" operator="containsText" text=" WS ">
      <formula>NOT(ISERROR(SEARCH(" WS ",B350)))</formula>
    </cfRule>
    <cfRule type="containsText" dxfId="969" priority="551" stopIfTrue="1" operator="containsText" text=" MS ">
      <formula>NOT(ISERROR(SEARCH(" MS ",B350)))</formula>
    </cfRule>
    <cfRule type="containsText" dxfId="968" priority="552" stopIfTrue="1" operator="containsText" text=" MXP ">
      <formula>NOT(ISERROR(SEARCH(" MXP ",B350)))</formula>
    </cfRule>
  </conditionalFormatting>
  <conditionalFormatting sqref="B350:B351">
    <cfRule type="containsText" dxfId="967" priority="539" stopIfTrue="1" operator="containsText" text=" MS ">
      <formula>NOT(ISERROR(SEARCH(" MS ",B350)))</formula>
    </cfRule>
    <cfRule type="containsText" dxfId="966" priority="540" stopIfTrue="1" operator="containsText" text=" MXP ">
      <formula>NOT(ISERROR(SEARCH(" MXP ",B350)))</formula>
    </cfRule>
    <cfRule type="containsText" dxfId="965" priority="541" stopIfTrue="1" operator="containsText" text=" WS ">
      <formula>NOT(ISERROR(SEARCH(" WS ",B350)))</formula>
    </cfRule>
    <cfRule type="containsText" dxfId="964" priority="549" stopIfTrue="1" operator="containsText" text=" MXP ">
      <formula>NOT(ISERROR(SEARCH(" MXP ",B350)))</formula>
    </cfRule>
    <cfRule type="containsText" dxfId="963" priority="556" stopIfTrue="1" operator="containsText" text=" WS ">
      <formula>NOT(ISERROR(SEARCH(" WS ",B350)))</formula>
    </cfRule>
    <cfRule type="containsText" dxfId="962" priority="557" stopIfTrue="1" operator="containsText" text=" MS ">
      <formula>NOT(ISERROR(SEARCH(" MS ",B350)))</formula>
    </cfRule>
    <cfRule type="containsText" dxfId="961" priority="558" stopIfTrue="1" operator="containsText" text=" MXP ">
      <formula>NOT(ISERROR(SEARCH(" MXP ",B350)))</formula>
    </cfRule>
    <cfRule type="containsText" dxfId="960" priority="543" stopIfTrue="1" operator="containsText" text=" MXP ">
      <formula>NOT(ISERROR(SEARCH(" MXP ",B350)))</formula>
    </cfRule>
    <cfRule type="containsText" dxfId="959" priority="548" stopIfTrue="1" operator="containsText" text=" MS ">
      <formula>NOT(ISERROR(SEARCH(" MS ",B350)))</formula>
    </cfRule>
    <cfRule type="containsText" dxfId="958" priority="527" stopIfTrue="1" operator="containsText" text=" MS ">
      <formula>NOT(ISERROR(SEARCH(" MS ",B350)))</formula>
    </cfRule>
    <cfRule type="containsText" dxfId="957" priority="528" stopIfTrue="1" operator="containsText" text=" MXP ">
      <formula>NOT(ISERROR(SEARCH(" MXP ",B350)))</formula>
    </cfRule>
    <cfRule type="containsText" dxfId="956" priority="526" stopIfTrue="1" operator="containsText" text=" WS ">
      <formula>NOT(ISERROR(SEARCH(" WS ",B350)))</formula>
    </cfRule>
    <cfRule type="containsText" dxfId="955" priority="547" stopIfTrue="1" operator="containsText" text=" WS ">
      <formula>NOT(ISERROR(SEARCH(" WS ",B350)))</formula>
    </cfRule>
    <cfRule type="containsText" dxfId="954" priority="538" stopIfTrue="1" operator="containsText" text=" WS ">
      <formula>NOT(ISERROR(SEARCH(" WS ",B350)))</formula>
    </cfRule>
    <cfRule type="containsText" dxfId="953" priority="542" stopIfTrue="1" operator="containsText" text=" MS ">
      <formula>NOT(ISERROR(SEARCH(" MS ",B350)))</formula>
    </cfRule>
    <cfRule type="containsText" dxfId="952" priority="537" stopIfTrue="1" operator="containsText" text=" MXP ">
      <formula>NOT(ISERROR(SEARCH(" MXP ",B350)))</formula>
    </cfRule>
    <cfRule type="containsText" dxfId="951" priority="536" stopIfTrue="1" operator="containsText" text=" MS ">
      <formula>NOT(ISERROR(SEARCH(" MS ",B350)))</formula>
    </cfRule>
    <cfRule type="containsText" dxfId="950" priority="535" stopIfTrue="1" operator="containsText" text=" WS ">
      <formula>NOT(ISERROR(SEARCH(" WS ",B350)))</formula>
    </cfRule>
  </conditionalFormatting>
  <conditionalFormatting sqref="B350:B353 I350:J353">
    <cfRule type="containsText" dxfId="949" priority="911" stopIfTrue="1" operator="containsText" text=" MS ">
      <formula>NOT(ISERROR(SEARCH(" MS ",B350)))</formula>
    </cfRule>
    <cfRule type="containsText" dxfId="948" priority="910" stopIfTrue="1" operator="containsText" text=" WS ">
      <formula>NOT(ISERROR(SEARCH(" WS ",B350)))</formula>
    </cfRule>
    <cfRule type="containsText" dxfId="947" priority="906" stopIfTrue="1" operator="containsText" text=" MXP ">
      <formula>NOT(ISERROR(SEARCH(" MXP ",B350)))</formula>
    </cfRule>
    <cfRule type="containsText" dxfId="946" priority="905" stopIfTrue="1" operator="containsText" text=" MS ">
      <formula>NOT(ISERROR(SEARCH(" MS ",B350)))</formula>
    </cfRule>
    <cfRule type="containsText" dxfId="945" priority="904" stopIfTrue="1" operator="containsText" text=" WS ">
      <formula>NOT(ISERROR(SEARCH(" WS ",B350)))</formula>
    </cfRule>
    <cfRule type="containsText" dxfId="944" priority="912" stopIfTrue="1" operator="containsText" text=" MXP ">
      <formula>NOT(ISERROR(SEARCH(" MXP ",B350)))</formula>
    </cfRule>
  </conditionalFormatting>
  <conditionalFormatting sqref="B350:B353">
    <cfRule type="containsText" dxfId="943" priority="561" stopIfTrue="1" operator="containsText" text=" MXP ">
      <formula>NOT(ISERROR(SEARCH(" MXP ",B350)))</formula>
    </cfRule>
    <cfRule type="containsText" dxfId="942" priority="560" stopIfTrue="1" operator="containsText" text=" MS ">
      <formula>NOT(ISERROR(SEARCH(" MS ",B350)))</formula>
    </cfRule>
    <cfRule type="containsText" dxfId="941" priority="559" stopIfTrue="1" operator="containsText" text=" WS ">
      <formula>NOT(ISERROR(SEARCH(" WS ",B350)))</formula>
    </cfRule>
    <cfRule type="containsText" dxfId="940" priority="903" stopIfTrue="1" operator="containsText" text=" MXP ">
      <formula>NOT(ISERROR(SEARCH(" MXP ",B350)))</formula>
    </cfRule>
    <cfRule type="containsText" dxfId="939" priority="902" stopIfTrue="1" operator="containsText" text=" MS ">
      <formula>NOT(ISERROR(SEARCH(" MS ",B350)))</formula>
    </cfRule>
    <cfRule type="containsText" dxfId="938" priority="901" stopIfTrue="1" operator="containsText" text=" WS ">
      <formula>NOT(ISERROR(SEARCH(" WS ",B350)))</formula>
    </cfRule>
    <cfRule type="containsText" dxfId="937" priority="522" stopIfTrue="1" operator="containsText" text=" MXP ">
      <formula>NOT(ISERROR(SEARCH(" MXP ",B350)))</formula>
    </cfRule>
    <cfRule type="containsText" dxfId="936" priority="521" stopIfTrue="1" operator="containsText" text=" MS ">
      <formula>NOT(ISERROR(SEARCH(" MS ",B350)))</formula>
    </cfRule>
    <cfRule type="containsText" dxfId="935" priority="520" stopIfTrue="1" operator="containsText" text=" WS ">
      <formula>NOT(ISERROR(SEARCH(" WS ",B350)))</formula>
    </cfRule>
    <cfRule type="containsText" dxfId="934" priority="1005" stopIfTrue="1" operator="containsText" text=" MXP ">
      <formula>NOT(ISERROR(SEARCH(" MXP ",B350)))</formula>
    </cfRule>
    <cfRule type="containsText" dxfId="933" priority="1004" stopIfTrue="1" operator="containsText" text=" MS ">
      <formula>NOT(ISERROR(SEARCH(" MS ",B350)))</formula>
    </cfRule>
    <cfRule type="containsText" dxfId="932" priority="1003" stopIfTrue="1" operator="containsText" text=" WS ">
      <formula>NOT(ISERROR(SEARCH(" WS ",B350)))</formula>
    </cfRule>
    <cfRule type="containsText" dxfId="931" priority="909" stopIfTrue="1" operator="containsText" text=" MXP ">
      <formula>NOT(ISERROR(SEARCH(" MXP ",B350)))</formula>
    </cfRule>
    <cfRule type="containsText" dxfId="930" priority="908" stopIfTrue="1" operator="containsText" text=" MS ">
      <formula>NOT(ISERROR(SEARCH(" MS ",B350)))</formula>
    </cfRule>
    <cfRule type="containsText" dxfId="929" priority="907" stopIfTrue="1" operator="containsText" text=" WS ">
      <formula>NOT(ISERROR(SEARCH(" WS ",B350)))</formula>
    </cfRule>
  </conditionalFormatting>
  <conditionalFormatting sqref="B352:B353 I352:J353">
    <cfRule type="containsText" dxfId="928" priority="505" stopIfTrue="1" operator="containsText" text=" WS ">
      <formula>NOT(ISERROR(SEARCH(" WS ",B352)))</formula>
    </cfRule>
    <cfRule type="containsText" dxfId="927" priority="506" stopIfTrue="1" operator="containsText" text=" MS ">
      <formula>NOT(ISERROR(SEARCH(" MS ",B352)))</formula>
    </cfRule>
    <cfRule type="containsText" dxfId="926" priority="512" stopIfTrue="1" operator="containsText" text=" MS ">
      <formula>NOT(ISERROR(SEARCH(" MS ",B352)))</formula>
    </cfRule>
    <cfRule type="containsText" dxfId="925" priority="511" stopIfTrue="1" operator="containsText" text=" WS ">
      <formula>NOT(ISERROR(SEARCH(" WS ",B352)))</formula>
    </cfRule>
    <cfRule type="containsText" dxfId="924" priority="507" stopIfTrue="1" operator="containsText" text=" MXP ">
      <formula>NOT(ISERROR(SEARCH(" MXP ",B352)))</formula>
    </cfRule>
    <cfRule type="containsText" dxfId="923" priority="513" stopIfTrue="1" operator="containsText" text=" MXP ">
      <formula>NOT(ISERROR(SEARCH(" MXP ",B352)))</formula>
    </cfRule>
  </conditionalFormatting>
  <conditionalFormatting sqref="B352:B353">
    <cfRule type="containsText" dxfId="922" priority="485" stopIfTrue="1" operator="containsText" text=" MS ">
      <formula>NOT(ISERROR(SEARCH(" MS ",B352)))</formula>
    </cfRule>
    <cfRule type="containsText" dxfId="921" priority="486" stopIfTrue="1" operator="containsText" text=" MXP ">
      <formula>NOT(ISERROR(SEARCH(" MXP ",B352)))</formula>
    </cfRule>
    <cfRule type="containsText" dxfId="920" priority="487" stopIfTrue="1" operator="containsText" text=" WS ">
      <formula>NOT(ISERROR(SEARCH(" WS ",B352)))</formula>
    </cfRule>
    <cfRule type="containsText" dxfId="919" priority="488" stopIfTrue="1" operator="containsText" text=" MS ">
      <formula>NOT(ISERROR(SEARCH(" MS ",B352)))</formula>
    </cfRule>
    <cfRule type="containsText" dxfId="918" priority="489" stopIfTrue="1" operator="containsText" text=" MXP ">
      <formula>NOT(ISERROR(SEARCH(" MXP ",B352)))</formula>
    </cfRule>
    <cfRule type="containsText" dxfId="917" priority="496" stopIfTrue="1" operator="containsText" text=" WS ">
      <formula>NOT(ISERROR(SEARCH(" WS ",B352)))</formula>
    </cfRule>
    <cfRule type="containsText" dxfId="916" priority="497" stopIfTrue="1" operator="containsText" text=" MS ">
      <formula>NOT(ISERROR(SEARCH(" MS ",B352)))</formula>
    </cfRule>
    <cfRule type="containsText" dxfId="915" priority="498" stopIfTrue="1" operator="containsText" text=" MXP ">
      <formula>NOT(ISERROR(SEARCH(" MXP ",B352)))</formula>
    </cfRule>
    <cfRule type="containsText" dxfId="914" priority="499" stopIfTrue="1" operator="containsText" text=" WS ">
      <formula>NOT(ISERROR(SEARCH(" WS ",B352)))</formula>
    </cfRule>
    <cfRule type="containsText" dxfId="913" priority="500" stopIfTrue="1" operator="containsText" text=" MS ">
      <formula>NOT(ISERROR(SEARCH(" MS ",B352)))</formula>
    </cfRule>
    <cfRule type="containsText" dxfId="912" priority="501" stopIfTrue="1" operator="containsText" text=" MXP ">
      <formula>NOT(ISERROR(SEARCH(" MXP ",B352)))</formula>
    </cfRule>
    <cfRule type="containsText" dxfId="911" priority="502" stopIfTrue="1" operator="containsText" text=" WS ">
      <formula>NOT(ISERROR(SEARCH(" WS ",B352)))</formula>
    </cfRule>
    <cfRule type="containsText" dxfId="910" priority="503" stopIfTrue="1" operator="containsText" text=" MS ">
      <formula>NOT(ISERROR(SEARCH(" MS ",B352)))</formula>
    </cfRule>
    <cfRule type="containsText" dxfId="909" priority="504" stopIfTrue="1" operator="containsText" text=" MXP ">
      <formula>NOT(ISERROR(SEARCH(" MXP ",B352)))</formula>
    </cfRule>
    <cfRule type="containsText" dxfId="908" priority="509" stopIfTrue="1" operator="containsText" text=" MS ">
      <formula>NOT(ISERROR(SEARCH(" MS ",B352)))</formula>
    </cfRule>
    <cfRule type="containsText" dxfId="907" priority="508" stopIfTrue="1" operator="containsText" text=" WS ">
      <formula>NOT(ISERROR(SEARCH(" WS ",B352)))</formula>
    </cfRule>
    <cfRule type="containsText" dxfId="906" priority="510" stopIfTrue="1" operator="containsText" text=" MXP ">
      <formula>NOT(ISERROR(SEARCH(" MXP ",B352)))</formula>
    </cfRule>
    <cfRule type="containsText" dxfId="905" priority="484" stopIfTrue="1" operator="containsText" text=" WS ">
      <formula>NOT(ISERROR(SEARCH(" WS ",B352)))</formula>
    </cfRule>
    <cfRule type="containsText" dxfId="904" priority="517" stopIfTrue="1" operator="containsText" text=" WS ">
      <formula>NOT(ISERROR(SEARCH(" WS ",B352)))</formula>
    </cfRule>
    <cfRule type="containsText" dxfId="903" priority="518" stopIfTrue="1" operator="containsText" text=" MS ">
      <formula>NOT(ISERROR(SEARCH(" MS ",B352)))</formula>
    </cfRule>
    <cfRule type="containsText" dxfId="902" priority="519" stopIfTrue="1" operator="containsText" text=" MXP ">
      <formula>NOT(ISERROR(SEARCH(" MXP ",B352)))</formula>
    </cfRule>
  </conditionalFormatting>
  <conditionalFormatting sqref="B356">
    <cfRule type="containsText" dxfId="901" priority="402" stopIfTrue="1" operator="containsText" text=" MXP ">
      <formula>NOT(ISERROR(SEARCH(" MXP ",B356)))</formula>
    </cfRule>
    <cfRule type="containsText" dxfId="900" priority="401" stopIfTrue="1" operator="containsText" text=" MS ">
      <formula>NOT(ISERROR(SEARCH(" MS ",B356)))</formula>
    </cfRule>
    <cfRule type="containsText" dxfId="899" priority="400" stopIfTrue="1" operator="containsText" text=" WS ">
      <formula>NOT(ISERROR(SEARCH(" WS ",B356)))</formula>
    </cfRule>
  </conditionalFormatting>
  <conditionalFormatting sqref="B358:B359 I358:J359">
    <cfRule type="containsText" dxfId="898" priority="879" stopIfTrue="1" operator="containsText" text=" MXP ">
      <formula>NOT(ISERROR(SEARCH(" MXP ",B358)))</formula>
    </cfRule>
    <cfRule type="containsText" dxfId="897" priority="878" stopIfTrue="1" operator="containsText" text=" MS ">
      <formula>NOT(ISERROR(SEARCH(" MS ",B358)))</formula>
    </cfRule>
    <cfRule type="containsText" dxfId="896" priority="891" stopIfTrue="1" operator="containsText" text=" MXP ">
      <formula>NOT(ISERROR(SEARCH(" MXP ",B358)))</formula>
    </cfRule>
    <cfRule type="containsText" dxfId="895" priority="890" stopIfTrue="1" operator="containsText" text=" MS ">
      <formula>NOT(ISERROR(SEARCH(" MS ",B358)))</formula>
    </cfRule>
    <cfRule type="containsText" dxfId="894" priority="893" stopIfTrue="1" operator="containsText" text=" MS ">
      <formula>NOT(ISERROR(SEARCH(" MS ",B358)))</formula>
    </cfRule>
    <cfRule type="containsText" dxfId="893" priority="894" stopIfTrue="1" operator="containsText" text=" MXP ">
      <formula>NOT(ISERROR(SEARCH(" MXP ",B358)))</formula>
    </cfRule>
    <cfRule type="containsText" dxfId="892" priority="889" stopIfTrue="1" operator="containsText" text=" WS ">
      <formula>NOT(ISERROR(SEARCH(" WS ",B358)))</formula>
    </cfRule>
    <cfRule type="containsText" dxfId="891" priority="884" stopIfTrue="1" operator="containsText" text=" MS ">
      <formula>NOT(ISERROR(SEARCH(" MS ",B358)))</formula>
    </cfRule>
    <cfRule type="containsText" dxfId="890" priority="883" stopIfTrue="1" operator="containsText" text=" WS ">
      <formula>NOT(ISERROR(SEARCH(" WS ",B358)))</formula>
    </cfRule>
    <cfRule type="containsText" dxfId="889" priority="892" stopIfTrue="1" operator="containsText" text=" WS ">
      <formula>NOT(ISERROR(SEARCH(" WS ",B358)))</formula>
    </cfRule>
    <cfRule type="containsText" dxfId="888" priority="885" stopIfTrue="1" operator="containsText" text=" MXP ">
      <formula>NOT(ISERROR(SEARCH(" MXP ",B358)))</formula>
    </cfRule>
  </conditionalFormatting>
  <conditionalFormatting sqref="B358:B359">
    <cfRule type="containsText" dxfId="887" priority="886" stopIfTrue="1" operator="containsText" text=" WS ">
      <formula>NOT(ISERROR(SEARCH(" WS ",B358)))</formula>
    </cfRule>
    <cfRule type="containsText" dxfId="886" priority="887" stopIfTrue="1" operator="containsText" text=" MS ">
      <formula>NOT(ISERROR(SEARCH(" MS ",B358)))</formula>
    </cfRule>
    <cfRule type="containsText" dxfId="885" priority="888" stopIfTrue="1" operator="containsText" text=" MXP ">
      <formula>NOT(ISERROR(SEARCH(" MXP ",B358)))</formula>
    </cfRule>
    <cfRule type="containsText" dxfId="884" priority="895" stopIfTrue="1" operator="containsText" text=" WS ">
      <formula>NOT(ISERROR(SEARCH(" WS ",B358)))</formula>
    </cfRule>
    <cfRule type="containsText" dxfId="883" priority="897" stopIfTrue="1" operator="containsText" text=" MXP ">
      <formula>NOT(ISERROR(SEARCH(" MXP ",B358)))</formula>
    </cfRule>
    <cfRule type="containsText" dxfId="882" priority="896" stopIfTrue="1" operator="containsText" text=" MS ">
      <formula>NOT(ISERROR(SEARCH(" MS ",B358)))</formula>
    </cfRule>
    <cfRule type="containsText" dxfId="881" priority="881" stopIfTrue="1" operator="containsText" text=" MS ">
      <formula>NOT(ISERROR(SEARCH(" MS ",B358)))</formula>
    </cfRule>
    <cfRule type="containsText" dxfId="880" priority="880" stopIfTrue="1" operator="containsText" text=" WS ">
      <formula>NOT(ISERROR(SEARCH(" WS ",B358)))</formula>
    </cfRule>
    <cfRule type="containsText" dxfId="879" priority="882" stopIfTrue="1" operator="containsText" text=" MXP ">
      <formula>NOT(ISERROR(SEARCH(" MXP ",B358)))</formula>
    </cfRule>
  </conditionalFormatting>
  <conditionalFormatting sqref="B361">
    <cfRule type="containsText" dxfId="878" priority="397" stopIfTrue="1" operator="containsText" text=" WS ">
      <formula>NOT(ISERROR(SEARCH(" WS ",B361)))</formula>
    </cfRule>
    <cfRule type="containsText" dxfId="877" priority="398" stopIfTrue="1" operator="containsText" text=" MS ">
      <formula>NOT(ISERROR(SEARCH(" MS ",B361)))</formula>
    </cfRule>
    <cfRule type="containsText" dxfId="876" priority="399" stopIfTrue="1" operator="containsText" text=" MXP ">
      <formula>NOT(ISERROR(SEARCH(" MXP ",B361)))</formula>
    </cfRule>
  </conditionalFormatting>
  <conditionalFormatting sqref="B363:B366 I363:J366">
    <cfRule type="containsText" dxfId="875" priority="866" stopIfTrue="1" operator="containsText" text=" MS ">
      <formula>NOT(ISERROR(SEARCH(" MS ",B363)))</formula>
    </cfRule>
    <cfRule type="containsText" dxfId="874" priority="865" stopIfTrue="1" operator="containsText" text=" WS ">
      <formula>NOT(ISERROR(SEARCH(" WS ",B363)))</formula>
    </cfRule>
    <cfRule type="containsText" dxfId="873" priority="376" stopIfTrue="1" operator="containsText" text=" WS ">
      <formula>NOT(ISERROR(SEARCH(" WS ",B363)))</formula>
    </cfRule>
    <cfRule type="containsText" dxfId="872" priority="372" stopIfTrue="1" operator="containsText" text=" MXP ">
      <formula>NOT(ISERROR(SEARCH(" MXP ",B363)))</formula>
    </cfRule>
    <cfRule type="containsText" dxfId="871" priority="377" stopIfTrue="1" operator="containsText" text=" MS ">
      <formula>NOT(ISERROR(SEARCH(" MS ",B363)))</formula>
    </cfRule>
    <cfRule type="containsText" dxfId="870" priority="861" stopIfTrue="1" operator="containsText" text=" MXP ">
      <formula>NOT(ISERROR(SEARCH(" MXP ",B363)))</formula>
    </cfRule>
    <cfRule type="containsText" dxfId="869" priority="860" stopIfTrue="1" operator="containsText" text=" MS ">
      <formula>NOT(ISERROR(SEARCH(" MS ",B363)))</formula>
    </cfRule>
    <cfRule type="containsText" dxfId="868" priority="859" stopIfTrue="1" operator="containsText" text=" WS ">
      <formula>NOT(ISERROR(SEARCH(" WS ",B363)))</formula>
    </cfRule>
    <cfRule type="containsText" dxfId="867" priority="370" stopIfTrue="1" operator="containsText" text=" WS ">
      <formula>NOT(ISERROR(SEARCH(" WS ",B363)))</formula>
    </cfRule>
    <cfRule type="containsText" dxfId="866" priority="387" stopIfTrue="1" operator="containsText" text=" MXP ">
      <formula>NOT(ISERROR(SEARCH(" MXP ",B363)))</formula>
    </cfRule>
    <cfRule type="containsText" dxfId="865" priority="870" stopIfTrue="1" operator="containsText" text=" MXP ">
      <formula>NOT(ISERROR(SEARCH(" MXP ",B363)))</formula>
    </cfRule>
    <cfRule type="containsText" dxfId="864" priority="855" stopIfTrue="1" operator="containsText" text=" MXP ">
      <formula>NOT(ISERROR(SEARCH(" MXP ",B363)))</formula>
    </cfRule>
    <cfRule type="containsText" dxfId="863" priority="854" stopIfTrue="1" operator="containsText" text=" MS ">
      <formula>NOT(ISERROR(SEARCH(" MS ",B363)))</formula>
    </cfRule>
    <cfRule type="containsText" dxfId="862" priority="853" stopIfTrue="1" operator="containsText" text=" WS ">
      <formula>NOT(ISERROR(SEARCH(" WS ",B363)))</formula>
    </cfRule>
    <cfRule type="containsText" dxfId="861" priority="365" stopIfTrue="1" operator="containsText" text=" MS ">
      <formula>NOT(ISERROR(SEARCH(" MS ",B363)))</formula>
    </cfRule>
    <cfRule type="containsText" dxfId="860" priority="869" stopIfTrue="1" operator="containsText" text=" MS ">
      <formula>NOT(ISERROR(SEARCH(" MS ",B363)))</formula>
    </cfRule>
    <cfRule type="containsText" dxfId="859" priority="371" stopIfTrue="1" operator="containsText" text=" MS ">
      <formula>NOT(ISERROR(SEARCH(" MS ",B363)))</formula>
    </cfRule>
    <cfRule type="containsText" dxfId="858" priority="378" stopIfTrue="1" operator="containsText" text=" MXP ">
      <formula>NOT(ISERROR(SEARCH(" MXP ",B363)))</formula>
    </cfRule>
    <cfRule type="containsText" dxfId="857" priority="379" stopIfTrue="1" operator="containsText" text=" WS ">
      <formula>NOT(ISERROR(SEARCH(" WS ",B363)))</formula>
    </cfRule>
    <cfRule type="containsText" dxfId="856" priority="366" stopIfTrue="1" operator="containsText" text=" MXP ">
      <formula>NOT(ISERROR(SEARCH(" MXP ",B363)))</formula>
    </cfRule>
    <cfRule type="containsText" dxfId="855" priority="867" stopIfTrue="1" operator="containsText" text=" MXP ">
      <formula>NOT(ISERROR(SEARCH(" MXP ",B363)))</formula>
    </cfRule>
    <cfRule type="containsText" dxfId="854" priority="385" stopIfTrue="1" operator="containsText" text=" WS ">
      <formula>NOT(ISERROR(SEARCH(" WS ",B363)))</formula>
    </cfRule>
    <cfRule type="containsText" dxfId="853" priority="381" stopIfTrue="1" operator="containsText" text=" MXP ">
      <formula>NOT(ISERROR(SEARCH(" MXP ",B363)))</formula>
    </cfRule>
    <cfRule type="containsText" dxfId="852" priority="868" stopIfTrue="1" operator="containsText" text=" WS ">
      <formula>NOT(ISERROR(SEARCH(" WS ",B363)))</formula>
    </cfRule>
    <cfRule type="containsText" dxfId="851" priority="874" stopIfTrue="1" operator="containsText" text=" WS ">
      <formula>NOT(ISERROR(SEARCH(" WS ",B363)))</formula>
    </cfRule>
    <cfRule type="containsText" dxfId="850" priority="875" stopIfTrue="1" operator="containsText" text=" MS ">
      <formula>NOT(ISERROR(SEARCH(" MS ",B363)))</formula>
    </cfRule>
    <cfRule type="containsText" dxfId="849" priority="876" stopIfTrue="1" operator="containsText" text=" MXP ">
      <formula>NOT(ISERROR(SEARCH(" MXP ",B363)))</formula>
    </cfRule>
    <cfRule type="containsText" dxfId="848" priority="386" stopIfTrue="1" operator="containsText" text=" MS ">
      <formula>NOT(ISERROR(SEARCH(" MS ",B363)))</formula>
    </cfRule>
    <cfRule type="containsText" dxfId="847" priority="380" stopIfTrue="1" operator="containsText" text=" MS ">
      <formula>NOT(ISERROR(SEARCH(" MS ",B363)))</formula>
    </cfRule>
  </conditionalFormatting>
  <conditionalFormatting sqref="B363:B366">
    <cfRule type="containsText" dxfId="846" priority="864" stopIfTrue="1" operator="containsText" text=" MXP ">
      <formula>NOT(ISERROR(SEARCH(" MXP ",B363)))</formula>
    </cfRule>
    <cfRule type="containsText" dxfId="845" priority="863" stopIfTrue="1" operator="containsText" text=" MS ">
      <formula>NOT(ISERROR(SEARCH(" MS ",B363)))</formula>
    </cfRule>
    <cfRule type="containsText" dxfId="844" priority="862" stopIfTrue="1" operator="containsText" text=" WS ">
      <formula>NOT(ISERROR(SEARCH(" WS ",B363)))</formula>
    </cfRule>
    <cfRule type="containsText" dxfId="843" priority="858" stopIfTrue="1" operator="containsText" text=" MXP ">
      <formula>NOT(ISERROR(SEARCH(" MXP ",B363)))</formula>
    </cfRule>
    <cfRule type="containsText" dxfId="842" priority="857" stopIfTrue="1" operator="containsText" text=" MS ">
      <formula>NOT(ISERROR(SEARCH(" MS ",B363)))</formula>
    </cfRule>
    <cfRule type="containsText" dxfId="841" priority="856" stopIfTrue="1" operator="containsText" text=" WS ">
      <formula>NOT(ISERROR(SEARCH(" WS ",B363)))</formula>
    </cfRule>
    <cfRule type="containsText" dxfId="840" priority="367" stopIfTrue="1" operator="containsText" text=" WS ">
      <formula>NOT(ISERROR(SEARCH(" WS ",B363)))</formula>
    </cfRule>
    <cfRule type="containsText" dxfId="839" priority="374" stopIfTrue="1" operator="containsText" text=" MS ">
      <formula>NOT(ISERROR(SEARCH(" MS ",B363)))</formula>
    </cfRule>
    <cfRule type="containsText" dxfId="838" priority="384" stopIfTrue="1" operator="containsText" text=" MXP ">
      <formula>NOT(ISERROR(SEARCH(" MXP ",B363)))</formula>
    </cfRule>
    <cfRule type="containsText" dxfId="837" priority="872" stopIfTrue="1" operator="containsText" text=" MS ">
      <formula>NOT(ISERROR(SEARCH(" MS ",B363)))</formula>
    </cfRule>
    <cfRule type="containsText" dxfId="836" priority="383" stopIfTrue="1" operator="containsText" text=" MS ">
      <formula>NOT(ISERROR(SEARCH(" MS ",B363)))</formula>
    </cfRule>
    <cfRule type="containsText" dxfId="835" priority="369" stopIfTrue="1" operator="containsText" text=" MXP ">
      <formula>NOT(ISERROR(SEARCH(" MXP ",B363)))</formula>
    </cfRule>
    <cfRule type="containsText" dxfId="834" priority="979" stopIfTrue="1" operator="containsText" text=" WS ">
      <formula>NOT(ISERROR(SEARCH(" WS ",B363)))</formula>
    </cfRule>
    <cfRule type="containsText" dxfId="833" priority="980" stopIfTrue="1" operator="containsText" text=" MS ">
      <formula>NOT(ISERROR(SEARCH(" MS ",B363)))</formula>
    </cfRule>
    <cfRule type="containsText" dxfId="832" priority="981" stopIfTrue="1" operator="containsText" text=" MXP ">
      <formula>NOT(ISERROR(SEARCH(" MXP ",B363)))</formula>
    </cfRule>
    <cfRule type="containsText" dxfId="831" priority="375" stopIfTrue="1" operator="containsText" text=" MXP ">
      <formula>NOT(ISERROR(SEARCH(" MXP ",B363)))</formula>
    </cfRule>
    <cfRule type="containsText" dxfId="830" priority="373" stopIfTrue="1" operator="containsText" text=" WS ">
      <formula>NOT(ISERROR(SEARCH(" WS ",B363)))</formula>
    </cfRule>
    <cfRule type="containsText" dxfId="829" priority="871" stopIfTrue="1" operator="containsText" text=" WS ">
      <formula>NOT(ISERROR(SEARCH(" WS ",B363)))</formula>
    </cfRule>
    <cfRule type="containsText" dxfId="828" priority="382" stopIfTrue="1" operator="containsText" text=" WS ">
      <formula>NOT(ISERROR(SEARCH(" WS ",B363)))</formula>
    </cfRule>
    <cfRule type="containsText" dxfId="827" priority="873" stopIfTrue="1" operator="containsText" text=" MXP ">
      <formula>NOT(ISERROR(SEARCH(" MXP ",B363)))</formula>
    </cfRule>
    <cfRule type="containsText" dxfId="826" priority="368" stopIfTrue="1" operator="containsText" text=" MS ">
      <formula>NOT(ISERROR(SEARCH(" MS ",B363)))</formula>
    </cfRule>
  </conditionalFormatting>
  <conditionalFormatting sqref="B365:B366 I365:J366">
    <cfRule type="containsText" dxfId="825" priority="852" stopIfTrue="1" operator="containsText" text=" MXP ">
      <formula>NOT(ISERROR(SEARCH(" MXP ",B365)))</formula>
    </cfRule>
    <cfRule type="containsText" dxfId="824" priority="850" stopIfTrue="1" operator="containsText" text=" WS ">
      <formula>NOT(ISERROR(SEARCH(" WS ",B365)))</formula>
    </cfRule>
    <cfRule type="containsText" dxfId="823" priority="851" stopIfTrue="1" operator="containsText" text=" MS ">
      <formula>NOT(ISERROR(SEARCH(" MS ",B365)))</formula>
    </cfRule>
  </conditionalFormatting>
  <conditionalFormatting sqref="B365:B366">
    <cfRule type="containsText" dxfId="822" priority="352" stopIfTrue="1" operator="containsText" text=" WS ">
      <formula>NOT(ISERROR(SEARCH(" WS ",B365)))</formula>
    </cfRule>
    <cfRule type="containsText" dxfId="821" priority="354" stopIfTrue="1" operator="containsText" text=" MXP ">
      <formula>NOT(ISERROR(SEARCH(" MXP ",B365)))</formula>
    </cfRule>
    <cfRule type="containsText" dxfId="820" priority="353" stopIfTrue="1" operator="containsText" text=" MS ">
      <formula>NOT(ISERROR(SEARCH(" MS ",B365)))</formula>
    </cfRule>
  </conditionalFormatting>
  <conditionalFormatting sqref="B368">
    <cfRule type="containsText" dxfId="819" priority="395" stopIfTrue="1" operator="containsText" text=" MS ">
      <formula>NOT(ISERROR(SEARCH(" MS ",B368)))</formula>
    </cfRule>
    <cfRule type="containsText" dxfId="818" priority="396" stopIfTrue="1" operator="containsText" text=" MXP ">
      <formula>NOT(ISERROR(SEARCH(" MXP ",B368)))</formula>
    </cfRule>
    <cfRule type="containsText" dxfId="817" priority="394" stopIfTrue="1" operator="containsText" text=" WS ">
      <formula>NOT(ISERROR(SEARCH(" WS ",B368)))</formula>
    </cfRule>
  </conditionalFormatting>
  <conditionalFormatting sqref="B370 I370:J370">
    <cfRule type="containsText" dxfId="816" priority="319" stopIfTrue="1" operator="containsText" text=" WS ">
      <formula>NOT(ISERROR(SEARCH(" WS ",B370)))</formula>
    </cfRule>
    <cfRule type="containsText" dxfId="815" priority="320" stopIfTrue="1" operator="containsText" text=" MS ">
      <formula>NOT(ISERROR(SEARCH(" MS ",B370)))</formula>
    </cfRule>
    <cfRule type="containsText" dxfId="814" priority="321" stopIfTrue="1" operator="containsText" text=" MXP ">
      <formula>NOT(ISERROR(SEARCH(" MXP ",B370)))</formula>
    </cfRule>
    <cfRule type="containsText" dxfId="813" priority="322" stopIfTrue="1" operator="containsText" text=" WS ">
      <formula>NOT(ISERROR(SEARCH(" WS ",B370)))</formula>
    </cfRule>
    <cfRule type="containsText" dxfId="812" priority="323" stopIfTrue="1" operator="containsText" text=" MS ">
      <formula>NOT(ISERROR(SEARCH(" MS ",B370)))</formula>
    </cfRule>
    <cfRule type="containsText" dxfId="811" priority="324" stopIfTrue="1" operator="containsText" text=" MXP ">
      <formula>NOT(ISERROR(SEARCH(" MXP ",B370)))</formula>
    </cfRule>
    <cfRule type="containsText" dxfId="810" priority="328" stopIfTrue="1" operator="containsText" text=" WS ">
      <formula>NOT(ISERROR(SEARCH(" WS ",B370)))</formula>
    </cfRule>
    <cfRule type="containsText" dxfId="809" priority="329" stopIfTrue="1" operator="containsText" text=" MS ">
      <formula>NOT(ISERROR(SEARCH(" MS ",B370)))</formula>
    </cfRule>
    <cfRule type="containsText" dxfId="808" priority="795" stopIfTrue="1" operator="containsText" text=" MXP ">
      <formula>NOT(ISERROR(SEARCH(" MXP ",B370)))</formula>
    </cfRule>
    <cfRule type="containsText" dxfId="807" priority="334" stopIfTrue="1" operator="containsText" text=" WS ">
      <formula>NOT(ISERROR(SEARCH(" WS ",B370)))</formula>
    </cfRule>
    <cfRule type="containsText" dxfId="806" priority="335" stopIfTrue="1" operator="containsText" text=" MS ">
      <formula>NOT(ISERROR(SEARCH(" MS ",B370)))</formula>
    </cfRule>
    <cfRule type="containsText" dxfId="805" priority="336" stopIfTrue="1" operator="containsText" text=" MXP ">
      <formula>NOT(ISERROR(SEARCH(" MXP ",B370)))</formula>
    </cfRule>
    <cfRule type="containsText" dxfId="804" priority="338" stopIfTrue="1" operator="containsText" text=" MS ">
      <formula>NOT(ISERROR(SEARCH(" MS ",B370)))</formula>
    </cfRule>
    <cfRule type="containsText" dxfId="803" priority="339" stopIfTrue="1" operator="containsText" text=" MXP ">
      <formula>NOT(ISERROR(SEARCH(" MXP ",B370)))</formula>
    </cfRule>
    <cfRule type="containsText" dxfId="802" priority="343" stopIfTrue="1" operator="containsText" text=" WS ">
      <formula>NOT(ISERROR(SEARCH(" WS ",B370)))</formula>
    </cfRule>
    <cfRule type="containsText" dxfId="801" priority="344" stopIfTrue="1" operator="containsText" text=" MS ">
      <formula>NOT(ISERROR(SEARCH(" MS ",B370)))</formula>
    </cfRule>
    <cfRule type="containsText" dxfId="800" priority="345" stopIfTrue="1" operator="containsText" text=" MXP ">
      <formula>NOT(ISERROR(SEARCH(" MXP ",B370)))</formula>
    </cfRule>
    <cfRule type="containsText" dxfId="799" priority="346" stopIfTrue="1" operator="containsText" text=" WS ">
      <formula>NOT(ISERROR(SEARCH(" WS ",B370)))</formula>
    </cfRule>
    <cfRule type="containsText" dxfId="798" priority="347" stopIfTrue="1" operator="containsText" text=" MS ">
      <formula>NOT(ISERROR(SEARCH(" MS ",B370)))</formula>
    </cfRule>
    <cfRule type="containsText" dxfId="797" priority="348" stopIfTrue="1" operator="containsText" text=" MXP ">
      <formula>NOT(ISERROR(SEARCH(" MXP ",B370)))</formula>
    </cfRule>
    <cfRule type="containsText" dxfId="796" priority="800" stopIfTrue="1" operator="containsText" text=" MS ">
      <formula>NOT(ISERROR(SEARCH(" MS ",B370)))</formula>
    </cfRule>
    <cfRule type="containsText" dxfId="795" priority="799" stopIfTrue="1" operator="containsText" text=" WS ">
      <formula>NOT(ISERROR(SEARCH(" WS ",B370)))</formula>
    </cfRule>
    <cfRule type="containsText" dxfId="794" priority="794" stopIfTrue="1" operator="containsText" text=" MS ">
      <formula>NOT(ISERROR(SEARCH(" MS ",B370)))</formula>
    </cfRule>
    <cfRule type="containsText" dxfId="793" priority="793" stopIfTrue="1" operator="containsText" text=" WS ">
      <formula>NOT(ISERROR(SEARCH(" WS ",B370)))</formula>
    </cfRule>
    <cfRule type="containsText" dxfId="792" priority="788" stopIfTrue="1" operator="containsText" text=" MS ">
      <formula>NOT(ISERROR(SEARCH(" MS ",B370)))</formula>
    </cfRule>
    <cfRule type="containsText" dxfId="791" priority="846" stopIfTrue="1" operator="containsText" text=" MXP ">
      <formula>NOT(ISERROR(SEARCH(" MXP ",B370)))</formula>
    </cfRule>
    <cfRule type="containsText" dxfId="790" priority="845" stopIfTrue="1" operator="containsText" text=" MS ">
      <formula>NOT(ISERROR(SEARCH(" MS ",B370)))</formula>
    </cfRule>
    <cfRule type="containsText" dxfId="789" priority="844" stopIfTrue="1" operator="containsText" text=" WS ">
      <formula>NOT(ISERROR(SEARCH(" WS ",B370)))</formula>
    </cfRule>
    <cfRule type="containsText" dxfId="788" priority="843" stopIfTrue="1" operator="containsText" text=" MXP ">
      <formula>NOT(ISERROR(SEARCH(" MXP ",B370)))</formula>
    </cfRule>
    <cfRule type="containsText" dxfId="787" priority="842" stopIfTrue="1" operator="containsText" text=" MS ">
      <formula>NOT(ISERROR(SEARCH(" MS ",B370)))</formula>
    </cfRule>
    <cfRule type="containsText" dxfId="786" priority="841" stopIfTrue="1" operator="containsText" text=" WS ">
      <formula>NOT(ISERROR(SEARCH(" WS ",B370)))</formula>
    </cfRule>
    <cfRule type="containsText" dxfId="785" priority="837" stopIfTrue="1" operator="containsText" text=" MXP ">
      <formula>NOT(ISERROR(SEARCH(" MXP ",B370)))</formula>
    </cfRule>
    <cfRule type="containsText" dxfId="784" priority="836" stopIfTrue="1" operator="containsText" text=" MS ">
      <formula>NOT(ISERROR(SEARCH(" MS ",B370)))</formula>
    </cfRule>
    <cfRule type="containsText" dxfId="783" priority="835" stopIfTrue="1" operator="containsText" text=" WS ">
      <formula>NOT(ISERROR(SEARCH(" WS ",B370)))</formula>
    </cfRule>
    <cfRule type="containsText" dxfId="782" priority="834" stopIfTrue="1" operator="containsText" text=" MXP ">
      <formula>NOT(ISERROR(SEARCH(" MXP ",B370)))</formula>
    </cfRule>
    <cfRule type="containsText" dxfId="781" priority="833" stopIfTrue="1" operator="containsText" text=" MS ">
      <formula>NOT(ISERROR(SEARCH(" MS ",B370)))</formula>
    </cfRule>
    <cfRule type="containsText" dxfId="780" priority="832" stopIfTrue="1" operator="containsText" text=" WS ">
      <formula>NOT(ISERROR(SEARCH(" WS ",B370)))</formula>
    </cfRule>
    <cfRule type="containsText" dxfId="779" priority="828" stopIfTrue="1" operator="containsText" text=" MXP ">
      <formula>NOT(ISERROR(SEARCH(" MXP ",B370)))</formula>
    </cfRule>
    <cfRule type="containsText" dxfId="778" priority="827" stopIfTrue="1" operator="containsText" text=" MS ">
      <formula>NOT(ISERROR(SEARCH(" MS ",B370)))</formula>
    </cfRule>
    <cfRule type="containsText" dxfId="777" priority="826" stopIfTrue="1" operator="containsText" text=" WS ">
      <formula>NOT(ISERROR(SEARCH(" WS ",B370)))</formula>
    </cfRule>
    <cfRule type="containsText" dxfId="776" priority="822" stopIfTrue="1" operator="containsText" text=" MXP ">
      <formula>NOT(ISERROR(SEARCH(" MXP ",B370)))</formula>
    </cfRule>
    <cfRule type="containsText" dxfId="775" priority="821" stopIfTrue="1" operator="containsText" text=" MS ">
      <formula>NOT(ISERROR(SEARCH(" MS ",B370)))</formula>
    </cfRule>
    <cfRule type="containsText" dxfId="774" priority="787" stopIfTrue="1" operator="containsText" text=" WS ">
      <formula>NOT(ISERROR(SEARCH(" WS ",B370)))</formula>
    </cfRule>
    <cfRule type="containsText" dxfId="773" priority="820" stopIfTrue="1" operator="containsText" text=" WS ">
      <formula>NOT(ISERROR(SEARCH(" WS ",B370)))</formula>
    </cfRule>
    <cfRule type="containsText" dxfId="772" priority="785" stopIfTrue="1" operator="containsText" text=" MS ">
      <formula>NOT(ISERROR(SEARCH(" MS ",B370)))</formula>
    </cfRule>
    <cfRule type="containsText" dxfId="771" priority="784" stopIfTrue="1" operator="containsText" text=" WS ">
      <formula>NOT(ISERROR(SEARCH(" WS ",B370)))</formula>
    </cfRule>
    <cfRule type="containsText" dxfId="770" priority="819" stopIfTrue="1" operator="containsText" text=" MXP ">
      <formula>NOT(ISERROR(SEARCH(" MXP ",B370)))</formula>
    </cfRule>
    <cfRule type="containsText" dxfId="769" priority="818" stopIfTrue="1" operator="containsText" text=" MS ">
      <formula>NOT(ISERROR(SEARCH(" MS ",B370)))</formula>
    </cfRule>
    <cfRule type="containsText" dxfId="768" priority="817" stopIfTrue="1" operator="containsText" text=" WS ">
      <formula>NOT(ISERROR(SEARCH(" WS ",B370)))</formula>
    </cfRule>
    <cfRule type="containsText" dxfId="767" priority="789" stopIfTrue="1" operator="containsText" text=" MXP ">
      <formula>NOT(ISERROR(SEARCH(" MXP ",B370)))</formula>
    </cfRule>
    <cfRule type="containsText" dxfId="766" priority="813" stopIfTrue="1" operator="containsText" text=" MXP ">
      <formula>NOT(ISERROR(SEARCH(" MXP ",B370)))</formula>
    </cfRule>
    <cfRule type="containsText" dxfId="765" priority="812" stopIfTrue="1" operator="containsText" text=" MS ">
      <formula>NOT(ISERROR(SEARCH(" MS ",B370)))</formula>
    </cfRule>
    <cfRule type="containsText" dxfId="764" priority="811" stopIfTrue="1" operator="containsText" text=" WS ">
      <formula>NOT(ISERROR(SEARCH(" WS ",B370)))</formula>
    </cfRule>
    <cfRule type="containsText" dxfId="763" priority="810" stopIfTrue="1" operator="containsText" text=" MXP ">
      <formula>NOT(ISERROR(SEARCH(" MXP ",B370)))</formula>
    </cfRule>
    <cfRule type="containsText" dxfId="762" priority="809" stopIfTrue="1" operator="containsText" text=" MS ">
      <formula>NOT(ISERROR(SEARCH(" MS ",B370)))</formula>
    </cfRule>
    <cfRule type="containsText" dxfId="761" priority="808" stopIfTrue="1" operator="containsText" text=" WS ">
      <formula>NOT(ISERROR(SEARCH(" WS ",B370)))</formula>
    </cfRule>
    <cfRule type="containsText" dxfId="760" priority="804" stopIfTrue="1" operator="containsText" text=" MXP ">
      <formula>NOT(ISERROR(SEARCH(" MXP ",B370)))</formula>
    </cfRule>
    <cfRule type="containsText" dxfId="759" priority="803" stopIfTrue="1" operator="containsText" text=" MS ">
      <formula>NOT(ISERROR(SEARCH(" MS ",B370)))</formula>
    </cfRule>
    <cfRule type="containsText" dxfId="758" priority="802" stopIfTrue="1" operator="containsText" text=" WS ">
      <formula>NOT(ISERROR(SEARCH(" WS ",B370)))</formula>
    </cfRule>
    <cfRule type="containsText" dxfId="757" priority="801" stopIfTrue="1" operator="containsText" text=" MXP ">
      <formula>NOT(ISERROR(SEARCH(" MXP ",B370)))</formula>
    </cfRule>
    <cfRule type="containsText" dxfId="756" priority="296" stopIfTrue="1" operator="containsText" text=" MS ">
      <formula>NOT(ISERROR(SEARCH(" MS ",B370)))</formula>
    </cfRule>
    <cfRule type="containsText" dxfId="755" priority="297" stopIfTrue="1" operator="containsText" text=" MXP ">
      <formula>NOT(ISERROR(SEARCH(" MXP ",B370)))</formula>
    </cfRule>
    <cfRule type="containsText" dxfId="754" priority="330" stopIfTrue="1" operator="containsText" text=" MXP ">
      <formula>NOT(ISERROR(SEARCH(" MXP ",B370)))</formula>
    </cfRule>
    <cfRule type="containsText" dxfId="753" priority="301" stopIfTrue="1" operator="containsText" text=" WS ">
      <formula>NOT(ISERROR(SEARCH(" WS ",B370)))</formula>
    </cfRule>
    <cfRule type="containsText" dxfId="752" priority="302" stopIfTrue="1" operator="containsText" text=" MS ">
      <formula>NOT(ISERROR(SEARCH(" MS ",B370)))</formula>
    </cfRule>
    <cfRule type="containsText" dxfId="751" priority="303" stopIfTrue="1" operator="containsText" text=" MXP ">
      <formula>NOT(ISERROR(SEARCH(" MXP ",B370)))</formula>
    </cfRule>
    <cfRule type="containsText" dxfId="750" priority="786" stopIfTrue="1" operator="containsText" text=" MXP ">
      <formula>NOT(ISERROR(SEARCH(" MXP ",B370)))</formula>
    </cfRule>
    <cfRule type="containsText" dxfId="749" priority="307" stopIfTrue="1" operator="containsText" text=" WS ">
      <formula>NOT(ISERROR(SEARCH(" WS ",B370)))</formula>
    </cfRule>
    <cfRule type="containsText" dxfId="748" priority="308" stopIfTrue="1" operator="containsText" text=" MS ">
      <formula>NOT(ISERROR(SEARCH(" MS ",B370)))</formula>
    </cfRule>
    <cfRule type="containsText" dxfId="747" priority="309" stopIfTrue="1" operator="containsText" text=" MXP ">
      <formula>NOT(ISERROR(SEARCH(" MXP ",B370)))</formula>
    </cfRule>
    <cfRule type="containsText" dxfId="746" priority="310" stopIfTrue="1" operator="containsText" text=" WS ">
      <formula>NOT(ISERROR(SEARCH(" WS ",B370)))</formula>
    </cfRule>
    <cfRule type="containsText" dxfId="745" priority="311" stopIfTrue="1" operator="containsText" text=" MS ">
      <formula>NOT(ISERROR(SEARCH(" MS ",B370)))</formula>
    </cfRule>
    <cfRule type="containsText" dxfId="744" priority="312" stopIfTrue="1" operator="containsText" text=" MXP ">
      <formula>NOT(ISERROR(SEARCH(" MXP ",B370)))</formula>
    </cfRule>
    <cfRule type="containsText" dxfId="743" priority="316" stopIfTrue="1" operator="containsText" text=" WS ">
      <formula>NOT(ISERROR(SEARCH(" WS ",B370)))</formula>
    </cfRule>
    <cfRule type="containsText" dxfId="742" priority="317" stopIfTrue="1" operator="containsText" text=" MS ">
      <formula>NOT(ISERROR(SEARCH(" MS ",B370)))</formula>
    </cfRule>
    <cfRule type="containsText" dxfId="741" priority="318" stopIfTrue="1" operator="containsText" text=" MXP ">
      <formula>NOT(ISERROR(SEARCH(" MXP ",B370)))</formula>
    </cfRule>
    <cfRule type="containsText" dxfId="740" priority="337" stopIfTrue="1" operator="containsText" text=" WS ">
      <formula>NOT(ISERROR(SEARCH(" WS ",B370)))</formula>
    </cfRule>
  </conditionalFormatting>
  <conditionalFormatting sqref="B370">
    <cfRule type="containsText" dxfId="739" priority="351" stopIfTrue="1" operator="containsText" text=" MXP ">
      <formula>NOT(ISERROR(SEARCH(" MXP ",B370)))</formula>
    </cfRule>
    <cfRule type="containsText" dxfId="738" priority="326" stopIfTrue="1" operator="containsText" text=" MS ">
      <formula>NOT(ISERROR(SEARCH(" MS ",B370)))</formula>
    </cfRule>
    <cfRule type="containsText" dxfId="737" priority="325" stopIfTrue="1" operator="containsText" text=" WS ">
      <formula>NOT(ISERROR(SEARCH(" WS ",B370)))</formula>
    </cfRule>
    <cfRule type="containsText" dxfId="736" priority="315" stopIfTrue="1" operator="containsText" text=" MXP ">
      <formula>NOT(ISERROR(SEARCH(" MXP ",B370)))</formula>
    </cfRule>
    <cfRule type="containsText" dxfId="735" priority="342" stopIfTrue="1" operator="containsText" text=" MXP ">
      <formula>NOT(ISERROR(SEARCH(" MXP ",B370)))</formula>
    </cfRule>
    <cfRule type="containsText" dxfId="734" priority="333" stopIfTrue="1" operator="containsText" text=" MXP ">
      <formula>NOT(ISERROR(SEARCH(" MXP ",B370)))</formula>
    </cfRule>
    <cfRule type="containsText" dxfId="733" priority="798" stopIfTrue="1" operator="containsText" text=" MXP ">
      <formula>NOT(ISERROR(SEARCH(" MXP ",B370)))</formula>
    </cfRule>
    <cfRule type="containsText" dxfId="732" priority="797" stopIfTrue="1" operator="containsText" text=" MS ">
      <formula>NOT(ISERROR(SEARCH(" MS ",B370)))</formula>
    </cfRule>
    <cfRule type="containsText" dxfId="731" priority="796" stopIfTrue="1" operator="containsText" text=" WS ">
      <formula>NOT(ISERROR(SEARCH(" WS ",B370)))</formula>
    </cfRule>
    <cfRule type="containsText" dxfId="730" priority="300" stopIfTrue="1" operator="containsText" text=" MXP ">
      <formula>NOT(ISERROR(SEARCH(" MXP ",B370)))</formula>
    </cfRule>
    <cfRule type="containsText" dxfId="729" priority="327" stopIfTrue="1" operator="containsText" text=" MXP ">
      <formula>NOT(ISERROR(SEARCH(" MXP ",B370)))</formula>
    </cfRule>
    <cfRule type="containsText" dxfId="728" priority="331" stopIfTrue="1" operator="containsText" text=" WS ">
      <formula>NOT(ISERROR(SEARCH(" WS ",B370)))</formula>
    </cfRule>
    <cfRule type="containsText" dxfId="727" priority="792" stopIfTrue="1" operator="containsText" text=" MXP ">
      <formula>NOT(ISERROR(SEARCH(" MXP ",B370)))</formula>
    </cfRule>
    <cfRule type="containsText" dxfId="726" priority="791" stopIfTrue="1" operator="containsText" text=" MS ">
      <formula>NOT(ISERROR(SEARCH(" MS ",B370)))</formula>
    </cfRule>
    <cfRule type="containsText" dxfId="725" priority="314" stopIfTrue="1" operator="containsText" text=" MS ">
      <formula>NOT(ISERROR(SEARCH(" MS ",B370)))</formula>
    </cfRule>
    <cfRule type="containsText" dxfId="724" priority="313" stopIfTrue="1" operator="containsText" text=" WS ">
      <formula>NOT(ISERROR(SEARCH(" WS ",B370)))</formula>
    </cfRule>
    <cfRule type="containsText" dxfId="723" priority="306" stopIfTrue="1" operator="containsText" text=" MXP ">
      <formula>NOT(ISERROR(SEARCH(" MXP ",B370)))</formula>
    </cfRule>
    <cfRule type="containsText" dxfId="722" priority="305" stopIfTrue="1" operator="containsText" text=" MS ">
      <formula>NOT(ISERROR(SEARCH(" MS ",B370)))</formula>
    </cfRule>
    <cfRule type="containsText" dxfId="721" priority="304" stopIfTrue="1" operator="containsText" text=" WS ">
      <formula>NOT(ISERROR(SEARCH(" WS ",B370)))</formula>
    </cfRule>
    <cfRule type="containsText" dxfId="720" priority="299" stopIfTrue="1" operator="containsText" text=" MS ">
      <formula>NOT(ISERROR(SEARCH(" MS ",B370)))</formula>
    </cfRule>
    <cfRule type="containsText" dxfId="719" priority="298" stopIfTrue="1" operator="containsText" text=" WS ">
      <formula>NOT(ISERROR(SEARCH(" WS ",B370)))</formula>
    </cfRule>
    <cfRule type="containsText" dxfId="718" priority="805" stopIfTrue="1" operator="containsText" text=" WS ">
      <formula>NOT(ISERROR(SEARCH(" WS ",B370)))</formula>
    </cfRule>
    <cfRule type="containsText" dxfId="717" priority="806" stopIfTrue="1" operator="containsText" text=" MS ">
      <formula>NOT(ISERROR(SEARCH(" MS ",B370)))</formula>
    </cfRule>
    <cfRule type="containsText" dxfId="716" priority="807" stopIfTrue="1" operator="containsText" text=" MXP ">
      <formula>NOT(ISERROR(SEARCH(" MXP ",B370)))</formula>
    </cfRule>
    <cfRule type="containsText" dxfId="715" priority="285" stopIfTrue="1" operator="containsText" text=" MXP ">
      <formula>NOT(ISERROR(SEARCH(" MXP ",B370)))</formula>
    </cfRule>
    <cfRule type="containsText" dxfId="714" priority="284" stopIfTrue="1" operator="containsText" text=" MS ">
      <formula>NOT(ISERROR(SEARCH(" MS ",B370)))</formula>
    </cfRule>
    <cfRule type="containsText" dxfId="713" priority="283" stopIfTrue="1" operator="containsText" text=" WS ">
      <formula>NOT(ISERROR(SEARCH(" WS ",B370)))</formula>
    </cfRule>
    <cfRule type="containsText" dxfId="712" priority="814" stopIfTrue="1" operator="containsText" text=" WS ">
      <formula>NOT(ISERROR(SEARCH(" WS ",B370)))</formula>
    </cfRule>
    <cfRule type="containsText" dxfId="711" priority="815" stopIfTrue="1" operator="containsText" text=" MS ">
      <formula>NOT(ISERROR(SEARCH(" MS ",B370)))</formula>
    </cfRule>
    <cfRule type="containsText" dxfId="710" priority="816" stopIfTrue="1" operator="containsText" text=" MXP ">
      <formula>NOT(ISERROR(SEARCH(" MXP ",B370)))</formula>
    </cfRule>
    <cfRule type="containsText" dxfId="709" priority="823" stopIfTrue="1" operator="containsText" text=" WS ">
      <formula>NOT(ISERROR(SEARCH(" WS ",B370)))</formula>
    </cfRule>
    <cfRule type="containsText" dxfId="708" priority="824" stopIfTrue="1" operator="containsText" text=" MS ">
      <formula>NOT(ISERROR(SEARCH(" MS ",B370)))</formula>
    </cfRule>
    <cfRule type="containsText" dxfId="707" priority="825" stopIfTrue="1" operator="containsText" text=" MXP ">
      <formula>NOT(ISERROR(SEARCH(" MXP ",B370)))</formula>
    </cfRule>
    <cfRule type="containsText" dxfId="706" priority="967" stopIfTrue="1" operator="containsText" text=" WS ">
      <formula>NOT(ISERROR(SEARCH(" WS ",B370)))</formula>
    </cfRule>
    <cfRule type="containsText" dxfId="705" priority="968" stopIfTrue="1" operator="containsText" text=" MS ">
      <formula>NOT(ISERROR(SEARCH(" MS ",B370)))</formula>
    </cfRule>
    <cfRule type="containsText" dxfId="704" priority="969" stopIfTrue="1" operator="containsText" text=" MXP ">
      <formula>NOT(ISERROR(SEARCH(" MXP ",B370)))</formula>
    </cfRule>
    <cfRule type="containsText" dxfId="703" priority="829" stopIfTrue="1" operator="containsText" text=" WS ">
      <formula>NOT(ISERROR(SEARCH(" WS ",B370)))</formula>
    </cfRule>
    <cfRule type="containsText" dxfId="702" priority="830" stopIfTrue="1" operator="containsText" text=" MS ">
      <formula>NOT(ISERROR(SEARCH(" MS ",B370)))</formula>
    </cfRule>
    <cfRule type="containsText" dxfId="701" priority="831" stopIfTrue="1" operator="containsText" text=" MXP ">
      <formula>NOT(ISERROR(SEARCH(" MXP ",B370)))</formula>
    </cfRule>
    <cfRule type="containsText" dxfId="700" priority="838" stopIfTrue="1" operator="containsText" text=" WS ">
      <formula>NOT(ISERROR(SEARCH(" WS ",B370)))</formula>
    </cfRule>
    <cfRule type="containsText" dxfId="699" priority="790" stopIfTrue="1" operator="containsText" text=" WS ">
      <formula>NOT(ISERROR(SEARCH(" WS ",B370)))</formula>
    </cfRule>
    <cfRule type="containsText" dxfId="698" priority="839" stopIfTrue="1" operator="containsText" text=" MS ">
      <formula>NOT(ISERROR(SEARCH(" MS ",B370)))</formula>
    </cfRule>
    <cfRule type="containsText" dxfId="697" priority="332" stopIfTrue="1" operator="containsText" text=" MS ">
      <formula>NOT(ISERROR(SEARCH(" MS ",B370)))</formula>
    </cfRule>
    <cfRule type="containsText" dxfId="696" priority="840" stopIfTrue="1" operator="containsText" text=" MXP ">
      <formula>NOT(ISERROR(SEARCH(" MXP ",B370)))</formula>
    </cfRule>
    <cfRule type="containsText" dxfId="695" priority="847" stopIfTrue="1" operator="containsText" text=" WS ">
      <formula>NOT(ISERROR(SEARCH(" WS ",B370)))</formula>
    </cfRule>
    <cfRule type="containsText" dxfId="694" priority="848" stopIfTrue="1" operator="containsText" text=" MS ">
      <formula>NOT(ISERROR(SEARCH(" MS ",B370)))</formula>
    </cfRule>
    <cfRule type="containsText" dxfId="693" priority="849" stopIfTrue="1" operator="containsText" text=" MXP ">
      <formula>NOT(ISERROR(SEARCH(" MXP ",B370)))</formula>
    </cfRule>
    <cfRule type="containsText" dxfId="692" priority="340" stopIfTrue="1" operator="containsText" text=" WS ">
      <formula>NOT(ISERROR(SEARCH(" WS ",B370)))</formula>
    </cfRule>
    <cfRule type="containsText" dxfId="691" priority="341" stopIfTrue="1" operator="containsText" text=" MS ">
      <formula>NOT(ISERROR(SEARCH(" MS ",B370)))</formula>
    </cfRule>
    <cfRule type="containsText" dxfId="690" priority="349" stopIfTrue="1" operator="containsText" text=" WS ">
      <formula>NOT(ISERROR(SEARCH(" WS ",B370)))</formula>
    </cfRule>
    <cfRule type="containsText" dxfId="689" priority="350" stopIfTrue="1" operator="containsText" text=" MS ">
      <formula>NOT(ISERROR(SEARCH(" MS ",B370)))</formula>
    </cfRule>
  </conditionalFormatting>
  <conditionalFormatting sqref="B372">
    <cfRule type="containsText" dxfId="688" priority="393" stopIfTrue="1" operator="containsText" text=" MXP ">
      <formula>NOT(ISERROR(SEARCH(" MXP ",B372)))</formula>
    </cfRule>
    <cfRule type="containsText" dxfId="687" priority="391" stopIfTrue="1" operator="containsText" text=" WS ">
      <formula>NOT(ISERROR(SEARCH(" WS ",B372)))</formula>
    </cfRule>
    <cfRule type="containsText" dxfId="686" priority="392" stopIfTrue="1" operator="containsText" text=" MS ">
      <formula>NOT(ISERROR(SEARCH(" MS ",B372)))</formula>
    </cfRule>
  </conditionalFormatting>
  <conditionalFormatting sqref="B374 I374:J374">
    <cfRule type="containsText" dxfId="685" priority="259" stopIfTrue="1" operator="containsText" text=" WS ">
      <formula>NOT(ISERROR(SEARCH(" WS ",B374)))</formula>
    </cfRule>
    <cfRule type="containsText" dxfId="684" priority="747" stopIfTrue="1" operator="containsText" text=" MXP ">
      <formula>NOT(ISERROR(SEARCH(" MXP ",B374)))</formula>
    </cfRule>
    <cfRule type="containsText" dxfId="683" priority="748" stopIfTrue="1" operator="containsText" text=" WS ">
      <formula>NOT(ISERROR(SEARCH(" WS ",B374)))</formula>
    </cfRule>
    <cfRule type="containsText" dxfId="682" priority="262" stopIfTrue="1" operator="containsText" text=" WS ">
      <formula>NOT(ISERROR(SEARCH(" WS ",B374)))</formula>
    </cfRule>
    <cfRule type="containsText" dxfId="681" priority="263" stopIfTrue="1" operator="containsText" text=" MS ">
      <formula>NOT(ISERROR(SEARCH(" MS ",B374)))</formula>
    </cfRule>
    <cfRule type="containsText" dxfId="680" priority="264" stopIfTrue="1" operator="containsText" text=" MXP ">
      <formula>NOT(ISERROR(SEARCH(" MXP ",B374)))</formula>
    </cfRule>
    <cfRule type="containsText" dxfId="679" priority="202" stopIfTrue="1" operator="containsText" text=" WS ">
      <formula>NOT(ISERROR(SEARCH(" WS ",B374)))</formula>
    </cfRule>
    <cfRule type="containsText" dxfId="678" priority="203" stopIfTrue="1" operator="containsText" text=" MS ">
      <formula>NOT(ISERROR(SEARCH(" MS ",B374)))</formula>
    </cfRule>
    <cfRule type="containsText" dxfId="677" priority="204" stopIfTrue="1" operator="containsText" text=" MXP ">
      <formula>NOT(ISERROR(SEARCH(" MXP ",B374)))</formula>
    </cfRule>
    <cfRule type="containsText" dxfId="676" priority="205" stopIfTrue="1" operator="containsText" text=" WS ">
      <formula>NOT(ISERROR(SEARCH(" WS ",B374)))</formula>
    </cfRule>
    <cfRule type="containsText" dxfId="675" priority="206" stopIfTrue="1" operator="containsText" text=" MS ">
      <formula>NOT(ISERROR(SEARCH(" MS ",B374)))</formula>
    </cfRule>
    <cfRule type="containsText" dxfId="674" priority="207" stopIfTrue="1" operator="containsText" text=" MXP ">
      <formula>NOT(ISERROR(SEARCH(" MXP ",B374)))</formula>
    </cfRule>
    <cfRule type="containsText" dxfId="673" priority="765" stopIfTrue="1" operator="containsText" text=" MXP ">
      <formula>NOT(ISERROR(SEARCH(" MXP ",B374)))</formula>
    </cfRule>
    <cfRule type="containsText" dxfId="672" priority="162" stopIfTrue="1" operator="containsText" text=" MXP ">
      <formula>NOT(ISERROR(SEARCH(" MXP ",B374)))</formula>
    </cfRule>
    <cfRule type="containsText" dxfId="671" priority="166" stopIfTrue="1" operator="containsText" text=" WS ">
      <formula>NOT(ISERROR(SEARCH(" WS ",B374)))</formula>
    </cfRule>
    <cfRule type="containsText" dxfId="670" priority="167" stopIfTrue="1" operator="containsText" text=" MS ">
      <formula>NOT(ISERROR(SEARCH(" MS ",B374)))</formula>
    </cfRule>
    <cfRule type="containsText" dxfId="669" priority="168" stopIfTrue="1" operator="containsText" text=" MXP ">
      <formula>NOT(ISERROR(SEARCH(" MXP ",B374)))</formula>
    </cfRule>
    <cfRule type="containsText" dxfId="668" priority="169" stopIfTrue="1" operator="containsText" text=" WS ">
      <formula>NOT(ISERROR(SEARCH(" WS ",B374)))</formula>
    </cfRule>
    <cfRule type="containsText" dxfId="667" priority="170" stopIfTrue="1" operator="containsText" text=" MS ">
      <formula>NOT(ISERROR(SEARCH(" MS ",B374)))</formula>
    </cfRule>
    <cfRule type="containsText" dxfId="666" priority="171" stopIfTrue="1" operator="containsText" text=" MXP ">
      <formula>NOT(ISERROR(SEARCH(" MXP ",B374)))</formula>
    </cfRule>
    <cfRule type="containsText" dxfId="665" priority="175" stopIfTrue="1" operator="containsText" text=" WS ">
      <formula>NOT(ISERROR(SEARCH(" WS ",B374)))</formula>
    </cfRule>
    <cfRule type="containsText" dxfId="664" priority="749" stopIfTrue="1" operator="containsText" text=" MS ">
      <formula>NOT(ISERROR(SEARCH(" MS ",B374)))</formula>
    </cfRule>
    <cfRule type="containsText" dxfId="663" priority="750" stopIfTrue="1" operator="containsText" text=" MXP ">
      <formula>NOT(ISERROR(SEARCH(" MXP ",B374)))</formula>
    </cfRule>
    <cfRule type="containsText" dxfId="662" priority="764" stopIfTrue="1" operator="containsText" text=" MS ">
      <formula>NOT(ISERROR(SEARCH(" MS ",B374)))</formula>
    </cfRule>
    <cfRule type="containsText" dxfId="661" priority="176" stopIfTrue="1" operator="containsText" text=" MS ">
      <formula>NOT(ISERROR(SEARCH(" MS ",B374)))</formula>
    </cfRule>
    <cfRule type="containsText" dxfId="660" priority="177" stopIfTrue="1" operator="containsText" text=" MXP ">
      <formula>NOT(ISERROR(SEARCH(" MXP ",B374)))</formula>
    </cfRule>
    <cfRule type="containsText" dxfId="659" priority="178" stopIfTrue="1" operator="containsText" text=" WS ">
      <formula>NOT(ISERROR(SEARCH(" WS ",B374)))</formula>
    </cfRule>
    <cfRule type="containsText" dxfId="658" priority="179" stopIfTrue="1" operator="containsText" text=" MS ">
      <formula>NOT(ISERROR(SEARCH(" MS ",B374)))</formula>
    </cfRule>
    <cfRule type="containsText" dxfId="657" priority="180" stopIfTrue="1" operator="containsText" text=" MXP ">
      <formula>NOT(ISERROR(SEARCH(" MXP ",B374)))</formula>
    </cfRule>
    <cfRule type="containsText" dxfId="656" priority="181" stopIfTrue="1" operator="containsText" text=" WS ">
      <formula>NOT(ISERROR(SEARCH(" WS ",B374)))</formula>
    </cfRule>
    <cfRule type="containsText" dxfId="655" priority="182" stopIfTrue="1" operator="containsText" text=" MS ">
      <formula>NOT(ISERROR(SEARCH(" MS ",B374)))</formula>
    </cfRule>
    <cfRule type="containsText" dxfId="654" priority="183" stopIfTrue="1" operator="containsText" text=" MXP ">
      <formula>NOT(ISERROR(SEARCH(" MXP ",B374)))</formula>
    </cfRule>
    <cfRule type="containsText" dxfId="653" priority="187" stopIfTrue="1" operator="containsText" text=" WS ">
      <formula>NOT(ISERROR(SEARCH(" WS ",B374)))</formula>
    </cfRule>
    <cfRule type="containsText" dxfId="652" priority="188" stopIfTrue="1" operator="containsText" text=" MS ">
      <formula>NOT(ISERROR(SEARCH(" MS ",B374)))</formula>
    </cfRule>
    <cfRule type="containsText" dxfId="651" priority="189" stopIfTrue="1" operator="containsText" text=" MXP ">
      <formula>NOT(ISERROR(SEARCH(" MXP ",B374)))</formula>
    </cfRule>
    <cfRule type="containsText" dxfId="650" priority="193" stopIfTrue="1" operator="containsText" text=" WS ">
      <formula>NOT(ISERROR(SEARCH(" WS ",B374)))</formula>
    </cfRule>
    <cfRule type="containsText" dxfId="649" priority="194" stopIfTrue="1" operator="containsText" text=" MS ">
      <formula>NOT(ISERROR(SEARCH(" MS ",B374)))</formula>
    </cfRule>
    <cfRule type="containsText" dxfId="648" priority="195" stopIfTrue="1" operator="containsText" text=" MXP ">
      <formula>NOT(ISERROR(SEARCH(" MXP ",B374)))</formula>
    </cfRule>
    <cfRule type="containsText" dxfId="647" priority="196" stopIfTrue="1" operator="containsText" text=" WS ">
      <formula>NOT(ISERROR(SEARCH(" WS ",B374)))</formula>
    </cfRule>
    <cfRule type="containsText" dxfId="646" priority="197" stopIfTrue="1" operator="containsText" text=" MS ">
      <formula>NOT(ISERROR(SEARCH(" MS ",B374)))</formula>
    </cfRule>
    <cfRule type="containsText" dxfId="645" priority="198" stopIfTrue="1" operator="containsText" text=" MXP ">
      <formula>NOT(ISERROR(SEARCH(" MXP ",B374)))</formula>
    </cfRule>
    <cfRule type="containsText" dxfId="644" priority="746" stopIfTrue="1" operator="containsText" text=" MS ">
      <formula>NOT(ISERROR(SEARCH(" MS ",B374)))</formula>
    </cfRule>
    <cfRule type="containsText" dxfId="643" priority="712" stopIfTrue="1" operator="containsText" text=" WS ">
      <formula>NOT(ISERROR(SEARCH(" WS ",B374)))</formula>
    </cfRule>
    <cfRule type="containsText" dxfId="642" priority="713" stopIfTrue="1" operator="containsText" text=" MS ">
      <formula>NOT(ISERROR(SEARCH(" MS ",B374)))</formula>
    </cfRule>
    <cfRule type="containsText" dxfId="641" priority="714" stopIfTrue="1" operator="containsText" text=" MXP ">
      <formula>NOT(ISERROR(SEARCH(" MXP ",B374)))</formula>
    </cfRule>
    <cfRule type="containsText" dxfId="640" priority="745" stopIfTrue="1" operator="containsText" text=" WS ">
      <formula>NOT(ISERROR(SEARCH(" WS ",B374)))</formula>
    </cfRule>
    <cfRule type="containsText" dxfId="639" priority="741" stopIfTrue="1" operator="containsText" text=" MXP ">
      <formula>NOT(ISERROR(SEARCH(" MXP ",B374)))</formula>
    </cfRule>
    <cfRule type="containsText" dxfId="638" priority="740" stopIfTrue="1" operator="containsText" text=" MS ">
      <formula>NOT(ISERROR(SEARCH(" MS ",B374)))</formula>
    </cfRule>
    <cfRule type="containsText" dxfId="637" priority="715" stopIfTrue="1" operator="containsText" text=" WS ">
      <formula>NOT(ISERROR(SEARCH(" WS ",B374)))</formula>
    </cfRule>
    <cfRule type="containsText" dxfId="636" priority="716" stopIfTrue="1" operator="containsText" text=" MS ">
      <formula>NOT(ISERROR(SEARCH(" MS ",B374)))</formula>
    </cfRule>
    <cfRule type="containsText" dxfId="635" priority="717" stopIfTrue="1" operator="containsText" text=" MXP ">
      <formula>NOT(ISERROR(SEARCH(" MXP ",B374)))</formula>
    </cfRule>
    <cfRule type="containsText" dxfId="634" priority="739" stopIfTrue="1" operator="containsText" text=" WS ">
      <formula>NOT(ISERROR(SEARCH(" WS ",B374)))</formula>
    </cfRule>
    <cfRule type="containsText" dxfId="633" priority="738" stopIfTrue="1" operator="containsText" text=" MXP ">
      <formula>NOT(ISERROR(SEARCH(" MXP ",B374)))</formula>
    </cfRule>
    <cfRule type="containsText" dxfId="632" priority="268" stopIfTrue="1" operator="containsText" text=" WS ">
      <formula>NOT(ISERROR(SEARCH(" WS ",B374)))</formula>
    </cfRule>
    <cfRule type="containsText" dxfId="631" priority="737" stopIfTrue="1" operator="containsText" text=" MS ">
      <formula>NOT(ISERROR(SEARCH(" MS ",B374)))</formula>
    </cfRule>
    <cfRule type="containsText" dxfId="630" priority="736" stopIfTrue="1" operator="containsText" text=" WS ">
      <formula>NOT(ISERROR(SEARCH(" WS ",B374)))</formula>
    </cfRule>
    <cfRule type="containsText" dxfId="629" priority="732" stopIfTrue="1" operator="containsText" text=" MXP ">
      <formula>NOT(ISERROR(SEARCH(" MXP ",B374)))</formula>
    </cfRule>
    <cfRule type="containsText" dxfId="628" priority="763" stopIfTrue="1" operator="containsText" text=" WS ">
      <formula>NOT(ISERROR(SEARCH(" WS ",B374)))</formula>
    </cfRule>
    <cfRule type="containsText" dxfId="627" priority="269" stopIfTrue="1" operator="containsText" text=" MS ">
      <formula>NOT(ISERROR(SEARCH(" MS ",B374)))</formula>
    </cfRule>
    <cfRule type="containsText" dxfId="626" priority="270" stopIfTrue="1" operator="containsText" text=" MXP ">
      <formula>NOT(ISERROR(SEARCH(" MXP ",B374)))</formula>
    </cfRule>
    <cfRule type="containsText" dxfId="625" priority="731" stopIfTrue="1" operator="containsText" text=" MS ">
      <formula>NOT(ISERROR(SEARCH(" MS ",B374)))</formula>
    </cfRule>
    <cfRule type="containsText" dxfId="624" priority="730" stopIfTrue="1" operator="containsText" text=" WS ">
      <formula>NOT(ISERROR(SEARCH(" WS ",B374)))</formula>
    </cfRule>
    <cfRule type="containsText" dxfId="623" priority="729" stopIfTrue="1" operator="containsText" text=" MXP ">
      <formula>NOT(ISERROR(SEARCH(" MXP ",B374)))</formula>
    </cfRule>
    <cfRule type="containsText" dxfId="622" priority="728" stopIfTrue="1" operator="containsText" text=" MS ">
      <formula>NOT(ISERROR(SEARCH(" MS ",B374)))</formula>
    </cfRule>
    <cfRule type="containsText" dxfId="621" priority="727" stopIfTrue="1" operator="containsText" text=" WS ">
      <formula>NOT(ISERROR(SEARCH(" WS ",B374)))</formula>
    </cfRule>
    <cfRule type="containsText" dxfId="620" priority="723" stopIfTrue="1" operator="containsText" text=" MXP ">
      <formula>NOT(ISERROR(SEARCH(" MXP ",B374)))</formula>
    </cfRule>
    <cfRule type="containsText" dxfId="619" priority="721" stopIfTrue="1" operator="containsText" text=" WS ">
      <formula>NOT(ISERROR(SEARCH(" WS ",B374)))</formula>
    </cfRule>
    <cfRule type="containsText" dxfId="618" priority="722" stopIfTrue="1" operator="containsText" text=" MS ">
      <formula>NOT(ISERROR(SEARCH(" MS ",B374)))</formula>
    </cfRule>
    <cfRule type="containsText" dxfId="617" priority="271" stopIfTrue="1" operator="containsText" text=" WS ">
      <formula>NOT(ISERROR(SEARCH(" WS ",B374)))</formula>
    </cfRule>
    <cfRule type="containsText" dxfId="616" priority="272" stopIfTrue="1" operator="containsText" text=" MS ">
      <formula>NOT(ISERROR(SEARCH(" MS ",B374)))</formula>
    </cfRule>
    <cfRule type="containsText" dxfId="615" priority="211" stopIfTrue="1" operator="containsText" text=" WS ">
      <formula>NOT(ISERROR(SEARCH(" WS ",B374)))</formula>
    </cfRule>
    <cfRule type="containsText" dxfId="614" priority="212" stopIfTrue="1" operator="containsText" text=" MS ">
      <formula>NOT(ISERROR(SEARCH(" MS ",B374)))</formula>
    </cfRule>
    <cfRule type="containsText" dxfId="613" priority="213" stopIfTrue="1" operator="containsText" text=" MXP ">
      <formula>NOT(ISERROR(SEARCH(" MXP ",B374)))</formula>
    </cfRule>
    <cfRule type="containsText" dxfId="612" priority="273" stopIfTrue="1" operator="containsText" text=" MXP ">
      <formula>NOT(ISERROR(SEARCH(" MXP ",B374)))</formula>
    </cfRule>
    <cfRule type="containsText" dxfId="611" priority="214" stopIfTrue="1" operator="containsText" text=" WS ">
      <formula>NOT(ISERROR(SEARCH(" WS ",B374)))</formula>
    </cfRule>
    <cfRule type="containsText" dxfId="610" priority="215" stopIfTrue="1" operator="containsText" text=" MS ">
      <formula>NOT(ISERROR(SEARCH(" MS ",B374)))</formula>
    </cfRule>
    <cfRule type="containsText" dxfId="609" priority="216" stopIfTrue="1" operator="containsText" text=" MXP ">
      <formula>NOT(ISERROR(SEARCH(" MXP ",B374)))</formula>
    </cfRule>
    <cfRule type="containsText" dxfId="608" priority="774" stopIfTrue="1" operator="containsText" text=" MXP ">
      <formula>NOT(ISERROR(SEARCH(" MXP ",B374)))</formula>
    </cfRule>
    <cfRule type="containsText" dxfId="607" priority="773" stopIfTrue="1" operator="containsText" text=" MS ">
      <formula>NOT(ISERROR(SEARCH(" MS ",B374)))</formula>
    </cfRule>
    <cfRule type="containsText" dxfId="606" priority="772" stopIfTrue="1" operator="containsText" text=" WS ">
      <formula>NOT(ISERROR(SEARCH(" WS ",B374)))</formula>
    </cfRule>
    <cfRule type="containsText" dxfId="605" priority="220" stopIfTrue="1" operator="containsText" text=" WS ">
      <formula>NOT(ISERROR(SEARCH(" WS ",B374)))</formula>
    </cfRule>
    <cfRule type="containsText" dxfId="604" priority="221" stopIfTrue="1" operator="containsText" text=" MS ">
      <formula>NOT(ISERROR(SEARCH(" MS ",B374)))</formula>
    </cfRule>
    <cfRule type="containsText" dxfId="603" priority="222" stopIfTrue="1" operator="containsText" text=" MXP ">
      <formula>NOT(ISERROR(SEARCH(" MXP ",B374)))</formula>
    </cfRule>
    <cfRule type="containsText" dxfId="602" priority="771" stopIfTrue="1" operator="containsText" text=" MXP ">
      <formula>NOT(ISERROR(SEARCH(" MXP ",B374)))</formula>
    </cfRule>
    <cfRule type="containsText" dxfId="601" priority="770" stopIfTrue="1" operator="containsText" text=" MS ">
      <formula>NOT(ISERROR(SEARCH(" MS ",B374)))</formula>
    </cfRule>
    <cfRule type="containsText" dxfId="600" priority="769" stopIfTrue="1" operator="containsText" text=" WS ">
      <formula>NOT(ISERROR(SEARCH(" WS ",B374)))</formula>
    </cfRule>
    <cfRule type="containsText" dxfId="599" priority="226" stopIfTrue="1" operator="containsText" text=" WS ">
      <formula>NOT(ISERROR(SEARCH(" WS ",B374)))</formula>
    </cfRule>
    <cfRule type="containsText" dxfId="598" priority="227" stopIfTrue="1" operator="containsText" text=" MS ">
      <formula>NOT(ISERROR(SEARCH(" MS ",B374)))</formula>
    </cfRule>
    <cfRule type="containsText" dxfId="597" priority="228" stopIfTrue="1" operator="containsText" text=" MXP ">
      <formula>NOT(ISERROR(SEARCH(" MXP ",B374)))</formula>
    </cfRule>
    <cfRule type="containsText" dxfId="596" priority="229" stopIfTrue="1" operator="containsText" text=" WS ">
      <formula>NOT(ISERROR(SEARCH(" WS ",B374)))</formula>
    </cfRule>
    <cfRule type="containsText" dxfId="595" priority="230" stopIfTrue="1" operator="containsText" text=" MS ">
      <formula>NOT(ISERROR(SEARCH(" MS ",B374)))</formula>
    </cfRule>
    <cfRule type="containsText" dxfId="594" priority="231" stopIfTrue="1" operator="containsText" text=" MXP ">
      <formula>NOT(ISERROR(SEARCH(" MXP ",B374)))</formula>
    </cfRule>
    <cfRule type="containsText" dxfId="593" priority="280" stopIfTrue="1" operator="containsText" text=" WS ">
      <formula>NOT(ISERROR(SEARCH(" WS ",B374)))</formula>
    </cfRule>
    <cfRule type="containsText" dxfId="592" priority="281" stopIfTrue="1" operator="containsText" text=" MS ">
      <formula>NOT(ISERROR(SEARCH(" MS ",B374)))</formula>
    </cfRule>
    <cfRule type="containsText" dxfId="591" priority="282" stopIfTrue="1" operator="containsText" text=" MXP ">
      <formula>NOT(ISERROR(SEARCH(" MXP ",B374)))</formula>
    </cfRule>
    <cfRule type="containsText" dxfId="590" priority="235" stopIfTrue="1" operator="containsText" text=" WS ">
      <formula>NOT(ISERROR(SEARCH(" WS ",B374)))</formula>
    </cfRule>
    <cfRule type="containsText" dxfId="589" priority="236" stopIfTrue="1" operator="containsText" text=" MS ">
      <formula>NOT(ISERROR(SEARCH(" MS ",B374)))</formula>
    </cfRule>
    <cfRule type="containsText" dxfId="588" priority="237" stopIfTrue="1" operator="containsText" text=" MXP ">
      <formula>NOT(ISERROR(SEARCH(" MXP ",B374)))</formula>
    </cfRule>
    <cfRule type="containsText" dxfId="587" priority="238" stopIfTrue="1" operator="containsText" text=" WS ">
      <formula>NOT(ISERROR(SEARCH(" WS ",B374)))</formula>
    </cfRule>
    <cfRule type="containsText" dxfId="586" priority="239" stopIfTrue="1" operator="containsText" text=" MS ">
      <formula>NOT(ISERROR(SEARCH(" MS ",B374)))</formula>
    </cfRule>
    <cfRule type="containsText" dxfId="585" priority="240" stopIfTrue="1" operator="containsText" text=" MXP ">
      <formula>NOT(ISERROR(SEARCH(" MXP ",B374)))</formula>
    </cfRule>
    <cfRule type="containsText" dxfId="584" priority="754" stopIfTrue="1" operator="containsText" text=" WS ">
      <formula>NOT(ISERROR(SEARCH(" WS ",B374)))</formula>
    </cfRule>
    <cfRule type="containsText" dxfId="583" priority="755" stopIfTrue="1" operator="containsText" text=" MS ">
      <formula>NOT(ISERROR(SEARCH(" MS ",B374)))</formula>
    </cfRule>
    <cfRule type="containsText" dxfId="582" priority="756" stopIfTrue="1" operator="containsText" text=" MXP ">
      <formula>NOT(ISERROR(SEARCH(" MXP ",B374)))</formula>
    </cfRule>
    <cfRule type="containsText" dxfId="581" priority="244" stopIfTrue="1" operator="containsText" text=" WS ">
      <formula>NOT(ISERROR(SEARCH(" WS ",B374)))</formula>
    </cfRule>
    <cfRule type="containsText" dxfId="580" priority="245" stopIfTrue="1" operator="containsText" text=" MS ">
      <formula>NOT(ISERROR(SEARCH(" MS ",B374)))</formula>
    </cfRule>
    <cfRule type="containsText" dxfId="579" priority="246" stopIfTrue="1" operator="containsText" text=" MXP ">
      <formula>NOT(ISERROR(SEARCH(" MXP ",B374)))</formula>
    </cfRule>
    <cfRule type="containsText" dxfId="578" priority="247" stopIfTrue="1" operator="containsText" text=" WS ">
      <formula>NOT(ISERROR(SEARCH(" WS ",B374)))</formula>
    </cfRule>
    <cfRule type="containsText" dxfId="577" priority="248" stopIfTrue="1" operator="containsText" text=" MS ">
      <formula>NOT(ISERROR(SEARCH(" MS ",B374)))</formula>
    </cfRule>
    <cfRule type="containsText" dxfId="576" priority="249" stopIfTrue="1" operator="containsText" text=" MXP ">
      <formula>NOT(ISERROR(SEARCH(" MXP ",B374)))</formula>
    </cfRule>
    <cfRule type="containsText" dxfId="575" priority="783" stopIfTrue="1" operator="containsText" text=" MXP ">
      <formula>NOT(ISERROR(SEARCH(" MXP ",B374)))</formula>
    </cfRule>
    <cfRule type="containsText" dxfId="574" priority="782" stopIfTrue="1" operator="containsText" text=" MS ">
      <formula>NOT(ISERROR(SEARCH(" MS ",B374)))</formula>
    </cfRule>
    <cfRule type="containsText" dxfId="573" priority="781" stopIfTrue="1" operator="containsText" text=" WS ">
      <formula>NOT(ISERROR(SEARCH(" WS ",B374)))</formula>
    </cfRule>
    <cfRule type="containsText" dxfId="572" priority="253" stopIfTrue="1" operator="containsText" text=" WS ">
      <formula>NOT(ISERROR(SEARCH(" WS ",B374)))</formula>
    </cfRule>
    <cfRule type="containsText" dxfId="571" priority="254" stopIfTrue="1" operator="containsText" text=" MS ">
      <formula>NOT(ISERROR(SEARCH(" MS ",B374)))</formula>
    </cfRule>
    <cfRule type="containsText" dxfId="570" priority="255" stopIfTrue="1" operator="containsText" text=" MXP ">
      <formula>NOT(ISERROR(SEARCH(" MXP ",B374)))</formula>
    </cfRule>
    <cfRule type="containsText" dxfId="569" priority="762" stopIfTrue="1" operator="containsText" text=" MXP ">
      <formula>NOT(ISERROR(SEARCH(" MXP ",B374)))</formula>
    </cfRule>
    <cfRule type="containsText" dxfId="568" priority="761" stopIfTrue="1" operator="containsText" text=" MS ">
      <formula>NOT(ISERROR(SEARCH(" MS ",B374)))</formula>
    </cfRule>
    <cfRule type="containsText" dxfId="567" priority="760" stopIfTrue="1" operator="containsText" text=" WS ">
      <formula>NOT(ISERROR(SEARCH(" WS ",B374)))</formula>
    </cfRule>
    <cfRule type="containsText" dxfId="566" priority="260" stopIfTrue="1" operator="containsText" text=" MS ">
      <formula>NOT(ISERROR(SEARCH(" MS ",B374)))</formula>
    </cfRule>
    <cfRule type="containsText" dxfId="565" priority="261" stopIfTrue="1" operator="containsText" text=" MXP ">
      <formula>NOT(ISERROR(SEARCH(" MXP ",B374)))</formula>
    </cfRule>
    <cfRule type="containsText" dxfId="564" priority="161" stopIfTrue="1" operator="containsText" text=" MS ">
      <formula>NOT(ISERROR(SEARCH(" MS ",B374)))</formula>
    </cfRule>
    <cfRule type="containsText" dxfId="563" priority="160" stopIfTrue="1" operator="containsText" text=" WS ">
      <formula>NOT(ISERROR(SEARCH(" WS ",B374)))</formula>
    </cfRule>
    <cfRule type="containsText" dxfId="562" priority="156" stopIfTrue="1" operator="containsText" text=" MXP ">
      <formula>NOT(ISERROR(SEARCH(" MXP ",B374)))</formula>
    </cfRule>
    <cfRule type="containsText" dxfId="561" priority="155" stopIfTrue="1" operator="containsText" text=" MS ">
      <formula>NOT(ISERROR(SEARCH(" MS ",B374)))</formula>
    </cfRule>
  </conditionalFormatting>
  <conditionalFormatting sqref="B374">
    <cfRule type="containsText" dxfId="560" priority="751" stopIfTrue="1" operator="containsText" text=" WS ">
      <formula>NOT(ISERROR(SEARCH(" WS ",B374)))</formula>
    </cfRule>
    <cfRule type="containsText" dxfId="559" priority="718" stopIfTrue="1" operator="containsText" text=" WS ">
      <formula>NOT(ISERROR(SEARCH(" WS ",B374)))</formula>
    </cfRule>
    <cfRule type="containsText" dxfId="558" priority="719" stopIfTrue="1" operator="containsText" text=" MS ">
      <formula>NOT(ISERROR(SEARCH(" MS ",B374)))</formula>
    </cfRule>
    <cfRule type="containsText" dxfId="557" priority="720" stopIfTrue="1" operator="containsText" text=" MXP ">
      <formula>NOT(ISERROR(SEARCH(" MXP ",B374)))</formula>
    </cfRule>
    <cfRule type="containsText" dxfId="556" priority="209" stopIfTrue="1" operator="containsText" text=" MS ">
      <formula>NOT(ISERROR(SEARCH(" MS ",B374)))</formula>
    </cfRule>
    <cfRule type="containsText" dxfId="555" priority="210" stopIfTrue="1" operator="containsText" text=" MXP ">
      <formula>NOT(ISERROR(SEARCH(" MXP ",B374)))</formula>
    </cfRule>
    <cfRule type="containsText" dxfId="554" priority="752" stopIfTrue="1" operator="containsText" text=" MS ">
      <formula>NOT(ISERROR(SEARCH(" MS ",B374)))</formula>
    </cfRule>
    <cfRule type="containsText" dxfId="553" priority="217" stopIfTrue="1" operator="containsText" text=" WS ">
      <formula>NOT(ISERROR(SEARCH(" WS ",B374)))</formula>
    </cfRule>
    <cfRule type="containsText" dxfId="552" priority="218" stopIfTrue="1" operator="containsText" text=" MS ">
      <formula>NOT(ISERROR(SEARCH(" MS ",B374)))</formula>
    </cfRule>
    <cfRule type="containsText" dxfId="551" priority="219" stopIfTrue="1" operator="containsText" text=" MXP ">
      <formula>NOT(ISERROR(SEARCH(" MXP ",B374)))</formula>
    </cfRule>
    <cfRule type="containsText" dxfId="550" priority="223" stopIfTrue="1" operator="containsText" text=" WS ">
      <formula>NOT(ISERROR(SEARCH(" WS ",B374)))</formula>
    </cfRule>
    <cfRule type="containsText" dxfId="549" priority="224" stopIfTrue="1" operator="containsText" text=" MS ">
      <formula>NOT(ISERROR(SEARCH(" MS ",B374)))</formula>
    </cfRule>
    <cfRule type="containsText" dxfId="548" priority="225" stopIfTrue="1" operator="containsText" text=" MXP ">
      <formula>NOT(ISERROR(SEARCH(" MXP ",B374)))</formula>
    </cfRule>
    <cfRule type="containsText" dxfId="547" priority="232" stopIfTrue="1" operator="containsText" text=" WS ">
      <formula>NOT(ISERROR(SEARCH(" WS ",B374)))</formula>
    </cfRule>
    <cfRule type="containsText" dxfId="546" priority="233" stopIfTrue="1" operator="containsText" text=" MS ">
      <formula>NOT(ISERROR(SEARCH(" MS ",B374)))</formula>
    </cfRule>
    <cfRule type="containsText" dxfId="545" priority="234" stopIfTrue="1" operator="containsText" text=" MXP ">
      <formula>NOT(ISERROR(SEARCH(" MXP ",B374)))</formula>
    </cfRule>
    <cfRule type="containsText" dxfId="544" priority="241" stopIfTrue="1" operator="containsText" text=" WS ">
      <formula>NOT(ISERROR(SEARCH(" WS ",B374)))</formula>
    </cfRule>
    <cfRule type="containsText" dxfId="543" priority="242" stopIfTrue="1" operator="containsText" text=" MS ">
      <formula>NOT(ISERROR(SEARCH(" MS ",B374)))</formula>
    </cfRule>
    <cfRule type="containsText" dxfId="542" priority="243" stopIfTrue="1" operator="containsText" text=" MXP ">
      <formula>NOT(ISERROR(SEARCH(" MXP ",B374)))</formula>
    </cfRule>
    <cfRule type="containsText" dxfId="541" priority="250" stopIfTrue="1" operator="containsText" text=" WS ">
      <formula>NOT(ISERROR(SEARCH(" WS ",B374)))</formula>
    </cfRule>
    <cfRule type="containsText" dxfId="540" priority="251" stopIfTrue="1" operator="containsText" text=" MS ">
      <formula>NOT(ISERROR(SEARCH(" MS ",B374)))</formula>
    </cfRule>
    <cfRule type="containsText" dxfId="539" priority="252" stopIfTrue="1" operator="containsText" text=" MXP ">
      <formula>NOT(ISERROR(SEARCH(" MXP ",B374)))</formula>
    </cfRule>
    <cfRule type="containsText" dxfId="538" priority="256" stopIfTrue="1" operator="containsText" text=" WS ">
      <formula>NOT(ISERROR(SEARCH(" WS ",B374)))</formula>
    </cfRule>
    <cfRule type="containsText" dxfId="537" priority="257" stopIfTrue="1" operator="containsText" text=" MS ">
      <formula>NOT(ISERROR(SEARCH(" MS ",B374)))</formula>
    </cfRule>
    <cfRule type="containsText" dxfId="536" priority="258" stopIfTrue="1" operator="containsText" text=" MXP ">
      <formula>NOT(ISERROR(SEARCH(" MXP ",B374)))</formula>
    </cfRule>
    <cfRule type="containsText" dxfId="535" priority="265" stopIfTrue="1" operator="containsText" text=" WS ">
      <formula>NOT(ISERROR(SEARCH(" WS ",B374)))</formula>
    </cfRule>
    <cfRule type="containsText" dxfId="534" priority="266" stopIfTrue="1" operator="containsText" text=" MS ">
      <formula>NOT(ISERROR(SEARCH(" MS ",B374)))</formula>
    </cfRule>
    <cfRule type="containsText" dxfId="533" priority="267" stopIfTrue="1" operator="containsText" text=" MXP ">
      <formula>NOT(ISERROR(SEARCH(" MXP ",B374)))</formula>
    </cfRule>
    <cfRule type="containsText" dxfId="532" priority="274" stopIfTrue="1" operator="containsText" text=" WS ">
      <formula>NOT(ISERROR(SEARCH(" WS ",B374)))</formula>
    </cfRule>
    <cfRule type="containsText" dxfId="531" priority="275" stopIfTrue="1" operator="containsText" text=" MS ">
      <formula>NOT(ISERROR(SEARCH(" MS ",B374)))</formula>
    </cfRule>
    <cfRule type="containsText" dxfId="530" priority="276" stopIfTrue="1" operator="containsText" text=" MXP ">
      <formula>NOT(ISERROR(SEARCH(" MXP ",B374)))</formula>
    </cfRule>
    <cfRule type="containsText" dxfId="529" priority="277" stopIfTrue="1" operator="containsText" text=" WS ">
      <formula>NOT(ISERROR(SEARCH(" WS ",B374)))</formula>
    </cfRule>
    <cfRule type="containsText" dxfId="528" priority="278" stopIfTrue="1" operator="containsText" text=" MS ">
      <formula>NOT(ISERROR(SEARCH(" MS ",B374)))</formula>
    </cfRule>
    <cfRule type="containsText" dxfId="527" priority="279" stopIfTrue="1" operator="containsText" text=" MXP ">
      <formula>NOT(ISERROR(SEARCH(" MXP ",B374)))</formula>
    </cfRule>
    <cfRule type="containsText" dxfId="526" priority="780" stopIfTrue="1" operator="containsText" text=" MXP ">
      <formula>NOT(ISERROR(SEARCH(" MXP ",B374)))</formula>
    </cfRule>
    <cfRule type="containsText" dxfId="525" priority="779" stopIfTrue="1" operator="containsText" text=" MS ">
      <formula>NOT(ISERROR(SEARCH(" MS ",B374)))</formula>
    </cfRule>
    <cfRule type="containsText" dxfId="524" priority="778" stopIfTrue="1" operator="containsText" text=" WS ">
      <formula>NOT(ISERROR(SEARCH(" WS ",B374)))</formula>
    </cfRule>
    <cfRule type="containsText" dxfId="523" priority="777" stopIfTrue="1" operator="containsText" text=" MXP ">
      <formula>NOT(ISERROR(SEARCH(" MXP ",B374)))</formula>
    </cfRule>
    <cfRule type="containsText" dxfId="522" priority="776" stopIfTrue="1" operator="containsText" text=" MS ">
      <formula>NOT(ISERROR(SEARCH(" MS ",B374)))</formula>
    </cfRule>
    <cfRule type="containsText" dxfId="521" priority="775" stopIfTrue="1" operator="containsText" text=" WS ">
      <formula>NOT(ISERROR(SEARCH(" WS ",B374)))</formula>
    </cfRule>
    <cfRule type="containsText" dxfId="520" priority="768" stopIfTrue="1" operator="containsText" text=" MXP ">
      <formula>NOT(ISERROR(SEARCH(" MXP ",B374)))</formula>
    </cfRule>
    <cfRule type="containsText" dxfId="519" priority="767" stopIfTrue="1" operator="containsText" text=" MS ">
      <formula>NOT(ISERROR(SEARCH(" MS ",B374)))</formula>
    </cfRule>
    <cfRule type="containsText" dxfId="518" priority="766" stopIfTrue="1" operator="containsText" text=" WS ">
      <formula>NOT(ISERROR(SEARCH(" WS ",B374)))</formula>
    </cfRule>
    <cfRule type="containsText" dxfId="517" priority="759" stopIfTrue="1" operator="containsText" text=" MXP ">
      <formula>NOT(ISERROR(SEARCH(" MXP ",B374)))</formula>
    </cfRule>
    <cfRule type="containsText" dxfId="516" priority="758" stopIfTrue="1" operator="containsText" text=" MS ">
      <formula>NOT(ISERROR(SEARCH(" MS ",B374)))</formula>
    </cfRule>
    <cfRule type="containsText" dxfId="515" priority="757" stopIfTrue="1" operator="containsText" text=" WS ">
      <formula>NOT(ISERROR(SEARCH(" WS ",B374)))</formula>
    </cfRule>
    <cfRule type="containsText" dxfId="514" priority="753" stopIfTrue="1" operator="containsText" text=" MXP ">
      <formula>NOT(ISERROR(SEARCH(" MXP ",B374)))</formula>
    </cfRule>
    <cfRule type="containsText" dxfId="513" priority="724" stopIfTrue="1" operator="containsText" text=" WS ">
      <formula>NOT(ISERROR(SEARCH(" WS ",B374)))</formula>
    </cfRule>
    <cfRule type="containsText" dxfId="512" priority="725" stopIfTrue="1" operator="containsText" text=" MS ">
      <formula>NOT(ISERROR(SEARCH(" MS ",B374)))</formula>
    </cfRule>
    <cfRule type="containsText" dxfId="511" priority="726" stopIfTrue="1" operator="containsText" text=" MXP ">
      <formula>NOT(ISERROR(SEARCH(" MXP ",B374)))</formula>
    </cfRule>
    <cfRule type="containsText" dxfId="510" priority="733" stopIfTrue="1" operator="containsText" text=" WS ">
      <formula>NOT(ISERROR(SEARCH(" WS ",B374)))</formula>
    </cfRule>
    <cfRule type="containsText" dxfId="509" priority="734" stopIfTrue="1" operator="containsText" text=" MS ">
      <formula>NOT(ISERROR(SEARCH(" MS ",B374)))</formula>
    </cfRule>
    <cfRule type="containsText" dxfId="508" priority="735" stopIfTrue="1" operator="containsText" text=" MXP ">
      <formula>NOT(ISERROR(SEARCH(" MXP ",B374)))</formula>
    </cfRule>
    <cfRule type="containsText" dxfId="507" priority="742" stopIfTrue="1" operator="containsText" text=" WS ">
      <formula>NOT(ISERROR(SEARCH(" WS ",B374)))</formula>
    </cfRule>
    <cfRule type="containsText" dxfId="506" priority="743" stopIfTrue="1" operator="containsText" text=" MS ">
      <formula>NOT(ISERROR(SEARCH(" MS ",B374)))</formula>
    </cfRule>
    <cfRule type="containsText" dxfId="505" priority="744" stopIfTrue="1" operator="containsText" text=" MXP ">
      <formula>NOT(ISERROR(SEARCH(" MXP ",B374)))</formula>
    </cfRule>
    <cfRule type="containsText" dxfId="504" priority="192" stopIfTrue="1" operator="containsText" text=" MXP ">
      <formula>NOT(ISERROR(SEARCH(" MXP ",B374)))</formula>
    </cfRule>
    <cfRule type="containsText" dxfId="503" priority="191" stopIfTrue="1" operator="containsText" text=" MS ">
      <formula>NOT(ISERROR(SEARCH(" MS ",B374)))</formula>
    </cfRule>
    <cfRule type="containsText" dxfId="502" priority="190" stopIfTrue="1" operator="containsText" text=" WS ">
      <formula>NOT(ISERROR(SEARCH(" WS ",B374)))</formula>
    </cfRule>
    <cfRule type="containsText" dxfId="501" priority="186" stopIfTrue="1" operator="containsText" text=" MXP ">
      <formula>NOT(ISERROR(SEARCH(" MXP ",B374)))</formula>
    </cfRule>
    <cfRule type="containsText" dxfId="500" priority="185" stopIfTrue="1" operator="containsText" text=" MS ">
      <formula>NOT(ISERROR(SEARCH(" MS ",B374)))</formula>
    </cfRule>
    <cfRule type="containsText" dxfId="499" priority="184" stopIfTrue="1" operator="containsText" text=" WS ">
      <formula>NOT(ISERROR(SEARCH(" WS ",B374)))</formula>
    </cfRule>
    <cfRule type="containsText" dxfId="498" priority="174" stopIfTrue="1" operator="containsText" text=" MXP ">
      <formula>NOT(ISERROR(SEARCH(" MXP ",B374)))</formula>
    </cfRule>
    <cfRule type="containsText" dxfId="497" priority="173" stopIfTrue="1" operator="containsText" text=" MS ">
      <formula>NOT(ISERROR(SEARCH(" MS ",B374)))</formula>
    </cfRule>
    <cfRule type="containsText" dxfId="496" priority="172" stopIfTrue="1" operator="containsText" text=" WS ">
      <formula>NOT(ISERROR(SEARCH(" WS ",B374)))</formula>
    </cfRule>
    <cfRule type="containsText" dxfId="495" priority="949" stopIfTrue="1" operator="containsText" text=" WS ">
      <formula>NOT(ISERROR(SEARCH(" WS ",B374)))</formula>
    </cfRule>
    <cfRule type="containsText" dxfId="494" priority="950" stopIfTrue="1" operator="containsText" text=" MS ">
      <formula>NOT(ISERROR(SEARCH(" MS ",B374)))</formula>
    </cfRule>
    <cfRule type="containsText" dxfId="493" priority="951" stopIfTrue="1" operator="containsText" text=" MXP ">
      <formula>NOT(ISERROR(SEARCH(" MXP ",B374)))</formula>
    </cfRule>
    <cfRule type="containsText" dxfId="492" priority="165" stopIfTrue="1" operator="containsText" text=" MXP ">
      <formula>NOT(ISERROR(SEARCH(" MXP ",B374)))</formula>
    </cfRule>
    <cfRule type="containsText" dxfId="491" priority="164" stopIfTrue="1" operator="containsText" text=" MS ">
      <formula>NOT(ISERROR(SEARCH(" MS ",B374)))</formula>
    </cfRule>
    <cfRule type="containsText" dxfId="490" priority="163" stopIfTrue="1" operator="containsText" text=" WS ">
      <formula>NOT(ISERROR(SEARCH(" WS ",B374)))</formula>
    </cfRule>
    <cfRule type="containsText" dxfId="489" priority="199" stopIfTrue="1" operator="containsText" text=" WS ">
      <formula>NOT(ISERROR(SEARCH(" WS ",B374)))</formula>
    </cfRule>
    <cfRule type="containsText" dxfId="488" priority="200" stopIfTrue="1" operator="containsText" text=" MS ">
      <formula>NOT(ISERROR(SEARCH(" MS ",B374)))</formula>
    </cfRule>
    <cfRule type="containsText" dxfId="487" priority="159" stopIfTrue="1" operator="containsText" text=" MXP ">
      <formula>NOT(ISERROR(SEARCH(" MXP ",B374)))</formula>
    </cfRule>
    <cfRule type="containsText" dxfId="486" priority="158" stopIfTrue="1" operator="containsText" text=" MS ">
      <formula>NOT(ISERROR(SEARCH(" MS ",B374)))</formula>
    </cfRule>
    <cfRule type="containsText" dxfId="485" priority="157" stopIfTrue="1" operator="containsText" text=" WS ">
      <formula>NOT(ISERROR(SEARCH(" WS ",B374)))</formula>
    </cfRule>
    <cfRule type="containsText" dxfId="484" priority="201" stopIfTrue="1" operator="containsText" text=" MXP ">
      <formula>NOT(ISERROR(SEARCH(" MXP ",B374)))</formula>
    </cfRule>
    <cfRule type="containsText" dxfId="483" priority="208" stopIfTrue="1" operator="containsText" text=" WS ">
      <formula>NOT(ISERROR(SEARCH(" WS ",B374)))</formula>
    </cfRule>
    <cfRule type="containsText" dxfId="482" priority="144" stopIfTrue="1" operator="containsText" text=" MXP ">
      <formula>NOT(ISERROR(SEARCH(" MXP ",B374)))</formula>
    </cfRule>
    <cfRule type="containsText" dxfId="481" priority="143" stopIfTrue="1" operator="containsText" text=" MS ">
      <formula>NOT(ISERROR(SEARCH(" MS ",B374)))</formula>
    </cfRule>
    <cfRule type="containsText" dxfId="480" priority="142" stopIfTrue="1" operator="containsText" text=" WS ">
      <formula>NOT(ISERROR(SEARCH(" WS ",B374)))</formula>
    </cfRule>
  </conditionalFormatting>
  <conditionalFormatting sqref="B376">
    <cfRule type="containsText" dxfId="479" priority="390" stopIfTrue="1" operator="containsText" text=" MXP ">
      <formula>NOT(ISERROR(SEARCH(" MXP ",B376)))</formula>
    </cfRule>
    <cfRule type="containsText" dxfId="478" priority="389" stopIfTrue="1" operator="containsText" text=" MS ">
      <formula>NOT(ISERROR(SEARCH(" MS ",B376)))</formula>
    </cfRule>
    <cfRule type="containsText" dxfId="477" priority="388" stopIfTrue="1" operator="containsText" text=" WS ">
      <formula>NOT(ISERROR(SEARCH(" WS ",B376)))</formula>
    </cfRule>
  </conditionalFormatting>
  <conditionalFormatting sqref="B378 I378:J378">
    <cfRule type="containsText" dxfId="476" priority="634" stopIfTrue="1" operator="containsText" text=" WS ">
      <formula>NOT(ISERROR(SEARCH(" WS ",B378)))</formula>
    </cfRule>
    <cfRule type="containsText" dxfId="475" priority="635" stopIfTrue="1" operator="containsText" text=" MS ">
      <formula>NOT(ISERROR(SEARCH(" MS ",B378)))</formula>
    </cfRule>
    <cfRule type="containsText" dxfId="474" priority="667" stopIfTrue="1" operator="containsText" text=" WS ">
      <formula>NOT(ISERROR(SEARCH(" WS ",B378)))</formula>
    </cfRule>
    <cfRule type="containsText" dxfId="473" priority="668" stopIfTrue="1" operator="containsText" text=" MS ">
      <formula>NOT(ISERROR(SEARCH(" MS ",B378)))</formula>
    </cfRule>
    <cfRule type="containsText" dxfId="472" priority="669" stopIfTrue="1" operator="containsText" text=" MXP ">
      <formula>NOT(ISERROR(SEARCH(" MXP ",B378)))</formula>
    </cfRule>
    <cfRule type="containsText" dxfId="471" priority="670" stopIfTrue="1" operator="containsText" text=" WS ">
      <formula>NOT(ISERROR(SEARCH(" WS ",B378)))</formula>
    </cfRule>
    <cfRule type="containsText" dxfId="470" priority="671" stopIfTrue="1" operator="containsText" text=" MS ">
      <formula>NOT(ISERROR(SEARCH(" MS ",B378)))</formula>
    </cfRule>
    <cfRule type="containsText" dxfId="469" priority="672" stopIfTrue="1" operator="containsText" text=" MXP ">
      <formula>NOT(ISERROR(SEARCH(" MXP ",B378)))</formula>
    </cfRule>
    <cfRule type="containsText" dxfId="468" priority="636" stopIfTrue="1" operator="containsText" text=" MXP ">
      <formula>NOT(ISERROR(SEARCH(" MXP ",B378)))</formula>
    </cfRule>
    <cfRule type="containsText" dxfId="467" priority="56" stopIfTrue="1" operator="containsText" text=" MS ">
      <formula>NOT(ISERROR(SEARCH(" MS ",B378)))</formula>
    </cfRule>
    <cfRule type="containsText" dxfId="466" priority="55" stopIfTrue="1" operator="containsText" text=" WS ">
      <formula>NOT(ISERROR(SEARCH(" WS ",B378)))</formula>
    </cfRule>
    <cfRule type="containsText" dxfId="465" priority="676" stopIfTrue="1" operator="containsText" text=" WS ">
      <formula>NOT(ISERROR(SEARCH(" WS ",B378)))</formula>
    </cfRule>
    <cfRule type="containsText" dxfId="464" priority="677" stopIfTrue="1" operator="containsText" text=" MS ">
      <formula>NOT(ISERROR(SEARCH(" MS ",B378)))</formula>
    </cfRule>
    <cfRule type="containsText" dxfId="463" priority="678" stopIfTrue="1" operator="containsText" text=" MXP ">
      <formula>NOT(ISERROR(SEARCH(" MXP ",B378)))</formula>
    </cfRule>
    <cfRule type="containsText" dxfId="462" priority="54" stopIfTrue="1" operator="containsText" text=" MXP ">
      <formula>NOT(ISERROR(SEARCH(" MXP ",B378)))</formula>
    </cfRule>
    <cfRule type="containsText" dxfId="461" priority="53" stopIfTrue="1" operator="containsText" text=" MS ">
      <formula>NOT(ISERROR(SEARCH(" MS ",B378)))</formula>
    </cfRule>
    <cfRule type="containsText" dxfId="460" priority="52" stopIfTrue="1" operator="containsText" text=" WS ">
      <formula>NOT(ISERROR(SEARCH(" WS ",B378)))</formula>
    </cfRule>
    <cfRule type="containsText" dxfId="459" priority="682" stopIfTrue="1" operator="containsText" text=" WS ">
      <formula>NOT(ISERROR(SEARCH(" WS ",B378)))</formula>
    </cfRule>
    <cfRule type="containsText" dxfId="458" priority="683" stopIfTrue="1" operator="containsText" text=" MS ">
      <formula>NOT(ISERROR(SEARCH(" MS ",B378)))</formula>
    </cfRule>
    <cfRule type="containsText" dxfId="457" priority="684" stopIfTrue="1" operator="containsText" text=" MXP ">
      <formula>NOT(ISERROR(SEARCH(" MXP ",B378)))</formula>
    </cfRule>
    <cfRule type="containsText" dxfId="456" priority="685" stopIfTrue="1" operator="containsText" text=" WS ">
      <formula>NOT(ISERROR(SEARCH(" WS ",B378)))</formula>
    </cfRule>
    <cfRule type="containsText" dxfId="455" priority="686" stopIfTrue="1" operator="containsText" text=" MS ">
      <formula>NOT(ISERROR(SEARCH(" MS ",B378)))</formula>
    </cfRule>
    <cfRule type="containsText" dxfId="454" priority="687" stopIfTrue="1" operator="containsText" text=" MXP ">
      <formula>NOT(ISERROR(SEARCH(" MXP ",B378)))</formula>
    </cfRule>
    <cfRule type="containsText" dxfId="453" priority="48" stopIfTrue="1" operator="containsText" text=" MXP ">
      <formula>NOT(ISERROR(SEARCH(" MXP ",B378)))</formula>
    </cfRule>
    <cfRule type="containsText" dxfId="452" priority="47" stopIfTrue="1" operator="containsText" text=" MS ">
      <formula>NOT(ISERROR(SEARCH(" MS ",B378)))</formula>
    </cfRule>
    <cfRule type="containsText" dxfId="451" priority="637" stopIfTrue="1" operator="containsText" text=" WS ">
      <formula>NOT(ISERROR(SEARCH(" WS ",B378)))</formula>
    </cfRule>
    <cfRule type="containsText" dxfId="450" priority="691" stopIfTrue="1" operator="containsText" text=" WS ">
      <formula>NOT(ISERROR(SEARCH(" WS ",B378)))</formula>
    </cfRule>
    <cfRule type="containsText" dxfId="449" priority="692" stopIfTrue="1" operator="containsText" text=" MS ">
      <formula>NOT(ISERROR(SEARCH(" MS ",B378)))</formula>
    </cfRule>
    <cfRule type="containsText" dxfId="448" priority="693" stopIfTrue="1" operator="containsText" text=" MXP ">
      <formula>NOT(ISERROR(SEARCH(" MXP ",B378)))</formula>
    </cfRule>
    <cfRule type="containsText" dxfId="447" priority="694" stopIfTrue="1" operator="containsText" text=" WS ">
      <formula>NOT(ISERROR(SEARCH(" WS ",B378)))</formula>
    </cfRule>
    <cfRule type="containsText" dxfId="446" priority="695" stopIfTrue="1" operator="containsText" text=" MS ">
      <formula>NOT(ISERROR(SEARCH(" MS ",B378)))</formula>
    </cfRule>
    <cfRule type="containsText" dxfId="445" priority="696" stopIfTrue="1" operator="containsText" text=" MXP ">
      <formula>NOT(ISERROR(SEARCH(" MXP ",B378)))</formula>
    </cfRule>
    <cfRule type="containsText" dxfId="444" priority="638" stopIfTrue="1" operator="containsText" text=" MS ">
      <formula>NOT(ISERROR(SEARCH(" MS ",B378)))</formula>
    </cfRule>
    <cfRule type="containsText" dxfId="443" priority="639" stopIfTrue="1" operator="containsText" text=" MXP ">
      <formula>NOT(ISERROR(SEARCH(" MXP ",B378)))</formula>
    </cfRule>
    <cfRule type="containsText" dxfId="442" priority="46" stopIfTrue="1" operator="containsText" text=" WS ">
      <formula>NOT(ISERROR(SEARCH(" WS ",B378)))</formula>
    </cfRule>
    <cfRule type="containsText" dxfId="441" priority="42" stopIfTrue="1" operator="containsText" text=" MXP ">
      <formula>NOT(ISERROR(SEARCH(" MXP ",B378)))</formula>
    </cfRule>
    <cfRule type="containsText" dxfId="440" priority="41" stopIfTrue="1" operator="containsText" text=" MS ">
      <formula>NOT(ISERROR(SEARCH(" MS ",B378)))</formula>
    </cfRule>
    <cfRule type="containsText" dxfId="439" priority="40" stopIfTrue="1" operator="containsText" text=" WS ">
      <formula>NOT(ISERROR(SEARCH(" WS ",B378)))</formula>
    </cfRule>
    <cfRule type="containsText" dxfId="438" priority="39" stopIfTrue="1" operator="containsText" text=" MXP ">
      <formula>NOT(ISERROR(SEARCH(" MXP ",B378)))</formula>
    </cfRule>
    <cfRule type="containsText" dxfId="437" priority="38" stopIfTrue="1" operator="containsText" text=" MS ">
      <formula>NOT(ISERROR(SEARCH(" MS ",B378)))</formula>
    </cfRule>
    <cfRule type="containsText" dxfId="436" priority="37" stopIfTrue="1" operator="containsText" text=" WS ">
      <formula>NOT(ISERROR(SEARCH(" WS ",B378)))</formula>
    </cfRule>
    <cfRule type="containsText" dxfId="435" priority="36" stopIfTrue="1" operator="containsText" text=" MXP ">
      <formula>NOT(ISERROR(SEARCH(" MXP ",B378)))</formula>
    </cfRule>
    <cfRule type="containsText" dxfId="434" priority="66" stopIfTrue="1" operator="containsText" text=" MXP ">
      <formula>NOT(ISERROR(SEARCH(" MXP ",B378)))</formula>
    </cfRule>
    <cfRule type="containsText" dxfId="433" priority="35" stopIfTrue="1" operator="containsText" text=" MS ">
      <formula>NOT(ISERROR(SEARCH(" MS ",B378)))</formula>
    </cfRule>
    <cfRule type="containsText" dxfId="432" priority="34" stopIfTrue="1" operator="containsText" text=" WS ">
      <formula>NOT(ISERROR(SEARCH(" WS ",B378)))</formula>
    </cfRule>
    <cfRule type="containsText" dxfId="431" priority="711" stopIfTrue="1" operator="containsText" text=" MXP ">
      <formula>NOT(ISERROR(SEARCH(" MXP ",B378)))</formula>
    </cfRule>
    <cfRule type="containsText" dxfId="430" priority="643" stopIfTrue="1" operator="containsText" text=" WS ">
      <formula>NOT(ISERROR(SEARCH(" WS ",B378)))</formula>
    </cfRule>
    <cfRule type="containsText" dxfId="429" priority="644" stopIfTrue="1" operator="containsText" text=" MS ">
      <formula>NOT(ISERROR(SEARCH(" MS ",B378)))</formula>
    </cfRule>
    <cfRule type="containsText" dxfId="428" priority="645" stopIfTrue="1" operator="containsText" text=" MXP ">
      <formula>NOT(ISERROR(SEARCH(" MXP ",B378)))</formula>
    </cfRule>
    <cfRule type="containsText" dxfId="427" priority="710" stopIfTrue="1" operator="containsText" text=" MS ">
      <formula>NOT(ISERROR(SEARCH(" MS ",B378)))</formula>
    </cfRule>
    <cfRule type="containsText" dxfId="426" priority="709" stopIfTrue="1" operator="containsText" text=" WS ">
      <formula>NOT(ISERROR(SEARCH(" WS ",B378)))</formula>
    </cfRule>
    <cfRule type="containsText" dxfId="425" priority="30" stopIfTrue="1" operator="containsText" text=" MXP ">
      <formula>NOT(ISERROR(SEARCH(" MXP ",B378)))</formula>
    </cfRule>
    <cfRule type="containsText" dxfId="424" priority="29" stopIfTrue="1" operator="containsText" text=" MS ">
      <formula>NOT(ISERROR(SEARCH(" MS ",B378)))</formula>
    </cfRule>
    <cfRule type="containsText" dxfId="423" priority="130" stopIfTrue="1" operator="containsText" text=" WS ">
      <formula>NOT(ISERROR(SEARCH(" WS ",B378)))</formula>
    </cfRule>
    <cfRule type="containsText" dxfId="422" priority="28" stopIfTrue="1" operator="containsText" text=" WS ">
      <formula>NOT(ISERROR(SEARCH(" WS ",B378)))</formula>
    </cfRule>
    <cfRule type="containsText" dxfId="421" priority="27" stopIfTrue="1" operator="containsText" text=" MXP ">
      <formula>NOT(ISERROR(SEARCH(" MXP ",B378)))</formula>
    </cfRule>
    <cfRule type="containsText" dxfId="420" priority="26" stopIfTrue="1" operator="containsText" text=" MS ">
      <formula>NOT(ISERROR(SEARCH(" MS ",B378)))</formula>
    </cfRule>
    <cfRule type="containsText" dxfId="419" priority="25" stopIfTrue="1" operator="containsText" text=" WS ">
      <formula>NOT(ISERROR(SEARCH(" WS ",B378)))</formula>
    </cfRule>
    <cfRule type="containsText" dxfId="418" priority="21" stopIfTrue="1" operator="containsText" text=" MXP ">
      <formula>NOT(ISERROR(SEARCH(" MXP ",B378)))</formula>
    </cfRule>
    <cfRule type="containsText" dxfId="417" priority="65" stopIfTrue="1" operator="containsText" text=" MS ">
      <formula>NOT(ISERROR(SEARCH(" MS ",B378)))</formula>
    </cfRule>
    <cfRule type="containsText" dxfId="416" priority="64" stopIfTrue="1" operator="containsText" text=" WS ">
      <formula>NOT(ISERROR(SEARCH(" WS ",B378)))</formula>
    </cfRule>
    <cfRule type="containsText" dxfId="415" priority="20" stopIfTrue="1" operator="containsText" text=" MS ">
      <formula>NOT(ISERROR(SEARCH(" MS ",B378)))</formula>
    </cfRule>
    <cfRule type="containsText" dxfId="414" priority="649" stopIfTrue="1" operator="containsText" text=" WS ">
      <formula>NOT(ISERROR(SEARCH(" WS ",B378)))</formula>
    </cfRule>
    <cfRule type="containsText" dxfId="413" priority="650" stopIfTrue="1" operator="containsText" text=" MS ">
      <formula>NOT(ISERROR(SEARCH(" MS ",B378)))</formula>
    </cfRule>
    <cfRule type="containsText" dxfId="412" priority="651" stopIfTrue="1" operator="containsText" text=" MXP ">
      <formula>NOT(ISERROR(SEARCH(" MXP ",B378)))</formula>
    </cfRule>
    <cfRule type="containsText" dxfId="411" priority="19" stopIfTrue="1" operator="containsText" text=" WS ">
      <formula>NOT(ISERROR(SEARCH(" WS ",B378)))</formula>
    </cfRule>
    <cfRule type="containsText" dxfId="410" priority="705" stopIfTrue="1" operator="containsText" text=" MXP ">
      <formula>NOT(ISERROR(SEARCH(" MXP ",B378)))</formula>
    </cfRule>
    <cfRule type="containsText" dxfId="409" priority="704" stopIfTrue="1" operator="containsText" text=" MS ">
      <formula>NOT(ISERROR(SEARCH(" MS ",B378)))</formula>
    </cfRule>
    <cfRule type="containsText" dxfId="408" priority="703" stopIfTrue="1" operator="containsText" text=" WS ">
      <formula>NOT(ISERROR(SEARCH(" WS ",B378)))</formula>
    </cfRule>
    <cfRule type="containsText" dxfId="407" priority="15" stopIfTrue="1" operator="containsText" text=" MXP ">
      <formula>NOT(ISERROR(SEARCH(" MXP ",B378)))</formula>
    </cfRule>
    <cfRule type="containsText" dxfId="406" priority="652" stopIfTrue="1" operator="containsText" text=" WS ">
      <formula>NOT(ISERROR(SEARCH(" WS ",B378)))</formula>
    </cfRule>
    <cfRule type="containsText" dxfId="405" priority="653" stopIfTrue="1" operator="containsText" text=" MS ">
      <formula>NOT(ISERROR(SEARCH(" MS ",B378)))</formula>
    </cfRule>
    <cfRule type="containsText" dxfId="404" priority="654" stopIfTrue="1" operator="containsText" text=" MXP ">
      <formula>NOT(ISERROR(SEARCH(" MXP ",B378)))</formula>
    </cfRule>
    <cfRule type="containsText" dxfId="403" priority="14" stopIfTrue="1" operator="containsText" text=" MS ">
      <formula>NOT(ISERROR(SEARCH(" MS ",B378)))</formula>
    </cfRule>
    <cfRule type="containsText" dxfId="402" priority="63" stopIfTrue="1" operator="containsText" text=" MXP ">
      <formula>NOT(ISERROR(SEARCH(" MXP ",B378)))</formula>
    </cfRule>
    <cfRule type="containsText" dxfId="401" priority="62" stopIfTrue="1" operator="containsText" text=" MS ">
      <formula>NOT(ISERROR(SEARCH(" MS ",B378)))</formula>
    </cfRule>
    <cfRule type="containsText" dxfId="400" priority="61" stopIfTrue="1" operator="containsText" text=" WS ">
      <formula>NOT(ISERROR(SEARCH(" WS ",B378)))</formula>
    </cfRule>
    <cfRule type="containsText" dxfId="399" priority="658" stopIfTrue="1" operator="containsText" text=" WS ">
      <formula>NOT(ISERROR(SEARCH(" WS ",B378)))</formula>
    </cfRule>
    <cfRule type="containsText" dxfId="398" priority="659" stopIfTrue="1" operator="containsText" text=" MS ">
      <formula>NOT(ISERROR(SEARCH(" MS ",B378)))</formula>
    </cfRule>
    <cfRule type="containsText" dxfId="397" priority="660" stopIfTrue="1" operator="containsText" text=" MXP ">
      <formula>NOT(ISERROR(SEARCH(" MXP ",B378)))</formula>
    </cfRule>
    <cfRule type="containsText" dxfId="396" priority="661" stopIfTrue="1" operator="containsText" text=" WS ">
      <formula>NOT(ISERROR(SEARCH(" WS ",B378)))</formula>
    </cfRule>
    <cfRule type="containsText" dxfId="395" priority="662" stopIfTrue="1" operator="containsText" text=" MS ">
      <formula>NOT(ISERROR(SEARCH(" MS ",B378)))</formula>
    </cfRule>
    <cfRule type="containsText" dxfId="394" priority="663" stopIfTrue="1" operator="containsText" text=" MXP ">
      <formula>NOT(ISERROR(SEARCH(" MXP ",B378)))</formula>
    </cfRule>
    <cfRule type="containsText" dxfId="393" priority="57" stopIfTrue="1" operator="containsText" text=" MXP ">
      <formula>NOT(ISERROR(SEARCH(" MXP ",B378)))</formula>
    </cfRule>
    <cfRule type="containsText" dxfId="392" priority="141" stopIfTrue="1" operator="containsText" text=" MXP ">
      <formula>NOT(ISERROR(SEARCH(" MXP ",B378)))</formula>
    </cfRule>
    <cfRule type="containsText" dxfId="391" priority="140" stopIfTrue="1" operator="containsText" text=" MS ">
      <formula>NOT(ISERROR(SEARCH(" MS ",B378)))</formula>
    </cfRule>
    <cfRule type="containsText" dxfId="390" priority="139" stopIfTrue="1" operator="containsText" text=" WS ">
      <formula>NOT(ISERROR(SEARCH(" WS ",B378)))</formula>
    </cfRule>
    <cfRule type="containsText" dxfId="389" priority="132" stopIfTrue="1" operator="containsText" text=" MXP ">
      <formula>NOT(ISERROR(SEARCH(" MXP ",B378)))</formula>
    </cfRule>
    <cfRule type="containsText" dxfId="388" priority="131" stopIfTrue="1" operator="containsText" text=" MS ">
      <formula>NOT(ISERROR(SEARCH(" MS ",B378)))</formula>
    </cfRule>
    <cfRule type="containsText" dxfId="387" priority="129" stopIfTrue="1" operator="containsText" text=" MXP ">
      <formula>NOT(ISERROR(SEARCH(" MXP ",B378)))</formula>
    </cfRule>
    <cfRule type="containsText" dxfId="386" priority="128" stopIfTrue="1" operator="containsText" text=" MS ">
      <formula>NOT(ISERROR(SEARCH(" MS ",B378)))</formula>
    </cfRule>
    <cfRule type="containsText" dxfId="385" priority="127" stopIfTrue="1" operator="containsText" text=" WS ">
      <formula>NOT(ISERROR(SEARCH(" WS ",B378)))</formula>
    </cfRule>
    <cfRule type="containsText" dxfId="384" priority="123" stopIfTrue="1" operator="containsText" text=" MXP ">
      <formula>NOT(ISERROR(SEARCH(" MXP ",B378)))</formula>
    </cfRule>
    <cfRule type="containsText" dxfId="383" priority="122" stopIfTrue="1" operator="containsText" text=" MS ">
      <formula>NOT(ISERROR(SEARCH(" MS ",B378)))</formula>
    </cfRule>
    <cfRule type="containsText" dxfId="382" priority="121" stopIfTrue="1" operator="containsText" text=" WS ">
      <formula>NOT(ISERROR(SEARCH(" WS ",B378)))</formula>
    </cfRule>
    <cfRule type="containsText" dxfId="381" priority="120" stopIfTrue="1" operator="containsText" text=" MXP ">
      <formula>NOT(ISERROR(SEARCH(" MXP ",B378)))</formula>
    </cfRule>
    <cfRule type="containsText" dxfId="380" priority="119" stopIfTrue="1" operator="containsText" text=" MS ">
      <formula>NOT(ISERROR(SEARCH(" MS ",B378)))</formula>
    </cfRule>
    <cfRule type="containsText" dxfId="379" priority="118" stopIfTrue="1" operator="containsText" text=" WS ">
      <formula>NOT(ISERROR(SEARCH(" WS ",B378)))</formula>
    </cfRule>
    <cfRule type="containsText" dxfId="378" priority="114" stopIfTrue="1" operator="containsText" text=" MXP ">
      <formula>NOT(ISERROR(SEARCH(" MXP ",B378)))</formula>
    </cfRule>
    <cfRule type="containsText" dxfId="377" priority="113" stopIfTrue="1" operator="containsText" text=" MS ">
      <formula>NOT(ISERROR(SEARCH(" MS ",B378)))</formula>
    </cfRule>
    <cfRule type="containsText" dxfId="376" priority="112" stopIfTrue="1" operator="containsText" text=" WS ">
      <formula>NOT(ISERROR(SEARCH(" WS ",B378)))</formula>
    </cfRule>
    <cfRule type="containsText" dxfId="375" priority="108" stopIfTrue="1" operator="containsText" text=" MXP ">
      <formula>NOT(ISERROR(SEARCH(" MXP ",B378)))</formula>
    </cfRule>
    <cfRule type="containsText" dxfId="374" priority="107" stopIfTrue="1" operator="containsText" text=" MS ">
      <formula>NOT(ISERROR(SEARCH(" MS ",B378)))</formula>
    </cfRule>
    <cfRule type="containsText" dxfId="373" priority="106" stopIfTrue="1" operator="containsText" text=" WS ">
      <formula>NOT(ISERROR(SEARCH(" WS ",B378)))</formula>
    </cfRule>
    <cfRule type="containsText" dxfId="372" priority="105" stopIfTrue="1" operator="containsText" text=" MXP ">
      <formula>NOT(ISERROR(SEARCH(" MXP ",B378)))</formula>
    </cfRule>
    <cfRule type="containsText" dxfId="371" priority="104" stopIfTrue="1" operator="containsText" text=" MS ">
      <formula>NOT(ISERROR(SEARCH(" MS ",B378)))</formula>
    </cfRule>
    <cfRule type="containsText" dxfId="370" priority="103" stopIfTrue="1" operator="containsText" text=" WS ">
      <formula>NOT(ISERROR(SEARCH(" WS ",B378)))</formula>
    </cfRule>
    <cfRule type="containsText" dxfId="369" priority="99" stopIfTrue="1" operator="containsText" text=" MXP ">
      <formula>NOT(ISERROR(SEARCH(" MXP ",B378)))</formula>
    </cfRule>
    <cfRule type="containsText" dxfId="368" priority="98" stopIfTrue="1" operator="containsText" text=" MS ">
      <formula>NOT(ISERROR(SEARCH(" MS ",B378)))</formula>
    </cfRule>
    <cfRule type="containsText" dxfId="367" priority="97" stopIfTrue="1" operator="containsText" text=" WS ">
      <formula>NOT(ISERROR(SEARCH(" WS ",B378)))</formula>
    </cfRule>
    <cfRule type="containsText" dxfId="366" priority="96" stopIfTrue="1" operator="containsText" text=" MXP ">
      <formula>NOT(ISERROR(SEARCH(" MXP ",B378)))</formula>
    </cfRule>
    <cfRule type="containsText" dxfId="365" priority="95" stopIfTrue="1" operator="containsText" text=" MS ">
      <formula>NOT(ISERROR(SEARCH(" MS ",B378)))</formula>
    </cfRule>
    <cfRule type="containsText" dxfId="364" priority="94" stopIfTrue="1" operator="containsText" text=" WS ">
      <formula>NOT(ISERROR(SEARCH(" WS ",B378)))</formula>
    </cfRule>
    <cfRule type="containsText" dxfId="363" priority="90" stopIfTrue="1" operator="containsText" text=" MXP ">
      <formula>NOT(ISERROR(SEARCH(" MXP ",B378)))</formula>
    </cfRule>
    <cfRule type="containsText" dxfId="362" priority="89" stopIfTrue="1" operator="containsText" text=" MS ">
      <formula>NOT(ISERROR(SEARCH(" MS ",B378)))</formula>
    </cfRule>
    <cfRule type="containsText" dxfId="361" priority="88" stopIfTrue="1" operator="containsText" text=" WS ">
      <formula>NOT(ISERROR(SEARCH(" WS ",B378)))</formula>
    </cfRule>
    <cfRule type="containsText" dxfId="360" priority="87" stopIfTrue="1" operator="containsText" text=" MXP ">
      <formula>NOT(ISERROR(SEARCH(" MXP ",B378)))</formula>
    </cfRule>
    <cfRule type="containsText" dxfId="359" priority="86" stopIfTrue="1" operator="containsText" text=" MS ">
      <formula>NOT(ISERROR(SEARCH(" MS ",B378)))</formula>
    </cfRule>
    <cfRule type="containsText" dxfId="358" priority="85" stopIfTrue="1" operator="containsText" text=" WS ">
      <formula>NOT(ISERROR(SEARCH(" WS ",B378)))</formula>
    </cfRule>
    <cfRule type="containsText" dxfId="357" priority="81" stopIfTrue="1" operator="containsText" text=" MXP ">
      <formula>NOT(ISERROR(SEARCH(" MXP ",B378)))</formula>
    </cfRule>
    <cfRule type="containsText" dxfId="356" priority="80" stopIfTrue="1" operator="containsText" text=" MS ">
      <formula>NOT(ISERROR(SEARCH(" MS ",B378)))</formula>
    </cfRule>
    <cfRule type="containsText" dxfId="355" priority="79" stopIfTrue="1" operator="containsText" text=" WS ">
      <formula>NOT(ISERROR(SEARCH(" WS ",B378)))</formula>
    </cfRule>
    <cfRule type="containsText" dxfId="354" priority="75" stopIfTrue="1" operator="containsText" text=" MXP ">
      <formula>NOT(ISERROR(SEARCH(" MXP ",B378)))</formula>
    </cfRule>
    <cfRule type="containsText" dxfId="353" priority="74" stopIfTrue="1" operator="containsText" text=" MS ">
      <formula>NOT(ISERROR(SEARCH(" MS ",B378)))</formula>
    </cfRule>
    <cfRule type="containsText" dxfId="352" priority="73" stopIfTrue="1" operator="containsText" text=" WS ">
      <formula>NOT(ISERROR(SEARCH(" WS ",B378)))</formula>
    </cfRule>
    <cfRule type="containsText" dxfId="351" priority="72" stopIfTrue="1" operator="containsText" text=" MXP ">
      <formula>NOT(ISERROR(SEARCH(" MXP ",B378)))</formula>
    </cfRule>
    <cfRule type="containsText" dxfId="350" priority="71" stopIfTrue="1" operator="containsText" text=" MS ">
      <formula>NOT(ISERROR(SEARCH(" MS ",B378)))</formula>
    </cfRule>
    <cfRule type="containsText" dxfId="349" priority="70" stopIfTrue="1" operator="containsText" text=" WS ">
      <formula>NOT(ISERROR(SEARCH(" WS ",B378)))</formula>
    </cfRule>
  </conditionalFormatting>
  <conditionalFormatting sqref="B378">
    <cfRule type="containsText" dxfId="348" priority="681" stopIfTrue="1" operator="containsText" text=" MXP ">
      <formula>NOT(ISERROR(SEARCH(" MXP ",B378)))</formula>
    </cfRule>
    <cfRule type="containsText" dxfId="347" priority="688" stopIfTrue="1" operator="containsText" text=" WS ">
      <formula>NOT(ISERROR(SEARCH(" WS ",B378)))</formula>
    </cfRule>
    <cfRule type="containsText" dxfId="346" priority="689" stopIfTrue="1" operator="containsText" text=" MS ">
      <formula>NOT(ISERROR(SEARCH(" MS ",B378)))</formula>
    </cfRule>
    <cfRule type="containsText" dxfId="345" priority="690" stopIfTrue="1" operator="containsText" text=" MXP ">
      <formula>NOT(ISERROR(SEARCH(" MXP ",B378)))</formula>
    </cfRule>
    <cfRule type="containsText" dxfId="344" priority="697" stopIfTrue="1" operator="containsText" text=" WS ">
      <formula>NOT(ISERROR(SEARCH(" WS ",B378)))</formula>
    </cfRule>
    <cfRule type="containsText" dxfId="343" priority="698" stopIfTrue="1" operator="containsText" text=" MS ">
      <formula>NOT(ISERROR(SEARCH(" MS ",B378)))</formula>
    </cfRule>
    <cfRule type="containsText" dxfId="342" priority="699" stopIfTrue="1" operator="containsText" text=" MXP ">
      <formula>NOT(ISERROR(SEARCH(" MXP ",B378)))</formula>
    </cfRule>
    <cfRule type="containsText" dxfId="341" priority="700" stopIfTrue="1" operator="containsText" text=" WS ">
      <formula>NOT(ISERROR(SEARCH(" WS ",B378)))</formula>
    </cfRule>
    <cfRule type="containsText" dxfId="340" priority="701" stopIfTrue="1" operator="containsText" text=" MS ">
      <formula>NOT(ISERROR(SEARCH(" MS ",B378)))</formula>
    </cfRule>
    <cfRule type="containsText" dxfId="339" priority="702" stopIfTrue="1" operator="containsText" text=" MXP ">
      <formula>NOT(ISERROR(SEARCH(" MXP ",B378)))</formula>
    </cfRule>
    <cfRule type="containsText" dxfId="338" priority="706" stopIfTrue="1" operator="containsText" text=" WS ">
      <formula>NOT(ISERROR(SEARCH(" WS ",B378)))</formula>
    </cfRule>
    <cfRule type="containsText" dxfId="337" priority="707" stopIfTrue="1" operator="containsText" text=" MS ">
      <formula>NOT(ISERROR(SEARCH(" MS ",B378)))</formula>
    </cfRule>
    <cfRule type="containsText" dxfId="336" priority="708" stopIfTrue="1" operator="containsText" text=" MXP ">
      <formula>NOT(ISERROR(SEARCH(" MXP ",B378)))</formula>
    </cfRule>
    <cfRule type="containsText" dxfId="335" priority="136" stopIfTrue="1" operator="containsText" text=" WS ">
      <formula>NOT(ISERROR(SEARCH(" WS ",B378)))</formula>
    </cfRule>
    <cfRule type="containsText" dxfId="334" priority="679" stopIfTrue="1" operator="containsText" text=" WS ">
      <formula>NOT(ISERROR(SEARCH(" WS ",B378)))</formula>
    </cfRule>
    <cfRule type="containsText" dxfId="333" priority="1" stopIfTrue="1" operator="containsText" text=" WS ">
      <formula>NOT(ISERROR(SEARCH(" WS ",B378)))</formula>
    </cfRule>
    <cfRule type="containsText" dxfId="332" priority="138" stopIfTrue="1" operator="containsText" text=" MXP ">
      <formula>NOT(ISERROR(SEARCH(" MXP ",B378)))</formula>
    </cfRule>
    <cfRule type="containsText" dxfId="331" priority="137" stopIfTrue="1" operator="containsText" text=" MS ">
      <formula>NOT(ISERROR(SEARCH(" MS ",B378)))</formula>
    </cfRule>
    <cfRule type="containsText" dxfId="330" priority="135" stopIfTrue="1" operator="containsText" text=" MXP ">
      <formula>NOT(ISERROR(SEARCH(" MXP ",B378)))</formula>
    </cfRule>
    <cfRule type="containsText" dxfId="329" priority="134" stopIfTrue="1" operator="containsText" text=" MS ">
      <formula>NOT(ISERROR(SEARCH(" MS ",B378)))</formula>
    </cfRule>
    <cfRule type="containsText" dxfId="328" priority="133" stopIfTrue="1" operator="containsText" text=" WS ">
      <formula>NOT(ISERROR(SEARCH(" WS ",B378)))</formula>
    </cfRule>
    <cfRule type="containsText" dxfId="327" priority="2" stopIfTrue="1" operator="containsText" text=" MS ">
      <formula>NOT(ISERROR(SEARCH(" MS ",B378)))</formula>
    </cfRule>
    <cfRule type="containsText" dxfId="326" priority="3" stopIfTrue="1" operator="containsText" text=" MXP ">
      <formula>NOT(ISERROR(SEARCH(" MXP ",B378)))</formula>
    </cfRule>
    <cfRule type="containsText" dxfId="325" priority="16" stopIfTrue="1" operator="containsText" text=" WS ">
      <formula>NOT(ISERROR(SEARCH(" WS ",B378)))</formula>
    </cfRule>
    <cfRule type="containsText" dxfId="324" priority="17" stopIfTrue="1" operator="containsText" text=" MS ">
      <formula>NOT(ISERROR(SEARCH(" MS ",B378)))</formula>
    </cfRule>
    <cfRule type="containsText" dxfId="323" priority="18" stopIfTrue="1" operator="containsText" text=" MXP ">
      <formula>NOT(ISERROR(SEARCH(" MXP ",B378)))</formula>
    </cfRule>
    <cfRule type="containsText" dxfId="322" priority="126" stopIfTrue="1" operator="containsText" text=" MXP ">
      <formula>NOT(ISERROR(SEARCH(" MXP ",B378)))</formula>
    </cfRule>
    <cfRule type="containsText" dxfId="321" priority="125" stopIfTrue="1" operator="containsText" text=" MS ">
      <formula>NOT(ISERROR(SEARCH(" MS ",B378)))</formula>
    </cfRule>
    <cfRule type="containsText" dxfId="320" priority="124" stopIfTrue="1" operator="containsText" text=" WS ">
      <formula>NOT(ISERROR(SEARCH(" WS ",B378)))</formula>
    </cfRule>
    <cfRule type="containsText" dxfId="319" priority="22" stopIfTrue="1" operator="containsText" text=" WS ">
      <formula>NOT(ISERROR(SEARCH(" WS ",B378)))</formula>
    </cfRule>
    <cfRule type="containsText" dxfId="318" priority="23" stopIfTrue="1" operator="containsText" text=" MS ">
      <formula>NOT(ISERROR(SEARCH(" MS ",B378)))</formula>
    </cfRule>
    <cfRule type="containsText" dxfId="317" priority="24" stopIfTrue="1" operator="containsText" text=" MXP ">
      <formula>NOT(ISERROR(SEARCH(" MXP ",B378)))</formula>
    </cfRule>
    <cfRule type="containsText" dxfId="316" priority="31" stopIfTrue="1" operator="containsText" text=" WS ">
      <formula>NOT(ISERROR(SEARCH(" WS ",B378)))</formula>
    </cfRule>
    <cfRule type="containsText" dxfId="315" priority="32" stopIfTrue="1" operator="containsText" text=" MS ">
      <formula>NOT(ISERROR(SEARCH(" MS ",B378)))</formula>
    </cfRule>
    <cfRule type="containsText" dxfId="314" priority="33" stopIfTrue="1" operator="containsText" text=" MXP ">
      <formula>NOT(ISERROR(SEARCH(" MXP ",B378)))</formula>
    </cfRule>
    <cfRule type="containsText" dxfId="313" priority="117" stopIfTrue="1" operator="containsText" text=" MXP ">
      <formula>NOT(ISERROR(SEARCH(" MXP ",B378)))</formula>
    </cfRule>
    <cfRule type="containsText" dxfId="312" priority="116" stopIfTrue="1" operator="containsText" text=" MS ">
      <formula>NOT(ISERROR(SEARCH(" MS ",B378)))</formula>
    </cfRule>
    <cfRule type="containsText" dxfId="311" priority="115" stopIfTrue="1" operator="containsText" text=" WS ">
      <formula>NOT(ISERROR(SEARCH(" WS ",B378)))</formula>
    </cfRule>
    <cfRule type="containsText" dxfId="310" priority="43" stopIfTrue="1" operator="containsText" text=" WS ">
      <formula>NOT(ISERROR(SEARCH(" WS ",B378)))</formula>
    </cfRule>
    <cfRule type="containsText" dxfId="309" priority="44" stopIfTrue="1" operator="containsText" text=" MS ">
      <formula>NOT(ISERROR(SEARCH(" MS ",B378)))</formula>
    </cfRule>
    <cfRule type="containsText" dxfId="308" priority="45" stopIfTrue="1" operator="containsText" text=" MXP ">
      <formula>NOT(ISERROR(SEARCH(" MXP ",B378)))</formula>
    </cfRule>
    <cfRule type="containsText" dxfId="307" priority="111" stopIfTrue="1" operator="containsText" text=" MXP ">
      <formula>NOT(ISERROR(SEARCH(" MXP ",B378)))</formula>
    </cfRule>
    <cfRule type="containsText" dxfId="306" priority="110" stopIfTrue="1" operator="containsText" text=" MS ">
      <formula>NOT(ISERROR(SEARCH(" MS ",B378)))</formula>
    </cfRule>
    <cfRule type="containsText" dxfId="305" priority="109" stopIfTrue="1" operator="containsText" text=" WS ">
      <formula>NOT(ISERROR(SEARCH(" WS ",B378)))</formula>
    </cfRule>
    <cfRule type="containsText" dxfId="304" priority="49" stopIfTrue="1" operator="containsText" text=" WS ">
      <formula>NOT(ISERROR(SEARCH(" WS ",B378)))</formula>
    </cfRule>
    <cfRule type="containsText" dxfId="303" priority="50" stopIfTrue="1" operator="containsText" text=" MS ">
      <formula>NOT(ISERROR(SEARCH(" MS ",B378)))</formula>
    </cfRule>
    <cfRule type="containsText" dxfId="302" priority="51" stopIfTrue="1" operator="containsText" text=" MXP ">
      <formula>NOT(ISERROR(SEARCH(" MXP ",B378)))</formula>
    </cfRule>
    <cfRule type="containsText" dxfId="301" priority="58" stopIfTrue="1" operator="containsText" text=" WS ">
      <formula>NOT(ISERROR(SEARCH(" WS ",B378)))</formula>
    </cfRule>
    <cfRule type="containsText" dxfId="300" priority="59" stopIfTrue="1" operator="containsText" text=" MS ">
      <formula>NOT(ISERROR(SEARCH(" MS ",B378)))</formula>
    </cfRule>
    <cfRule type="containsText" dxfId="299" priority="60" stopIfTrue="1" operator="containsText" text=" MXP ">
      <formula>NOT(ISERROR(SEARCH(" MXP ",B378)))</formula>
    </cfRule>
    <cfRule type="containsText" dxfId="298" priority="102" stopIfTrue="1" operator="containsText" text=" MXP ">
      <formula>NOT(ISERROR(SEARCH(" MXP ",B378)))</formula>
    </cfRule>
    <cfRule type="containsText" dxfId="297" priority="101" stopIfTrue="1" operator="containsText" text=" MS ">
      <formula>NOT(ISERROR(SEARCH(" MS ",B378)))</formula>
    </cfRule>
    <cfRule type="containsText" dxfId="296" priority="100" stopIfTrue="1" operator="containsText" text=" WS ">
      <formula>NOT(ISERROR(SEARCH(" WS ",B378)))</formula>
    </cfRule>
    <cfRule type="containsText" dxfId="295" priority="67" stopIfTrue="1" operator="containsText" text=" WS ">
      <formula>NOT(ISERROR(SEARCH(" WS ",B378)))</formula>
    </cfRule>
    <cfRule type="containsText" dxfId="294" priority="68" stopIfTrue="1" operator="containsText" text=" MS ">
      <formula>NOT(ISERROR(SEARCH(" MS ",B378)))</formula>
    </cfRule>
    <cfRule type="containsText" dxfId="293" priority="640" stopIfTrue="1" operator="containsText" text=" WS ">
      <formula>NOT(ISERROR(SEARCH(" WS ",B378)))</formula>
    </cfRule>
    <cfRule type="containsText" dxfId="292" priority="931" stopIfTrue="1" operator="containsText" text=" WS ">
      <formula>NOT(ISERROR(SEARCH(" WS ",B378)))</formula>
    </cfRule>
    <cfRule type="containsText" dxfId="291" priority="932" stopIfTrue="1" operator="containsText" text=" MS ">
      <formula>NOT(ISERROR(SEARCH(" MS ",B378)))</formula>
    </cfRule>
    <cfRule type="containsText" dxfId="290" priority="933" stopIfTrue="1" operator="containsText" text=" MXP ">
      <formula>NOT(ISERROR(SEARCH(" MXP ",B378)))</formula>
    </cfRule>
    <cfRule type="containsText" dxfId="289" priority="93" stopIfTrue="1" operator="containsText" text=" MXP ">
      <formula>NOT(ISERROR(SEARCH(" MXP ",B378)))</formula>
    </cfRule>
    <cfRule type="containsText" dxfId="288" priority="92" stopIfTrue="1" operator="containsText" text=" MS ">
      <formula>NOT(ISERROR(SEARCH(" MS ",B378)))</formula>
    </cfRule>
    <cfRule type="containsText" dxfId="287" priority="91" stopIfTrue="1" operator="containsText" text=" WS ">
      <formula>NOT(ISERROR(SEARCH(" WS ",B378)))</formula>
    </cfRule>
    <cfRule type="containsText" dxfId="286" priority="641" stopIfTrue="1" operator="containsText" text=" MS ">
      <formula>NOT(ISERROR(SEARCH(" MS ",B378)))</formula>
    </cfRule>
    <cfRule type="containsText" dxfId="285" priority="642" stopIfTrue="1" operator="containsText" text=" MXP ">
      <formula>NOT(ISERROR(SEARCH(" MXP ",B378)))</formula>
    </cfRule>
    <cfRule type="containsText" dxfId="284" priority="646" stopIfTrue="1" operator="containsText" text=" WS ">
      <formula>NOT(ISERROR(SEARCH(" WS ",B378)))</formula>
    </cfRule>
    <cfRule type="containsText" dxfId="283" priority="647" stopIfTrue="1" operator="containsText" text=" MS ">
      <formula>NOT(ISERROR(SEARCH(" MS ",B378)))</formula>
    </cfRule>
    <cfRule type="containsText" dxfId="282" priority="648" stopIfTrue="1" operator="containsText" text=" MXP ">
      <formula>NOT(ISERROR(SEARCH(" MXP ",B378)))</formula>
    </cfRule>
    <cfRule type="containsText" dxfId="281" priority="655" stopIfTrue="1" operator="containsText" text=" WS ">
      <formula>NOT(ISERROR(SEARCH(" WS ",B378)))</formula>
    </cfRule>
    <cfRule type="containsText" dxfId="280" priority="84" stopIfTrue="1" operator="containsText" text=" MXP ">
      <formula>NOT(ISERROR(SEARCH(" MXP ",B378)))</formula>
    </cfRule>
    <cfRule type="containsText" dxfId="279" priority="83" stopIfTrue="1" operator="containsText" text=" MS ">
      <formula>NOT(ISERROR(SEARCH(" MS ",B378)))</formula>
    </cfRule>
    <cfRule type="containsText" dxfId="278" priority="82" stopIfTrue="1" operator="containsText" text=" WS ">
      <formula>NOT(ISERROR(SEARCH(" WS ",B378)))</formula>
    </cfRule>
    <cfRule type="containsText" dxfId="277" priority="656" stopIfTrue="1" operator="containsText" text=" MS ">
      <formula>NOT(ISERROR(SEARCH(" MS ",B378)))</formula>
    </cfRule>
    <cfRule type="containsText" dxfId="276" priority="657" stopIfTrue="1" operator="containsText" text=" MXP ">
      <formula>NOT(ISERROR(SEARCH(" MXP ",B378)))</formula>
    </cfRule>
    <cfRule type="containsText" dxfId="275" priority="664" stopIfTrue="1" operator="containsText" text=" WS ">
      <formula>NOT(ISERROR(SEARCH(" WS ",B378)))</formula>
    </cfRule>
    <cfRule type="containsText" dxfId="274" priority="78" stopIfTrue="1" operator="containsText" text=" MXP ">
      <formula>NOT(ISERROR(SEARCH(" MXP ",B378)))</formula>
    </cfRule>
    <cfRule type="containsText" dxfId="273" priority="77" stopIfTrue="1" operator="containsText" text=" MS ">
      <formula>NOT(ISERROR(SEARCH(" MS ",B378)))</formula>
    </cfRule>
    <cfRule type="containsText" dxfId="272" priority="76" stopIfTrue="1" operator="containsText" text=" WS ">
      <formula>NOT(ISERROR(SEARCH(" WS ",B378)))</formula>
    </cfRule>
    <cfRule type="containsText" dxfId="271" priority="665" stopIfTrue="1" operator="containsText" text=" MS ">
      <formula>NOT(ISERROR(SEARCH(" MS ",B378)))</formula>
    </cfRule>
    <cfRule type="containsText" dxfId="270" priority="666" stopIfTrue="1" operator="containsText" text=" MXP ">
      <formula>NOT(ISERROR(SEARCH(" MXP ",B378)))</formula>
    </cfRule>
    <cfRule type="containsText" dxfId="269" priority="673" stopIfTrue="1" operator="containsText" text=" WS ">
      <formula>NOT(ISERROR(SEARCH(" WS ",B378)))</formula>
    </cfRule>
    <cfRule type="containsText" dxfId="268" priority="674" stopIfTrue="1" operator="containsText" text=" MS ">
      <formula>NOT(ISERROR(SEARCH(" MS ",B378)))</formula>
    </cfRule>
    <cfRule type="containsText" dxfId="267" priority="675" stopIfTrue="1" operator="containsText" text=" MXP ">
      <formula>NOT(ISERROR(SEARCH(" MXP ",B378)))</formula>
    </cfRule>
    <cfRule type="containsText" dxfId="266" priority="680" stopIfTrue="1" operator="containsText" text=" MS ">
      <formula>NOT(ISERROR(SEARCH(" MS ",B378)))</formula>
    </cfRule>
    <cfRule type="containsText" dxfId="265" priority="69" stopIfTrue="1" operator="containsText" text=" MXP ">
      <formula>NOT(ISERROR(SEARCH(" MXP ",B378)))</formula>
    </cfRule>
  </conditionalFormatting>
  <conditionalFormatting sqref="B324:XFD325 A2:B2 K2:N2 T2 Z2:XFD56 A3:Y10 A11:B11 K11:N11 T11 A12:Y19 A20:B20 K20:N20 T20 A21:Y28 A29:B29 K29:N29 T29 A30:Y37 A38:B38 K38:N38 T38 A39:Y46 A47:B47 K47:N47 T47 A48:Y55 A56:B56 K56:N56 T56 A57:XFD64 Z66:XFD66 A67:XFD74 Z75:XFD75 A76:XFD83 Z84:XFD84 A85:XFD92 Z93:XFD93 A94:XFD101 Z102:XFD102 A103:XFD110 Z111:XFD111 A112:XFD119 Z120:XFD120 A121:XFD128 A130:B130 K130:N130 T130 Z130:XFD184 A131:Y138 A139:B139 K139:N139 T139 A140:Y147 A148:B148 K148:N148 T148 A149:Y156 A157:B157 K157:N157 T157 A158:Y165 A166:B166 K166:N166 T166 A167:Y174 A175:B175 K175:N175 T175 A176:Y183 A184:B184 K184:N184 T184 A185:XFD192 Z194:XFD194 A195:XFD202 Z203:XFD203 A204:XFD211 Z212:XFD212 A213:XFD220 Z221:XFD221 A222:XFD229 Z230:XFD230 A231:XFD238 Z239:XFD239 A240:XFD247 Z248:XFD248 A249:XFD256 Z258:XFD258 A259:XFD266 Z267:XFD267 A268:XFD275 Z276:XFD276 A277:XFD284 Z285:XFD285 A286:XFD293 Z294:XFD294 A295:XFD302 Z303:XFD303 A304:XFD311 Z312:XFD312 A313:XFD320 K322:M322 Z322:AC322 AI322 AP322:XFD322 A323:XFD323 A326:XFD326 Z327:AC327 AI327 A327:Y328 AO327:XFD328 Z328:AN328 A329:XFD333 Z334:AC334 AI334 A334:Y339 AO334:XFD339 Z335:AN339 A340:XFD340 Z341:AC341 AI341 A341:Y346 AO341:XFD346 Z342:AN346 A347:XFD347 Z348:AC348 AI348 A348:Y353 AO348:XFD353 Z349:AN353 A354:XFD354 K355:XFD355 A355:A357 Z356:AC356 AI356 K356:Y357 AO356:XFD359 B357:J357 Z357:AN359 A358:Y359 A360:XFD360 Z361:AC361 AI361 A361:Y364 AO361:XFD364 Z362:AN366 A365:XFD367 Z368:AC368 AI368 A368:Y370 AO368:XFD370 Z369:AN370 A371:XFD371 Z372:AC372 AI372 A372:Y374 AO372:XFD374 Z373:AN374 A375:XFD375 Z376:AC376 AI376 A376:Y378 AO376:XFD378 Z377:AN378 A379:XFD1048576">
    <cfRule type="containsText" dxfId="264" priority="1235" stopIfTrue="1" operator="containsText" text=" WS ">
      <formula>NOT(ISERROR(SEARCH(" WS ",A2)))</formula>
    </cfRule>
  </conditionalFormatting>
  <conditionalFormatting sqref="I338:J339">
    <cfRule type="containsText" dxfId="263" priority="1037" stopIfTrue="1" operator="containsText" text=" MS ">
      <formula>NOT(ISERROR(SEARCH(" MS ",I338)))</formula>
    </cfRule>
    <cfRule type="containsText" dxfId="262" priority="1036" stopIfTrue="1" operator="containsText" text=" WS ">
      <formula>NOT(ISERROR(SEARCH(" WS ",I338)))</formula>
    </cfRule>
    <cfRule type="containsText" dxfId="261" priority="1038" stopIfTrue="1" operator="containsText" text=" MXP ">
      <formula>NOT(ISERROR(SEARCH(" MXP ",I338)))</formula>
    </cfRule>
  </conditionalFormatting>
  <conditionalFormatting sqref="I343:J346">
    <cfRule type="containsText" dxfId="260" priority="1019" stopIfTrue="1" operator="containsText" text=" MS ">
      <formula>NOT(ISERROR(SEARCH(" MS ",I343)))</formula>
    </cfRule>
    <cfRule type="containsText" dxfId="259" priority="1018" stopIfTrue="1" operator="containsText" text=" WS ">
      <formula>NOT(ISERROR(SEARCH(" WS ",I343)))</formula>
    </cfRule>
    <cfRule type="containsText" dxfId="258" priority="1020" stopIfTrue="1" operator="containsText" text=" MXP ">
      <formula>NOT(ISERROR(SEARCH(" MXP ",I343)))</formula>
    </cfRule>
  </conditionalFormatting>
  <conditionalFormatting sqref="I350:J350">
    <cfRule type="containsText" dxfId="257" priority="553" stopIfTrue="1" operator="containsText" text=" WS ">
      <formula>NOT(ISERROR(SEARCH(" WS ",I350)))</formula>
    </cfRule>
    <cfRule type="containsText" dxfId="256" priority="554" stopIfTrue="1" operator="containsText" text=" MS ">
      <formula>NOT(ISERROR(SEARCH(" MS ",I350)))</formula>
    </cfRule>
    <cfRule type="containsText" dxfId="255" priority="555" stopIfTrue="1" operator="containsText" text=" MXP ">
      <formula>NOT(ISERROR(SEARCH(" MXP ",I350)))</formula>
    </cfRule>
  </conditionalFormatting>
  <conditionalFormatting sqref="I350:J353">
    <cfRule type="containsText" dxfId="254" priority="1002" stopIfTrue="1" operator="containsText" text=" MXP ">
      <formula>NOT(ISERROR(SEARCH(" MXP ",I350)))</formula>
    </cfRule>
    <cfRule type="containsText" dxfId="253" priority="1001" stopIfTrue="1" operator="containsText" text=" MS ">
      <formula>NOT(ISERROR(SEARCH(" MS ",I350)))</formula>
    </cfRule>
    <cfRule type="containsText" dxfId="252" priority="1000" stopIfTrue="1" operator="containsText" text=" WS ">
      <formula>NOT(ISERROR(SEARCH(" WS ",I350)))</formula>
    </cfRule>
  </conditionalFormatting>
  <conditionalFormatting sqref="I351:J351">
    <cfRule type="containsText" dxfId="251" priority="481" stopIfTrue="1" operator="containsText" text=" WS ">
      <formula>NOT(ISERROR(SEARCH(" WS ",I351)))</formula>
    </cfRule>
    <cfRule type="containsText" dxfId="250" priority="482" stopIfTrue="1" operator="containsText" text=" MS ">
      <formula>NOT(ISERROR(SEARCH(" MS ",I351)))</formula>
    </cfRule>
    <cfRule type="containsText" dxfId="249" priority="483" stopIfTrue="1" operator="containsText" text=" MXP ">
      <formula>NOT(ISERROR(SEARCH(" MXP ",I351)))</formula>
    </cfRule>
  </conditionalFormatting>
  <conditionalFormatting sqref="I352:J352">
    <cfRule type="containsText" dxfId="248" priority="515" stopIfTrue="1" operator="containsText" text=" MS ">
      <formula>NOT(ISERROR(SEARCH(" MS ",I352)))</formula>
    </cfRule>
    <cfRule type="containsText" dxfId="247" priority="516" stopIfTrue="1" operator="containsText" text=" MXP ">
      <formula>NOT(ISERROR(SEARCH(" MXP ",I352)))</formula>
    </cfRule>
    <cfRule type="containsText" dxfId="246" priority="514" stopIfTrue="1" operator="containsText" text=" WS ">
      <formula>NOT(ISERROR(SEARCH(" WS ",I352)))</formula>
    </cfRule>
  </conditionalFormatting>
  <conditionalFormatting sqref="I353:J353">
    <cfRule type="containsText" dxfId="245" priority="480" stopIfTrue="1" operator="containsText" text=" MXP ">
      <formula>NOT(ISERROR(SEARCH(" MXP ",I353)))</formula>
    </cfRule>
    <cfRule type="containsText" dxfId="244" priority="478" stopIfTrue="1" operator="containsText" text=" WS ">
      <formula>NOT(ISERROR(SEARCH(" WS ",I353)))</formula>
    </cfRule>
    <cfRule type="containsText" dxfId="243" priority="479" stopIfTrue="1" operator="containsText" text=" MS ">
      <formula>NOT(ISERROR(SEARCH(" MS ",I353)))</formula>
    </cfRule>
  </conditionalFormatting>
  <conditionalFormatting sqref="I358:J359 B358:B359">
    <cfRule type="containsText" dxfId="242" priority="877" stopIfTrue="1" operator="containsText" text=" WS ">
      <formula>NOT(ISERROR(SEARCH(" WS ",B358)))</formula>
    </cfRule>
  </conditionalFormatting>
  <conditionalFormatting sqref="I363:J366 B363:B366">
    <cfRule type="containsText" dxfId="241" priority="364" stopIfTrue="1" operator="containsText" text=" WS ">
      <formula>NOT(ISERROR(SEARCH(" WS ",B363)))</formula>
    </cfRule>
  </conditionalFormatting>
  <conditionalFormatting sqref="I363:J366 B365:B366">
    <cfRule type="containsText" dxfId="240" priority="978" stopIfTrue="1" operator="containsText" text=" MXP ">
      <formula>NOT(ISERROR(SEARCH(" MXP ",B363)))</formula>
    </cfRule>
    <cfRule type="containsText" dxfId="239" priority="977" stopIfTrue="1" operator="containsText" text=" MS ">
      <formula>NOT(ISERROR(SEARCH(" MS ",B363)))</formula>
    </cfRule>
    <cfRule type="containsText" dxfId="238" priority="976" stopIfTrue="1" operator="containsText" text=" WS ">
      <formula>NOT(ISERROR(SEARCH(" WS ",B363)))</formula>
    </cfRule>
  </conditionalFormatting>
  <conditionalFormatting sqref="I370:J370 B370">
    <cfRule type="containsText" dxfId="237" priority="295" stopIfTrue="1" operator="containsText" text=" WS ">
      <formula>NOT(ISERROR(SEARCH(" WS ",B370)))</formula>
    </cfRule>
  </conditionalFormatting>
  <conditionalFormatting sqref="I374:J374 B374">
    <cfRule type="containsText" dxfId="236" priority="154" stopIfTrue="1" operator="containsText" text=" WS ">
      <formula>NOT(ISERROR(SEARCH(" WS ",B374)))</formula>
    </cfRule>
  </conditionalFormatting>
  <conditionalFormatting sqref="I378:J378 B378">
    <cfRule type="containsText" dxfId="235" priority="13" stopIfTrue="1" operator="containsText" text=" WS ">
      <formula>NOT(ISERROR(SEARCH(" WS ",B378)))</formula>
    </cfRule>
  </conditionalFormatting>
  <conditionalFormatting sqref="J324:J325">
    <cfRule type="containsText" dxfId="234" priority="616" stopIfTrue="1" operator="containsText" text=" WS ">
      <formula>NOT(ISERROR(SEARCH(" WS ",J324)))</formula>
    </cfRule>
    <cfRule type="containsText" dxfId="233" priority="617" stopIfTrue="1" operator="containsText" text=" MS ">
      <formula>NOT(ISERROR(SEARCH(" MS ",J324)))</formula>
    </cfRule>
    <cfRule type="containsText" dxfId="232" priority="618" stopIfTrue="1" operator="containsText" text=" MXP ">
      <formula>NOT(ISERROR(SEARCH(" MXP ",J324)))</formula>
    </cfRule>
    <cfRule type="containsText" dxfId="231" priority="621" stopIfTrue="1" operator="containsText" text=" MXP ">
      <formula>NOT(ISERROR(SEARCH(" MXP ",J324)))</formula>
    </cfRule>
    <cfRule type="containsText" dxfId="230" priority="620" stopIfTrue="1" operator="containsText" text=" MS ">
      <formula>NOT(ISERROR(SEARCH(" MS ",J324)))</formula>
    </cfRule>
    <cfRule type="containsText" dxfId="229" priority="619" stopIfTrue="1" operator="containsText" text=" WS ">
      <formula>NOT(ISERROR(SEARCH(" WS ",J324)))</formula>
    </cfRule>
  </conditionalFormatting>
  <conditionalFormatting sqref="J329:J332">
    <cfRule type="containsText" dxfId="228" priority="628" stopIfTrue="1" operator="containsText" text=" WS ">
      <formula>NOT(ISERROR(SEARCH(" WS ",J329)))</formula>
    </cfRule>
    <cfRule type="containsText" dxfId="227" priority="630" stopIfTrue="1" operator="containsText" text=" MXP ">
      <formula>NOT(ISERROR(SEARCH(" MXP ",J329)))</formula>
    </cfRule>
    <cfRule type="containsText" dxfId="226" priority="631" stopIfTrue="1" operator="containsText" text=" WS ">
      <formula>NOT(ISERROR(SEARCH(" WS ",J329)))</formula>
    </cfRule>
    <cfRule type="containsText" dxfId="225" priority="633" stopIfTrue="1" operator="containsText" text=" MXP ">
      <formula>NOT(ISERROR(SEARCH(" MXP ",J329)))</formula>
    </cfRule>
    <cfRule type="containsText" dxfId="224" priority="629" stopIfTrue="1" operator="containsText" text=" MS ">
      <formula>NOT(ISERROR(SEARCH(" MS ",J329)))</formula>
    </cfRule>
    <cfRule type="containsText" dxfId="223" priority="632" stopIfTrue="1" operator="containsText" text=" MS ">
      <formula>NOT(ISERROR(SEARCH(" MS ",J329)))</formula>
    </cfRule>
  </conditionalFormatting>
  <conditionalFormatting sqref="J336:J339">
    <cfRule type="containsText" dxfId="222" priority="601" stopIfTrue="1" operator="containsText" text=" WS ">
      <formula>NOT(ISERROR(SEARCH(" WS ",J336)))</formula>
    </cfRule>
    <cfRule type="containsText" dxfId="221" priority="602" stopIfTrue="1" operator="containsText" text=" MS ">
      <formula>NOT(ISERROR(SEARCH(" MS ",J336)))</formula>
    </cfRule>
    <cfRule type="containsText" dxfId="220" priority="598" stopIfTrue="1" operator="containsText" text=" WS ">
      <formula>NOT(ISERROR(SEARCH(" WS ",J336)))</formula>
    </cfRule>
    <cfRule type="containsText" dxfId="219" priority="603" stopIfTrue="1" operator="containsText" text=" MXP ">
      <formula>NOT(ISERROR(SEARCH(" MXP ",J336)))</formula>
    </cfRule>
    <cfRule type="containsText" dxfId="218" priority="599" stopIfTrue="1" operator="containsText" text=" MS ">
      <formula>NOT(ISERROR(SEARCH(" MS ",J336)))</formula>
    </cfRule>
    <cfRule type="containsText" dxfId="217" priority="600" stopIfTrue="1" operator="containsText" text=" MXP ">
      <formula>NOT(ISERROR(SEARCH(" MXP ",J336)))</formula>
    </cfRule>
  </conditionalFormatting>
  <conditionalFormatting sqref="J338:J339">
    <cfRule type="containsText" dxfId="216" priority="426" stopIfTrue="1" operator="containsText" text=" MXP ">
      <formula>NOT(ISERROR(SEARCH(" MXP ",J338)))</formula>
    </cfRule>
    <cfRule type="containsText" dxfId="215" priority="448" stopIfTrue="1" operator="containsText" text=" WS ">
      <formula>NOT(ISERROR(SEARCH(" WS ",J338)))</formula>
    </cfRule>
    <cfRule type="containsText" dxfId="214" priority="447" stopIfTrue="1" operator="containsText" text=" MXP ">
      <formula>NOT(ISERROR(SEARCH(" MXP ",J338)))</formula>
    </cfRule>
    <cfRule type="containsText" dxfId="213" priority="446" stopIfTrue="1" operator="containsText" text=" MS ">
      <formula>NOT(ISERROR(SEARCH(" MS ",J338)))</formula>
    </cfRule>
    <cfRule type="containsText" dxfId="212" priority="445" stopIfTrue="1" operator="containsText" text=" WS ">
      <formula>NOT(ISERROR(SEARCH(" WS ",J338)))</formula>
    </cfRule>
    <cfRule type="containsText" dxfId="211" priority="444" stopIfTrue="1" operator="containsText" text=" MXP ">
      <formula>NOT(ISERROR(SEARCH(" MXP ",J338)))</formula>
    </cfRule>
    <cfRule type="containsText" dxfId="210" priority="443" stopIfTrue="1" operator="containsText" text=" MS ">
      <formula>NOT(ISERROR(SEARCH(" MS ",J338)))</formula>
    </cfRule>
    <cfRule type="containsText" dxfId="209" priority="449" stopIfTrue="1" operator="containsText" text=" MS ">
      <formula>NOT(ISERROR(SEARCH(" MS ",J338)))</formula>
    </cfRule>
    <cfRule type="containsText" dxfId="208" priority="456" stopIfTrue="1" operator="containsText" text=" MXP ">
      <formula>NOT(ISERROR(SEARCH(" MXP ",J338)))</formula>
    </cfRule>
    <cfRule type="containsText" dxfId="207" priority="455" stopIfTrue="1" operator="containsText" text=" MS ">
      <formula>NOT(ISERROR(SEARCH(" MS ",J338)))</formula>
    </cfRule>
    <cfRule type="containsText" dxfId="206" priority="441" stopIfTrue="1" operator="containsText" text=" MXP ">
      <formula>NOT(ISERROR(SEARCH(" MXP ",J338)))</formula>
    </cfRule>
    <cfRule type="containsText" dxfId="205" priority="440" stopIfTrue="1" operator="containsText" text=" MS ">
      <formula>NOT(ISERROR(SEARCH(" MS ",J338)))</formula>
    </cfRule>
    <cfRule type="containsText" dxfId="204" priority="454" stopIfTrue="1" operator="containsText" text=" WS ">
      <formula>NOT(ISERROR(SEARCH(" WS ",J338)))</formula>
    </cfRule>
    <cfRule type="containsText" dxfId="203" priority="453" stopIfTrue="1" operator="containsText" text=" MXP ">
      <formula>NOT(ISERROR(SEARCH(" MXP ",J338)))</formula>
    </cfRule>
    <cfRule type="containsText" dxfId="202" priority="452" stopIfTrue="1" operator="containsText" text=" MS ">
      <formula>NOT(ISERROR(SEARCH(" MS ",J338)))</formula>
    </cfRule>
    <cfRule type="containsText" dxfId="201" priority="439" stopIfTrue="1" operator="containsText" text=" WS ">
      <formula>NOT(ISERROR(SEARCH(" WS ",J338)))</formula>
    </cfRule>
    <cfRule type="containsText" dxfId="200" priority="430" stopIfTrue="1" operator="containsText" text=" WS ">
      <formula>NOT(ISERROR(SEARCH(" WS ",J338)))</formula>
    </cfRule>
    <cfRule type="containsText" dxfId="199" priority="442" stopIfTrue="1" operator="containsText" text=" WS ">
      <formula>NOT(ISERROR(SEARCH(" WS ",J338)))</formula>
    </cfRule>
    <cfRule type="containsText" dxfId="198" priority="437" stopIfTrue="1" operator="containsText" text=" MS ">
      <formula>NOT(ISERROR(SEARCH(" MS ",J338)))</formula>
    </cfRule>
    <cfRule type="containsText" dxfId="197" priority="436" stopIfTrue="1" operator="containsText" text=" WS ">
      <formula>NOT(ISERROR(SEARCH(" WS ",J338)))</formula>
    </cfRule>
    <cfRule type="containsText" dxfId="196" priority="435" stopIfTrue="1" operator="containsText" text=" MXP ">
      <formula>NOT(ISERROR(SEARCH(" MXP ",J338)))</formula>
    </cfRule>
    <cfRule type="containsText" dxfId="195" priority="432" stopIfTrue="1" operator="containsText" text=" MXP ">
      <formula>NOT(ISERROR(SEARCH(" MXP ",J338)))</formula>
    </cfRule>
    <cfRule type="containsText" dxfId="194" priority="434" stopIfTrue="1" operator="containsText" text=" MS ">
      <formula>NOT(ISERROR(SEARCH(" MS ",J338)))</formula>
    </cfRule>
    <cfRule type="containsText" dxfId="193" priority="421" stopIfTrue="1" operator="containsText" text=" WS ">
      <formula>NOT(ISERROR(SEARCH(" WS ",J338)))</formula>
    </cfRule>
    <cfRule type="containsText" dxfId="192" priority="457" stopIfTrue="1" operator="containsText" text=" WS ">
      <formula>NOT(ISERROR(SEARCH(" WS ",J338)))</formula>
    </cfRule>
    <cfRule type="containsText" dxfId="191" priority="458" stopIfTrue="1" operator="containsText" text=" MS ">
      <formula>NOT(ISERROR(SEARCH(" MS ",J338)))</formula>
    </cfRule>
    <cfRule type="containsText" dxfId="190" priority="459" stopIfTrue="1" operator="containsText" text=" MXP ">
      <formula>NOT(ISERROR(SEARCH(" MXP ",J338)))</formula>
    </cfRule>
    <cfRule type="containsText" dxfId="189" priority="460" stopIfTrue="1" operator="containsText" text=" WS ">
      <formula>NOT(ISERROR(SEARCH(" WS ",J338)))</formula>
    </cfRule>
    <cfRule type="containsText" dxfId="188" priority="461" stopIfTrue="1" operator="containsText" text=" MS ">
      <formula>NOT(ISERROR(SEARCH(" MS ",J338)))</formula>
    </cfRule>
    <cfRule type="containsText" dxfId="187" priority="438" stopIfTrue="1" operator="containsText" text=" MXP ">
      <formula>NOT(ISERROR(SEARCH(" MXP ",J338)))</formula>
    </cfRule>
    <cfRule type="containsText" dxfId="186" priority="422" stopIfTrue="1" operator="containsText" text=" MS ">
      <formula>NOT(ISERROR(SEARCH(" MS ",J338)))</formula>
    </cfRule>
    <cfRule type="containsText" dxfId="185" priority="423" stopIfTrue="1" operator="containsText" text=" MXP ">
      <formula>NOT(ISERROR(SEARCH(" MXP ",J338)))</formula>
    </cfRule>
    <cfRule type="containsText" dxfId="184" priority="424" stopIfTrue="1" operator="containsText" text=" WS ">
      <formula>NOT(ISERROR(SEARCH(" WS ",J338)))</formula>
    </cfRule>
    <cfRule type="containsText" dxfId="183" priority="425" stopIfTrue="1" operator="containsText" text=" MS ">
      <formula>NOT(ISERROR(SEARCH(" MS ",J338)))</formula>
    </cfRule>
    <cfRule type="containsText" dxfId="182" priority="427" stopIfTrue="1" operator="containsText" text=" WS ">
      <formula>NOT(ISERROR(SEARCH(" WS ",J338)))</formula>
    </cfRule>
    <cfRule type="containsText" dxfId="181" priority="428" stopIfTrue="1" operator="containsText" text=" MS ">
      <formula>NOT(ISERROR(SEARCH(" MS ",J338)))</formula>
    </cfRule>
    <cfRule type="containsText" dxfId="180" priority="429" stopIfTrue="1" operator="containsText" text=" MXP ">
      <formula>NOT(ISERROR(SEARCH(" MXP ",J338)))</formula>
    </cfRule>
    <cfRule type="containsText" dxfId="179" priority="431" stopIfTrue="1" operator="containsText" text=" MS ">
      <formula>NOT(ISERROR(SEARCH(" MS ",J338)))</formula>
    </cfRule>
    <cfRule type="containsText" dxfId="178" priority="433" stopIfTrue="1" operator="containsText" text=" WS ">
      <formula>NOT(ISERROR(SEARCH(" WS ",J338)))</formula>
    </cfRule>
    <cfRule type="containsText" dxfId="177" priority="451" stopIfTrue="1" operator="containsText" text=" WS ">
      <formula>NOT(ISERROR(SEARCH(" WS ",J338)))</formula>
    </cfRule>
    <cfRule type="containsText" dxfId="176" priority="450" stopIfTrue="1" operator="containsText" text=" MXP ">
      <formula>NOT(ISERROR(SEARCH(" MXP ",J338)))</formula>
    </cfRule>
    <cfRule type="containsText" dxfId="175" priority="462" stopIfTrue="1" operator="containsText" text=" MXP ">
      <formula>NOT(ISERROR(SEARCH(" MXP ",J338)))</formula>
    </cfRule>
  </conditionalFormatting>
  <conditionalFormatting sqref="J343:J346">
    <cfRule type="containsText" dxfId="174" priority="578" stopIfTrue="1" operator="containsText" text=" MS ">
      <formula>NOT(ISERROR(SEARCH(" MS ",J343)))</formula>
    </cfRule>
    <cfRule type="containsText" dxfId="173" priority="575" stopIfTrue="1" operator="containsText" text=" MS ">
      <formula>NOT(ISERROR(SEARCH(" MS ",J343)))</formula>
    </cfRule>
    <cfRule type="containsText" dxfId="172" priority="576" stopIfTrue="1" operator="containsText" text=" MXP ">
      <formula>NOT(ISERROR(SEARCH(" MXP ",J343)))</formula>
    </cfRule>
    <cfRule type="containsText" dxfId="171" priority="577" stopIfTrue="1" operator="containsText" text=" WS ">
      <formula>NOT(ISERROR(SEARCH(" WS ",J343)))</formula>
    </cfRule>
    <cfRule type="containsText" dxfId="170" priority="579" stopIfTrue="1" operator="containsText" text=" MXP ">
      <formula>NOT(ISERROR(SEARCH(" MXP ",J343)))</formula>
    </cfRule>
    <cfRule type="containsText" dxfId="169" priority="574" stopIfTrue="1" operator="containsText" text=" WS ">
      <formula>NOT(ISERROR(SEARCH(" WS ",J343)))</formula>
    </cfRule>
  </conditionalFormatting>
  <conditionalFormatting sqref="J350:J353">
    <cfRule type="containsText" dxfId="168" priority="529" stopIfTrue="1" operator="containsText" text=" WS ">
      <formula>NOT(ISERROR(SEARCH(" WS ",J350)))</formula>
    </cfRule>
    <cfRule type="containsText" dxfId="167" priority="532" stopIfTrue="1" operator="containsText" text=" WS ">
      <formula>NOT(ISERROR(SEARCH(" WS ",J350)))</formula>
    </cfRule>
    <cfRule type="containsText" dxfId="166" priority="534" stopIfTrue="1" operator="containsText" text=" MXP ">
      <formula>NOT(ISERROR(SEARCH(" MXP ",J350)))</formula>
    </cfRule>
    <cfRule type="containsText" dxfId="165" priority="533" stopIfTrue="1" operator="containsText" text=" MS ">
      <formula>NOT(ISERROR(SEARCH(" MS ",J350)))</formula>
    </cfRule>
    <cfRule type="containsText" dxfId="164" priority="531" stopIfTrue="1" operator="containsText" text=" MXP ">
      <formula>NOT(ISERROR(SEARCH(" MXP ",J350)))</formula>
    </cfRule>
    <cfRule type="containsText" dxfId="163" priority="530" stopIfTrue="1" operator="containsText" text=" MS ">
      <formula>NOT(ISERROR(SEARCH(" MS ",J350)))</formula>
    </cfRule>
  </conditionalFormatting>
  <conditionalFormatting sqref="J351:J353">
    <cfRule type="containsText" dxfId="162" priority="474" stopIfTrue="1" operator="containsText" text=" MXP ">
      <formula>NOT(ISERROR(SEARCH(" MXP ",J351)))</formula>
    </cfRule>
    <cfRule type="containsText" dxfId="161" priority="473" stopIfTrue="1" operator="containsText" text=" MS ">
      <formula>NOT(ISERROR(SEARCH(" MS ",J351)))</formula>
    </cfRule>
    <cfRule type="containsText" dxfId="160" priority="472" stopIfTrue="1" operator="containsText" text=" WS ">
      <formula>NOT(ISERROR(SEARCH(" WS ",J351)))</formula>
    </cfRule>
  </conditionalFormatting>
  <conditionalFormatting sqref="J352:J353">
    <cfRule type="containsText" dxfId="159" priority="468" stopIfTrue="1" operator="containsText" text=" MXP ">
      <formula>NOT(ISERROR(SEARCH(" MXP ",J352)))</formula>
    </cfRule>
    <cfRule type="containsText" dxfId="158" priority="467" stopIfTrue="1" operator="containsText" text=" MS ">
      <formula>NOT(ISERROR(SEARCH(" MS ",J352)))</formula>
    </cfRule>
    <cfRule type="containsText" dxfId="157" priority="466" stopIfTrue="1" operator="containsText" text=" WS ">
      <formula>NOT(ISERROR(SEARCH(" WS ",J352)))</formula>
    </cfRule>
    <cfRule type="containsText" dxfId="156" priority="470" stopIfTrue="1" operator="containsText" text=" MS ">
      <formula>NOT(ISERROR(SEARCH(" MS ",J352)))</formula>
    </cfRule>
    <cfRule type="containsText" dxfId="155" priority="493" stopIfTrue="1" operator="containsText" text=" WS ">
      <formula>NOT(ISERROR(SEARCH(" WS ",J352)))</formula>
    </cfRule>
    <cfRule type="containsText" dxfId="154" priority="491" stopIfTrue="1" operator="containsText" text=" MS ">
      <formula>NOT(ISERROR(SEARCH(" MS ",J352)))</formula>
    </cfRule>
    <cfRule type="containsText" dxfId="153" priority="490" stopIfTrue="1" operator="containsText" text=" WS ">
      <formula>NOT(ISERROR(SEARCH(" WS ",J352)))</formula>
    </cfRule>
    <cfRule type="containsText" dxfId="152" priority="492" stopIfTrue="1" operator="containsText" text=" MXP ">
      <formula>NOT(ISERROR(SEARCH(" MXP ",J352)))</formula>
    </cfRule>
    <cfRule type="containsText" dxfId="151" priority="471" stopIfTrue="1" operator="containsText" text=" MXP ">
      <formula>NOT(ISERROR(SEARCH(" MXP ",J352)))</formula>
    </cfRule>
    <cfRule type="containsText" dxfId="150" priority="469" stopIfTrue="1" operator="containsText" text=" WS ">
      <formula>NOT(ISERROR(SEARCH(" WS ",J352)))</formula>
    </cfRule>
    <cfRule type="containsText" dxfId="149" priority="494" stopIfTrue="1" operator="containsText" text=" MS ">
      <formula>NOT(ISERROR(SEARCH(" MS ",J352)))</formula>
    </cfRule>
    <cfRule type="containsText" dxfId="148" priority="495" stopIfTrue="1" operator="containsText" text=" MXP ">
      <formula>NOT(ISERROR(SEARCH(" MXP ",J352)))</formula>
    </cfRule>
  </conditionalFormatting>
  <conditionalFormatting sqref="J353">
    <cfRule type="containsText" dxfId="147" priority="465" stopIfTrue="1" operator="containsText" text=" MXP ">
      <formula>NOT(ISERROR(SEARCH(" MXP ",J353)))</formula>
    </cfRule>
    <cfRule type="containsText" dxfId="146" priority="464" stopIfTrue="1" operator="containsText" text=" MS ">
      <formula>NOT(ISERROR(SEARCH(" MS ",J353)))</formula>
    </cfRule>
    <cfRule type="containsText" dxfId="145" priority="463" stopIfTrue="1" operator="containsText" text=" WS ">
      <formula>NOT(ISERROR(SEARCH(" WS ",J353)))</formula>
    </cfRule>
  </conditionalFormatting>
  <conditionalFormatting sqref="J358:J359">
    <cfRule type="containsText" dxfId="144" priority="419" stopIfTrue="1" operator="containsText" text=" MS ">
      <formula>NOT(ISERROR(SEARCH(" MS ",J358)))</formula>
    </cfRule>
    <cfRule type="containsText" dxfId="143" priority="412" stopIfTrue="1" operator="containsText" text=" WS ">
      <formula>NOT(ISERROR(SEARCH(" WS ",J358)))</formula>
    </cfRule>
    <cfRule type="containsText" dxfId="142" priority="413" stopIfTrue="1" operator="containsText" text=" MS ">
      <formula>NOT(ISERROR(SEARCH(" MS ",J358)))</formula>
    </cfRule>
    <cfRule type="containsText" dxfId="141" priority="414" stopIfTrue="1" operator="containsText" text=" MXP ">
      <formula>NOT(ISERROR(SEARCH(" MXP ",J358)))</formula>
    </cfRule>
    <cfRule type="containsText" dxfId="140" priority="415" stopIfTrue="1" operator="containsText" text=" WS ">
      <formula>NOT(ISERROR(SEARCH(" WS ",J358)))</formula>
    </cfRule>
    <cfRule type="containsText" dxfId="139" priority="416" stopIfTrue="1" operator="containsText" text=" MS ">
      <formula>NOT(ISERROR(SEARCH(" MS ",J358)))</formula>
    </cfRule>
    <cfRule type="containsText" dxfId="138" priority="420" stopIfTrue="1" operator="containsText" text=" MXP ">
      <formula>NOT(ISERROR(SEARCH(" MXP ",J358)))</formula>
    </cfRule>
    <cfRule type="containsText" dxfId="137" priority="418" stopIfTrue="1" operator="containsText" text=" WS ">
      <formula>NOT(ISERROR(SEARCH(" WS ",J358)))</formula>
    </cfRule>
    <cfRule type="containsText" dxfId="136" priority="417" stopIfTrue="1" operator="containsText" text=" MXP ">
      <formula>NOT(ISERROR(SEARCH(" MXP ",J358)))</formula>
    </cfRule>
  </conditionalFormatting>
  <conditionalFormatting sqref="J363:J366">
    <cfRule type="containsText" dxfId="135" priority="359" stopIfTrue="1" operator="containsText" text=" MS ">
      <formula>NOT(ISERROR(SEARCH(" MS ",J363)))</formula>
    </cfRule>
    <cfRule type="containsText" dxfId="134" priority="360" stopIfTrue="1" operator="containsText" text=" MXP ">
      <formula>NOT(ISERROR(SEARCH(" MXP ",J363)))</formula>
    </cfRule>
    <cfRule type="containsText" dxfId="133" priority="361" stopIfTrue="1" operator="containsText" text=" WS ">
      <formula>NOT(ISERROR(SEARCH(" WS ",J363)))</formula>
    </cfRule>
    <cfRule type="containsText" dxfId="132" priority="362" stopIfTrue="1" operator="containsText" text=" MS ">
      <formula>NOT(ISERROR(SEARCH(" MS ",J363)))</formula>
    </cfRule>
    <cfRule type="containsText" dxfId="131" priority="363" stopIfTrue="1" operator="containsText" text=" MXP ">
      <formula>NOT(ISERROR(SEARCH(" MXP ",J363)))</formula>
    </cfRule>
    <cfRule type="containsText" dxfId="130" priority="357" stopIfTrue="1" operator="containsText" text=" MXP ">
      <formula>NOT(ISERROR(SEARCH(" MXP ",J363)))</formula>
    </cfRule>
    <cfRule type="containsText" dxfId="129" priority="358" stopIfTrue="1" operator="containsText" text=" WS ">
      <formula>NOT(ISERROR(SEARCH(" WS ",J363)))</formula>
    </cfRule>
    <cfRule type="containsText" dxfId="128" priority="355" stopIfTrue="1" operator="containsText" text=" WS ">
      <formula>NOT(ISERROR(SEARCH(" WS ",J363)))</formula>
    </cfRule>
    <cfRule type="containsText" dxfId="127" priority="356" stopIfTrue="1" operator="containsText" text=" MS ">
      <formula>NOT(ISERROR(SEARCH(" MS ",J363)))</formula>
    </cfRule>
  </conditionalFormatting>
  <conditionalFormatting sqref="J370">
    <cfRule type="containsText" dxfId="126" priority="287" stopIfTrue="1" operator="containsText" text=" MS ">
      <formula>NOT(ISERROR(SEARCH(" MS ",J370)))</formula>
    </cfRule>
    <cfRule type="containsText" dxfId="125" priority="291" stopIfTrue="1" operator="containsText" text=" MXP ">
      <formula>NOT(ISERROR(SEARCH(" MXP ",J370)))</formula>
    </cfRule>
    <cfRule type="containsText" dxfId="124" priority="292" stopIfTrue="1" operator="containsText" text=" WS ">
      <formula>NOT(ISERROR(SEARCH(" WS ",J370)))</formula>
    </cfRule>
    <cfRule type="containsText" dxfId="123" priority="293" stopIfTrue="1" operator="containsText" text=" MS ">
      <formula>NOT(ISERROR(SEARCH(" MS ",J370)))</formula>
    </cfRule>
    <cfRule type="containsText" dxfId="122" priority="288" stopIfTrue="1" operator="containsText" text=" MXP ">
      <formula>NOT(ISERROR(SEARCH(" MXP ",J370)))</formula>
    </cfRule>
    <cfRule type="containsText" dxfId="121" priority="286" stopIfTrue="1" operator="containsText" text=" WS ">
      <formula>NOT(ISERROR(SEARCH(" WS ",J370)))</formula>
    </cfRule>
    <cfRule type="containsText" dxfId="120" priority="294" stopIfTrue="1" operator="containsText" text=" MXP ">
      <formula>NOT(ISERROR(SEARCH(" MXP ",J370)))</formula>
    </cfRule>
    <cfRule type="containsText" dxfId="119" priority="290" stopIfTrue="1" operator="containsText" text=" MS ">
      <formula>NOT(ISERROR(SEARCH(" MS ",J370)))</formula>
    </cfRule>
    <cfRule type="containsText" dxfId="118" priority="289" stopIfTrue="1" operator="containsText" text=" WS ">
      <formula>NOT(ISERROR(SEARCH(" WS ",J370)))</formula>
    </cfRule>
  </conditionalFormatting>
  <conditionalFormatting sqref="J374">
    <cfRule type="containsText" dxfId="117" priority="147" stopIfTrue="1" operator="containsText" text=" MXP ">
      <formula>NOT(ISERROR(SEARCH(" MXP ",J374)))</formula>
    </cfRule>
    <cfRule type="containsText" dxfId="116" priority="148" stopIfTrue="1" operator="containsText" text=" WS ">
      <formula>NOT(ISERROR(SEARCH(" WS ",J374)))</formula>
    </cfRule>
    <cfRule type="containsText" dxfId="115" priority="149" stopIfTrue="1" operator="containsText" text=" MS ">
      <formula>NOT(ISERROR(SEARCH(" MS ",J374)))</formula>
    </cfRule>
    <cfRule type="containsText" dxfId="114" priority="150" stopIfTrue="1" operator="containsText" text=" MXP ">
      <formula>NOT(ISERROR(SEARCH(" MXP ",J374)))</formula>
    </cfRule>
    <cfRule type="containsText" dxfId="113" priority="151" stopIfTrue="1" operator="containsText" text=" WS ">
      <formula>NOT(ISERROR(SEARCH(" WS ",J374)))</formula>
    </cfRule>
    <cfRule type="containsText" dxfId="112" priority="153" stopIfTrue="1" operator="containsText" text=" MXP ">
      <formula>NOT(ISERROR(SEARCH(" MXP ",J374)))</formula>
    </cfRule>
    <cfRule type="containsText" dxfId="111" priority="146" stopIfTrue="1" operator="containsText" text=" MS ">
      <formula>NOT(ISERROR(SEARCH(" MS ",J374)))</formula>
    </cfRule>
    <cfRule type="containsText" dxfId="110" priority="145" stopIfTrue="1" operator="containsText" text=" WS ">
      <formula>NOT(ISERROR(SEARCH(" WS ",J374)))</formula>
    </cfRule>
    <cfRule type="containsText" dxfId="109" priority="152" stopIfTrue="1" operator="containsText" text=" MS ">
      <formula>NOT(ISERROR(SEARCH(" MS ",J374)))</formula>
    </cfRule>
  </conditionalFormatting>
  <conditionalFormatting sqref="J378">
    <cfRule type="containsText" dxfId="108" priority="12" stopIfTrue="1" operator="containsText" text=" MXP ">
      <formula>NOT(ISERROR(SEARCH(" MXP ",J378)))</formula>
    </cfRule>
    <cfRule type="containsText" dxfId="107" priority="11" stopIfTrue="1" operator="containsText" text=" MS ">
      <formula>NOT(ISERROR(SEARCH(" MS ",J378)))</formula>
    </cfRule>
    <cfRule type="containsText" dxfId="106" priority="10" stopIfTrue="1" operator="containsText" text=" WS ">
      <formula>NOT(ISERROR(SEARCH(" WS ",J378)))</formula>
    </cfRule>
    <cfRule type="containsText" dxfId="105" priority="9" stopIfTrue="1" operator="containsText" text=" MXP ">
      <formula>NOT(ISERROR(SEARCH(" MXP ",J378)))</formula>
    </cfRule>
    <cfRule type="containsText" dxfId="104" priority="8" stopIfTrue="1" operator="containsText" text=" MS ">
      <formula>NOT(ISERROR(SEARCH(" MS ",J378)))</formula>
    </cfRule>
    <cfRule type="containsText" dxfId="103" priority="7" stopIfTrue="1" operator="containsText" text=" WS ">
      <formula>NOT(ISERROR(SEARCH(" WS ",J378)))</formula>
    </cfRule>
    <cfRule type="containsText" dxfId="102" priority="6" stopIfTrue="1" operator="containsText" text=" MXP ">
      <formula>NOT(ISERROR(SEARCH(" MXP ",J378)))</formula>
    </cfRule>
    <cfRule type="containsText" dxfId="101" priority="5" stopIfTrue="1" operator="containsText" text=" MS ">
      <formula>NOT(ISERROR(SEARCH(" MS ",J378)))</formula>
    </cfRule>
    <cfRule type="containsText" dxfId="100" priority="4" stopIfTrue="1" operator="containsText" text=" WS ">
      <formula>NOT(ISERROR(SEARCH(" WS ",J378)))</formula>
    </cfRule>
  </conditionalFormatting>
  <printOptions headings="1"/>
  <pageMargins left="0.70866141732283472" right="0.70866141732283472" top="0.74803149606299213" bottom="0.74803149606299213" header="0.31496062992125984" footer="0.31496062992125984"/>
  <pageSetup paperSize="9" scale="51" fitToHeight="2" orientation="portrait" r:id="rId1"/>
  <headerFooter>
    <oddHeader>&amp;CThe Co-operative Funeralcare UK Masters Tour Results
(&amp;F)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FF341-64C5-4C77-98A7-B1468E10A43C}">
  <dimension ref="A1:H46"/>
  <sheetViews>
    <sheetView topLeftCell="A3" workbookViewId="0">
      <selection activeCell="D9" sqref="D9"/>
    </sheetView>
  </sheetViews>
  <sheetFormatPr defaultRowHeight="18.75"/>
  <cols>
    <col min="1" max="1" width="12" bestFit="1" customWidth="1"/>
    <col min="2" max="2" width="68.7109375" bestFit="1" customWidth="1"/>
    <col min="4" max="4" width="63.28515625" bestFit="1" customWidth="1"/>
    <col min="6" max="6" width="12.140625" style="249" bestFit="1" customWidth="1"/>
    <col min="7" max="7" width="92.7109375" style="249" bestFit="1" customWidth="1"/>
    <col min="8" max="8" width="79.140625" style="249" bestFit="1" customWidth="1"/>
    <col min="11" max="11" width="13.7109375" bestFit="1" customWidth="1"/>
  </cols>
  <sheetData>
    <row r="1" spans="1:8" ht="26.25">
      <c r="A1" s="299" t="s">
        <v>699</v>
      </c>
      <c r="B1" s="299"/>
      <c r="C1" s="299"/>
      <c r="D1" s="299"/>
      <c r="F1" s="300" t="s">
        <v>700</v>
      </c>
      <c r="G1" s="300"/>
      <c r="H1" s="300"/>
    </row>
    <row r="2" spans="1:8">
      <c r="F2" s="251"/>
      <c r="G2" s="251" t="s">
        <v>701</v>
      </c>
      <c r="H2" s="251" t="s">
        <v>702</v>
      </c>
    </row>
    <row r="3" spans="1:8" s="249" customFormat="1">
      <c r="A3" s="249" t="s">
        <v>671</v>
      </c>
      <c r="C3" s="250" t="s">
        <v>83</v>
      </c>
      <c r="F3" s="249" t="s">
        <v>517</v>
      </c>
      <c r="G3" s="249" t="str">
        <f>Group_Winner_A</f>
        <v>Check Match Result</v>
      </c>
      <c r="H3" s="249" t="str">
        <f>Group_A_RUp</f>
        <v>Check Match Result</v>
      </c>
    </row>
    <row r="4" spans="1:8" s="249" customFormat="1">
      <c r="A4" s="249" t="s">
        <v>672</v>
      </c>
      <c r="C4" s="250" t="s">
        <v>83</v>
      </c>
      <c r="F4" s="249" t="s">
        <v>518</v>
      </c>
      <c r="G4" s="249" t="str">
        <f>Group_B_Winner</f>
        <v>Check Match Result</v>
      </c>
      <c r="H4" s="249" t="str">
        <f>Group_B_RUp</f>
        <v>Check Match Result</v>
      </c>
    </row>
    <row r="5" spans="1:8" s="249" customFormat="1">
      <c r="F5" s="249" t="s">
        <v>519</v>
      </c>
      <c r="G5" s="249" t="str">
        <f>Group_C_Winner</f>
        <v>Check Match Result</v>
      </c>
      <c r="H5" s="249" t="str">
        <f>Group_C_RUp</f>
        <v>Check Match Result</v>
      </c>
    </row>
    <row r="6" spans="1:8" s="249" customFormat="1">
      <c r="A6" s="249" t="s">
        <v>673</v>
      </c>
      <c r="C6" s="250" t="s">
        <v>83</v>
      </c>
      <c r="F6" s="249" t="s">
        <v>520</v>
      </c>
      <c r="G6" s="249" t="str">
        <f>Group_D_Winner</f>
        <v>Check Match Result</v>
      </c>
      <c r="H6" s="249" t="str">
        <f>Group_D_RUp</f>
        <v>Check Match Result</v>
      </c>
    </row>
    <row r="7" spans="1:8" s="249" customFormat="1">
      <c r="A7" s="249" t="s">
        <v>674</v>
      </c>
      <c r="C7" s="250" t="s">
        <v>83</v>
      </c>
      <c r="F7" s="249" t="s">
        <v>521</v>
      </c>
      <c r="G7" s="249" t="str">
        <f>Group_F_Winner</f>
        <v>Check Match Result</v>
      </c>
      <c r="H7" s="249" t="str">
        <f>Group_F_RUp</f>
        <v>Check Match Result</v>
      </c>
    </row>
    <row r="8" spans="1:8" s="249" customFormat="1">
      <c r="A8" s="249" t="s">
        <v>675</v>
      </c>
      <c r="C8" s="250" t="s">
        <v>83</v>
      </c>
      <c r="D8" s="249" t="str">
        <f>Results!J350</f>
        <v/>
      </c>
    </row>
    <row r="9" spans="1:8" s="249" customFormat="1">
      <c r="A9" s="249" t="s">
        <v>676</v>
      </c>
      <c r="C9" s="250" t="s">
        <v>83</v>
      </c>
      <c r="D9" s="249" t="str">
        <f>Results!J351</f>
        <v/>
      </c>
    </row>
    <row r="10" spans="1:8" s="249" customFormat="1"/>
    <row r="11" spans="1:8" s="249" customFormat="1">
      <c r="A11" s="249" t="s">
        <v>677</v>
      </c>
      <c r="B11" s="249" t="str">
        <f>Results!B363</f>
        <v/>
      </c>
      <c r="C11" s="250" t="s">
        <v>83</v>
      </c>
      <c r="D11" s="249" t="str">
        <f>Results!J363</f>
        <v/>
      </c>
    </row>
    <row r="12" spans="1:8" s="249" customFormat="1">
      <c r="A12" s="249" t="s">
        <v>678</v>
      </c>
      <c r="B12" s="249" t="str">
        <f>Results!B364</f>
        <v/>
      </c>
      <c r="C12" s="250" t="s">
        <v>83</v>
      </c>
      <c r="D12" s="249" t="str">
        <f>Results!J364</f>
        <v/>
      </c>
    </row>
    <row r="13" spans="1:8" s="249" customFormat="1"/>
    <row r="14" spans="1:8" s="249" customFormat="1">
      <c r="A14" s="249" t="s">
        <v>679</v>
      </c>
      <c r="B14" s="249" t="str">
        <f>Results!B378</f>
        <v/>
      </c>
      <c r="C14" s="250" t="s">
        <v>670</v>
      </c>
      <c r="D14" s="249" t="str">
        <f>Results!J378</f>
        <v/>
      </c>
    </row>
    <row r="17" spans="1:8" ht="26.25">
      <c r="A17" s="299" t="s">
        <v>680</v>
      </c>
      <c r="B17" s="299"/>
      <c r="C17" s="299"/>
      <c r="D17" s="299"/>
      <c r="F17" s="300" t="s">
        <v>703</v>
      </c>
      <c r="G17" s="300"/>
      <c r="H17" s="300"/>
    </row>
    <row r="18" spans="1:8">
      <c r="F18" s="251"/>
      <c r="G18" s="251" t="s">
        <v>701</v>
      </c>
      <c r="H18" s="251" t="s">
        <v>702</v>
      </c>
    </row>
    <row r="19" spans="1:8">
      <c r="A19" s="249" t="s">
        <v>681</v>
      </c>
      <c r="B19" s="249"/>
      <c r="C19" s="250" t="s">
        <v>83</v>
      </c>
      <c r="D19" s="249"/>
      <c r="F19" s="249" t="s">
        <v>522</v>
      </c>
      <c r="G19" s="249" t="str">
        <f>Group_G_Winner</f>
        <v>Check Match Result</v>
      </c>
      <c r="H19" s="249" t="str">
        <f>Group_G_RUp</f>
        <v>Check Match Result</v>
      </c>
    </row>
    <row r="20" spans="1:8">
      <c r="A20" s="249" t="s">
        <v>682</v>
      </c>
      <c r="B20" s="249"/>
      <c r="C20" s="250" t="s">
        <v>83</v>
      </c>
      <c r="D20" s="249"/>
      <c r="F20" s="249" t="s">
        <v>523</v>
      </c>
      <c r="G20" s="249" t="str">
        <f>Group_H_Winner</f>
        <v>Check Match Result</v>
      </c>
      <c r="H20" s="249" t="str">
        <f>Group_H_RUp</f>
        <v>Check Match Result</v>
      </c>
    </row>
    <row r="21" spans="1:8">
      <c r="A21" s="249"/>
      <c r="B21" s="249"/>
      <c r="C21" s="249"/>
      <c r="D21" s="249"/>
      <c r="F21" s="249" t="s">
        <v>524</v>
      </c>
      <c r="G21" s="249" t="str">
        <f>Group_I_Winner</f>
        <v>Check Match Result</v>
      </c>
      <c r="H21" s="249" t="str">
        <f>Group_I_RUp</f>
        <v>Check Match Result</v>
      </c>
    </row>
    <row r="22" spans="1:8">
      <c r="A22" s="249" t="s">
        <v>683</v>
      </c>
      <c r="B22" s="249"/>
      <c r="C22" s="250" t="s">
        <v>83</v>
      </c>
      <c r="D22" s="249"/>
      <c r="F22" s="249" t="s">
        <v>525</v>
      </c>
      <c r="G22" s="249" t="str">
        <f>Group_J_Winner</f>
        <v>Check Match Result</v>
      </c>
      <c r="H22" s="249" t="str">
        <f>Group_J_RUp</f>
        <v>Check Match Result</v>
      </c>
    </row>
    <row r="23" spans="1:8">
      <c r="A23" s="249" t="s">
        <v>684</v>
      </c>
      <c r="B23" s="249"/>
      <c r="C23" s="250" t="s">
        <v>83</v>
      </c>
      <c r="D23" s="249"/>
      <c r="F23" s="249" t="s">
        <v>526</v>
      </c>
      <c r="G23" s="249" t="str">
        <f>Group_K_Winner</f>
        <v>Check Match Result</v>
      </c>
      <c r="H23" s="249" t="str">
        <f>Group_K_RUp</f>
        <v>Check Match Result</v>
      </c>
    </row>
    <row r="24" spans="1:8">
      <c r="A24" s="249" t="s">
        <v>685</v>
      </c>
      <c r="B24" s="249"/>
      <c r="C24" s="250" t="s">
        <v>83</v>
      </c>
      <c r="D24" s="249" t="str">
        <f>Results!J352</f>
        <v/>
      </c>
    </row>
    <row r="25" spans="1:8">
      <c r="A25" s="249" t="s">
        <v>686</v>
      </c>
      <c r="B25" s="249"/>
      <c r="C25" s="250" t="s">
        <v>83</v>
      </c>
      <c r="D25" s="249" t="str">
        <f>Results!J353</f>
        <v/>
      </c>
    </row>
    <row r="26" spans="1:8">
      <c r="A26" s="249"/>
      <c r="B26" s="249"/>
      <c r="C26" s="249"/>
      <c r="D26" s="249"/>
    </row>
    <row r="27" spans="1:8">
      <c r="A27" s="249" t="s">
        <v>687</v>
      </c>
      <c r="B27" s="249" t="str">
        <f>Results!B365</f>
        <v/>
      </c>
      <c r="C27" s="250" t="s">
        <v>83</v>
      </c>
      <c r="D27" s="249" t="str">
        <f>Results!J365</f>
        <v/>
      </c>
    </row>
    <row r="28" spans="1:8">
      <c r="A28" s="249" t="s">
        <v>688</v>
      </c>
      <c r="B28" s="249" t="str">
        <f>Results!B366</f>
        <v/>
      </c>
      <c r="C28" s="250" t="s">
        <v>83</v>
      </c>
      <c r="D28" s="249" t="str">
        <f>Results!J366</f>
        <v/>
      </c>
    </row>
    <row r="29" spans="1:8">
      <c r="A29" s="249"/>
      <c r="B29" s="249"/>
      <c r="C29" s="249"/>
      <c r="D29" s="249"/>
    </row>
    <row r="30" spans="1:8">
      <c r="A30" s="249" t="s">
        <v>689</v>
      </c>
      <c r="B30" s="249" t="str">
        <f>Results!B374</f>
        <v/>
      </c>
      <c r="C30" s="250" t="s">
        <v>670</v>
      </c>
      <c r="D30" s="249" t="str">
        <f>Results!J374</f>
        <v/>
      </c>
    </row>
    <row r="33" spans="1:8" ht="26.25">
      <c r="A33" s="299" t="s">
        <v>66</v>
      </c>
      <c r="B33" s="299"/>
      <c r="C33" s="299"/>
      <c r="D33" s="299"/>
      <c r="F33" s="300" t="s">
        <v>700</v>
      </c>
      <c r="G33" s="300"/>
      <c r="H33" s="300"/>
    </row>
    <row r="34" spans="1:8">
      <c r="F34" s="251"/>
      <c r="G34" s="251" t="s">
        <v>701</v>
      </c>
      <c r="H34" s="251" t="s">
        <v>702</v>
      </c>
    </row>
    <row r="35" spans="1:8">
      <c r="A35" s="249" t="s">
        <v>690</v>
      </c>
      <c r="B35" s="249"/>
      <c r="C35" s="250" t="s">
        <v>83</v>
      </c>
      <c r="D35" s="249"/>
      <c r="F35" s="249" t="s">
        <v>527</v>
      </c>
      <c r="G35" s="249" t="str">
        <f>Group_L_Winner</f>
        <v>Check Match Result</v>
      </c>
      <c r="H35" s="249" t="str">
        <f>Group_L_RUp</f>
        <v>Check Match Result</v>
      </c>
    </row>
    <row r="36" spans="1:8">
      <c r="A36" s="249" t="s">
        <v>691</v>
      </c>
      <c r="B36" s="249"/>
      <c r="C36" s="250" t="s">
        <v>83</v>
      </c>
      <c r="D36" s="249"/>
      <c r="F36" s="249" t="s">
        <v>528</v>
      </c>
      <c r="G36" s="249" t="str">
        <f>Group_M_Winner</f>
        <v>Check Match Result</v>
      </c>
      <c r="H36" s="249" t="str">
        <f>Group_M_RUp</f>
        <v>Check Match Result</v>
      </c>
    </row>
    <row r="37" spans="1:8">
      <c r="A37" s="249"/>
      <c r="B37" s="249"/>
      <c r="C37" s="249"/>
      <c r="D37" s="249"/>
      <c r="F37" s="249" t="s">
        <v>529</v>
      </c>
      <c r="G37" s="249" t="str">
        <f>Group_N_Winner</f>
        <v>Check Match Result</v>
      </c>
      <c r="H37" s="249" t="str">
        <f>Goup_N_RUp</f>
        <v>Check Match Result</v>
      </c>
    </row>
    <row r="38" spans="1:8">
      <c r="A38" s="249" t="s">
        <v>692</v>
      </c>
      <c r="B38" s="249"/>
      <c r="C38" s="250" t="s">
        <v>83</v>
      </c>
      <c r="D38" s="249"/>
      <c r="F38" s="249" t="s">
        <v>530</v>
      </c>
      <c r="G38" s="249" t="str">
        <f>Group_O_Winner</f>
        <v>Check Match Result</v>
      </c>
      <c r="H38" s="249" t="str">
        <f>Group_O_RUp</f>
        <v>Check Match Result</v>
      </c>
    </row>
    <row r="39" spans="1:8">
      <c r="A39" s="249" t="s">
        <v>693</v>
      </c>
      <c r="B39" s="249"/>
      <c r="C39" s="250" t="s">
        <v>83</v>
      </c>
      <c r="D39" s="249"/>
      <c r="F39" s="249" t="s">
        <v>531</v>
      </c>
      <c r="G39" s="249" t="str">
        <f>Group_P_Winner</f>
        <v>Check Match Result</v>
      </c>
      <c r="H39" s="249" t="str">
        <f>Group_P_RUp</f>
        <v>Check Match Result</v>
      </c>
    </row>
    <row r="40" spans="1:8">
      <c r="A40" s="249" t="s">
        <v>694</v>
      </c>
      <c r="B40" s="249"/>
      <c r="C40" s="250" t="s">
        <v>83</v>
      </c>
      <c r="D40" s="249" t="str">
        <f>Results!J338</f>
        <v/>
      </c>
    </row>
    <row r="41" spans="1:8">
      <c r="A41" s="249" t="s">
        <v>695</v>
      </c>
      <c r="B41" s="249"/>
      <c r="C41" s="250" t="s">
        <v>83</v>
      </c>
      <c r="D41" s="249" t="str">
        <f>Results!J339</f>
        <v/>
      </c>
    </row>
    <row r="42" spans="1:8">
      <c r="A42" s="249"/>
      <c r="B42" s="249"/>
      <c r="C42" s="249"/>
      <c r="D42" s="249"/>
    </row>
    <row r="43" spans="1:8">
      <c r="A43" s="249" t="s">
        <v>696</v>
      </c>
      <c r="B43" s="249" t="str">
        <f>Results!B358</f>
        <v/>
      </c>
      <c r="C43" s="250" t="s">
        <v>83</v>
      </c>
      <c r="D43" s="249" t="str">
        <f>Results!J358</f>
        <v/>
      </c>
    </row>
    <row r="44" spans="1:8">
      <c r="A44" s="249" t="s">
        <v>697</v>
      </c>
      <c r="B44" s="249" t="str">
        <f>Results!B359</f>
        <v/>
      </c>
      <c r="C44" s="250" t="s">
        <v>83</v>
      </c>
      <c r="D44" s="249" t="str">
        <f>Results!J359</f>
        <v/>
      </c>
    </row>
    <row r="45" spans="1:8">
      <c r="A45" s="249"/>
      <c r="B45" s="249"/>
      <c r="C45" s="249"/>
      <c r="D45" s="249"/>
    </row>
    <row r="46" spans="1:8">
      <c r="A46" s="249" t="s">
        <v>698</v>
      </c>
      <c r="B46" s="249" t="str">
        <f>Results!B370</f>
        <v/>
      </c>
      <c r="C46" s="250" t="s">
        <v>670</v>
      </c>
      <c r="D46" s="249" t="str">
        <f>Results!J370</f>
        <v/>
      </c>
    </row>
  </sheetData>
  <mergeCells count="6">
    <mergeCell ref="A1:D1"/>
    <mergeCell ref="A17:D17"/>
    <mergeCell ref="A33:D33"/>
    <mergeCell ref="F1:H1"/>
    <mergeCell ref="F17:H17"/>
    <mergeCell ref="F33:H3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8774B-8325-4DD3-A3F9-6BA4C345BCCD}">
  <sheetPr>
    <pageSetUpPr fitToPage="1"/>
  </sheetPr>
  <dimension ref="A1:L120"/>
  <sheetViews>
    <sheetView topLeftCell="A81" workbookViewId="0">
      <selection activeCell="A107" sqref="A107"/>
    </sheetView>
  </sheetViews>
  <sheetFormatPr defaultRowHeight="15"/>
  <cols>
    <col min="1" max="1" width="74.140625" style="65" bestFit="1" customWidth="1"/>
    <col min="2" max="6" width="9.140625" style="65"/>
    <col min="7" max="7" width="10.28515625" style="65" customWidth="1"/>
    <col min="8" max="8" width="10.28515625" style="89" customWidth="1"/>
    <col min="9" max="9" width="9.140625" style="89"/>
    <col min="10" max="10" width="11.85546875" style="65" customWidth="1"/>
    <col min="11" max="11" width="68.42578125" style="65" bestFit="1" customWidth="1"/>
    <col min="12" max="12" width="74.140625" style="65" bestFit="1" customWidth="1"/>
    <col min="13" max="16384" width="9.140625" style="65"/>
  </cols>
  <sheetData>
    <row r="1" spans="1:12" ht="24" thickBot="1">
      <c r="A1" s="301" t="s">
        <v>654</v>
      </c>
      <c r="B1" s="301"/>
      <c r="C1" s="301"/>
      <c r="D1" s="301"/>
      <c r="E1" s="301"/>
      <c r="F1" s="301"/>
      <c r="G1" s="301"/>
      <c r="H1" s="301"/>
      <c r="I1" s="301"/>
      <c r="J1" s="301"/>
    </row>
    <row r="2" spans="1:12" s="66" customFormat="1" ht="45">
      <c r="A2" s="70" t="s">
        <v>517</v>
      </c>
      <c r="B2" s="71" t="s">
        <v>555</v>
      </c>
      <c r="C2" s="71" t="s">
        <v>556</v>
      </c>
      <c r="D2" s="71" t="s">
        <v>557</v>
      </c>
      <c r="E2" s="71" t="s">
        <v>558</v>
      </c>
      <c r="F2" s="71" t="s">
        <v>559</v>
      </c>
      <c r="G2" s="72" t="s">
        <v>560</v>
      </c>
      <c r="H2" s="73" t="s">
        <v>595</v>
      </c>
      <c r="I2" s="73" t="s">
        <v>603</v>
      </c>
      <c r="J2" s="74" t="s">
        <v>562</v>
      </c>
      <c r="L2" s="219" t="s">
        <v>563</v>
      </c>
    </row>
    <row r="3" spans="1:12">
      <c r="A3" s="75" t="str">
        <f>Groups!C3</f>
        <v>Robert Simpson (Jamaica)</v>
      </c>
      <c r="B3" s="76">
        <f t="shared" ref="B3:B8" si="0">IF($A3="","",VLOOKUP($A3,Group_Calculations,2,FALSE))</f>
        <v>0</v>
      </c>
      <c r="C3" s="76">
        <f t="shared" ref="C3:C8" si="1">IF($A3="","",VLOOKUP($A3,Group_Calculations,3,FALSE))</f>
        <v>0</v>
      </c>
      <c r="D3" s="76">
        <f t="shared" ref="D3:D8" si="2">IF($A3="","",VLOOKUP($A3,Group_Calculations,4,FALSE))</f>
        <v>0</v>
      </c>
      <c r="E3" s="76">
        <f t="shared" ref="E3:E8" si="3">IF($A3="","",VLOOKUP($A3,Group_Calculations,5,FALSE))</f>
        <v>0</v>
      </c>
      <c r="F3" s="76">
        <f t="shared" ref="F3:F8" si="4">IF($A3="","",VLOOKUP($A3,Group_Calculations,6,FALSE))</f>
        <v>0</v>
      </c>
      <c r="G3" s="76">
        <f t="shared" ref="G3:G8" si="5">IF($A3="","",VLOOKUP($A3,Group_Calculations,7,FALSE))</f>
        <v>0</v>
      </c>
      <c r="H3" s="109">
        <f>C3*3</f>
        <v>0</v>
      </c>
      <c r="I3" s="109">
        <f t="shared" ref="I3:I8" si="6">IF($A3="","",VLOOKUP($A3,Group_Calculations,9,FALSE))</f>
        <v>0</v>
      </c>
      <c r="J3" s="78" t="str">
        <f>IF(A3="","",IF(B3=0,"",IF('Group Calculations'!EA3="=",CONCATENATE('Group Calculations'!DZ3,'Group Calculations'!EA3),'Group Calculations'!DZ3)))</f>
        <v/>
      </c>
      <c r="K3" s="79" t="str">
        <f t="shared" ref="K3:K8" si="7">A3</f>
        <v>Robert Simpson (Jamaica)</v>
      </c>
      <c r="L3" s="80" t="str" cm="1">
        <f t="array" ref="L3">IF(B3="","",IF(SUM(B3:B8=0),"",IF(ISNA(VLOOKUP(1,J3:K8,2,FALSE)),"Check Match Result",VLOOKUP(1,J3:K8,2,FALSE))))</f>
        <v>Check Match Result</v>
      </c>
    </row>
    <row r="4" spans="1:12">
      <c r="A4" s="75" t="str">
        <f>Groups!C4</f>
        <v>Ozkan Akar (Turkiye)</v>
      </c>
      <c r="B4" s="76">
        <f t="shared" si="0"/>
        <v>0</v>
      </c>
      <c r="C4" s="76">
        <f t="shared" si="1"/>
        <v>0</v>
      </c>
      <c r="D4" s="76">
        <f t="shared" si="2"/>
        <v>0</v>
      </c>
      <c r="E4" s="76">
        <f t="shared" si="3"/>
        <v>0</v>
      </c>
      <c r="F4" s="76">
        <f t="shared" si="4"/>
        <v>0</v>
      </c>
      <c r="G4" s="77">
        <f t="shared" si="5"/>
        <v>0</v>
      </c>
      <c r="H4" s="109">
        <f t="shared" ref="H4:H8" si="8">C4*3</f>
        <v>0</v>
      </c>
      <c r="I4" s="109">
        <f t="shared" si="6"/>
        <v>0</v>
      </c>
      <c r="J4" s="78" t="str">
        <f>IF(A4="","",IF(B4=0,"",IF('Group Calculations'!EA4="=",CONCATENATE('Group Calculations'!DZ4,'Group Calculations'!EA4),'Group Calculations'!DZ4)))</f>
        <v/>
      </c>
      <c r="K4" s="79" t="str">
        <f t="shared" si="7"/>
        <v>Ozkan Akar (Turkiye)</v>
      </c>
      <c r="L4" s="80" t="str">
        <f>IF(L3="Shoot Out Required","Shoot Out Winner","")</f>
        <v/>
      </c>
    </row>
    <row r="5" spans="1:12">
      <c r="A5" s="75" t="str">
        <f>Groups!C5</f>
        <v>Lai Gon-Lap Stanley (Hong Kong China )</v>
      </c>
      <c r="B5" s="76">
        <f t="shared" si="0"/>
        <v>0</v>
      </c>
      <c r="C5" s="76">
        <f t="shared" si="1"/>
        <v>0</v>
      </c>
      <c r="D5" s="76">
        <f t="shared" si="2"/>
        <v>0</v>
      </c>
      <c r="E5" s="76">
        <f t="shared" si="3"/>
        <v>0</v>
      </c>
      <c r="F5" s="76">
        <f t="shared" si="4"/>
        <v>0</v>
      </c>
      <c r="G5" s="77">
        <f t="shared" si="5"/>
        <v>0</v>
      </c>
      <c r="H5" s="109">
        <f t="shared" si="8"/>
        <v>0</v>
      </c>
      <c r="I5" s="109">
        <f t="shared" si="6"/>
        <v>0</v>
      </c>
      <c r="J5" s="78" t="str">
        <f>IF(A5="","",IF(B5=0,"",IF('Group Calculations'!EA5="=",CONCATENATE('Group Calculations'!DZ5,'Group Calculations'!EA5),'Group Calculations'!DZ5)))</f>
        <v/>
      </c>
      <c r="K5" s="79" t="str">
        <f t="shared" si="7"/>
        <v>Lai Gon-Lap Stanley (Hong Kong China )</v>
      </c>
      <c r="L5" s="80" t="s">
        <v>651</v>
      </c>
    </row>
    <row r="6" spans="1:12">
      <c r="A6" s="75" t="str">
        <f>Groups!C6</f>
        <v>Simon Martin (Ireland )</v>
      </c>
      <c r="B6" s="76">
        <f t="shared" si="0"/>
        <v>0</v>
      </c>
      <c r="C6" s="76">
        <f t="shared" si="1"/>
        <v>0</v>
      </c>
      <c r="D6" s="76">
        <f t="shared" si="2"/>
        <v>0</v>
      </c>
      <c r="E6" s="76">
        <f t="shared" si="3"/>
        <v>0</v>
      </c>
      <c r="F6" s="76">
        <f t="shared" si="4"/>
        <v>0</v>
      </c>
      <c r="G6" s="77">
        <f t="shared" si="5"/>
        <v>0</v>
      </c>
      <c r="H6" s="109">
        <f t="shared" si="8"/>
        <v>0</v>
      </c>
      <c r="I6" s="109">
        <f t="shared" si="6"/>
        <v>0</v>
      </c>
      <c r="J6" s="78" t="str">
        <f>IF(A6="","",IF(B6=0,"",IF('Group Calculations'!EA6="=",CONCATENATE('Group Calculations'!DZ6,'Group Calculations'!EA6),'Group Calculations'!DZ6)))</f>
        <v/>
      </c>
      <c r="K6" s="79" t="str">
        <f t="shared" si="7"/>
        <v>Simon Martin (Ireland )</v>
      </c>
      <c r="L6" s="80" t="str" cm="1">
        <f t="array" ref="L6">IF(B3="","",IF(SUM(B3:B8=0),"",IF(ISNA(VLOOKUP(2,J3:K8,2,FALSE)),"Check Match Result",VLOOKUP(2,J3:K8,2,FALSE))))</f>
        <v>Check Match Result</v>
      </c>
    </row>
    <row r="7" spans="1:12">
      <c r="A7" s="75" t="str">
        <f>Groups!C7</f>
        <v>Loren Dion (USA)</v>
      </c>
      <c r="B7" s="76">
        <f t="shared" si="0"/>
        <v>0</v>
      </c>
      <c r="C7" s="76">
        <f t="shared" si="1"/>
        <v>0</v>
      </c>
      <c r="D7" s="76">
        <f t="shared" si="2"/>
        <v>0</v>
      </c>
      <c r="E7" s="76">
        <f t="shared" si="3"/>
        <v>0</v>
      </c>
      <c r="F7" s="76">
        <f t="shared" si="4"/>
        <v>0</v>
      </c>
      <c r="G7" s="77">
        <f t="shared" si="5"/>
        <v>0</v>
      </c>
      <c r="H7" s="109">
        <f t="shared" si="8"/>
        <v>0</v>
      </c>
      <c r="I7" s="109">
        <f t="shared" si="6"/>
        <v>0</v>
      </c>
      <c r="J7" s="78" t="str">
        <f>IF(A7="","",IF(B7=0,"",IF('Group Calculations'!EA7="=",CONCATENATE('Group Calculations'!DZ7,'Group Calculations'!EA7),'Group Calculations'!DZ7)))</f>
        <v/>
      </c>
      <c r="K7" s="79" t="str">
        <f t="shared" si="7"/>
        <v>Loren Dion (USA)</v>
      </c>
      <c r="L7" s="81"/>
    </row>
    <row r="8" spans="1:12" ht="15.75" thickBot="1">
      <c r="A8" s="82" t="str">
        <f>Groups!C8</f>
        <v>Ray Pearse (Australia)</v>
      </c>
      <c r="B8" s="83">
        <f t="shared" si="0"/>
        <v>0</v>
      </c>
      <c r="C8" s="83">
        <f t="shared" si="1"/>
        <v>0</v>
      </c>
      <c r="D8" s="83">
        <f t="shared" si="2"/>
        <v>0</v>
      </c>
      <c r="E8" s="83">
        <f t="shared" si="3"/>
        <v>0</v>
      </c>
      <c r="F8" s="83">
        <f t="shared" si="4"/>
        <v>0</v>
      </c>
      <c r="G8" s="84">
        <f t="shared" si="5"/>
        <v>0</v>
      </c>
      <c r="H8" s="110">
        <f t="shared" si="8"/>
        <v>0</v>
      </c>
      <c r="I8" s="110">
        <f t="shared" si="6"/>
        <v>0</v>
      </c>
      <c r="J8" s="85" t="str">
        <f>IF(A8="","",IF(B8=0,"",IF('Group Calculations'!EA8="=",CONCATENATE('Group Calculations'!DZ8,'Group Calculations'!EA8),'Group Calculations'!DZ8)))</f>
        <v/>
      </c>
      <c r="K8" s="79" t="str">
        <f t="shared" si="7"/>
        <v>Ray Pearse (Australia)</v>
      </c>
      <c r="L8" s="86"/>
    </row>
    <row r="9" spans="1:12" ht="15.75" thickBot="1">
      <c r="B9" s="66"/>
      <c r="C9" s="66"/>
      <c r="D9" s="66"/>
      <c r="E9" s="66"/>
      <c r="F9" s="66"/>
      <c r="G9" s="87"/>
      <c r="H9" s="88"/>
      <c r="I9" s="88"/>
      <c r="J9" s="66"/>
      <c r="L9" s="69"/>
    </row>
    <row r="10" spans="1:12" s="66" customFormat="1" ht="45">
      <c r="A10" s="70" t="s">
        <v>518</v>
      </c>
      <c r="B10" s="71" t="s">
        <v>555</v>
      </c>
      <c r="C10" s="71" t="s">
        <v>556</v>
      </c>
      <c r="D10" s="71" t="s">
        <v>557</v>
      </c>
      <c r="E10" s="71" t="s">
        <v>558</v>
      </c>
      <c r="F10" s="71" t="s">
        <v>559</v>
      </c>
      <c r="G10" s="72" t="s">
        <v>560</v>
      </c>
      <c r="H10" s="73" t="s">
        <v>595</v>
      </c>
      <c r="I10" s="73" t="s">
        <v>603</v>
      </c>
      <c r="J10" s="74" t="s">
        <v>562</v>
      </c>
      <c r="L10" s="219" t="s">
        <v>563</v>
      </c>
    </row>
    <row r="11" spans="1:12">
      <c r="A11" s="75" t="str">
        <f>Groups!H3</f>
        <v>Jordy Jones (Norfolk Island)</v>
      </c>
      <c r="B11" s="76">
        <f t="shared" ref="B11:B16" si="9">IF($A11="","",VLOOKUP($A11,Group_Calculations,2,FALSE))</f>
        <v>0</v>
      </c>
      <c r="C11" s="76">
        <f t="shared" ref="C11:C16" si="10">IF($A11="","",VLOOKUP($A11,Group_Calculations,3,FALSE))</f>
        <v>0</v>
      </c>
      <c r="D11" s="76">
        <f t="shared" ref="D11:D16" si="11">IF($A11="","",VLOOKUP($A11,Group_Calculations,4,FALSE))</f>
        <v>0</v>
      </c>
      <c r="E11" s="76">
        <f t="shared" ref="E11:E16" si="12">IF($A11="","",VLOOKUP($A11,Group_Calculations,5,FALSE))</f>
        <v>0</v>
      </c>
      <c r="F11" s="76">
        <f t="shared" ref="F11:F16" si="13">IF($A11="","",VLOOKUP($A11,Group_Calculations,6,FALSE))</f>
        <v>0</v>
      </c>
      <c r="G11" s="76">
        <f t="shared" ref="G11:G16" si="14">IF($A11="","",VLOOKUP($A11,Group_Calculations,7,FALSE))</f>
        <v>0</v>
      </c>
      <c r="H11" s="109">
        <f>C11*3</f>
        <v>0</v>
      </c>
      <c r="I11" s="109">
        <f t="shared" ref="I11:I16" si="15">IF($A11="","",VLOOKUP($A11,Group_Calculations,9,FALSE))</f>
        <v>0</v>
      </c>
      <c r="J11" s="78" t="str">
        <f>IF(A11="","",IF(B11=0,"",IF('Group Calculations'!EA11="=",CONCATENATE('Group Calculations'!DZ11,'Group Calculations'!EA11),'Group Calculations'!DZ11)))</f>
        <v/>
      </c>
      <c r="K11" s="79" t="str">
        <f t="shared" ref="K11:K16" si="16">A11</f>
        <v>Jordy Jones (Norfolk Island)</v>
      </c>
      <c r="L11" s="80" t="str" cm="1">
        <f t="array" ref="L11">IF(B11="","",IF(SUM(B11:B16=0),"",IF(ISNA(VLOOKUP(1,J11:K16,2,FALSE)),"Check Match Result",VLOOKUP(1,J11:K16,2,FALSE))))</f>
        <v>Check Match Result</v>
      </c>
    </row>
    <row r="12" spans="1:12">
      <c r="A12" s="75" t="str">
        <f>Groups!H4</f>
        <v>Chiu Pok Man (Singapore )</v>
      </c>
      <c r="B12" s="76">
        <f t="shared" si="9"/>
        <v>0</v>
      </c>
      <c r="C12" s="76">
        <f t="shared" si="10"/>
        <v>0</v>
      </c>
      <c r="D12" s="76">
        <f t="shared" si="11"/>
        <v>0</v>
      </c>
      <c r="E12" s="76">
        <f t="shared" si="12"/>
        <v>0</v>
      </c>
      <c r="F12" s="76">
        <f t="shared" si="13"/>
        <v>0</v>
      </c>
      <c r="G12" s="77">
        <f t="shared" si="14"/>
        <v>0</v>
      </c>
      <c r="H12" s="109">
        <f t="shared" ref="H12:H16" si="17">C12*3</f>
        <v>0</v>
      </c>
      <c r="I12" s="109">
        <f t="shared" si="15"/>
        <v>0</v>
      </c>
      <c r="J12" s="78" t="str">
        <f>IF(A12="","",IF(B12=0,"",IF('Group Calculations'!EA12="=",CONCATENATE('Group Calculations'!DZ12,'Group Calculations'!EA12),'Group Calculations'!DZ12)))</f>
        <v/>
      </c>
      <c r="K12" s="79" t="str">
        <f t="shared" si="16"/>
        <v>Chiu Pok Man (Singapore )</v>
      </c>
      <c r="L12" s="80" t="str">
        <f>IF(L11="Shoot Out Required","Shoot Out Winner","")</f>
        <v/>
      </c>
    </row>
    <row r="13" spans="1:12">
      <c r="A13" s="75" t="str">
        <f>Groups!H5</f>
        <v>Peter Ellul (Malta)</v>
      </c>
      <c r="B13" s="76">
        <f t="shared" si="9"/>
        <v>0</v>
      </c>
      <c r="C13" s="76">
        <f t="shared" si="10"/>
        <v>0</v>
      </c>
      <c r="D13" s="76">
        <f t="shared" si="11"/>
        <v>0</v>
      </c>
      <c r="E13" s="76">
        <f t="shared" si="12"/>
        <v>0</v>
      </c>
      <c r="F13" s="76">
        <f t="shared" si="13"/>
        <v>0</v>
      </c>
      <c r="G13" s="77">
        <f t="shared" si="14"/>
        <v>0</v>
      </c>
      <c r="H13" s="109">
        <f t="shared" si="17"/>
        <v>0</v>
      </c>
      <c r="I13" s="109">
        <f t="shared" si="15"/>
        <v>0</v>
      </c>
      <c r="J13" s="78" t="str">
        <f>IF(A13="","",IF(B13=0,"",IF('Group Calculations'!EA13="=",CONCATENATE('Group Calculations'!DZ13,'Group Calculations'!EA13),'Group Calculations'!DZ13)))</f>
        <v/>
      </c>
      <c r="K13" s="79" t="str">
        <f t="shared" si="16"/>
        <v>Peter Ellul (Malta)</v>
      </c>
      <c r="L13" s="80" t="s">
        <v>651</v>
      </c>
    </row>
    <row r="14" spans="1:12">
      <c r="A14" s="75" t="str">
        <f>Groups!H6</f>
        <v>Derek Boswell (Jersey)</v>
      </c>
      <c r="B14" s="76">
        <f t="shared" si="9"/>
        <v>0</v>
      </c>
      <c r="C14" s="76">
        <f t="shared" si="10"/>
        <v>0</v>
      </c>
      <c r="D14" s="76">
        <f t="shared" si="11"/>
        <v>0</v>
      </c>
      <c r="E14" s="76">
        <f t="shared" si="12"/>
        <v>0</v>
      </c>
      <c r="F14" s="76">
        <f t="shared" si="13"/>
        <v>0</v>
      </c>
      <c r="G14" s="77">
        <f t="shared" si="14"/>
        <v>0</v>
      </c>
      <c r="H14" s="109">
        <f t="shared" si="17"/>
        <v>0</v>
      </c>
      <c r="I14" s="109">
        <f t="shared" si="15"/>
        <v>0</v>
      </c>
      <c r="J14" s="78" t="str">
        <f>IF(A14="","",IF(B14=0,"",IF('Group Calculations'!EA14="=",CONCATENATE('Group Calculations'!DZ14,'Group Calculations'!EA14),'Group Calculations'!DZ14)))</f>
        <v/>
      </c>
      <c r="K14" s="79" t="str">
        <f t="shared" si="16"/>
        <v>Derek Boswell (Jersey)</v>
      </c>
      <c r="L14" s="80" t="str" cm="1">
        <f t="array" ref="L14">IF(B11="","",IF(SUM(B11:B16=0),"",IF(ISNA(VLOOKUP(2,J11:K16,2,FALSE)),"Check Match Result",VLOOKUP(2,J11:K16,2,FALSE))))</f>
        <v>Check Match Result</v>
      </c>
    </row>
    <row r="15" spans="1:12">
      <c r="A15" s="75" t="str">
        <f>Groups!H7</f>
        <v>Peter Bonsor (Spain)</v>
      </c>
      <c r="B15" s="76">
        <f t="shared" si="9"/>
        <v>0</v>
      </c>
      <c r="C15" s="76">
        <f t="shared" si="10"/>
        <v>0</v>
      </c>
      <c r="D15" s="76">
        <f t="shared" si="11"/>
        <v>0</v>
      </c>
      <c r="E15" s="76">
        <f t="shared" si="12"/>
        <v>0</v>
      </c>
      <c r="F15" s="76">
        <f t="shared" si="13"/>
        <v>0</v>
      </c>
      <c r="G15" s="77">
        <f t="shared" si="14"/>
        <v>0</v>
      </c>
      <c r="H15" s="109">
        <f t="shared" si="17"/>
        <v>0</v>
      </c>
      <c r="I15" s="109">
        <f t="shared" si="15"/>
        <v>0</v>
      </c>
      <c r="J15" s="78" t="str">
        <f>IF(A15="","",IF(B15=0,"",IF('Group Calculations'!EA15="=",CONCATENATE('Group Calculations'!DZ15,'Group Calculations'!EA15),'Group Calculations'!DZ15)))</f>
        <v/>
      </c>
      <c r="K15" s="79" t="str">
        <f t="shared" si="16"/>
        <v>Peter Bonsor (Spain)</v>
      </c>
      <c r="L15" s="81"/>
    </row>
    <row r="16" spans="1:12" ht="15.75" thickBot="1">
      <c r="A16" s="82" t="str">
        <f>Groups!H8</f>
        <v>Izzat Shameer Dzulkeple (Malaysia )</v>
      </c>
      <c r="B16" s="83">
        <f t="shared" si="9"/>
        <v>0</v>
      </c>
      <c r="C16" s="83">
        <f t="shared" si="10"/>
        <v>0</v>
      </c>
      <c r="D16" s="83">
        <f t="shared" si="11"/>
        <v>0</v>
      </c>
      <c r="E16" s="83">
        <f t="shared" si="12"/>
        <v>0</v>
      </c>
      <c r="F16" s="83">
        <f t="shared" si="13"/>
        <v>0</v>
      </c>
      <c r="G16" s="84">
        <f t="shared" si="14"/>
        <v>0</v>
      </c>
      <c r="H16" s="110">
        <f t="shared" si="17"/>
        <v>0</v>
      </c>
      <c r="I16" s="110">
        <f t="shared" si="15"/>
        <v>0</v>
      </c>
      <c r="J16" s="85" t="str">
        <f>IF(A16="","",IF(B16=0,"",IF('Group Calculations'!EA16="=",CONCATENATE('Group Calculations'!DZ16,'Group Calculations'!EA16),'Group Calculations'!DZ16)))</f>
        <v/>
      </c>
      <c r="K16" s="79" t="str">
        <f t="shared" si="16"/>
        <v>Izzat Shameer Dzulkeple (Malaysia )</v>
      </c>
      <c r="L16" s="86"/>
    </row>
    <row r="17" spans="1:12" ht="15.75" thickBot="1">
      <c r="B17" s="66"/>
      <c r="C17" s="66"/>
      <c r="D17" s="66"/>
      <c r="E17" s="66"/>
      <c r="F17" s="66"/>
      <c r="G17" s="87"/>
      <c r="H17" s="88"/>
      <c r="I17" s="88"/>
      <c r="J17" s="66"/>
      <c r="K17" s="79"/>
      <c r="L17" s="67"/>
    </row>
    <row r="18" spans="1:12" s="66" customFormat="1" ht="45">
      <c r="A18" s="70" t="s">
        <v>519</v>
      </c>
      <c r="B18" s="71" t="s">
        <v>555</v>
      </c>
      <c r="C18" s="71" t="s">
        <v>556</v>
      </c>
      <c r="D18" s="71" t="s">
        <v>557</v>
      </c>
      <c r="E18" s="71" t="s">
        <v>558</v>
      </c>
      <c r="F18" s="71" t="s">
        <v>559</v>
      </c>
      <c r="G18" s="72" t="s">
        <v>560</v>
      </c>
      <c r="H18" s="73" t="s">
        <v>595</v>
      </c>
      <c r="I18" s="73" t="s">
        <v>603</v>
      </c>
      <c r="J18" s="74" t="s">
        <v>562</v>
      </c>
      <c r="L18" s="219" t="s">
        <v>563</v>
      </c>
    </row>
    <row r="19" spans="1:12">
      <c r="A19" s="75" t="str">
        <f>Groups!M3</f>
        <v>Beat Matti (Switzerland )</v>
      </c>
      <c r="B19" s="76">
        <f t="shared" ref="B19:B24" si="18">IF($A19="","",VLOOKUP($A19,Group_Calculations,2,FALSE))</f>
        <v>0</v>
      </c>
      <c r="C19" s="76">
        <f t="shared" ref="C19:C24" si="19">IF($A19="","",VLOOKUP($A19,Group_Calculations,3,FALSE))</f>
        <v>0</v>
      </c>
      <c r="D19" s="76">
        <f t="shared" ref="D19:D24" si="20">IF($A19="","",VLOOKUP($A19,Group_Calculations,4,FALSE))</f>
        <v>0</v>
      </c>
      <c r="E19" s="76">
        <f t="shared" ref="E19:E24" si="21">IF($A19="","",VLOOKUP($A19,Group_Calculations,5,FALSE))</f>
        <v>0</v>
      </c>
      <c r="F19" s="76">
        <f t="shared" ref="F19:F24" si="22">IF($A19="","",VLOOKUP($A19,Group_Calculations,6,FALSE))</f>
        <v>0</v>
      </c>
      <c r="G19" s="76">
        <f t="shared" ref="G19:G24" si="23">IF($A19="","",VLOOKUP($A19,Group_Calculations,7,FALSE))</f>
        <v>0</v>
      </c>
      <c r="H19" s="109">
        <f>C19*3</f>
        <v>0</v>
      </c>
      <c r="I19" s="109">
        <f t="shared" ref="I19:I24" si="24">IF($A19="","",VLOOKUP($A19,Group_Calculations,9,FALSE))</f>
        <v>0</v>
      </c>
      <c r="J19" s="78" t="str">
        <f>IF(A19="","",IF(B19=0,"",IF('Group Calculations'!EA19="=",CONCATENATE('Group Calculations'!DZ19,'Group Calculations'!EA19),'Group Calculations'!DZ19)))</f>
        <v/>
      </c>
      <c r="K19" s="79" t="str">
        <f t="shared" ref="K19:K24" si="25">A19</f>
        <v>Beat Matti (Switzerland )</v>
      </c>
      <c r="L19" s="80" t="str" cm="1">
        <f t="array" ref="L19">IF(B19="","",IF(SUM(B19:B24=0),"",IF(ISNA(VLOOKUP(1,J19:K24,2,FALSE)),"Check Match Result",VLOOKUP(1,J19:K24,2,FALSE))))</f>
        <v>Check Match Result</v>
      </c>
    </row>
    <row r="20" spans="1:12">
      <c r="A20" s="75" t="str">
        <f>Groups!M4</f>
        <v>Jason Greenslade (Guernsey )</v>
      </c>
      <c r="B20" s="76">
        <f t="shared" si="18"/>
        <v>0</v>
      </c>
      <c r="C20" s="76">
        <f t="shared" si="19"/>
        <v>0</v>
      </c>
      <c r="D20" s="76">
        <f t="shared" si="20"/>
        <v>0</v>
      </c>
      <c r="E20" s="76">
        <f t="shared" si="21"/>
        <v>0</v>
      </c>
      <c r="F20" s="76">
        <f t="shared" si="22"/>
        <v>0</v>
      </c>
      <c r="G20" s="77">
        <f t="shared" si="23"/>
        <v>0</v>
      </c>
      <c r="H20" s="109">
        <f t="shared" ref="H20:H24" si="26">C20*3</f>
        <v>0</v>
      </c>
      <c r="I20" s="109">
        <f t="shared" si="24"/>
        <v>0</v>
      </c>
      <c r="J20" s="78" t="str">
        <f>IF(A20="","",IF(B20=0,"",IF('Group Calculations'!EA20="=",CONCATENATE('Group Calculations'!DZ20,'Group Calculations'!EA20),'Group Calculations'!DZ20)))</f>
        <v/>
      </c>
      <c r="K20" s="79" t="str">
        <f t="shared" si="25"/>
        <v>Jason Greenslade (Guernsey )</v>
      </c>
      <c r="L20" s="80" t="str">
        <f>IF(L19="Shoot Out Required","Shoot Out Winner","")</f>
        <v/>
      </c>
    </row>
    <row r="21" spans="1:12">
      <c r="A21" s="75" t="str">
        <f>Groups!M5</f>
        <v>Michael Stepney (Scotland)</v>
      </c>
      <c r="B21" s="76">
        <f t="shared" si="18"/>
        <v>0</v>
      </c>
      <c r="C21" s="76">
        <f t="shared" si="19"/>
        <v>0</v>
      </c>
      <c r="D21" s="76">
        <f t="shared" si="20"/>
        <v>0</v>
      </c>
      <c r="E21" s="76">
        <f t="shared" si="21"/>
        <v>0</v>
      </c>
      <c r="F21" s="76">
        <f t="shared" si="22"/>
        <v>0</v>
      </c>
      <c r="G21" s="77">
        <f t="shared" si="23"/>
        <v>0</v>
      </c>
      <c r="H21" s="109">
        <f t="shared" si="26"/>
        <v>0</v>
      </c>
      <c r="I21" s="109">
        <f t="shared" si="24"/>
        <v>0</v>
      </c>
      <c r="J21" s="78" t="str">
        <f>IF(A21="","",IF(B21=0,"",IF('Group Calculations'!EA21="=",CONCATENATE('Group Calculations'!DZ21,'Group Calculations'!EA21),'Group Calculations'!DZ21)))</f>
        <v/>
      </c>
      <c r="K21" s="79" t="str">
        <f t="shared" si="25"/>
        <v>Michael Stepney (Scotland)</v>
      </c>
      <c r="L21" s="80" t="s">
        <v>651</v>
      </c>
    </row>
    <row r="22" spans="1:12">
      <c r="A22" s="75" t="str">
        <f>Groups!M6</f>
        <v>Carel Aaron Olivier (Namibia)</v>
      </c>
      <c r="B22" s="76">
        <f t="shared" si="18"/>
        <v>0</v>
      </c>
      <c r="C22" s="76">
        <f t="shared" si="19"/>
        <v>0</v>
      </c>
      <c r="D22" s="76">
        <f t="shared" si="20"/>
        <v>0</v>
      </c>
      <c r="E22" s="76">
        <f t="shared" si="21"/>
        <v>0</v>
      </c>
      <c r="F22" s="76">
        <f t="shared" si="22"/>
        <v>0</v>
      </c>
      <c r="G22" s="77">
        <f t="shared" si="23"/>
        <v>0</v>
      </c>
      <c r="H22" s="109">
        <f t="shared" si="26"/>
        <v>0</v>
      </c>
      <c r="I22" s="109">
        <f t="shared" si="24"/>
        <v>0</v>
      </c>
      <c r="J22" s="78" t="str">
        <f>IF(A22="","",IF(B22=0,"",IF('Group Calculations'!EA22="=",CONCATENATE('Group Calculations'!DZ22,'Group Calculations'!EA22),'Group Calculations'!DZ22)))</f>
        <v/>
      </c>
      <c r="K22" s="79" t="str">
        <f t="shared" si="25"/>
        <v>Carel Aaron Olivier (Namibia)</v>
      </c>
      <c r="L22" s="80" t="str" cm="1">
        <f t="array" ref="L22">IF(B19="","",IF(SUM(B19:B24=0),"",IF(ISNA(VLOOKUP(2,J19:K24,2,FALSE)),"Check Match Result",VLOOKUP(2,J19:K24,2,FALSE))))</f>
        <v>Check Match Result</v>
      </c>
    </row>
    <row r="23" spans="1:12">
      <c r="A23" s="75" t="str">
        <f>Groups!M7</f>
        <v>Lars Olov Backgren (Sweden )</v>
      </c>
      <c r="B23" s="76">
        <f t="shared" si="18"/>
        <v>0</v>
      </c>
      <c r="C23" s="76">
        <f t="shared" si="19"/>
        <v>0</v>
      </c>
      <c r="D23" s="76">
        <f t="shared" si="20"/>
        <v>0</v>
      </c>
      <c r="E23" s="76">
        <f t="shared" si="21"/>
        <v>0</v>
      </c>
      <c r="F23" s="76">
        <f t="shared" si="22"/>
        <v>0</v>
      </c>
      <c r="G23" s="77">
        <f t="shared" si="23"/>
        <v>0</v>
      </c>
      <c r="H23" s="109">
        <f t="shared" si="26"/>
        <v>0</v>
      </c>
      <c r="I23" s="109">
        <f t="shared" si="24"/>
        <v>0</v>
      </c>
      <c r="J23" s="78" t="str">
        <f>IF(A23="","",IF(B23=0,"",IF('Group Calculations'!EA23="=",CONCATENATE('Group Calculations'!DZ23,'Group Calculations'!EA23),'Group Calculations'!DZ23)))</f>
        <v/>
      </c>
      <c r="K23" s="79" t="str">
        <f t="shared" si="25"/>
        <v>Lars Olov Backgren (Sweden )</v>
      </c>
      <c r="L23" s="81"/>
    </row>
    <row r="24" spans="1:12" ht="15.75" thickBot="1">
      <c r="A24" s="82" t="str">
        <f>Groups!M8</f>
        <v>Maxime Faure  (France)</v>
      </c>
      <c r="B24" s="83">
        <f t="shared" si="18"/>
        <v>0</v>
      </c>
      <c r="C24" s="83">
        <f t="shared" si="19"/>
        <v>0</v>
      </c>
      <c r="D24" s="83">
        <f t="shared" si="20"/>
        <v>0</v>
      </c>
      <c r="E24" s="83">
        <f t="shared" si="21"/>
        <v>0</v>
      </c>
      <c r="F24" s="83">
        <f t="shared" si="22"/>
        <v>0</v>
      </c>
      <c r="G24" s="84">
        <f t="shared" si="23"/>
        <v>0</v>
      </c>
      <c r="H24" s="110">
        <f t="shared" si="26"/>
        <v>0</v>
      </c>
      <c r="I24" s="110">
        <f t="shared" si="24"/>
        <v>0</v>
      </c>
      <c r="J24" s="85" t="str">
        <f>IF(A24="","",IF(B24=0,"",IF('Group Calculations'!EA24="=",CONCATENATE('Group Calculations'!DZ24,'Group Calculations'!EA24),'Group Calculations'!DZ24)))</f>
        <v/>
      </c>
      <c r="K24" s="79" t="str">
        <f t="shared" si="25"/>
        <v>Maxime Faure  (France)</v>
      </c>
      <c r="L24" s="86"/>
    </row>
    <row r="25" spans="1:12" ht="15.75" thickBot="1">
      <c r="B25" s="66"/>
      <c r="C25" s="66"/>
      <c r="D25" s="66"/>
      <c r="E25" s="66"/>
      <c r="F25" s="66"/>
      <c r="G25" s="87"/>
      <c r="H25" s="88"/>
      <c r="I25" s="88"/>
      <c r="J25" s="66"/>
      <c r="L25" s="69"/>
    </row>
    <row r="26" spans="1:12" s="66" customFormat="1" ht="45">
      <c r="A26" s="70" t="s">
        <v>520</v>
      </c>
      <c r="B26" s="71" t="s">
        <v>555</v>
      </c>
      <c r="C26" s="71" t="s">
        <v>556</v>
      </c>
      <c r="D26" s="71" t="s">
        <v>557</v>
      </c>
      <c r="E26" s="71" t="s">
        <v>558</v>
      </c>
      <c r="F26" s="71" t="s">
        <v>559</v>
      </c>
      <c r="G26" s="72" t="s">
        <v>560</v>
      </c>
      <c r="H26" s="73" t="s">
        <v>595</v>
      </c>
      <c r="I26" s="73" t="s">
        <v>603</v>
      </c>
      <c r="J26" s="74" t="s">
        <v>562</v>
      </c>
      <c r="L26" s="219" t="s">
        <v>563</v>
      </c>
    </row>
    <row r="27" spans="1:12">
      <c r="A27" s="75" t="str">
        <f>Groups!R3</f>
        <v>Clive McGreal (Isle Of Man)</v>
      </c>
      <c r="B27" s="76">
        <f t="shared" ref="B27:B32" si="27">IF($A27="","",VLOOKUP($A27,Group_Calculations,2,FALSE))</f>
        <v>0</v>
      </c>
      <c r="C27" s="76">
        <f t="shared" ref="C27:C32" si="28">IF($A27="","",VLOOKUP($A27,Group_Calculations,3,FALSE))</f>
        <v>0</v>
      </c>
      <c r="D27" s="76">
        <f t="shared" ref="D27:D32" si="29">IF($A27="","",VLOOKUP($A27,Group_Calculations,4,FALSE))</f>
        <v>0</v>
      </c>
      <c r="E27" s="76">
        <f t="shared" ref="E27:E32" si="30">IF($A27="","",VLOOKUP($A27,Group_Calculations,5,FALSE))</f>
        <v>0</v>
      </c>
      <c r="F27" s="76">
        <f t="shared" ref="F27:F32" si="31">IF($A27="","",VLOOKUP($A27,Group_Calculations,6,FALSE))</f>
        <v>0</v>
      </c>
      <c r="G27" s="76">
        <f t="shared" ref="G27:G32" si="32">IF($A27="","",VLOOKUP($A27,Group_Calculations,7,FALSE))</f>
        <v>0</v>
      </c>
      <c r="H27" s="109">
        <f>C27*3</f>
        <v>0</v>
      </c>
      <c r="I27" s="109">
        <f t="shared" ref="I27:I32" si="33">IF($A27="","",VLOOKUP($A27,Group_Calculations,9,FALSE))</f>
        <v>0</v>
      </c>
      <c r="J27" s="78" t="str">
        <f>IF(A27="","",IF(B27=0,"",IF('Group Calculations'!EA27="=",CONCATENATE('Group Calculations'!DZ27,'Group Calculations'!EA27),'Group Calculations'!DZ27)))</f>
        <v/>
      </c>
      <c r="K27" s="79" t="str">
        <f t="shared" ref="K27:K32" si="34">A27</f>
        <v>Clive McGreal (Isle Of Man)</v>
      </c>
      <c r="L27" s="80" t="str" cm="1">
        <f t="array" ref="L27">IF(B27="","",IF(SUM(B27:B32=0),"",IF(ISNA(VLOOKUP(1,J27:K32,2,FALSE)),"Check Match Result",VLOOKUP(1,J27:K32,2,FALSE))))</f>
        <v>Check Match Result</v>
      </c>
    </row>
    <row r="28" spans="1:12">
      <c r="A28" s="75" t="str">
        <f>Groups!R4</f>
        <v>Hisaharu Satou (Japan )</v>
      </c>
      <c r="B28" s="76">
        <f t="shared" si="27"/>
        <v>0</v>
      </c>
      <c r="C28" s="76">
        <f t="shared" si="28"/>
        <v>0</v>
      </c>
      <c r="D28" s="76">
        <f t="shared" si="29"/>
        <v>0</v>
      </c>
      <c r="E28" s="76">
        <f t="shared" si="30"/>
        <v>0</v>
      </c>
      <c r="F28" s="76">
        <f t="shared" si="31"/>
        <v>0</v>
      </c>
      <c r="G28" s="77">
        <f t="shared" si="32"/>
        <v>0</v>
      </c>
      <c r="H28" s="109">
        <f t="shared" ref="H28:H32" si="35">C28*3</f>
        <v>0</v>
      </c>
      <c r="I28" s="109">
        <f t="shared" si="33"/>
        <v>0</v>
      </c>
      <c r="J28" s="78" t="str">
        <f>IF(A28="","",IF(B28=0,"",IF('Group Calculations'!EA28="=",CONCATENATE('Group Calculations'!DZ28,'Group Calculations'!EA28),'Group Calculations'!DZ28)))</f>
        <v/>
      </c>
      <c r="K28" s="79" t="str">
        <f t="shared" si="34"/>
        <v>Hisaharu Satou (Japan )</v>
      </c>
      <c r="L28" s="80" t="str">
        <f>IF(L27="Shoot Out Required","Shoot Out Winner","")</f>
        <v/>
      </c>
    </row>
    <row r="29" spans="1:12">
      <c r="A29" s="75" t="str">
        <f>Groups!R5</f>
        <v>Shannon McIlroy (New Zealand)</v>
      </c>
      <c r="B29" s="76">
        <f t="shared" si="27"/>
        <v>0</v>
      </c>
      <c r="C29" s="76">
        <f t="shared" si="28"/>
        <v>0</v>
      </c>
      <c r="D29" s="76">
        <f t="shared" si="29"/>
        <v>0</v>
      </c>
      <c r="E29" s="76">
        <f t="shared" si="30"/>
        <v>0</v>
      </c>
      <c r="F29" s="76">
        <f t="shared" si="31"/>
        <v>0</v>
      </c>
      <c r="G29" s="77">
        <f t="shared" si="32"/>
        <v>0</v>
      </c>
      <c r="H29" s="109">
        <f t="shared" si="35"/>
        <v>0</v>
      </c>
      <c r="I29" s="109">
        <f t="shared" si="33"/>
        <v>0</v>
      </c>
      <c r="J29" s="78" t="str">
        <f>IF(A29="","",IF(B29=0,"",IF('Group Calculations'!EA29="=",CONCATENATE('Group Calculations'!DZ29,'Group Calculations'!EA29),'Group Calculations'!DZ29)))</f>
        <v/>
      </c>
      <c r="K29" s="79" t="str">
        <f t="shared" si="34"/>
        <v>Shannon McIlroy (New Zealand)</v>
      </c>
      <c r="L29" s="80" t="s">
        <v>651</v>
      </c>
    </row>
    <row r="30" spans="1:12">
      <c r="A30" s="75"/>
      <c r="B30" s="76"/>
      <c r="C30" s="76"/>
      <c r="D30" s="76"/>
      <c r="E30" s="76"/>
      <c r="F30" s="76"/>
      <c r="G30" s="77"/>
      <c r="H30" s="109"/>
      <c r="I30" s="109" t="str">
        <f t="shared" si="33"/>
        <v/>
      </c>
      <c r="J30" s="78"/>
      <c r="K30" s="79">
        <f t="shared" si="34"/>
        <v>0</v>
      </c>
      <c r="L30" s="80" t="str" cm="1">
        <f t="array" ref="L30">IF(B27="","",IF(SUM(B27:B32=0),"",IF(ISNA(VLOOKUP(2,J27:K32,2,FALSE)),"Check Match Result",VLOOKUP(2,J27:K32,2,FALSE))))</f>
        <v>Check Match Result</v>
      </c>
    </row>
    <row r="31" spans="1:12">
      <c r="A31" s="75" t="str">
        <f>Groups!R7</f>
        <v>Gabor Foti (Hungary)</v>
      </c>
      <c r="B31" s="76">
        <f t="shared" si="27"/>
        <v>0</v>
      </c>
      <c r="C31" s="76">
        <f t="shared" si="28"/>
        <v>0</v>
      </c>
      <c r="D31" s="76">
        <f t="shared" si="29"/>
        <v>0</v>
      </c>
      <c r="E31" s="76">
        <f t="shared" si="30"/>
        <v>0</v>
      </c>
      <c r="F31" s="76">
        <f t="shared" si="31"/>
        <v>0</v>
      </c>
      <c r="G31" s="77">
        <f t="shared" si="32"/>
        <v>0</v>
      </c>
      <c r="H31" s="109">
        <f t="shared" si="35"/>
        <v>0</v>
      </c>
      <c r="I31" s="109">
        <f t="shared" si="33"/>
        <v>0</v>
      </c>
      <c r="J31" s="78" t="str">
        <f>IF(A31="","",IF(B31=0,"",IF('Group Calculations'!EA31="=",CONCATENATE('Group Calculations'!DZ31,'Group Calculations'!EA31),'Group Calculations'!DZ31)))</f>
        <v/>
      </c>
      <c r="K31" s="79" t="str">
        <f t="shared" si="34"/>
        <v>Gabor Foti (Hungary)</v>
      </c>
      <c r="L31" s="81"/>
    </row>
    <row r="32" spans="1:12" ht="15.75" thickBot="1">
      <c r="A32" s="82" t="str">
        <f>Groups!R8</f>
        <v>Kristian Crocker (Wales)</v>
      </c>
      <c r="B32" s="83">
        <f t="shared" si="27"/>
        <v>0</v>
      </c>
      <c r="C32" s="83">
        <f t="shared" si="28"/>
        <v>0</v>
      </c>
      <c r="D32" s="83">
        <f t="shared" si="29"/>
        <v>0</v>
      </c>
      <c r="E32" s="83">
        <f t="shared" si="30"/>
        <v>0</v>
      </c>
      <c r="F32" s="83">
        <f t="shared" si="31"/>
        <v>0</v>
      </c>
      <c r="G32" s="84">
        <f t="shared" si="32"/>
        <v>0</v>
      </c>
      <c r="H32" s="110">
        <f t="shared" si="35"/>
        <v>0</v>
      </c>
      <c r="I32" s="110">
        <f t="shared" si="33"/>
        <v>0</v>
      </c>
      <c r="J32" s="85" t="str">
        <f>IF(A32="","",IF(B32=0,"",IF('Group Calculations'!EA32="=",CONCATENATE('Group Calculations'!DZ32,'Group Calculations'!EA32),'Group Calculations'!DZ32)))</f>
        <v/>
      </c>
      <c r="K32" s="79" t="str">
        <f t="shared" si="34"/>
        <v>Kristian Crocker (Wales)</v>
      </c>
      <c r="L32" s="86"/>
    </row>
    <row r="33" spans="1:12" ht="15.75" thickBot="1">
      <c r="B33" s="66"/>
      <c r="C33" s="66"/>
      <c r="D33" s="66"/>
      <c r="E33" s="66"/>
      <c r="F33" s="66"/>
      <c r="G33" s="87"/>
      <c r="H33" s="88"/>
      <c r="I33" s="88"/>
      <c r="J33" s="66"/>
      <c r="L33" s="69"/>
    </row>
    <row r="34" spans="1:12" s="66" customFormat="1" ht="45">
      <c r="A34" s="70" t="s">
        <v>667</v>
      </c>
      <c r="B34" s="71" t="s">
        <v>555</v>
      </c>
      <c r="C34" s="71" t="s">
        <v>556</v>
      </c>
      <c r="D34" s="71" t="s">
        <v>557</v>
      </c>
      <c r="E34" s="71" t="s">
        <v>558</v>
      </c>
      <c r="F34" s="71" t="s">
        <v>559</v>
      </c>
      <c r="G34" s="72" t="s">
        <v>560</v>
      </c>
      <c r="H34" s="73" t="s">
        <v>595</v>
      </c>
      <c r="I34" s="73" t="s">
        <v>603</v>
      </c>
      <c r="J34" s="74" t="s">
        <v>562</v>
      </c>
      <c r="L34" s="219" t="s">
        <v>563</v>
      </c>
    </row>
    <row r="35" spans="1:12">
      <c r="A35" s="75" t="str">
        <f>Groups!W3</f>
        <v>Oliver John Thompson (Falkland Islands )</v>
      </c>
      <c r="B35" s="76">
        <f t="shared" ref="B35:B40" si="36">IF($A35="","",VLOOKUP($A35,Group_Calculations,2,FALSE))</f>
        <v>0</v>
      </c>
      <c r="C35" s="76">
        <f t="shared" ref="C35:C40" si="37">IF($A35="","",VLOOKUP($A35,Group_Calculations,3,FALSE))</f>
        <v>0</v>
      </c>
      <c r="D35" s="76">
        <f t="shared" ref="D35:D40" si="38">IF($A35="","",VLOOKUP($A35,Group_Calculations,4,FALSE))</f>
        <v>0</v>
      </c>
      <c r="E35" s="76">
        <f t="shared" ref="E35:E40" si="39">IF($A35="","",VLOOKUP($A35,Group_Calculations,5,FALSE))</f>
        <v>0</v>
      </c>
      <c r="F35" s="76">
        <f t="shared" ref="F35:F40" si="40">IF($A35="","",VLOOKUP($A35,Group_Calculations,6,FALSE))</f>
        <v>0</v>
      </c>
      <c r="G35" s="76">
        <f t="shared" ref="G35:G40" si="41">IF($A35="","",VLOOKUP($A35,Group_Calculations,7,FALSE))</f>
        <v>0</v>
      </c>
      <c r="H35" s="109">
        <f>C35*3</f>
        <v>0</v>
      </c>
      <c r="I35" s="109">
        <f t="shared" ref="I35:I40" si="42">IF($A35="","",VLOOKUP($A35,Group_Calculations,9,FALSE))</f>
        <v>0</v>
      </c>
      <c r="J35" s="78" t="str">
        <f>IF(A35="","",IF(B35=0,"",IF('Group Calculations'!EA35="=",CONCATENATE('Group Calculations'!DZ35,'Group Calculations'!EA35),'Group Calculations'!DZ35)))</f>
        <v/>
      </c>
      <c r="K35" s="79" t="str">
        <f t="shared" ref="K35:K40" si="43">A35</f>
        <v>Oliver John Thompson (Falkland Islands )</v>
      </c>
      <c r="L35" s="80" t="str" cm="1">
        <f t="array" ref="L35">IF(B35="","",IF(SUM(B35:B40=0),"",IF(ISNA(VLOOKUP(1,J35:K40,2,FALSE)),"Check Match Result",VLOOKUP(1,J35:K40,2,FALSE))))</f>
        <v>Check Match Result</v>
      </c>
    </row>
    <row r="36" spans="1:12">
      <c r="A36" s="75" t="str">
        <f>Groups!W4</f>
        <v>Johnny Ng (Macao China )</v>
      </c>
      <c r="B36" s="76">
        <f t="shared" si="36"/>
        <v>0</v>
      </c>
      <c r="C36" s="76">
        <f t="shared" si="37"/>
        <v>0</v>
      </c>
      <c r="D36" s="76">
        <f t="shared" si="38"/>
        <v>0</v>
      </c>
      <c r="E36" s="76">
        <f t="shared" si="39"/>
        <v>0</v>
      </c>
      <c r="F36" s="76">
        <f t="shared" si="40"/>
        <v>0</v>
      </c>
      <c r="G36" s="77">
        <f t="shared" si="41"/>
        <v>0</v>
      </c>
      <c r="H36" s="109">
        <f t="shared" ref="H36:H40" si="44">C36*3</f>
        <v>0</v>
      </c>
      <c r="I36" s="109">
        <f t="shared" si="42"/>
        <v>0</v>
      </c>
      <c r="J36" s="78" t="str">
        <f>IF(A36="","",IF(B36=0,"",IF('Group Calculations'!EA36="=",CONCATENATE('Group Calculations'!DZ36,'Group Calculations'!EA36),'Group Calculations'!DZ36)))</f>
        <v/>
      </c>
      <c r="K36" s="79" t="str">
        <f t="shared" si="43"/>
        <v>Johnny Ng (Macao China )</v>
      </c>
      <c r="L36" s="80" t="str">
        <f>IF(L35="Shoot Out Required","Shoot Out Winner","")</f>
        <v/>
      </c>
    </row>
    <row r="37" spans="1:12">
      <c r="A37" s="75" t="str">
        <f>Groups!W5</f>
        <v>Jason Lee Evans (South Africa )</v>
      </c>
      <c r="B37" s="76">
        <f t="shared" si="36"/>
        <v>0</v>
      </c>
      <c r="C37" s="76">
        <f t="shared" si="37"/>
        <v>0</v>
      </c>
      <c r="D37" s="76">
        <f t="shared" si="38"/>
        <v>0</v>
      </c>
      <c r="E37" s="76">
        <f t="shared" si="39"/>
        <v>0</v>
      </c>
      <c r="F37" s="76">
        <f t="shared" si="40"/>
        <v>0</v>
      </c>
      <c r="G37" s="77">
        <f t="shared" si="41"/>
        <v>0</v>
      </c>
      <c r="H37" s="109">
        <f t="shared" si="44"/>
        <v>0</v>
      </c>
      <c r="I37" s="109">
        <f t="shared" si="42"/>
        <v>0</v>
      </c>
      <c r="J37" s="78" t="str">
        <f>IF(A37="","",IF(B37=0,"",IF('Group Calculations'!EA37="=",CONCATENATE('Group Calculations'!DZ37,'Group Calculations'!EA37),'Group Calculations'!DZ37)))</f>
        <v/>
      </c>
      <c r="K37" s="79" t="str">
        <f t="shared" si="43"/>
        <v>Jason Lee Evans (South Africa )</v>
      </c>
      <c r="L37" s="80" t="s">
        <v>651</v>
      </c>
    </row>
    <row r="38" spans="1:12">
      <c r="A38" s="75" t="str">
        <f>Groups!W6</f>
        <v>Harry Goodwin (England )</v>
      </c>
      <c r="B38" s="76">
        <f t="shared" si="36"/>
        <v>0</v>
      </c>
      <c r="C38" s="76">
        <f t="shared" si="37"/>
        <v>0</v>
      </c>
      <c r="D38" s="76">
        <f t="shared" si="38"/>
        <v>0</v>
      </c>
      <c r="E38" s="76">
        <f t="shared" si="39"/>
        <v>0</v>
      </c>
      <c r="F38" s="76">
        <f t="shared" si="40"/>
        <v>0</v>
      </c>
      <c r="G38" s="77">
        <f t="shared" si="41"/>
        <v>0</v>
      </c>
      <c r="H38" s="109">
        <f t="shared" si="44"/>
        <v>0</v>
      </c>
      <c r="I38" s="109">
        <f t="shared" si="42"/>
        <v>0</v>
      </c>
      <c r="J38" s="78" t="str">
        <f>IF(A38="","",IF(B38=0,"",IF('Group Calculations'!EA38="=",CONCATENATE('Group Calculations'!DZ38,'Group Calculations'!EA38),'Group Calculations'!DZ38)))</f>
        <v/>
      </c>
      <c r="K38" s="79" t="str">
        <f t="shared" si="43"/>
        <v>Harry Goodwin (England )</v>
      </c>
      <c r="L38" s="80" t="str" cm="1">
        <f t="array" ref="L38">IF(B35="","",IF(SUM(B35:B40=0),"",IF(ISNA(VLOOKUP(2,J35:K40,2,FALSE)),"Check Match Result",VLOOKUP(2,J35:K40,2,FALSE))))</f>
        <v>Check Match Result</v>
      </c>
    </row>
    <row r="39" spans="1:12">
      <c r="A39" s="75" t="str">
        <f>Groups!W7</f>
        <v>Mike McNorton (Canada )</v>
      </c>
      <c r="B39" s="76">
        <f t="shared" si="36"/>
        <v>0</v>
      </c>
      <c r="C39" s="76">
        <f t="shared" si="37"/>
        <v>0</v>
      </c>
      <c r="D39" s="76">
        <f t="shared" si="38"/>
        <v>0</v>
      </c>
      <c r="E39" s="76">
        <f t="shared" si="39"/>
        <v>0</v>
      </c>
      <c r="F39" s="76">
        <f t="shared" si="40"/>
        <v>0</v>
      </c>
      <c r="G39" s="77">
        <f t="shared" si="41"/>
        <v>0</v>
      </c>
      <c r="H39" s="109">
        <f t="shared" si="44"/>
        <v>0</v>
      </c>
      <c r="I39" s="109">
        <f t="shared" si="42"/>
        <v>0</v>
      </c>
      <c r="J39" s="78" t="str">
        <f>IF(A39="","",IF(B39=0,"",IF('Group Calculations'!EA39="=",CONCATENATE('Group Calculations'!DZ39,'Group Calculations'!EA39),'Group Calculations'!DZ39)))</f>
        <v/>
      </c>
      <c r="K39" s="79" t="str">
        <f t="shared" si="43"/>
        <v>Mike McNorton (Canada )</v>
      </c>
      <c r="L39" s="81"/>
    </row>
    <row r="40" spans="1:12" ht="15.75" thickBot="1">
      <c r="A40" s="82" t="str">
        <f>Groups!W8</f>
        <v>Michael Gabobewe (Botswana)</v>
      </c>
      <c r="B40" s="83">
        <f t="shared" si="36"/>
        <v>0</v>
      </c>
      <c r="C40" s="83">
        <f t="shared" si="37"/>
        <v>0</v>
      </c>
      <c r="D40" s="83">
        <f t="shared" si="38"/>
        <v>0</v>
      </c>
      <c r="E40" s="83">
        <f t="shared" si="39"/>
        <v>0</v>
      </c>
      <c r="F40" s="83">
        <f t="shared" si="40"/>
        <v>0</v>
      </c>
      <c r="G40" s="84">
        <f t="shared" si="41"/>
        <v>0</v>
      </c>
      <c r="H40" s="110">
        <f t="shared" si="44"/>
        <v>0</v>
      </c>
      <c r="I40" s="110">
        <f t="shared" si="42"/>
        <v>0</v>
      </c>
      <c r="J40" s="85" t="str">
        <f>IF(A40="","",IF(B40=0,"",IF('Group Calculations'!EA40="=",CONCATENATE('Group Calculations'!DZ40,'Group Calculations'!EA40),'Group Calculations'!DZ40)))</f>
        <v/>
      </c>
      <c r="K40" s="79" t="str">
        <f t="shared" si="43"/>
        <v>Michael Gabobewe (Botswana)</v>
      </c>
      <c r="L40" s="86"/>
    </row>
    <row r="41" spans="1:12" ht="15.75" thickBot="1"/>
    <row r="42" spans="1:12" s="66" customFormat="1" ht="45">
      <c r="A42" s="70" t="s">
        <v>522</v>
      </c>
      <c r="B42" s="71" t="s">
        <v>555</v>
      </c>
      <c r="C42" s="71" t="s">
        <v>556</v>
      </c>
      <c r="D42" s="71" t="s">
        <v>557</v>
      </c>
      <c r="E42" s="71" t="s">
        <v>558</v>
      </c>
      <c r="F42" s="71" t="s">
        <v>559</v>
      </c>
      <c r="G42" s="72" t="s">
        <v>560</v>
      </c>
      <c r="H42" s="73" t="s">
        <v>595</v>
      </c>
      <c r="I42" s="73" t="s">
        <v>603</v>
      </c>
      <c r="J42" s="74" t="s">
        <v>562</v>
      </c>
      <c r="L42" s="219" t="s">
        <v>563</v>
      </c>
    </row>
    <row r="43" spans="1:12">
      <c r="A43" s="75" t="str">
        <f>Groups!C15</f>
        <v>Natalie McWilliams (Scotland)</v>
      </c>
      <c r="B43" s="76">
        <f t="shared" ref="B43:B47" si="45">IF($A43="","",VLOOKUP($A43,Group_Calculations,2,FALSE))</f>
        <v>0</v>
      </c>
      <c r="C43" s="76">
        <f t="shared" ref="C43:C47" si="46">IF($A43="","",VLOOKUP($A43,Group_Calculations,3,FALSE))</f>
        <v>0</v>
      </c>
      <c r="D43" s="76">
        <f t="shared" ref="D43:D47" si="47">IF($A43="","",VLOOKUP($A43,Group_Calculations,4,FALSE))</f>
        <v>0</v>
      </c>
      <c r="E43" s="76">
        <f t="shared" ref="E43:E47" si="48">IF($A43="","",VLOOKUP($A43,Group_Calculations,5,FALSE))</f>
        <v>0</v>
      </c>
      <c r="F43" s="76">
        <f t="shared" ref="F43:F47" si="49">IF($A43="","",VLOOKUP($A43,Group_Calculations,6,FALSE))</f>
        <v>0</v>
      </c>
      <c r="G43" s="76">
        <f t="shared" ref="G43:G47" si="50">IF($A43="","",VLOOKUP($A43,Group_Calculations,7,FALSE))</f>
        <v>0</v>
      </c>
      <c r="H43" s="109">
        <f>C43*3</f>
        <v>0</v>
      </c>
      <c r="I43" s="109">
        <f t="shared" ref="I43:I48" si="51">IF($A43="","",VLOOKUP($A43,Group_Calculations,9,FALSE))</f>
        <v>0</v>
      </c>
      <c r="J43" s="78" t="str">
        <f>IF(A43="","",IF(B43=0,"",IF('Group Calculations'!EA43="=",CONCATENATE('Group Calculations'!DZ43,'Group Calculations'!EA43),'Group Calculations'!DZ43)))</f>
        <v/>
      </c>
      <c r="K43" s="79" t="str">
        <f t="shared" ref="K43:K48" si="52">A43</f>
        <v>Natalie McWilliams (Scotland)</v>
      </c>
      <c r="L43" s="80" t="str" cm="1">
        <f t="array" ref="L43">IF(B43="","",IF(SUM(B43:B48=0),"",IF(ISNA(VLOOKUP(1,J43:K48,2,FALSE)),"Check Match Result",VLOOKUP(1,J43:K48,2,FALSE))))</f>
        <v>Check Match Result</v>
      </c>
    </row>
    <row r="44" spans="1:12">
      <c r="A44" s="75" t="str">
        <f>Groups!C16</f>
        <v>Lisa Bonsor (Spain)</v>
      </c>
      <c r="B44" s="76">
        <f t="shared" si="45"/>
        <v>0</v>
      </c>
      <c r="C44" s="76">
        <f t="shared" si="46"/>
        <v>0</v>
      </c>
      <c r="D44" s="76">
        <f t="shared" si="47"/>
        <v>0</v>
      </c>
      <c r="E44" s="76">
        <f t="shared" si="48"/>
        <v>0</v>
      </c>
      <c r="F44" s="76">
        <f t="shared" si="49"/>
        <v>0</v>
      </c>
      <c r="G44" s="77">
        <f t="shared" si="50"/>
        <v>0</v>
      </c>
      <c r="H44" s="109">
        <f t="shared" ref="H44:H47" si="53">C44*3</f>
        <v>0</v>
      </c>
      <c r="I44" s="109">
        <f t="shared" si="51"/>
        <v>0</v>
      </c>
      <c r="J44" s="78" t="str">
        <f>IF(A44="","",IF(B44=0,"",IF('Group Calculations'!EA44="=",CONCATENATE('Group Calculations'!DZ44,'Group Calculations'!EA44),'Group Calculations'!DZ44)))</f>
        <v/>
      </c>
      <c r="K44" s="79" t="str">
        <f t="shared" si="52"/>
        <v>Lisa Bonsor (Spain)</v>
      </c>
      <c r="L44" s="80" t="str">
        <f>IF(L43="Shoot Out Required","Shoot Out Winner","")</f>
        <v/>
      </c>
    </row>
    <row r="45" spans="1:12">
      <c r="A45" s="75" t="str">
        <f>Groups!C17</f>
        <v>Esme Haley (South Africa )</v>
      </c>
      <c r="B45" s="76">
        <f t="shared" si="45"/>
        <v>0</v>
      </c>
      <c r="C45" s="76">
        <f t="shared" si="46"/>
        <v>0</v>
      </c>
      <c r="D45" s="76">
        <f t="shared" si="47"/>
        <v>0</v>
      </c>
      <c r="E45" s="76">
        <f t="shared" si="48"/>
        <v>0</v>
      </c>
      <c r="F45" s="76">
        <f t="shared" si="49"/>
        <v>0</v>
      </c>
      <c r="G45" s="77">
        <f t="shared" si="50"/>
        <v>0</v>
      </c>
      <c r="H45" s="109">
        <f t="shared" si="53"/>
        <v>0</v>
      </c>
      <c r="I45" s="109">
        <f t="shared" si="51"/>
        <v>0</v>
      </c>
      <c r="J45" s="78" t="str">
        <f>IF(A45="","",IF(B45=0,"",IF('Group Calculations'!EA45="=",CONCATENATE('Group Calculations'!DZ45,'Group Calculations'!EA45),'Group Calculations'!DZ45)))</f>
        <v/>
      </c>
      <c r="K45" s="79" t="str">
        <f t="shared" si="52"/>
        <v>Esme Haley (South Africa )</v>
      </c>
      <c r="L45" s="80" t="s">
        <v>651</v>
      </c>
    </row>
    <row r="46" spans="1:12">
      <c r="A46" s="75" t="str">
        <f>Groups!C18</f>
        <v>Nor Farrah Ain Abdullah (Malaysia )</v>
      </c>
      <c r="B46" s="76">
        <f t="shared" si="45"/>
        <v>0</v>
      </c>
      <c r="C46" s="76">
        <f t="shared" si="46"/>
        <v>0</v>
      </c>
      <c r="D46" s="76">
        <f t="shared" si="47"/>
        <v>0</v>
      </c>
      <c r="E46" s="76">
        <f t="shared" si="48"/>
        <v>0</v>
      </c>
      <c r="F46" s="76">
        <f t="shared" si="49"/>
        <v>0</v>
      </c>
      <c r="G46" s="77">
        <f t="shared" si="50"/>
        <v>0</v>
      </c>
      <c r="H46" s="109">
        <f t="shared" si="53"/>
        <v>0</v>
      </c>
      <c r="I46" s="109">
        <f t="shared" si="51"/>
        <v>0</v>
      </c>
      <c r="J46" s="78" t="str">
        <f>IF(A46="","",IF(B46=0,"",IF('Group Calculations'!EA46="=",CONCATENATE('Group Calculations'!DZ46,'Group Calculations'!EA46),'Group Calculations'!DZ46)))</f>
        <v/>
      </c>
      <c r="K46" s="79" t="str">
        <f t="shared" si="52"/>
        <v>Nor Farrah Ain Abdullah (Malaysia )</v>
      </c>
      <c r="L46" s="80" t="str" cm="1">
        <f t="array" ref="L46">IF(B43="","",IF(SUM(B43:B48=0),"",IF(ISNA(VLOOKUP(2,J43:K48,2,FALSE)),"Check Match Result",VLOOKUP(2,J43:K48,2,FALSE))))</f>
        <v>Check Match Result</v>
      </c>
    </row>
    <row r="47" spans="1:12">
      <c r="A47" s="75" t="str">
        <f>Groups!C19</f>
        <v>Rahsan Akar (Turkiye)</v>
      </c>
      <c r="B47" s="76">
        <f t="shared" si="45"/>
        <v>0</v>
      </c>
      <c r="C47" s="76">
        <f t="shared" si="46"/>
        <v>0</v>
      </c>
      <c r="D47" s="76">
        <f t="shared" si="47"/>
        <v>0</v>
      </c>
      <c r="E47" s="76">
        <f t="shared" si="48"/>
        <v>0</v>
      </c>
      <c r="F47" s="76">
        <f t="shared" si="49"/>
        <v>0</v>
      </c>
      <c r="G47" s="77">
        <f t="shared" si="50"/>
        <v>0</v>
      </c>
      <c r="H47" s="109">
        <f t="shared" si="53"/>
        <v>0</v>
      </c>
      <c r="I47" s="109">
        <f t="shared" si="51"/>
        <v>0</v>
      </c>
      <c r="J47" s="78" t="str">
        <f>IF(A47="","",IF(B47=0,"",IF('Group Calculations'!EA47="=",CONCATENATE('Group Calculations'!DZ47,'Group Calculations'!EA47),'Group Calculations'!DZ47)))</f>
        <v/>
      </c>
      <c r="K47" s="79" t="str">
        <f t="shared" si="52"/>
        <v>Rahsan Akar (Turkiye)</v>
      </c>
      <c r="L47" s="81"/>
    </row>
    <row r="48" spans="1:12" ht="15.75" thickBot="1">
      <c r="A48" s="82" t="str">
        <f>Groups!C20</f>
        <v/>
      </c>
      <c r="B48" s="83"/>
      <c r="C48" s="83"/>
      <c r="D48" s="83"/>
      <c r="E48" s="83"/>
      <c r="F48" s="83"/>
      <c r="G48" s="84"/>
      <c r="H48" s="110"/>
      <c r="I48" s="110" t="str">
        <f t="shared" si="51"/>
        <v/>
      </c>
      <c r="J48" s="85"/>
      <c r="K48" s="79" t="str">
        <f t="shared" si="52"/>
        <v/>
      </c>
      <c r="L48" s="86"/>
    </row>
    <row r="49" spans="1:12" ht="15.75" thickBot="1">
      <c r="B49" s="66"/>
      <c r="C49" s="66"/>
      <c r="D49" s="66"/>
      <c r="E49" s="66"/>
      <c r="F49" s="66"/>
      <c r="G49" s="217"/>
      <c r="H49" s="218"/>
      <c r="I49" s="218"/>
      <c r="J49" s="69"/>
    </row>
    <row r="50" spans="1:12" s="66" customFormat="1" ht="45">
      <c r="A50" s="70" t="s">
        <v>523</v>
      </c>
      <c r="B50" s="71" t="s">
        <v>555</v>
      </c>
      <c r="C50" s="71" t="s">
        <v>556</v>
      </c>
      <c r="D50" s="71" t="s">
        <v>557</v>
      </c>
      <c r="E50" s="71" t="s">
        <v>558</v>
      </c>
      <c r="F50" s="71" t="s">
        <v>559</v>
      </c>
      <c r="G50" s="72" t="s">
        <v>560</v>
      </c>
      <c r="H50" s="73" t="s">
        <v>595</v>
      </c>
      <c r="I50" s="73" t="s">
        <v>603</v>
      </c>
      <c r="J50" s="74" t="s">
        <v>562</v>
      </c>
      <c r="L50" s="219" t="s">
        <v>563</v>
      </c>
    </row>
    <row r="51" spans="1:12">
      <c r="A51" s="75" t="str">
        <f>Groups!H15</f>
        <v>Ha Yat Ting (Gloria) (Hong Kong China )</v>
      </c>
      <c r="B51" s="76">
        <f t="shared" ref="B51:B56" si="54">IF($A51="","",VLOOKUP($A51,Group_Calculations,2,FALSE))</f>
        <v>0</v>
      </c>
      <c r="C51" s="76">
        <f t="shared" ref="C51:C56" si="55">IF($A51="","",VLOOKUP($A51,Group_Calculations,3,FALSE))</f>
        <v>0</v>
      </c>
      <c r="D51" s="76">
        <f t="shared" ref="D51:D56" si="56">IF($A51="","",VLOOKUP($A51,Group_Calculations,4,FALSE))</f>
        <v>0</v>
      </c>
      <c r="E51" s="76">
        <f t="shared" ref="E51:E56" si="57">IF($A51="","",VLOOKUP($A51,Group_Calculations,5,FALSE))</f>
        <v>0</v>
      </c>
      <c r="F51" s="76">
        <f t="shared" ref="F51:F56" si="58">IF($A51="","",VLOOKUP($A51,Group_Calculations,6,FALSE))</f>
        <v>0</v>
      </c>
      <c r="G51" s="76">
        <f t="shared" ref="G51:G56" si="59">IF($A51="","",VLOOKUP($A51,Group_Calculations,7,FALSE))</f>
        <v>0</v>
      </c>
      <c r="H51" s="109">
        <f>C51*3</f>
        <v>0</v>
      </c>
      <c r="I51" s="109">
        <f t="shared" ref="I51:I56" si="60">IF($A51="","",VLOOKUP($A51,Group_Calculations,9,FALSE))</f>
        <v>0</v>
      </c>
      <c r="J51" s="78" t="str">
        <f>IF(A51="","",IF(B51=0,"",IF('Group Calculations'!EA51="=",CONCATENATE('Group Calculations'!DZ51,'Group Calculations'!EA51),'Group Calculations'!DZ51)))</f>
        <v/>
      </c>
      <c r="K51" s="79" t="str">
        <f t="shared" ref="K51:K56" si="61">A51</f>
        <v>Ha Yat Ting (Gloria) (Hong Kong China )</v>
      </c>
      <c r="L51" s="80" t="str" cm="1">
        <f t="array" ref="L51">IF(B51="","",IF(SUM(B51:B56=0),"",IF(ISNA(VLOOKUP(1,J51:K56,2,FALSE)),"Check Match Result",VLOOKUP(1,J51:K56,2,FALSE))))</f>
        <v>Check Match Result</v>
      </c>
    </row>
    <row r="52" spans="1:12">
      <c r="A52" s="75" t="str">
        <f>Groups!H16</f>
        <v>Keiko Kurohara (Japan )</v>
      </c>
      <c r="B52" s="76">
        <f t="shared" si="54"/>
        <v>0</v>
      </c>
      <c r="C52" s="76">
        <f t="shared" si="55"/>
        <v>0</v>
      </c>
      <c r="D52" s="76">
        <f t="shared" si="56"/>
        <v>0</v>
      </c>
      <c r="E52" s="76">
        <f t="shared" si="57"/>
        <v>0</v>
      </c>
      <c r="F52" s="76">
        <f t="shared" si="58"/>
        <v>0</v>
      </c>
      <c r="G52" s="77">
        <f t="shared" si="59"/>
        <v>0</v>
      </c>
      <c r="H52" s="109">
        <f t="shared" ref="H52:H56" si="62">C52*3</f>
        <v>0</v>
      </c>
      <c r="I52" s="109">
        <f t="shared" si="60"/>
        <v>0</v>
      </c>
      <c r="J52" s="78" t="str">
        <f>IF(A52="","",IF(B52=0,"",IF('Group Calculations'!EA52="=",CONCATENATE('Group Calculations'!DZ52,'Group Calculations'!EA52),'Group Calculations'!DZ52)))</f>
        <v/>
      </c>
      <c r="K52" s="79" t="str">
        <f t="shared" si="61"/>
        <v>Keiko Kurohara (Japan )</v>
      </c>
      <c r="L52" s="80" t="str">
        <f>IF(L51="Shoot Out Required","Shoot Out Winner","")</f>
        <v/>
      </c>
    </row>
    <row r="53" spans="1:12">
      <c r="A53" s="75" t="str">
        <f>Groups!H17</f>
        <v>Lindsey Greechan (Jersey)</v>
      </c>
      <c r="B53" s="76">
        <f t="shared" si="54"/>
        <v>0</v>
      </c>
      <c r="C53" s="76">
        <f t="shared" si="55"/>
        <v>0</v>
      </c>
      <c r="D53" s="76">
        <f t="shared" si="56"/>
        <v>0</v>
      </c>
      <c r="E53" s="76">
        <f t="shared" si="57"/>
        <v>0</v>
      </c>
      <c r="F53" s="76">
        <f t="shared" si="58"/>
        <v>0</v>
      </c>
      <c r="G53" s="77">
        <f t="shared" si="59"/>
        <v>0</v>
      </c>
      <c r="H53" s="109">
        <f t="shared" si="62"/>
        <v>0</v>
      </c>
      <c r="I53" s="109">
        <f t="shared" si="60"/>
        <v>0</v>
      </c>
      <c r="J53" s="78" t="str">
        <f>IF(A53="","",IF(B53=0,"",IF('Group Calculations'!EA53="=",CONCATENATE('Group Calculations'!DZ53,'Group Calculations'!EA53),'Group Calculations'!DZ53)))</f>
        <v/>
      </c>
      <c r="K53" s="79" t="str">
        <f t="shared" si="61"/>
        <v>Lindsey Greechan (Jersey)</v>
      </c>
      <c r="L53" s="80" t="s">
        <v>651</v>
      </c>
    </row>
    <row r="54" spans="1:12">
      <c r="A54" s="75" t="str">
        <f>Groups!H18</f>
        <v>Julie Forrest (Defending Champion)</v>
      </c>
      <c r="B54" s="76">
        <f t="shared" si="54"/>
        <v>0</v>
      </c>
      <c r="C54" s="76">
        <f t="shared" si="55"/>
        <v>0</v>
      </c>
      <c r="D54" s="76">
        <f t="shared" si="56"/>
        <v>0</v>
      </c>
      <c r="E54" s="76">
        <f t="shared" si="57"/>
        <v>0</v>
      </c>
      <c r="F54" s="76">
        <f t="shared" si="58"/>
        <v>0</v>
      </c>
      <c r="G54" s="77">
        <f t="shared" si="59"/>
        <v>0</v>
      </c>
      <c r="H54" s="109">
        <f t="shared" si="62"/>
        <v>0</v>
      </c>
      <c r="I54" s="109">
        <f t="shared" si="60"/>
        <v>0</v>
      </c>
      <c r="J54" s="78" t="str">
        <f>IF(A54="","",IF(B54=0,"",IF('Group Calculations'!EA54="=",CONCATENATE('Group Calculations'!DZ54,'Group Calculations'!EA54),'Group Calculations'!DZ54)))</f>
        <v/>
      </c>
      <c r="K54" s="79" t="str">
        <f t="shared" si="61"/>
        <v>Julie Forrest (Defending Champion)</v>
      </c>
      <c r="L54" s="80" t="str" cm="1">
        <f t="array" ref="L54">IF(B51="","",IF(SUM(B51:B56=0),"",IF(ISNA(VLOOKUP(2,J51:K56,2,FALSE)),"Check Match Result",VLOOKUP(2,J51:K56,2,FALSE))))</f>
        <v>Check Match Result</v>
      </c>
    </row>
    <row r="55" spans="1:12">
      <c r="A55" s="75" t="str">
        <f>Groups!H19</f>
        <v>Mary Thompson (USA)</v>
      </c>
      <c r="B55" s="76">
        <f t="shared" si="54"/>
        <v>0</v>
      </c>
      <c r="C55" s="76">
        <f t="shared" si="55"/>
        <v>0</v>
      </c>
      <c r="D55" s="76">
        <f t="shared" si="56"/>
        <v>0</v>
      </c>
      <c r="E55" s="76">
        <f t="shared" si="57"/>
        <v>0</v>
      </c>
      <c r="F55" s="76">
        <f t="shared" si="58"/>
        <v>0</v>
      </c>
      <c r="G55" s="77">
        <f t="shared" si="59"/>
        <v>0</v>
      </c>
      <c r="H55" s="109">
        <f t="shared" si="62"/>
        <v>0</v>
      </c>
      <c r="I55" s="109">
        <f t="shared" si="60"/>
        <v>0</v>
      </c>
      <c r="J55" s="78" t="str">
        <f>IF(A55="","",IF(B55=0,"",IF('Group Calculations'!EA55="=",CONCATENATE('Group Calculations'!DZ55,'Group Calculations'!EA55),'Group Calculations'!DZ55)))</f>
        <v/>
      </c>
      <c r="K55" s="79" t="str">
        <f t="shared" si="61"/>
        <v>Mary Thompson (USA)</v>
      </c>
      <c r="L55" s="81"/>
    </row>
    <row r="56" spans="1:12" ht="15.75" thickBot="1">
      <c r="A56" s="82" t="str">
        <f>Groups!H20</f>
        <v>Connie Rixon (Malta)</v>
      </c>
      <c r="B56" s="83">
        <f t="shared" si="54"/>
        <v>0</v>
      </c>
      <c r="C56" s="83">
        <f t="shared" si="55"/>
        <v>0</v>
      </c>
      <c r="D56" s="83">
        <f t="shared" si="56"/>
        <v>0</v>
      </c>
      <c r="E56" s="83">
        <f t="shared" si="57"/>
        <v>0</v>
      </c>
      <c r="F56" s="83">
        <f t="shared" si="58"/>
        <v>0</v>
      </c>
      <c r="G56" s="84">
        <f t="shared" si="59"/>
        <v>0</v>
      </c>
      <c r="H56" s="110">
        <f t="shared" si="62"/>
        <v>0</v>
      </c>
      <c r="I56" s="110">
        <f t="shared" si="60"/>
        <v>0</v>
      </c>
      <c r="J56" s="85" t="str">
        <f>IF(A56="","",IF(B56=0,"",IF('Group Calculations'!EA56="=",CONCATENATE('Group Calculations'!DZ56,'Group Calculations'!EA56),'Group Calculations'!DZ56)))</f>
        <v/>
      </c>
      <c r="K56" s="79" t="str">
        <f t="shared" si="61"/>
        <v>Connie Rixon (Malta)</v>
      </c>
      <c r="L56" s="86"/>
    </row>
    <row r="57" spans="1:12" ht="15.75" thickBot="1">
      <c r="B57" s="66"/>
      <c r="C57" s="66"/>
      <c r="D57" s="66"/>
      <c r="E57" s="66"/>
      <c r="F57" s="66"/>
      <c r="G57" s="217"/>
      <c r="H57" s="218"/>
      <c r="I57" s="218"/>
      <c r="J57" s="69"/>
    </row>
    <row r="58" spans="1:12" s="66" customFormat="1" ht="45">
      <c r="A58" s="70" t="s">
        <v>524</v>
      </c>
      <c r="B58" s="71" t="s">
        <v>555</v>
      </c>
      <c r="C58" s="71" t="s">
        <v>556</v>
      </c>
      <c r="D58" s="71" t="s">
        <v>557</v>
      </c>
      <c r="E58" s="71" t="s">
        <v>558</v>
      </c>
      <c r="F58" s="71" t="s">
        <v>559</v>
      </c>
      <c r="G58" s="72" t="s">
        <v>560</v>
      </c>
      <c r="H58" s="73" t="s">
        <v>595</v>
      </c>
      <c r="I58" s="73" t="s">
        <v>603</v>
      </c>
      <c r="J58" s="74" t="s">
        <v>562</v>
      </c>
      <c r="L58" s="219" t="s">
        <v>563</v>
      </c>
    </row>
    <row r="59" spans="1:12">
      <c r="A59" s="75" t="str">
        <f>Groups!M15</f>
        <v>Christine (Petal) Jones (Norfolk Island)</v>
      </c>
      <c r="B59" s="76">
        <f t="shared" ref="B59:B64" si="63">IF($A59="","",VLOOKUP($A59,Group_Calculations,2,FALSE))</f>
        <v>0</v>
      </c>
      <c r="C59" s="76">
        <f t="shared" ref="C59:C64" si="64">IF($A59="","",VLOOKUP($A59,Group_Calculations,3,FALSE))</f>
        <v>0</v>
      </c>
      <c r="D59" s="76">
        <f t="shared" ref="D59:D64" si="65">IF($A59="","",VLOOKUP($A59,Group_Calculations,4,FALSE))</f>
        <v>0</v>
      </c>
      <c r="E59" s="76">
        <f t="shared" ref="E59:E64" si="66">IF($A59="","",VLOOKUP($A59,Group_Calculations,5,FALSE))</f>
        <v>0</v>
      </c>
      <c r="F59" s="76">
        <f t="shared" ref="F59:F64" si="67">IF($A59="","",VLOOKUP($A59,Group_Calculations,6,FALSE))</f>
        <v>0</v>
      </c>
      <c r="G59" s="76">
        <f t="shared" ref="G59:G64" si="68">IF($A59="","",VLOOKUP($A59,Group_Calculations,7,FALSE))</f>
        <v>0</v>
      </c>
      <c r="H59" s="109">
        <f>C59*3</f>
        <v>0</v>
      </c>
      <c r="I59" s="109">
        <f t="shared" ref="I59:I64" si="69">IF($A59="","",VLOOKUP($A59,Group_Calculations,9,FALSE))</f>
        <v>0</v>
      </c>
      <c r="J59" s="78" t="str">
        <f>IF(A59="","",IF(B59=0,"",IF('Group Calculations'!EA59="=",CONCATENATE('Group Calculations'!DZ59,'Group Calculations'!EA59),'Group Calculations'!DZ59)))</f>
        <v/>
      </c>
      <c r="K59" s="79" t="str">
        <f t="shared" ref="K59:K64" si="70">A59</f>
        <v>Christine (Petal) Jones (Norfolk Island)</v>
      </c>
      <c r="L59" s="80" t="str" cm="1">
        <f t="array" ref="L59">IF(B59="","",IF(SUM(B59:B64=0),"",IF(ISNA(VLOOKUP(1,J59:K64,2,FALSE)),"Check Match Result",VLOOKUP(1,J59:K64,2,FALSE))))</f>
        <v>Check Match Result</v>
      </c>
    </row>
    <row r="60" spans="1:12">
      <c r="A60" s="75" t="str">
        <f>Groups!M16</f>
        <v>Sara Marie Nicholls (Wales)</v>
      </c>
      <c r="B60" s="76">
        <f t="shared" si="63"/>
        <v>0</v>
      </c>
      <c r="C60" s="76">
        <f t="shared" si="64"/>
        <v>0</v>
      </c>
      <c r="D60" s="76">
        <f t="shared" si="65"/>
        <v>0</v>
      </c>
      <c r="E60" s="76">
        <f t="shared" si="66"/>
        <v>0</v>
      </c>
      <c r="F60" s="76">
        <f t="shared" si="67"/>
        <v>0</v>
      </c>
      <c r="G60" s="77">
        <f t="shared" si="68"/>
        <v>0</v>
      </c>
      <c r="H60" s="109">
        <f t="shared" ref="H60:H64" si="71">C60*3</f>
        <v>0</v>
      </c>
      <c r="I60" s="109">
        <f t="shared" si="69"/>
        <v>0</v>
      </c>
      <c r="J60" s="78" t="str">
        <f>IF(A60="","",IF(B60=0,"",IF('Group Calculations'!EA60="=",CONCATENATE('Group Calculations'!DZ60,'Group Calculations'!EA60),'Group Calculations'!DZ60)))</f>
        <v/>
      </c>
      <c r="K60" s="79" t="str">
        <f t="shared" si="70"/>
        <v>Sara Marie Nicholls (Wales)</v>
      </c>
      <c r="L60" s="80" t="str">
        <f>IF(L59="Shoot Out Required","Shoot Out Winner","")</f>
        <v/>
      </c>
    </row>
    <row r="61" spans="1:12">
      <c r="A61" s="75"/>
      <c r="B61" s="76"/>
      <c r="C61" s="76"/>
      <c r="D61" s="76"/>
      <c r="E61" s="76"/>
      <c r="F61" s="76"/>
      <c r="G61" s="77"/>
      <c r="H61" s="109"/>
      <c r="I61" s="109" t="str">
        <f t="shared" si="69"/>
        <v/>
      </c>
      <c r="J61" s="78"/>
      <c r="K61" s="79">
        <f t="shared" si="70"/>
        <v>0</v>
      </c>
      <c r="L61" s="80" t="s">
        <v>651</v>
      </c>
    </row>
    <row r="62" spans="1:12">
      <c r="A62" s="75" t="str">
        <f>Groups!M18</f>
        <v>Samantha Atkinson (Australia)</v>
      </c>
      <c r="B62" s="76">
        <f t="shared" si="63"/>
        <v>0</v>
      </c>
      <c r="C62" s="76">
        <f t="shared" si="64"/>
        <v>0</v>
      </c>
      <c r="D62" s="76">
        <f t="shared" si="65"/>
        <v>0</v>
      </c>
      <c r="E62" s="76">
        <f t="shared" si="66"/>
        <v>0</v>
      </c>
      <c r="F62" s="76">
        <f t="shared" si="67"/>
        <v>0</v>
      </c>
      <c r="G62" s="77">
        <f t="shared" si="68"/>
        <v>0</v>
      </c>
      <c r="H62" s="109">
        <f t="shared" si="71"/>
        <v>0</v>
      </c>
      <c r="I62" s="109">
        <f t="shared" si="69"/>
        <v>0</v>
      </c>
      <c r="J62" s="78" t="str">
        <f>IF(A62="","",IF(B62=0,"",IF('Group Calculations'!EA62="=",CONCATENATE('Group Calculations'!DZ62,'Group Calculations'!EA62),'Group Calculations'!DZ62)))</f>
        <v/>
      </c>
      <c r="K62" s="79" t="str">
        <f t="shared" si="70"/>
        <v>Samantha Atkinson (Australia)</v>
      </c>
      <c r="L62" s="80" t="str" cm="1">
        <f t="array" ref="L62">IF(B59="","",IF(SUM(B59:B64=0),"",IF(ISNA(VLOOKUP(2,J59:K64,2,FALSE)),"Check Match Result",VLOOKUP(2,J59:K64,2,FALSE))))</f>
        <v>Check Match Result</v>
      </c>
    </row>
    <row r="63" spans="1:12">
      <c r="A63" s="75" t="str">
        <f>Groups!M19</f>
        <v>Irit Grencel (Israel )</v>
      </c>
      <c r="B63" s="76">
        <f t="shared" si="63"/>
        <v>0</v>
      </c>
      <c r="C63" s="76">
        <f t="shared" si="64"/>
        <v>0</v>
      </c>
      <c r="D63" s="76">
        <f t="shared" si="65"/>
        <v>0</v>
      </c>
      <c r="E63" s="76">
        <f t="shared" si="66"/>
        <v>0</v>
      </c>
      <c r="F63" s="76">
        <f t="shared" si="67"/>
        <v>0</v>
      </c>
      <c r="G63" s="77">
        <f t="shared" si="68"/>
        <v>0</v>
      </c>
      <c r="H63" s="109">
        <f t="shared" si="71"/>
        <v>0</v>
      </c>
      <c r="I63" s="109">
        <f t="shared" si="69"/>
        <v>0</v>
      </c>
      <c r="J63" s="78" t="str">
        <f>IF(A63="","",IF(B63=0,"",IF('Group Calculations'!EA63="=",CONCATENATE('Group Calculations'!DZ63,'Group Calculations'!EA63),'Group Calculations'!DZ63)))</f>
        <v/>
      </c>
      <c r="K63" s="79" t="str">
        <f t="shared" si="70"/>
        <v>Irit Grencel (Israel )</v>
      </c>
      <c r="L63" s="81"/>
    </row>
    <row r="64" spans="1:12" ht="15.75" thickBot="1">
      <c r="A64" s="82" t="str">
        <f>Groups!M20</f>
        <v>Lee Beng Hua (May) (Singapore )</v>
      </c>
      <c r="B64" s="83">
        <f t="shared" si="63"/>
        <v>0</v>
      </c>
      <c r="C64" s="83">
        <f t="shared" si="64"/>
        <v>0</v>
      </c>
      <c r="D64" s="83">
        <f t="shared" si="65"/>
        <v>0</v>
      </c>
      <c r="E64" s="83">
        <f t="shared" si="66"/>
        <v>0</v>
      </c>
      <c r="F64" s="83">
        <f t="shared" si="67"/>
        <v>0</v>
      </c>
      <c r="G64" s="84">
        <f t="shared" si="68"/>
        <v>0</v>
      </c>
      <c r="H64" s="110">
        <f t="shared" si="71"/>
        <v>0</v>
      </c>
      <c r="I64" s="110">
        <f t="shared" si="69"/>
        <v>0</v>
      </c>
      <c r="J64" s="85" t="str">
        <f>IF(A64="","",IF(B64=0,"",IF('Group Calculations'!EA64="=",CONCATENATE('Group Calculations'!DZ64,'Group Calculations'!EA64),'Group Calculations'!DZ64)))</f>
        <v/>
      </c>
      <c r="K64" s="79" t="str">
        <f t="shared" si="70"/>
        <v>Lee Beng Hua (May) (Singapore )</v>
      </c>
      <c r="L64" s="86"/>
    </row>
    <row r="65" spans="1:12" ht="15.75" thickBot="1"/>
    <row r="66" spans="1:12" s="66" customFormat="1" ht="45">
      <c r="A66" s="70" t="s">
        <v>525</v>
      </c>
      <c r="B66" s="71" t="s">
        <v>555</v>
      </c>
      <c r="C66" s="71" t="s">
        <v>556</v>
      </c>
      <c r="D66" s="71" t="s">
        <v>557</v>
      </c>
      <c r="E66" s="71" t="s">
        <v>558</v>
      </c>
      <c r="F66" s="71" t="s">
        <v>559</v>
      </c>
      <c r="G66" s="72" t="s">
        <v>560</v>
      </c>
      <c r="H66" s="73" t="s">
        <v>595</v>
      </c>
      <c r="I66" s="73" t="s">
        <v>603</v>
      </c>
      <c r="J66" s="74" t="s">
        <v>562</v>
      </c>
      <c r="L66" s="219" t="s">
        <v>563</v>
      </c>
    </row>
    <row r="67" spans="1:12">
      <c r="A67" s="75" t="str">
        <f>Groups!R15</f>
        <v>Linda Ng (Canada )</v>
      </c>
      <c r="B67" s="76">
        <f t="shared" ref="B67:B72" si="72">IF($A67="","",VLOOKUP($A67,Group_Calculations,2,FALSE))</f>
        <v>0</v>
      </c>
      <c r="C67" s="76">
        <f t="shared" ref="C67:C72" si="73">IF($A67="","",VLOOKUP($A67,Group_Calculations,3,FALSE))</f>
        <v>0</v>
      </c>
      <c r="D67" s="76">
        <f t="shared" ref="D67:D72" si="74">IF($A67="","",VLOOKUP($A67,Group_Calculations,4,FALSE))</f>
        <v>0</v>
      </c>
      <c r="E67" s="76">
        <f t="shared" ref="E67:E72" si="75">IF($A67="","",VLOOKUP($A67,Group_Calculations,5,FALSE))</f>
        <v>0</v>
      </c>
      <c r="F67" s="76">
        <f t="shared" ref="F67:F72" si="76">IF($A67="","",VLOOKUP($A67,Group_Calculations,6,FALSE))</f>
        <v>0</v>
      </c>
      <c r="G67" s="76">
        <f t="shared" ref="G67:G72" si="77">IF($A67="","",VLOOKUP($A67,Group_Calculations,7,FALSE))</f>
        <v>0</v>
      </c>
      <c r="H67" s="109">
        <f>C67*3</f>
        <v>0</v>
      </c>
      <c r="I67" s="109">
        <f t="shared" ref="I67:I72" si="78">IF($A67="","",VLOOKUP($A67,Group_Calculations,9,FALSE))</f>
        <v>0</v>
      </c>
      <c r="J67" s="78" t="str">
        <f>IF(A67="","",IF(B67=0,"",IF('Group Calculations'!EA67="=",CONCATENATE('Group Calculations'!DZ67,'Group Calculations'!EA67),'Group Calculations'!DZ67)))</f>
        <v/>
      </c>
      <c r="K67" s="79" t="str">
        <f t="shared" ref="K67:K72" si="79">A67</f>
        <v>Linda Ng (Canada )</v>
      </c>
      <c r="L67" s="80" t="str" cm="1">
        <f t="array" ref="L67">IF(B67="","",IF(SUM(B67:B72=0),"",IF(ISNA(VLOOKUP(1,J67:K72,2,FALSE)),"Check Match Result",VLOOKUP(1,J67:K72,2,FALSE))))</f>
        <v>Check Match Result</v>
      </c>
    </row>
    <row r="68" spans="1:12">
      <c r="A68" s="75" t="str">
        <f>Groups!R16</f>
        <v>Maureen Caesar (Jamaica)</v>
      </c>
      <c r="B68" s="76">
        <f t="shared" si="72"/>
        <v>0</v>
      </c>
      <c r="C68" s="76">
        <f t="shared" si="73"/>
        <v>0</v>
      </c>
      <c r="D68" s="76">
        <f t="shared" si="74"/>
        <v>0</v>
      </c>
      <c r="E68" s="76">
        <f t="shared" si="75"/>
        <v>0</v>
      </c>
      <c r="F68" s="76">
        <f t="shared" si="76"/>
        <v>0</v>
      </c>
      <c r="G68" s="77">
        <f t="shared" si="77"/>
        <v>0</v>
      </c>
      <c r="H68" s="109">
        <f t="shared" ref="H68:H72" si="80">C68*3</f>
        <v>0</v>
      </c>
      <c r="I68" s="109">
        <f t="shared" si="78"/>
        <v>0</v>
      </c>
      <c r="J68" s="78" t="str">
        <f>IF(A68="","",IF(B68=0,"",IF('Group Calculations'!EA68="=",CONCATENATE('Group Calculations'!DZ68,'Group Calculations'!EA68),'Group Calculations'!DZ68)))</f>
        <v/>
      </c>
      <c r="K68" s="79" t="str">
        <f t="shared" si="79"/>
        <v>Maureen Caesar (Jamaica)</v>
      </c>
      <c r="L68" s="80" t="str">
        <f>IF(L67="Shoot Out Required","Shoot Out Winner","")</f>
        <v/>
      </c>
    </row>
    <row r="69" spans="1:12">
      <c r="A69" s="75" t="str">
        <f>Groups!R17</f>
        <v>Tayla Bruce (New Zealand)</v>
      </c>
      <c r="B69" s="76">
        <f t="shared" si="72"/>
        <v>0</v>
      </c>
      <c r="C69" s="76">
        <f t="shared" si="73"/>
        <v>0</v>
      </c>
      <c r="D69" s="76">
        <f t="shared" si="74"/>
        <v>0</v>
      </c>
      <c r="E69" s="76">
        <f t="shared" si="75"/>
        <v>0</v>
      </c>
      <c r="F69" s="76">
        <f t="shared" si="76"/>
        <v>0</v>
      </c>
      <c r="G69" s="77">
        <f t="shared" si="77"/>
        <v>0</v>
      </c>
      <c r="H69" s="109">
        <f t="shared" si="80"/>
        <v>0</v>
      </c>
      <c r="I69" s="109">
        <f t="shared" si="78"/>
        <v>0</v>
      </c>
      <c r="J69" s="78" t="str">
        <f>IF(A69="","",IF(B69=0,"",IF('Group Calculations'!EA69="=",CONCATENATE('Group Calculations'!DZ69,'Group Calculations'!EA69),'Group Calculations'!DZ69)))</f>
        <v/>
      </c>
      <c r="K69" s="79" t="str">
        <f t="shared" si="79"/>
        <v>Tayla Bruce (New Zealand)</v>
      </c>
      <c r="L69" s="80" t="s">
        <v>651</v>
      </c>
    </row>
    <row r="70" spans="1:12">
      <c r="A70" s="75" t="str">
        <f>Groups!R18</f>
        <v>Lephai Marea Modutlwa (Botswana)</v>
      </c>
      <c r="B70" s="76">
        <f t="shared" si="72"/>
        <v>0</v>
      </c>
      <c r="C70" s="76">
        <f t="shared" si="73"/>
        <v>0</v>
      </c>
      <c r="D70" s="76">
        <f t="shared" si="74"/>
        <v>0</v>
      </c>
      <c r="E70" s="76">
        <f t="shared" si="75"/>
        <v>0</v>
      </c>
      <c r="F70" s="76">
        <f t="shared" si="76"/>
        <v>0</v>
      </c>
      <c r="G70" s="77">
        <f t="shared" si="77"/>
        <v>0</v>
      </c>
      <c r="H70" s="109">
        <f t="shared" si="80"/>
        <v>0</v>
      </c>
      <c r="I70" s="109">
        <f t="shared" si="78"/>
        <v>0</v>
      </c>
      <c r="J70" s="78" t="str">
        <f>IF(A70="","",IF(B70=0,"",IF('Group Calculations'!EA70="=",CONCATENATE('Group Calculations'!DZ70,'Group Calculations'!EA70),'Group Calculations'!DZ70)))</f>
        <v/>
      </c>
      <c r="K70" s="79" t="str">
        <f t="shared" si="79"/>
        <v>Lephai Marea Modutlwa (Botswana)</v>
      </c>
      <c r="L70" s="80" t="str" cm="1">
        <f t="array" ref="L70">IF(B67="","",IF(SUM(B67:B72=0),"",IF(ISNA(VLOOKUP(2,J67:K72,2,FALSE)),"Check Match Result",VLOOKUP(2,J67:K72,2,FALSE))))</f>
        <v>Check Match Result</v>
      </c>
    </row>
    <row r="71" spans="1:12">
      <c r="A71" s="75" t="str">
        <f>Groups!R19</f>
        <v>Cindy Royet  (France)</v>
      </c>
      <c r="B71" s="76">
        <f t="shared" si="72"/>
        <v>0</v>
      </c>
      <c r="C71" s="76">
        <f t="shared" si="73"/>
        <v>0</v>
      </c>
      <c r="D71" s="76">
        <f t="shared" si="74"/>
        <v>0</v>
      </c>
      <c r="E71" s="76">
        <f t="shared" si="75"/>
        <v>0</v>
      </c>
      <c r="F71" s="76">
        <f t="shared" si="76"/>
        <v>0</v>
      </c>
      <c r="G71" s="77">
        <f t="shared" si="77"/>
        <v>0</v>
      </c>
      <c r="H71" s="109">
        <f t="shared" si="80"/>
        <v>0</v>
      </c>
      <c r="I71" s="109">
        <f t="shared" si="78"/>
        <v>0</v>
      </c>
      <c r="J71" s="78" t="str">
        <f>IF(A71="","",IF(B71=0,"",IF('Group Calculations'!EA71="=",CONCATENATE('Group Calculations'!DZ71,'Group Calculations'!EA71),'Group Calculations'!DZ71)))</f>
        <v/>
      </c>
      <c r="K71" s="79" t="str">
        <f t="shared" si="79"/>
        <v>Cindy Royet  (France)</v>
      </c>
      <c r="L71" s="81"/>
    </row>
    <row r="72" spans="1:12" ht="15.75" thickBot="1">
      <c r="A72" s="82" t="str">
        <f>Groups!R20</f>
        <v>Pian Lai (Macao China )</v>
      </c>
      <c r="B72" s="83">
        <f t="shared" si="72"/>
        <v>0</v>
      </c>
      <c r="C72" s="83">
        <f t="shared" si="73"/>
        <v>0</v>
      </c>
      <c r="D72" s="83">
        <f t="shared" si="74"/>
        <v>0</v>
      </c>
      <c r="E72" s="83">
        <f t="shared" si="75"/>
        <v>0</v>
      </c>
      <c r="F72" s="83">
        <f t="shared" si="76"/>
        <v>0</v>
      </c>
      <c r="G72" s="84">
        <f t="shared" si="77"/>
        <v>0</v>
      </c>
      <c r="H72" s="110">
        <f t="shared" si="80"/>
        <v>0</v>
      </c>
      <c r="I72" s="110">
        <f t="shared" si="78"/>
        <v>0</v>
      </c>
      <c r="J72" s="85" t="str">
        <f>IF(A72="","",IF(B72=0,"",IF('Group Calculations'!EA72="=",CONCATENATE('Group Calculations'!DZ72,'Group Calculations'!EA72),'Group Calculations'!DZ72)))</f>
        <v/>
      </c>
      <c r="K72" s="79" t="str">
        <f t="shared" si="79"/>
        <v>Pian Lai (Macao China )</v>
      </c>
      <c r="L72" s="86"/>
    </row>
    <row r="73" spans="1:12" ht="15.75" thickBot="1"/>
    <row r="74" spans="1:12" s="66" customFormat="1" ht="45">
      <c r="A74" s="70" t="s">
        <v>526</v>
      </c>
      <c r="B74" s="71" t="s">
        <v>555</v>
      </c>
      <c r="C74" s="71" t="s">
        <v>556</v>
      </c>
      <c r="D74" s="71" t="s">
        <v>557</v>
      </c>
      <c r="E74" s="71" t="s">
        <v>558</v>
      </c>
      <c r="F74" s="71" t="s">
        <v>559</v>
      </c>
      <c r="G74" s="72" t="s">
        <v>560</v>
      </c>
      <c r="H74" s="73" t="s">
        <v>595</v>
      </c>
      <c r="I74" s="73" t="s">
        <v>603</v>
      </c>
      <c r="J74" s="74" t="s">
        <v>562</v>
      </c>
      <c r="L74" s="219" t="s">
        <v>563</v>
      </c>
    </row>
    <row r="75" spans="1:12">
      <c r="A75" s="75" t="str">
        <f>Groups!W15</f>
        <v>Marianne Kuenzle (Switzerland )</v>
      </c>
      <c r="B75" s="76">
        <f t="shared" ref="B75:B80" si="81">IF($A75="","",VLOOKUP($A75,Group_Calculations,2,FALSE))</f>
        <v>0</v>
      </c>
      <c r="C75" s="76">
        <f t="shared" ref="C75:C80" si="82">IF($A75="","",VLOOKUP($A75,Group_Calculations,3,FALSE))</f>
        <v>0</v>
      </c>
      <c r="D75" s="76">
        <f t="shared" ref="D75:D80" si="83">IF($A75="","",VLOOKUP($A75,Group_Calculations,4,FALSE))</f>
        <v>0</v>
      </c>
      <c r="E75" s="76">
        <f t="shared" ref="E75:E80" si="84">IF($A75="","",VLOOKUP($A75,Group_Calculations,5,FALSE))</f>
        <v>0</v>
      </c>
      <c r="F75" s="76">
        <f t="shared" ref="F75:F80" si="85">IF($A75="","",VLOOKUP($A75,Group_Calculations,6,FALSE))</f>
        <v>0</v>
      </c>
      <c r="G75" s="76">
        <f t="shared" ref="G75:G80" si="86">IF($A75="","",VLOOKUP($A75,Group_Calculations,7,FALSE))</f>
        <v>0</v>
      </c>
      <c r="H75" s="109">
        <f>C75*3</f>
        <v>0</v>
      </c>
      <c r="I75" s="109">
        <f t="shared" ref="I75:I80" si="87">IF($A75="","",VLOOKUP($A75,Group_Calculations,9,FALSE))</f>
        <v>0</v>
      </c>
      <c r="J75" s="78" t="str">
        <f>IF(A75="","",IF(B75=0,"",IF('Group Calculations'!EA75="=",CONCATENATE('Group Calculations'!DZ75,'Group Calculations'!EA75),'Group Calculations'!DZ75)))</f>
        <v/>
      </c>
      <c r="K75" s="79" t="str">
        <f t="shared" ref="K75:K80" si="88">A75</f>
        <v>Marianne Kuenzle (Switzerland )</v>
      </c>
      <c r="L75" s="80" t="str" cm="1">
        <f t="array" ref="L75">IF(B75="","",IF(SUM(B75:B80=0),"",IF(ISNA(VLOOKUP(1,J75:K80,2,FALSE)),"Check Match Result",VLOOKUP(1,J75:K80,2,FALSE))))</f>
        <v>Check Match Result</v>
      </c>
    </row>
    <row r="76" spans="1:12">
      <c r="A76" s="75" t="str">
        <f>Groups!W16</f>
        <v>Caroline Whitehead (Isle Of Man)</v>
      </c>
      <c r="B76" s="76">
        <f t="shared" si="81"/>
        <v>0</v>
      </c>
      <c r="C76" s="76">
        <f t="shared" si="82"/>
        <v>0</v>
      </c>
      <c r="D76" s="76">
        <f t="shared" si="83"/>
        <v>0</v>
      </c>
      <c r="E76" s="76">
        <f t="shared" si="84"/>
        <v>0</v>
      </c>
      <c r="F76" s="76">
        <f t="shared" si="85"/>
        <v>0</v>
      </c>
      <c r="G76" s="77">
        <f t="shared" si="86"/>
        <v>0</v>
      </c>
      <c r="H76" s="109">
        <f t="shared" ref="H76:H80" si="89">C76*3</f>
        <v>0</v>
      </c>
      <c r="I76" s="109">
        <f t="shared" si="87"/>
        <v>0</v>
      </c>
      <c r="J76" s="78" t="str">
        <f>IF(A76="","",IF(B76=0,"",IF('Group Calculations'!EA76="=",CONCATENATE('Group Calculations'!DZ76,'Group Calculations'!EA76),'Group Calculations'!DZ76)))</f>
        <v/>
      </c>
      <c r="K76" s="79" t="str">
        <f t="shared" si="88"/>
        <v>Caroline Whitehead (Isle Of Man)</v>
      </c>
      <c r="L76" s="80" t="str">
        <f>IF(L75="Shoot Out Required","Shoot Out Winner","")</f>
        <v/>
      </c>
    </row>
    <row r="77" spans="1:12">
      <c r="A77" s="75" t="str">
        <f>Groups!W17</f>
        <v>Sandra Hazel Bailie MBE (Ireland )</v>
      </c>
      <c r="B77" s="76">
        <f t="shared" si="81"/>
        <v>0</v>
      </c>
      <c r="C77" s="76">
        <f t="shared" si="82"/>
        <v>0</v>
      </c>
      <c r="D77" s="76">
        <f t="shared" si="83"/>
        <v>0</v>
      </c>
      <c r="E77" s="76">
        <f t="shared" si="84"/>
        <v>0</v>
      </c>
      <c r="F77" s="76">
        <f t="shared" si="85"/>
        <v>0</v>
      </c>
      <c r="G77" s="77">
        <f t="shared" si="86"/>
        <v>0</v>
      </c>
      <c r="H77" s="109">
        <f t="shared" si="89"/>
        <v>0</v>
      </c>
      <c r="I77" s="109">
        <f t="shared" si="87"/>
        <v>0</v>
      </c>
      <c r="J77" s="78" t="str">
        <f>IF(A77="","",IF(B77=0,"",IF('Group Calculations'!EA77="=",CONCATENATE('Group Calculations'!DZ77,'Group Calculations'!EA77),'Group Calculations'!DZ77)))</f>
        <v/>
      </c>
      <c r="K77" s="79" t="str">
        <f t="shared" si="88"/>
        <v>Sandra Hazel Bailie MBE (Ireland )</v>
      </c>
      <c r="L77" s="80" t="s">
        <v>651</v>
      </c>
    </row>
    <row r="78" spans="1:12">
      <c r="A78" s="75" t="str">
        <f>Groups!W18</f>
        <v>Yvonne Olivier (Namibia)</v>
      </c>
      <c r="B78" s="76">
        <f t="shared" si="81"/>
        <v>0</v>
      </c>
      <c r="C78" s="76">
        <f t="shared" si="82"/>
        <v>0</v>
      </c>
      <c r="D78" s="76">
        <f t="shared" si="83"/>
        <v>0</v>
      </c>
      <c r="E78" s="76">
        <f t="shared" si="84"/>
        <v>0</v>
      </c>
      <c r="F78" s="76">
        <f t="shared" si="85"/>
        <v>0</v>
      </c>
      <c r="G78" s="77">
        <f t="shared" si="86"/>
        <v>0</v>
      </c>
      <c r="H78" s="109">
        <f t="shared" si="89"/>
        <v>0</v>
      </c>
      <c r="I78" s="109">
        <f t="shared" si="87"/>
        <v>0</v>
      </c>
      <c r="J78" s="78" t="str">
        <f>IF(A78="","",IF(B78=0,"",IF('Group Calculations'!EA78="=",CONCATENATE('Group Calculations'!DZ78,'Group Calculations'!EA78),'Group Calculations'!DZ78)))</f>
        <v/>
      </c>
      <c r="K78" s="79" t="str">
        <f t="shared" si="88"/>
        <v>Yvonne Olivier (Namibia)</v>
      </c>
      <c r="L78" s="80" t="str" cm="1">
        <f t="array" ref="L78">IF(B75="","",IF(SUM(B75:B80=0),"",IF(ISNA(VLOOKUP(2,J75:K80,2,FALSE)),"Check Match Result",VLOOKUP(2,J75:K80,2,FALSE))))</f>
        <v>Check Match Result</v>
      </c>
    </row>
    <row r="79" spans="1:12">
      <c r="A79" s="75" t="str">
        <f>Groups!W19</f>
        <v>Rosemary Ogier (Guernsey )</v>
      </c>
      <c r="B79" s="76">
        <f t="shared" si="81"/>
        <v>0</v>
      </c>
      <c r="C79" s="76">
        <f t="shared" si="82"/>
        <v>0</v>
      </c>
      <c r="D79" s="76">
        <f t="shared" si="83"/>
        <v>0</v>
      </c>
      <c r="E79" s="76">
        <f t="shared" si="84"/>
        <v>0</v>
      </c>
      <c r="F79" s="76">
        <f t="shared" si="85"/>
        <v>0</v>
      </c>
      <c r="G79" s="77">
        <f t="shared" si="86"/>
        <v>0</v>
      </c>
      <c r="H79" s="109">
        <f t="shared" si="89"/>
        <v>0</v>
      </c>
      <c r="I79" s="109">
        <f t="shared" si="87"/>
        <v>0</v>
      </c>
      <c r="J79" s="78" t="str">
        <f>IF(A79="","",IF(B79=0,"",IF('Group Calculations'!EA79="=",CONCATENATE('Group Calculations'!DZ79,'Group Calculations'!EA79),'Group Calculations'!DZ79)))</f>
        <v/>
      </c>
      <c r="K79" s="79" t="str">
        <f t="shared" si="88"/>
        <v>Rosemary Ogier (Guernsey )</v>
      </c>
      <c r="L79" s="81"/>
    </row>
    <row r="80" spans="1:12" ht="15.75" thickBot="1">
      <c r="A80" s="82" t="str">
        <f>Groups!W20</f>
        <v>Rebecca McMillan (England )</v>
      </c>
      <c r="B80" s="83">
        <f t="shared" si="81"/>
        <v>0</v>
      </c>
      <c r="C80" s="83">
        <f t="shared" si="82"/>
        <v>0</v>
      </c>
      <c r="D80" s="83">
        <f t="shared" si="83"/>
        <v>0</v>
      </c>
      <c r="E80" s="83">
        <f t="shared" si="84"/>
        <v>0</v>
      </c>
      <c r="F80" s="83">
        <f t="shared" si="85"/>
        <v>0</v>
      </c>
      <c r="G80" s="84">
        <f t="shared" si="86"/>
        <v>0</v>
      </c>
      <c r="H80" s="110">
        <f t="shared" si="89"/>
        <v>0</v>
      </c>
      <c r="I80" s="110">
        <f t="shared" si="87"/>
        <v>0</v>
      </c>
      <c r="J80" s="85" t="str">
        <f>IF(A80="","",IF(B80=0,"",IF('Group Calculations'!EA80="=",CONCATENATE('Group Calculations'!DZ80,'Group Calculations'!EA80),'Group Calculations'!DZ80)))</f>
        <v/>
      </c>
      <c r="K80" s="79" t="str">
        <f t="shared" si="88"/>
        <v>Rebecca McMillan (England )</v>
      </c>
      <c r="L80" s="86"/>
    </row>
    <row r="81" spans="1:12" ht="15.75" thickBot="1"/>
    <row r="82" spans="1:12" s="66" customFormat="1" ht="45">
      <c r="A82" s="70" t="s">
        <v>527</v>
      </c>
      <c r="B82" s="71" t="s">
        <v>555</v>
      </c>
      <c r="C82" s="71" t="s">
        <v>556</v>
      </c>
      <c r="D82" s="71" t="s">
        <v>557</v>
      </c>
      <c r="E82" s="71" t="s">
        <v>558</v>
      </c>
      <c r="F82" s="71" t="s">
        <v>559</v>
      </c>
      <c r="G82" s="72" t="s">
        <v>560</v>
      </c>
      <c r="H82" s="73" t="s">
        <v>595</v>
      </c>
      <c r="I82" s="73" t="s">
        <v>603</v>
      </c>
      <c r="J82" s="74" t="s">
        <v>562</v>
      </c>
      <c r="L82" s="219" t="s">
        <v>563</v>
      </c>
    </row>
    <row r="83" spans="1:12">
      <c r="A83" s="75" t="str">
        <f>Groups!C27</f>
        <v>Samantha Atkinson (Australia) &amp; Ray Pearse (Australia)</v>
      </c>
      <c r="B83" s="76">
        <f t="shared" ref="B83:B88" si="90">IF($A83="","",VLOOKUP($A83,Group_Calculations,2,FALSE))</f>
        <v>0</v>
      </c>
      <c r="C83" s="76">
        <f t="shared" ref="C83:C88" si="91">IF($A83="","",VLOOKUP($A83,Group_Calculations,3,FALSE))</f>
        <v>0</v>
      </c>
      <c r="D83" s="76">
        <f t="shared" ref="D83:D88" si="92">IF($A83="","",VLOOKUP($A83,Group_Calculations,4,FALSE))</f>
        <v>0</v>
      </c>
      <c r="E83" s="76">
        <f t="shared" ref="E83:E88" si="93">IF($A83="","",VLOOKUP($A83,Group_Calculations,5,FALSE))</f>
        <v>0</v>
      </c>
      <c r="F83" s="76">
        <f t="shared" ref="F83:F88" si="94">IF($A83="","",VLOOKUP($A83,Group_Calculations,6,FALSE))</f>
        <v>0</v>
      </c>
      <c r="G83" s="76">
        <f t="shared" ref="G83:G88" si="95">IF($A83="","",VLOOKUP($A83,Group_Calculations,7,FALSE))</f>
        <v>0</v>
      </c>
      <c r="H83" s="109">
        <f>C83*3</f>
        <v>0</v>
      </c>
      <c r="I83" s="109">
        <f t="shared" ref="I83:I88" si="96">IF($A83="","",VLOOKUP($A83,Group_Calculations,9,FALSE))</f>
        <v>0</v>
      </c>
      <c r="J83" s="78" t="str">
        <f>IF(A83="","",IF(B83=0,"",IF('Group Calculations'!EA83="=",CONCATENATE('Group Calculations'!DZ83,'Group Calculations'!EA83),'Group Calculations'!DZ83)))</f>
        <v/>
      </c>
      <c r="K83" s="79" t="str">
        <f t="shared" ref="K83:K88" si="97">A83</f>
        <v>Samantha Atkinson (Australia) &amp; Ray Pearse (Australia)</v>
      </c>
      <c r="L83" s="80" t="str" cm="1">
        <f t="array" ref="L83">IF(B83="","",IF(SUM(B83:B88=0),"",IF(ISNA(VLOOKUP(1,J83:K88,2,FALSE)),"Check Match Result",VLOOKUP(1,J83:K88,2,FALSE))))</f>
        <v>Check Match Result</v>
      </c>
    </row>
    <row r="84" spans="1:12">
      <c r="A84" s="75" t="str">
        <f>Groups!C28</f>
        <v>Yvonne Olivier (Namibia) &amp; Carel Aaron Olivier (Namibia)</v>
      </c>
      <c r="B84" s="76">
        <f t="shared" si="90"/>
        <v>0</v>
      </c>
      <c r="C84" s="76">
        <f t="shared" si="91"/>
        <v>0</v>
      </c>
      <c r="D84" s="76">
        <f t="shared" si="92"/>
        <v>0</v>
      </c>
      <c r="E84" s="76">
        <f t="shared" si="93"/>
        <v>0</v>
      </c>
      <c r="F84" s="76">
        <f t="shared" si="94"/>
        <v>0</v>
      </c>
      <c r="G84" s="77">
        <f t="shared" si="95"/>
        <v>0</v>
      </c>
      <c r="H84" s="109">
        <f t="shared" ref="H84:H88" si="98">C84*3</f>
        <v>0</v>
      </c>
      <c r="I84" s="109">
        <f t="shared" si="96"/>
        <v>0</v>
      </c>
      <c r="J84" s="78" t="str">
        <f>IF(A84="","",IF(B84=0,"",IF('Group Calculations'!EA84="=",CONCATENATE('Group Calculations'!DZ84,'Group Calculations'!EA84),'Group Calculations'!DZ84)))</f>
        <v/>
      </c>
      <c r="K84" s="79" t="str">
        <f t="shared" si="97"/>
        <v>Yvonne Olivier (Namibia) &amp; Carel Aaron Olivier (Namibia)</v>
      </c>
      <c r="L84" s="80" t="str">
        <f>IF(L83="Shoot Out Required","Shoot Out Winner","")</f>
        <v/>
      </c>
    </row>
    <row r="85" spans="1:12">
      <c r="A85" s="75"/>
      <c r="B85" s="76"/>
      <c r="C85" s="76"/>
      <c r="D85" s="76"/>
      <c r="E85" s="76"/>
      <c r="F85" s="76"/>
      <c r="G85" s="77"/>
      <c r="H85" s="109"/>
      <c r="I85" s="109" t="str">
        <f t="shared" si="96"/>
        <v/>
      </c>
      <c r="J85" s="78"/>
      <c r="K85" s="79">
        <f t="shared" si="97"/>
        <v>0</v>
      </c>
      <c r="L85" s="80" t="s">
        <v>651</v>
      </c>
    </row>
    <row r="86" spans="1:12">
      <c r="A86" s="75" t="str">
        <f>Groups!C30</f>
        <v>Caroline Whitehead (Isle Of Man) &amp; Clive McGreal (Isle Of Man)</v>
      </c>
      <c r="B86" s="76">
        <f t="shared" si="90"/>
        <v>0</v>
      </c>
      <c r="C86" s="76">
        <f t="shared" si="91"/>
        <v>0</v>
      </c>
      <c r="D86" s="76">
        <f t="shared" si="92"/>
        <v>0</v>
      </c>
      <c r="E86" s="76">
        <f t="shared" si="93"/>
        <v>0</v>
      </c>
      <c r="F86" s="76">
        <f t="shared" si="94"/>
        <v>0</v>
      </c>
      <c r="G86" s="77">
        <f t="shared" si="95"/>
        <v>0</v>
      </c>
      <c r="H86" s="109">
        <f t="shared" si="98"/>
        <v>0</v>
      </c>
      <c r="I86" s="109">
        <f t="shared" si="96"/>
        <v>0</v>
      </c>
      <c r="J86" s="78" t="str">
        <f>IF(A86="","",IF(B86=0,"",IF('Group Calculations'!EA86="=",CONCATENATE('Group Calculations'!DZ86,'Group Calculations'!EA86),'Group Calculations'!DZ86)))</f>
        <v/>
      </c>
      <c r="K86" s="79" t="str">
        <f t="shared" si="97"/>
        <v>Caroline Whitehead (Isle Of Man) &amp; Clive McGreal (Isle Of Man)</v>
      </c>
      <c r="L86" s="80" t="str" cm="1">
        <f t="array" ref="L86">IF(B83="","",IF(SUM(B83:B88=0),"",IF(ISNA(VLOOKUP(2,J83:K88,2,FALSE)),"Check Match Result",VLOOKUP(2,J83:K88,2,FALSE))))</f>
        <v>Check Match Result</v>
      </c>
    </row>
    <row r="87" spans="1:12">
      <c r="A87" s="75" t="str">
        <f>Groups!C31</f>
        <v>Sara Marie Nicholls (Wales) &amp; Kristian Crocker (Wales)</v>
      </c>
      <c r="B87" s="76">
        <f t="shared" si="90"/>
        <v>0</v>
      </c>
      <c r="C87" s="76">
        <f t="shared" si="91"/>
        <v>0</v>
      </c>
      <c r="D87" s="76">
        <f t="shared" si="92"/>
        <v>0</v>
      </c>
      <c r="E87" s="76">
        <f t="shared" si="93"/>
        <v>0</v>
      </c>
      <c r="F87" s="76">
        <f t="shared" si="94"/>
        <v>0</v>
      </c>
      <c r="G87" s="77">
        <f t="shared" si="95"/>
        <v>0</v>
      </c>
      <c r="H87" s="109">
        <f t="shared" si="98"/>
        <v>0</v>
      </c>
      <c r="I87" s="109">
        <f t="shared" si="96"/>
        <v>0</v>
      </c>
      <c r="J87" s="78" t="str">
        <f>IF(A87="","",IF(B87=0,"",IF('Group Calculations'!EA87="=",CONCATENATE('Group Calculations'!DZ87,'Group Calculations'!EA87),'Group Calculations'!DZ87)))</f>
        <v/>
      </c>
      <c r="K87" s="79" t="str">
        <f t="shared" si="97"/>
        <v>Sara Marie Nicholls (Wales) &amp; Kristian Crocker (Wales)</v>
      </c>
      <c r="L87" s="81"/>
    </row>
    <row r="88" spans="1:12" ht="15.75" thickBot="1">
      <c r="A88" s="82" t="str">
        <f>Groups!C32</f>
        <v>Marianne Kuenzle (Switzerland ) &amp; Beat Matti (Switzerland )</v>
      </c>
      <c r="B88" s="83">
        <f t="shared" si="90"/>
        <v>0</v>
      </c>
      <c r="C88" s="83">
        <f t="shared" si="91"/>
        <v>0</v>
      </c>
      <c r="D88" s="83">
        <f t="shared" si="92"/>
        <v>0</v>
      </c>
      <c r="E88" s="83">
        <f t="shared" si="93"/>
        <v>0</v>
      </c>
      <c r="F88" s="83">
        <f t="shared" si="94"/>
        <v>0</v>
      </c>
      <c r="G88" s="84">
        <f t="shared" si="95"/>
        <v>0</v>
      </c>
      <c r="H88" s="110">
        <f t="shared" si="98"/>
        <v>0</v>
      </c>
      <c r="I88" s="110">
        <f t="shared" si="96"/>
        <v>0</v>
      </c>
      <c r="J88" s="85" t="str">
        <f>IF(A88="","",IF(B88=0,"",IF('Group Calculations'!EA88="=",CONCATENATE('Group Calculations'!DZ88,'Group Calculations'!EA88),'Group Calculations'!DZ88)))</f>
        <v/>
      </c>
      <c r="K88" s="79" t="str">
        <f t="shared" si="97"/>
        <v>Marianne Kuenzle (Switzerland ) &amp; Beat Matti (Switzerland )</v>
      </c>
      <c r="L88" s="86"/>
    </row>
    <row r="89" spans="1:12" ht="15.75" thickBot="1"/>
    <row r="90" spans="1:12" s="66" customFormat="1" ht="45">
      <c r="A90" s="70" t="s">
        <v>528</v>
      </c>
      <c r="B90" s="71" t="s">
        <v>555</v>
      </c>
      <c r="C90" s="71" t="s">
        <v>556</v>
      </c>
      <c r="D90" s="71" t="s">
        <v>557</v>
      </c>
      <c r="E90" s="71" t="s">
        <v>558</v>
      </c>
      <c r="F90" s="71" t="s">
        <v>559</v>
      </c>
      <c r="G90" s="72" t="s">
        <v>560</v>
      </c>
      <c r="H90" s="73" t="s">
        <v>595</v>
      </c>
      <c r="I90" s="73" t="s">
        <v>603</v>
      </c>
      <c r="J90" s="74" t="s">
        <v>562</v>
      </c>
      <c r="L90" s="219" t="s">
        <v>563</v>
      </c>
    </row>
    <row r="91" spans="1:12">
      <c r="A91" s="75" t="str">
        <f>Groups!H27</f>
        <v>Alison Merrien MBE (Guernsey ) &amp; Lars Olov Backgren (Sweden )</v>
      </c>
      <c r="B91" s="76">
        <f t="shared" ref="B91:B96" si="99">IF($A91="","",VLOOKUP($A91,Group_Calculations,2,FALSE))</f>
        <v>0</v>
      </c>
      <c r="C91" s="76">
        <f t="shared" ref="C91:C96" si="100">IF($A91="","",VLOOKUP($A91,Group_Calculations,3,FALSE))</f>
        <v>0</v>
      </c>
      <c r="D91" s="76">
        <f t="shared" ref="D91:D96" si="101">IF($A91="","",VLOOKUP($A91,Group_Calculations,4,FALSE))</f>
        <v>0</v>
      </c>
      <c r="E91" s="76">
        <f t="shared" ref="E91:E96" si="102">IF($A91="","",VLOOKUP($A91,Group_Calculations,5,FALSE))</f>
        <v>0</v>
      </c>
      <c r="F91" s="76">
        <f t="shared" ref="F91:F96" si="103">IF($A91="","",VLOOKUP($A91,Group_Calculations,6,FALSE))</f>
        <v>0</v>
      </c>
      <c r="G91" s="76">
        <f t="shared" ref="G91:G96" si="104">IF($A91="","",VLOOKUP($A91,Group_Calculations,7,FALSE))</f>
        <v>0</v>
      </c>
      <c r="H91" s="109">
        <f>C91*3</f>
        <v>0</v>
      </c>
      <c r="I91" s="109">
        <f t="shared" ref="I91:I96" si="105">IF($A91="","",VLOOKUP($A91,Group_Calculations,9,FALSE))</f>
        <v>0</v>
      </c>
      <c r="J91" s="78" t="str">
        <f>IF(A91="","",IF(B91=0,"",IF('Group Calculations'!EA91="=",CONCATENATE('Group Calculations'!DZ91,'Group Calculations'!EA91),'Group Calculations'!DZ91)))</f>
        <v/>
      </c>
      <c r="K91" s="79" t="str">
        <f t="shared" ref="K91:K96" si="106">A91</f>
        <v>Alison Merrien MBE (Guernsey ) &amp; Lars Olov Backgren (Sweden )</v>
      </c>
      <c r="L91" s="80" t="str" cm="1">
        <f t="array" ref="L91">IF(B91="","",IF(SUM(B91:B96=0),"",IF(ISNA(VLOOKUP(1,J91:K96,2,FALSE)),"Check Match Result",VLOOKUP(1,J91:K96,2,FALSE))))</f>
        <v>Check Match Result</v>
      </c>
    </row>
    <row r="92" spans="1:12">
      <c r="A92" s="75" t="str">
        <f>Groups!H28</f>
        <v>Christine (Petal) Jones (Norfolk Island) &amp; Jordy Jones (Norfolk Island)</v>
      </c>
      <c r="B92" s="76">
        <f t="shared" si="99"/>
        <v>0</v>
      </c>
      <c r="C92" s="76">
        <f t="shared" si="100"/>
        <v>0</v>
      </c>
      <c r="D92" s="76">
        <f t="shared" si="101"/>
        <v>0</v>
      </c>
      <c r="E92" s="76">
        <f t="shared" si="102"/>
        <v>0</v>
      </c>
      <c r="F92" s="76">
        <f t="shared" si="103"/>
        <v>0</v>
      </c>
      <c r="G92" s="77">
        <f t="shared" si="104"/>
        <v>0</v>
      </c>
      <c r="H92" s="109">
        <f t="shared" ref="H92:H96" si="107">C92*3</f>
        <v>0</v>
      </c>
      <c r="I92" s="109">
        <f t="shared" si="105"/>
        <v>0</v>
      </c>
      <c r="J92" s="78" t="str">
        <f>IF(A92="","",IF(B92=0,"",IF('Group Calculations'!EA92="=",CONCATENATE('Group Calculations'!DZ92,'Group Calculations'!EA92),'Group Calculations'!DZ92)))</f>
        <v/>
      </c>
      <c r="K92" s="79" t="str">
        <f t="shared" si="106"/>
        <v>Christine (Petal) Jones (Norfolk Island) &amp; Jordy Jones (Norfolk Island)</v>
      </c>
      <c r="L92" s="80" t="str">
        <f>IF(L91="Shoot Out Required","Shoot Out Winner","")</f>
        <v/>
      </c>
    </row>
    <row r="93" spans="1:12">
      <c r="A93" s="75" t="str">
        <f>Groups!H29</f>
        <v>Connie Rixon (Malta) &amp; Peter Ellul (Malta)</v>
      </c>
      <c r="B93" s="76">
        <f t="shared" si="99"/>
        <v>0</v>
      </c>
      <c r="C93" s="76">
        <f t="shared" si="100"/>
        <v>0</v>
      </c>
      <c r="D93" s="76">
        <f t="shared" si="101"/>
        <v>0</v>
      </c>
      <c r="E93" s="76">
        <f t="shared" si="102"/>
        <v>0</v>
      </c>
      <c r="F93" s="76">
        <f t="shared" si="103"/>
        <v>0</v>
      </c>
      <c r="G93" s="77">
        <f t="shared" si="104"/>
        <v>0</v>
      </c>
      <c r="H93" s="109">
        <f t="shared" si="107"/>
        <v>0</v>
      </c>
      <c r="I93" s="109">
        <f t="shared" si="105"/>
        <v>0</v>
      </c>
      <c r="J93" s="78" t="str">
        <f>IF(A93="","",IF(B93=0,"",IF('Group Calculations'!EA93="=",CONCATENATE('Group Calculations'!DZ93,'Group Calculations'!EA93),'Group Calculations'!DZ93)))</f>
        <v/>
      </c>
      <c r="K93" s="79" t="str">
        <f t="shared" si="106"/>
        <v>Connie Rixon (Malta) &amp; Peter Ellul (Malta)</v>
      </c>
      <c r="L93" s="80" t="s">
        <v>651</v>
      </c>
    </row>
    <row r="94" spans="1:12">
      <c r="A94" s="75" t="str">
        <f>Groups!H30</f>
        <v>Lindsey Greechan (Jersey) &amp; Derek Boswell (Jersey)</v>
      </c>
      <c r="B94" s="76">
        <f t="shared" si="99"/>
        <v>0</v>
      </c>
      <c r="C94" s="76">
        <f t="shared" si="100"/>
        <v>0</v>
      </c>
      <c r="D94" s="76">
        <f t="shared" si="101"/>
        <v>0</v>
      </c>
      <c r="E94" s="76">
        <f t="shared" si="102"/>
        <v>0</v>
      </c>
      <c r="F94" s="76">
        <f t="shared" si="103"/>
        <v>0</v>
      </c>
      <c r="G94" s="77">
        <f t="shared" si="104"/>
        <v>0</v>
      </c>
      <c r="H94" s="109">
        <f t="shared" si="107"/>
        <v>0</v>
      </c>
      <c r="I94" s="109">
        <f t="shared" si="105"/>
        <v>0</v>
      </c>
      <c r="J94" s="78" t="str">
        <f>IF(A94="","",IF(B94=0,"",IF('Group Calculations'!EA94="=",CONCATENATE('Group Calculations'!DZ94,'Group Calculations'!EA94),'Group Calculations'!DZ94)))</f>
        <v/>
      </c>
      <c r="K94" s="79" t="str">
        <f t="shared" si="106"/>
        <v>Lindsey Greechan (Jersey) &amp; Derek Boswell (Jersey)</v>
      </c>
      <c r="L94" s="80" t="str" cm="1">
        <f t="array" ref="L94">IF(B91="","",IF(SUM(B91:B96=0),"",IF(ISNA(VLOOKUP(2,J91:K96,2,FALSE)),"Check Match Result",VLOOKUP(2,J91:K96,2,FALSE))))</f>
        <v>Check Match Result</v>
      </c>
    </row>
    <row r="95" spans="1:12">
      <c r="A95" s="75" t="str">
        <f>Groups!H31</f>
        <v>Nor Farrah Ain Abdullah (Malaysia ) &amp; Izzat Shameer Dzulkeple (Malaysia )</v>
      </c>
      <c r="B95" s="76">
        <f t="shared" si="99"/>
        <v>0</v>
      </c>
      <c r="C95" s="76">
        <f t="shared" si="100"/>
        <v>0</v>
      </c>
      <c r="D95" s="76">
        <f t="shared" si="101"/>
        <v>0</v>
      </c>
      <c r="E95" s="76">
        <f t="shared" si="102"/>
        <v>0</v>
      </c>
      <c r="F95" s="76">
        <f t="shared" si="103"/>
        <v>0</v>
      </c>
      <c r="G95" s="77">
        <f t="shared" si="104"/>
        <v>0</v>
      </c>
      <c r="H95" s="109">
        <f t="shared" si="107"/>
        <v>0</v>
      </c>
      <c r="I95" s="109">
        <f t="shared" si="105"/>
        <v>0</v>
      </c>
      <c r="J95" s="78" t="str">
        <f>IF(A95="","",IF(B95=0,"",IF('Group Calculations'!EA95="=",CONCATENATE('Group Calculations'!DZ95,'Group Calculations'!EA95),'Group Calculations'!DZ95)))</f>
        <v/>
      </c>
      <c r="K95" s="79" t="str">
        <f t="shared" si="106"/>
        <v>Nor Farrah Ain Abdullah (Malaysia ) &amp; Izzat Shameer Dzulkeple (Malaysia )</v>
      </c>
      <c r="L95" s="81"/>
    </row>
    <row r="96" spans="1:12" ht="15.75" thickBot="1">
      <c r="A96" s="82" t="str">
        <f>Groups!H32</f>
        <v>Irit Grencel (Israel ) &amp; Gabor Foti (Hungary)</v>
      </c>
      <c r="B96" s="83">
        <f t="shared" si="99"/>
        <v>0</v>
      </c>
      <c r="C96" s="83">
        <f t="shared" si="100"/>
        <v>0</v>
      </c>
      <c r="D96" s="83">
        <f t="shared" si="101"/>
        <v>0</v>
      </c>
      <c r="E96" s="83">
        <f t="shared" si="102"/>
        <v>0</v>
      </c>
      <c r="F96" s="83">
        <f t="shared" si="103"/>
        <v>0</v>
      </c>
      <c r="G96" s="84">
        <f t="shared" si="104"/>
        <v>0</v>
      </c>
      <c r="H96" s="110">
        <f t="shared" si="107"/>
        <v>0</v>
      </c>
      <c r="I96" s="110">
        <f t="shared" si="105"/>
        <v>0</v>
      </c>
      <c r="J96" s="85" t="str">
        <f>IF(A96="","",IF(B96=0,"",IF('Group Calculations'!EA96="=",CONCATENATE('Group Calculations'!DZ96,'Group Calculations'!EA96),'Group Calculations'!DZ96)))</f>
        <v/>
      </c>
      <c r="K96" s="79" t="str">
        <f t="shared" si="106"/>
        <v>Irit Grencel (Israel ) &amp; Gabor Foti (Hungary)</v>
      </c>
      <c r="L96" s="86"/>
    </row>
    <row r="97" spans="1:12" ht="15.75" thickBot="1"/>
    <row r="98" spans="1:12" s="66" customFormat="1" ht="45">
      <c r="A98" s="70" t="s">
        <v>529</v>
      </c>
      <c r="B98" s="71" t="s">
        <v>555</v>
      </c>
      <c r="C98" s="71" t="s">
        <v>556</v>
      </c>
      <c r="D98" s="71" t="s">
        <v>557</v>
      </c>
      <c r="E98" s="71" t="s">
        <v>558</v>
      </c>
      <c r="F98" s="71" t="s">
        <v>559</v>
      </c>
      <c r="G98" s="72" t="s">
        <v>560</v>
      </c>
      <c r="H98" s="73" t="s">
        <v>595</v>
      </c>
      <c r="I98" s="73" t="s">
        <v>603</v>
      </c>
      <c r="J98" s="74" t="s">
        <v>562</v>
      </c>
      <c r="L98" s="219" t="s">
        <v>563</v>
      </c>
    </row>
    <row r="99" spans="1:12">
      <c r="A99" s="75" t="str">
        <f>Groups!M27</f>
        <v>Lephai Marea Modutlwa (Botswana) &amp; Michael Gabobewe (Botswana)</v>
      </c>
      <c r="B99" s="76">
        <f t="shared" ref="B99:B104" si="108">IF($A99="","",VLOOKUP($A99,Group_Calculations,2,FALSE))</f>
        <v>0</v>
      </c>
      <c r="C99" s="76">
        <f t="shared" ref="C99:C104" si="109">IF($A99="","",VLOOKUP($A99,Group_Calculations,3,FALSE))</f>
        <v>0</v>
      </c>
      <c r="D99" s="76">
        <f t="shared" ref="D99:D104" si="110">IF($A99="","",VLOOKUP($A99,Group_Calculations,4,FALSE))</f>
        <v>0</v>
      </c>
      <c r="E99" s="76">
        <f t="shared" ref="E99:E104" si="111">IF($A99="","",VLOOKUP($A99,Group_Calculations,5,FALSE))</f>
        <v>0</v>
      </c>
      <c r="F99" s="76">
        <f t="shared" ref="F99:F104" si="112">IF($A99="","",VLOOKUP($A99,Group_Calculations,6,FALSE))</f>
        <v>0</v>
      </c>
      <c r="G99" s="76">
        <f t="shared" ref="G99:G104" si="113">IF($A99="","",VLOOKUP($A99,Group_Calculations,7,FALSE))</f>
        <v>0</v>
      </c>
      <c r="H99" s="109">
        <f>C99*3</f>
        <v>0</v>
      </c>
      <c r="I99" s="109">
        <f t="shared" ref="I99:I104" si="114">IF($A99="","",VLOOKUP($A99,Group_Calculations,9,FALSE))</f>
        <v>0</v>
      </c>
      <c r="J99" s="78" t="str">
        <f>IF(A99="","",IF(B99=0,"",IF('Group Calculations'!EA99="=",CONCATENATE('Group Calculations'!DZ99,'Group Calculations'!EA99),'Group Calculations'!DZ99)))</f>
        <v/>
      </c>
      <c r="K99" s="79" t="str">
        <f t="shared" ref="K99:K104" si="115">A99</f>
        <v>Lephai Marea Modutlwa (Botswana) &amp; Michael Gabobewe (Botswana)</v>
      </c>
      <c r="L99" s="80" t="str" cm="1">
        <f t="array" ref="L99">IF(B99="","",IF(SUM(B99:B104=0),"",IF(ISNA(VLOOKUP(1,J99:K104,2,FALSE)),"Check Match Result",VLOOKUP(1,J99:K104,2,FALSE))))</f>
        <v>Check Match Result</v>
      </c>
    </row>
    <row r="100" spans="1:12">
      <c r="A100" s="75" t="str">
        <f>Groups!M28</f>
        <v>Pian Lai (Macao China ) &amp; Johnny Ng (Macao China )</v>
      </c>
      <c r="B100" s="76">
        <f t="shared" si="108"/>
        <v>0</v>
      </c>
      <c r="C100" s="76">
        <f t="shared" si="109"/>
        <v>0</v>
      </c>
      <c r="D100" s="76">
        <f t="shared" si="110"/>
        <v>0</v>
      </c>
      <c r="E100" s="76">
        <f t="shared" si="111"/>
        <v>0</v>
      </c>
      <c r="F100" s="76">
        <f t="shared" si="112"/>
        <v>0</v>
      </c>
      <c r="G100" s="77">
        <f t="shared" si="113"/>
        <v>0</v>
      </c>
      <c r="H100" s="109">
        <f t="shared" ref="H100:H104" si="116">C100*3</f>
        <v>0</v>
      </c>
      <c r="I100" s="109">
        <f t="shared" si="114"/>
        <v>0</v>
      </c>
      <c r="J100" s="78" t="str">
        <f>IF(A100="","",IF(B100=0,"",IF('Group Calculations'!EA100="=",CONCATENATE('Group Calculations'!DZ100,'Group Calculations'!EA100),'Group Calculations'!DZ100)))</f>
        <v/>
      </c>
      <c r="K100" s="79" t="str">
        <f t="shared" si="115"/>
        <v>Pian Lai (Macao China ) &amp; Johnny Ng (Macao China )</v>
      </c>
      <c r="L100" s="80" t="str">
        <f>IF(L99="Shoot Out Required","Shoot Out Winner","")</f>
        <v/>
      </c>
    </row>
    <row r="101" spans="1:12">
      <c r="A101" s="75" t="str">
        <f>Groups!M29</f>
        <v>Sandra Hazel Bailie MBE (Ireland ) &amp; Simon Martin (Ireland )</v>
      </c>
      <c r="B101" s="76">
        <f t="shared" si="108"/>
        <v>0</v>
      </c>
      <c r="C101" s="76">
        <f t="shared" si="109"/>
        <v>0</v>
      </c>
      <c r="D101" s="76">
        <f t="shared" si="110"/>
        <v>0</v>
      </c>
      <c r="E101" s="76">
        <f t="shared" si="111"/>
        <v>0</v>
      </c>
      <c r="F101" s="76">
        <f t="shared" si="112"/>
        <v>0</v>
      </c>
      <c r="G101" s="77">
        <f t="shared" si="113"/>
        <v>0</v>
      </c>
      <c r="H101" s="109">
        <f t="shared" si="116"/>
        <v>0</v>
      </c>
      <c r="I101" s="109">
        <f t="shared" si="114"/>
        <v>0</v>
      </c>
      <c r="J101" s="78" t="str">
        <f>IF(A101="","",IF(B101=0,"",IF('Group Calculations'!EA101="=",CONCATENATE('Group Calculations'!DZ101,'Group Calculations'!EA101),'Group Calculations'!DZ101)))</f>
        <v/>
      </c>
      <c r="K101" s="79" t="str">
        <f t="shared" si="115"/>
        <v>Sandra Hazel Bailie MBE (Ireland ) &amp; Simon Martin (Ireland )</v>
      </c>
      <c r="L101" s="80" t="s">
        <v>651</v>
      </c>
    </row>
    <row r="102" spans="1:12">
      <c r="A102" s="75" t="str">
        <f>Groups!M30</f>
        <v>Linda Ng (Canada ) &amp; Mike McNorton (Canada )</v>
      </c>
      <c r="B102" s="76">
        <f t="shared" si="108"/>
        <v>0</v>
      </c>
      <c r="C102" s="76">
        <f t="shared" si="109"/>
        <v>0</v>
      </c>
      <c r="D102" s="76">
        <f t="shared" si="110"/>
        <v>0</v>
      </c>
      <c r="E102" s="76">
        <f t="shared" si="111"/>
        <v>0</v>
      </c>
      <c r="F102" s="76">
        <f t="shared" si="112"/>
        <v>0</v>
      </c>
      <c r="G102" s="77">
        <f t="shared" si="113"/>
        <v>0</v>
      </c>
      <c r="H102" s="109">
        <f t="shared" si="116"/>
        <v>0</v>
      </c>
      <c r="I102" s="109">
        <f t="shared" si="114"/>
        <v>0</v>
      </c>
      <c r="J102" s="78" t="str">
        <f>IF(A102="","",IF(B102=0,"",IF('Group Calculations'!EA102="=",CONCATENATE('Group Calculations'!DZ102,'Group Calculations'!EA102),'Group Calculations'!DZ102)))</f>
        <v/>
      </c>
      <c r="K102" s="79" t="str">
        <f t="shared" si="115"/>
        <v>Linda Ng (Canada ) &amp; Mike McNorton (Canada )</v>
      </c>
      <c r="L102" s="80" t="str" cm="1">
        <f t="array" ref="L102">IF(B99="","",IF(SUM(B99:B104=0),"",IF(ISNA(VLOOKUP(2,J99:K104,2,FALSE)),"Check Match Result",VLOOKUP(2,J99:K104,2,FALSE))))</f>
        <v>Check Match Result</v>
      </c>
    </row>
    <row r="103" spans="1:12">
      <c r="A103" s="75" t="str">
        <f>Groups!M31</f>
        <v>Natalie McWilliams (Scotland) &amp; Oliver John Thompson (Falkland Islands )</v>
      </c>
      <c r="B103" s="76">
        <f t="shared" si="108"/>
        <v>0</v>
      </c>
      <c r="C103" s="76">
        <f t="shared" si="109"/>
        <v>0</v>
      </c>
      <c r="D103" s="76">
        <f t="shared" si="110"/>
        <v>0</v>
      </c>
      <c r="E103" s="76">
        <f t="shared" si="111"/>
        <v>0</v>
      </c>
      <c r="F103" s="76">
        <f t="shared" si="112"/>
        <v>0</v>
      </c>
      <c r="G103" s="77">
        <f t="shared" si="113"/>
        <v>0</v>
      </c>
      <c r="H103" s="109">
        <f t="shared" si="116"/>
        <v>0</v>
      </c>
      <c r="I103" s="109">
        <f t="shared" si="114"/>
        <v>0</v>
      </c>
      <c r="J103" s="78" t="str">
        <f>IF(A103="","",IF(B103=0,"",IF('Group Calculations'!EA103="=",CONCATENATE('Group Calculations'!DZ103,'Group Calculations'!EA103),'Group Calculations'!DZ103)))</f>
        <v/>
      </c>
      <c r="K103" s="79" t="str">
        <f t="shared" si="115"/>
        <v>Natalie McWilliams (Scotland) &amp; Oliver John Thompson (Falkland Islands )</v>
      </c>
      <c r="L103" s="81"/>
    </row>
    <row r="104" spans="1:12" ht="15.75" thickBot="1">
      <c r="A104" s="82" t="str">
        <f>Groups!M32</f>
        <v>Maureen Caesar (Jamaica) &amp; Robert Simpson (Jamaica)</v>
      </c>
      <c r="B104" s="83">
        <f t="shared" si="108"/>
        <v>0</v>
      </c>
      <c r="C104" s="83">
        <f t="shared" si="109"/>
        <v>0</v>
      </c>
      <c r="D104" s="83">
        <f t="shared" si="110"/>
        <v>0</v>
      </c>
      <c r="E104" s="83">
        <f t="shared" si="111"/>
        <v>0</v>
      </c>
      <c r="F104" s="83">
        <f t="shared" si="112"/>
        <v>0</v>
      </c>
      <c r="G104" s="84">
        <f t="shared" si="113"/>
        <v>0</v>
      </c>
      <c r="H104" s="110">
        <f t="shared" si="116"/>
        <v>0</v>
      </c>
      <c r="I104" s="110">
        <f t="shared" si="114"/>
        <v>0</v>
      </c>
      <c r="J104" s="85" t="str">
        <f>IF(A104="","",IF(B104=0,"",IF('Group Calculations'!EA104="=",CONCATENATE('Group Calculations'!DZ104,'Group Calculations'!EA104),'Group Calculations'!DZ104)))</f>
        <v/>
      </c>
      <c r="K104" s="79" t="str">
        <f t="shared" si="115"/>
        <v>Maureen Caesar (Jamaica) &amp; Robert Simpson (Jamaica)</v>
      </c>
      <c r="L104" s="86"/>
    </row>
    <row r="105" spans="1:12" ht="15.75" thickBot="1"/>
    <row r="106" spans="1:12" s="66" customFormat="1" ht="45">
      <c r="A106" s="70" t="s">
        <v>530</v>
      </c>
      <c r="B106" s="71" t="s">
        <v>555</v>
      </c>
      <c r="C106" s="71" t="s">
        <v>556</v>
      </c>
      <c r="D106" s="71" t="s">
        <v>557</v>
      </c>
      <c r="E106" s="71" t="s">
        <v>558</v>
      </c>
      <c r="F106" s="71" t="s">
        <v>559</v>
      </c>
      <c r="G106" s="72" t="s">
        <v>560</v>
      </c>
      <c r="H106" s="73" t="s">
        <v>595</v>
      </c>
      <c r="I106" s="73" t="s">
        <v>603</v>
      </c>
      <c r="J106" s="74" t="s">
        <v>562</v>
      </c>
      <c r="L106" s="219" t="s">
        <v>563</v>
      </c>
    </row>
    <row r="107" spans="1:12">
      <c r="A107" s="75" t="str">
        <f>Groups!R27</f>
        <v>Ha Yat Ting (Gloria) (Hong Kong China ) &amp; Lai Gon-Lap Stanley (Hong Kong China )</v>
      </c>
      <c r="B107" s="76">
        <f t="shared" ref="B107:B112" si="117">IF($A107="","",VLOOKUP($A107,Group_Calculations,2,FALSE))</f>
        <v>0</v>
      </c>
      <c r="C107" s="76">
        <f t="shared" ref="C107:C112" si="118">IF($A107="","",VLOOKUP($A107,Group_Calculations,3,FALSE))</f>
        <v>0</v>
      </c>
      <c r="D107" s="76">
        <f t="shared" ref="D107:D112" si="119">IF($A107="","",VLOOKUP($A107,Group_Calculations,4,FALSE))</f>
        <v>0</v>
      </c>
      <c r="E107" s="76">
        <f t="shared" ref="E107:E112" si="120">IF($A107="","",VLOOKUP($A107,Group_Calculations,5,FALSE))</f>
        <v>0</v>
      </c>
      <c r="F107" s="76">
        <f t="shared" ref="F107:F112" si="121">IF($A107="","",VLOOKUP($A107,Group_Calculations,6,FALSE))</f>
        <v>0</v>
      </c>
      <c r="G107" s="76">
        <f t="shared" ref="G107:G112" si="122">IF($A107="","",VLOOKUP($A107,Group_Calculations,7,FALSE))</f>
        <v>0</v>
      </c>
      <c r="H107" s="109">
        <f>C107*3</f>
        <v>0</v>
      </c>
      <c r="I107" s="109">
        <f t="shared" ref="I107:I112" si="123">IF($A107="","",VLOOKUP($A107,Group_Calculations,9,FALSE))</f>
        <v>0</v>
      </c>
      <c r="J107" s="78" t="str">
        <f>IF(A107="","",IF(B107=0,"",IF('Group Calculations'!EA107="=",CONCATENATE('Group Calculations'!DZ107,'Group Calculations'!EA107),'Group Calculations'!DZ107)))</f>
        <v/>
      </c>
      <c r="K107" s="79" t="str">
        <f t="shared" ref="K107:K112" si="124">A107</f>
        <v>Ha Yat Ting (Gloria) (Hong Kong China ) &amp; Lai Gon-Lap Stanley (Hong Kong China )</v>
      </c>
      <c r="L107" s="80" t="str" cm="1">
        <f t="array" ref="L107">IF(B107="","",IF(SUM(B107:B112=0),"",IF(ISNA(VLOOKUP(1,J107:K112,2,FALSE)),"Check Match Result",VLOOKUP(1,J107:K112,2,FALSE))))</f>
        <v>Check Match Result</v>
      </c>
    </row>
    <row r="108" spans="1:12">
      <c r="A108" s="75" t="str">
        <f>Groups!R28</f>
        <v>Cindy Royet  (France) &amp; Maxime Faure  (France)</v>
      </c>
      <c r="B108" s="76">
        <f t="shared" si="117"/>
        <v>0</v>
      </c>
      <c r="C108" s="76">
        <f t="shared" si="118"/>
        <v>0</v>
      </c>
      <c r="D108" s="76">
        <f t="shared" si="119"/>
        <v>0</v>
      </c>
      <c r="E108" s="76">
        <f t="shared" si="120"/>
        <v>0</v>
      </c>
      <c r="F108" s="76">
        <f t="shared" si="121"/>
        <v>0</v>
      </c>
      <c r="G108" s="77">
        <f t="shared" si="122"/>
        <v>0</v>
      </c>
      <c r="H108" s="109">
        <f t="shared" ref="H108:H112" si="125">C108*3</f>
        <v>0</v>
      </c>
      <c r="I108" s="109">
        <f t="shared" si="123"/>
        <v>0</v>
      </c>
      <c r="J108" s="78" t="str">
        <f>IF(A108="","",IF(B108=0,"",IF('Group Calculations'!EA108="=",CONCATENATE('Group Calculations'!DZ108,'Group Calculations'!EA108),'Group Calculations'!DZ108)))</f>
        <v/>
      </c>
      <c r="K108" s="79" t="str">
        <f t="shared" si="124"/>
        <v>Cindy Royet  (France) &amp; Maxime Faure  (France)</v>
      </c>
      <c r="L108" s="80" t="str">
        <f>IF(L107="Shoot Out Required","Shoot Out Winner","")</f>
        <v/>
      </c>
    </row>
    <row r="109" spans="1:12">
      <c r="A109" s="75" t="str">
        <f>Groups!R29</f>
        <v>Mary Thompson (USA) &amp; Loren Dion (USA)</v>
      </c>
      <c r="B109" s="76">
        <f t="shared" si="117"/>
        <v>0</v>
      </c>
      <c r="C109" s="76">
        <f t="shared" si="118"/>
        <v>0</v>
      </c>
      <c r="D109" s="76">
        <f t="shared" si="119"/>
        <v>0</v>
      </c>
      <c r="E109" s="76">
        <f t="shared" si="120"/>
        <v>0</v>
      </c>
      <c r="F109" s="76">
        <f t="shared" si="121"/>
        <v>0</v>
      </c>
      <c r="G109" s="77">
        <f t="shared" si="122"/>
        <v>0</v>
      </c>
      <c r="H109" s="109">
        <f t="shared" si="125"/>
        <v>0</v>
      </c>
      <c r="I109" s="109">
        <f t="shared" si="123"/>
        <v>0</v>
      </c>
      <c r="J109" s="78" t="str">
        <f>IF(A109="","",IF(B109=0,"",IF('Group Calculations'!EA109="=",CONCATENATE('Group Calculations'!DZ109,'Group Calculations'!EA109),'Group Calculations'!DZ109)))</f>
        <v/>
      </c>
      <c r="K109" s="79" t="str">
        <f t="shared" si="124"/>
        <v>Mary Thompson (USA) &amp; Loren Dion (USA)</v>
      </c>
      <c r="L109" s="80" t="s">
        <v>651</v>
      </c>
    </row>
    <row r="110" spans="1:12">
      <c r="A110" s="75" t="str">
        <f>Groups!R30</f>
        <v>Tayla Bruce (New Zealand) &amp; Shannon McIlroy (New Zealand)</v>
      </c>
      <c r="B110" s="76">
        <f t="shared" si="117"/>
        <v>0</v>
      </c>
      <c r="C110" s="76">
        <f t="shared" si="118"/>
        <v>0</v>
      </c>
      <c r="D110" s="76">
        <f t="shared" si="119"/>
        <v>0</v>
      </c>
      <c r="E110" s="76">
        <f t="shared" si="120"/>
        <v>0</v>
      </c>
      <c r="F110" s="76">
        <f t="shared" si="121"/>
        <v>0</v>
      </c>
      <c r="G110" s="77">
        <f t="shared" si="122"/>
        <v>0</v>
      </c>
      <c r="H110" s="109">
        <f t="shared" si="125"/>
        <v>0</v>
      </c>
      <c r="I110" s="109">
        <f t="shared" si="123"/>
        <v>0</v>
      </c>
      <c r="J110" s="78" t="str">
        <f>IF(A110="","",IF(B110=0,"",IF('Group Calculations'!EA110="=",CONCATENATE('Group Calculations'!DZ110,'Group Calculations'!EA110),'Group Calculations'!DZ110)))</f>
        <v/>
      </c>
      <c r="K110" s="79" t="str">
        <f t="shared" si="124"/>
        <v>Tayla Bruce (New Zealand) &amp; Shannon McIlroy (New Zealand)</v>
      </c>
      <c r="L110" s="80" t="str" cm="1">
        <f t="array" ref="L110">IF(B107="","",IF(SUM(B107:B112=0),"",IF(ISNA(VLOOKUP(2,J107:K112,2,FALSE)),"Check Match Result",VLOOKUP(2,J107:K112,2,FALSE))))</f>
        <v>Check Match Result</v>
      </c>
    </row>
    <row r="111" spans="1:12">
      <c r="A111" s="75" t="str">
        <f>Groups!R31</f>
        <v>Rebecca McMillan (England ) &amp; Harry Goodwin (England )</v>
      </c>
      <c r="B111" s="76">
        <f t="shared" si="117"/>
        <v>0</v>
      </c>
      <c r="C111" s="76">
        <f t="shared" si="118"/>
        <v>0</v>
      </c>
      <c r="D111" s="76">
        <f t="shared" si="119"/>
        <v>0</v>
      </c>
      <c r="E111" s="76">
        <f t="shared" si="120"/>
        <v>0</v>
      </c>
      <c r="F111" s="76">
        <f t="shared" si="121"/>
        <v>0</v>
      </c>
      <c r="G111" s="77">
        <f t="shared" si="122"/>
        <v>0</v>
      </c>
      <c r="H111" s="109">
        <f t="shared" si="125"/>
        <v>0</v>
      </c>
      <c r="I111" s="109">
        <f t="shared" si="123"/>
        <v>0</v>
      </c>
      <c r="J111" s="78" t="str">
        <f>IF(A111="","",IF(B111=0,"",IF('Group Calculations'!EA111="=",CONCATENATE('Group Calculations'!DZ111,'Group Calculations'!EA111),'Group Calculations'!DZ111)))</f>
        <v/>
      </c>
      <c r="K111" s="79" t="str">
        <f t="shared" si="124"/>
        <v>Rebecca McMillan (England ) &amp; Harry Goodwin (England )</v>
      </c>
      <c r="L111" s="81"/>
    </row>
    <row r="112" spans="1:12" ht="15.75" thickBot="1">
      <c r="A112" s="82" t="str">
        <f>Groups!R32</f>
        <v>Lee Beng Hua (May) (Singapore ) &amp; Chiu Pok Man (Singapore )</v>
      </c>
      <c r="B112" s="83">
        <f t="shared" si="117"/>
        <v>0</v>
      </c>
      <c r="C112" s="83">
        <f t="shared" si="118"/>
        <v>0</v>
      </c>
      <c r="D112" s="83">
        <f t="shared" si="119"/>
        <v>0</v>
      </c>
      <c r="E112" s="83">
        <f t="shared" si="120"/>
        <v>0</v>
      </c>
      <c r="F112" s="83">
        <f t="shared" si="121"/>
        <v>0</v>
      </c>
      <c r="G112" s="84">
        <f t="shared" si="122"/>
        <v>0</v>
      </c>
      <c r="H112" s="110">
        <f t="shared" si="125"/>
        <v>0</v>
      </c>
      <c r="I112" s="110">
        <f t="shared" si="123"/>
        <v>0</v>
      </c>
      <c r="J112" s="85" t="str">
        <f>IF(A112="","",IF(B112=0,"",IF('Group Calculations'!EA112="=",CONCATENATE('Group Calculations'!DZ112,'Group Calculations'!EA112),'Group Calculations'!DZ112)))</f>
        <v/>
      </c>
      <c r="K112" s="79" t="str">
        <f t="shared" si="124"/>
        <v>Lee Beng Hua (May) (Singapore ) &amp; Chiu Pok Man (Singapore )</v>
      </c>
      <c r="L112" s="86"/>
    </row>
    <row r="113" spans="1:12" ht="15.75" thickBot="1"/>
    <row r="114" spans="1:12" s="66" customFormat="1" ht="45">
      <c r="A114" s="70" t="s">
        <v>531</v>
      </c>
      <c r="B114" s="71" t="s">
        <v>555</v>
      </c>
      <c r="C114" s="71" t="s">
        <v>556</v>
      </c>
      <c r="D114" s="71" t="s">
        <v>557</v>
      </c>
      <c r="E114" s="71" t="s">
        <v>558</v>
      </c>
      <c r="F114" s="71" t="s">
        <v>559</v>
      </c>
      <c r="G114" s="72" t="s">
        <v>560</v>
      </c>
      <c r="H114" s="73" t="s">
        <v>595</v>
      </c>
      <c r="I114" s="73" t="s">
        <v>603</v>
      </c>
      <c r="J114" s="74" t="s">
        <v>562</v>
      </c>
      <c r="L114" s="219" t="s">
        <v>563</v>
      </c>
    </row>
    <row r="115" spans="1:12">
      <c r="A115" s="75" t="str">
        <f>Groups!W27</f>
        <v>Rosemary Ogier (Guernsey ) &amp; Jason Greenslade (Guernsey )</v>
      </c>
      <c r="B115" s="76">
        <f t="shared" ref="B115:B120" si="126">IF($A115="","",VLOOKUP($A115,Group_Calculations,2,FALSE))</f>
        <v>0</v>
      </c>
      <c r="C115" s="76">
        <f t="shared" ref="C115:C120" si="127">IF($A115="","",VLOOKUP($A115,Group_Calculations,3,FALSE))</f>
        <v>0</v>
      </c>
      <c r="D115" s="76">
        <f t="shared" ref="D115:D120" si="128">IF($A115="","",VLOOKUP($A115,Group_Calculations,4,FALSE))</f>
        <v>0</v>
      </c>
      <c r="E115" s="76">
        <f t="shared" ref="E115:E120" si="129">IF($A115="","",VLOOKUP($A115,Group_Calculations,5,FALSE))</f>
        <v>0</v>
      </c>
      <c r="F115" s="76">
        <f t="shared" ref="F115:F120" si="130">IF($A115="","",VLOOKUP($A115,Group_Calculations,6,FALSE))</f>
        <v>0</v>
      </c>
      <c r="G115" s="76">
        <f t="shared" ref="G115:G120" si="131">IF($A115="","",VLOOKUP($A115,Group_Calculations,7,FALSE))</f>
        <v>0</v>
      </c>
      <c r="H115" s="109">
        <f>C115*3</f>
        <v>0</v>
      </c>
      <c r="I115" s="109">
        <f t="shared" ref="I115:I120" si="132">IF($A115="","",VLOOKUP($A115,Group_Calculations,9,FALSE))</f>
        <v>0</v>
      </c>
      <c r="J115" s="78" t="str">
        <f>IF(A115="","",IF(B115=0,"",IF('Group Calculations'!EA115="=",CONCATENATE('Group Calculations'!DZ115,'Group Calculations'!EA115),'Group Calculations'!DZ115)))</f>
        <v/>
      </c>
      <c r="K115" s="79" t="str">
        <f t="shared" ref="K115:K120" si="133">A115</f>
        <v>Rosemary Ogier (Guernsey ) &amp; Jason Greenslade (Guernsey )</v>
      </c>
      <c r="L115" s="80" t="str" cm="1">
        <f t="array" ref="L115">IF(B115="","",IF(SUM(B115:B120=0),"",IF(ISNA(VLOOKUP(1,J115:K120,2,FALSE)),"Check Match Result",VLOOKUP(1,J115:K120,2,FALSE))))</f>
        <v>Check Match Result</v>
      </c>
    </row>
    <row r="116" spans="1:12">
      <c r="A116" s="75" t="str">
        <f>Groups!W28</f>
        <v>Keiko Kurohara (Japan ) &amp; Hisaharu Satou (Japan )</v>
      </c>
      <c r="B116" s="76">
        <f t="shared" si="126"/>
        <v>0</v>
      </c>
      <c r="C116" s="76">
        <f t="shared" si="127"/>
        <v>0</v>
      </c>
      <c r="D116" s="76">
        <f t="shared" si="128"/>
        <v>0</v>
      </c>
      <c r="E116" s="76">
        <f t="shared" si="129"/>
        <v>0</v>
      </c>
      <c r="F116" s="76">
        <f t="shared" si="130"/>
        <v>0</v>
      </c>
      <c r="G116" s="77">
        <f t="shared" si="131"/>
        <v>0</v>
      </c>
      <c r="H116" s="109">
        <f t="shared" ref="H116:H120" si="134">C116*3</f>
        <v>0</v>
      </c>
      <c r="I116" s="109">
        <f t="shared" si="132"/>
        <v>0</v>
      </c>
      <c r="J116" s="78" t="str">
        <f>IF(A116="","",IF(B116=0,"",IF('Group Calculations'!EA116="=",CONCATENATE('Group Calculations'!DZ116,'Group Calculations'!EA116),'Group Calculations'!DZ116)))</f>
        <v/>
      </c>
      <c r="K116" s="79" t="str">
        <f t="shared" si="133"/>
        <v>Keiko Kurohara (Japan ) &amp; Hisaharu Satou (Japan )</v>
      </c>
      <c r="L116" s="80" t="str">
        <f>IF(L115="Shoot Out Required","Shoot Out Winner","")</f>
        <v/>
      </c>
    </row>
    <row r="117" spans="1:12">
      <c r="A117" s="75" t="str">
        <f>Groups!W29</f>
        <v>Esme Haley (South Africa ) &amp; Jason Lee Evans (South Africa )</v>
      </c>
      <c r="B117" s="76">
        <f t="shared" si="126"/>
        <v>0</v>
      </c>
      <c r="C117" s="76">
        <f t="shared" si="127"/>
        <v>0</v>
      </c>
      <c r="D117" s="76">
        <f t="shared" si="128"/>
        <v>0</v>
      </c>
      <c r="E117" s="76">
        <f t="shared" si="129"/>
        <v>0</v>
      </c>
      <c r="F117" s="76">
        <f t="shared" si="130"/>
        <v>0</v>
      </c>
      <c r="G117" s="77">
        <f t="shared" si="131"/>
        <v>0</v>
      </c>
      <c r="H117" s="109">
        <f t="shared" si="134"/>
        <v>0</v>
      </c>
      <c r="I117" s="109">
        <f t="shared" si="132"/>
        <v>0</v>
      </c>
      <c r="J117" s="78" t="str">
        <f>IF(A117="","",IF(B117=0,"",IF('Group Calculations'!EA117="=",CONCATENATE('Group Calculations'!DZ117,'Group Calculations'!EA117),'Group Calculations'!DZ117)))</f>
        <v/>
      </c>
      <c r="K117" s="79" t="str">
        <f t="shared" si="133"/>
        <v>Esme Haley (South Africa ) &amp; Jason Lee Evans (South Africa )</v>
      </c>
      <c r="L117" s="80" t="s">
        <v>651</v>
      </c>
    </row>
    <row r="118" spans="1:12">
      <c r="A118" s="75" t="str">
        <f>Groups!W30</f>
        <v>Lisa Bonsor (Spain) &amp; Peter Bonsor (Spain)</v>
      </c>
      <c r="B118" s="76">
        <f t="shared" si="126"/>
        <v>0</v>
      </c>
      <c r="C118" s="76">
        <f t="shared" si="127"/>
        <v>0</v>
      </c>
      <c r="D118" s="76">
        <f t="shared" si="128"/>
        <v>0</v>
      </c>
      <c r="E118" s="76">
        <f t="shared" si="129"/>
        <v>0</v>
      </c>
      <c r="F118" s="76">
        <f t="shared" si="130"/>
        <v>0</v>
      </c>
      <c r="G118" s="77">
        <f t="shared" si="131"/>
        <v>0</v>
      </c>
      <c r="H118" s="109">
        <f t="shared" si="134"/>
        <v>0</v>
      </c>
      <c r="I118" s="109">
        <f t="shared" si="132"/>
        <v>0</v>
      </c>
      <c r="J118" s="78" t="str">
        <f>IF(A118="","",IF(B118=0,"",IF('Group Calculations'!EA118="=",CONCATENATE('Group Calculations'!DZ118,'Group Calculations'!EA118),'Group Calculations'!DZ118)))</f>
        <v/>
      </c>
      <c r="K118" s="79" t="str">
        <f t="shared" si="133"/>
        <v>Lisa Bonsor (Spain) &amp; Peter Bonsor (Spain)</v>
      </c>
      <c r="L118" s="80" t="str" cm="1">
        <f t="array" ref="L118">IF(B115="","",IF(SUM(B115:B120=0),"",IF(ISNA(VLOOKUP(2,J115:K120,2,FALSE)),"Check Match Result",VLOOKUP(2,J115:K120,2,FALSE))))</f>
        <v>Check Match Result</v>
      </c>
    </row>
    <row r="119" spans="1:12">
      <c r="A119" s="75" t="str">
        <f>Groups!W31</f>
        <v>Julie Forrest (Defending Champion) &amp; Michael Stepney (Scotland)</v>
      </c>
      <c r="B119" s="76">
        <f t="shared" si="126"/>
        <v>0</v>
      </c>
      <c r="C119" s="76">
        <f t="shared" si="127"/>
        <v>0</v>
      </c>
      <c r="D119" s="76">
        <f t="shared" si="128"/>
        <v>0</v>
      </c>
      <c r="E119" s="76">
        <f t="shared" si="129"/>
        <v>0</v>
      </c>
      <c r="F119" s="76">
        <f t="shared" si="130"/>
        <v>0</v>
      </c>
      <c r="G119" s="77">
        <f t="shared" si="131"/>
        <v>0</v>
      </c>
      <c r="H119" s="109">
        <f t="shared" si="134"/>
        <v>0</v>
      </c>
      <c r="I119" s="109">
        <f t="shared" si="132"/>
        <v>0</v>
      </c>
      <c r="J119" s="78" t="str">
        <f>IF(A119="","",IF(B119=0,"",IF('Group Calculations'!EA119="=",CONCATENATE('Group Calculations'!DZ119,'Group Calculations'!EA119),'Group Calculations'!DZ119)))</f>
        <v/>
      </c>
      <c r="K119" s="79" t="str">
        <f t="shared" si="133"/>
        <v>Julie Forrest (Defending Champion) &amp; Michael Stepney (Scotland)</v>
      </c>
      <c r="L119" s="81"/>
    </row>
    <row r="120" spans="1:12" ht="15.75" thickBot="1">
      <c r="A120" s="82" t="str">
        <f>Groups!W32</f>
        <v>Rahsan Akar (Turkiye) &amp; Ozkan Akar (Turkiye)</v>
      </c>
      <c r="B120" s="83">
        <f t="shared" si="126"/>
        <v>0</v>
      </c>
      <c r="C120" s="83">
        <f t="shared" si="127"/>
        <v>0</v>
      </c>
      <c r="D120" s="83">
        <f t="shared" si="128"/>
        <v>0</v>
      </c>
      <c r="E120" s="83">
        <f t="shared" si="129"/>
        <v>0</v>
      </c>
      <c r="F120" s="83">
        <f t="shared" si="130"/>
        <v>0</v>
      </c>
      <c r="G120" s="84">
        <f t="shared" si="131"/>
        <v>0</v>
      </c>
      <c r="H120" s="110">
        <f t="shared" si="134"/>
        <v>0</v>
      </c>
      <c r="I120" s="110">
        <f t="shared" si="132"/>
        <v>0</v>
      </c>
      <c r="J120" s="85" t="str">
        <f>IF(A120="","",IF(B120=0,"",IF('Group Calculations'!EA120="=",CONCATENATE('Group Calculations'!DZ120,'Group Calculations'!EA120),'Group Calculations'!DZ120)))</f>
        <v/>
      </c>
      <c r="K120" s="79" t="str">
        <f t="shared" si="133"/>
        <v>Rahsan Akar (Turkiye) &amp; Ozkan Akar (Turkiye)</v>
      </c>
      <c r="L120" s="86"/>
    </row>
  </sheetData>
  <sheetProtection selectLockedCells="1"/>
  <mergeCells count="1">
    <mergeCell ref="A1:J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6" orientation="portrait" horizontalDpi="360" verticalDpi="360" r:id="rId1"/>
  <headerFooter>
    <oddHeader>&amp;CThe Co-operative Funeralcare UK Masters Tour Group Tables
(&amp;F)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27CAA-B1B1-4B90-B8F5-BAD391083E07}">
  <dimension ref="A1:EA135"/>
  <sheetViews>
    <sheetView topLeftCell="A86" zoomScale="85" workbookViewId="0">
      <selection activeCell="B101" sqref="B101"/>
    </sheetView>
  </sheetViews>
  <sheetFormatPr defaultColWidth="8.7109375" defaultRowHeight="15.75"/>
  <cols>
    <col min="1" max="1" width="84" style="246" bestFit="1" customWidth="1"/>
    <col min="2" max="5" width="8.7109375" style="92" customWidth="1"/>
    <col min="6" max="27" width="8.7109375" style="90" customWidth="1"/>
    <col min="28" max="28" width="8.7109375" style="244" customWidth="1"/>
    <col min="29" max="31" width="8.7109375" style="90" customWidth="1"/>
    <col min="32" max="32" width="8.140625" style="90" customWidth="1"/>
    <col min="33" max="37" width="8.7109375" style="90" customWidth="1"/>
    <col min="38" max="47" width="8.7109375" style="92"/>
    <col min="48" max="48" width="8.7109375" style="246"/>
    <col min="49" max="67" width="8.7109375" style="92"/>
    <col min="68" max="68" width="8.7109375" style="246"/>
    <col min="69" max="77" width="8.7109375" style="92"/>
    <col min="78" max="87" width="10.5703125" style="92" customWidth="1"/>
    <col min="88" max="88" width="8.7109375" style="246"/>
    <col min="89" max="107" width="8.7109375" style="92"/>
    <col min="108" max="108" width="8.7109375" style="246"/>
    <col min="109" max="127" width="8.7109375" style="92"/>
    <col min="128" max="128" width="8.7109375" style="246"/>
    <col min="129" max="129" width="9.85546875" style="246" customWidth="1"/>
    <col min="130" max="131" width="8.7109375" style="246"/>
    <col min="132" max="16384" width="8.7109375" style="92"/>
  </cols>
  <sheetData>
    <row r="1" spans="1:131" s="90" customFormat="1" ht="30" customHeight="1">
      <c r="A1" s="244"/>
      <c r="F1" s="303"/>
      <c r="G1" s="303"/>
      <c r="H1" s="303" t="s">
        <v>564</v>
      </c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 t="s">
        <v>565</v>
      </c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 t="s">
        <v>566</v>
      </c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 t="s">
        <v>567</v>
      </c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 t="s">
        <v>568</v>
      </c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 t="s">
        <v>569</v>
      </c>
      <c r="DF1" s="303"/>
      <c r="DG1" s="303"/>
      <c r="DH1" s="303"/>
      <c r="DI1" s="303"/>
      <c r="DJ1" s="303"/>
      <c r="DK1" s="303"/>
      <c r="DL1" s="303"/>
      <c r="DM1" s="303"/>
      <c r="DN1" s="303"/>
      <c r="DO1" s="303"/>
      <c r="DP1" s="303"/>
      <c r="DQ1" s="303"/>
      <c r="DR1" s="303"/>
      <c r="DS1" s="303"/>
      <c r="DT1" s="303"/>
      <c r="DU1" s="303"/>
      <c r="DV1" s="303"/>
      <c r="DW1" s="303"/>
      <c r="DX1" s="303"/>
      <c r="DY1" s="304" t="s">
        <v>570</v>
      </c>
      <c r="DZ1" s="304" t="s">
        <v>571</v>
      </c>
      <c r="EA1" s="304"/>
    </row>
    <row r="2" spans="1:131" ht="60" customHeight="1">
      <c r="A2" s="245" t="s">
        <v>606</v>
      </c>
      <c r="B2" s="93" t="s">
        <v>572</v>
      </c>
      <c r="C2" s="93" t="s">
        <v>573</v>
      </c>
      <c r="D2" s="93" t="s">
        <v>574</v>
      </c>
      <c r="E2" s="94" t="s">
        <v>598</v>
      </c>
      <c r="F2" s="94" t="s">
        <v>599</v>
      </c>
      <c r="G2" s="94" t="s">
        <v>600</v>
      </c>
      <c r="H2" s="94" t="s">
        <v>595</v>
      </c>
      <c r="I2" s="94" t="s">
        <v>601</v>
      </c>
      <c r="J2" s="302" t="s">
        <v>604</v>
      </c>
      <c r="K2" s="302"/>
      <c r="L2" s="94" t="s">
        <v>603</v>
      </c>
      <c r="M2" s="302" t="s">
        <v>605</v>
      </c>
      <c r="N2" s="302"/>
      <c r="O2" s="94" t="s">
        <v>560</v>
      </c>
      <c r="P2" s="302" t="s">
        <v>575</v>
      </c>
      <c r="Q2" s="302"/>
      <c r="R2" s="94" t="s">
        <v>576</v>
      </c>
      <c r="S2" s="302" t="s">
        <v>292</v>
      </c>
      <c r="T2" s="302"/>
      <c r="U2" s="302"/>
      <c r="V2" s="302"/>
      <c r="W2" s="302"/>
      <c r="X2" s="302"/>
      <c r="Y2" s="302" t="s">
        <v>577</v>
      </c>
      <c r="Z2" s="302"/>
      <c r="AA2" s="94" t="s">
        <v>590</v>
      </c>
      <c r="AB2" s="247" t="s">
        <v>578</v>
      </c>
      <c r="AC2" s="94" t="s">
        <v>595</v>
      </c>
      <c r="AD2" s="302" t="s">
        <v>604</v>
      </c>
      <c r="AE2" s="302"/>
      <c r="AF2" s="94" t="s">
        <v>602</v>
      </c>
      <c r="AG2" s="302" t="s">
        <v>605</v>
      </c>
      <c r="AH2" s="302"/>
      <c r="AI2" s="94" t="s">
        <v>560</v>
      </c>
      <c r="AJ2" s="302" t="s">
        <v>575</v>
      </c>
      <c r="AK2" s="302"/>
      <c r="AL2" s="94" t="s">
        <v>576</v>
      </c>
      <c r="AM2" s="302" t="s">
        <v>292</v>
      </c>
      <c r="AN2" s="302"/>
      <c r="AO2" s="302"/>
      <c r="AP2" s="302"/>
      <c r="AQ2" s="302"/>
      <c r="AR2" s="302"/>
      <c r="AS2" s="302" t="s">
        <v>577</v>
      </c>
      <c r="AT2" s="302"/>
      <c r="AU2" s="94" t="s">
        <v>590</v>
      </c>
      <c r="AV2" s="247" t="s">
        <v>579</v>
      </c>
      <c r="AW2" s="94" t="s">
        <v>595</v>
      </c>
      <c r="AX2" s="302" t="s">
        <v>604</v>
      </c>
      <c r="AY2" s="302"/>
      <c r="AZ2" s="94" t="s">
        <v>602</v>
      </c>
      <c r="BA2" s="302" t="s">
        <v>605</v>
      </c>
      <c r="BB2" s="302"/>
      <c r="BC2" s="94" t="s">
        <v>560</v>
      </c>
      <c r="BD2" s="302" t="s">
        <v>575</v>
      </c>
      <c r="BE2" s="302"/>
      <c r="BF2" s="94" t="s">
        <v>576</v>
      </c>
      <c r="BG2" s="302" t="s">
        <v>292</v>
      </c>
      <c r="BH2" s="302"/>
      <c r="BI2" s="302"/>
      <c r="BJ2" s="302"/>
      <c r="BK2" s="302"/>
      <c r="BL2" s="302"/>
      <c r="BM2" s="302" t="s">
        <v>577</v>
      </c>
      <c r="BN2" s="302"/>
      <c r="BO2" s="94" t="s">
        <v>590</v>
      </c>
      <c r="BP2" s="247" t="s">
        <v>580</v>
      </c>
      <c r="BQ2" s="94" t="s">
        <v>595</v>
      </c>
      <c r="BR2" s="302" t="s">
        <v>604</v>
      </c>
      <c r="BS2" s="302"/>
      <c r="BT2" s="94" t="s">
        <v>602</v>
      </c>
      <c r="BU2" s="302" t="s">
        <v>605</v>
      </c>
      <c r="BV2" s="302"/>
      <c r="BW2" s="94" t="s">
        <v>560</v>
      </c>
      <c r="BX2" s="302" t="s">
        <v>575</v>
      </c>
      <c r="BY2" s="302"/>
      <c r="BZ2" s="94" t="s">
        <v>576</v>
      </c>
      <c r="CA2" s="302" t="s">
        <v>292</v>
      </c>
      <c r="CB2" s="302"/>
      <c r="CC2" s="302"/>
      <c r="CD2" s="302"/>
      <c r="CE2" s="302"/>
      <c r="CF2" s="302"/>
      <c r="CG2" s="302" t="s">
        <v>577</v>
      </c>
      <c r="CH2" s="302"/>
      <c r="CI2" s="94" t="s">
        <v>590</v>
      </c>
      <c r="CJ2" s="247" t="s">
        <v>581</v>
      </c>
      <c r="CK2" s="94" t="s">
        <v>595</v>
      </c>
      <c r="CL2" s="302" t="s">
        <v>604</v>
      </c>
      <c r="CM2" s="302"/>
      <c r="CN2" s="94" t="s">
        <v>602</v>
      </c>
      <c r="CO2" s="302" t="s">
        <v>605</v>
      </c>
      <c r="CP2" s="302"/>
      <c r="CQ2" s="94" t="s">
        <v>560</v>
      </c>
      <c r="CR2" s="302" t="s">
        <v>575</v>
      </c>
      <c r="CS2" s="302"/>
      <c r="CT2" s="94" t="s">
        <v>576</v>
      </c>
      <c r="CU2" s="302" t="s">
        <v>292</v>
      </c>
      <c r="CV2" s="302"/>
      <c r="CW2" s="302"/>
      <c r="CX2" s="302"/>
      <c r="CY2" s="302"/>
      <c r="CZ2" s="302"/>
      <c r="DA2" s="302" t="s">
        <v>577</v>
      </c>
      <c r="DB2" s="302"/>
      <c r="DC2" s="94" t="s">
        <v>590</v>
      </c>
      <c r="DD2" s="247" t="s">
        <v>582</v>
      </c>
      <c r="DE2" s="94" t="s">
        <v>595</v>
      </c>
      <c r="DF2" s="302" t="s">
        <v>604</v>
      </c>
      <c r="DG2" s="302"/>
      <c r="DH2" s="94" t="s">
        <v>602</v>
      </c>
      <c r="DI2" s="302" t="s">
        <v>605</v>
      </c>
      <c r="DJ2" s="302"/>
      <c r="DK2" s="94" t="s">
        <v>560</v>
      </c>
      <c r="DL2" s="302" t="s">
        <v>575</v>
      </c>
      <c r="DM2" s="302"/>
      <c r="DN2" s="94" t="s">
        <v>576</v>
      </c>
      <c r="DO2" s="302" t="s">
        <v>292</v>
      </c>
      <c r="DP2" s="302"/>
      <c r="DQ2" s="302"/>
      <c r="DR2" s="302"/>
      <c r="DS2" s="302"/>
      <c r="DT2" s="302"/>
      <c r="DU2" s="302" t="s">
        <v>577</v>
      </c>
      <c r="DV2" s="302"/>
      <c r="DW2" s="94" t="s">
        <v>590</v>
      </c>
      <c r="DX2" s="247" t="s">
        <v>583</v>
      </c>
      <c r="DY2" s="305"/>
      <c r="DZ2" s="304"/>
      <c r="EA2" s="304"/>
    </row>
    <row r="3" spans="1:131">
      <c r="A3" s="246" t="str">
        <f>'Group Tables'!A3</f>
        <v>Robert Simpson (Jamaica)</v>
      </c>
      <c r="B3" s="90">
        <f>SUM(COUNTIF(Results!K:K,A3),COUNTIF(Results!L:L,A3))</f>
        <v>0</v>
      </c>
      <c r="C3" s="90">
        <f>SUM(COUNTIF(Results!K:K,A3))</f>
        <v>0</v>
      </c>
      <c r="D3" s="90">
        <f>B3-C3</f>
        <v>0</v>
      </c>
      <c r="E3" s="90">
        <f>SUM(SUMIF(Results!B:B,A3,Results!C:C),SUMIF(Results!J:J,A3,Results!G:G),SUMIF(Results!B:B,A3,Results!D:D),SUMIF(Results!J:J,A3,Results!H:H))</f>
        <v>0</v>
      </c>
      <c r="F3" s="90">
        <f>SUM(SUMIF(Results!B:B,A3,Results!G:G),SUMIF(Results!J:J,A3,Results!C:C),SUMIF(Results!B:B,A3,Results!H:H),SUMIF(Results!J:J,A3,Results!D:D))</f>
        <v>0</v>
      </c>
      <c r="G3" s="108">
        <f>E3-F3</f>
        <v>0</v>
      </c>
      <c r="H3" s="90">
        <f>C3*3</f>
        <v>0</v>
      </c>
      <c r="I3" s="90">
        <f>SUM(SUMIF(Results!N:N,A3,Results!R:R),SUMIF(Results!T:T,A3,Results!X:X))</f>
        <v>0</v>
      </c>
      <c r="J3" s="90">
        <f>IF(B3=0,0,RANK(H3,H3:H8,0))</f>
        <v>0</v>
      </c>
      <c r="K3" s="90" t="str">
        <f>IF(J3=1,IF(ISNUMBER(MATCH(J3,J4:J8,0)),"=",""),"")</f>
        <v/>
      </c>
      <c r="L3" s="90">
        <f t="shared" ref="L3:L8" si="0">IF(J3=1,I3,-1)</f>
        <v>-1</v>
      </c>
      <c r="M3" s="90">
        <f>IF(B3=0,0,IF(ISERROR(RANK(L3,L3:L8,0)),0,RANK(L3,L3:L8,0)))</f>
        <v>0</v>
      </c>
      <c r="N3" s="90" t="str">
        <f>IF(M3=1,IF(ISNUMBER(MATCH(M3,M4:M8,0)),"=",""),"")</f>
        <v/>
      </c>
      <c r="O3" s="90">
        <f t="shared" ref="O3:O8" si="1">IF(M3=1,G3,-1)</f>
        <v>-1</v>
      </c>
      <c r="P3" s="90">
        <f>IF(B3=0,0,IF(ISERROR(RANK(O3,O3:O8,0)),0,RANK(O3,O3:O8,0)))</f>
        <v>0</v>
      </c>
      <c r="Q3" s="90" t="str">
        <f>IF(P3=1,IF(ISNUMBER(MATCH(P3,P4:P8,0)),"=",""),"")</f>
        <v/>
      </c>
      <c r="R3" s="90">
        <f>IF(CONCATENATE(P3,Q3)="1=",1,0)</f>
        <v>0</v>
      </c>
      <c r="S3" s="95"/>
      <c r="T3" s="90">
        <f>IF(AND(R3=1,R4=1),IF('Result Calculations'!$E5=$A3,1,0),0)</f>
        <v>0</v>
      </c>
      <c r="U3" s="90">
        <f>IF(AND(R3=1,R5=1),IF('Result Calculations'!$E6=$A3,1,0),0)</f>
        <v>0</v>
      </c>
      <c r="V3" s="90">
        <f>IF(AND(R3=1,R6=1),IF('Result Calculations'!$E7=$A3,1,0),0)</f>
        <v>0</v>
      </c>
      <c r="W3" s="90">
        <f>IF(AND(R3=1,R7=1),IF('Result Calculations'!$E8=$A3,1,0),0)</f>
        <v>0</v>
      </c>
      <c r="X3" s="90">
        <f>IF(AND(R3=1,R8=1),IF('Result Calculations'!$E9=$A3,1,0),0)</f>
        <v>0</v>
      </c>
      <c r="Y3" s="90">
        <f t="shared" ref="Y3:Y8" si="2">SUM(S3:X3)</f>
        <v>0</v>
      </c>
      <c r="Z3" s="90" t="str">
        <f>IF(Y3=1,IF(ISNUMBER(MATCH(Y3,Y4:Y8,0)),"=",""),"")</f>
        <v/>
      </c>
      <c r="AA3" s="90">
        <f>IF(AND(Y3=1,Y4=1),IF(T3=1,1,0),IF(AND(Y3=1,Y5=1),IF(U3=1,1,0),IF(AND(Y3=1,Y6=1),IF(V3=1,1,0),IF(AND(Y3=1,Y7=1),IF(W3=1,1,0),IF(AND(Y3=1,Y8=1),IF(X3=1,0),0)))))</f>
        <v>0</v>
      </c>
      <c r="AB3" s="244" t="str">
        <f>IF(J3=1,IF(K3="=",IF(M3=1,IF(N3="=",IF(P3=1,IF(Q3="=",IF(Y3=1,IF(Z3="=",IF(AA3=1,1,""),1),""),1),""),1),""),1),"")</f>
        <v/>
      </c>
      <c r="AC3" s="90">
        <f t="shared" ref="AC3:AC8" si="3">IF(OR(B3=0,AB3=1),0,H3)</f>
        <v>0</v>
      </c>
      <c r="AD3" s="90">
        <f>IF(OR(AB3=1,B3=0),0,IF(ISERROR(RANK(AC3,AC3:AC8,0)),0,RANK(AC3,AC3:AC8,0)))</f>
        <v>0</v>
      </c>
      <c r="AE3" s="90" t="str">
        <f>IF(AD3=1,IF(ISNUMBER(MATCH(AD3,AD4:AD8,0)),"=",""),"")</f>
        <v/>
      </c>
      <c r="AF3" s="90">
        <f t="shared" ref="AF3:AF8" si="4">IF(AD3=1,I3,-1)</f>
        <v>-1</v>
      </c>
      <c r="AG3" s="90">
        <f>IF(OR(AB3=1,B3=0),0,IF(ISERROR(RANK(AF3,AF3:AF8,0)),0,RANK(AF3,AF3:AF8,0)))</f>
        <v>0</v>
      </c>
      <c r="AH3" s="90" t="str">
        <f>IF(AG3=1,IF(ISNUMBER(MATCH(AG3,AG4:AG8,0)),"=",""),"")</f>
        <v/>
      </c>
      <c r="AI3" s="90">
        <f t="shared" ref="AI3:AI8" si="5">IF(AG3=1,G3,-1)</f>
        <v>-1</v>
      </c>
      <c r="AJ3" s="90">
        <f>IF(OR(AB3=1,B3=0),0,IF(ISERROR(RANK(AI3,AI3:AI8,0)),0,RANK(AI3,AI3:AI8,0)))</f>
        <v>0</v>
      </c>
      <c r="AK3" s="90" t="str">
        <f>IF(AJ3=1,IF(ISNUMBER(MATCH(AJ3,AJ4:AJ8,0)),"=",""),"")</f>
        <v/>
      </c>
      <c r="AL3" s="90">
        <f>IF(CONCATENATE(AJ3,AK3)="1=",1,0)</f>
        <v>0</v>
      </c>
      <c r="AM3" s="95"/>
      <c r="AN3" s="90">
        <f>IF(AND(AL3=1,AL4=1),IF('Result Calculations'!$E5=$A3,1,0),0)</f>
        <v>0</v>
      </c>
      <c r="AO3" s="90">
        <f>IF(AND(AL3=1,AL5=1),IF('Result Calculations'!$E6=$A3,1,0),0)</f>
        <v>0</v>
      </c>
      <c r="AP3" s="90">
        <f>IF(AND(AL3=1,AL6=1),IF('Result Calculations'!$E7=$A3,1,0),0)</f>
        <v>0</v>
      </c>
      <c r="AQ3" s="90">
        <f>IF(AND(AL3=1,AL7=1),IF('Result Calculations'!$E8=$A3,1,0),0)</f>
        <v>0</v>
      </c>
      <c r="AR3" s="90">
        <f>IF(AND(AL3=1,AL8=1),IF('Result Calculations'!$E9=$A3,1,0),0)</f>
        <v>0</v>
      </c>
      <c r="AS3" s="90">
        <f t="shared" ref="AS3:AS8" si="6">SUM(AM3:AR3)</f>
        <v>0</v>
      </c>
      <c r="AT3" s="90" t="str">
        <f>IF(AS3=1,IF(ISNUMBER(MATCH(AS3,AS4:AS8,0)),"=",""),"")</f>
        <v/>
      </c>
      <c r="AU3" s="90">
        <f>IF(AND(AS3=1,AS4=1),IF(AN3=1,1,0),IF(AND(AS3=1,AS5=1),IF(AO3=1,1,0),IF(AND(AS3=1,AS6=1),IF(AP3=1,1,0),IF(AND(AS3=1,AS7=1),IF(AQ3=1,1,0),IF(AND(AS3=1,AS8=1),IF(AR3=1,0),0)))))</f>
        <v>0</v>
      </c>
      <c r="AV3" s="244" t="str">
        <f>IF(AD3=1,IF(AE3="=",IF(AG3=1,IF(AH3="=",IF(AJ3=1,IF(AK3="=",IF(AS3=1,IF(AT3="=",IF(AU3=1,2,""),2),""),2),""),2),""),2),"")</f>
        <v/>
      </c>
      <c r="AW3" s="90">
        <f t="shared" ref="AW3:AW8" si="7">IF(OR(B3=0,AB3=1,AV3=2),0,H3)</f>
        <v>0</v>
      </c>
      <c r="AX3" s="90">
        <f>IF(OR(AB3=1,B3=0,AV3=2),0,IF(ISERROR(RANK(AW3,AW3:AW8,0)),0,RANK(AW3,AW3:AW8,0)))</f>
        <v>0</v>
      </c>
      <c r="AY3" s="90" t="str">
        <f>IF(AX3=1,IF(ISNUMBER(MATCH(AX3,AX4:AX8,0)),"=",""),"")</f>
        <v/>
      </c>
      <c r="AZ3" s="90">
        <f t="shared" ref="AZ3:AZ8" si="8">IF(OR(AB3=1,B3=0,AV3=2),0,I3)</f>
        <v>0</v>
      </c>
      <c r="BA3" s="90">
        <f>IF(OR(AB3=1,B3=0,AV3=2),0,IF(ISERROR(RANK(AZ3,AZ3:AZ8,0)),0,RANK(AZ3,AZ3:AZ8,0)))</f>
        <v>0</v>
      </c>
      <c r="BB3" s="90" t="str">
        <f>IF(BA3=1,IF(ISNUMBER(MATCH(BA3,BA4:BA8,0)),"=",""),"")</f>
        <v/>
      </c>
      <c r="BC3" s="108">
        <f t="shared" ref="BC3:BC8" si="9">IF(OR(B3=0,AB3=1,AV3=2),0,G3)</f>
        <v>0</v>
      </c>
      <c r="BD3" s="90">
        <f>IF(OR(AB3=1,B3=0,AV3=2),0,IF(ISERROR(RANK(BC3,BC3:BC8,0)),0,RANK(BC3,BC3:BC8,0)))</f>
        <v>0</v>
      </c>
      <c r="BE3" s="90" t="str">
        <f>IF(BD3=1,IF(ISNUMBER(MATCH(BD3,BD4:BD8,0)),"=",""),"")</f>
        <v/>
      </c>
      <c r="BF3" s="90">
        <f>IF(CONCATENATE(BD3,BE3)="1=",1,0)</f>
        <v>0</v>
      </c>
      <c r="BG3" s="95"/>
      <c r="BH3" s="90">
        <f>IF(AND(BF3=1,BF4=1),IF('Result Calculations'!$E5=$A3,1,0),0)</f>
        <v>0</v>
      </c>
      <c r="BI3" s="90">
        <f>IF(AND(BF3=1,BF5=1),IF('Result Calculations'!$E6=$A3,1,0),0)</f>
        <v>0</v>
      </c>
      <c r="BJ3" s="90">
        <f>IF(AND(BF3=1,BF6=1),IF('Result Calculations'!$E7=$A3,1,0),0)</f>
        <v>0</v>
      </c>
      <c r="BK3" s="90">
        <f>IF(AND(BF3=1,BF7=1),IF('Result Calculations'!$E8=$A3,1,0),0)</f>
        <v>0</v>
      </c>
      <c r="BL3" s="90">
        <f>IF(AND(BF3=1,BF8=1),IF('Result Calculations'!$E9=$A3,1,0),0)</f>
        <v>0</v>
      </c>
      <c r="BM3" s="90">
        <f t="shared" ref="BM3:BM8" si="10">SUM(BG3:BL3)</f>
        <v>0</v>
      </c>
      <c r="BN3" s="90" t="str">
        <f>IF(BM3=1,IF(ISNUMBER(MATCH(BM3,BM4:BM8,0)),"=",""),"")</f>
        <v/>
      </c>
      <c r="BO3" s="90">
        <f>IF(AND(BM3=1,BM4=1),IF(BH3=1,1,0),IF(AND(BM3=1,BM5=1),IF(BI3=1,1,0),IF(AND(BM3=1,BM6=1),IF(BJ3=1,1,0),IF(AND(BM3=1,BM7=1),IF(BK3=1,1,0),IF(AND(BM3=1,BM8=1),IF(BL3=1,0),0)))))</f>
        <v>0</v>
      </c>
      <c r="BP3" s="244" t="str">
        <f t="shared" ref="BP3:BP8" si="11">IF(AX3=1,IF(AY3="=",IF(BA3=1,IF(BB3="=",IF(BD3=1,IF(BE3="=",IF(BM3=1,IF(BN3="=",IF(BO3=1,3,""),3),""),3),""),3),""),3),"")</f>
        <v/>
      </c>
      <c r="BQ3" s="90">
        <f t="shared" ref="BQ3:BQ8" si="12">IF(OR(B3=0,AB3=1,AV3=2,BP3=3),0,H3)</f>
        <v>0</v>
      </c>
      <c r="BR3" s="90">
        <f>IF(OR(AB3=1,B3=0,AV3=2,BP3=3),0,IF(ISERROR(RANK(BQ3,BQ3:BQ8,0)),0,RANK(BQ3,BQ3:BQ8,0)))</f>
        <v>0</v>
      </c>
      <c r="BS3" s="90" t="str">
        <f>IF(BR3=1,IF(ISNUMBER(MATCH(BR3,BR4:BR8,0)),"=",""),"")</f>
        <v/>
      </c>
      <c r="BT3" s="90">
        <f t="shared" ref="BT3:BT8" si="13">IF(OR(AB3=1,B3=0,AV3=2,BP3=3),0,I3)</f>
        <v>0</v>
      </c>
      <c r="BU3" s="90">
        <f>IF(OR(AB3=1,B3=0,AV3=2,BP3=3),0,IF(ISERROR(RANK(BT3,BT3:BT8,0)),0,RANK(BT3,BT3:BT8,0)))</f>
        <v>0</v>
      </c>
      <c r="BV3" s="90" t="str">
        <f>IF(BU3=1,IF(ISNUMBER(MATCH(BU3,BU4:BU8,0)),"=",""),"")</f>
        <v/>
      </c>
      <c r="BW3" s="108">
        <f t="shared" ref="BW3:BW8" si="14">IF(OR(B3=0,AB3=1,AV3=2,BP3=3),0,G3)</f>
        <v>0</v>
      </c>
      <c r="BX3" s="90">
        <f>IF(OR(AB3=1,B3=0,AV3=2,BP3=3),0,IF(ISERROR(RANK(BW3,BW3:BW8,0)),0,RANK(BW3,BW3:BW8,0)))</f>
        <v>0</v>
      </c>
      <c r="BY3" s="90" t="str">
        <f>IF(BX3=1,IF(ISNUMBER(MATCH(BX3,BX4:BX8,0)),"=",""),"")</f>
        <v/>
      </c>
      <c r="BZ3" s="90">
        <f>IF(CONCATENATE(BX3,BY3)="1=",1,0)</f>
        <v>0</v>
      </c>
      <c r="CA3" s="95"/>
      <c r="CB3" s="90">
        <f>IF(AND(BZ3=1,BZ4=1),IF('Result Calculations'!$E5=$A3,1,0),0)</f>
        <v>0</v>
      </c>
      <c r="CC3" s="90">
        <f>IF(AND(BZ3=1,BZ5=1),IF('Result Calculations'!$E6=$A3,1,0),0)</f>
        <v>0</v>
      </c>
      <c r="CD3" s="90">
        <f>IF(AND(BZ3=1,BZ6=1),IF('Result Calculations'!$E7=$A3,1,0),0)</f>
        <v>0</v>
      </c>
      <c r="CE3" s="90">
        <f>IF(AND(BZ3=1,BZ7=1),IF('Result Calculations'!$E8=$A3,1,0),0)</f>
        <v>0</v>
      </c>
      <c r="CF3" s="90">
        <f>IF(AND(BZ3=1,BZ8=1),IF('Result Calculations'!$E9=$A3,1,0),0)</f>
        <v>0</v>
      </c>
      <c r="CG3" s="90">
        <f t="shared" ref="CG3:CG8" si="15">SUM(CA3:CF3)</f>
        <v>0</v>
      </c>
      <c r="CH3" s="90" t="str">
        <f>IF(CG3=1,IF(ISNUMBER(MATCH(CG3,CG4:CG8,0)),"=",""),"")</f>
        <v/>
      </c>
      <c r="CI3" s="90">
        <f>IF(AND(CG3=1,CG4=1),IF(CB3=1,1,0),IF(AND(CG3=1,CG5=1),IF(CC3=1,1,0),IF(AND(CG3=1,CG6=1),IF(CD3=1,1,0),IF(AND(CG3=1,CG7=1),IF(CE3=1,1,0),IF(AND(CG3=1,CG8=1),IF(CF3=1,0),0)))))</f>
        <v>0</v>
      </c>
      <c r="CJ3" s="244" t="str">
        <f>IF(BR3=1,IF(BS3="=",IF(BU3=1,IF(BV3="=",IF(BX3=1,IF(BY3="=",IF(CG3=1,IF(CH3="=",IF(CI3=1,4,""),4),""),4),""),4),""),4),"")</f>
        <v/>
      </c>
      <c r="CK3" s="90">
        <f t="shared" ref="CK3:CK8" si="16">IF(OR(B3=0,AB3=1,AV3=2,BP3=3,CJ3=4),0,H3)</f>
        <v>0</v>
      </c>
      <c r="CL3" s="90">
        <f>IF(OR(AB3=1,B3=0,AV3=2,BP3=3,CJ3=4),0,IF(ISERROR(RANK(CK3,CK3:CK8,0)),0,RANK(CK3,CK3:CK8,0)))</f>
        <v>0</v>
      </c>
      <c r="CM3" s="90" t="str">
        <f>IF(CL3=1,IF(ISNUMBER(MATCH(CL3,CL4:CL8,0)),"=",""),"")</f>
        <v/>
      </c>
      <c r="CN3" s="90">
        <f t="shared" ref="CN3:CN8" si="17">IF(OR(AB3=1,B3=0,AV3=2,BP3=3,CJ3=4),0,I3)</f>
        <v>0</v>
      </c>
      <c r="CO3" s="90">
        <f>IF(OR(AB3=1,B3=0,AV3=2,BP3=3,CJ3=4),0,IF(ISERROR(RANK(CN3,CN3:CN8,0)),0,RANK(CN3,CN3:CN8,0)))</f>
        <v>0</v>
      </c>
      <c r="CP3" s="90" t="str">
        <f>IF(CO3=1,IF(ISNUMBER(MATCH(CO3,CO4:CO8,0)),"=",""),"")</f>
        <v/>
      </c>
      <c r="CQ3" s="108">
        <f t="shared" ref="CQ3:CQ8" si="18">IF(OR(B3=0,AB3=1,AV3=2,BP3=3,CJ3=4),0,G3)</f>
        <v>0</v>
      </c>
      <c r="CR3" s="90">
        <f>IF(OR(AB3=1,B3=0,AV3=2,BP3=3,CJ3=4),0,IF(ISERROR(RANK(CQ3,CQ3:CQ8,0)),0,RANK(CQ3,CQ3:CQ8,0)))</f>
        <v>0</v>
      </c>
      <c r="CS3" s="90" t="str">
        <f>IF(CR3=1,IF(ISNUMBER(MATCH(CR3,CR4:CR8,0)),"=",""),"")</f>
        <v/>
      </c>
      <c r="CT3" s="90">
        <f>IF(CONCATENATE(CR3,CS3)="1=",1,0)</f>
        <v>0</v>
      </c>
      <c r="CU3" s="95"/>
      <c r="CV3" s="90">
        <f>IF(AND(CT3=1,CT4=1),IF('Result Calculations'!$E5=$A3,1,0),0)</f>
        <v>0</v>
      </c>
      <c r="CW3" s="90">
        <f>IF(AND(CT3=1,CT5=1),IF('Result Calculations'!$E6=$A3,1,0),0)</f>
        <v>0</v>
      </c>
      <c r="CX3" s="90">
        <f>IF(AND(CT3=1,CT6=1),IF('Result Calculations'!$E7=$A3,1,0),0)</f>
        <v>0</v>
      </c>
      <c r="CY3" s="90">
        <f>IF(AND(CT3=1,CT7=1),IF('Result Calculations'!$E8=$A3,1,0),0)</f>
        <v>0</v>
      </c>
      <c r="CZ3" s="90">
        <f>IF(AND(CT3=1,CT8=1),IF('Result Calculations'!$E9=$A3,1,0),0)</f>
        <v>0</v>
      </c>
      <c r="DA3" s="90">
        <f t="shared" ref="DA3:DA8" si="19">SUM(CU3:CZ3)</f>
        <v>0</v>
      </c>
      <c r="DB3" s="90" t="str">
        <f>IF(DA3=1,IF(ISNUMBER(MATCH(DA3,DA4:DA8,0)),"=",""),"")</f>
        <v/>
      </c>
      <c r="DC3" s="90">
        <f>IF(AND(DA3=1,DA4=1),IF(CV3=1,1,0),IF(AND(DA3=1,DA5=1),IF(CW3=1,1,0),IF(AND(DA3=1,DA6=1),IF(CX3=1,1,0),IF(AND(DA3=1,DA7=1),IF(CY3=1,1,0),IF(AND(DA3=1,DA8=1),IF(CZ3=1,0),0)))))</f>
        <v>0</v>
      </c>
      <c r="DD3" s="244" t="str">
        <f>IF(CL3=1,IF(CM3="=",IF(CO3=1,IF(CP3="=",IF(CR3=1,IF(CS3="=",IF(DA3=1,IF(DB3="=",IF(DC3=1,5,""),5),""),5),""),5),""),5),"")</f>
        <v/>
      </c>
      <c r="DE3" s="90">
        <f t="shared" ref="DE3:DE8" si="20">IF(OR(B3=0,AB3=1,AV3=2,BP3=3,CJ3=4,DD3=5),0,H3)</f>
        <v>0</v>
      </c>
      <c r="DF3" s="90">
        <f>IF(OR(AB3=1,B3=0,AV3=2,BP3=3,CJ3=4,DD3=5),0,IF(ISERROR(RANK(DE3,DE3:DE8,0)),0,RANK(DE3,DE3:DE8,0)))</f>
        <v>0</v>
      </c>
      <c r="DG3" s="90" t="str">
        <f>IF(DF3=1,IF(ISNUMBER(MATCH(DF3,DF4:DF8,0)),"=",""),"")</f>
        <v/>
      </c>
      <c r="DH3" s="90">
        <f t="shared" ref="DH3:DH8" si="21">IF(OR(AB3=1,B3=0,AV3=2,BP3=3,CJ3=4,DD3=5),0,I3)</f>
        <v>0</v>
      </c>
      <c r="DI3" s="90">
        <f>IF(OR(AB3=1,B3=0,AV3=2,BP3=3,CJ3=4,DD3=5),0,IF(ISERROR(RANK(DH3,DH3:DH8,0)),0,RANK(DH3,DH3:DH8,0)))</f>
        <v>0</v>
      </c>
      <c r="DJ3" s="90" t="str">
        <f>IF(DI3=1,IF(ISNUMBER(MATCH(DI3,DI4:DI8,0)),"=",""),"")</f>
        <v/>
      </c>
      <c r="DK3" s="108">
        <f t="shared" ref="DK3:DK8" si="22">IF(OR(B3=0,AB3=1,AV3=2,BP3=3,CJ3=4,DD3=5),0,G3)</f>
        <v>0</v>
      </c>
      <c r="DL3" s="90">
        <f>IF(OR(AB3=1,B3=0,AV3=2,BP3=3,CJ3=4,DD3=5),0,IF(ISERROR(RANK(DK3,DK3:DK8,0)),0,RANK(DK3,DK3:DK8,0)))</f>
        <v>0</v>
      </c>
      <c r="DM3" s="90" t="str">
        <f>IF(DL3=1,IF(ISNUMBER(MATCH(DL3,DL4:DL8,0)),"=",""),"")</f>
        <v/>
      </c>
      <c r="DN3" s="90">
        <f>IF(CONCATENATE(DL3,DM3)="1=",1,0)</f>
        <v>0</v>
      </c>
      <c r="DO3" s="95"/>
      <c r="DP3" s="90">
        <f>IF(AND(DN3=1,DN4=1),IF('Result Calculations'!$E5=$A3,1,0),0)</f>
        <v>0</v>
      </c>
      <c r="DQ3" s="90">
        <f>IF(AND(DN3=1,DN5=1),IF('Result Calculations'!$E6=$A3,1,0),0)</f>
        <v>0</v>
      </c>
      <c r="DR3" s="90">
        <f>IF(AND(DN3=1,DN6=1),IF('Result Calculations'!$E7=$A3,1,0),0)</f>
        <v>0</v>
      </c>
      <c r="DS3" s="90">
        <f>IF(AND(DN3=1,DN7=1),IF('Result Calculations'!$E8=$A3,1,0),0)</f>
        <v>0</v>
      </c>
      <c r="DT3" s="90">
        <f>IF(AND(DN3=1,DN8=1),IF('Result Calculations'!$E9=$A3,1,0),0)</f>
        <v>0</v>
      </c>
      <c r="DU3" s="90">
        <f t="shared" ref="DU3:DU8" si="23">SUM(DO3:DT3)</f>
        <v>0</v>
      </c>
      <c r="DV3" s="90" t="str">
        <f>IF(DU3=1,IF(ISNUMBER(MATCH(DU3,DU4:DU8,0)),"=",""),"")</f>
        <v/>
      </c>
      <c r="DW3" s="90">
        <f>IF(AND(DU3=1,DU4=1),IF(DP3=1,1,0),IF(AND(DU3=1,DU5=1),IF(DQ3=1,1,0),IF(AND(DU3=1,DU6=1),IF(DR3=1,1,0),IF(AND(DU3=1,DU7=1),IF(DS3=1,1,0),IF(AND(DU3=1,DU8=1),IF(DT3=1,0),0)))))</f>
        <v>0</v>
      </c>
      <c r="DX3" s="244" t="str">
        <f>IF(DF3=1,IF(DG3="=",IF(DI3=1,IF(DJ3="=",IF(DL3=1,IF(DM3="=",IF(DU3=1,IF(DV3="=",IF(DW3=1,6,""),6),""),6),""),6),""),6),"")</f>
        <v/>
      </c>
      <c r="DY3" s="248">
        <f t="shared" ref="DY3:DY8" si="24">IF(AB3=1,6,IF(AV3=2,5,IF(BP3=3,4,IF(CJ3=4,3,IF(DD3=5,2,IF(DX3=6,1,0))))))</f>
        <v>0</v>
      </c>
      <c r="DZ3" s="244">
        <f>RANK(DY3,DY3:DY8,0)</f>
        <v>1</v>
      </c>
      <c r="EA3" s="244" t="str">
        <f>IF(ISNUMBER(MATCH(DZ3,DZ4:DZ8,0)),"=","")</f>
        <v>=</v>
      </c>
    </row>
    <row r="4" spans="1:131">
      <c r="A4" s="246" t="str">
        <f>'Group Tables'!A4</f>
        <v>Ozkan Akar (Turkiye)</v>
      </c>
      <c r="B4" s="90">
        <f>SUM(COUNTIF(Results!K:K,A4),COUNTIF(Results!L:L,A4))</f>
        <v>0</v>
      </c>
      <c r="C4" s="90">
        <f>SUM(COUNTIF(Results!K:K,A4))</f>
        <v>0</v>
      </c>
      <c r="D4" s="90">
        <f t="shared" ref="D4:D8" si="25">B4-C4</f>
        <v>0</v>
      </c>
      <c r="E4" s="90">
        <f>SUM(SUMIF(Results!B:B,A4,Results!C:C),SUMIF(Results!J:J,A4,Results!G:G),SUMIF(Results!B:B,A4,Results!D:D),SUMIF(Results!J:J,A4,Results!H:H))</f>
        <v>0</v>
      </c>
      <c r="F4" s="90">
        <f>SUM(SUMIF(Results!B:B,A4,Results!G:G),SUMIF(Results!J:J,A4,Results!C:C),SUMIF(Results!B:B,A4,Results!H:H),SUMIF(Results!J:J,A4,Results!D:D))</f>
        <v>0</v>
      </c>
      <c r="G4" s="108">
        <f t="shared" ref="G4:G8" si="26">E4-F4</f>
        <v>0</v>
      </c>
      <c r="H4" s="90">
        <f t="shared" ref="H4:H8" si="27">C4*3</f>
        <v>0</v>
      </c>
      <c r="I4" s="90">
        <f>SUM(SUMIF(Results!N:N,A4,Results!R:R),SUMIF(Results!T:T,A4,Results!X:X))</f>
        <v>0</v>
      </c>
      <c r="J4" s="90">
        <f>IF(B4=0,0,RANK(H4,H3:H8,0))</f>
        <v>0</v>
      </c>
      <c r="K4" s="90" t="str">
        <f>IF(J4=1,IF(ISNUMBER(MATCH(J4,J5:J8,0)),"=",IF(ISNUMBER(MATCH(J4,J3,0)),"=","")),"")</f>
        <v/>
      </c>
      <c r="L4" s="90">
        <f t="shared" si="0"/>
        <v>-1</v>
      </c>
      <c r="M4" s="90">
        <f>IF(B4=0,0,IF(ISERROR(RANK(L4,L3:L8,0)),0,RANK(L4,L3:L8,0)))</f>
        <v>0</v>
      </c>
      <c r="N4" s="90" t="str">
        <f>IF(M4=1,IF(ISNUMBER(MATCH(M4,M5:M8,0)),"=",IF(ISNUMBER(MATCH(M4,M3,0)),"=","")),"")</f>
        <v/>
      </c>
      <c r="O4" s="90">
        <f t="shared" si="1"/>
        <v>-1</v>
      </c>
      <c r="P4" s="90">
        <f>IF(B4=0,0,IF(ISERROR(RANK(O4,O3:O8,0)),0,RANK(O4,O3:O8,0)))</f>
        <v>0</v>
      </c>
      <c r="Q4" s="90" t="str">
        <f>IF(P4=1,IF(ISNUMBER(MATCH(P4,P5:P8,0)),"=",IF(ISNUMBER(MATCH(P4,P3,0)),"=","")),"")</f>
        <v/>
      </c>
      <c r="R4" s="90">
        <f t="shared" ref="R4:R8" si="28">IF(CONCATENATE(P4,Q4)="1=",1,0)</f>
        <v>0</v>
      </c>
      <c r="S4" s="90">
        <f>IF(AND(R3=1,R4=1),IF('Result Calculations'!$E5=$A4,1,0),0)</f>
        <v>0</v>
      </c>
      <c r="T4" s="95"/>
      <c r="U4" s="90">
        <f>IF(AND(R4=1,R5=1),IF('Result Calculations'!$E10=$A4,1,0),0)</f>
        <v>0</v>
      </c>
      <c r="V4" s="90">
        <f>IF(AND(R4=1,R6=1),IF('Result Calculations'!$E11=$A4,1,0),0)</f>
        <v>0</v>
      </c>
      <c r="W4" s="90">
        <f>IF(AND(R4=1,R7=1),IF('Result Calculations'!$E12=$A4,1,0),0)</f>
        <v>0</v>
      </c>
      <c r="X4" s="90">
        <f>IF(AND(R4=1,R8=1),IF('Result Calculations'!$E13=$A4,1,0),0)</f>
        <v>0</v>
      </c>
      <c r="Y4" s="90">
        <f t="shared" si="2"/>
        <v>0</v>
      </c>
      <c r="Z4" s="90" t="str">
        <f>IF(Y4=1,IF(ISNUMBER(MATCH(Y4,Y5:Y8,0)),"=",IF(ISNUMBER(MATCH(Y4,Y3,0)),"=","")),"")</f>
        <v/>
      </c>
      <c r="AA4" s="90">
        <f>IF(AND(Y4=1,Y3=1),IF(S4=1,1,0),IF(AND(Y4=1,Y5=1),IF(U4=1,1,0),IF(AND(Y4=1,Y6=1),IF(V4=1,1,0),IF(AND(Y4=1,Y7=1),IF(W4=1,1,0),IF(AND(Y4=1,Y8=1),IF(X4=1,0),0)))))</f>
        <v>0</v>
      </c>
      <c r="AB4" s="244" t="str">
        <f t="shared" ref="AB4:AB8" si="29">IF(J4=1,IF(K4="=",IF(M4=1,IF(N4="=",IF(P4=1,IF(Q4="=",IF(Y4=1,IF(Z4="=",IF(AA4=1,2,""),2),""),2),""),2),""),2),"")</f>
        <v/>
      </c>
      <c r="AC4" s="90">
        <f t="shared" si="3"/>
        <v>0</v>
      </c>
      <c r="AD4" s="90">
        <f>IF(OR(AB4=1,B4=0),0,IF(ISERROR(RANK(AC4,AC3:AC8,0)),0,RANK(AC4,AC3:AC8,0)))</f>
        <v>0</v>
      </c>
      <c r="AE4" s="90" t="str">
        <f>IF(AD4=1,IF(ISNUMBER(MATCH(AD4,AD5:AD8,0)),"=",IF(ISNUMBER(MATCH(AD4,AD3,0)),"=","")),"")</f>
        <v/>
      </c>
      <c r="AF4" s="90">
        <f t="shared" si="4"/>
        <v>-1</v>
      </c>
      <c r="AG4" s="90">
        <f>IF(OR(AB4=1,B4=0),0,IF(ISERROR(RANK(AF4,AF3:AF8,0)),0,RANK(AF4,AF3:AF8,0)))</f>
        <v>0</v>
      </c>
      <c r="AH4" s="90" t="str">
        <f>IF(AG4=1,IF(ISNUMBER(MATCH(AG4,AG5:AG8,0)),"=",IF(ISNUMBER(MATCH(AG4,AG3,0)),"=","")),"")</f>
        <v/>
      </c>
      <c r="AI4" s="90">
        <f t="shared" si="5"/>
        <v>-1</v>
      </c>
      <c r="AJ4" s="90">
        <f>IF(OR(AB4=1,B4=0),0,IF(ISERROR(RANK(AI4,AI3:AI8,0)),0,RANK(AI4,AI3:AI8,0)))</f>
        <v>0</v>
      </c>
      <c r="AK4" s="90" t="str">
        <f>IF(AJ4=1,IF(ISNUMBER(MATCH(AJ4,AJ5:AJ8,0)),"=",IF(ISNUMBER(MATCH(AJ4,AJ3,0)),"=","")),"")</f>
        <v/>
      </c>
      <c r="AL4" s="90">
        <f t="shared" ref="AL4:AL8" si="30">IF(CONCATENATE(AJ4,AK4)="1=",1,0)</f>
        <v>0</v>
      </c>
      <c r="AM4" s="90">
        <f>IF(AND(AL3=1,AL4=1),IF('Result Calculations'!$E5=$A4,1,0),0)</f>
        <v>0</v>
      </c>
      <c r="AN4" s="95"/>
      <c r="AO4" s="90">
        <f>IF(AND(AL4=1,AL5=1),IF('Result Calculations'!$E10=$A4,1,0),0)</f>
        <v>0</v>
      </c>
      <c r="AP4" s="90">
        <f>IF(AND(AL4=1,AL6=1),IF('Result Calculations'!$E11=$A4,1,0),0)</f>
        <v>0</v>
      </c>
      <c r="AQ4" s="90">
        <f>IF(AND(AL4=1,AL7=1),IF('Result Calculations'!$E12=$A4,1,0),0)</f>
        <v>0</v>
      </c>
      <c r="AR4" s="90">
        <f>IF(AND(AL4=1,AL8=1),IF('Result Calculations'!$E13=$A4,1,0),0)</f>
        <v>0</v>
      </c>
      <c r="AS4" s="90">
        <f t="shared" si="6"/>
        <v>0</v>
      </c>
      <c r="AT4" s="90" t="str">
        <f>IF(AS4=1,IF(ISNUMBER(MATCH(AS4,AS5:AS8,0)),"=",IF(ISNUMBER(MATCH(AS4,AS3,0)),"=","")),"")</f>
        <v/>
      </c>
      <c r="AU4" s="90">
        <f>IF(AND(AS4=1,AS3=1),IF(AM4=1,1,0),IF(AND(AS4=1,AS5=1),IF(AO4=1,1,0),IF(AND(AS4=1,AS6=1),IF(AP4=1,1,0),IF(AND(AS4=1,AS7=1),IF(AQ4=1,1,0),IF(AND(AS4=1,AS8=1),IF(AR4=1,0),0)))))</f>
        <v>0</v>
      </c>
      <c r="AV4" s="244" t="str">
        <f t="shared" ref="AV4:AV8" si="31">IF(AD4=1,IF(AE4="=",IF(AG4=1,IF(AH4="=",IF(AJ4=1,IF(AK4="=",IF(AS4=1,IF(AT4="=",IF(AU4=1,2,""),2),""),2),""),2),""),2),"")</f>
        <v/>
      </c>
      <c r="AW4" s="90">
        <f t="shared" si="7"/>
        <v>0</v>
      </c>
      <c r="AX4" s="90">
        <f>IF(OR(AB4=1,B4=0,AV4=2),0,IF(ISERROR(RANK(AW4,AW3:AW8,0)),0,RANK(AW4,AW3:AW8,0)))</f>
        <v>0</v>
      </c>
      <c r="AY4" s="90" t="str">
        <f>IF(AX4=1,IF(ISNUMBER(MATCH(AX4,AX5:AX8,0)),"=",IF(ISNUMBER(MATCH(AX4,AX3,0)),"=","")),"")</f>
        <v/>
      </c>
      <c r="AZ4" s="90">
        <f t="shared" si="8"/>
        <v>0</v>
      </c>
      <c r="BA4" s="90">
        <f>IF(OR(AB4=1,B4=0,AV4=2),0,IF(ISERROR(RANK(AZ4,AZ3:AZ8,0)),0,RANK(AZ4,AZ3:AZ8,0)))</f>
        <v>0</v>
      </c>
      <c r="BB4" s="90" t="str">
        <f>IF(BA4=1,IF(ISNUMBER(MATCH(BA4,BA5:BA8,0)),"=",IF(ISNUMBER(MATCH(BA4,BA3,0)),"=","")),"")</f>
        <v/>
      </c>
      <c r="BC4" s="108">
        <f t="shared" si="9"/>
        <v>0</v>
      </c>
      <c r="BD4" s="90">
        <f>IF(OR(AB4=1,B4=0,AV4=2),0,IF(ISERROR(RANK(BC4,BC3:BC8,0)),0,RANK(BC4,BC3:BC8,0)))</f>
        <v>0</v>
      </c>
      <c r="BE4" s="90" t="str">
        <f>IF(BD4=1,IF(ISNUMBER(MATCH(BD4,BD5:BD8,0)),"=",IF(ISNUMBER(MATCH(BD4,BD3,0)),"=","")),"")</f>
        <v/>
      </c>
      <c r="BF4" s="90">
        <f t="shared" ref="BF4:BF8" si="32">IF(CONCATENATE(BD4,BE4)="1=",1,0)</f>
        <v>0</v>
      </c>
      <c r="BG4" s="90">
        <f>IF(AND(BF3=1,BF4=1),IF('Result Calculations'!$E5=$A4,1,0),0)</f>
        <v>0</v>
      </c>
      <c r="BH4" s="95"/>
      <c r="BI4" s="90">
        <f>IF(AND(BF4=1,BF5=1),IF('Result Calculations'!$E10=$A4,1,0),0)</f>
        <v>0</v>
      </c>
      <c r="BJ4" s="90">
        <f>IF(AND(BF4=1,BF6=1),IF('Result Calculations'!$E11=$A4,1,0),0)</f>
        <v>0</v>
      </c>
      <c r="BK4" s="90">
        <f>IF(AND(BF4=1,BF7=1),IF('Result Calculations'!$E12=$A4,1,0),0)</f>
        <v>0</v>
      </c>
      <c r="BL4" s="90">
        <f>IF(AND(BF4=1,BF8=1),IF('Result Calculations'!$E13=$A4,1,0),0)</f>
        <v>0</v>
      </c>
      <c r="BM4" s="90">
        <f t="shared" si="10"/>
        <v>0</v>
      </c>
      <c r="BN4" s="90" t="str">
        <f>IF(BM4=1,IF(ISNUMBER(MATCH(BM4,BM5:BM8,0)),"=",IF(ISNUMBER(MATCH(BM4,BM3,0)),"=","")),"")</f>
        <v/>
      </c>
      <c r="BO4" s="90">
        <f>IF(AND(BM4=1,BM3=1),IF(BG4=1,1,0),IF(AND(BM4=1,BM5=1),IF(BI4=1,1,0),IF(AND(BM4=1,BM6=1),IF(BJ4=1,1,0),IF(AND(BM4=1,BM7=1),IF(BK4=1,1,0),IF(AND(BM4=1,BM8=1),IF(BL4=1,0),0)))))</f>
        <v>0</v>
      </c>
      <c r="BP4" s="244" t="str">
        <f t="shared" si="11"/>
        <v/>
      </c>
      <c r="BQ4" s="90">
        <f t="shared" si="12"/>
        <v>0</v>
      </c>
      <c r="BR4" s="90">
        <f>IF(OR(AB4=1,B4=0,AV4=2,BP4=3),0,IF(ISERROR(RANK(BQ4,BQ3:BQ8,0)),0,RANK(BQ4,BQ3:BQ8,0)))</f>
        <v>0</v>
      </c>
      <c r="BS4" s="90" t="str">
        <f>IF(BR4=1,IF(ISNUMBER(MATCH(BR4,BR5:BR8,0)),"=",IF(ISNUMBER(MATCH(BR4,BR3,0)),"=","")),"")</f>
        <v/>
      </c>
      <c r="BT4" s="90">
        <f t="shared" si="13"/>
        <v>0</v>
      </c>
      <c r="BU4" s="90">
        <f>IF(OR(AB4=1,B4=0,AV4=2,BP4=3),0,IF(ISERROR(RANK(BT4,BT3:BT8,0)),0,RANK(BT4,BT3:BT8,0)))</f>
        <v>0</v>
      </c>
      <c r="BV4" s="90" t="str">
        <f>IF(BU4=1,IF(ISNUMBER(MATCH(BU4,BU5:BU8,0)),"=",IF(ISNUMBER(MATCH(BU4,BU3,0)),"=","")),"")</f>
        <v/>
      </c>
      <c r="BW4" s="108">
        <f t="shared" si="14"/>
        <v>0</v>
      </c>
      <c r="BX4" s="90">
        <f>IF(OR(AB4=1,B4=0,AV4=2,BP3=3),0,IF(ISERROR(RANK(BW4,BW3:BW8,0)),0,RANK(BW4,BW3:BW8,0)))</f>
        <v>0</v>
      </c>
      <c r="BY4" s="90" t="str">
        <f>IF(BX4=1,IF(ISNUMBER(MATCH(BX4,BX5:BX8,0)),"=",IF(ISNUMBER(MATCH(BX4,BX3,0)),"=","")),"")</f>
        <v/>
      </c>
      <c r="BZ4" s="90">
        <f t="shared" ref="BZ4:BZ8" si="33">IF(CONCATENATE(BX4,BY4)="1=",1,0)</f>
        <v>0</v>
      </c>
      <c r="CA4" s="90">
        <f>IF(AND(BZ3=1,BZ4=1),IF('Result Calculations'!$E5=$A4,1,0),0)</f>
        <v>0</v>
      </c>
      <c r="CB4" s="95"/>
      <c r="CC4" s="90">
        <f>IF(AND(BZ4=1,BZ5=1),IF('Result Calculations'!$E10=$A4,1,0),0)</f>
        <v>0</v>
      </c>
      <c r="CD4" s="90">
        <f>IF(AND(BZ4=1,BZ6=1),IF('Result Calculations'!$E11=$A4,1,0),0)</f>
        <v>0</v>
      </c>
      <c r="CE4" s="90">
        <f>IF(AND(BZ4=1,BZ7=1),IF('Result Calculations'!$E12=$A4,1,0),0)</f>
        <v>0</v>
      </c>
      <c r="CF4" s="90">
        <f>IF(AND(BZ4=1,BZ8=1),IF('Result Calculations'!$E13=$A4,1,0),0)</f>
        <v>0</v>
      </c>
      <c r="CG4" s="90">
        <f t="shared" si="15"/>
        <v>0</v>
      </c>
      <c r="CH4" s="90" t="str">
        <f>IF(CG4=1,IF(ISNUMBER(MATCH(CG4,CG5:CG8,0)),"=",IF(ISNUMBER(MATCH(CG4,CG3,0)),"=","")),"")</f>
        <v/>
      </c>
      <c r="CI4" s="90">
        <f>IF(AND(CG4=1,CG3=1),IF(CA4=1,1,0),IF(AND(CG4=1,CG5=1),IF(CC4=1,1,0),IF(AND(CG4=1,CG6=1),IF(CD4=1,1,0),IF(AND(CG4=1,CG7=1),IF(CE4=1,1,0),IF(AND(CG4=1,CG8=1),IF(CF4=1,0),0)))))</f>
        <v>0</v>
      </c>
      <c r="CJ4" s="244" t="str">
        <f t="shared" ref="CJ4:CJ8" si="34">IF(BR4=1,IF(BS4="=",IF(BU4=1,IF(BV4="=",IF(BX4=1,IF(BY4="=",IF(CG4=1,IF(CH4="=",IF(CI4=1,4,""),4),""),4),""),4),""),4),"")</f>
        <v/>
      </c>
      <c r="CK4" s="90">
        <f t="shared" si="16"/>
        <v>0</v>
      </c>
      <c r="CL4" s="90">
        <f>IF(OR(AB4=1,B4=0,AV4=2,BP4=3,CJ4=4),0,IF(ISERROR(RANK(CK4,CK3:CK8,0)),0,RANK(CK4,CK3:CK8,0)))</f>
        <v>0</v>
      </c>
      <c r="CM4" s="90" t="str">
        <f>IF(CL4=1,IF(ISNUMBER(MATCH(CL4,CL5:CL8,0)),"=",IF(ISNUMBER(MATCH(CL4,CL3,0)),"=","")),"")</f>
        <v/>
      </c>
      <c r="CN4" s="90">
        <f t="shared" si="17"/>
        <v>0</v>
      </c>
      <c r="CO4" s="90">
        <f>IF(OR(AB4=1,B4=0,AV4=2,BP4=3,CJ4=4),0,IF(ISERROR(RANK(CN4,CN3:CN8,0)),0,RANK(CN4,CN3:CN8,0)))</f>
        <v>0</v>
      </c>
      <c r="CP4" s="90" t="str">
        <f>IF(CO4=1,IF(ISNUMBER(MATCH(CO4,CO5:CO8,0)),"=",IF(ISNUMBER(MATCH(CO4,CO3,0)),"=","")),"")</f>
        <v/>
      </c>
      <c r="CQ4" s="108">
        <f t="shared" si="18"/>
        <v>0</v>
      </c>
      <c r="CR4" s="90">
        <f>IF(OR(AB4=1,B4=0,AV4=2,BP3=3,CJ4=4),0,IF(ISERROR(RANK(CQ4,CQ3:CQ8,0)),0,RANK(CQ4,CQ3:CQ8,0)))</f>
        <v>0</v>
      </c>
      <c r="CS4" s="90" t="str">
        <f>IF(CR4=1,IF(ISNUMBER(MATCH(CR4,CR5:CR8,0)),"=",IF(ISNUMBER(MATCH(CR4,CR3,0)),"=","")),"")</f>
        <v/>
      </c>
      <c r="CT4" s="90">
        <f t="shared" ref="CT4:CT8" si="35">IF(CONCATENATE(CR4,CS4)="1=",1,0)</f>
        <v>0</v>
      </c>
      <c r="CU4" s="90">
        <f>IF(AND(CT3=1,CT4=1),IF('Result Calculations'!$E5=$A4,1,0),0)</f>
        <v>0</v>
      </c>
      <c r="CV4" s="95"/>
      <c r="CW4" s="90">
        <f>IF(AND(CT4=1,CT5=1),IF('Result Calculations'!$E10=$A4,1,0),0)</f>
        <v>0</v>
      </c>
      <c r="CX4" s="90">
        <f>IF(AND(CT4=1,CT6=1),IF('Result Calculations'!$E11=$A4,1,0),0)</f>
        <v>0</v>
      </c>
      <c r="CY4" s="90">
        <f>IF(AND(CT4=1,CT7=1),IF('Result Calculations'!$E12=$A4,1,0),0)</f>
        <v>0</v>
      </c>
      <c r="CZ4" s="90">
        <f>IF(AND(CT4=1,CT8=1),IF('Result Calculations'!$E13=$A4,1,0),0)</f>
        <v>0</v>
      </c>
      <c r="DA4" s="90">
        <f t="shared" si="19"/>
        <v>0</v>
      </c>
      <c r="DB4" s="90" t="str">
        <f>IF(DA4=1,IF(ISNUMBER(MATCH(DA4,DA5:DA8,0)),"=",IF(ISNUMBER(MATCH(DA4,DA3,0)),"=","")),"")</f>
        <v/>
      </c>
      <c r="DC4" s="90">
        <f>IF(AND(DA4=1,DA3=1),IF(CU4=1,1,0),IF(AND(DA4=1,DA5=1),IF(CW4=1,1,0),IF(AND(DA4=1,DA6=1),IF(CX4=1,1,0),IF(AND(DA4=1,DA7=1),IF(CY4=1,1,0),IF(AND(DA4=1,DA8=1),IF(CZ4=1,0),0)))))</f>
        <v>0</v>
      </c>
      <c r="DD4" s="244" t="str">
        <f t="shared" ref="DD4:DD8" si="36">IF(CL4=1,IF(CM4="=",IF(CO4=1,IF(CP4="=",IF(CR4=1,IF(CS4="=",IF(DA4=1,IF(DB4="=",IF(DC4=1,5,""),5),""),5),""),5),""),5),"")</f>
        <v/>
      </c>
      <c r="DE4" s="90">
        <f t="shared" si="20"/>
        <v>0</v>
      </c>
      <c r="DF4" s="90">
        <f>IF(OR(AB4=1,B4=0,AV4=2,BP4=3,CJ4=4,DD4=5),0,IF(ISERROR(RANK(DE4,DE3:DE8,0)),0,RANK(DE4,DE3:DE8,0)))</f>
        <v>0</v>
      </c>
      <c r="DG4" s="90" t="str">
        <f>IF(DF4=1,IF(ISNUMBER(MATCH(DF4,DF5:DF8,0)),"=",IF(ISNUMBER(MATCH(DF4,DF3,0)),"=","")),"")</f>
        <v/>
      </c>
      <c r="DH4" s="90">
        <f t="shared" si="21"/>
        <v>0</v>
      </c>
      <c r="DI4" s="90">
        <f>IF(OR(AB4=1,B4=0,AV4=2,BP4=3,CJ4=4,DD4=5),0,IF(ISERROR(RANK(DH4,DH3:DH8,0)),0,RANK(DH4,DH3:DH8,0)))</f>
        <v>0</v>
      </c>
      <c r="DJ4" s="90" t="str">
        <f>IF(DI4=1,IF(ISNUMBER(MATCH(DI4,DI5:DI8,0)),"=",IF(ISNUMBER(MATCH(DI4,DI3,0)),"=","")),"")</f>
        <v/>
      </c>
      <c r="DK4" s="108">
        <f t="shared" si="22"/>
        <v>0</v>
      </c>
      <c r="DL4" s="90">
        <f>IF(OR(AB4=1,B4=0,AV4=2,BP3=3,CJ4=4,DD4=5),0,IF(ISERROR(RANK(DK4,DK3:DK8,0)),0,RANK(DK4,DK3:DK8,0)))</f>
        <v>0</v>
      </c>
      <c r="DM4" s="90" t="str">
        <f>IF(DL4=1,IF(ISNUMBER(MATCH(DL4,DL5:DL8,0)),"=",IF(ISNUMBER(MATCH(DL4,DL3,0)),"=","")),"")</f>
        <v/>
      </c>
      <c r="DN4" s="90">
        <f t="shared" ref="DN4:DN8" si="37">IF(CONCATENATE(DL4,DM4)="1=",1,0)</f>
        <v>0</v>
      </c>
      <c r="DO4" s="90">
        <f>IF(AND(DN3=1,DN4=1),IF('Result Calculations'!$E5=$A4,1,0),0)</f>
        <v>0</v>
      </c>
      <c r="DP4" s="95"/>
      <c r="DQ4" s="90">
        <f>IF(AND(DN4=1,DN5=1),IF('Result Calculations'!$E10=$A4,1,0),0)</f>
        <v>0</v>
      </c>
      <c r="DR4" s="90">
        <f>IF(AND(DN4=1,DN6=1),IF('Result Calculations'!$E11=$A4,1,0),0)</f>
        <v>0</v>
      </c>
      <c r="DS4" s="90">
        <f>IF(AND(DN4=1,DN7=1),IF('Result Calculations'!$E12=$A4,1,0),0)</f>
        <v>0</v>
      </c>
      <c r="DT4" s="90">
        <f>IF(AND(DN4=1,DN8=1),IF('Result Calculations'!$E13=$A4,1,0),0)</f>
        <v>0</v>
      </c>
      <c r="DU4" s="90">
        <f t="shared" si="23"/>
        <v>0</v>
      </c>
      <c r="DV4" s="90" t="str">
        <f>IF(DU4=1,IF(ISNUMBER(MATCH(DU4,DU5:DU8,0)),"=",IF(ISNUMBER(MATCH(DU4,DU3,0)),"=","")),"")</f>
        <v/>
      </c>
      <c r="DW4" s="90">
        <f>IF(AND(DU4=1,DU3=1),IF(DO4=1,1,0),IF(AND(DU4=1,DU5=1),IF(DQ4=1,1,0),IF(AND(DU4=1,DU6=1),IF(DR4=1,1,0),IF(AND(DU4=1,DU7=1),IF(DS4=1,1,0),IF(AND(DU4=1,DU8=1),IF(DT4=1,0),0)))))</f>
        <v>0</v>
      </c>
      <c r="DX4" s="244" t="str">
        <f t="shared" ref="DX4:DX8" si="38">IF(DF4=1,IF(DG4="=",IF(DI4=1,IF(DJ4="=",IF(DL4=1,IF(DM4="=",IF(DU4=1,IF(DV4="=",IF(DW4=1,6,""),6),""),6),""),6),""),6),"")</f>
        <v/>
      </c>
      <c r="DY4" s="248">
        <f t="shared" si="24"/>
        <v>0</v>
      </c>
      <c r="DZ4" s="244">
        <f>RANK(DY4,DY3:DY8,0)</f>
        <v>1</v>
      </c>
      <c r="EA4" s="244" t="str">
        <f>IF(OR(ISNUMBER(MATCH(DZ4,DZ5:DZ8,0)),ISNUMBER(MATCH(DZ4,DZ3:DZ3,0))),"=","")</f>
        <v>=</v>
      </c>
    </row>
    <row r="5" spans="1:131">
      <c r="A5" s="246" t="str">
        <f>'Group Tables'!A5</f>
        <v>Lai Gon-Lap Stanley (Hong Kong China )</v>
      </c>
      <c r="B5" s="90">
        <f>SUM(COUNTIF(Results!K:K,A5),COUNTIF(Results!L:L,A5))</f>
        <v>0</v>
      </c>
      <c r="C5" s="90">
        <f>SUM(COUNTIF(Results!K:K,A5))</f>
        <v>0</v>
      </c>
      <c r="D5" s="90">
        <f t="shared" si="25"/>
        <v>0</v>
      </c>
      <c r="E5" s="90">
        <f>SUM(SUMIF(Results!B:B,A5,Results!C:C),SUMIF(Results!J:J,A5,Results!G:G),SUMIF(Results!B:B,A5,Results!D:D),SUMIF(Results!J:J,A5,Results!H:H))</f>
        <v>0</v>
      </c>
      <c r="F5" s="90">
        <f>SUM(SUMIF(Results!B:B,A5,Results!G:G),SUMIF(Results!J:J,A5,Results!C:C),SUMIF(Results!B:B,A5,Results!H:H),SUMIF(Results!J:J,A5,Results!D:D))</f>
        <v>0</v>
      </c>
      <c r="G5" s="108">
        <f t="shared" si="26"/>
        <v>0</v>
      </c>
      <c r="H5" s="90">
        <f t="shared" si="27"/>
        <v>0</v>
      </c>
      <c r="I5" s="90">
        <f>SUM(SUMIF(Results!N:N,A5,Results!R:R),SUMIF(Results!T:T,A5,Results!X:X))</f>
        <v>0</v>
      </c>
      <c r="J5" s="90">
        <f>IF(B5=0,0,RANK(H5,H3:H8,0))</f>
        <v>0</v>
      </c>
      <c r="K5" s="90" t="str">
        <f>IF(J5=1,IF(ISNUMBER(MATCH(J5,J6:J8,0)),"=",IF(ISNUMBER(MATCH(J5,J3:J4,0)),"=","")),"")</f>
        <v/>
      </c>
      <c r="L5" s="90">
        <f t="shared" si="0"/>
        <v>-1</v>
      </c>
      <c r="M5" s="90">
        <f>IF(B5=0,0,IF(ISERROR(RANK(L5,L3:L8,0)),0,RANK(L5,L3:L8,0)))</f>
        <v>0</v>
      </c>
      <c r="N5" s="90" t="str">
        <f>IF(M5=1,IF(ISNUMBER(MATCH(M5,M6:M8,0)),"=",IF(ISNUMBER(MATCH(M5,M3:M4,0)),"=","")),"")</f>
        <v/>
      </c>
      <c r="O5" s="90">
        <f t="shared" si="1"/>
        <v>-1</v>
      </c>
      <c r="P5" s="90">
        <f>IF(B5=0,0,IF(ISERROR(RANK(O5,O3:O8,0)),0,RANK(O5,O3:O8,0)))</f>
        <v>0</v>
      </c>
      <c r="Q5" s="90" t="str">
        <f>IF(P5=1,IF(ISNUMBER(MATCH(P5,P6:P8,0)),"=",IF(ISNUMBER(MATCH(P5,P3:P4,0)),"=","")),"")</f>
        <v/>
      </c>
      <c r="R5" s="90">
        <f t="shared" si="28"/>
        <v>0</v>
      </c>
      <c r="S5" s="90">
        <f>IF(AND(R3=1,R5=1),IF('Result Calculations'!$E6=$A5,1,0),0)</f>
        <v>0</v>
      </c>
      <c r="T5" s="90">
        <f>IF(AND(R4=1,R5=1),IF('Result Calculations'!$E10=$A5,1,0),0)</f>
        <v>0</v>
      </c>
      <c r="U5" s="95"/>
      <c r="V5" s="90">
        <f>IF(AND(R5=1,R6=1),IF('Result Calculations'!$E14=$A5,1,0),0)</f>
        <v>0</v>
      </c>
      <c r="W5" s="90">
        <f>IF(AND(R5=1,R7=1),IF('Result Calculations'!$E15=$A5,1,0),0)</f>
        <v>0</v>
      </c>
      <c r="X5" s="90">
        <f>IF(AND(R5=1,R8=1),IF('Result Calculations'!$E16=$A5,1,0),0)</f>
        <v>0</v>
      </c>
      <c r="Y5" s="90">
        <f t="shared" si="2"/>
        <v>0</v>
      </c>
      <c r="Z5" s="90" t="str">
        <f>IF(Y5=1,IF(ISNUMBER(MATCH(Y5,Y6:Y8,0)),"=",IF(ISNUMBER(MATCH(Y5,Y3:Y4,0)),"=","")),"")</f>
        <v/>
      </c>
      <c r="AA5" s="90">
        <f>IF(AND(Y5=1,Y3=1),IF(S5=1,1,0),IF(AND(Y5=1,Y4=1),IF(T5=1,1,0),IF(AND(Y5=1,Y6=1),IF(V5=1,1,0),IF(AND(Y5=1,Y7=1),IF(W5=1,1,0),IF(AND(Y5=1,Y8=1),IF(X5=1,0),0)))))</f>
        <v>0</v>
      </c>
      <c r="AB5" s="244" t="str">
        <f t="shared" si="29"/>
        <v/>
      </c>
      <c r="AC5" s="90">
        <f t="shared" si="3"/>
        <v>0</v>
      </c>
      <c r="AD5" s="90">
        <f>IF(OR(AB5=1,B5=0),0,IF(ISERROR(RANK(AC5,AC3:AC8,0)),0,RANK(AC5,AC3:AC8,0)))</f>
        <v>0</v>
      </c>
      <c r="AE5" s="90" t="str">
        <f>IF(AD5=1,IF(ISNUMBER(MATCH(AD5,AD6:AD8,0)),"=",IF(ISNUMBER(MATCH(AD5,AD3:AD4,0)),"=","")),"")</f>
        <v/>
      </c>
      <c r="AF5" s="90">
        <f t="shared" si="4"/>
        <v>-1</v>
      </c>
      <c r="AG5" s="90">
        <f>IF(OR(AB5=1,B5=0),0,IF(ISERROR(RANK(AF5,AF3:AF8,0)),0,RANK(AF5,AF3:AF8,0)))</f>
        <v>0</v>
      </c>
      <c r="AH5" s="90" t="str">
        <f>IF(AG5=1,IF(ISNUMBER(MATCH(AG5,AG6:AG8,0)),"=",IF(ISNUMBER(MATCH(AG5,AG3:AG4,0)),"=","")),"")</f>
        <v/>
      </c>
      <c r="AI5" s="90">
        <f t="shared" si="5"/>
        <v>-1</v>
      </c>
      <c r="AJ5" s="90">
        <f>IF(OR(AB5=1,B5=0),0,IF(ISERROR(RANK(AI5,AI3:AI8,0)),0,RANK(AI5,AI3:AI8,0)))</f>
        <v>0</v>
      </c>
      <c r="AK5" s="90" t="str">
        <f>IF(AJ5=1,IF(ISNUMBER(MATCH(AJ5,AJ6:AJ8,0)),"=",IF(ISNUMBER(MATCH(AJ5,AJ3:AJ4,0)),"=","")),"")</f>
        <v/>
      </c>
      <c r="AL5" s="90">
        <f t="shared" si="30"/>
        <v>0</v>
      </c>
      <c r="AM5" s="90">
        <f>IF(AND(AL3=1,AL5=1),IF('Result Calculations'!$E6=$A5,1,0),0)</f>
        <v>0</v>
      </c>
      <c r="AN5" s="90">
        <f>IF(AND(AL4=1,AL5=1),IF('Result Calculations'!$E10=$A5,1,0),0)</f>
        <v>0</v>
      </c>
      <c r="AO5" s="95"/>
      <c r="AP5" s="90">
        <f>IF(AND(AL5=1,AL6=1),IF('Result Calculations'!$E14=$A5,1,0),0)</f>
        <v>0</v>
      </c>
      <c r="AQ5" s="90">
        <f>IF(AND(AL5=1,AL7=1),IF('Result Calculations'!$E15=$A5,1,0),0)</f>
        <v>0</v>
      </c>
      <c r="AR5" s="90">
        <f>IF(AND(AL5=1,AL8=1),IF('Result Calculations'!$E16=$A5,1,0),0)</f>
        <v>0</v>
      </c>
      <c r="AS5" s="90">
        <f t="shared" si="6"/>
        <v>0</v>
      </c>
      <c r="AT5" s="90" t="str">
        <f>IF(AS5=1,IF(ISNUMBER(MATCH(AS5,AS6:AS8,0)),"=",IF(ISNUMBER(MATCH(AS5,AS3:AS4,0)),"=","")),"")</f>
        <v/>
      </c>
      <c r="AU5" s="90">
        <f>IF(AND(AS5=1,AS3=1),IF(AM5=1,1,0),IF(AND(AS5=1,AS4=1),IF(AN5=1,1,0),IF(AND(AS5=1,AS6=1),IF(AP5=1,1,0),IF(AND(AS5=1,AS7=1),IF(AQ5=1,1,0),IF(AND(AS5=1,AS8=1),IF(AR5=1,0),0)))))</f>
        <v>0</v>
      </c>
      <c r="AV5" s="244" t="str">
        <f t="shared" si="31"/>
        <v/>
      </c>
      <c r="AW5" s="90">
        <f t="shared" si="7"/>
        <v>0</v>
      </c>
      <c r="AX5" s="90">
        <f>IF(OR(AB5=1,B5=0,AV5=2),0,IF(ISERROR(RANK(AW5,AW3:AW8,0)),0,RANK(AW5,AW3:AW8,0)))</f>
        <v>0</v>
      </c>
      <c r="AY5" s="90" t="str">
        <f>IF(AX5=1,IF(ISNUMBER(MATCH(AX5,AX6:AX8,0)),"=",IF(ISNUMBER(MATCH(AX5,AX3:AX4,0)),"=","")),"")</f>
        <v/>
      </c>
      <c r="AZ5" s="90">
        <f t="shared" si="8"/>
        <v>0</v>
      </c>
      <c r="BA5" s="90">
        <f>IF(OR(AB5=1,B5=0,AV5=2),0,IF(ISERROR(RANK(AZ5,AZ3:AZ8,0)),0,RANK(AZ5,AZ3:AZ8,0)))</f>
        <v>0</v>
      </c>
      <c r="BB5" s="90" t="str">
        <f>IF(BA5=1,IF(ISNUMBER(MATCH(BA5,BA6:BA8,0)),"=",IF(ISNUMBER(MATCH(BA5,BA3:BA4,0)),"=","")),"")</f>
        <v/>
      </c>
      <c r="BC5" s="108">
        <f t="shared" si="9"/>
        <v>0</v>
      </c>
      <c r="BD5" s="90">
        <f>IF(OR(AB5=1,B5=0,AV5=2),0,IF(ISERROR(RANK(BC5,BC3:BC8,0)),0,RANK(BC5,BC3:BC8,0)))</f>
        <v>0</v>
      </c>
      <c r="BE5" s="90" t="str">
        <f>IF(BD5=1,IF(ISNUMBER(MATCH(BD5,BD6:BD8,0)),"=",IF(ISNUMBER(MATCH(BD5,BD3:BD4,0)),"=","")),"")</f>
        <v/>
      </c>
      <c r="BF5" s="90">
        <f t="shared" si="32"/>
        <v>0</v>
      </c>
      <c r="BG5" s="90">
        <f>IF(AND(BF3=1,BF5=1),IF('Result Calculations'!$E6=$A5,1,0),0)</f>
        <v>0</v>
      </c>
      <c r="BH5" s="90">
        <f>IF(AND(BF4=1,BF5=1),IF('Result Calculations'!$E10=$A5,1,0),0)</f>
        <v>0</v>
      </c>
      <c r="BI5" s="95"/>
      <c r="BJ5" s="90">
        <f>IF(AND(BF5=1,BF6=1),IF('Result Calculations'!$E14=$A5,1,0),0)</f>
        <v>0</v>
      </c>
      <c r="BK5" s="90">
        <f>IF(AND(BF5=1,BF7=1),IF('Result Calculations'!$E15=$A5,1,0),0)</f>
        <v>0</v>
      </c>
      <c r="BL5" s="90">
        <f>IF(AND(BF5=1,BF8=1),IF('Result Calculations'!$E16=$A5,1,0),0)</f>
        <v>0</v>
      </c>
      <c r="BM5" s="90">
        <f t="shared" si="10"/>
        <v>0</v>
      </c>
      <c r="BN5" s="90" t="str">
        <f>IF(BM5=1,IF(ISNUMBER(MATCH(BM5,BM6:BM8,0)),"=",IF(ISNUMBER(MATCH(BM5,BM3:BM4,0)),"=","")),"")</f>
        <v/>
      </c>
      <c r="BO5" s="90">
        <f>IF(AND(BM5=1,BM3=1),IF(BG5=1,1,0),IF(AND(BM5=1,BM4=1),IF(BH5=1,1,0),IF(AND(BM5=1,BM6=1),IF(BJ5=1,1,0),IF(AND(BM5=1,BM7=1),IF(BK5=1,1,0),IF(AND(BM5=1,BM8=1),IF(BL5=1,0),0)))))</f>
        <v>0</v>
      </c>
      <c r="BP5" s="244" t="str">
        <f t="shared" si="11"/>
        <v/>
      </c>
      <c r="BQ5" s="90">
        <f t="shared" si="12"/>
        <v>0</v>
      </c>
      <c r="BR5" s="90">
        <f>IF(OR(AB5=1,B5=0,AV5=2,BP5=3),0,IF(ISERROR(RANK(BQ5,BQ3:BQ8,0)),0,RANK(BQ5,BQ3:BQ8,0)))</f>
        <v>0</v>
      </c>
      <c r="BS5" s="90" t="str">
        <f>IF(BR5=1,IF(ISNUMBER(MATCH(BR5,BR6:BR8,0)),"=",IF(ISNUMBER(MATCH(BR5,BR3:BR4,0)),"=","")),"")</f>
        <v/>
      </c>
      <c r="BT5" s="90">
        <f t="shared" si="13"/>
        <v>0</v>
      </c>
      <c r="BU5" s="90">
        <f>IF(OR(AB5=1,B5=0,AV5=2,BP5=3),0,IF(ISERROR(RANK(BT5,BT3:BT8,0)),0,RANK(BT5,BT3:BT8,0)))</f>
        <v>0</v>
      </c>
      <c r="BV5" s="90" t="str">
        <f>IF(BU5=1,IF(ISNUMBER(MATCH(BU5,BU6:BU8,0)),"=",IF(ISNUMBER(MATCH(BU5,BU3:BU4,0)),"=","")),"")</f>
        <v/>
      </c>
      <c r="BW5" s="108">
        <f t="shared" si="14"/>
        <v>0</v>
      </c>
      <c r="BX5" s="90">
        <f>IF(OR(AB5=1,B5=0,AV5=2,BP3=3),0,IF(ISERROR(RANK(BW5,BW3:BW8,0)),0,RANK(BW5,BW3:BW8,0)))</f>
        <v>0</v>
      </c>
      <c r="BY5" s="90" t="str">
        <f>IF(BX5=1,IF(ISNUMBER(MATCH(BX5,BX6:BX8,0)),"=",IF(ISNUMBER(MATCH(BX5,BX3:BX4,0)),"=","")),"")</f>
        <v/>
      </c>
      <c r="BZ5" s="90">
        <f t="shared" si="33"/>
        <v>0</v>
      </c>
      <c r="CA5" s="90">
        <f>IF(AND(BZ3=1,BZ5=1),IF('Result Calculations'!$E6=$A5,1,0),0)</f>
        <v>0</v>
      </c>
      <c r="CB5" s="90">
        <f>IF(AND(BZ4=1,BZ5=1),IF('Result Calculations'!$E10=$A5,1,0),0)</f>
        <v>0</v>
      </c>
      <c r="CC5" s="95"/>
      <c r="CD5" s="90">
        <f>IF(AND(BZ5=1,BZ6=1),IF('Result Calculations'!$E14=$A5,1,0),0)</f>
        <v>0</v>
      </c>
      <c r="CE5" s="90">
        <f>IF(AND(BZ5=1,BZ7=1),IF('Result Calculations'!$E15=$A5,1,0),0)</f>
        <v>0</v>
      </c>
      <c r="CF5" s="90">
        <f>IF(AND(BZ5=1,BZ8=1),IF('Result Calculations'!$E16=$A5,1,0),0)</f>
        <v>0</v>
      </c>
      <c r="CG5" s="90">
        <f t="shared" si="15"/>
        <v>0</v>
      </c>
      <c r="CH5" s="90" t="str">
        <f>IF(CG5=1,IF(ISNUMBER(MATCH(CG5,CG6:CG8,0)),"=",IF(ISNUMBER(MATCH(CG5,CG3:CG4,0)),"=","")),"")</f>
        <v/>
      </c>
      <c r="CI5" s="90">
        <f>IF(AND(CG5=1,CG3=1),IF(CA5=1,1,0),IF(AND(CG5=1,CG4=1),IF(CB5=1,1,0),IF(AND(CG5=1,CG6=1),IF(CD5=1,1,0),IF(AND(CG5=1,CG7=1),IF(CE5=1,1,0),IF(AND(CG5=1,CG8=1),IF(CF5=1,0),0)))))</f>
        <v>0</v>
      </c>
      <c r="CJ5" s="244" t="str">
        <f t="shared" si="34"/>
        <v/>
      </c>
      <c r="CK5" s="90">
        <f t="shared" si="16"/>
        <v>0</v>
      </c>
      <c r="CL5" s="90">
        <f>IF(OR(AB5=1,B5=0,AV5=2,BP5=3,CJ5=4),0,IF(ISERROR(RANK(CK5,CK3:CK8,0)),0,RANK(CK5,CK3:CK8,0)))</f>
        <v>0</v>
      </c>
      <c r="CM5" s="90" t="str">
        <f>IF(CL5=1,IF(ISNUMBER(MATCH(CL5,CL6:CL8,0)),"=",IF(ISNUMBER(MATCH(CL5,CL3:CL4,0)),"=","")),"")</f>
        <v/>
      </c>
      <c r="CN5" s="90">
        <f t="shared" si="17"/>
        <v>0</v>
      </c>
      <c r="CO5" s="90">
        <f>IF(OR(AB5=1,B5=0,AV5=2,BP5=3,CJ5=4),0,IF(ISERROR(RANK(CN5,CN3:CN8,0)),0,RANK(CN5,CN3:CN8,0)))</f>
        <v>0</v>
      </c>
      <c r="CP5" s="90" t="str">
        <f>IF(CO5=1,IF(ISNUMBER(MATCH(CO5,CO6:CO8,0)),"=",IF(ISNUMBER(MATCH(CO5,CO3:CO4,0)),"=","")),"")</f>
        <v/>
      </c>
      <c r="CQ5" s="108">
        <f t="shared" si="18"/>
        <v>0</v>
      </c>
      <c r="CR5" s="90">
        <f>IF(OR(AB5=1,B5=0,AV5=2,BP3=3,CJ5=4),0,IF(ISERROR(RANK(CQ5,CQ3:CQ8,0)),0,RANK(CQ5,CQ3:CQ8,0)))</f>
        <v>0</v>
      </c>
      <c r="CS5" s="90" t="str">
        <f>IF(CR5=1,IF(ISNUMBER(MATCH(CR5,CR6:CR8,0)),"=",IF(ISNUMBER(MATCH(CR5,CR3:CR4,0)),"=","")),"")</f>
        <v/>
      </c>
      <c r="CT5" s="90">
        <f t="shared" si="35"/>
        <v>0</v>
      </c>
      <c r="CU5" s="90">
        <f>IF(AND(CT3=1,CT5=1),IF('Result Calculations'!$E6=$A5,1,0),0)</f>
        <v>0</v>
      </c>
      <c r="CV5" s="90">
        <f>IF(AND(CT4=1,CT5=1),IF('Result Calculations'!$E10=$A5,1,0),0)</f>
        <v>0</v>
      </c>
      <c r="CW5" s="95"/>
      <c r="CX5" s="90">
        <f>IF(AND(CT5=1,CT6=1),IF('Result Calculations'!$E14=$A5,1,0),0)</f>
        <v>0</v>
      </c>
      <c r="CY5" s="90">
        <f>IF(AND(CT5=1,CT7=1),IF('Result Calculations'!$E15=$A5,1,0),0)</f>
        <v>0</v>
      </c>
      <c r="CZ5" s="90">
        <f>IF(AND(CT5=1,CT8=1),IF('Result Calculations'!$E16=$A5,1,0),0)</f>
        <v>0</v>
      </c>
      <c r="DA5" s="90">
        <f t="shared" si="19"/>
        <v>0</v>
      </c>
      <c r="DB5" s="90" t="str">
        <f>IF(DA5=1,IF(ISNUMBER(MATCH(DA5,DA6:DA8,0)),"=",IF(ISNUMBER(MATCH(DA5,DA3:DA4,0)),"=","")),"")</f>
        <v/>
      </c>
      <c r="DC5" s="90">
        <f>IF(AND(DA5=1,DA3=1),IF(CU5=1,1,0),IF(AND(DA5=1,DA4=1),IF(CV5=1,1,0),IF(AND(DA5=1,DA6=1),IF(CX5=1,1,0),IF(AND(DA5=1,DA7=1),IF(CY5=1,1,0),IF(AND(DA5=1,DA8=1),IF(CZ5=1,0),0)))))</f>
        <v>0</v>
      </c>
      <c r="DD5" s="244" t="str">
        <f t="shared" si="36"/>
        <v/>
      </c>
      <c r="DE5" s="90">
        <f t="shared" si="20"/>
        <v>0</v>
      </c>
      <c r="DF5" s="90">
        <f>IF(OR(AB5=1,B5=0,AV5=2,BP5=3,CJ5=4,DD5=5),0,IF(ISERROR(RANK(DE5,DE3:DE8,0)),0,RANK(DE5,DE3:DE8,0)))</f>
        <v>0</v>
      </c>
      <c r="DG5" s="90" t="str">
        <f>IF(DF5=1,IF(ISNUMBER(MATCH(DF5,DF6:DF8,0)),"=",IF(ISNUMBER(MATCH(DF5,DF3:DF4,0)),"=","")),"")</f>
        <v/>
      </c>
      <c r="DH5" s="90">
        <f t="shared" si="21"/>
        <v>0</v>
      </c>
      <c r="DI5" s="90">
        <f>IF(OR(AB5=1,B5=0,AV5=2,BP5=3,CJ5=4,DD5=5),0,IF(ISERROR(RANK(DH5,DH3:DH8,0)),0,RANK(DH5,DH3:DH8,0)))</f>
        <v>0</v>
      </c>
      <c r="DJ5" s="90" t="str">
        <f>IF(DI5=1,IF(ISNUMBER(MATCH(DI5,DI6:DI8,0)),"=",IF(ISNUMBER(MATCH(DI5,DI3:DI4,0)),"=","")),"")</f>
        <v/>
      </c>
      <c r="DK5" s="108">
        <f t="shared" si="22"/>
        <v>0</v>
      </c>
      <c r="DL5" s="90">
        <f>IF(OR(AB5=1,B5=0,AV5=2,BP3=3,CJ5=4,DD5=5),0,IF(ISERROR(RANK(DK5,DK3:DK8,0)),0,RANK(DK5,DK3:DK8,0)))</f>
        <v>0</v>
      </c>
      <c r="DM5" s="90" t="str">
        <f>IF(DL5=1,IF(ISNUMBER(MATCH(DL5,DL6:DL8,0)),"=",IF(ISNUMBER(MATCH(DL5,DL3:DL4,0)),"=","")),"")</f>
        <v/>
      </c>
      <c r="DN5" s="90">
        <f t="shared" si="37"/>
        <v>0</v>
      </c>
      <c r="DO5" s="90">
        <f>IF(AND(DN3=1,DN5=1),IF('Result Calculations'!$E6=$A5,1,0),0)</f>
        <v>0</v>
      </c>
      <c r="DP5" s="90">
        <f>IF(AND(DN4=1,DN5=1),IF('Result Calculations'!$E10=$A5,1,0),0)</f>
        <v>0</v>
      </c>
      <c r="DQ5" s="95"/>
      <c r="DR5" s="90">
        <f>IF(AND(DN5=1,DN6=1),IF('Result Calculations'!$E14=$A5,1,0),0)</f>
        <v>0</v>
      </c>
      <c r="DS5" s="90">
        <f>IF(AND(DN5=1,DN7=1),IF('Result Calculations'!$E15=$A5,1,0),0)</f>
        <v>0</v>
      </c>
      <c r="DT5" s="90">
        <f>IF(AND(DN5=1,DN8=1),IF('Result Calculations'!$E16=$A5,1,0),0)</f>
        <v>0</v>
      </c>
      <c r="DU5" s="90">
        <f t="shared" si="23"/>
        <v>0</v>
      </c>
      <c r="DV5" s="90" t="str">
        <f>IF(DU5=1,IF(ISNUMBER(MATCH(DU5,DU6:DU8,0)),"=",IF(ISNUMBER(MATCH(DU5,DU3:DU4,0)),"=","")),"")</f>
        <v/>
      </c>
      <c r="DW5" s="90">
        <f>IF(AND(DU5=1,DU3=1),IF(DO5=1,1,0),IF(AND(DU5=1,DU4=1),IF(DP5=1,1,0),IF(AND(DU5=1,DU6=1),IF(DR5=1,1,0),IF(AND(DU5=1,DU7=1),IF(DS5=1,1,0),IF(AND(DU5=1,DU8=1),IF(DT5=1,0),0)))))</f>
        <v>0</v>
      </c>
      <c r="DX5" s="244" t="str">
        <f t="shared" si="38"/>
        <v/>
      </c>
      <c r="DY5" s="248">
        <f t="shared" si="24"/>
        <v>0</v>
      </c>
      <c r="DZ5" s="244">
        <f>RANK(DY5,DY3:DY8,0)</f>
        <v>1</v>
      </c>
      <c r="EA5" s="244" t="str">
        <f>IF(OR(ISNUMBER(MATCH(DZ5,DZ6:DZ8,0)),ISNUMBER(MATCH(DZ5,DZ3:DZ4,0))),"=","")</f>
        <v>=</v>
      </c>
    </row>
    <row r="6" spans="1:131">
      <c r="A6" s="246" t="str">
        <f>'Group Tables'!A6</f>
        <v>Simon Martin (Ireland )</v>
      </c>
      <c r="B6" s="90">
        <f>SUM(COUNTIF(Results!K:K,A6),COUNTIF(Results!L:L,A6))</f>
        <v>0</v>
      </c>
      <c r="C6" s="90">
        <f>SUM(COUNTIF(Results!K:K,A6))</f>
        <v>0</v>
      </c>
      <c r="D6" s="90">
        <f t="shared" si="25"/>
        <v>0</v>
      </c>
      <c r="E6" s="90">
        <f>SUM(SUMIF(Results!B:B,A6,Results!C:C),SUMIF(Results!J:J,A6,Results!G:G),SUMIF(Results!B:B,A6,Results!D:D),SUMIF(Results!J:J,A6,Results!H:H))</f>
        <v>0</v>
      </c>
      <c r="F6" s="90">
        <f>SUM(SUMIF(Results!B:B,A6,Results!G:G),SUMIF(Results!J:J,A6,Results!C:C),SUMIF(Results!B:B,A6,Results!H:H),SUMIF(Results!J:J,A6,Results!D:D))</f>
        <v>0</v>
      </c>
      <c r="G6" s="108">
        <f t="shared" si="26"/>
        <v>0</v>
      </c>
      <c r="H6" s="90">
        <f t="shared" si="27"/>
        <v>0</v>
      </c>
      <c r="I6" s="90">
        <f>SUM(SUMIF(Results!N:N,A6,Results!R:R),SUMIF(Results!T:T,A6,Results!X:X))</f>
        <v>0</v>
      </c>
      <c r="J6" s="90">
        <f>IF(B6=0,0,RANK(H6,H3:H8,0))</f>
        <v>0</v>
      </c>
      <c r="K6" s="90" t="str">
        <f>IF(J6=1,IF(ISNUMBER(MATCH(J6,J7:J8,0)),"=",IF(ISNUMBER(MATCH(J6,J3:J5,0)),"=","")),"")</f>
        <v/>
      </c>
      <c r="L6" s="90">
        <f t="shared" si="0"/>
        <v>-1</v>
      </c>
      <c r="M6" s="90">
        <f>IF(B6=0,0,IF(ISERROR(RANK(L6,L3:L8,0)),0,RANK(L6,L3:L8,0)))</f>
        <v>0</v>
      </c>
      <c r="N6" s="90" t="str">
        <f>IF(M6=1,IF(ISNUMBER(MATCH(M6,M7:M8,0)),"=",IF(ISNUMBER(MATCH(M6,M3:M5,0)),"=","")),"")</f>
        <v/>
      </c>
      <c r="O6" s="90">
        <f t="shared" si="1"/>
        <v>-1</v>
      </c>
      <c r="P6" s="90">
        <f>IF(B6=0,0,IF(ISERROR(RANK(O6,O3:O8,0)),0,RANK(O6,O3:O8,0)))</f>
        <v>0</v>
      </c>
      <c r="Q6" s="90" t="str">
        <f>IF(P6=1,IF(ISNUMBER(MATCH(P6,P7:P8,0)),"=",IF(ISNUMBER(MATCH(P6,P3:P5,0)),"=","")),"")</f>
        <v/>
      </c>
      <c r="R6" s="90">
        <f t="shared" si="28"/>
        <v>0</v>
      </c>
      <c r="S6" s="90">
        <f>IF(AND(R3=1,R6=1),IF('Result Calculations'!$E7=$A6,1,0),0)</f>
        <v>0</v>
      </c>
      <c r="T6" s="90">
        <f>IF(AND(R5=1,R6=1),IF('Result Calculations'!$E11=$A6,1,0),0)</f>
        <v>0</v>
      </c>
      <c r="U6" s="90">
        <f>IF(AND(R5=1,R6=1),IF('Result Calculations'!$E14=$A6,1,0),0)</f>
        <v>0</v>
      </c>
      <c r="V6" s="95"/>
      <c r="W6" s="90">
        <f>IF(AND(R6=1,R7=1),IF('Result Calculations'!$E17=$A6,1,0),0)</f>
        <v>0</v>
      </c>
      <c r="X6" s="90">
        <f>IF(AND(R6=1,R8=1),IF('Result Calculations'!$E18=$A6,1,0),0)</f>
        <v>0</v>
      </c>
      <c r="Y6" s="90">
        <f t="shared" si="2"/>
        <v>0</v>
      </c>
      <c r="Z6" s="90" t="str">
        <f>IF(Y6=1,IF(ISNUMBER(MATCH(Y6,Y7:Y8,0)),"=",IF(ISNUMBER(MATCH(Y6,Y3:Y5,0)),"=","")),"")</f>
        <v/>
      </c>
      <c r="AA6" s="90">
        <f>IF(AND(Y6=1,Y3=1),IF(S6=1,1,0),IF(AND(Y6=1,Y4=1),IF(T6=1,1,0),IF(AND(Y6=1,Y5=1),IF(U6=1,1,0),IF(AND(Y6=1,Y7=1),IF(W6=1,1,0),IF(AND(Y6=1,Y8=1),IF(X6=1,0),0)))))</f>
        <v>0</v>
      </c>
      <c r="AB6" s="244" t="str">
        <f t="shared" si="29"/>
        <v/>
      </c>
      <c r="AC6" s="90">
        <f t="shared" si="3"/>
        <v>0</v>
      </c>
      <c r="AD6" s="90">
        <f>IF(OR(AB6=1,B6=0),0,IF(ISERROR(RANK(AC6,AC3:AC8,0)),0,RANK(AC6,AC3:AC8,0)))</f>
        <v>0</v>
      </c>
      <c r="AE6" s="90" t="str">
        <f>IF(AD6=1,IF(ISNUMBER(MATCH(AD6,AD7:AD8,0)),"=",IF(ISNUMBER(MATCH(AD6,AD3:AD5,0)),"=","")),"")</f>
        <v/>
      </c>
      <c r="AF6" s="90">
        <f t="shared" si="4"/>
        <v>-1</v>
      </c>
      <c r="AG6" s="90">
        <f>IF(OR(AB6=1,B6=0),0,IF(ISERROR(RANK(AF6,AF3:AF8,0)),0,RANK(AF6,AF3:AF8,0)))</f>
        <v>0</v>
      </c>
      <c r="AH6" s="90" t="str">
        <f>IF(AG6=1,IF(ISNUMBER(MATCH(AG6,AG7:AG8,0)),"=",IF(ISNUMBER(MATCH(AG6,AG3:AG5,0)),"=","")),"")</f>
        <v/>
      </c>
      <c r="AI6" s="90">
        <f t="shared" si="5"/>
        <v>-1</v>
      </c>
      <c r="AJ6" s="90">
        <f>IF(OR(AB6=1,B6=0),0,IF(ISERROR(RANK(AI6,AI3:AI8,0)),0,RANK(AI6,AI3:AI8,0)))</f>
        <v>0</v>
      </c>
      <c r="AK6" s="90" t="str">
        <f>IF(AJ6=1,IF(ISNUMBER(MATCH(AJ6,AJ7:AJ8,0)),"=",IF(ISNUMBER(MATCH(AJ6,AJ3:AJ5,0)),"=","")),"")</f>
        <v/>
      </c>
      <c r="AL6" s="90">
        <f t="shared" si="30"/>
        <v>0</v>
      </c>
      <c r="AM6" s="90">
        <f>IF(AND(AL3=1,AL6=1),IF('Result Calculations'!$E7=$A6,1,0),0)</f>
        <v>0</v>
      </c>
      <c r="AN6" s="90">
        <f>IF(AND(AL5=1,AL6=1),IF('Result Calculations'!$E11=$A6,1,0),0)</f>
        <v>0</v>
      </c>
      <c r="AO6" s="90">
        <f>IF(AND(AL5=1,AL6=1),IF('Result Calculations'!$E14=$A6,1,0),0)</f>
        <v>0</v>
      </c>
      <c r="AP6" s="95"/>
      <c r="AQ6" s="90">
        <f>IF(AND(AL6=1,AL7=1),IF('Result Calculations'!$E17=$A6,1,0),0)</f>
        <v>0</v>
      </c>
      <c r="AR6" s="90">
        <f>IF(AND(AL6=1,AL8=1),IF('Result Calculations'!$E18=$A6,1,0),0)</f>
        <v>0</v>
      </c>
      <c r="AS6" s="90">
        <f t="shared" si="6"/>
        <v>0</v>
      </c>
      <c r="AT6" s="90" t="str">
        <f>IF(AS6=1,IF(ISNUMBER(MATCH(AS6,AS7:AS8,0)),"=",IF(ISNUMBER(MATCH(AS6,AS3:AS5,0)),"=","")),"")</f>
        <v/>
      </c>
      <c r="AU6" s="90">
        <f>IF(AND(AS6=1,AS3=1),IF(AM6=1,1,0),IF(AND(AS6=1,AS4=1),IF(AN6=1,1,0),IF(AND(AS6=1,AS5=1),IF(AO6=1,1,0),IF(AND(AS6=1,AS7=1),IF(AQ6=1,1,0),IF(AND(AS6=1,AS8=1),IF(AR6=1,0),0)))))</f>
        <v>0</v>
      </c>
      <c r="AV6" s="244" t="str">
        <f t="shared" si="31"/>
        <v/>
      </c>
      <c r="AW6" s="90">
        <f t="shared" si="7"/>
        <v>0</v>
      </c>
      <c r="AX6" s="90">
        <f>IF(OR(AB6=1,B6=0,AV6=2),0,IF(ISERROR(RANK(AW6,AW3:AW8,0)),0,RANK(AW6,AW3:AW8,0)))</f>
        <v>0</v>
      </c>
      <c r="AY6" s="90" t="str">
        <f>IF(AX6=1,IF(ISNUMBER(MATCH(AX6,AX7:AX8,0)),"=",IF(ISNUMBER(MATCH(AX6,AX3:AX5,0)),"=","")),"")</f>
        <v/>
      </c>
      <c r="AZ6" s="90">
        <f t="shared" si="8"/>
        <v>0</v>
      </c>
      <c r="BA6" s="90">
        <f>IF(OR(AB6=1,B6=0,AV6=2),0,IF(ISERROR(RANK(AZ6,AZ3:AZ8,0)),0,RANK(AZ6,AZ3:AZ8,0)))</f>
        <v>0</v>
      </c>
      <c r="BB6" s="90" t="str">
        <f>IF(BA6=1,IF(ISNUMBER(MATCH(BA6,BA7:BA8,0)),"=",IF(ISNUMBER(MATCH(BA6,BA3:BA5,0)),"=","")),"")</f>
        <v/>
      </c>
      <c r="BC6" s="108">
        <f t="shared" si="9"/>
        <v>0</v>
      </c>
      <c r="BD6" s="90">
        <f>IF(OR(AB6=1,B6=0,AV6=2),0,IF(ISERROR(RANK(BC6,BC3:BC8,0)),0,RANK(BC6,BC3:BC8,0)))</f>
        <v>0</v>
      </c>
      <c r="BE6" s="90" t="str">
        <f>IF(BD6=1,IF(ISNUMBER(MATCH(BD6,BD7:BD8,0)),"=",IF(ISNUMBER(MATCH(BD6,BD3:BD5,0)),"=","")),"")</f>
        <v/>
      </c>
      <c r="BF6" s="90">
        <f t="shared" si="32"/>
        <v>0</v>
      </c>
      <c r="BG6" s="90">
        <f>IF(AND(BF3=1,BF6=1),IF('Result Calculations'!$E7=$A6,1,0),0)</f>
        <v>0</v>
      </c>
      <c r="BH6" s="90">
        <f>IF(AND(BF5=1,BF6=1),IF('Result Calculations'!$E11=$A6,1,0),0)</f>
        <v>0</v>
      </c>
      <c r="BI6" s="90">
        <f>IF(AND(BF5=1,BF6=1),IF('Result Calculations'!$E14=$A6,1,0),0)</f>
        <v>0</v>
      </c>
      <c r="BJ6" s="95"/>
      <c r="BK6" s="90">
        <f>IF(AND(BF6=1,BF7=1),IF('Result Calculations'!$E17=$A6,1,0),0)</f>
        <v>0</v>
      </c>
      <c r="BL6" s="90">
        <f>IF(AND(BF6=1,BF8=1),IF('Result Calculations'!$E18=$A6,1,0),0)</f>
        <v>0</v>
      </c>
      <c r="BM6" s="90">
        <f t="shared" si="10"/>
        <v>0</v>
      </c>
      <c r="BN6" s="90" t="str">
        <f>IF(BM6=1,IF(ISNUMBER(MATCH(BM6,BM7:BM8,0)),"=",IF(ISNUMBER(MATCH(BM6,BM3:BM5,0)),"=","")),"")</f>
        <v/>
      </c>
      <c r="BO6" s="90">
        <f>IF(AND(BM6=1,BM3=1),IF(BG6=1,1,0),IF(AND(BM6=1,BM4=1),IF(BH6=1,1,0),IF(AND(BM6=1,BM5=1),IF(BI6=1,1,0),IF(AND(BM6=1,BM7=1),IF(BK6=1,1,0),IF(AND(BM6=1,BM8=1),IF(BL6=1,0),0)))))</f>
        <v>0</v>
      </c>
      <c r="BP6" s="244" t="str">
        <f t="shared" si="11"/>
        <v/>
      </c>
      <c r="BQ6" s="90">
        <f t="shared" si="12"/>
        <v>0</v>
      </c>
      <c r="BR6" s="90">
        <f>IF(OR(AB6=1,B6=0,AV6=2,BP6=3),0,IF(ISERROR(RANK(BQ6,BQ3:BQ8,0)),0,RANK(BQ6,BQ3:BQ8,0)))</f>
        <v>0</v>
      </c>
      <c r="BS6" s="90" t="str">
        <f>IF(BR6=1,IF(ISNUMBER(MATCH(BR6,BR7:BR8,0)),"=",IF(ISNUMBER(MATCH(BR6,BR3:BR5,0)),"=","")),"")</f>
        <v/>
      </c>
      <c r="BT6" s="90">
        <f t="shared" si="13"/>
        <v>0</v>
      </c>
      <c r="BU6" s="90">
        <f>IF(OR(AB6=1,B6=0,AV6=2,BP6=3),0,IF(ISERROR(RANK(BT6,BT3:BT8,0)),0,RANK(BT6,BT3:BT8,0)))</f>
        <v>0</v>
      </c>
      <c r="BV6" s="90" t="str">
        <f>IF(BU6=1,IF(ISNUMBER(MATCH(BU6,BU7:BU8,0)),"=",IF(ISNUMBER(MATCH(BU6,BU3:BU5,0)),"=","")),"")</f>
        <v/>
      </c>
      <c r="BW6" s="108">
        <f t="shared" si="14"/>
        <v>0</v>
      </c>
      <c r="BX6" s="90">
        <f>IF(OR(AB6=1,B6=0,AV6=2,BP3=3),0,IF(ISERROR(RANK(BW6,BW3:BW8,0)),0,RANK(BW6,BW3:BW8,0)))</f>
        <v>0</v>
      </c>
      <c r="BY6" s="90" t="str">
        <f>IF(BX6=1,IF(ISNUMBER(MATCH(BX6,BX7:BX8,0)),"=",IF(ISNUMBER(MATCH(BX6,BX3:BX5,0)),"=","")),"")</f>
        <v/>
      </c>
      <c r="BZ6" s="90">
        <f t="shared" si="33"/>
        <v>0</v>
      </c>
      <c r="CA6" s="90">
        <f>IF(AND(BZ3=1,BZ6=1),IF('Result Calculations'!$E7=$A6,1,0),0)</f>
        <v>0</v>
      </c>
      <c r="CB6" s="90">
        <f>IF(AND(BZ5=1,BZ6=1),IF('Result Calculations'!$E11=$A6,1,0),0)</f>
        <v>0</v>
      </c>
      <c r="CC6" s="90">
        <f>IF(AND(BZ5=1,BZ6=1),IF('Result Calculations'!$E14=$A6,1,0),0)</f>
        <v>0</v>
      </c>
      <c r="CD6" s="95"/>
      <c r="CE6" s="90">
        <f>IF(AND(BZ6=1,BZ7=1),IF('Result Calculations'!$E17=$A6,1,0),0)</f>
        <v>0</v>
      </c>
      <c r="CF6" s="90">
        <f>IF(AND(BZ6=1,BZ8=1),IF('Result Calculations'!$E18=$A6,1,0),0)</f>
        <v>0</v>
      </c>
      <c r="CG6" s="90">
        <f t="shared" si="15"/>
        <v>0</v>
      </c>
      <c r="CH6" s="90" t="str">
        <f>IF(CG6=1,IF(ISNUMBER(MATCH(CG6,CG7:CG8,0)),"=",IF(ISNUMBER(MATCH(CG6,CG3:CG5,0)),"=","")),"")</f>
        <v/>
      </c>
      <c r="CI6" s="90">
        <f>IF(AND(CG6=1,CG3=1),IF(CA6=1,1,0),IF(AND(CG6=1,CG4=1),IF(CB6=1,1,0),IF(AND(CG6=1,CG5=1),IF(CC6=1,1,0),IF(AND(CG6=1,CG7=1),IF(CE6=1,1,0),IF(AND(CG6=1,CG8=1),IF(CF6=1,0),0)))))</f>
        <v>0</v>
      </c>
      <c r="CJ6" s="244" t="str">
        <f t="shared" si="34"/>
        <v/>
      </c>
      <c r="CK6" s="90">
        <f t="shared" si="16"/>
        <v>0</v>
      </c>
      <c r="CL6" s="90">
        <f>IF(OR(AB6=1,B6=0,AV6=2,BP6=3,CJ6=4),0,IF(ISERROR(RANK(CK6,CK3:CK8,0)),0,RANK(CK6,CK3:CK8,0)))</f>
        <v>0</v>
      </c>
      <c r="CM6" s="90" t="str">
        <f>IF(CL6=1,IF(ISNUMBER(MATCH(CL6,CL7:CL8,0)),"=",IF(ISNUMBER(MATCH(CL6,CL3:CL5,0)),"=","")),"")</f>
        <v/>
      </c>
      <c r="CN6" s="90">
        <f t="shared" si="17"/>
        <v>0</v>
      </c>
      <c r="CO6" s="90">
        <f>IF(OR(AB6=1,B6=0,AV6=2,BP6=3,CJ6=4),0,IF(ISERROR(RANK(CN6,CN3:CN8,0)),0,RANK(CN6,CN3:CN8,0)))</f>
        <v>0</v>
      </c>
      <c r="CP6" s="90" t="str">
        <f>IF(CO6=1,IF(ISNUMBER(MATCH(CO6,CO7:CO8,0)),"=",IF(ISNUMBER(MATCH(CO6,CO3:CO5,0)),"=","")),"")</f>
        <v/>
      </c>
      <c r="CQ6" s="108">
        <f t="shared" si="18"/>
        <v>0</v>
      </c>
      <c r="CR6" s="90">
        <f>IF(OR(AB6=1,B6=0,AV6=2,BP3=3,CJ6=4),0,IF(ISERROR(RANK(CQ6,CQ3:CQ8,0)),0,RANK(CQ6,CQ3:CQ8,0)))</f>
        <v>0</v>
      </c>
      <c r="CS6" s="90" t="str">
        <f>IF(CR6=1,IF(ISNUMBER(MATCH(CR6,CR7:CR8,0)),"=",IF(ISNUMBER(MATCH(CR6,CR3:CR5,0)),"=","")),"")</f>
        <v/>
      </c>
      <c r="CT6" s="90">
        <f t="shared" si="35"/>
        <v>0</v>
      </c>
      <c r="CU6" s="90">
        <f>IF(AND(CT3=1,CT6=1),IF('Result Calculations'!$E7=$A6,1,0),0)</f>
        <v>0</v>
      </c>
      <c r="CV6" s="90">
        <f>IF(AND(CT5=1,CT6=1),IF('Result Calculations'!$E11=$A6,1,0),0)</f>
        <v>0</v>
      </c>
      <c r="CW6" s="90">
        <f>IF(AND(CT5=1,CT6=1),IF('Result Calculations'!$E14=$A6,1,0),0)</f>
        <v>0</v>
      </c>
      <c r="CX6" s="95"/>
      <c r="CY6" s="90">
        <f>IF(AND(CT6=1,CT7=1),IF('Result Calculations'!$E17=$A6,1,0),0)</f>
        <v>0</v>
      </c>
      <c r="CZ6" s="90">
        <f>IF(AND(CT6=1,CT8=1),IF('Result Calculations'!$E18=$A6,1,0),0)</f>
        <v>0</v>
      </c>
      <c r="DA6" s="90">
        <f t="shared" si="19"/>
        <v>0</v>
      </c>
      <c r="DB6" s="90" t="str">
        <f>IF(DA6=1,IF(ISNUMBER(MATCH(DA6,DA7:DA8,0)),"=",IF(ISNUMBER(MATCH(DA6,DA3:DA5,0)),"=","")),"")</f>
        <v/>
      </c>
      <c r="DC6" s="90">
        <f>IF(AND(DA6=1,DA3=1),IF(CU6=1,1,0),IF(AND(DA6=1,DA4=1),IF(CV6=1,1,0),IF(AND(DA6=1,DA5=1),IF(CW6=1,1,0),IF(AND(DA6=1,DA7=1),IF(CY6=1,1,0),IF(AND(DA6=1,DA8=1),IF(CZ6=1,0),0)))))</f>
        <v>0</v>
      </c>
      <c r="DD6" s="244" t="str">
        <f t="shared" si="36"/>
        <v/>
      </c>
      <c r="DE6" s="90">
        <f t="shared" si="20"/>
        <v>0</v>
      </c>
      <c r="DF6" s="90">
        <f>IF(OR(AB6=1,B6=0,AV6=2,BP6=3,CJ6=4,DD6=5),0,IF(ISERROR(RANK(DE6,DE3:DE8,0)),0,RANK(DE6,DE3:DE8,0)))</f>
        <v>0</v>
      </c>
      <c r="DG6" s="90" t="str">
        <f>IF(DF6=1,IF(ISNUMBER(MATCH(DF6,DF7:DF8,0)),"=",IF(ISNUMBER(MATCH(DF6,DF3:DF5,0)),"=","")),"")</f>
        <v/>
      </c>
      <c r="DH6" s="90">
        <f t="shared" si="21"/>
        <v>0</v>
      </c>
      <c r="DI6" s="90">
        <f>IF(OR(AB6=1,B6=0,AV6=2,BP6=3,CJ6=4,DD6=5),0,IF(ISERROR(RANK(DH6,DH3:DH8,0)),0,RANK(DH6,DH3:DH8,0)))</f>
        <v>0</v>
      </c>
      <c r="DJ6" s="90" t="str">
        <f>IF(DI6=1,IF(ISNUMBER(MATCH(DI6,DI7:DI8,0)),"=",IF(ISNUMBER(MATCH(DI6,DI3:DI5,0)),"=","")),"")</f>
        <v/>
      </c>
      <c r="DK6" s="108">
        <f t="shared" si="22"/>
        <v>0</v>
      </c>
      <c r="DL6" s="90">
        <f>IF(OR(AB6=1,B6=0,AV6=2,BP3=3,CJ6=4,DD6=5),0,IF(ISERROR(RANK(DK6,DK3:DK8,0)),0,RANK(DK6,DK3:DK8,0)))</f>
        <v>0</v>
      </c>
      <c r="DM6" s="90" t="str">
        <f>IF(DL6=1,IF(ISNUMBER(MATCH(DL6,DL7:DL8,0)),"=",IF(ISNUMBER(MATCH(DL6,DL3:DL5,0)),"=","")),"")</f>
        <v/>
      </c>
      <c r="DN6" s="90">
        <f t="shared" si="37"/>
        <v>0</v>
      </c>
      <c r="DO6" s="90">
        <f>IF(AND(DN3=1,DN6=1),IF('Result Calculations'!$E7=$A6,1,0),0)</f>
        <v>0</v>
      </c>
      <c r="DP6" s="90">
        <f>IF(AND(DN5=1,DN6=1),IF('Result Calculations'!$E11=$A6,1,0),0)</f>
        <v>0</v>
      </c>
      <c r="DQ6" s="90">
        <f>IF(AND(DN5=1,DN6=1),IF('Result Calculations'!$E14=$A6,1,0),0)</f>
        <v>0</v>
      </c>
      <c r="DR6" s="95"/>
      <c r="DS6" s="90">
        <f>IF(AND(DN6=1,DN7=1),IF('Result Calculations'!$E17=$A6,1,0),0)</f>
        <v>0</v>
      </c>
      <c r="DT6" s="90">
        <f>IF(AND(DN6=1,DN8=1),IF('Result Calculations'!$E18=$A6,1,0),0)</f>
        <v>0</v>
      </c>
      <c r="DU6" s="90">
        <f t="shared" si="23"/>
        <v>0</v>
      </c>
      <c r="DV6" s="90" t="str">
        <f>IF(DU6=1,IF(ISNUMBER(MATCH(DU6,DU7:DU8,0)),"=",IF(ISNUMBER(MATCH(DU6,DU3:DU5,0)),"=","")),"")</f>
        <v/>
      </c>
      <c r="DW6" s="90">
        <f>IF(AND(DU6=1,DU3=1),IF(DO6=1,1,0),IF(AND(DU6=1,DU4=1),IF(DP6=1,1,0),IF(AND(DU6=1,DU5=1),IF(DQ6=1,1,0),IF(AND(DU6=1,DU7=1),IF(DS6=1,1,0),IF(AND(DU6=1,DU8=1),IF(DT6=1,0),0)))))</f>
        <v>0</v>
      </c>
      <c r="DX6" s="244" t="str">
        <f t="shared" si="38"/>
        <v/>
      </c>
      <c r="DY6" s="248">
        <f t="shared" si="24"/>
        <v>0</v>
      </c>
      <c r="DZ6" s="244">
        <f>RANK(DY6,DY3:DY8,0)</f>
        <v>1</v>
      </c>
      <c r="EA6" s="244" t="str">
        <f>IF(OR(ISNUMBER(MATCH(DZ6,DZ7:DZ8,0)),ISNUMBER(MATCH(DZ6,DZ3:DZ5,0))),"=","")</f>
        <v>=</v>
      </c>
    </row>
    <row r="7" spans="1:131">
      <c r="A7" s="246" t="str">
        <f>'Group Tables'!A7</f>
        <v>Loren Dion (USA)</v>
      </c>
      <c r="B7" s="90">
        <f>SUM(COUNTIF(Results!K:K,A7),COUNTIF(Results!L:L,A7))</f>
        <v>0</v>
      </c>
      <c r="C7" s="90">
        <f>SUM(COUNTIF(Results!K:K,A7))</f>
        <v>0</v>
      </c>
      <c r="D7" s="90">
        <f t="shared" si="25"/>
        <v>0</v>
      </c>
      <c r="E7" s="90">
        <f>SUM(SUMIF(Results!B:B,A7,Results!C:C),SUMIF(Results!J:J,A7,Results!G:G),SUMIF(Results!B:B,A7,Results!D:D),SUMIF(Results!J:J,A7,Results!H:H))</f>
        <v>0</v>
      </c>
      <c r="F7" s="90">
        <f>SUM(SUMIF(Results!B:B,A7,Results!G:G),SUMIF(Results!J:J,A7,Results!C:C),SUMIF(Results!B:B,A7,Results!H:H),SUMIF(Results!J:J,A7,Results!D:D))</f>
        <v>0</v>
      </c>
      <c r="G7" s="108">
        <f t="shared" si="26"/>
        <v>0</v>
      </c>
      <c r="H7" s="90">
        <f t="shared" si="27"/>
        <v>0</v>
      </c>
      <c r="I7" s="90">
        <f>SUM(SUMIF(Results!N:N,A7,Results!R:R),SUMIF(Results!T:T,A7,Results!X:X))</f>
        <v>0</v>
      </c>
      <c r="J7" s="90">
        <f>IF(B7=0,0,RANK(H7,H3:H8,0))</f>
        <v>0</v>
      </c>
      <c r="K7" s="90" t="str">
        <f>IF(J7=1,IF(ISNUMBER(MATCH(J7,J8,0)),"=",IF(ISNUMBER(MATCH(J7,J3:J6,0)),"=","")),"")</f>
        <v/>
      </c>
      <c r="L7" s="90">
        <f t="shared" si="0"/>
        <v>-1</v>
      </c>
      <c r="M7" s="90">
        <f>IF(B7=0,0,IF(ISERROR(RANK(L7,L3:L8,0)),0,RANK(L7,L3:L8,0)))</f>
        <v>0</v>
      </c>
      <c r="N7" s="90" t="str">
        <f>IF(M7=1,IF(ISNUMBER(MATCH(M7,M8,0)),"=",IF(ISNUMBER(MATCH(M7,M3:M6,0)),"=","")),"")</f>
        <v/>
      </c>
      <c r="O7" s="90">
        <f t="shared" si="1"/>
        <v>-1</v>
      </c>
      <c r="P7" s="90">
        <f>IF(B7=0,0,IF(ISERROR(RANK(O7,O3:O8,0)),0,RANK(O7,O3:O8,0)))</f>
        <v>0</v>
      </c>
      <c r="Q7" s="90" t="str">
        <f>IF(P7=1,IF(ISNUMBER(MATCH(P7,P8,0)),"=",IF(ISNUMBER(MATCH(P7,P3:P6,0)),"=","")),"")</f>
        <v/>
      </c>
      <c r="R7" s="90">
        <f t="shared" si="28"/>
        <v>0</v>
      </c>
      <c r="S7" s="90">
        <f>IF(AND(R3=1,R7=1),IF('Result Calculations'!$E8=$A7,1,0),0)</f>
        <v>0</v>
      </c>
      <c r="T7" s="90">
        <f>IF(AND(R6=1,R7=1),IF('Result Calculations'!$E12=$A7,1,0),0)</f>
        <v>0</v>
      </c>
      <c r="U7" s="90">
        <f>IF(AND(R6=1,R7=1),IF('Result Calculations'!$E15=$A7,1,0),0)</f>
        <v>0</v>
      </c>
      <c r="V7" s="90">
        <f>IF(AND(R6=1,R7=1),IF('Result Calculations'!$E17=$A7,1,0),0)</f>
        <v>0</v>
      </c>
      <c r="W7" s="95"/>
      <c r="X7" s="90">
        <f>IF(AND(R7=1,R8=1),IF('Result Calculations'!$E19=$A7,1,0),0)</f>
        <v>0</v>
      </c>
      <c r="Y7" s="90">
        <f t="shared" si="2"/>
        <v>0</v>
      </c>
      <c r="Z7" s="90" t="str">
        <f>IF(Y7=1,IF(ISNUMBER(MATCH(Y7,Y8,0)),"=",IF(ISNUMBER(MATCH(Y7,Y3:Y6,0)),"=","")),"")</f>
        <v/>
      </c>
      <c r="AA7" s="90">
        <f>IF(AND(Y7=1,Y3=1),IF(S7=1,1,0),IF(AND(Y7=1,Y4=1),IF(T7=1,1,0),IF(AND(Y7=1,Y5=1),IF(U7=1,1,0),IF(AND(Y7=1,Y6=1),IF(V7=1,1,0),IF(AND(Y7=1,Y8=1),IF(X7=1,0),0)))))</f>
        <v>0</v>
      </c>
      <c r="AB7" s="244" t="str">
        <f t="shared" si="29"/>
        <v/>
      </c>
      <c r="AC7" s="90">
        <f t="shared" si="3"/>
        <v>0</v>
      </c>
      <c r="AD7" s="90">
        <f>IF(OR(AB7=1,B7=0),0,IF(ISERROR(RANK(AC7,AC3:AC8,0)),0,RANK(AC7,AC3:AC8,0)))</f>
        <v>0</v>
      </c>
      <c r="AE7" s="90" t="str">
        <f>IF(AD7=1,IF(ISNUMBER(MATCH(AD7,AD8,0)),"=",IF(ISNUMBER(MATCH(AD7,AD3:AD6,0)),"=","")),"")</f>
        <v/>
      </c>
      <c r="AF7" s="90">
        <f t="shared" si="4"/>
        <v>-1</v>
      </c>
      <c r="AG7" s="90">
        <f>IF(OR(AB7=1,B7=0),0,IF(ISERROR(RANK(AF7,AF3:AF8,0)),0,RANK(AF7,AF3:AF8,0)))</f>
        <v>0</v>
      </c>
      <c r="AH7" s="90" t="str">
        <f>IF(AG7=1,IF(ISNUMBER(MATCH(AG7,AG8,0)),"=",IF(ISNUMBER(MATCH(AG7,AG3:AG6,0)),"=","")),"")</f>
        <v/>
      </c>
      <c r="AI7" s="90">
        <f t="shared" si="5"/>
        <v>-1</v>
      </c>
      <c r="AJ7" s="90">
        <f>IF(OR(AB7=1,B7=0),0,IF(ISERROR(RANK(AI7,AI3:AI8,0)),0,RANK(AI7,AI3:AI8,0)))</f>
        <v>0</v>
      </c>
      <c r="AK7" s="90" t="str">
        <f>IF(AJ7=1,IF(ISNUMBER(MATCH(AJ7,AJ8,0)),"=",IF(ISNUMBER(MATCH(AJ7,AJ3:AJ6,0)),"=","")),"")</f>
        <v/>
      </c>
      <c r="AL7" s="90">
        <f t="shared" si="30"/>
        <v>0</v>
      </c>
      <c r="AM7" s="90">
        <f>IF(AND(AL3=1,AL7=1),IF('Result Calculations'!$E8=$A7,1,0),0)</f>
        <v>0</v>
      </c>
      <c r="AN7" s="90">
        <f>IF(AND(AL6=1,AL7=1),IF('Result Calculations'!$E12=$A7,1,0),0)</f>
        <v>0</v>
      </c>
      <c r="AO7" s="90">
        <f>IF(AND(AL6=1,AL7=1),IF('Result Calculations'!$E15=$A7,1,0),0)</f>
        <v>0</v>
      </c>
      <c r="AP7" s="90">
        <f>IF(AND(AL6=1,AL7=1),IF('Result Calculations'!$E17=$A7,1,0),0)</f>
        <v>0</v>
      </c>
      <c r="AQ7" s="95"/>
      <c r="AR7" s="90">
        <f>IF(AND(AL7=1,AL8=1),IF('Result Calculations'!$E19=$A7,1,0),0)</f>
        <v>0</v>
      </c>
      <c r="AS7" s="90">
        <f t="shared" si="6"/>
        <v>0</v>
      </c>
      <c r="AT7" s="90" t="str">
        <f>IF(AS7=1,IF(ISNUMBER(MATCH(AS7,AS8,0)),"=",IF(ISNUMBER(MATCH(AS7,AS3:AS6,0)),"=","")),"")</f>
        <v/>
      </c>
      <c r="AU7" s="90">
        <f>IF(AND(AS7=1,AS3=1),IF(AM7=1,1,0),IF(AND(AS7=1,AS4=1),IF(AN7=1,1,0),IF(AND(AS7=1,AS5=1),IF(AO7=1,1,0),IF(AND(AS7=1,AS6=1),IF(AP7=1,1,0),IF(AND(AS7=1,AS8=1),IF(AR7=1,0),0)))))</f>
        <v>0</v>
      </c>
      <c r="AV7" s="244" t="str">
        <f t="shared" si="31"/>
        <v/>
      </c>
      <c r="AW7" s="90">
        <f t="shared" si="7"/>
        <v>0</v>
      </c>
      <c r="AX7" s="90">
        <f>IF(OR(AB7=1,B7=0,AV7=2),0,IF(ISERROR(RANK(AW7,AW3:AW8,0)),0,RANK(AW7,AW3:AW8,0)))</f>
        <v>0</v>
      </c>
      <c r="AY7" s="90" t="str">
        <f>IF(AX7=1,IF(ISNUMBER(MATCH(AX7,AX8,0)),"=",IF(ISNUMBER(MATCH(AX7,AX3:AX6,0)),"=","")),"")</f>
        <v/>
      </c>
      <c r="AZ7" s="90">
        <f t="shared" si="8"/>
        <v>0</v>
      </c>
      <c r="BA7" s="90">
        <f>IF(OR(AB7=1,B7=0,AV7=2),0,IF(ISERROR(RANK(AZ7,AZ3:AZ8,0)),0,RANK(AZ7,AZ3:AZ8,0)))</f>
        <v>0</v>
      </c>
      <c r="BB7" s="90" t="str">
        <f>IF(BA7=1,IF(ISNUMBER(MATCH(BA7,BA8,0)),"=",IF(ISNUMBER(MATCH(BA7,BA3:BA6,0)),"=","")),"")</f>
        <v/>
      </c>
      <c r="BC7" s="108">
        <f t="shared" si="9"/>
        <v>0</v>
      </c>
      <c r="BD7" s="90">
        <f>IF(OR(AB7=1,B7=0,AV7=2),0,IF(ISERROR(RANK(BC7,BC3:BC8,0)),0,RANK(BC7,BC3:BC8,0)))</f>
        <v>0</v>
      </c>
      <c r="BE7" s="90" t="str">
        <f>IF(BD7=1,IF(ISNUMBER(MATCH(BD7,BD8,0)),"=",IF(ISNUMBER(MATCH(BD7,BD3:BD6,0)),"=","")),"")</f>
        <v/>
      </c>
      <c r="BF7" s="90">
        <f t="shared" si="32"/>
        <v>0</v>
      </c>
      <c r="BG7" s="90">
        <f>IF(AND(BF3=1,BF7=1),IF('Result Calculations'!$E8=$A7,1,0),0)</f>
        <v>0</v>
      </c>
      <c r="BH7" s="90">
        <f>IF(AND(BF6=1,BF7=1),IF('Result Calculations'!$E12=$A7,1,0),0)</f>
        <v>0</v>
      </c>
      <c r="BI7" s="90">
        <f>IF(AND(BF6=1,BF7=1),IF('Result Calculations'!$E15=$A7,1,0),0)</f>
        <v>0</v>
      </c>
      <c r="BJ7" s="90">
        <f>IF(AND(BF6=1,BF7=1),IF('Result Calculations'!$E17=$A7,1,0),0)</f>
        <v>0</v>
      </c>
      <c r="BK7" s="95"/>
      <c r="BL7" s="90">
        <f>IF(AND(BF7=1,BF8=1),IF('Result Calculations'!$E19=$A7,1,0),0)</f>
        <v>0</v>
      </c>
      <c r="BM7" s="90">
        <f t="shared" si="10"/>
        <v>0</v>
      </c>
      <c r="BN7" s="90" t="str">
        <f>IF(BM7=1,IF(ISNUMBER(MATCH(BM7,BM8,0)),"=",IF(ISNUMBER(MATCH(BM7,BM3:BM6,0)),"=","")),"")</f>
        <v/>
      </c>
      <c r="BO7" s="90">
        <f>IF(AND(BM7=1,BM3=1),IF(BG7=1,1,0),IF(AND(BM7=1,BM4=1),IF(BH7=1,1,0),IF(AND(BM7=1,BM5=1),IF(BI7=1,1,0),IF(AND(BM7=1,BM6=1),IF(BJ7=1,1,0),IF(AND(BM7=1,BM8=1),IF(BL7=1,0),0)))))</f>
        <v>0</v>
      </c>
      <c r="BP7" s="244" t="str">
        <f t="shared" si="11"/>
        <v/>
      </c>
      <c r="BQ7" s="90">
        <f t="shared" si="12"/>
        <v>0</v>
      </c>
      <c r="BR7" s="90">
        <f>IF(OR(AB7=1,B7=0,AV7=2,BP7=3),0,IF(ISERROR(RANK(BQ7,BQ3:BQ8,0)),0,RANK(BQ7,BQ3:BQ8,0)))</f>
        <v>0</v>
      </c>
      <c r="BS7" s="90" t="str">
        <f>IF(BR7=1,IF(ISNUMBER(MATCH(BR7,BR8,0)),"=",IF(ISNUMBER(MATCH(BR7,BR3:BR6,0)),"=","")),"")</f>
        <v/>
      </c>
      <c r="BT7" s="90">
        <f t="shared" si="13"/>
        <v>0</v>
      </c>
      <c r="BU7" s="90">
        <f>IF(OR(AB7=1,B7=0,AV7=2,BP7=3),0,IF(ISERROR(RANK(BT7,BT3:BT8,0)),0,RANK(BT7,BT3:BT8,0)))</f>
        <v>0</v>
      </c>
      <c r="BV7" s="90" t="str">
        <f>IF(BU7=1,IF(ISNUMBER(MATCH(BU7,BU8,0)),"=",IF(ISNUMBER(MATCH(BU7,BU3:BU6,0)),"=","")),"")</f>
        <v/>
      </c>
      <c r="BW7" s="108">
        <f t="shared" si="14"/>
        <v>0</v>
      </c>
      <c r="BX7" s="90">
        <f>IF(OR(AB7=1,B7=0,AV7=2,BP3=3),0,IF(ISERROR(RANK(BW7,BW3:BW8,0)),0,RANK(BW7,BW3:BW8,0)))</f>
        <v>0</v>
      </c>
      <c r="BY7" s="90" t="str">
        <f>IF(BX7=1,IF(ISNUMBER(MATCH(BX7,BX8,0)),"=",IF(ISNUMBER(MATCH(BX7,BX3:BX6,0)),"=","")),"")</f>
        <v/>
      </c>
      <c r="BZ7" s="90">
        <f t="shared" si="33"/>
        <v>0</v>
      </c>
      <c r="CA7" s="90">
        <f>IF(AND(BZ3=1,BZ7=1),IF('Result Calculations'!$E8=$A7,1,0),0)</f>
        <v>0</v>
      </c>
      <c r="CB7" s="90">
        <f>IF(AND(BZ6=1,BZ7=1),IF('Result Calculations'!$E12=$A7,1,0),0)</f>
        <v>0</v>
      </c>
      <c r="CC7" s="90">
        <f>IF(AND(BZ6=1,BZ7=1),IF('Result Calculations'!$E15=$A7,1,0),0)</f>
        <v>0</v>
      </c>
      <c r="CD7" s="90">
        <f>IF(AND(BZ6=1,BZ7=1),IF('Result Calculations'!$E17=$A7,1,0),0)</f>
        <v>0</v>
      </c>
      <c r="CE7" s="95"/>
      <c r="CF7" s="90">
        <f>IF(AND(BZ7=1,BZ8=1),IF('Result Calculations'!$E19=$A7,1,0),0)</f>
        <v>0</v>
      </c>
      <c r="CG7" s="90">
        <f t="shared" si="15"/>
        <v>0</v>
      </c>
      <c r="CH7" s="90" t="str">
        <f>IF(CG7=1,IF(ISNUMBER(MATCH(CG7,CG8,0)),"=",IF(ISNUMBER(MATCH(CG7,CG3:CG6,0)),"=","")),"")</f>
        <v/>
      </c>
      <c r="CI7" s="90">
        <f>IF(AND(CG7=1,CG3=1),IF(CA7=1,1,0),IF(AND(CG7=1,CG4=1),IF(CB7=1,1,0),IF(AND(CG7=1,CG5=1),IF(CC7=1,1,0),IF(AND(CG7=1,CG6=1),IF(CD7=1,1,0),IF(AND(CG7=1,CG8=1),IF(CF7=1,0),0)))))</f>
        <v>0</v>
      </c>
      <c r="CJ7" s="244" t="str">
        <f t="shared" si="34"/>
        <v/>
      </c>
      <c r="CK7" s="90">
        <f t="shared" si="16"/>
        <v>0</v>
      </c>
      <c r="CL7" s="90">
        <f>IF(OR(AB7=1,B7=0,AV7=2,BP7=3,CJ7=4),0,IF(ISERROR(RANK(CK7,CK3:CK8,0)),0,RANK(CK7,CK3:CK8,0)))</f>
        <v>0</v>
      </c>
      <c r="CM7" s="90" t="str">
        <f>IF(CL7=1,IF(ISNUMBER(MATCH(CL7,CL8,0)),"=",IF(ISNUMBER(MATCH(CL7,CL3:CL6,0)),"=","")),"")</f>
        <v/>
      </c>
      <c r="CN7" s="90">
        <f t="shared" si="17"/>
        <v>0</v>
      </c>
      <c r="CO7" s="90">
        <f>IF(OR(AB7=1,B7=0,AV7=2,BP7=3,CJ7=4),0,IF(ISERROR(RANK(CN7,CN3:CN8,0)),0,RANK(CN7,CN3:CN8,0)))</f>
        <v>0</v>
      </c>
      <c r="CP7" s="90" t="str">
        <f>IF(CO7=1,IF(ISNUMBER(MATCH(CO7,CO8,0)),"=",IF(ISNUMBER(MATCH(CO7,CO3:CO6,0)),"=","")),"")</f>
        <v/>
      </c>
      <c r="CQ7" s="108">
        <f t="shared" si="18"/>
        <v>0</v>
      </c>
      <c r="CR7" s="90">
        <f>IF(OR(AB7=1,B7=0,AV7=2,BP3=3,CJ7=4),0,IF(ISERROR(RANK(CQ7,CQ3:CQ8,0)),0,RANK(CQ7,CQ3:CQ8,0)))</f>
        <v>0</v>
      </c>
      <c r="CS7" s="90" t="str">
        <f>IF(CR7=1,IF(ISNUMBER(MATCH(CR7,CR8,0)),"=",IF(ISNUMBER(MATCH(CR7,CR3:CR6,0)),"=","")),"")</f>
        <v/>
      </c>
      <c r="CT7" s="90">
        <f t="shared" si="35"/>
        <v>0</v>
      </c>
      <c r="CU7" s="90">
        <f>IF(AND(CT3=1,CT7=1),IF('Result Calculations'!$E8=$A7,1,0),0)</f>
        <v>0</v>
      </c>
      <c r="CV7" s="90">
        <f>IF(AND(CT6=1,CT7=1),IF('Result Calculations'!$E12=$A7,1,0),0)</f>
        <v>0</v>
      </c>
      <c r="CW7" s="90">
        <f>IF(AND(CT6=1,CT7=1),IF('Result Calculations'!$E15=$A7,1,0),0)</f>
        <v>0</v>
      </c>
      <c r="CX7" s="90">
        <f>IF(AND(CT6=1,CT7=1),IF('Result Calculations'!$E17=$A7,1,0),0)</f>
        <v>0</v>
      </c>
      <c r="CY7" s="95"/>
      <c r="CZ7" s="90">
        <f>IF(AND(CT7=1,CT8=1),IF('Result Calculations'!$E19=$A7,1,0),0)</f>
        <v>0</v>
      </c>
      <c r="DA7" s="90">
        <f t="shared" si="19"/>
        <v>0</v>
      </c>
      <c r="DB7" s="90" t="str">
        <f>IF(DA7=1,IF(ISNUMBER(MATCH(DA7,DA8,0)),"=",IF(ISNUMBER(MATCH(DA7,DA3:DA6,0)),"=","")),"")</f>
        <v/>
      </c>
      <c r="DC7" s="90">
        <f>IF(AND(DA7=1,DA3=1),IF(CU7=1,1,0),IF(AND(DA7=1,DA4=1),IF(CV7=1,1,0),IF(AND(DA7=1,DA5=1),IF(CW7=1,1,0),IF(AND(DA7=1,DA6=1),IF(CX7=1,1,0),IF(AND(DA7=1,DA8=1),IF(CZ7=1,0),0)))))</f>
        <v>0</v>
      </c>
      <c r="DD7" s="244" t="str">
        <f t="shared" si="36"/>
        <v/>
      </c>
      <c r="DE7" s="90">
        <f t="shared" si="20"/>
        <v>0</v>
      </c>
      <c r="DF7" s="90">
        <f>IF(OR(AB7=1,B7=0,AV7=2,BP7=3,CJ7=4,DD7=5),0,IF(ISERROR(RANK(DE7,DE3:DE8,0)),0,RANK(DE7,DE3:DE8,0)))</f>
        <v>0</v>
      </c>
      <c r="DG7" s="90" t="str">
        <f>IF(DF7=1,IF(ISNUMBER(MATCH(DF7,DF8,0)),"=",IF(ISNUMBER(MATCH(DF7,DF3:DF6,0)),"=","")),"")</f>
        <v/>
      </c>
      <c r="DH7" s="90">
        <f t="shared" si="21"/>
        <v>0</v>
      </c>
      <c r="DI7" s="90">
        <f>IF(OR(AB7=1,B7=0,AV7=2,BP7=3,CJ7=4,DD7=5),0,IF(ISERROR(RANK(DH7,DH3:DH8,0)),0,RANK(DH7,DH3:DH8,0)))</f>
        <v>0</v>
      </c>
      <c r="DJ7" s="90" t="str">
        <f>IF(DI7=1,IF(ISNUMBER(MATCH(DI7,DI8,0)),"=",IF(ISNUMBER(MATCH(DI7,DI3:DI6,0)),"=","")),"")</f>
        <v/>
      </c>
      <c r="DK7" s="108">
        <f t="shared" si="22"/>
        <v>0</v>
      </c>
      <c r="DL7" s="90">
        <f>IF(OR(AB7=1,B7=0,AV7=2,BP3=3,CJ7=4,DD7=5),0,IF(ISERROR(RANK(DK7,DK3:DK8,0)),0,RANK(DK7,DK3:DK8,0)))</f>
        <v>0</v>
      </c>
      <c r="DM7" s="90" t="str">
        <f>IF(DL7=1,IF(ISNUMBER(MATCH(DL7,DL8,0)),"=",IF(ISNUMBER(MATCH(DL7,DL3:DL6,0)),"=","")),"")</f>
        <v/>
      </c>
      <c r="DN7" s="90">
        <f t="shared" si="37"/>
        <v>0</v>
      </c>
      <c r="DO7" s="90">
        <f>IF(AND(DN3=1,DN7=1),IF('Result Calculations'!$E8=$A7,1,0),0)</f>
        <v>0</v>
      </c>
      <c r="DP7" s="90">
        <f>IF(AND(DN6=1,DN7=1),IF('Result Calculations'!$E12=$A7,1,0),0)</f>
        <v>0</v>
      </c>
      <c r="DQ7" s="90">
        <f>IF(AND(DN6=1,DN7=1),IF('Result Calculations'!$E15=$A7,1,0),0)</f>
        <v>0</v>
      </c>
      <c r="DR7" s="90">
        <f>IF(AND(DN6=1,DN7=1),IF('Result Calculations'!$E17=$A7,1,0),0)</f>
        <v>0</v>
      </c>
      <c r="DS7" s="95"/>
      <c r="DT7" s="90">
        <f>IF(AND(DN7=1,DN8=1),IF('Result Calculations'!$E19=$A7,1,0),0)</f>
        <v>0</v>
      </c>
      <c r="DU7" s="90">
        <f t="shared" si="23"/>
        <v>0</v>
      </c>
      <c r="DV7" s="90" t="str">
        <f>IF(DU7=1,IF(ISNUMBER(MATCH(DU7,DU8,0)),"=",IF(ISNUMBER(MATCH(DU7,DU3:DU6,0)),"=","")),"")</f>
        <v/>
      </c>
      <c r="DW7" s="90">
        <f>IF(AND(DU7=1,DU3=1),IF(DO7=1,1,0),IF(AND(DU7=1,DU4=1),IF(DP7=1,1,0),IF(AND(DU7=1,DU5=1),IF(DQ7=1,1,0),IF(AND(DU7=1,DU6=1),IF(DR7=1,1,0),IF(AND(DU7=1,DU8=1),IF(DT7=1,0),0)))))</f>
        <v>0</v>
      </c>
      <c r="DX7" s="244" t="str">
        <f t="shared" si="38"/>
        <v/>
      </c>
      <c r="DY7" s="248">
        <f t="shared" si="24"/>
        <v>0</v>
      </c>
      <c r="DZ7" s="244">
        <f>RANK(DY7,DY3:DY8,0)</f>
        <v>1</v>
      </c>
      <c r="EA7" s="244" t="str">
        <f>IF(OR(ISNUMBER(MATCH(DZ7,DZ8:DZ8,0)),ISNUMBER(MATCH(DZ7,DZ3:DZ6,0))),"=","")</f>
        <v>=</v>
      </c>
    </row>
    <row r="8" spans="1:131">
      <c r="A8" s="246" t="str">
        <f>'Group Tables'!A8</f>
        <v>Ray Pearse (Australia)</v>
      </c>
      <c r="B8" s="90">
        <f>SUM(COUNTIF(Results!K:K,A8),COUNTIF(Results!L:L,A8))</f>
        <v>0</v>
      </c>
      <c r="C8" s="90">
        <f>SUM(COUNTIF(Results!K:K,A8))</f>
        <v>0</v>
      </c>
      <c r="D8" s="90">
        <f t="shared" si="25"/>
        <v>0</v>
      </c>
      <c r="E8" s="90">
        <f>SUM(SUMIF(Results!B:B,A8,Results!C:C),SUMIF(Results!J:J,A8,Results!G:G),SUMIF(Results!B:B,A8,Results!D:D),SUMIF(Results!J:J,A8,Results!H:H))</f>
        <v>0</v>
      </c>
      <c r="F8" s="90">
        <f>SUM(SUMIF(Results!B:B,A8,Results!G:G),SUMIF(Results!J:J,A8,Results!C:C),SUMIF(Results!B:B,A8,Results!H:H),SUMIF(Results!J:J,A8,Results!D:D))</f>
        <v>0</v>
      </c>
      <c r="G8" s="108">
        <f t="shared" si="26"/>
        <v>0</v>
      </c>
      <c r="H8" s="90">
        <f t="shared" si="27"/>
        <v>0</v>
      </c>
      <c r="I8" s="90">
        <f>SUM(SUMIF(Results!N:N,A8,Results!R:R),SUMIF(Results!T:T,A8,Results!X:X))</f>
        <v>0</v>
      </c>
      <c r="J8" s="90">
        <f>IF(B8=0,0,RANK(H8,H3:H8,0))</f>
        <v>0</v>
      </c>
      <c r="K8" s="90" t="str">
        <f>IF(J8=1,IF(ISNUMBER(MATCH(J8,J3:J7,0)),"=",""),"")</f>
        <v/>
      </c>
      <c r="L8" s="90">
        <f t="shared" si="0"/>
        <v>-1</v>
      </c>
      <c r="M8" s="90">
        <f>IF(B8=0,0,IF(ISERROR(RANK(L8,L3:L8,0)),0,RANK(L8,L3:L8,0)))</f>
        <v>0</v>
      </c>
      <c r="N8" s="90" t="str">
        <f>IF(M8=1,IF(ISNUMBER(MATCH(M8,M3:M7,0)),"=",""),"")</f>
        <v/>
      </c>
      <c r="O8" s="90">
        <f t="shared" si="1"/>
        <v>-1</v>
      </c>
      <c r="P8" s="90">
        <f>IF(B8=0,0,IF(ISERROR(RANK(O8,O3:O8,0)),0,RANK(O8,O3:O8,0)))</f>
        <v>0</v>
      </c>
      <c r="Q8" s="90" t="str">
        <f>IF(P8=1,IF(ISNUMBER(MATCH(P8,P3:P7,0)),"=",""),"")</f>
        <v/>
      </c>
      <c r="R8" s="90">
        <f t="shared" si="28"/>
        <v>0</v>
      </c>
      <c r="S8" s="90">
        <f>IF(AND(R3=1,R8=1),IF('Result Calculations'!$E9=$A8,1,0),0)</f>
        <v>0</v>
      </c>
      <c r="T8" s="90">
        <f>IF(AND(R7=1,R8=1),IF('Result Calculations'!$E13=$A8,1,0),0)</f>
        <v>0</v>
      </c>
      <c r="U8" s="90">
        <f>IF(AND(R7=1,R8=1),IF('Result Calculations'!$E16=$A8,1,0),0)</f>
        <v>0</v>
      </c>
      <c r="V8" s="90">
        <f>IF(AND(R6=1,R8=1),IF('Result Calculations'!$E18=$A8,1,0),0)</f>
        <v>0</v>
      </c>
      <c r="W8" s="90">
        <f>IF(AND(R7=1,R8=1),IF('Result Calculations'!$E19=$A9,1,0),0)</f>
        <v>0</v>
      </c>
      <c r="X8" s="95"/>
      <c r="Y8" s="90">
        <f t="shared" si="2"/>
        <v>0</v>
      </c>
      <c r="Z8" s="90" t="str">
        <f>IF(Y8=1,IF(ISNUMBER(MATCH(Y8,Y3:Y7,0)),"=",""),"")</f>
        <v/>
      </c>
      <c r="AA8" s="90">
        <f>IF(AND(Y8=1,Y3=1),IF(S8=1,1,0),IF(AND(Y8=1,Y4=1),IF(#REF!=1,1,0),IF(AND(Y8=1,Y5=1),IF(U8=1,1,0),IF(AND(Y8=1,Y6=1),IF(V8=1,1,0),IF(AND(Y8=1,Y7=1),IF(W8=1,0),0)))))</f>
        <v>0</v>
      </c>
      <c r="AB8" s="244" t="str">
        <f t="shared" si="29"/>
        <v/>
      </c>
      <c r="AC8" s="90">
        <f t="shared" si="3"/>
        <v>0</v>
      </c>
      <c r="AD8" s="90">
        <f>IF(OR(AB8=1,B8=0),0,IF(ISERROR(RANK(AC8,AC3:AC8,0)),0,RANK(AC8,AC3:AC8,0)))</f>
        <v>0</v>
      </c>
      <c r="AE8" s="90" t="str">
        <f>IF(AD8=1,IF(ISNUMBER(MATCH(AD8,AD3:AD7,0)),"=",""),"")</f>
        <v/>
      </c>
      <c r="AF8" s="90">
        <f t="shared" si="4"/>
        <v>-1</v>
      </c>
      <c r="AG8" s="90">
        <f>IF(OR(AB8=1,B8=0),0,IF(ISERROR(RANK(AF8,AF3:AF8,0)),0,RANK(AF8,AF3:AF8,0)))</f>
        <v>0</v>
      </c>
      <c r="AH8" s="90" t="str">
        <f>IF(AG8=1,IF(ISNUMBER(MATCH(AG8,AG3:AG7,0)),"=",""),"")</f>
        <v/>
      </c>
      <c r="AI8" s="90">
        <f t="shared" si="5"/>
        <v>-1</v>
      </c>
      <c r="AJ8" s="90">
        <f>IF(OR(AB8=1,B8=0),0,IF(ISERROR(RANK(AI8,AI3:AI8,0)),0,RANK(AI8,AI3:AI8,0)))</f>
        <v>0</v>
      </c>
      <c r="AK8" s="90" t="str">
        <f>IF(AJ8=1,IF(ISNUMBER(MATCH(AJ8,AJ3:AJ7,0)),"=",""),"")</f>
        <v/>
      </c>
      <c r="AL8" s="90">
        <f t="shared" si="30"/>
        <v>0</v>
      </c>
      <c r="AM8" s="90">
        <f>IF(AND(AL3=1,AL8=1),IF('Result Calculations'!$E9=$A8,1,0),0)</f>
        <v>0</v>
      </c>
      <c r="AN8" s="90">
        <f>IF(AND(AL7=1,AL8=1),IF('Result Calculations'!$E13=$A8,1,0),0)</f>
        <v>0</v>
      </c>
      <c r="AO8" s="90">
        <f>IF(AND(AL7=1,AL8=1),IF('Result Calculations'!$E16=$A8,1,0),0)</f>
        <v>0</v>
      </c>
      <c r="AP8" s="90">
        <f>IF(AND(AL6=1,AL8=1),IF('Result Calculations'!$E18=$A8,1,0),0)</f>
        <v>0</v>
      </c>
      <c r="AQ8" s="90">
        <f>IF(AND(AL7=1,AL8=1),IF('Result Calculations'!$E19=$A9,1,0),0)</f>
        <v>0</v>
      </c>
      <c r="AR8" s="95"/>
      <c r="AS8" s="90">
        <f t="shared" si="6"/>
        <v>0</v>
      </c>
      <c r="AT8" s="90" t="str">
        <f>IF(AS8=1,IF(ISNUMBER(MATCH(AS8,AS3:AS7,0)),"=",""),"")</f>
        <v/>
      </c>
      <c r="AU8" s="90">
        <f>IF(AND(AS8=1,AS3=1),IF(AM8=1,1,0),IF(AND(AS8=1,AS4=1),IF(L8=1,1,0),IF(AND(AS8=1,AS5=1),IF(AO8=1,1,0),IF(AND(AS8=1,AS6=1),IF(AP8=1,1,0),IF(AND(AS8=1,AS7=1),IF(AQ8=1,0),0)))))</f>
        <v>0</v>
      </c>
      <c r="AV8" s="244" t="str">
        <f t="shared" si="31"/>
        <v/>
      </c>
      <c r="AW8" s="90">
        <f t="shared" si="7"/>
        <v>0</v>
      </c>
      <c r="AX8" s="90">
        <f>IF(OR(AB8=1,B8=0,AV8=2),0,IF(ISERROR(RANK(AW8,AW3:AW8,0)),0,RANK(AW8,AW3:AW8,0)))</f>
        <v>0</v>
      </c>
      <c r="AY8" s="90" t="str">
        <f>IF(AX8=1,IF(ISNUMBER(MATCH(AX8,AX3:AX7,0)),"=",""),"")</f>
        <v/>
      </c>
      <c r="AZ8" s="90">
        <f t="shared" si="8"/>
        <v>0</v>
      </c>
      <c r="BA8" s="90">
        <f>IF(OR(AB8=1,B8=0,AV8=2),0,IF(ISERROR(RANK(AZ8,AZ3:AZ8,0)),0,RANK(AZ8,AZ3:AZ8,0)))</f>
        <v>0</v>
      </c>
      <c r="BB8" s="90" t="str">
        <f>IF(BA8=1,IF(ISNUMBER(MATCH(BA8,BA3:BA7,0)),"=",""),"")</f>
        <v/>
      </c>
      <c r="BC8" s="108">
        <f t="shared" si="9"/>
        <v>0</v>
      </c>
      <c r="BD8" s="90">
        <f>IF(OR(AB8=1,B8=0,AV8=2),0,IF(ISERROR(RANK(BC8,BC3:BC8,0)),0,RANK(BC8,BC3:BC8,0)))</f>
        <v>0</v>
      </c>
      <c r="BE8" s="90" t="str">
        <f>IF(BD8=1,IF(ISNUMBER(MATCH(BD8,BD3:BD7,0)),"=",""),"")</f>
        <v/>
      </c>
      <c r="BF8" s="90">
        <f t="shared" si="32"/>
        <v>0</v>
      </c>
      <c r="BG8" s="90">
        <f>IF(AND(BF3=1,BF8=1),IF('Result Calculations'!$E9=$A8,1,0),0)</f>
        <v>0</v>
      </c>
      <c r="BH8" s="90">
        <f>IF(AND(BF7=1,BF8=1),IF('Result Calculations'!$E13=$A8,1,0),0)</f>
        <v>0</v>
      </c>
      <c r="BI8" s="90">
        <f>IF(AND(BF7=1,BF8=1),IF('Result Calculations'!$E16=$A8,1,0),0)</f>
        <v>0</v>
      </c>
      <c r="BJ8" s="90">
        <f>IF(AND(BF6=1,BF8=1),IF('Result Calculations'!$E18=$A8,1,0),0)</f>
        <v>0</v>
      </c>
      <c r="BK8" s="90">
        <f>IF(AND(BF7=1,BF8=1),IF('Result Calculations'!$E19=$A9,1,0),0)</f>
        <v>0</v>
      </c>
      <c r="BL8" s="95"/>
      <c r="BM8" s="90">
        <f t="shared" si="10"/>
        <v>0</v>
      </c>
      <c r="BN8" s="90" t="str">
        <f>IF(BM8=1,IF(ISNUMBER(MATCH(BM8,BM3:BM7,0)),"=",""),"")</f>
        <v/>
      </c>
      <c r="BO8" s="90">
        <f>IF(AND(BM8=1,BM3=1),IF(BG8=1,1,0),IF(AND(BM8=1,BM4=1),IF(AF8=1,1,0),IF(AND(BM8=1,BM5=1),IF(BI8=1,1,0),IF(AND(BM8=1,BM6=1),IF(BJ8=1,1,0),IF(AND(BM8=1,BM7=1),IF(BK8=1,0),0)))))</f>
        <v>0</v>
      </c>
      <c r="BP8" s="244" t="str">
        <f t="shared" si="11"/>
        <v/>
      </c>
      <c r="BQ8" s="90">
        <f t="shared" si="12"/>
        <v>0</v>
      </c>
      <c r="BR8" s="90">
        <f>IF(OR(AB8=1,B8=0,AV8=2,BP8=3),0,IF(ISERROR(RANK(BQ8,BQ3:BQ8,0)),0,RANK(BQ8,BQ3:BQ8,0)))</f>
        <v>0</v>
      </c>
      <c r="BS8" s="90" t="str">
        <f>IF(BR8=1,IF(ISNUMBER(MATCH(BR8,BR3:BR7,0)),"=",""),"")</f>
        <v/>
      </c>
      <c r="BT8" s="90">
        <f t="shared" si="13"/>
        <v>0</v>
      </c>
      <c r="BU8" s="90">
        <f>IF(OR(AB8=1,B8=0,AV8=2,BP8=3),0,IF(ISERROR(RANK(BT8,BT3:BT8,0)),0,RANK(BT8,BT3:BT8,0)))</f>
        <v>0</v>
      </c>
      <c r="BV8" s="90" t="str">
        <f>IF(BU8=1,IF(ISNUMBER(MATCH(BU8,BU3:BU7,0)),"=",""),"")</f>
        <v/>
      </c>
      <c r="BW8" s="108">
        <f t="shared" si="14"/>
        <v>0</v>
      </c>
      <c r="BX8" s="90">
        <f>IF(OR(AB8=1,B8=0,AV8=2,BP3=3),0,IF(ISERROR(RANK(BW8,BW3:BW8,0)),0,RANK(BW8,BW3:BW8,0)))</f>
        <v>0</v>
      </c>
      <c r="BY8" s="90" t="str">
        <f>IF(BX8=1,IF(ISNUMBER(MATCH(BX8,BX3:BX7,0)),"=",""),"")</f>
        <v/>
      </c>
      <c r="BZ8" s="90">
        <f t="shared" si="33"/>
        <v>0</v>
      </c>
      <c r="CA8" s="90">
        <f>IF(AND(BZ3=1,BZ8=1),IF('Result Calculations'!$E9=$A8,1,0),0)</f>
        <v>0</v>
      </c>
      <c r="CB8" s="90">
        <f>IF(AND(BZ7=1,BZ8=1),IF('Result Calculations'!$E13=$A8,1,0),0)</f>
        <v>0</v>
      </c>
      <c r="CC8" s="90">
        <f>IF(AND(BZ7=1,BZ8=1),IF('Result Calculations'!$E16=$A8,1,0),0)</f>
        <v>0</v>
      </c>
      <c r="CD8" s="90">
        <f>IF(AND(BZ6=1,BZ8=1),IF('Result Calculations'!$E18=$A8,1,0),0)</f>
        <v>0</v>
      </c>
      <c r="CE8" s="90">
        <f>IF(AND(BZ7=1,BZ8=1),IF('Result Calculations'!$E19=$A9,1,0),0)</f>
        <v>0</v>
      </c>
      <c r="CF8" s="95"/>
      <c r="CG8" s="90">
        <f t="shared" si="15"/>
        <v>0</v>
      </c>
      <c r="CH8" s="90" t="str">
        <f>IF(CG8=1,IF(ISNUMBER(MATCH(CG8,CG3:CG7,0)),"=",""),"")</f>
        <v/>
      </c>
      <c r="CI8" s="90">
        <f>IF(AND(CG8=1,CG3=1),IF(CA8=1,1,0),IF(AND(CG8=1,CG4=1),IF(AZ8=1,1,0),IF(AND(CG8=1,CG5=1),IF(CC8=1,1,0),IF(AND(CG8=1,CG6=1),IF(CD8=1,1,0),IF(AND(CG8=1,CG7=1),IF(CE8=1,0),0)))))</f>
        <v>0</v>
      </c>
      <c r="CJ8" s="244" t="str">
        <f t="shared" si="34"/>
        <v/>
      </c>
      <c r="CK8" s="90">
        <f t="shared" si="16"/>
        <v>0</v>
      </c>
      <c r="CL8" s="90">
        <f>IF(OR(AB8=1,B8=0,AV8=2,BP8=3,CJ8=4),0,IF(ISERROR(RANK(CK8,CK3:CK8,0)),0,RANK(CK8,CK3:CK8,0)))</f>
        <v>0</v>
      </c>
      <c r="CM8" s="90" t="str">
        <f>IF(CL8=1,IF(ISNUMBER(MATCH(CL8,CL3:CL7,0)),"=",""),"")</f>
        <v/>
      </c>
      <c r="CN8" s="90">
        <f t="shared" si="17"/>
        <v>0</v>
      </c>
      <c r="CO8" s="90">
        <f>IF(OR(AB8=1,B8=0,AV8=2,BP8=3,CJ8=4),0,IF(ISERROR(RANK(CN8,CN3:CN8,0)),0,RANK(CN8,CN3:CN8,0)))</f>
        <v>0</v>
      </c>
      <c r="CP8" s="90" t="str">
        <f>IF(CO8=1,IF(ISNUMBER(MATCH(CO8,CO3:CO7,0)),"=",""),"")</f>
        <v/>
      </c>
      <c r="CQ8" s="108">
        <f t="shared" si="18"/>
        <v>0</v>
      </c>
      <c r="CR8" s="90">
        <f>IF(OR(AB8=1,B8=0,AV8=2,BP3=3,CJ8=4),0,IF(ISERROR(RANK(CQ8,CQ3:CQ8,0)),0,RANK(CQ8,CQ3:CQ8,0)))</f>
        <v>0</v>
      </c>
      <c r="CS8" s="90" t="str">
        <f>IF(CR8=1,IF(ISNUMBER(MATCH(CR8,CR3:CR7,0)),"=",""),"")</f>
        <v/>
      </c>
      <c r="CT8" s="90">
        <f t="shared" si="35"/>
        <v>0</v>
      </c>
      <c r="CU8" s="90">
        <f>IF(AND(CT3=1,CT8=1),IF('Result Calculations'!$E9=$A8,1,0),0)</f>
        <v>0</v>
      </c>
      <c r="CV8" s="90">
        <f>IF(AND(CT7=1,CT8=1),IF('Result Calculations'!$E13=$A8,1,0),0)</f>
        <v>0</v>
      </c>
      <c r="CW8" s="90">
        <f>IF(AND(CT7=1,CT8=1),IF('Result Calculations'!$E16=$A8,1,0),0)</f>
        <v>0</v>
      </c>
      <c r="CX8" s="90">
        <f>IF(AND(CT6=1,CT8=1),IF('Result Calculations'!$E18=$A8,1,0),0)</f>
        <v>0</v>
      </c>
      <c r="CY8" s="90">
        <f>IF(AND(CT7=1,CT8=1),IF('Result Calculations'!$E19=$A9,1,0),0)</f>
        <v>0</v>
      </c>
      <c r="CZ8" s="95"/>
      <c r="DA8" s="90">
        <f t="shared" si="19"/>
        <v>0</v>
      </c>
      <c r="DB8" s="90" t="str">
        <f>IF(DA8=1,IF(ISNUMBER(MATCH(DA8,DA3:DA7,0)),"=",""),"")</f>
        <v/>
      </c>
      <c r="DC8" s="90">
        <f>IF(AND(DA8=1,DA3=1),IF(CU8=1,1,0),IF(AND(DA8=1,DA4=1),IF(BT8=1,1,0),IF(AND(DA8=1,DA5=1),IF(CW8=1,1,0),IF(AND(DA8=1,DA6=1),IF(CX8=1,1,0),IF(AND(DA8=1,DA7=1),IF(CY8=1,0),0)))))</f>
        <v>0</v>
      </c>
      <c r="DD8" s="244" t="str">
        <f t="shared" si="36"/>
        <v/>
      </c>
      <c r="DE8" s="90">
        <f t="shared" si="20"/>
        <v>0</v>
      </c>
      <c r="DF8" s="90">
        <f>IF(OR(AB8=1,B8=0,AV8=2,BP8=3,CJ8=4,DD8=5),0,IF(ISERROR(RANK(DE8,DE3:DE8,0)),0,RANK(DE8,DE3:DE8,0)))</f>
        <v>0</v>
      </c>
      <c r="DG8" s="90" t="str">
        <f>IF(DF8=1,IF(ISNUMBER(MATCH(DF8,DF3:DF7,0)),"=",""),"")</f>
        <v/>
      </c>
      <c r="DH8" s="90">
        <f t="shared" si="21"/>
        <v>0</v>
      </c>
      <c r="DI8" s="90">
        <f>IF(OR(AB8=1,B8=0,AV8=2,BP8=3,CJ8=4,DD8=5),0,IF(ISERROR(RANK(DH8,DH3:DH8,0)),0,RANK(DH8,DH3:DH8,0)))</f>
        <v>0</v>
      </c>
      <c r="DJ8" s="90" t="str">
        <f>IF(DI8=1,IF(ISNUMBER(MATCH(DI8,DI3:DI7,0)),"=",""),"")</f>
        <v/>
      </c>
      <c r="DK8" s="108">
        <f t="shared" si="22"/>
        <v>0</v>
      </c>
      <c r="DL8" s="90">
        <f>IF(OR(AB8=1,B8=0,AV8=2,BP3=3,CJ8=4,DD8=5),0,IF(ISERROR(RANK(DK8,DK3:DK8,0)),0,RANK(DK8,DK3:DK8,0)))</f>
        <v>0</v>
      </c>
      <c r="DM8" s="90" t="str">
        <f>IF(DL8=1,IF(ISNUMBER(MATCH(DL8,DL3:DL7,0)),"=",""),"")</f>
        <v/>
      </c>
      <c r="DN8" s="90">
        <f t="shared" si="37"/>
        <v>0</v>
      </c>
      <c r="DO8" s="90">
        <f>IF(AND(DN3=1,DN8=1),IF('Result Calculations'!$E9=$A8,1,0),0)</f>
        <v>0</v>
      </c>
      <c r="DP8" s="90">
        <f>IF(AND(DN7=1,DN8=1),IF('Result Calculations'!$E13=$A8,1,0),0)</f>
        <v>0</v>
      </c>
      <c r="DQ8" s="90">
        <f>IF(AND(DN7=1,DN8=1),IF('Result Calculations'!$E16=$A8,1,0),0)</f>
        <v>0</v>
      </c>
      <c r="DR8" s="90">
        <f>IF(AND(DN6=1,DN8=1),IF('Result Calculations'!$E18=$A8,1,0),0)</f>
        <v>0</v>
      </c>
      <c r="DS8" s="90">
        <f>IF(AND(DN7=1,DN8=1),IF('Result Calculations'!$E19=$A9,1,0),0)</f>
        <v>0</v>
      </c>
      <c r="DT8" s="95"/>
      <c r="DU8" s="90">
        <f t="shared" si="23"/>
        <v>0</v>
      </c>
      <c r="DV8" s="90" t="str">
        <f>IF(DU8=1,IF(ISNUMBER(MATCH(DU8,DU3:DU7,0)),"=",""),"")</f>
        <v/>
      </c>
      <c r="DW8" s="90">
        <f>IF(AND(DU8=1,DU3=1),IF(DO8=1,1,0),IF(AND(DU8=1,DU4=1),IF(CN8=1,1,0),IF(AND(DU8=1,DU5=1),IF(DQ8=1,1,0),IF(AND(DU8=1,DU6=1),IF(DR8=1,1,0),IF(AND(DU8=1,DU7=1),IF(DS8=1,0),0)))))</f>
        <v>0</v>
      </c>
      <c r="DX8" s="244" t="str">
        <f t="shared" si="38"/>
        <v/>
      </c>
      <c r="DY8" s="248">
        <f t="shared" si="24"/>
        <v>0</v>
      </c>
      <c r="DZ8" s="244">
        <f>RANK(DY8,DY3:DY8,0)</f>
        <v>1</v>
      </c>
      <c r="EA8" s="244" t="str">
        <f>IF(ISNUMBER(MATCH(DZ8,DZ3:DZ7,0)),"=","")</f>
        <v>=</v>
      </c>
    </row>
    <row r="9" spans="1:131">
      <c r="B9" s="90"/>
      <c r="C9" s="90"/>
      <c r="D9" s="90"/>
      <c r="E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244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244"/>
      <c r="BR9" s="90"/>
      <c r="BS9" s="90"/>
      <c r="BT9" s="90"/>
      <c r="BU9" s="90"/>
      <c r="BX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244"/>
      <c r="CL9" s="90"/>
      <c r="CO9" s="90"/>
      <c r="CR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244"/>
      <c r="DF9" s="90"/>
      <c r="DI9" s="90"/>
      <c r="DL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244"/>
    </row>
    <row r="10" spans="1:131" ht="60" customHeight="1">
      <c r="A10" s="245" t="s">
        <v>607</v>
      </c>
      <c r="B10" s="93" t="s">
        <v>572</v>
      </c>
      <c r="C10" s="93" t="s">
        <v>573</v>
      </c>
      <c r="D10" s="93" t="s">
        <v>574</v>
      </c>
      <c r="E10" s="94" t="s">
        <v>598</v>
      </c>
      <c r="F10" s="94" t="s">
        <v>599</v>
      </c>
      <c r="G10" s="94" t="s">
        <v>600</v>
      </c>
      <c r="H10" s="94" t="s">
        <v>595</v>
      </c>
      <c r="I10" s="94" t="s">
        <v>601</v>
      </c>
      <c r="J10" s="302" t="s">
        <v>604</v>
      </c>
      <c r="K10" s="302"/>
      <c r="L10" s="94" t="s">
        <v>603</v>
      </c>
      <c r="M10" s="302" t="s">
        <v>605</v>
      </c>
      <c r="N10" s="302"/>
      <c r="O10" s="94" t="s">
        <v>560</v>
      </c>
      <c r="P10" s="302" t="s">
        <v>575</v>
      </c>
      <c r="Q10" s="302"/>
      <c r="R10" s="94" t="s">
        <v>576</v>
      </c>
      <c r="S10" s="302" t="s">
        <v>292</v>
      </c>
      <c r="T10" s="302"/>
      <c r="U10" s="302"/>
      <c r="V10" s="302"/>
      <c r="W10" s="302"/>
      <c r="X10" s="302"/>
      <c r="Y10" s="302" t="s">
        <v>577</v>
      </c>
      <c r="Z10" s="302"/>
      <c r="AA10" s="94" t="s">
        <v>590</v>
      </c>
      <c r="AB10" s="247" t="s">
        <v>578</v>
      </c>
      <c r="AC10" s="94" t="s">
        <v>595</v>
      </c>
      <c r="AD10" s="302" t="s">
        <v>604</v>
      </c>
      <c r="AE10" s="302"/>
      <c r="AF10" s="94" t="s">
        <v>602</v>
      </c>
      <c r="AG10" s="302" t="s">
        <v>605</v>
      </c>
      <c r="AH10" s="302"/>
      <c r="AI10" s="94" t="s">
        <v>560</v>
      </c>
      <c r="AJ10" s="302" t="s">
        <v>575</v>
      </c>
      <c r="AK10" s="302"/>
      <c r="AL10" s="94" t="s">
        <v>576</v>
      </c>
      <c r="AM10" s="302" t="s">
        <v>292</v>
      </c>
      <c r="AN10" s="302"/>
      <c r="AO10" s="302"/>
      <c r="AP10" s="302"/>
      <c r="AQ10" s="302"/>
      <c r="AR10" s="302"/>
      <c r="AS10" s="302" t="s">
        <v>577</v>
      </c>
      <c r="AT10" s="302"/>
      <c r="AU10" s="94" t="s">
        <v>590</v>
      </c>
      <c r="AV10" s="247" t="s">
        <v>579</v>
      </c>
      <c r="AW10" s="94" t="s">
        <v>595</v>
      </c>
      <c r="AX10" s="302" t="s">
        <v>604</v>
      </c>
      <c r="AY10" s="302"/>
      <c r="AZ10" s="94" t="s">
        <v>602</v>
      </c>
      <c r="BA10" s="302" t="s">
        <v>605</v>
      </c>
      <c r="BB10" s="302"/>
      <c r="BC10" s="94" t="s">
        <v>560</v>
      </c>
      <c r="BD10" s="302" t="s">
        <v>575</v>
      </c>
      <c r="BE10" s="302"/>
      <c r="BF10" s="94" t="s">
        <v>576</v>
      </c>
      <c r="BG10" s="302" t="s">
        <v>292</v>
      </c>
      <c r="BH10" s="302"/>
      <c r="BI10" s="302"/>
      <c r="BJ10" s="302"/>
      <c r="BK10" s="302"/>
      <c r="BL10" s="302"/>
      <c r="BM10" s="302" t="s">
        <v>577</v>
      </c>
      <c r="BN10" s="302"/>
      <c r="BO10" s="94" t="s">
        <v>590</v>
      </c>
      <c r="BP10" s="247" t="s">
        <v>580</v>
      </c>
      <c r="BQ10" s="94" t="s">
        <v>595</v>
      </c>
      <c r="BR10" s="302" t="s">
        <v>604</v>
      </c>
      <c r="BS10" s="302"/>
      <c r="BT10" s="94" t="s">
        <v>602</v>
      </c>
      <c r="BU10" s="302" t="s">
        <v>605</v>
      </c>
      <c r="BV10" s="302"/>
      <c r="BW10" s="94" t="s">
        <v>560</v>
      </c>
      <c r="BX10" s="302" t="s">
        <v>575</v>
      </c>
      <c r="BY10" s="302"/>
      <c r="BZ10" s="94" t="s">
        <v>576</v>
      </c>
      <c r="CA10" s="302" t="s">
        <v>292</v>
      </c>
      <c r="CB10" s="302"/>
      <c r="CC10" s="302"/>
      <c r="CD10" s="302"/>
      <c r="CE10" s="302"/>
      <c r="CF10" s="302"/>
      <c r="CG10" s="302" t="s">
        <v>577</v>
      </c>
      <c r="CH10" s="302"/>
      <c r="CI10" s="94" t="s">
        <v>590</v>
      </c>
      <c r="CJ10" s="247" t="s">
        <v>581</v>
      </c>
      <c r="CK10" s="94" t="s">
        <v>595</v>
      </c>
      <c r="CL10" s="302" t="s">
        <v>604</v>
      </c>
      <c r="CM10" s="302"/>
      <c r="CN10" s="94" t="s">
        <v>602</v>
      </c>
      <c r="CO10" s="302" t="s">
        <v>605</v>
      </c>
      <c r="CP10" s="302"/>
      <c r="CQ10" s="94" t="s">
        <v>560</v>
      </c>
      <c r="CR10" s="302" t="s">
        <v>575</v>
      </c>
      <c r="CS10" s="302"/>
      <c r="CT10" s="94" t="s">
        <v>576</v>
      </c>
      <c r="CU10" s="302" t="s">
        <v>292</v>
      </c>
      <c r="CV10" s="302"/>
      <c r="CW10" s="302"/>
      <c r="CX10" s="302"/>
      <c r="CY10" s="302"/>
      <c r="CZ10" s="302"/>
      <c r="DA10" s="302" t="s">
        <v>577</v>
      </c>
      <c r="DB10" s="302"/>
      <c r="DC10" s="94" t="s">
        <v>590</v>
      </c>
      <c r="DD10" s="247" t="s">
        <v>582</v>
      </c>
      <c r="DE10" s="94" t="s">
        <v>595</v>
      </c>
      <c r="DF10" s="302" t="s">
        <v>604</v>
      </c>
      <c r="DG10" s="302"/>
      <c r="DH10" s="94" t="s">
        <v>602</v>
      </c>
      <c r="DI10" s="302" t="s">
        <v>605</v>
      </c>
      <c r="DJ10" s="302"/>
      <c r="DK10" s="94" t="s">
        <v>560</v>
      </c>
      <c r="DL10" s="302" t="s">
        <v>575</v>
      </c>
      <c r="DM10" s="302"/>
      <c r="DN10" s="94" t="s">
        <v>576</v>
      </c>
      <c r="DO10" s="302" t="s">
        <v>292</v>
      </c>
      <c r="DP10" s="302"/>
      <c r="DQ10" s="302"/>
      <c r="DR10" s="302"/>
      <c r="DS10" s="302"/>
      <c r="DT10" s="302"/>
      <c r="DU10" s="302" t="s">
        <v>577</v>
      </c>
      <c r="DV10" s="302"/>
      <c r="DW10" s="94" t="s">
        <v>590</v>
      </c>
      <c r="DX10" s="247" t="s">
        <v>583</v>
      </c>
    </row>
    <row r="11" spans="1:131">
      <c r="A11" s="246" t="str">
        <f>Groups!H3</f>
        <v>Jordy Jones (Norfolk Island)</v>
      </c>
      <c r="B11" s="90">
        <f>SUM(COUNTIF(Results!K:K,A11),COUNTIF(Results!L:L,A11))</f>
        <v>0</v>
      </c>
      <c r="C11" s="90">
        <f>SUM(COUNTIF(Results!K:K,A11))</f>
        <v>0</v>
      </c>
      <c r="D11" s="90">
        <f>B11-C11</f>
        <v>0</v>
      </c>
      <c r="E11" s="90">
        <f>SUM(SUMIF(Results!B:B,A11,Results!C:C),SUMIF(Results!J:J,A11,Results!G:G),SUMIF(Results!B:B,A11,Results!D:D),SUMIF(Results!J:J,A11,Results!H:H))</f>
        <v>0</v>
      </c>
      <c r="F11" s="90">
        <f>SUM(SUMIF(Results!B:B,A11,Results!G:G),SUMIF(Results!J:J,A11,Results!C:C),SUMIF(Results!B:B,A11,Results!H:H),SUMIF(Results!J:J,A11,Results!D:D))</f>
        <v>0</v>
      </c>
      <c r="G11" s="108">
        <f>E11-F11</f>
        <v>0</v>
      </c>
      <c r="H11" s="90">
        <f>C11*3</f>
        <v>0</v>
      </c>
      <c r="I11" s="90">
        <f>SUM(SUMIF(Results!N:N,A11,Results!R:R),SUMIF(Results!T:T,A11,Results!X:X))</f>
        <v>0</v>
      </c>
      <c r="J11" s="90">
        <f>IF(B11=0,0,RANK(H11,H11:H16,0))</f>
        <v>0</v>
      </c>
      <c r="K11" s="90" t="str">
        <f>IF(J11=1,IF(ISNUMBER(MATCH(J11,J12:J16,0)),"=",""),"")</f>
        <v/>
      </c>
      <c r="L11" s="90">
        <f t="shared" ref="L11:L16" si="39">IF(J11=1,I11,-1)</f>
        <v>-1</v>
      </c>
      <c r="M11" s="90">
        <f>IF(B11=0,0,IF(ISERROR(RANK(L11,L11:L16,0)),0,RANK(L11,L11:L16,0)))</f>
        <v>0</v>
      </c>
      <c r="N11" s="90" t="str">
        <f>IF(M11=1,IF(ISNUMBER(MATCH(M11,M12:M16,0)),"=",""),"")</f>
        <v/>
      </c>
      <c r="O11" s="90">
        <f t="shared" ref="O11:O16" si="40">IF(M11=1,G11,-1)</f>
        <v>-1</v>
      </c>
      <c r="P11" s="90">
        <f>IF(B11=0,0,IF(ISERROR(RANK(O11,O11:O16,0)),0,RANK(O11,O11:O16,0)))</f>
        <v>0</v>
      </c>
      <c r="Q11" s="90" t="str">
        <f>IF(P11=1,IF(ISNUMBER(MATCH(P11,P12:P16,0)),"=",""),"")</f>
        <v/>
      </c>
      <c r="R11" s="90">
        <f>IF(CONCATENATE(P11,Q11)="1=",1,0)</f>
        <v>0</v>
      </c>
      <c r="S11" s="95"/>
      <c r="T11" s="90">
        <f>IF(AND(R11=1,R12=1),IF('Result Calculations'!$E24=$A11,1,0),0)</f>
        <v>0</v>
      </c>
      <c r="U11" s="90">
        <f>IF(AND(R11=1,R13=1),IF('Result Calculations'!$E25=$A11,1,0),0)</f>
        <v>0</v>
      </c>
      <c r="V11" s="90">
        <f>IF(AND(R11=1,R14=1),IF('Result Calculations'!$E26=$A11,1,0),0)</f>
        <v>0</v>
      </c>
      <c r="W11" s="90">
        <f>IF(AND(R11=1,R15=1),IF('Result Calculations'!$E27=$A11,1,0),0)</f>
        <v>0</v>
      </c>
      <c r="X11" s="90">
        <f>IF(AND(R11=1,R16=1),IF('Result Calculations'!$E28=$A11,1,0),0)</f>
        <v>0</v>
      </c>
      <c r="Y11" s="90">
        <f t="shared" ref="Y11:Y16" si="41">SUM(S11:X11)</f>
        <v>0</v>
      </c>
      <c r="Z11" s="90" t="str">
        <f>IF(Y11=1,IF(ISNUMBER(MATCH(Y11,Y12:Y16,0)),"=",""),"")</f>
        <v/>
      </c>
      <c r="AA11" s="90">
        <f>IF(AND(Y11=1,Y12=1),IF(T11=1,1,0),IF(AND(Y11=1,Y13=1),IF(U11=1,1,0),IF(AND(Y11=1,Y14=1),IF(V11=1,1,0),IF(AND(Y11=1,Y15=1),IF(W11=1,1,0),IF(AND(Y11=1,Y16=1),IF(X11=1,0),0)))))</f>
        <v>0</v>
      </c>
      <c r="AB11" s="244" t="str">
        <f>IF(J11=1,IF(K11="=",IF(M11=1,IF(N11="=",IF(P11=1,IF(Q11="=",IF(Y11=1,IF(Z11="=",IF(AA11=1,1,""),1),""),1),""),1),""),1),"")</f>
        <v/>
      </c>
      <c r="AC11" s="90">
        <f t="shared" ref="AC11:AC16" si="42">IF(OR(B11=0,AB11=1),0,H11)</f>
        <v>0</v>
      </c>
      <c r="AD11" s="90">
        <f>IF(OR(AB11=1,B11=0),0,IF(ISERROR(RANK(AC11,AC11:AC16,0)),0,RANK(AC11,AC11:AC16,0)))</f>
        <v>0</v>
      </c>
      <c r="AE11" s="90" t="str">
        <f>IF(AD11=1,IF(ISNUMBER(MATCH(AD11,AD12:AD16,0)),"=",""),"")</f>
        <v/>
      </c>
      <c r="AF11" s="90">
        <f t="shared" ref="AF11:AF16" si="43">IF(AD11=1,I11,-1)</f>
        <v>-1</v>
      </c>
      <c r="AG11" s="90">
        <f>IF(OR(AB11=1,B11=0),0,IF(ISERROR(RANK(AF11,AF11:AF16,0)),0,RANK(AF11,AF11:AF16,0)))</f>
        <v>0</v>
      </c>
      <c r="AH11" s="90" t="str">
        <f>IF(AG11=1,IF(ISNUMBER(MATCH(AG11,AG12:AG16,0)),"=",""),"")</f>
        <v/>
      </c>
      <c r="AI11" s="90">
        <f t="shared" ref="AI11:AI16" si="44">IF(AG11=1,G11,-1)</f>
        <v>-1</v>
      </c>
      <c r="AJ11" s="90">
        <f>IF(OR(AB11=1,B11=0),0,IF(ISERROR(RANK(AI11,AI11:AI16,0)),0,RANK(AI11,AI11:AI16,0)))</f>
        <v>0</v>
      </c>
      <c r="AK11" s="90" t="str">
        <f>IF(AJ11=1,IF(ISNUMBER(MATCH(AJ11,AJ12:AJ16,0)),"=",""),"")</f>
        <v/>
      </c>
      <c r="AL11" s="90">
        <f>IF(CONCATENATE(AJ11,AK11)="1=",1,0)</f>
        <v>0</v>
      </c>
      <c r="AM11" s="95"/>
      <c r="AN11" s="90">
        <f>IF(AND(AL11=1,AL12=1),IF('Result Calculations'!$E24=$A11,1,0),0)</f>
        <v>0</v>
      </c>
      <c r="AO11" s="90">
        <f>IF(AND(AL11=1,AL13=1),IF('Result Calculations'!$E25=$A11,1,0),0)</f>
        <v>0</v>
      </c>
      <c r="AP11" s="90">
        <f>IF(AND(AL11=1,AL14=1),IF('Result Calculations'!$E26=$A11,1,0),0)</f>
        <v>0</v>
      </c>
      <c r="AQ11" s="90">
        <f>IF(AND(AL11=1,AL15=1),IF('Result Calculations'!$E27=$A11,1,0),0)</f>
        <v>0</v>
      </c>
      <c r="AR11" s="90">
        <f>IF(AND(AL11=1,AL16=1),IF('Result Calculations'!$E28=$A11,1,0),0)</f>
        <v>0</v>
      </c>
      <c r="AS11" s="90">
        <f t="shared" ref="AS11:AS16" si="45">SUM(AM11:AR11)</f>
        <v>0</v>
      </c>
      <c r="AT11" s="90" t="str">
        <f>IF(AS11=1,IF(ISNUMBER(MATCH(AS11,AS12:AS16,0)),"=",""),"")</f>
        <v/>
      </c>
      <c r="AU11" s="90">
        <f>IF(AND(AS11=1,AS12=1),IF(AN11=1,1,0),IF(AND(AS11=1,AS13=1),IF(AO11=1,1,0),IF(AND(AS11=1,AS14=1),IF(AP11=1,1,0),IF(AND(AS11=1,AS15=1),IF(AQ11=1,1,0),IF(AND(AS11=1,AS16=1),IF(AR11=1,0),0)))))</f>
        <v>0</v>
      </c>
      <c r="AV11" s="244" t="str">
        <f>IF(AD11=1,IF(AE11="=",IF(AG11=1,IF(AH11="=",IF(AJ11=1,IF(AK11="=",IF(AS11=1,IF(AT11="=",IF(AU11=1,2,""),2),""),2),""),2),""),2),"")</f>
        <v/>
      </c>
      <c r="AW11" s="90">
        <f t="shared" ref="AW11:AW16" si="46">IF(OR(B11=0,AB11=1,AV11=2),0,H11)</f>
        <v>0</v>
      </c>
      <c r="AX11" s="90">
        <f>IF(OR(AB11=1,B11=0,AV11=2),0,IF(ISERROR(RANK(AW11,AW11:AW16,0)),0,RANK(AW11,AW11:AW16,0)))</f>
        <v>0</v>
      </c>
      <c r="AY11" s="90" t="str">
        <f>IF(AX11=1,IF(ISNUMBER(MATCH(AX11,AX12:AX16,0)),"=",""),"")</f>
        <v/>
      </c>
      <c r="AZ11" s="90">
        <f t="shared" ref="AZ11:AZ16" si="47">IF(OR(AB11=1,B11=0,AV11=2),0,I11)</f>
        <v>0</v>
      </c>
      <c r="BA11" s="90">
        <f>IF(OR(AB11=1,B11=0,AV11=2),0,IF(ISERROR(RANK(AZ11,AZ11:AZ16,0)),0,RANK(AZ11,AZ11:AZ16,0)))</f>
        <v>0</v>
      </c>
      <c r="BB11" s="90" t="str">
        <f>IF(BA11=1,IF(ISNUMBER(MATCH(BA11,BA12:BA16,0)),"=",""),"")</f>
        <v/>
      </c>
      <c r="BC11" s="108">
        <f t="shared" ref="BC11:BC16" si="48">IF(OR(B11=0,AB11=1,AV11=2),0,G11)</f>
        <v>0</v>
      </c>
      <c r="BD11" s="90">
        <f>IF(OR(AB11=1,B11=0,AV11=2),0,IF(ISERROR(RANK(BC11,BC11:BC16,0)),0,RANK(BC11,BC11:BC16,0)))</f>
        <v>0</v>
      </c>
      <c r="BE11" s="90" t="str">
        <f>IF(BD11=1,IF(ISNUMBER(MATCH(BD11,BD12:BD16,0)),"=",""),"")</f>
        <v/>
      </c>
      <c r="BF11" s="90">
        <f>IF(CONCATENATE(BD11,BE11)="1=",1,0)</f>
        <v>0</v>
      </c>
      <c r="BG11" s="95"/>
      <c r="BH11" s="90">
        <f>IF(AND(BF11=1,BF12=1),IF('Result Calculations'!$E24=$A11,1,0),0)</f>
        <v>0</v>
      </c>
      <c r="BI11" s="90">
        <f>IF(AND(BF11=1,BF13=1),IF('Result Calculations'!$E25=$A11,1,0),0)</f>
        <v>0</v>
      </c>
      <c r="BJ11" s="90">
        <f>IF(AND(BF11=1,BF14=1),IF('Result Calculations'!$E26=$A11,1,0),0)</f>
        <v>0</v>
      </c>
      <c r="BK11" s="90">
        <f>IF(AND(BF11=1,BF15=1),IF('Result Calculations'!$E27=$A11,1,0),0)</f>
        <v>0</v>
      </c>
      <c r="BL11" s="90">
        <f>IF(AND(BF11=1,BF16=1),IF('Result Calculations'!$E28=$A11,1,0),0)</f>
        <v>0</v>
      </c>
      <c r="BM11" s="90">
        <f t="shared" ref="BM11:BM16" si="49">SUM(BG11:BL11)</f>
        <v>0</v>
      </c>
      <c r="BN11" s="90" t="str">
        <f>IF(BM11=1,IF(ISNUMBER(MATCH(BM11,BM12:BM16,0)),"=",""),"")</f>
        <v/>
      </c>
      <c r="BO11" s="90">
        <f>IF(AND(BM11=1,BM12=1),IF(BH11=1,1,0),IF(AND(BM11=1,BM13=1),IF(BI11=1,1,0),IF(AND(BM11=1,BM14=1),IF(BJ11=1,1,0),IF(AND(BM11=1,BM15=1),IF(BK11=1,1,0),IF(AND(BM11=1,BM16=1),IF(BL11=1,0),0)))))</f>
        <v>0</v>
      </c>
      <c r="BP11" s="244" t="str">
        <f t="shared" ref="BP11:BP16" si="50">IF(AX11=1,IF(AY11="=",IF(BA11=1,IF(BB11="=",IF(BD11=1,IF(BE11="=",IF(BM11=1,IF(BN11="=",IF(BO11=1,3,""),3),""),3),""),3),""),3),"")</f>
        <v/>
      </c>
      <c r="BQ11" s="90">
        <f t="shared" ref="BQ11:BQ16" si="51">IF(OR(B11=0,AB11=1,AV11=2,BP11=3),0,H11)</f>
        <v>0</v>
      </c>
      <c r="BR11" s="90">
        <f>IF(OR(AB11=1,B11=0,AV11=2,BP11=3),0,IF(ISERROR(RANK(BQ11,BQ11:BQ16,0)),0,RANK(BQ11,BQ11:BQ16,0)))</f>
        <v>0</v>
      </c>
      <c r="BS11" s="90" t="str">
        <f>IF(BR11=1,IF(ISNUMBER(MATCH(BR11,BR12:BR16,0)),"=",""),"")</f>
        <v/>
      </c>
      <c r="BT11" s="90">
        <f t="shared" ref="BT11:BT16" si="52">IF(OR(AB11=1,B11=0,AV11=2,BP11=3),0,I11)</f>
        <v>0</v>
      </c>
      <c r="BU11" s="90">
        <f>IF(OR(AB11=1,B11=0,AV11=2,BP11=3),0,IF(ISERROR(RANK(BT11,BT11:BT16,0)),0,RANK(BT11,BT11:BT16,0)))</f>
        <v>0</v>
      </c>
      <c r="BV11" s="90" t="str">
        <f>IF(BU11=1,IF(ISNUMBER(MATCH(BU11,BU12:BU16,0)),"=",""),"")</f>
        <v/>
      </c>
      <c r="BW11" s="108">
        <f t="shared" ref="BW11:BW16" si="53">IF(OR(B11=0,AB11=1,AV11=2,BP11=3),0,G11)</f>
        <v>0</v>
      </c>
      <c r="BX11" s="90">
        <f>IF(OR(AB11=1,B11=0,AV11=2,BP11=3),0,IF(ISERROR(RANK(BW11,BW11:BW16,0)),0,RANK(BW11,BW11:BW16,0)))</f>
        <v>0</v>
      </c>
      <c r="BY11" s="90" t="str">
        <f>IF(BX11=1,IF(ISNUMBER(MATCH(BX11,BX12:BX16,0)),"=",""),"")</f>
        <v/>
      </c>
      <c r="BZ11" s="90">
        <f>IF(CONCATENATE(BX11,BY11)="1=",1,0)</f>
        <v>0</v>
      </c>
      <c r="CA11" s="95"/>
      <c r="CB11" s="90">
        <f>IF(AND(BZ11=1,BZ12=1),IF('Result Calculations'!$E24=$A11,1,0),0)</f>
        <v>0</v>
      </c>
      <c r="CC11" s="90">
        <f>IF(AND(BZ11=1,BZ13=1),IF('Result Calculations'!$E25=$A11,1,0),0)</f>
        <v>0</v>
      </c>
      <c r="CD11" s="90">
        <f>IF(AND(BZ11=1,BZ14=1),IF('Result Calculations'!$E26=$A11,1,0),0)</f>
        <v>0</v>
      </c>
      <c r="CE11" s="90">
        <f>IF(AND(BZ11=1,BZ15=1),IF('Result Calculations'!$E27=$A11,1,0),0)</f>
        <v>0</v>
      </c>
      <c r="CF11" s="90">
        <f>IF(AND(BZ11=1,BZ16=1),IF('Result Calculations'!$E28=$A11,1,0),0)</f>
        <v>0</v>
      </c>
      <c r="CG11" s="90">
        <f t="shared" ref="CG11:CG16" si="54">SUM(CA11:CF11)</f>
        <v>0</v>
      </c>
      <c r="CH11" s="90" t="str">
        <f>IF(CG11=1,IF(ISNUMBER(MATCH(CG11,CG12:CG16,0)),"=",""),"")</f>
        <v/>
      </c>
      <c r="CI11" s="90">
        <f>IF(AND(CG11=1,CG12=1),IF(CB11=1,1,0),IF(AND(CG11=1,CG13=1),IF(CC11=1,1,0),IF(AND(CG11=1,CG14=1),IF(CD11=1,1,0),IF(AND(CG11=1,CG15=1),IF(CE11=1,1,0),IF(AND(CG11=1,CG16=1),IF(CF11=1,0),0)))))</f>
        <v>0</v>
      </c>
      <c r="CJ11" s="244" t="str">
        <f>IF(BR11=1,IF(BS11="=",IF(BU11=1,IF(BV11="=",IF(BX11=1,IF(BY11="=",IF(CG11=1,IF(CH11="=",IF(CI11=1,4,""),4),""),4),""),4),""),4),"")</f>
        <v/>
      </c>
      <c r="CK11" s="90">
        <f t="shared" ref="CK11:CK16" si="55">IF(OR(B11=0,AB11=1,AV11=2,BP11=3,CJ11=4),0,H11)</f>
        <v>0</v>
      </c>
      <c r="CL11" s="90">
        <f>IF(OR(AB11=1,B11=0,AV11=2,BP11=3,CJ11=4),0,IF(ISERROR(RANK(CK11,CK11:CK16,0)),0,RANK(CK11,CK11:CK16,0)))</f>
        <v>0</v>
      </c>
      <c r="CM11" s="90" t="str">
        <f>IF(CL11=1,IF(ISNUMBER(MATCH(CL11,CL12:CL16,0)),"=",""),"")</f>
        <v/>
      </c>
      <c r="CN11" s="90">
        <f t="shared" ref="CN11:CN16" si="56">IF(OR(AB11=1,B11=0,AV11=2,BP11=3,CJ11=4),0,I11)</f>
        <v>0</v>
      </c>
      <c r="CO11" s="90">
        <f>IF(OR(AB11=1,B11=0,AV11=2,BP11=3,CJ11=4),0,IF(ISERROR(RANK(CN11,CN11:CN16,0)),0,RANK(CN11,CN11:CN16,0)))</f>
        <v>0</v>
      </c>
      <c r="CP11" s="90" t="str">
        <f>IF(CO11=1,IF(ISNUMBER(MATCH(CO11,CO12:CO16,0)),"=",""),"")</f>
        <v/>
      </c>
      <c r="CQ11" s="108">
        <f t="shared" ref="CQ11:CQ16" si="57">IF(OR(B11=0,AB11=1,AV11=2,BP11=3,CJ11=4),0,G11)</f>
        <v>0</v>
      </c>
      <c r="CR11" s="90">
        <f>IF(OR(AB11=1,B11=0,AV11=2,BP11=3,CJ11=4),0,IF(ISERROR(RANK(CQ11,CQ11:CQ16,0)),0,RANK(CQ11,CQ11:CQ16,0)))</f>
        <v>0</v>
      </c>
      <c r="CS11" s="90" t="str">
        <f>IF(CR11=1,IF(ISNUMBER(MATCH(CR11,CR12:CR16,0)),"=",""),"")</f>
        <v/>
      </c>
      <c r="CT11" s="90">
        <f>IF(CONCATENATE(CR11,CS11)="1=",1,0)</f>
        <v>0</v>
      </c>
      <c r="CU11" s="95"/>
      <c r="CV11" s="90">
        <f>IF(AND(CT11=1,CT12=1),IF('Result Calculations'!$E24=$A11,1,0),0)</f>
        <v>0</v>
      </c>
      <c r="CW11" s="90">
        <f>IF(AND(CT11=1,CT13=1),IF('Result Calculations'!$E25=$A11,1,0),0)</f>
        <v>0</v>
      </c>
      <c r="CX11" s="90">
        <f>IF(AND(CT11=1,CT14=1),IF('Result Calculations'!$E26=$A11,1,0),0)</f>
        <v>0</v>
      </c>
      <c r="CY11" s="90">
        <f>IF(AND(CT11=1,CT15=1),IF('Result Calculations'!$E27=$A11,1,0),0)</f>
        <v>0</v>
      </c>
      <c r="CZ11" s="90">
        <f>IF(AND(CT11=1,CT16=1),IF('Result Calculations'!$E28=$A11,1,0),0)</f>
        <v>0</v>
      </c>
      <c r="DA11" s="90">
        <f t="shared" ref="DA11:DA16" si="58">SUM(CU11:CZ11)</f>
        <v>0</v>
      </c>
      <c r="DB11" s="90" t="str">
        <f>IF(DA11=1,IF(ISNUMBER(MATCH(DA11,DA12:DA16,0)),"=",""),"")</f>
        <v/>
      </c>
      <c r="DC11" s="90">
        <f>IF(AND(DA11=1,DA12=1),IF(CV11=1,1,0),IF(AND(DA11=1,DA13=1),IF(CW11=1,1,0),IF(AND(DA11=1,DA14=1),IF(CX11=1,1,0),IF(AND(DA11=1,DA15=1),IF(CY11=1,1,0),IF(AND(DA11=1,DA16=1),IF(CZ11=1,0),0)))))</f>
        <v>0</v>
      </c>
      <c r="DD11" s="244" t="str">
        <f>IF(CL11=1,IF(CM11="=",IF(CO11=1,IF(CP11="=",IF(CR11=1,IF(CS11="=",IF(DA11=1,IF(DB11="=",IF(DC11=1,5,""),5),""),5),""),5),""),5),"")</f>
        <v/>
      </c>
      <c r="DE11" s="90">
        <f t="shared" ref="DE11:DE16" si="59">IF(OR(B11=0,AB11=1,AV11=2,BP11=3,CJ11=4,DD11=5),0,H11)</f>
        <v>0</v>
      </c>
      <c r="DF11" s="90">
        <f>IF(OR(AB11=1,B11=0,AV11=2,BP11=3,CJ11=4,DD11=5),0,IF(ISERROR(RANK(DE11,DE11:DE16,0)),0,RANK(DE11,DE11:DE16,0)))</f>
        <v>0</v>
      </c>
      <c r="DG11" s="90" t="str">
        <f>IF(DF11=1,IF(ISNUMBER(MATCH(DF11,DF12:DF16,0)),"=",""),"")</f>
        <v/>
      </c>
      <c r="DH11" s="90">
        <f t="shared" ref="DH11:DH16" si="60">IF(OR(AB11=1,B11=0,AV11=2,BP11=3,CJ11=4,DD11=5),0,I11)</f>
        <v>0</v>
      </c>
      <c r="DI11" s="90">
        <f>IF(OR(AB11=1,B11=0,AV11=2,BP11=3,CJ11=4,DD11=5),0,IF(ISERROR(RANK(DH11,DH11:DH16,0)),0,RANK(DH11,DH11:DH16,0)))</f>
        <v>0</v>
      </c>
      <c r="DJ11" s="90" t="str">
        <f>IF(DI11=1,IF(ISNUMBER(MATCH(DI11,DI12:DI16,0)),"=",""),"")</f>
        <v/>
      </c>
      <c r="DK11" s="108">
        <f t="shared" ref="DK11:DK16" si="61">IF(OR(B11=0,AB11=1,AV11=2,BP11=3,CJ11=4,DD11=5),0,G11)</f>
        <v>0</v>
      </c>
      <c r="DL11" s="90">
        <f>IF(OR(AB11=1,B11=0,AV11=2,BP11=3,CJ11=4,DD11=5),0,IF(ISERROR(RANK(DK11,DK11:DK16,0)),0,RANK(DK11,DK11:DK16,0)))</f>
        <v>0</v>
      </c>
      <c r="DM11" s="90" t="str">
        <f>IF(DL11=1,IF(ISNUMBER(MATCH(DL11,DL12:DL16,0)),"=",""),"")</f>
        <v/>
      </c>
      <c r="DN11" s="90">
        <f>IF(CONCATENATE(DL11,DM11)="1=",1,0)</f>
        <v>0</v>
      </c>
      <c r="DO11" s="95"/>
      <c r="DP11" s="90">
        <f>IF(AND(DN11=1,DN12=1),IF('Result Calculations'!$E24=$A11,1,0),0)</f>
        <v>0</v>
      </c>
      <c r="DQ11" s="90">
        <f>IF(AND(DN11=1,DN13=1),IF('Result Calculations'!$E25=$A11,1,0),0)</f>
        <v>0</v>
      </c>
      <c r="DR11" s="90">
        <f>IF(AND(DN11=1,DN14=1),IF('Result Calculations'!$E26=$A11,1,0),0)</f>
        <v>0</v>
      </c>
      <c r="DS11" s="90">
        <f>IF(AND(DN11=1,DN15=1),IF('Result Calculations'!$E27=$A11,1,0),0)</f>
        <v>0</v>
      </c>
      <c r="DT11" s="90">
        <f>IF(AND(DN11=1,DN16=1),IF('Result Calculations'!$E28=$A11,1,0),0)</f>
        <v>0</v>
      </c>
      <c r="DU11" s="90">
        <f t="shared" ref="DU11:DU16" si="62">SUM(DO11:DT11)</f>
        <v>0</v>
      </c>
      <c r="DV11" s="90" t="str">
        <f>IF(DU11=1,IF(ISNUMBER(MATCH(DU11,DU12:DU16,0)),"=",""),"")</f>
        <v/>
      </c>
      <c r="DW11" s="90">
        <f>IF(AND(DU11=1,DU12=1),IF(DP11=1,1,0),IF(AND(DU11=1,DU13=1),IF(DQ11=1,1,0),IF(AND(DU11=1,DU14=1),IF(DR11=1,1,0),IF(AND(DU11=1,DU15=1),IF(DS11=1,1,0),IF(AND(DU11=1,DU16=1),IF(DT11=1,0),0)))))</f>
        <v>0</v>
      </c>
      <c r="DX11" s="244" t="str">
        <f>IF(DF11=1,IF(DG11="=",IF(DI11=1,IF(DJ11="=",IF(DL11=1,IF(DM11="=",IF(DU11=1,IF(DV11="=",IF(DW11=1,6,""),6),""),6),""),6),""),6),"")</f>
        <v/>
      </c>
      <c r="DY11" s="248">
        <f t="shared" ref="DY11:DY16" si="63">IF(AB11=1,6,IF(AV11=2,5,IF(BP11=3,4,IF(CJ11=4,3,IF(DD11=5,2,IF(DX11=6,1,0))))))</f>
        <v>0</v>
      </c>
      <c r="DZ11" s="244">
        <f>RANK(DY11,DY11:DY16,0)</f>
        <v>1</v>
      </c>
      <c r="EA11" s="244" t="str">
        <f>IF(ISNUMBER(MATCH(DZ11,DZ12:DZ16,0)),"=","")</f>
        <v>=</v>
      </c>
    </row>
    <row r="12" spans="1:131">
      <c r="A12" s="246" t="str">
        <f>Groups!H4</f>
        <v>Chiu Pok Man (Singapore )</v>
      </c>
      <c r="B12" s="90">
        <f>SUM(COUNTIF(Results!K:K,A12),COUNTIF(Results!L:L,A12))</f>
        <v>0</v>
      </c>
      <c r="C12" s="90">
        <f>SUM(COUNTIF(Results!K:K,A12))</f>
        <v>0</v>
      </c>
      <c r="D12" s="90">
        <f t="shared" ref="D12:D16" si="64">B12-C12</f>
        <v>0</v>
      </c>
      <c r="E12" s="90">
        <f>SUM(SUMIF(Results!B:B,A12,Results!C:C),SUMIF(Results!J:J,A12,Results!G:G),SUMIF(Results!B:B,A12,Results!D:D),SUMIF(Results!J:J,A12,Results!H:H))</f>
        <v>0</v>
      </c>
      <c r="F12" s="90">
        <f>SUM(SUMIF(Results!B:B,A12,Results!G:G),SUMIF(Results!J:J,A12,Results!C:C),SUMIF(Results!B:B,A12,Results!H:H),SUMIF(Results!J:J,A12,Results!D:D))</f>
        <v>0</v>
      </c>
      <c r="G12" s="108">
        <f t="shared" ref="G12:G16" si="65">E12-F12</f>
        <v>0</v>
      </c>
      <c r="H12" s="90">
        <f t="shared" ref="H12:H16" si="66">C12*3</f>
        <v>0</v>
      </c>
      <c r="I12" s="90">
        <f>SUM(SUMIF(Results!N:N,A12,Results!R:R),SUMIF(Results!T:T,A12,Results!X:X))</f>
        <v>0</v>
      </c>
      <c r="J12" s="90">
        <f>IF(B12=0,0,RANK(H12,H11:H16,0))</f>
        <v>0</v>
      </c>
      <c r="K12" s="90" t="str">
        <f>IF(J12=1,IF(ISNUMBER(MATCH(J12,J13:J16,0)),"=",IF(ISNUMBER(MATCH(J12,J11,0)),"=","")),"")</f>
        <v/>
      </c>
      <c r="L12" s="90">
        <f t="shared" si="39"/>
        <v>-1</v>
      </c>
      <c r="M12" s="90">
        <f>IF(B12=0,0,IF(ISERROR(RANK(L12,L11:L16,0)),0,RANK(L12,L11:L16,0)))</f>
        <v>0</v>
      </c>
      <c r="N12" s="90" t="str">
        <f>IF(M12=1,IF(ISNUMBER(MATCH(M12,M13:M16,0)),"=",IF(ISNUMBER(MATCH(M12,M11,0)),"=","")),"")</f>
        <v/>
      </c>
      <c r="O12" s="90">
        <f t="shared" si="40"/>
        <v>-1</v>
      </c>
      <c r="P12" s="90">
        <f>IF(B12=0,0,IF(ISERROR(RANK(O12,O11:O16,0)),0,RANK(O12,O11:O16,0)))</f>
        <v>0</v>
      </c>
      <c r="Q12" s="90" t="str">
        <f>IF(P12=1,IF(ISNUMBER(MATCH(P12,P13:P16,0)),"=",IF(ISNUMBER(MATCH(P12,P11,0)),"=","")),"")</f>
        <v/>
      </c>
      <c r="R12" s="90">
        <f t="shared" ref="R12:R16" si="67">IF(CONCATENATE(P12,Q12)="1=",1,0)</f>
        <v>0</v>
      </c>
      <c r="S12" s="90">
        <f>IF(AND(R11=1,R12=1),IF('Result Calculations'!$E24=$A12,1,0),0)</f>
        <v>0</v>
      </c>
      <c r="T12" s="95"/>
      <c r="U12" s="90">
        <f>IF(AND(R12=1,R13=1),IF('Result Calculations'!$E29=$A12,1,0),0)</f>
        <v>0</v>
      </c>
      <c r="V12" s="90">
        <f>IF(AND(R12=1,R14=1),IF('Result Calculations'!$E30=$A12,1,0),0)</f>
        <v>0</v>
      </c>
      <c r="W12" s="90">
        <f>IF(AND(R12=1,R15=1),IF('Result Calculations'!$E31=$A12,1,0),0)</f>
        <v>0</v>
      </c>
      <c r="X12" s="90">
        <f>IF(AND(R12=1,R16=1),IF('Result Calculations'!$E32=$A12,1,0),0)</f>
        <v>0</v>
      </c>
      <c r="Y12" s="90">
        <f t="shared" si="41"/>
        <v>0</v>
      </c>
      <c r="Z12" s="90" t="str">
        <f>IF(Y12=1,IF(ISNUMBER(MATCH(Y12,Y13:Y16,0)),"=",IF(ISNUMBER(MATCH(Y12,Y11,0)),"=","")),"")</f>
        <v/>
      </c>
      <c r="AA12" s="90">
        <f>IF(AND(Y12=1,Y11=1),IF(S12=1,1,0),IF(AND(Y12=1,Y13=1),IF(U12=1,1,0),IF(AND(Y12=1,Y14=1),IF(V12=1,1,0),IF(AND(Y12=1,Y15=1),IF(W12=1,1,0),IF(AND(Y12=1,Y16=1),IF(X12=1,0),0)))))</f>
        <v>0</v>
      </c>
      <c r="AB12" s="244" t="str">
        <f t="shared" ref="AB12:AB16" si="68">IF(J12=1,IF(K12="=",IF(M12=1,IF(N12="=",IF(P12=1,IF(Q12="=",IF(Y12=1,IF(Z12="=",IF(AA12=1,2,""),2),""),2),""),2),""),2),"")</f>
        <v/>
      </c>
      <c r="AC12" s="90">
        <f t="shared" si="42"/>
        <v>0</v>
      </c>
      <c r="AD12" s="90">
        <f>IF(OR(AB12=1,B12=0),0,IF(ISERROR(RANK(AC12,AC11:AC16,0)),0,RANK(AC12,AC11:AC16,0)))</f>
        <v>0</v>
      </c>
      <c r="AE12" s="90" t="str">
        <f>IF(AD12=1,IF(ISNUMBER(MATCH(AD12,AD13:AD16,0)),"=",IF(ISNUMBER(MATCH(AD12,AD11,0)),"=","")),"")</f>
        <v/>
      </c>
      <c r="AF12" s="90">
        <f t="shared" si="43"/>
        <v>-1</v>
      </c>
      <c r="AG12" s="90">
        <f>IF(OR(AB12=1,B12=0),0,IF(ISERROR(RANK(AF12,AF11:AF16,0)),0,RANK(AF12,AF11:AF16,0)))</f>
        <v>0</v>
      </c>
      <c r="AH12" s="90" t="str">
        <f>IF(AG12=1,IF(ISNUMBER(MATCH(AG12,AG13:AG16,0)),"=",IF(ISNUMBER(MATCH(AG12,AG11,0)),"=","")),"")</f>
        <v/>
      </c>
      <c r="AI12" s="90">
        <f t="shared" si="44"/>
        <v>-1</v>
      </c>
      <c r="AJ12" s="90">
        <f>IF(OR(AB12=1,B12=0),0,IF(ISERROR(RANK(AI12,AI11:AI16,0)),0,RANK(AI12,AI11:AI16,0)))</f>
        <v>0</v>
      </c>
      <c r="AK12" s="90" t="str">
        <f>IF(AJ12=1,IF(ISNUMBER(MATCH(AJ12,AJ13:AJ16,0)),"=",IF(ISNUMBER(MATCH(AJ12,AJ11,0)),"=","")),"")</f>
        <v/>
      </c>
      <c r="AL12" s="90">
        <f t="shared" ref="AL12:AL16" si="69">IF(CONCATENATE(AJ12,AK12)="1=",1,0)</f>
        <v>0</v>
      </c>
      <c r="AM12" s="90">
        <f>IF(AND(AL11=1,AL12=1),IF('Result Calculations'!$E24=$A12,1,0),0)</f>
        <v>0</v>
      </c>
      <c r="AN12" s="95"/>
      <c r="AO12" s="90">
        <f>IF(AND(AL12=1,AL13=1),IF('Result Calculations'!$E29=$A12,1,0),0)</f>
        <v>0</v>
      </c>
      <c r="AP12" s="90">
        <f>IF(AND(AL12=1,AL14=1),IF('Result Calculations'!$E30=$A12,1,0),0)</f>
        <v>0</v>
      </c>
      <c r="AQ12" s="90">
        <f>IF(AND(AL12=1,AL15=1),IF('Result Calculations'!$E31=$A12,1,0),0)</f>
        <v>0</v>
      </c>
      <c r="AR12" s="90">
        <f>IF(AND(AL12=1,AL16=1),IF('Result Calculations'!$E32=$A12,1,0),0)</f>
        <v>0</v>
      </c>
      <c r="AS12" s="90">
        <f t="shared" si="45"/>
        <v>0</v>
      </c>
      <c r="AT12" s="90" t="str">
        <f>IF(AS12=1,IF(ISNUMBER(MATCH(AS12,AS13:AS16,0)),"=",IF(ISNUMBER(MATCH(AS12,AS11,0)),"=","")),"")</f>
        <v/>
      </c>
      <c r="AU12" s="90">
        <f>IF(AND(AS12=1,AS11=1),IF(AM12=1,1,0),IF(AND(AS12=1,AS13=1),IF(AO12=1,1,0),IF(AND(AS12=1,AS14=1),IF(AP12=1,1,0),IF(AND(AS12=1,AS15=1),IF(AQ12=1,1,0),IF(AND(AS12=1,AS16=1),IF(AR12=1,0),0)))))</f>
        <v>0</v>
      </c>
      <c r="AV12" s="244" t="str">
        <f t="shared" ref="AV12:AV16" si="70">IF(AD12=1,IF(AE12="=",IF(AG12=1,IF(AH12="=",IF(AJ12=1,IF(AK12="=",IF(AS12=1,IF(AT12="=",IF(AU12=1,2,""),2),""),2),""),2),""),2),"")</f>
        <v/>
      </c>
      <c r="AW12" s="90">
        <f t="shared" si="46"/>
        <v>0</v>
      </c>
      <c r="AX12" s="90">
        <f>IF(OR(AB12=1,B12=0,AV12=2),0,IF(ISERROR(RANK(AW12,AW11:AW16,0)),0,RANK(AW12,AW11:AW16,0)))</f>
        <v>0</v>
      </c>
      <c r="AY12" s="90" t="str">
        <f>IF(AX12=1,IF(ISNUMBER(MATCH(AX12,AX13:AX16,0)),"=",IF(ISNUMBER(MATCH(AX12,AX11,0)),"=","")),"")</f>
        <v/>
      </c>
      <c r="AZ12" s="90">
        <f t="shared" si="47"/>
        <v>0</v>
      </c>
      <c r="BA12" s="90">
        <f>IF(OR(AB12=1,B12=0,AV12=2),0,IF(ISERROR(RANK(AZ12,AZ11:AZ16,0)),0,RANK(AZ12,AZ11:AZ16,0)))</f>
        <v>0</v>
      </c>
      <c r="BB12" s="90" t="str">
        <f>IF(BA12=1,IF(ISNUMBER(MATCH(BA12,BA13:BA16,0)),"=",IF(ISNUMBER(MATCH(BA12,BA11,0)),"=","")),"")</f>
        <v/>
      </c>
      <c r="BC12" s="108">
        <f t="shared" si="48"/>
        <v>0</v>
      </c>
      <c r="BD12" s="90">
        <f>IF(OR(AB12=1,B12=0,AV12=2),0,IF(ISERROR(RANK(BC12,BC11:BC16,0)),0,RANK(BC12,BC11:BC16,0)))</f>
        <v>0</v>
      </c>
      <c r="BE12" s="90" t="str">
        <f>IF(BD12=1,IF(ISNUMBER(MATCH(BD12,BD13:BD16,0)),"=",IF(ISNUMBER(MATCH(BD12,BD11,0)),"=","")),"")</f>
        <v/>
      </c>
      <c r="BF12" s="90">
        <f t="shared" ref="BF12:BF16" si="71">IF(CONCATENATE(BD12,BE12)="1=",1,0)</f>
        <v>0</v>
      </c>
      <c r="BG12" s="90">
        <f>IF(AND(BF11=1,BF12=1),IF('Result Calculations'!$E24=$A12,1,0),0)</f>
        <v>0</v>
      </c>
      <c r="BH12" s="95"/>
      <c r="BI12" s="90">
        <f>IF(AND(BF12=1,BF13=1),IF('Result Calculations'!$E29=$A12,1,0),0)</f>
        <v>0</v>
      </c>
      <c r="BJ12" s="90">
        <f>IF(AND(BF12=1,BF14=1),IF('Result Calculations'!$E30=$A12,1,0),0)</f>
        <v>0</v>
      </c>
      <c r="BK12" s="90">
        <f>IF(AND(BF12=1,BF15=1),IF('Result Calculations'!$E31=$A12,1,0),0)</f>
        <v>0</v>
      </c>
      <c r="BL12" s="90">
        <f>IF(AND(BF12=1,BF16=1),IF('Result Calculations'!$E32=$A12,1,0),0)</f>
        <v>0</v>
      </c>
      <c r="BM12" s="90">
        <f t="shared" si="49"/>
        <v>0</v>
      </c>
      <c r="BN12" s="90" t="str">
        <f>IF(BM12=1,IF(ISNUMBER(MATCH(BM12,BM13:BM16,0)),"=",IF(ISNUMBER(MATCH(BM12,BM11,0)),"=","")),"")</f>
        <v/>
      </c>
      <c r="BO12" s="90">
        <f>IF(AND(BM12=1,BM11=1),IF(BG12=1,1,0),IF(AND(BM12=1,BM13=1),IF(BI12=1,1,0),IF(AND(BM12=1,BM14=1),IF(BJ12=1,1,0),IF(AND(BM12=1,BM15=1),IF(BK12=1,1,0),IF(AND(BM12=1,BM16=1),IF(BL12=1,0),0)))))</f>
        <v>0</v>
      </c>
      <c r="BP12" s="244" t="str">
        <f t="shared" si="50"/>
        <v/>
      </c>
      <c r="BQ12" s="90">
        <f t="shared" si="51"/>
        <v>0</v>
      </c>
      <c r="BR12" s="90">
        <f>IF(OR(AB12=1,B12=0,AV12=2,BP12=3),0,IF(ISERROR(RANK(BQ12,BQ11:BQ16,0)),0,RANK(BQ12,BQ11:BQ16,0)))</f>
        <v>0</v>
      </c>
      <c r="BS12" s="90" t="str">
        <f>IF(BR12=1,IF(ISNUMBER(MATCH(BR12,BR13:BR16,0)),"=",IF(ISNUMBER(MATCH(BR12,BR11,0)),"=","")),"")</f>
        <v/>
      </c>
      <c r="BT12" s="90">
        <f t="shared" si="52"/>
        <v>0</v>
      </c>
      <c r="BU12" s="90">
        <f>IF(OR(AB12=1,B12=0,AV12=2,BP12=3),0,IF(ISERROR(RANK(BT12,BT11:BT16,0)),0,RANK(BT12,BT11:BT16,0)))</f>
        <v>0</v>
      </c>
      <c r="BV12" s="90" t="str">
        <f>IF(BU12=1,IF(ISNUMBER(MATCH(BU12,BU13:BU16,0)),"=",IF(ISNUMBER(MATCH(BU12,BU11,0)),"=","")),"")</f>
        <v/>
      </c>
      <c r="BW12" s="108">
        <f t="shared" si="53"/>
        <v>0</v>
      </c>
      <c r="BX12" s="90">
        <f>IF(OR(AB12=1,B12=0,AV12=2,BP11=3),0,IF(ISERROR(RANK(BW12,BW11:BW16,0)),0,RANK(BW12,BW11:BW16,0)))</f>
        <v>0</v>
      </c>
      <c r="BY12" s="90" t="str">
        <f>IF(BX12=1,IF(ISNUMBER(MATCH(BX12,BX13:BX16,0)),"=",IF(ISNUMBER(MATCH(BX12,BX11,0)),"=","")),"")</f>
        <v/>
      </c>
      <c r="BZ12" s="90">
        <f t="shared" ref="BZ12:BZ16" si="72">IF(CONCATENATE(BX12,BY12)="1=",1,0)</f>
        <v>0</v>
      </c>
      <c r="CA12" s="90">
        <f>IF(AND(BZ11=1,BZ12=1),IF('Result Calculations'!$E24=$A12,1,0),0)</f>
        <v>0</v>
      </c>
      <c r="CB12" s="95"/>
      <c r="CC12" s="90">
        <f>IF(AND(BZ12=1,BZ13=1),IF('Result Calculations'!$E29=$A12,1,0),0)</f>
        <v>0</v>
      </c>
      <c r="CD12" s="90">
        <f>IF(AND(BZ12=1,BZ14=1),IF('Result Calculations'!$E30=$A12,1,0),0)</f>
        <v>0</v>
      </c>
      <c r="CE12" s="90">
        <f>IF(AND(BZ12=1,BZ15=1),IF('Result Calculations'!$E31=$A12,1,0),0)</f>
        <v>0</v>
      </c>
      <c r="CF12" s="90">
        <f>IF(AND(BZ12=1,BZ16=1),IF('Result Calculations'!$E32=$A12,1,0),0)</f>
        <v>0</v>
      </c>
      <c r="CG12" s="90">
        <f t="shared" si="54"/>
        <v>0</v>
      </c>
      <c r="CH12" s="90" t="str">
        <f>IF(CG12=1,IF(ISNUMBER(MATCH(CG12,CG13:CG16,0)),"=",IF(ISNUMBER(MATCH(CG12,CG11,0)),"=","")),"")</f>
        <v/>
      </c>
      <c r="CI12" s="90">
        <f>IF(AND(CG12=1,CG11=1),IF(CA12=1,1,0),IF(AND(CG12=1,CG13=1),IF(CC12=1,1,0),IF(AND(CG12=1,CG14=1),IF(CD12=1,1,0),IF(AND(CG12=1,CG15=1),IF(CE12=1,1,0),IF(AND(CG12=1,CG16=1),IF(CF12=1,0),0)))))</f>
        <v>0</v>
      </c>
      <c r="CJ12" s="244" t="str">
        <f t="shared" ref="CJ12:CJ16" si="73">IF(BR12=1,IF(BS12="=",IF(BU12=1,IF(BV12="=",IF(BX12=1,IF(BY12="=",IF(CG12=1,IF(CH12="=",IF(CI12=1,4,""),4),""),4),""),4),""),4),"")</f>
        <v/>
      </c>
      <c r="CK12" s="90">
        <f t="shared" si="55"/>
        <v>0</v>
      </c>
      <c r="CL12" s="90">
        <f>IF(OR(AB12=1,B12=0,AV12=2,BP12=3,CJ12=4),0,IF(ISERROR(RANK(CK12,CK11:CK16,0)),0,RANK(CK12,CK11:CK16,0)))</f>
        <v>0</v>
      </c>
      <c r="CM12" s="90" t="str">
        <f>IF(CL12=1,IF(ISNUMBER(MATCH(CL12,CL13:CL16,0)),"=",IF(ISNUMBER(MATCH(CL12,CL11,0)),"=","")),"")</f>
        <v/>
      </c>
      <c r="CN12" s="90">
        <f t="shared" si="56"/>
        <v>0</v>
      </c>
      <c r="CO12" s="90">
        <f>IF(OR(AB12=1,B12=0,AV12=2,BP12=3,CJ12=4),0,IF(ISERROR(RANK(CN12,CN11:CN16,0)),0,RANK(CN12,CN11:CN16,0)))</f>
        <v>0</v>
      </c>
      <c r="CP12" s="90" t="str">
        <f>IF(CO12=1,IF(ISNUMBER(MATCH(CO12,CO13:CO16,0)),"=",IF(ISNUMBER(MATCH(CO12,CO11,0)),"=","")),"")</f>
        <v/>
      </c>
      <c r="CQ12" s="108">
        <f t="shared" si="57"/>
        <v>0</v>
      </c>
      <c r="CR12" s="90">
        <f>IF(OR(AB12=1,B12=0,AV12=2,BP11=3,CJ12=4),0,IF(ISERROR(RANK(CQ12,CQ11:CQ16,0)),0,RANK(CQ12,CQ11:CQ16,0)))</f>
        <v>0</v>
      </c>
      <c r="CS12" s="90" t="str">
        <f>IF(CR12=1,IF(ISNUMBER(MATCH(CR12,CR13:CR16,0)),"=",IF(ISNUMBER(MATCH(CR12,CR11,0)),"=","")),"")</f>
        <v/>
      </c>
      <c r="CT12" s="90">
        <f t="shared" ref="CT12:CT16" si="74">IF(CONCATENATE(CR12,CS12)="1=",1,0)</f>
        <v>0</v>
      </c>
      <c r="CU12" s="90">
        <f>IF(AND(CT11=1,CT12=1),IF('Result Calculations'!$E24=$A12,1,0),0)</f>
        <v>0</v>
      </c>
      <c r="CV12" s="95"/>
      <c r="CW12" s="90">
        <f>IF(AND(CT12=1,CT13=1),IF('Result Calculations'!$E29=$A12,1,0),0)</f>
        <v>0</v>
      </c>
      <c r="CX12" s="90">
        <f>IF(AND(CT12=1,CT14=1),IF('Result Calculations'!$E30=$A12,1,0),0)</f>
        <v>0</v>
      </c>
      <c r="CY12" s="90">
        <f>IF(AND(CT12=1,CT15=1),IF('Result Calculations'!$E31=$A12,1,0),0)</f>
        <v>0</v>
      </c>
      <c r="CZ12" s="90">
        <f>IF(AND(CT12=1,CT16=1),IF('Result Calculations'!$E32=$A12,1,0),0)</f>
        <v>0</v>
      </c>
      <c r="DA12" s="90">
        <f t="shared" si="58"/>
        <v>0</v>
      </c>
      <c r="DB12" s="90" t="str">
        <f>IF(DA12=1,IF(ISNUMBER(MATCH(DA12,DA13:DA16,0)),"=",IF(ISNUMBER(MATCH(DA12,DA11,0)),"=","")),"")</f>
        <v/>
      </c>
      <c r="DC12" s="90">
        <f>IF(AND(DA12=1,DA11=1),IF(CU12=1,1,0),IF(AND(DA12=1,DA13=1),IF(CW12=1,1,0),IF(AND(DA12=1,DA14=1),IF(CX12=1,1,0),IF(AND(DA12=1,DA15=1),IF(CY12=1,1,0),IF(AND(DA12=1,DA16=1),IF(CZ12=1,0),0)))))</f>
        <v>0</v>
      </c>
      <c r="DD12" s="244" t="str">
        <f t="shared" ref="DD12:DD16" si="75">IF(CL12=1,IF(CM12="=",IF(CO12=1,IF(CP12="=",IF(CR12=1,IF(CS12="=",IF(DA12=1,IF(DB12="=",IF(DC12=1,5,""),5),""),5),""),5),""),5),"")</f>
        <v/>
      </c>
      <c r="DE12" s="90">
        <f t="shared" si="59"/>
        <v>0</v>
      </c>
      <c r="DF12" s="90">
        <f>IF(OR(AB12=1,B12=0,AV12=2,BP12=3,CJ12=4,DD12=5),0,IF(ISERROR(RANK(DE12,DE11:DE16,0)),0,RANK(DE12,DE11:DE16,0)))</f>
        <v>0</v>
      </c>
      <c r="DG12" s="90" t="str">
        <f>IF(DF12=1,IF(ISNUMBER(MATCH(DF12,DF13:DF16,0)),"=",IF(ISNUMBER(MATCH(DF12,DF11,0)),"=","")),"")</f>
        <v/>
      </c>
      <c r="DH12" s="90">
        <f t="shared" si="60"/>
        <v>0</v>
      </c>
      <c r="DI12" s="90">
        <f>IF(OR(AB12=1,B12=0,AV12=2,BP12=3,CJ12=4,DD12=5),0,IF(ISERROR(RANK(DH12,DH11:DH16,0)),0,RANK(DH12,DH11:DH16,0)))</f>
        <v>0</v>
      </c>
      <c r="DJ12" s="90" t="str">
        <f>IF(DI12=1,IF(ISNUMBER(MATCH(DI12,DI13:DI16,0)),"=",IF(ISNUMBER(MATCH(DI12,DI11,0)),"=","")),"")</f>
        <v/>
      </c>
      <c r="DK12" s="108">
        <f t="shared" si="61"/>
        <v>0</v>
      </c>
      <c r="DL12" s="90">
        <f>IF(OR(AB12=1,B12=0,AV12=2,BP11=3,CJ12=4,DD12=5),0,IF(ISERROR(RANK(DK12,DK11:DK16,0)),0,RANK(DK12,DK11:DK16,0)))</f>
        <v>0</v>
      </c>
      <c r="DM12" s="90" t="str">
        <f>IF(DL12=1,IF(ISNUMBER(MATCH(DL12,DL13:DL16,0)),"=",IF(ISNUMBER(MATCH(DL12,DL11,0)),"=","")),"")</f>
        <v/>
      </c>
      <c r="DN12" s="90">
        <f t="shared" ref="DN12:DN16" si="76">IF(CONCATENATE(DL12,DM12)="1=",1,0)</f>
        <v>0</v>
      </c>
      <c r="DO12" s="90">
        <f>IF(AND(DN11=1,DN12=1),IF('Result Calculations'!$E24=$A12,1,0),0)</f>
        <v>0</v>
      </c>
      <c r="DP12" s="95"/>
      <c r="DQ12" s="90">
        <f>IF(AND(DN12=1,DN13=1),IF('Result Calculations'!$E29=$A12,1,0),0)</f>
        <v>0</v>
      </c>
      <c r="DR12" s="90">
        <f>IF(AND(DN12=1,DN14=1),IF('Result Calculations'!$E30=$A12,1,0),0)</f>
        <v>0</v>
      </c>
      <c r="DS12" s="90">
        <f>IF(AND(DN12=1,DN15=1),IF('Result Calculations'!$E31=$A12,1,0),0)</f>
        <v>0</v>
      </c>
      <c r="DT12" s="90">
        <f>IF(AND(DN12=1,DN16=1),IF('Result Calculations'!$E32=$A12,1,0),0)</f>
        <v>0</v>
      </c>
      <c r="DU12" s="90">
        <f t="shared" si="62"/>
        <v>0</v>
      </c>
      <c r="DV12" s="90" t="str">
        <f>IF(DU12=1,IF(ISNUMBER(MATCH(DU12,DU13:DU16,0)),"=",IF(ISNUMBER(MATCH(DU12,DU11,0)),"=","")),"")</f>
        <v/>
      </c>
      <c r="DW12" s="90">
        <f>IF(AND(DU12=1,DU11=1),IF(DO12=1,1,0),IF(AND(DU12=1,DU13=1),IF(DQ12=1,1,0),IF(AND(DU12=1,DU14=1),IF(DR12=1,1,0),IF(AND(DU12=1,DU15=1),IF(DS12=1,1,0),IF(AND(DU12=1,DU16=1),IF(DT12=1,0),0)))))</f>
        <v>0</v>
      </c>
      <c r="DX12" s="244" t="str">
        <f t="shared" ref="DX12:DX16" si="77">IF(DF12=1,IF(DG12="=",IF(DI12=1,IF(DJ12="=",IF(DL12=1,IF(DM12="=",IF(DU12=1,IF(DV12="=",IF(DW12=1,6,""),6),""),6),""),6),""),6),"")</f>
        <v/>
      </c>
      <c r="DY12" s="248">
        <f t="shared" si="63"/>
        <v>0</v>
      </c>
      <c r="DZ12" s="244">
        <f>RANK(DY12,DY11:DY16,0)</f>
        <v>1</v>
      </c>
      <c r="EA12" s="244" t="str">
        <f>IF(OR(ISNUMBER(MATCH(DZ12,DZ13:DZ16,0)),ISNUMBER(MATCH(DZ12,DZ11:DZ11,0))),"=","")</f>
        <v>=</v>
      </c>
    </row>
    <row r="13" spans="1:131">
      <c r="A13" s="246" t="str">
        <f>Groups!H5</f>
        <v>Peter Ellul (Malta)</v>
      </c>
      <c r="B13" s="90">
        <f>SUM(COUNTIF(Results!K:K,A13),COUNTIF(Results!L:L,A13))</f>
        <v>0</v>
      </c>
      <c r="C13" s="90">
        <f>SUM(COUNTIF(Results!K:K,A13))</f>
        <v>0</v>
      </c>
      <c r="D13" s="90">
        <f t="shared" si="64"/>
        <v>0</v>
      </c>
      <c r="E13" s="90">
        <f>SUM(SUMIF(Results!B:B,A13,Results!C:C),SUMIF(Results!J:J,A13,Results!G:G),SUMIF(Results!B:B,A13,Results!D:D),SUMIF(Results!J:J,A13,Results!H:H))</f>
        <v>0</v>
      </c>
      <c r="F13" s="90">
        <f>SUM(SUMIF(Results!B:B,A13,Results!G:G),SUMIF(Results!J:J,A13,Results!C:C),SUMIF(Results!B:B,A13,Results!H:H),SUMIF(Results!J:J,A13,Results!D:D))</f>
        <v>0</v>
      </c>
      <c r="G13" s="108">
        <f t="shared" si="65"/>
        <v>0</v>
      </c>
      <c r="H13" s="90">
        <f t="shared" si="66"/>
        <v>0</v>
      </c>
      <c r="I13" s="90">
        <f>SUM(SUMIF(Results!N:N,A13,Results!R:R),SUMIF(Results!T:T,A13,Results!X:X))</f>
        <v>0</v>
      </c>
      <c r="J13" s="90">
        <f>IF(B13=0,0,RANK(H13,H11:H16,0))</f>
        <v>0</v>
      </c>
      <c r="K13" s="90" t="str">
        <f>IF(J13=1,IF(ISNUMBER(MATCH(J13,J14:J16,0)),"=",IF(ISNUMBER(MATCH(J13,J11:J12,0)),"=","")),"")</f>
        <v/>
      </c>
      <c r="L13" s="90">
        <f t="shared" si="39"/>
        <v>-1</v>
      </c>
      <c r="M13" s="90">
        <f>IF(B13=0,0,IF(ISERROR(RANK(L13,L11:L16,0)),0,RANK(L13,L11:L16,0)))</f>
        <v>0</v>
      </c>
      <c r="N13" s="90" t="str">
        <f>IF(M13=1,IF(ISNUMBER(MATCH(M13,M14:M16,0)),"=",IF(ISNUMBER(MATCH(M13,M11:M12,0)),"=","")),"")</f>
        <v/>
      </c>
      <c r="O13" s="90">
        <f t="shared" si="40"/>
        <v>-1</v>
      </c>
      <c r="P13" s="90">
        <f>IF(B13=0,0,IF(ISERROR(RANK(O13,O11:O16,0)),0,RANK(O13,O11:O16,0)))</f>
        <v>0</v>
      </c>
      <c r="Q13" s="90" t="str">
        <f>IF(P13=1,IF(ISNUMBER(MATCH(P13,P14:P16,0)),"=",IF(ISNUMBER(MATCH(P13,P11:P12,0)),"=","")),"")</f>
        <v/>
      </c>
      <c r="R13" s="90">
        <f t="shared" si="67"/>
        <v>0</v>
      </c>
      <c r="S13" s="90">
        <f>IF(AND(R11=1,R13=1),IF('Result Calculations'!$E25=$A13,1,0),0)</f>
        <v>0</v>
      </c>
      <c r="T13" s="90">
        <f>IF(AND(R12=1,R13=1),IF('Result Calculations'!$E29=$A13,1,0),0)</f>
        <v>0</v>
      </c>
      <c r="U13" s="95"/>
      <c r="V13" s="90">
        <f>IF(AND(R13=1,R14=1),IF('Result Calculations'!$E33=$A13,1,0),0)</f>
        <v>0</v>
      </c>
      <c r="W13" s="90">
        <f>IF(AND(R13=1,R15=1),IF('Result Calculations'!$E34=$A13,1,0),0)</f>
        <v>0</v>
      </c>
      <c r="X13" s="90">
        <f>IF(AND(R13=1,R16=1),IF('Result Calculations'!$E35=$A13,1,0),0)</f>
        <v>0</v>
      </c>
      <c r="Y13" s="90">
        <f t="shared" si="41"/>
        <v>0</v>
      </c>
      <c r="Z13" s="90" t="str">
        <f>IF(Y13=1,IF(ISNUMBER(MATCH(Y13,Y14:Y16,0)),"=",IF(ISNUMBER(MATCH(Y13,Y11:Y12,0)),"=","")),"")</f>
        <v/>
      </c>
      <c r="AA13" s="90">
        <f>IF(AND(Y13=1,Y11=1),IF(S13=1,1,0),IF(AND(Y13=1,Y12=1),IF(T13=1,1,0),IF(AND(Y13=1,Y14=1),IF(V13=1,1,0),IF(AND(Y13=1,Y15=1),IF(W13=1,1,0),IF(AND(Y13=1,Y16=1),IF(X13=1,0),0)))))</f>
        <v>0</v>
      </c>
      <c r="AB13" s="244" t="str">
        <f t="shared" si="68"/>
        <v/>
      </c>
      <c r="AC13" s="90">
        <f t="shared" si="42"/>
        <v>0</v>
      </c>
      <c r="AD13" s="90">
        <f>IF(OR(AB13=1,B13=0),0,IF(ISERROR(RANK(AC13,AC11:AC16,0)),0,RANK(AC13,AC11:AC16,0)))</f>
        <v>0</v>
      </c>
      <c r="AE13" s="90" t="str">
        <f>IF(AD13=1,IF(ISNUMBER(MATCH(AD13,AD14:AD16,0)),"=",IF(ISNUMBER(MATCH(AD13,AD11:AD12,0)),"=","")),"")</f>
        <v/>
      </c>
      <c r="AF13" s="90">
        <f t="shared" si="43"/>
        <v>-1</v>
      </c>
      <c r="AG13" s="90">
        <f>IF(OR(AB13=1,B13=0),0,IF(ISERROR(RANK(AF13,AF11:AF16,0)),0,RANK(AF13,AF11:AF16,0)))</f>
        <v>0</v>
      </c>
      <c r="AH13" s="90" t="str">
        <f>IF(AG13=1,IF(ISNUMBER(MATCH(AG13,AG14:AG16,0)),"=",IF(ISNUMBER(MATCH(AG13,AG11:AG12,0)),"=","")),"")</f>
        <v/>
      </c>
      <c r="AI13" s="90">
        <f t="shared" si="44"/>
        <v>-1</v>
      </c>
      <c r="AJ13" s="90">
        <f>IF(OR(AB13=1,B13=0),0,IF(ISERROR(RANK(AI13,AI11:AI16,0)),0,RANK(AI13,AI11:AI16,0)))</f>
        <v>0</v>
      </c>
      <c r="AK13" s="90" t="str">
        <f>IF(AJ13=1,IF(ISNUMBER(MATCH(AJ13,AJ14:AJ16,0)),"=",IF(ISNUMBER(MATCH(AJ13,AJ11:AJ12,0)),"=","")),"")</f>
        <v/>
      </c>
      <c r="AL13" s="90">
        <f t="shared" si="69"/>
        <v>0</v>
      </c>
      <c r="AM13" s="90">
        <f>IF(AND(AL11=1,AL13=1),IF('Result Calculations'!$E25=$A13,1,0),0)</f>
        <v>0</v>
      </c>
      <c r="AN13" s="90">
        <f>IF(AND(AL12=1,AL13=1),IF('Result Calculations'!$E29=$A13,1,0),0)</f>
        <v>0</v>
      </c>
      <c r="AO13" s="95"/>
      <c r="AP13" s="90">
        <f>IF(AND(AL13=1,AL14=1),IF('Result Calculations'!$E33=$A13,1,0),0)</f>
        <v>0</v>
      </c>
      <c r="AQ13" s="90">
        <f>IF(AND(AL13=1,AL15=1),IF('Result Calculations'!$E34=$A13,1,0),0)</f>
        <v>0</v>
      </c>
      <c r="AR13" s="90">
        <f>IF(AND(AL13=1,AL16=1),IF('Result Calculations'!$E35=$A13,1,0),0)</f>
        <v>0</v>
      </c>
      <c r="AS13" s="90">
        <f t="shared" si="45"/>
        <v>0</v>
      </c>
      <c r="AT13" s="90" t="str">
        <f>IF(AS13=1,IF(ISNUMBER(MATCH(AS13,AS14:AS16,0)),"=",IF(ISNUMBER(MATCH(AS13,AS11:AS12,0)),"=","")),"")</f>
        <v/>
      </c>
      <c r="AU13" s="90">
        <f>IF(AND(AS13=1,AS11=1),IF(AM13=1,1,0),IF(AND(AS13=1,AS12=1),IF(AN13=1,1,0),IF(AND(AS13=1,AS14=1),IF(AP13=1,1,0),IF(AND(AS13=1,AS15=1),IF(AQ13=1,1,0),IF(AND(AS13=1,AS16=1),IF(AR13=1,0),0)))))</f>
        <v>0</v>
      </c>
      <c r="AV13" s="244" t="str">
        <f t="shared" si="70"/>
        <v/>
      </c>
      <c r="AW13" s="90">
        <f t="shared" si="46"/>
        <v>0</v>
      </c>
      <c r="AX13" s="90">
        <f>IF(OR(AB13=1,B13=0,AV13=2),0,IF(ISERROR(RANK(AW13,AW11:AW16,0)),0,RANK(AW13,AW11:AW16,0)))</f>
        <v>0</v>
      </c>
      <c r="AY13" s="90" t="str">
        <f>IF(AX13=1,IF(ISNUMBER(MATCH(AX13,AX14:AX16,0)),"=",IF(ISNUMBER(MATCH(AX13,AX11:AX12,0)),"=","")),"")</f>
        <v/>
      </c>
      <c r="AZ13" s="90">
        <f t="shared" si="47"/>
        <v>0</v>
      </c>
      <c r="BA13" s="90">
        <f>IF(OR(AB13=1,B13=0,AV13=2),0,IF(ISERROR(RANK(AZ13,AZ11:AZ16,0)),0,RANK(AZ13,AZ11:AZ16,0)))</f>
        <v>0</v>
      </c>
      <c r="BB13" s="90" t="str">
        <f>IF(BA13=1,IF(ISNUMBER(MATCH(BA13,BA14:BA16,0)),"=",IF(ISNUMBER(MATCH(BA13,BA11:BA12,0)),"=","")),"")</f>
        <v/>
      </c>
      <c r="BC13" s="108">
        <f t="shared" si="48"/>
        <v>0</v>
      </c>
      <c r="BD13" s="90">
        <f>IF(OR(AB13=1,B13=0,AV13=2),0,IF(ISERROR(RANK(BC13,BC11:BC16,0)),0,RANK(BC13,BC11:BC16,0)))</f>
        <v>0</v>
      </c>
      <c r="BE13" s="90" t="str">
        <f>IF(BD13=1,IF(ISNUMBER(MATCH(BD13,BD14:BD16,0)),"=",IF(ISNUMBER(MATCH(BD13,BD11:BD12,0)),"=","")),"")</f>
        <v/>
      </c>
      <c r="BF13" s="90">
        <f t="shared" si="71"/>
        <v>0</v>
      </c>
      <c r="BG13" s="90">
        <f>IF(AND(BF11=1,BF13=1),IF('Result Calculations'!$E25=$A13,1,0),0)</f>
        <v>0</v>
      </c>
      <c r="BH13" s="90">
        <f>IF(AND(BF12=1,BF13=1),IF('Result Calculations'!$E29=$A13,1,0),0)</f>
        <v>0</v>
      </c>
      <c r="BI13" s="95"/>
      <c r="BJ13" s="90">
        <f>IF(AND(BF13=1,BF14=1),IF('Result Calculations'!$E33=$A13,1,0),0)</f>
        <v>0</v>
      </c>
      <c r="BK13" s="90">
        <f>IF(AND(BF13=1,BF15=1),IF('Result Calculations'!$E34=$A13,1,0),0)</f>
        <v>0</v>
      </c>
      <c r="BL13" s="90">
        <f>IF(AND(BF13=1,BF16=1),IF('Result Calculations'!$E35=$A13,1,0),0)</f>
        <v>0</v>
      </c>
      <c r="BM13" s="90">
        <f t="shared" si="49"/>
        <v>0</v>
      </c>
      <c r="BN13" s="90" t="str">
        <f>IF(BM13=1,IF(ISNUMBER(MATCH(BM13,BM14:BM16,0)),"=",IF(ISNUMBER(MATCH(BM13,BM11:BM12,0)),"=","")),"")</f>
        <v/>
      </c>
      <c r="BO13" s="90">
        <f>IF(AND(BM13=1,BM11=1),IF(BG13=1,1,0),IF(AND(BM13=1,BM12=1),IF(BH13=1,1,0),IF(AND(BM13=1,BM14=1),IF(BJ13=1,1,0),IF(AND(BM13=1,BM15=1),IF(BK13=1,1,0),IF(AND(BM13=1,BM16=1),IF(BL13=1,0),0)))))</f>
        <v>0</v>
      </c>
      <c r="BP13" s="244" t="str">
        <f t="shared" si="50"/>
        <v/>
      </c>
      <c r="BQ13" s="90">
        <f t="shared" si="51"/>
        <v>0</v>
      </c>
      <c r="BR13" s="90">
        <f>IF(OR(AB13=1,B13=0,AV13=2,BP13=3),0,IF(ISERROR(RANK(BQ13,BQ11:BQ16,0)),0,RANK(BQ13,BQ11:BQ16,0)))</f>
        <v>0</v>
      </c>
      <c r="BS13" s="90" t="str">
        <f>IF(BR13=1,IF(ISNUMBER(MATCH(BR13,BR14:BR16,0)),"=",IF(ISNUMBER(MATCH(BR13,BR11:BR12,0)),"=","")),"")</f>
        <v/>
      </c>
      <c r="BT13" s="90">
        <f t="shared" si="52"/>
        <v>0</v>
      </c>
      <c r="BU13" s="90">
        <f>IF(OR(AB13=1,B13=0,AV13=2,BP13=3),0,IF(ISERROR(RANK(BT13,BT11:BT16,0)),0,RANK(BT13,BT11:BT16,0)))</f>
        <v>0</v>
      </c>
      <c r="BV13" s="90" t="str">
        <f>IF(BU13=1,IF(ISNUMBER(MATCH(BU13,BU14:BU16,0)),"=",IF(ISNUMBER(MATCH(BU13,BU11:BU12,0)),"=","")),"")</f>
        <v/>
      </c>
      <c r="BW13" s="108">
        <f t="shared" si="53"/>
        <v>0</v>
      </c>
      <c r="BX13" s="90">
        <f>IF(OR(AB13=1,B13=0,AV13=2,BP11=3),0,IF(ISERROR(RANK(BW13,BW11:BW16,0)),0,RANK(BW13,BW11:BW16,0)))</f>
        <v>0</v>
      </c>
      <c r="BY13" s="90" t="str">
        <f>IF(BX13=1,IF(ISNUMBER(MATCH(BX13,BX14:BX16,0)),"=",IF(ISNUMBER(MATCH(BX13,BX11:BX12,0)),"=","")),"")</f>
        <v/>
      </c>
      <c r="BZ13" s="90">
        <f t="shared" si="72"/>
        <v>0</v>
      </c>
      <c r="CA13" s="90">
        <f>IF(AND(BZ11=1,BZ13=1),IF('Result Calculations'!$E25=$A13,1,0),0)</f>
        <v>0</v>
      </c>
      <c r="CB13" s="90">
        <f>IF(AND(BZ12=1,BZ13=1),IF('Result Calculations'!$E29=$A13,1,0),0)</f>
        <v>0</v>
      </c>
      <c r="CC13" s="95"/>
      <c r="CD13" s="90">
        <f>IF(AND(BZ13=1,BZ14=1),IF('Result Calculations'!$E33=$A13,1,0),0)</f>
        <v>0</v>
      </c>
      <c r="CE13" s="90">
        <f>IF(AND(BZ13=1,BZ15=1),IF('Result Calculations'!$E34=$A13,1,0),0)</f>
        <v>0</v>
      </c>
      <c r="CF13" s="90">
        <f>IF(AND(BZ13=1,BZ16=1),IF('Result Calculations'!$E35=$A13,1,0),0)</f>
        <v>0</v>
      </c>
      <c r="CG13" s="90">
        <f t="shared" si="54"/>
        <v>0</v>
      </c>
      <c r="CH13" s="90" t="str">
        <f>IF(CG13=1,IF(ISNUMBER(MATCH(CG13,CG14:CG16,0)),"=",IF(ISNUMBER(MATCH(CG13,CG11:CG12,0)),"=","")),"")</f>
        <v/>
      </c>
      <c r="CI13" s="90">
        <f>IF(AND(CG13=1,CG11=1),IF(CA13=1,1,0),IF(AND(CG13=1,CG12=1),IF(CB13=1,1,0),IF(AND(CG13=1,CG14=1),IF(CD13=1,1,0),IF(AND(CG13=1,CG15=1),IF(CE13=1,1,0),IF(AND(CG13=1,CG16=1),IF(CF13=1,0),0)))))</f>
        <v>0</v>
      </c>
      <c r="CJ13" s="244" t="str">
        <f t="shared" si="73"/>
        <v/>
      </c>
      <c r="CK13" s="90">
        <f t="shared" si="55"/>
        <v>0</v>
      </c>
      <c r="CL13" s="90">
        <f>IF(OR(AB13=1,B13=0,AV13=2,BP13=3,CJ13=4),0,IF(ISERROR(RANK(CK13,CK11:CK16,0)),0,RANK(CK13,CK11:CK16,0)))</f>
        <v>0</v>
      </c>
      <c r="CM13" s="90" t="str">
        <f>IF(CL13=1,IF(ISNUMBER(MATCH(CL13,CL14:CL16,0)),"=",IF(ISNUMBER(MATCH(CL13,CL11:CL12,0)),"=","")),"")</f>
        <v/>
      </c>
      <c r="CN13" s="90">
        <f t="shared" si="56"/>
        <v>0</v>
      </c>
      <c r="CO13" s="90">
        <f>IF(OR(AB13=1,B13=0,AV13=2,BP13=3,CJ13=4),0,IF(ISERROR(RANK(CN13,CN11:CN16,0)),0,RANK(CN13,CN11:CN16,0)))</f>
        <v>0</v>
      </c>
      <c r="CP13" s="90" t="str">
        <f>IF(CO13=1,IF(ISNUMBER(MATCH(CO13,CO14:CO16,0)),"=",IF(ISNUMBER(MATCH(CO13,CO11:CO12,0)),"=","")),"")</f>
        <v/>
      </c>
      <c r="CQ13" s="108">
        <f t="shared" si="57"/>
        <v>0</v>
      </c>
      <c r="CR13" s="90">
        <f>IF(OR(AB13=1,B13=0,AV13=2,BP11=3,CJ13=4),0,IF(ISERROR(RANK(CQ13,CQ11:CQ16,0)),0,RANK(CQ13,CQ11:CQ16,0)))</f>
        <v>0</v>
      </c>
      <c r="CS13" s="90" t="str">
        <f>IF(CR13=1,IF(ISNUMBER(MATCH(CR13,CR14:CR16,0)),"=",IF(ISNUMBER(MATCH(CR13,CR11:CR12,0)),"=","")),"")</f>
        <v/>
      </c>
      <c r="CT13" s="90">
        <f t="shared" si="74"/>
        <v>0</v>
      </c>
      <c r="CU13" s="90">
        <f>IF(AND(CT11=1,CT13=1),IF('Result Calculations'!$E25=$A13,1,0),0)</f>
        <v>0</v>
      </c>
      <c r="CV13" s="90">
        <f>IF(AND(CT12=1,CT13=1),IF('Result Calculations'!$E29=$A13,1,0),0)</f>
        <v>0</v>
      </c>
      <c r="CW13" s="95"/>
      <c r="CX13" s="90">
        <f>IF(AND(CT13=1,CT14=1),IF('Result Calculations'!$E33=$A13,1,0),0)</f>
        <v>0</v>
      </c>
      <c r="CY13" s="90">
        <f>IF(AND(CT13=1,CT15=1),IF('Result Calculations'!$E34=$A13,1,0),0)</f>
        <v>0</v>
      </c>
      <c r="CZ13" s="90">
        <f>IF(AND(CT13=1,CT16=1),IF('Result Calculations'!$E35=$A13,1,0),0)</f>
        <v>0</v>
      </c>
      <c r="DA13" s="90">
        <f t="shared" si="58"/>
        <v>0</v>
      </c>
      <c r="DB13" s="90" t="str">
        <f>IF(DA13=1,IF(ISNUMBER(MATCH(DA13,DA14:DA16,0)),"=",IF(ISNUMBER(MATCH(DA13,DA11:DA12,0)),"=","")),"")</f>
        <v/>
      </c>
      <c r="DC13" s="90">
        <f>IF(AND(DA13=1,DA11=1),IF(CU13=1,1,0),IF(AND(DA13=1,DA12=1),IF(CV13=1,1,0),IF(AND(DA13=1,DA14=1),IF(CX13=1,1,0),IF(AND(DA13=1,DA15=1),IF(CY13=1,1,0),IF(AND(DA13=1,DA16=1),IF(CZ13=1,0),0)))))</f>
        <v>0</v>
      </c>
      <c r="DD13" s="244" t="str">
        <f t="shared" si="75"/>
        <v/>
      </c>
      <c r="DE13" s="90">
        <f t="shared" si="59"/>
        <v>0</v>
      </c>
      <c r="DF13" s="90">
        <f>IF(OR(AB13=1,B13=0,AV13=2,BP13=3,CJ13=4,DD13=5),0,IF(ISERROR(RANK(DE13,DE11:DE16,0)),0,RANK(DE13,DE11:DE16,0)))</f>
        <v>0</v>
      </c>
      <c r="DG13" s="90" t="str">
        <f>IF(DF13=1,IF(ISNUMBER(MATCH(DF13,DF14:DF16,0)),"=",IF(ISNUMBER(MATCH(DF13,DF11:DF12,0)),"=","")),"")</f>
        <v/>
      </c>
      <c r="DH13" s="90">
        <f t="shared" si="60"/>
        <v>0</v>
      </c>
      <c r="DI13" s="90">
        <f>IF(OR(AB13=1,B13=0,AV13=2,BP13=3,CJ13=4,DD13=5),0,IF(ISERROR(RANK(DH13,DH11:DH16,0)),0,RANK(DH13,DH11:DH16,0)))</f>
        <v>0</v>
      </c>
      <c r="DJ13" s="90" t="str">
        <f>IF(DI13=1,IF(ISNUMBER(MATCH(DI13,DI14:DI16,0)),"=",IF(ISNUMBER(MATCH(DI13,DI11:DI12,0)),"=","")),"")</f>
        <v/>
      </c>
      <c r="DK13" s="108">
        <f t="shared" si="61"/>
        <v>0</v>
      </c>
      <c r="DL13" s="90">
        <f>IF(OR(AB13=1,B13=0,AV13=2,BP11=3,CJ13=4,DD13=5),0,IF(ISERROR(RANK(DK13,DK11:DK16,0)),0,RANK(DK13,DK11:DK16,0)))</f>
        <v>0</v>
      </c>
      <c r="DM13" s="90" t="str">
        <f>IF(DL13=1,IF(ISNUMBER(MATCH(DL13,DL14:DL16,0)),"=",IF(ISNUMBER(MATCH(DL13,DL11:DL12,0)),"=","")),"")</f>
        <v/>
      </c>
      <c r="DN13" s="90">
        <f t="shared" si="76"/>
        <v>0</v>
      </c>
      <c r="DO13" s="90">
        <f>IF(AND(DN11=1,DN13=1),IF('Result Calculations'!$E25=$A13,1,0),0)</f>
        <v>0</v>
      </c>
      <c r="DP13" s="90">
        <f>IF(AND(DN12=1,DN13=1),IF('Result Calculations'!$E29=$A13,1,0),0)</f>
        <v>0</v>
      </c>
      <c r="DQ13" s="95"/>
      <c r="DR13" s="90">
        <f>IF(AND(DN13=1,DN14=1),IF('Result Calculations'!$E33=$A13,1,0),0)</f>
        <v>0</v>
      </c>
      <c r="DS13" s="90">
        <f>IF(AND(DN13=1,DN15=1),IF('Result Calculations'!$E34=$A13,1,0),0)</f>
        <v>0</v>
      </c>
      <c r="DT13" s="90">
        <f>IF(AND(DN13=1,DN16=1),IF('Result Calculations'!$E35=$A13,1,0),0)</f>
        <v>0</v>
      </c>
      <c r="DU13" s="90">
        <f t="shared" si="62"/>
        <v>0</v>
      </c>
      <c r="DV13" s="90" t="str">
        <f>IF(DU13=1,IF(ISNUMBER(MATCH(DU13,DU14:DU16,0)),"=",IF(ISNUMBER(MATCH(DU13,DU11:DU12,0)),"=","")),"")</f>
        <v/>
      </c>
      <c r="DW13" s="90">
        <f>IF(AND(DU13=1,DU11=1),IF(DO13=1,1,0),IF(AND(DU13=1,DU12=1),IF(DP13=1,1,0),IF(AND(DU13=1,DU14=1),IF(DR13=1,1,0),IF(AND(DU13=1,DU15=1),IF(DS13=1,1,0),IF(AND(DU13=1,DU16=1),IF(DT13=1,0),0)))))</f>
        <v>0</v>
      </c>
      <c r="DX13" s="244" t="str">
        <f t="shared" si="77"/>
        <v/>
      </c>
      <c r="DY13" s="248">
        <f t="shared" si="63"/>
        <v>0</v>
      </c>
      <c r="DZ13" s="244">
        <f>RANK(DY13,DY11:DY16,0)</f>
        <v>1</v>
      </c>
      <c r="EA13" s="244" t="str">
        <f>IF(OR(ISNUMBER(MATCH(DZ13,DZ14:DZ16,0)),ISNUMBER(MATCH(DZ13,DZ11:DZ12,0))),"=","")</f>
        <v>=</v>
      </c>
    </row>
    <row r="14" spans="1:131">
      <c r="A14" s="246" t="str">
        <f>Groups!H6</f>
        <v>Derek Boswell (Jersey)</v>
      </c>
      <c r="B14" s="90">
        <f>SUM(COUNTIF(Results!K:K,A14),COUNTIF(Results!L:L,A14))</f>
        <v>0</v>
      </c>
      <c r="C14" s="90">
        <f>SUM(COUNTIF(Results!K:K,A14))</f>
        <v>0</v>
      </c>
      <c r="D14" s="90">
        <f t="shared" si="64"/>
        <v>0</v>
      </c>
      <c r="E14" s="90">
        <f>SUM(SUMIF(Results!B:B,A14,Results!C:C),SUMIF(Results!J:J,A14,Results!G:G),SUMIF(Results!B:B,A14,Results!D:D),SUMIF(Results!J:J,A14,Results!H:H))</f>
        <v>0</v>
      </c>
      <c r="F14" s="90">
        <f>SUM(SUMIF(Results!B:B,A14,Results!G:G),SUMIF(Results!J:J,A14,Results!C:C),SUMIF(Results!B:B,A14,Results!H:H),SUMIF(Results!J:J,A14,Results!D:D))</f>
        <v>0</v>
      </c>
      <c r="G14" s="108">
        <f t="shared" si="65"/>
        <v>0</v>
      </c>
      <c r="H14" s="90">
        <f t="shared" si="66"/>
        <v>0</v>
      </c>
      <c r="I14" s="90">
        <f>SUM(SUMIF(Results!N:N,A14,Results!R:R),SUMIF(Results!T:T,A14,Results!X:X))</f>
        <v>0</v>
      </c>
      <c r="J14" s="90">
        <f>IF(B14=0,0,RANK(H14,H11:H16,0))</f>
        <v>0</v>
      </c>
      <c r="K14" s="90" t="str">
        <f>IF(J14=1,IF(ISNUMBER(MATCH(J14,J15:J16,0)),"=",IF(ISNUMBER(MATCH(J14,J11:J13,0)),"=","")),"")</f>
        <v/>
      </c>
      <c r="L14" s="90">
        <f t="shared" si="39"/>
        <v>-1</v>
      </c>
      <c r="M14" s="90">
        <f>IF(B14=0,0,IF(ISERROR(RANK(L14,L11:L16,0)),0,RANK(L14,L11:L16,0)))</f>
        <v>0</v>
      </c>
      <c r="N14" s="90" t="str">
        <f>IF(M14=1,IF(ISNUMBER(MATCH(M14,M15:M16,0)),"=",IF(ISNUMBER(MATCH(M14,M11:M13,0)),"=","")),"")</f>
        <v/>
      </c>
      <c r="O14" s="90">
        <f t="shared" si="40"/>
        <v>-1</v>
      </c>
      <c r="P14" s="90">
        <f>IF(B14=0,0,IF(ISERROR(RANK(O14,O11:O16,0)),0,RANK(O14,O11:O16,0)))</f>
        <v>0</v>
      </c>
      <c r="Q14" s="90" t="str">
        <f>IF(P14=1,IF(ISNUMBER(MATCH(P14,P15:P16,0)),"=",IF(ISNUMBER(MATCH(P14,P11:P13,0)),"=","")),"")</f>
        <v/>
      </c>
      <c r="R14" s="90">
        <f t="shared" si="67"/>
        <v>0</v>
      </c>
      <c r="S14" s="90">
        <f>IF(AND(R11=1,R14=1),IF('Result Calculations'!$E26=$A14,1,0),0)</f>
        <v>0</v>
      </c>
      <c r="T14" s="90">
        <f>IF(AND(R13=1,R14=1),IF('Result Calculations'!$E30=$A14,1,0),0)</f>
        <v>0</v>
      </c>
      <c r="U14" s="90">
        <f>IF(AND(R13=1,R14=1),IF('Result Calculations'!$E33=$A14,1,0),0)</f>
        <v>0</v>
      </c>
      <c r="V14" s="95"/>
      <c r="W14" s="90">
        <f>IF(AND(R14=1,R15=1),IF('Result Calculations'!$E36=$A14,1,0),0)</f>
        <v>0</v>
      </c>
      <c r="X14" s="90">
        <f>IF(AND(R14=1,R16=1),IF('Result Calculations'!$E37=$A14,1,0),0)</f>
        <v>0</v>
      </c>
      <c r="Y14" s="90">
        <f t="shared" si="41"/>
        <v>0</v>
      </c>
      <c r="Z14" s="90" t="str">
        <f>IF(Y14=1,IF(ISNUMBER(MATCH(Y14,Y15:Y16,0)),"=",IF(ISNUMBER(MATCH(Y14,Y11:Y13,0)),"=","")),"")</f>
        <v/>
      </c>
      <c r="AA14" s="90">
        <f>IF(AND(Y14=1,Y11=1),IF(S14=1,1,0),IF(AND(Y14=1,Y12=1),IF(T14=1,1,0),IF(AND(Y14=1,Y13=1),IF(U14=1,1,0),IF(AND(Y14=1,Y15=1),IF(W14=1,1,0),IF(AND(Y14=1,Y16=1),IF(X14=1,0),0)))))</f>
        <v>0</v>
      </c>
      <c r="AB14" s="244" t="str">
        <f t="shared" si="68"/>
        <v/>
      </c>
      <c r="AC14" s="90">
        <f t="shared" si="42"/>
        <v>0</v>
      </c>
      <c r="AD14" s="90">
        <f>IF(OR(AB14=1,B14=0),0,IF(ISERROR(RANK(AC14,AC11:AC16,0)),0,RANK(AC14,AC11:AC16,0)))</f>
        <v>0</v>
      </c>
      <c r="AE14" s="90" t="str">
        <f>IF(AD14=1,IF(ISNUMBER(MATCH(AD14,AD15:AD16,0)),"=",IF(ISNUMBER(MATCH(AD14,AD11:AD13,0)),"=","")),"")</f>
        <v/>
      </c>
      <c r="AF14" s="90">
        <f t="shared" si="43"/>
        <v>-1</v>
      </c>
      <c r="AG14" s="90">
        <f>IF(OR(AB14=1,B14=0),0,IF(ISERROR(RANK(AF14,AF11:AF16,0)),0,RANK(AF14,AF11:AF16,0)))</f>
        <v>0</v>
      </c>
      <c r="AH14" s="90" t="str">
        <f>IF(AG14=1,IF(ISNUMBER(MATCH(AG14,AG15:AG16,0)),"=",IF(ISNUMBER(MATCH(AG14,AG11:AG13,0)),"=","")),"")</f>
        <v/>
      </c>
      <c r="AI14" s="90">
        <f t="shared" si="44"/>
        <v>-1</v>
      </c>
      <c r="AJ14" s="90">
        <f>IF(OR(AB14=1,B14=0),0,IF(ISERROR(RANK(AI14,AI11:AI16,0)),0,RANK(AI14,AI11:AI16,0)))</f>
        <v>0</v>
      </c>
      <c r="AK14" s="90" t="str">
        <f>IF(AJ14=1,IF(ISNUMBER(MATCH(AJ14,AJ15:AJ16,0)),"=",IF(ISNUMBER(MATCH(AJ14,AJ11:AJ13,0)),"=","")),"")</f>
        <v/>
      </c>
      <c r="AL14" s="90">
        <f t="shared" si="69"/>
        <v>0</v>
      </c>
      <c r="AM14" s="90">
        <f>IF(AND(AL11=1,AL14=1),IF('Result Calculations'!$E26=$A14,1,0),0)</f>
        <v>0</v>
      </c>
      <c r="AN14" s="90">
        <f>IF(AND(AL13=1,AL14=1),IF('Result Calculations'!$E30=$A14,1,0),0)</f>
        <v>0</v>
      </c>
      <c r="AO14" s="90">
        <f>IF(AND(AL13=1,AL14=1),IF('Result Calculations'!$E33=$A14,1,0),0)</f>
        <v>0</v>
      </c>
      <c r="AP14" s="95"/>
      <c r="AQ14" s="90">
        <f>IF(AND(AL14=1,AL15=1),IF('Result Calculations'!$E36=$A14,1,0),0)</f>
        <v>0</v>
      </c>
      <c r="AR14" s="90">
        <f>IF(AND(AL14=1,AL16=1),IF('Result Calculations'!$E37=$A14,1,0),0)</f>
        <v>0</v>
      </c>
      <c r="AS14" s="90">
        <f t="shared" si="45"/>
        <v>0</v>
      </c>
      <c r="AT14" s="90" t="str">
        <f>IF(AS14=1,IF(ISNUMBER(MATCH(AS14,AS15:AS16,0)),"=",IF(ISNUMBER(MATCH(AS14,AS11:AS13,0)),"=","")),"")</f>
        <v/>
      </c>
      <c r="AU14" s="90">
        <f>IF(AND(AS14=1,AS11=1),IF(AM14=1,1,0),IF(AND(AS14=1,AS12=1),IF(AN14=1,1,0),IF(AND(AS14=1,AS13=1),IF(AO14=1,1,0),IF(AND(AS14=1,AS15=1),IF(AQ14=1,1,0),IF(AND(AS14=1,AS16=1),IF(AR14=1,0),0)))))</f>
        <v>0</v>
      </c>
      <c r="AV14" s="244" t="str">
        <f t="shared" si="70"/>
        <v/>
      </c>
      <c r="AW14" s="90">
        <f t="shared" si="46"/>
        <v>0</v>
      </c>
      <c r="AX14" s="90">
        <f>IF(OR(AB14=1,B14=0,AV14=2),0,IF(ISERROR(RANK(AW14,AW11:AW16,0)),0,RANK(AW14,AW11:AW16,0)))</f>
        <v>0</v>
      </c>
      <c r="AY14" s="90" t="str">
        <f>IF(AX14=1,IF(ISNUMBER(MATCH(AX14,AX15:AX16,0)),"=",IF(ISNUMBER(MATCH(AX14,AX11:AX13,0)),"=","")),"")</f>
        <v/>
      </c>
      <c r="AZ14" s="90">
        <f t="shared" si="47"/>
        <v>0</v>
      </c>
      <c r="BA14" s="90">
        <f>IF(OR(AB14=1,B14=0,AV14=2),0,IF(ISERROR(RANK(AZ14,AZ11:AZ16,0)),0,RANK(AZ14,AZ11:AZ16,0)))</f>
        <v>0</v>
      </c>
      <c r="BB14" s="90" t="str">
        <f>IF(BA14=1,IF(ISNUMBER(MATCH(BA14,BA15:BA16,0)),"=",IF(ISNUMBER(MATCH(BA14,BA11:BA13,0)),"=","")),"")</f>
        <v/>
      </c>
      <c r="BC14" s="108">
        <f t="shared" si="48"/>
        <v>0</v>
      </c>
      <c r="BD14" s="90">
        <f>IF(OR(AB14=1,B14=0,AV14=2),0,IF(ISERROR(RANK(BC14,BC11:BC16,0)),0,RANK(BC14,BC11:BC16,0)))</f>
        <v>0</v>
      </c>
      <c r="BE14" s="90" t="str">
        <f>IF(BD14=1,IF(ISNUMBER(MATCH(BD14,BD15:BD16,0)),"=",IF(ISNUMBER(MATCH(BD14,BD11:BD13,0)),"=","")),"")</f>
        <v/>
      </c>
      <c r="BF14" s="90">
        <f t="shared" si="71"/>
        <v>0</v>
      </c>
      <c r="BG14" s="90">
        <f>IF(AND(BF11=1,BF14=1),IF('Result Calculations'!$E26=$A14,1,0),0)</f>
        <v>0</v>
      </c>
      <c r="BH14" s="90">
        <f>IF(AND(BF13=1,BF14=1),IF('Result Calculations'!$E30=$A14,1,0),0)</f>
        <v>0</v>
      </c>
      <c r="BI14" s="90">
        <f>IF(AND(BF13=1,BF14=1),IF('Result Calculations'!$E33=$A14,1,0),0)</f>
        <v>0</v>
      </c>
      <c r="BJ14" s="95"/>
      <c r="BK14" s="90">
        <f>IF(AND(BF14=1,BF15=1),IF('Result Calculations'!$E36=$A14,1,0),0)</f>
        <v>0</v>
      </c>
      <c r="BL14" s="90">
        <f>IF(AND(BF14=1,BF16=1),IF('Result Calculations'!$E37=$A14,1,0),0)</f>
        <v>0</v>
      </c>
      <c r="BM14" s="90">
        <f t="shared" si="49"/>
        <v>0</v>
      </c>
      <c r="BN14" s="90" t="str">
        <f>IF(BM14=1,IF(ISNUMBER(MATCH(BM14,BM15:BM16,0)),"=",IF(ISNUMBER(MATCH(BM14,BM11:BM13,0)),"=","")),"")</f>
        <v/>
      </c>
      <c r="BO14" s="90">
        <f>IF(AND(BM14=1,BM11=1),IF(BG14=1,1,0),IF(AND(BM14=1,BM12=1),IF(BH14=1,1,0),IF(AND(BM14=1,BM13=1),IF(BI14=1,1,0),IF(AND(BM14=1,BM15=1),IF(BK14=1,1,0),IF(AND(BM14=1,BM16=1),IF(BL14=1,0),0)))))</f>
        <v>0</v>
      </c>
      <c r="BP14" s="244" t="str">
        <f t="shared" si="50"/>
        <v/>
      </c>
      <c r="BQ14" s="90">
        <f t="shared" si="51"/>
        <v>0</v>
      </c>
      <c r="BR14" s="90">
        <f>IF(OR(AB14=1,B14=0,AV14=2,BP14=3),0,IF(ISERROR(RANK(BQ14,BQ11:BQ16,0)),0,RANK(BQ14,BQ11:BQ16,0)))</f>
        <v>0</v>
      </c>
      <c r="BS14" s="90" t="str">
        <f>IF(BR14=1,IF(ISNUMBER(MATCH(BR14,BR15:BR16,0)),"=",IF(ISNUMBER(MATCH(BR14,BR11:BR13,0)),"=","")),"")</f>
        <v/>
      </c>
      <c r="BT14" s="90">
        <f t="shared" si="52"/>
        <v>0</v>
      </c>
      <c r="BU14" s="90">
        <f>IF(OR(AB14=1,B14=0,AV14=2,BP14=3),0,IF(ISERROR(RANK(BT14,BT11:BT16,0)),0,RANK(BT14,BT11:BT16,0)))</f>
        <v>0</v>
      </c>
      <c r="BV14" s="90" t="str">
        <f>IF(BU14=1,IF(ISNUMBER(MATCH(BU14,BU15:BU16,0)),"=",IF(ISNUMBER(MATCH(BU14,BU11:BU13,0)),"=","")),"")</f>
        <v/>
      </c>
      <c r="BW14" s="108">
        <f t="shared" si="53"/>
        <v>0</v>
      </c>
      <c r="BX14" s="90">
        <f>IF(OR(AB14=1,B14=0,AV14=2,BP11=3),0,IF(ISERROR(RANK(BW14,BW11:BW16,0)),0,RANK(BW14,BW11:BW16,0)))</f>
        <v>0</v>
      </c>
      <c r="BY14" s="90" t="str">
        <f>IF(BX14=1,IF(ISNUMBER(MATCH(BX14,BX15:BX16,0)),"=",IF(ISNUMBER(MATCH(BX14,BX11:BX13,0)),"=","")),"")</f>
        <v/>
      </c>
      <c r="BZ14" s="90">
        <f t="shared" si="72"/>
        <v>0</v>
      </c>
      <c r="CA14" s="90">
        <f>IF(AND(BZ11=1,BZ14=1),IF('Result Calculations'!$E26=$A14,1,0),0)</f>
        <v>0</v>
      </c>
      <c r="CB14" s="90">
        <f>IF(AND(BZ13=1,BZ14=1),IF('Result Calculations'!$E30=$A14,1,0),0)</f>
        <v>0</v>
      </c>
      <c r="CC14" s="90">
        <f>IF(AND(BZ13=1,BZ14=1),IF('Result Calculations'!$E33=$A14,1,0),0)</f>
        <v>0</v>
      </c>
      <c r="CD14" s="95"/>
      <c r="CE14" s="90">
        <f>IF(AND(BZ14=1,BZ15=1),IF('Result Calculations'!$E36=$A14,1,0),0)</f>
        <v>0</v>
      </c>
      <c r="CF14" s="90">
        <f>IF(AND(BZ14=1,BZ16=1),IF('Result Calculations'!$E37=$A14,1,0),0)</f>
        <v>0</v>
      </c>
      <c r="CG14" s="90">
        <f t="shared" si="54"/>
        <v>0</v>
      </c>
      <c r="CH14" s="90" t="str">
        <f>IF(CG14=1,IF(ISNUMBER(MATCH(CG14,CG15:CG16,0)),"=",IF(ISNUMBER(MATCH(CG14,CG11:CG13,0)),"=","")),"")</f>
        <v/>
      </c>
      <c r="CI14" s="90">
        <f>IF(AND(CG14=1,CG11=1),IF(CA14=1,1,0),IF(AND(CG14=1,CG12=1),IF(CB14=1,1,0),IF(AND(CG14=1,CG13=1),IF(CC14=1,1,0),IF(AND(CG14=1,CG15=1),IF(CE14=1,1,0),IF(AND(CG14=1,CG16=1),IF(CF14=1,0),0)))))</f>
        <v>0</v>
      </c>
      <c r="CJ14" s="244" t="str">
        <f t="shared" si="73"/>
        <v/>
      </c>
      <c r="CK14" s="90">
        <f t="shared" si="55"/>
        <v>0</v>
      </c>
      <c r="CL14" s="90">
        <f>IF(OR(AB14=1,B14=0,AV14=2,BP14=3,CJ14=4),0,IF(ISERROR(RANK(CK14,CK11:CK16,0)),0,RANK(CK14,CK11:CK16,0)))</f>
        <v>0</v>
      </c>
      <c r="CM14" s="90" t="str">
        <f>IF(CL14=1,IF(ISNUMBER(MATCH(CL14,CL15:CL16,0)),"=",IF(ISNUMBER(MATCH(CL14,CL11:CL13,0)),"=","")),"")</f>
        <v/>
      </c>
      <c r="CN14" s="90">
        <f t="shared" si="56"/>
        <v>0</v>
      </c>
      <c r="CO14" s="90">
        <f>IF(OR(AB14=1,B14=0,AV14=2,BP14=3,CJ14=4),0,IF(ISERROR(RANK(CN14,CN11:CN16,0)),0,RANK(CN14,CN11:CN16,0)))</f>
        <v>0</v>
      </c>
      <c r="CP14" s="90" t="str">
        <f>IF(CO14=1,IF(ISNUMBER(MATCH(CO14,CO15:CO16,0)),"=",IF(ISNUMBER(MATCH(CO14,CO11:CO13,0)),"=","")),"")</f>
        <v/>
      </c>
      <c r="CQ14" s="108">
        <f t="shared" si="57"/>
        <v>0</v>
      </c>
      <c r="CR14" s="90">
        <f>IF(OR(AB14=1,B14=0,AV14=2,BP11=3,CJ14=4),0,IF(ISERROR(RANK(CQ14,CQ11:CQ16,0)),0,RANK(CQ14,CQ11:CQ16,0)))</f>
        <v>0</v>
      </c>
      <c r="CS14" s="90" t="str">
        <f>IF(CR14=1,IF(ISNUMBER(MATCH(CR14,CR15:CR16,0)),"=",IF(ISNUMBER(MATCH(CR14,CR11:CR13,0)),"=","")),"")</f>
        <v/>
      </c>
      <c r="CT14" s="90">
        <f t="shared" si="74"/>
        <v>0</v>
      </c>
      <c r="CU14" s="90">
        <f>IF(AND(CT11=1,CT14=1),IF('Result Calculations'!$E26=$A14,1,0),0)</f>
        <v>0</v>
      </c>
      <c r="CV14" s="90">
        <f>IF(AND(CT13=1,CT14=1),IF('Result Calculations'!$E30=$A14,1,0),0)</f>
        <v>0</v>
      </c>
      <c r="CW14" s="90">
        <f>IF(AND(CT13=1,CT14=1),IF('Result Calculations'!$E33=$A14,1,0),0)</f>
        <v>0</v>
      </c>
      <c r="CX14" s="95"/>
      <c r="CY14" s="90">
        <f>IF(AND(CT14=1,CT15=1),IF('Result Calculations'!$E36=$A14,1,0),0)</f>
        <v>0</v>
      </c>
      <c r="CZ14" s="90">
        <f>IF(AND(CT14=1,CT16=1),IF('Result Calculations'!$E37=$A14,1,0),0)</f>
        <v>0</v>
      </c>
      <c r="DA14" s="90">
        <f t="shared" si="58"/>
        <v>0</v>
      </c>
      <c r="DB14" s="90" t="str">
        <f>IF(DA14=1,IF(ISNUMBER(MATCH(DA14,DA15:DA16,0)),"=",IF(ISNUMBER(MATCH(DA14,DA11:DA13,0)),"=","")),"")</f>
        <v/>
      </c>
      <c r="DC14" s="90">
        <f>IF(AND(DA14=1,DA11=1),IF(CU14=1,1,0),IF(AND(DA14=1,DA12=1),IF(CV14=1,1,0),IF(AND(DA14=1,DA13=1),IF(CW14=1,1,0),IF(AND(DA14=1,DA15=1),IF(CY14=1,1,0),IF(AND(DA14=1,DA16=1),IF(CZ14=1,0),0)))))</f>
        <v>0</v>
      </c>
      <c r="DD14" s="244" t="str">
        <f t="shared" si="75"/>
        <v/>
      </c>
      <c r="DE14" s="90">
        <f t="shared" si="59"/>
        <v>0</v>
      </c>
      <c r="DF14" s="90">
        <f>IF(OR(AB14=1,B14=0,AV14=2,BP14=3,CJ14=4,DD14=5),0,IF(ISERROR(RANK(DE14,DE11:DE16,0)),0,RANK(DE14,DE11:DE16,0)))</f>
        <v>0</v>
      </c>
      <c r="DG14" s="90" t="str">
        <f>IF(DF14=1,IF(ISNUMBER(MATCH(DF14,DF15:DF16,0)),"=",IF(ISNUMBER(MATCH(DF14,DF11:DF13,0)),"=","")),"")</f>
        <v/>
      </c>
      <c r="DH14" s="90">
        <f t="shared" si="60"/>
        <v>0</v>
      </c>
      <c r="DI14" s="90">
        <f>IF(OR(AB14=1,B14=0,AV14=2,BP14=3,CJ14=4,DD14=5),0,IF(ISERROR(RANK(DH14,DH11:DH16,0)),0,RANK(DH14,DH11:DH16,0)))</f>
        <v>0</v>
      </c>
      <c r="DJ14" s="90" t="str">
        <f>IF(DI14=1,IF(ISNUMBER(MATCH(DI14,DI15:DI16,0)),"=",IF(ISNUMBER(MATCH(DI14,DI11:DI13,0)),"=","")),"")</f>
        <v/>
      </c>
      <c r="DK14" s="108">
        <f t="shared" si="61"/>
        <v>0</v>
      </c>
      <c r="DL14" s="90">
        <f>IF(OR(AB14=1,B14=0,AV14=2,BP11=3,CJ14=4,DD14=5),0,IF(ISERROR(RANK(DK14,DK11:DK16,0)),0,RANK(DK14,DK11:DK16,0)))</f>
        <v>0</v>
      </c>
      <c r="DM14" s="90" t="str">
        <f>IF(DL14=1,IF(ISNUMBER(MATCH(DL14,DL15:DL16,0)),"=",IF(ISNUMBER(MATCH(DL14,DL11:DL13,0)),"=","")),"")</f>
        <v/>
      </c>
      <c r="DN14" s="90">
        <f t="shared" si="76"/>
        <v>0</v>
      </c>
      <c r="DO14" s="90">
        <f>IF(AND(DN11=1,DN14=1),IF('Result Calculations'!$E26=$A14,1,0),0)</f>
        <v>0</v>
      </c>
      <c r="DP14" s="90">
        <f>IF(AND(DN13=1,DN14=1),IF('Result Calculations'!$E30=$A14,1,0),0)</f>
        <v>0</v>
      </c>
      <c r="DQ14" s="90">
        <f>IF(AND(DN13=1,DN14=1),IF('Result Calculations'!$E33=$A14,1,0),0)</f>
        <v>0</v>
      </c>
      <c r="DR14" s="95"/>
      <c r="DS14" s="90">
        <f>IF(AND(DN14=1,DN15=1),IF('Result Calculations'!$E36=$A14,1,0),0)</f>
        <v>0</v>
      </c>
      <c r="DT14" s="90">
        <f>IF(AND(DN14=1,DN16=1),IF('Result Calculations'!$E37=$A14,1,0),0)</f>
        <v>0</v>
      </c>
      <c r="DU14" s="90">
        <f t="shared" si="62"/>
        <v>0</v>
      </c>
      <c r="DV14" s="90" t="str">
        <f>IF(DU14=1,IF(ISNUMBER(MATCH(DU14,DU15:DU16,0)),"=",IF(ISNUMBER(MATCH(DU14,DU11:DU13,0)),"=","")),"")</f>
        <v/>
      </c>
      <c r="DW14" s="90">
        <f>IF(AND(DU14=1,DU11=1),IF(DO14=1,1,0),IF(AND(DU14=1,DU12=1),IF(DP14=1,1,0),IF(AND(DU14=1,DU13=1),IF(DQ14=1,1,0),IF(AND(DU14=1,DU15=1),IF(DS14=1,1,0),IF(AND(DU14=1,DU16=1),IF(DT14=1,0),0)))))</f>
        <v>0</v>
      </c>
      <c r="DX14" s="244" t="str">
        <f t="shared" si="77"/>
        <v/>
      </c>
      <c r="DY14" s="248">
        <f t="shared" si="63"/>
        <v>0</v>
      </c>
      <c r="DZ14" s="244">
        <f>RANK(DY14,DY11:DY16,0)</f>
        <v>1</v>
      </c>
      <c r="EA14" s="244" t="str">
        <f>IF(OR(ISNUMBER(MATCH(DZ14,DZ15:DZ16,0)),ISNUMBER(MATCH(DZ14,DZ11:DZ13,0))),"=","")</f>
        <v>=</v>
      </c>
    </row>
    <row r="15" spans="1:131">
      <c r="A15" s="246" t="str">
        <f>Groups!H7</f>
        <v>Peter Bonsor (Spain)</v>
      </c>
      <c r="B15" s="90">
        <f>SUM(COUNTIF(Results!K:K,A15),COUNTIF(Results!L:L,A15))</f>
        <v>0</v>
      </c>
      <c r="C15" s="90">
        <f>SUM(COUNTIF(Results!K:K,A15))</f>
        <v>0</v>
      </c>
      <c r="D15" s="90">
        <f t="shared" si="64"/>
        <v>0</v>
      </c>
      <c r="E15" s="90">
        <f>SUM(SUMIF(Results!B:B,A15,Results!C:C),SUMIF(Results!J:J,A15,Results!G:G),SUMIF(Results!B:B,A15,Results!D:D),SUMIF(Results!J:J,A15,Results!H:H))</f>
        <v>0</v>
      </c>
      <c r="F15" s="90">
        <f>SUM(SUMIF(Results!B:B,A15,Results!G:G),SUMIF(Results!J:J,A15,Results!C:C),SUMIF(Results!B:B,A15,Results!H:H),SUMIF(Results!J:J,A15,Results!D:D))</f>
        <v>0</v>
      </c>
      <c r="G15" s="108">
        <f t="shared" si="65"/>
        <v>0</v>
      </c>
      <c r="H15" s="90">
        <f t="shared" si="66"/>
        <v>0</v>
      </c>
      <c r="I15" s="90">
        <f>SUM(SUMIF(Results!N:N,A15,Results!R:R),SUMIF(Results!T:T,A15,Results!X:X))</f>
        <v>0</v>
      </c>
      <c r="J15" s="90">
        <f>IF(B15=0,0,RANK(H15,H11:H16,0))</f>
        <v>0</v>
      </c>
      <c r="K15" s="90" t="str">
        <f>IF(J15=1,IF(ISNUMBER(MATCH(J15,J16,0)),"=",IF(ISNUMBER(MATCH(J15,J11:J14,0)),"=","")),"")</f>
        <v/>
      </c>
      <c r="L15" s="90">
        <f t="shared" si="39"/>
        <v>-1</v>
      </c>
      <c r="M15" s="90">
        <f>IF(B15=0,0,IF(ISERROR(RANK(L15,L11:L16,0)),0,RANK(L15,L11:L16,0)))</f>
        <v>0</v>
      </c>
      <c r="N15" s="90" t="str">
        <f>IF(M15=1,IF(ISNUMBER(MATCH(M15,M16,0)),"=",IF(ISNUMBER(MATCH(M15,M11:M14,0)),"=","")),"")</f>
        <v/>
      </c>
      <c r="O15" s="90">
        <f t="shared" si="40"/>
        <v>-1</v>
      </c>
      <c r="P15" s="90">
        <f>IF(B15=0,0,IF(ISERROR(RANK(O15,O11:O16,0)),0,RANK(O15,O11:O16,0)))</f>
        <v>0</v>
      </c>
      <c r="Q15" s="90" t="str">
        <f>IF(P15=1,IF(ISNUMBER(MATCH(P15,P16,0)),"=",IF(ISNUMBER(MATCH(P15,P11:P14,0)),"=","")),"")</f>
        <v/>
      </c>
      <c r="R15" s="90">
        <f t="shared" si="67"/>
        <v>0</v>
      </c>
      <c r="S15" s="90">
        <f>IF(AND(R11=1,R15=1),IF('Result Calculations'!$E27=$A15,1,0),0)</f>
        <v>0</v>
      </c>
      <c r="T15" s="90">
        <f>IF(AND(R14=1,R15=1),IF('Result Calculations'!$E31=$A15,1,0),0)</f>
        <v>0</v>
      </c>
      <c r="U15" s="90">
        <f>IF(AND(R14=1,R15=1),IF('Result Calculations'!$E34=$A15,1,0),0)</f>
        <v>0</v>
      </c>
      <c r="V15" s="90">
        <f>IF(AND(R14=1,R15=1),IF('Result Calculations'!$E36=$A15,1,0),0)</f>
        <v>0</v>
      </c>
      <c r="W15" s="95"/>
      <c r="X15" s="90">
        <f>IF(AND(R15=1,R16=1),IF('Result Calculations'!$E38=$A15,1,0),0)</f>
        <v>0</v>
      </c>
      <c r="Y15" s="90">
        <f t="shared" si="41"/>
        <v>0</v>
      </c>
      <c r="Z15" s="90" t="str">
        <f>IF(Y15=1,IF(ISNUMBER(MATCH(Y15,Y16,0)),"=",IF(ISNUMBER(MATCH(Y15,Y11:Y14,0)),"=","")),"")</f>
        <v/>
      </c>
      <c r="AA15" s="90">
        <f>IF(AND(Y15=1,Y11=1),IF(S15=1,1,0),IF(AND(Y15=1,Y12=1),IF(T15=1,1,0),IF(AND(Y15=1,Y13=1),IF(U15=1,1,0),IF(AND(Y15=1,Y14=1),IF(V15=1,1,0),IF(AND(Y15=1,Y16=1),IF(X15=1,0),0)))))</f>
        <v>0</v>
      </c>
      <c r="AB15" s="244" t="str">
        <f t="shared" si="68"/>
        <v/>
      </c>
      <c r="AC15" s="90">
        <f t="shared" si="42"/>
        <v>0</v>
      </c>
      <c r="AD15" s="90">
        <f>IF(OR(AB15=1,B15=0),0,IF(ISERROR(RANK(AC15,AC11:AC16,0)),0,RANK(AC15,AC11:AC16,0)))</f>
        <v>0</v>
      </c>
      <c r="AE15" s="90" t="str">
        <f>IF(AD15=1,IF(ISNUMBER(MATCH(AD15,AD16,0)),"=",IF(ISNUMBER(MATCH(AD15,AD11:AD14,0)),"=","")),"")</f>
        <v/>
      </c>
      <c r="AF15" s="90">
        <f t="shared" si="43"/>
        <v>-1</v>
      </c>
      <c r="AG15" s="90">
        <f>IF(OR(AB15=1,B15=0),0,IF(ISERROR(RANK(AF15,AF11:AF16,0)),0,RANK(AF15,AF11:AF16,0)))</f>
        <v>0</v>
      </c>
      <c r="AH15" s="90" t="str">
        <f>IF(AG15=1,IF(ISNUMBER(MATCH(AG15,AG16,0)),"=",IF(ISNUMBER(MATCH(AG15,AG11:AG14,0)),"=","")),"")</f>
        <v/>
      </c>
      <c r="AI15" s="90">
        <f t="shared" si="44"/>
        <v>-1</v>
      </c>
      <c r="AJ15" s="90">
        <f>IF(OR(AB15=1,B15=0),0,IF(ISERROR(RANK(AI15,AI11:AI16,0)),0,RANK(AI15,AI11:AI16,0)))</f>
        <v>0</v>
      </c>
      <c r="AK15" s="90" t="str">
        <f>IF(AJ15=1,IF(ISNUMBER(MATCH(AJ15,AJ16,0)),"=",IF(ISNUMBER(MATCH(AJ15,AJ11:AJ14,0)),"=","")),"")</f>
        <v/>
      </c>
      <c r="AL15" s="90">
        <f t="shared" si="69"/>
        <v>0</v>
      </c>
      <c r="AM15" s="90">
        <f>IF(AND(AL11=1,AL15=1),IF('Result Calculations'!$E27=$A15,1,0),0)</f>
        <v>0</v>
      </c>
      <c r="AN15" s="90">
        <f>IF(AND(AL14=1,AL15=1),IF('Result Calculations'!$E31=$A15,1,0),0)</f>
        <v>0</v>
      </c>
      <c r="AO15" s="90">
        <f>IF(AND(AL14=1,AL15=1),IF('Result Calculations'!$E34=$A15,1,0),0)</f>
        <v>0</v>
      </c>
      <c r="AP15" s="90">
        <f>IF(AND(AL14=1,AL15=1),IF('Result Calculations'!$E36=$A15,1,0),0)</f>
        <v>0</v>
      </c>
      <c r="AQ15" s="95"/>
      <c r="AR15" s="90">
        <f>IF(AND(AL15=1,AL16=1),IF('Result Calculations'!$E38=$A15,1,0),0)</f>
        <v>0</v>
      </c>
      <c r="AS15" s="90">
        <f t="shared" si="45"/>
        <v>0</v>
      </c>
      <c r="AT15" s="90" t="str">
        <f>IF(AS15=1,IF(ISNUMBER(MATCH(AS15,AS16,0)),"=",IF(ISNUMBER(MATCH(AS15,AS11:AS14,0)),"=","")),"")</f>
        <v/>
      </c>
      <c r="AU15" s="90">
        <f>IF(AND(AS15=1,AS11=1),IF(AM15=1,1,0),IF(AND(AS15=1,AS12=1),IF(AN15=1,1,0),IF(AND(AS15=1,AS13=1),IF(AO15=1,1,0),IF(AND(AS15=1,AS14=1),IF(AP15=1,1,0),IF(AND(AS15=1,AS16=1),IF(AR15=1,0),0)))))</f>
        <v>0</v>
      </c>
      <c r="AV15" s="244" t="str">
        <f t="shared" si="70"/>
        <v/>
      </c>
      <c r="AW15" s="90">
        <f t="shared" si="46"/>
        <v>0</v>
      </c>
      <c r="AX15" s="90">
        <f>IF(OR(AB15=1,B15=0,AV15=2),0,IF(ISERROR(RANK(AW15,AW11:AW16,0)),0,RANK(AW15,AW11:AW16,0)))</f>
        <v>0</v>
      </c>
      <c r="AY15" s="90" t="str">
        <f>IF(AX15=1,IF(ISNUMBER(MATCH(AX15,AX16,0)),"=",IF(ISNUMBER(MATCH(AX15,AX11:AX14,0)),"=","")),"")</f>
        <v/>
      </c>
      <c r="AZ15" s="90">
        <f t="shared" si="47"/>
        <v>0</v>
      </c>
      <c r="BA15" s="90">
        <f>IF(OR(AB15=1,B15=0,AV15=2),0,IF(ISERROR(RANK(AZ15,AZ11:AZ16,0)),0,RANK(AZ15,AZ11:AZ16,0)))</f>
        <v>0</v>
      </c>
      <c r="BB15" s="90" t="str">
        <f>IF(BA15=1,IF(ISNUMBER(MATCH(BA15,BA16,0)),"=",IF(ISNUMBER(MATCH(BA15,BA11:BA14,0)),"=","")),"")</f>
        <v/>
      </c>
      <c r="BC15" s="108">
        <f t="shared" si="48"/>
        <v>0</v>
      </c>
      <c r="BD15" s="90">
        <f>IF(OR(AB15=1,B15=0,AV15=2),0,IF(ISERROR(RANK(BC15,BC11:BC16,0)),0,RANK(BC15,BC11:BC16,0)))</f>
        <v>0</v>
      </c>
      <c r="BE15" s="90" t="str">
        <f>IF(BD15=1,IF(ISNUMBER(MATCH(BD15,BD16,0)),"=",IF(ISNUMBER(MATCH(BD15,BD11:BD14,0)),"=","")),"")</f>
        <v/>
      </c>
      <c r="BF15" s="90">
        <f t="shared" si="71"/>
        <v>0</v>
      </c>
      <c r="BG15" s="90">
        <f>IF(AND(BF11=1,BF15=1),IF('Result Calculations'!$E27=$A15,1,0),0)</f>
        <v>0</v>
      </c>
      <c r="BH15" s="90">
        <f>IF(AND(BF14=1,BF15=1),IF('Result Calculations'!$E31=$A15,1,0),0)</f>
        <v>0</v>
      </c>
      <c r="BI15" s="90">
        <f>IF(AND(BF14=1,BF15=1),IF('Result Calculations'!$E34=$A15,1,0),0)</f>
        <v>0</v>
      </c>
      <c r="BJ15" s="90">
        <f>IF(AND(BF14=1,BF15=1),IF('Result Calculations'!$E36=$A15,1,0),0)</f>
        <v>0</v>
      </c>
      <c r="BK15" s="95"/>
      <c r="BL15" s="90">
        <f>IF(AND(BF15=1,BF16=1),IF('Result Calculations'!$E38=$A15,1,0),0)</f>
        <v>0</v>
      </c>
      <c r="BM15" s="90">
        <f t="shared" si="49"/>
        <v>0</v>
      </c>
      <c r="BN15" s="90" t="str">
        <f>IF(BM15=1,IF(ISNUMBER(MATCH(BM15,BM16,0)),"=",IF(ISNUMBER(MATCH(BM15,BM11:BM14,0)),"=","")),"")</f>
        <v/>
      </c>
      <c r="BO15" s="90">
        <f>IF(AND(BM15=1,BM11=1),IF(BG15=1,1,0),IF(AND(BM15=1,BM12=1),IF(BH15=1,1,0),IF(AND(BM15=1,BM13=1),IF(BI15=1,1,0),IF(AND(BM15=1,BM14=1),IF(BJ15=1,1,0),IF(AND(BM15=1,BM16=1),IF(BL15=1,0),0)))))</f>
        <v>0</v>
      </c>
      <c r="BP15" s="244" t="str">
        <f t="shared" si="50"/>
        <v/>
      </c>
      <c r="BQ15" s="90">
        <f t="shared" si="51"/>
        <v>0</v>
      </c>
      <c r="BR15" s="90">
        <f>IF(OR(AB15=1,B15=0,AV15=2,BP15=3),0,IF(ISERROR(RANK(BQ15,BQ11:BQ16,0)),0,RANK(BQ15,BQ11:BQ16,0)))</f>
        <v>0</v>
      </c>
      <c r="BS15" s="90" t="str">
        <f>IF(BR15=1,IF(ISNUMBER(MATCH(BR15,BR16,0)),"=",IF(ISNUMBER(MATCH(BR15,BR11:BR14,0)),"=","")),"")</f>
        <v/>
      </c>
      <c r="BT15" s="90">
        <f t="shared" si="52"/>
        <v>0</v>
      </c>
      <c r="BU15" s="90">
        <f>IF(OR(AB15=1,B15=0,AV15=2,BP15=3),0,IF(ISERROR(RANK(BT15,BT11:BT16,0)),0,RANK(BT15,BT11:BT16,0)))</f>
        <v>0</v>
      </c>
      <c r="BV15" s="90" t="str">
        <f>IF(BU15=1,IF(ISNUMBER(MATCH(BU15,BU16,0)),"=",IF(ISNUMBER(MATCH(BU15,BU11:BU14,0)),"=","")),"")</f>
        <v/>
      </c>
      <c r="BW15" s="108">
        <f t="shared" si="53"/>
        <v>0</v>
      </c>
      <c r="BX15" s="90">
        <f>IF(OR(AB15=1,B15=0,AV15=2,BP11=3),0,IF(ISERROR(RANK(BW15,BW11:BW16,0)),0,RANK(BW15,BW11:BW16,0)))</f>
        <v>0</v>
      </c>
      <c r="BY15" s="90" t="str">
        <f>IF(BX15=1,IF(ISNUMBER(MATCH(BX15,BX16,0)),"=",IF(ISNUMBER(MATCH(BX15,BX11:BX14,0)),"=","")),"")</f>
        <v/>
      </c>
      <c r="BZ15" s="90">
        <f t="shared" si="72"/>
        <v>0</v>
      </c>
      <c r="CA15" s="90">
        <f>IF(AND(BZ11=1,BZ15=1),IF('Result Calculations'!$E27=$A15,1,0),0)</f>
        <v>0</v>
      </c>
      <c r="CB15" s="90">
        <f>IF(AND(BZ14=1,BZ15=1),IF('Result Calculations'!$E31=$A15,1,0),0)</f>
        <v>0</v>
      </c>
      <c r="CC15" s="90">
        <f>IF(AND(BZ14=1,BZ15=1),IF('Result Calculations'!$E34=$A15,1,0),0)</f>
        <v>0</v>
      </c>
      <c r="CD15" s="90">
        <f>IF(AND(BZ14=1,BZ15=1),IF('Result Calculations'!$E36=$A15,1,0),0)</f>
        <v>0</v>
      </c>
      <c r="CE15" s="95"/>
      <c r="CF15" s="90">
        <f>IF(AND(BZ15=1,BZ16=1),IF('Result Calculations'!$E38=$A15,1,0),0)</f>
        <v>0</v>
      </c>
      <c r="CG15" s="90">
        <f t="shared" si="54"/>
        <v>0</v>
      </c>
      <c r="CH15" s="90" t="str">
        <f>IF(CG15=1,IF(ISNUMBER(MATCH(CG15,CG16,0)),"=",IF(ISNUMBER(MATCH(CG15,CG11:CG14,0)),"=","")),"")</f>
        <v/>
      </c>
      <c r="CI15" s="90">
        <f>IF(AND(CG15=1,CG11=1),IF(CA15=1,1,0),IF(AND(CG15=1,CG12=1),IF(CB15=1,1,0),IF(AND(CG15=1,CG13=1),IF(CC15=1,1,0),IF(AND(CG15=1,CG14=1),IF(CD15=1,1,0),IF(AND(CG15=1,CG16=1),IF(CF15=1,0),0)))))</f>
        <v>0</v>
      </c>
      <c r="CJ15" s="244" t="str">
        <f t="shared" si="73"/>
        <v/>
      </c>
      <c r="CK15" s="90">
        <f t="shared" si="55"/>
        <v>0</v>
      </c>
      <c r="CL15" s="90">
        <f>IF(OR(AB15=1,B15=0,AV15=2,BP15=3,CJ15=4),0,IF(ISERROR(RANK(CK15,CK11:CK16,0)),0,RANK(CK15,CK11:CK16,0)))</f>
        <v>0</v>
      </c>
      <c r="CM15" s="90" t="str">
        <f>IF(CL15=1,IF(ISNUMBER(MATCH(CL15,CL16,0)),"=",IF(ISNUMBER(MATCH(CL15,CL11:CL14,0)),"=","")),"")</f>
        <v/>
      </c>
      <c r="CN15" s="90">
        <f t="shared" si="56"/>
        <v>0</v>
      </c>
      <c r="CO15" s="90">
        <f>IF(OR(AB15=1,B15=0,AV15=2,BP15=3,CJ15=4),0,IF(ISERROR(RANK(CN15,CN11:CN16,0)),0,RANK(CN15,CN11:CN16,0)))</f>
        <v>0</v>
      </c>
      <c r="CP15" s="90" t="str">
        <f>IF(CO15=1,IF(ISNUMBER(MATCH(CO15,CO16,0)),"=",IF(ISNUMBER(MATCH(CO15,CO11:CO14,0)),"=","")),"")</f>
        <v/>
      </c>
      <c r="CQ15" s="108">
        <f t="shared" si="57"/>
        <v>0</v>
      </c>
      <c r="CR15" s="90">
        <f>IF(OR(AB15=1,B15=0,AV15=2,BP11=3,CJ15=4),0,IF(ISERROR(RANK(CQ15,CQ11:CQ16,0)),0,RANK(CQ15,CQ11:CQ16,0)))</f>
        <v>0</v>
      </c>
      <c r="CS15" s="90" t="str">
        <f>IF(CR15=1,IF(ISNUMBER(MATCH(CR15,CR16,0)),"=",IF(ISNUMBER(MATCH(CR15,CR11:CR14,0)),"=","")),"")</f>
        <v/>
      </c>
      <c r="CT15" s="90">
        <f t="shared" si="74"/>
        <v>0</v>
      </c>
      <c r="CU15" s="90">
        <f>IF(AND(CT11=1,CT15=1),IF('Result Calculations'!$E27=$A15,1,0),0)</f>
        <v>0</v>
      </c>
      <c r="CV15" s="90">
        <f>IF(AND(CT14=1,CT15=1),IF('Result Calculations'!$E31=$A15,1,0),0)</f>
        <v>0</v>
      </c>
      <c r="CW15" s="90">
        <f>IF(AND(CT14=1,CT15=1),IF('Result Calculations'!$E34=$A15,1,0),0)</f>
        <v>0</v>
      </c>
      <c r="CX15" s="90">
        <f>IF(AND(CT14=1,CT15=1),IF('Result Calculations'!$E36=$A15,1,0),0)</f>
        <v>0</v>
      </c>
      <c r="CY15" s="95"/>
      <c r="CZ15" s="90">
        <f>IF(AND(CT15=1,CT16=1),IF('Result Calculations'!$E38=$A15,1,0),0)</f>
        <v>0</v>
      </c>
      <c r="DA15" s="90">
        <f t="shared" si="58"/>
        <v>0</v>
      </c>
      <c r="DB15" s="90" t="str">
        <f>IF(DA15=1,IF(ISNUMBER(MATCH(DA15,DA16,0)),"=",IF(ISNUMBER(MATCH(DA15,DA11:DA14,0)),"=","")),"")</f>
        <v/>
      </c>
      <c r="DC15" s="90">
        <f>IF(AND(DA15=1,DA11=1),IF(CU15=1,1,0),IF(AND(DA15=1,DA12=1),IF(CV15=1,1,0),IF(AND(DA15=1,DA13=1),IF(CW15=1,1,0),IF(AND(DA15=1,DA14=1),IF(CX15=1,1,0),IF(AND(DA15=1,DA16=1),IF(CZ15=1,0),0)))))</f>
        <v>0</v>
      </c>
      <c r="DD15" s="244" t="str">
        <f t="shared" si="75"/>
        <v/>
      </c>
      <c r="DE15" s="90">
        <f t="shared" si="59"/>
        <v>0</v>
      </c>
      <c r="DF15" s="90">
        <f>IF(OR(AB15=1,B15=0,AV15=2,BP15=3,CJ15=4,DD15=5),0,IF(ISERROR(RANK(DE15,DE11:DE16,0)),0,RANK(DE15,DE11:DE16,0)))</f>
        <v>0</v>
      </c>
      <c r="DG15" s="90" t="str">
        <f>IF(DF15=1,IF(ISNUMBER(MATCH(DF15,DF16,0)),"=",IF(ISNUMBER(MATCH(DF15,DF11:DF14,0)),"=","")),"")</f>
        <v/>
      </c>
      <c r="DH15" s="90">
        <f t="shared" si="60"/>
        <v>0</v>
      </c>
      <c r="DI15" s="90">
        <f>IF(OR(AB15=1,B15=0,AV15=2,BP15=3,CJ15=4,DD15=5),0,IF(ISERROR(RANK(DH15,DH11:DH16,0)),0,RANK(DH15,DH11:DH16,0)))</f>
        <v>0</v>
      </c>
      <c r="DJ15" s="90" t="str">
        <f>IF(DI15=1,IF(ISNUMBER(MATCH(DI15,DI16,0)),"=",IF(ISNUMBER(MATCH(DI15,DI11:DI14,0)),"=","")),"")</f>
        <v/>
      </c>
      <c r="DK15" s="108">
        <f t="shared" si="61"/>
        <v>0</v>
      </c>
      <c r="DL15" s="90">
        <f>IF(OR(AB15=1,B15=0,AV15=2,BP11=3,CJ15=4,DD15=5),0,IF(ISERROR(RANK(DK15,DK11:DK16,0)),0,RANK(DK15,DK11:DK16,0)))</f>
        <v>0</v>
      </c>
      <c r="DM15" s="90" t="str">
        <f>IF(DL15=1,IF(ISNUMBER(MATCH(DL15,DL16,0)),"=",IF(ISNUMBER(MATCH(DL15,DL11:DL14,0)),"=","")),"")</f>
        <v/>
      </c>
      <c r="DN15" s="90">
        <f t="shared" si="76"/>
        <v>0</v>
      </c>
      <c r="DO15" s="90">
        <f>IF(AND(DN11=1,DN15=1),IF('Result Calculations'!$E27=$A15,1,0),0)</f>
        <v>0</v>
      </c>
      <c r="DP15" s="90">
        <f>IF(AND(DN14=1,DN15=1),IF('Result Calculations'!$E31=$A15,1,0),0)</f>
        <v>0</v>
      </c>
      <c r="DQ15" s="90">
        <f>IF(AND(DN14=1,DN15=1),IF('Result Calculations'!$E34=$A15,1,0),0)</f>
        <v>0</v>
      </c>
      <c r="DR15" s="90">
        <f>IF(AND(DN14=1,DN15=1),IF('Result Calculations'!$E36=$A15,1,0),0)</f>
        <v>0</v>
      </c>
      <c r="DS15" s="95"/>
      <c r="DT15" s="90">
        <f>IF(AND(DN15=1,DN16=1),IF('Result Calculations'!$E38=$A15,1,0),0)</f>
        <v>0</v>
      </c>
      <c r="DU15" s="90">
        <f t="shared" si="62"/>
        <v>0</v>
      </c>
      <c r="DV15" s="90" t="str">
        <f>IF(DU15=1,IF(ISNUMBER(MATCH(DU15,DU16,0)),"=",IF(ISNUMBER(MATCH(DU15,DU11:DU14,0)),"=","")),"")</f>
        <v/>
      </c>
      <c r="DW15" s="90">
        <f>IF(AND(DU15=1,DU11=1),IF(DO15=1,1,0),IF(AND(DU15=1,DU12=1),IF(DP15=1,1,0),IF(AND(DU15=1,DU13=1),IF(DQ15=1,1,0),IF(AND(DU15=1,DU14=1),IF(DR15=1,1,0),IF(AND(DU15=1,DU16=1),IF(DT15=1,0),0)))))</f>
        <v>0</v>
      </c>
      <c r="DX15" s="244" t="str">
        <f t="shared" si="77"/>
        <v/>
      </c>
      <c r="DY15" s="248">
        <f t="shared" si="63"/>
        <v>0</v>
      </c>
      <c r="DZ15" s="244">
        <f>RANK(DY15,DY11:DY16,0)</f>
        <v>1</v>
      </c>
      <c r="EA15" s="244" t="str">
        <f>IF(OR(ISNUMBER(MATCH(DZ15,DZ16:DZ16,0)),ISNUMBER(MATCH(DZ15,DZ11:DZ14,0))),"=","")</f>
        <v>=</v>
      </c>
    </row>
    <row r="16" spans="1:131">
      <c r="A16" s="246" t="str">
        <f>Groups!H8</f>
        <v>Izzat Shameer Dzulkeple (Malaysia )</v>
      </c>
      <c r="B16" s="90">
        <f>SUM(COUNTIF(Results!K:K,A16),COUNTIF(Results!L:L,A16))</f>
        <v>0</v>
      </c>
      <c r="C16" s="90">
        <f>SUM(COUNTIF(Results!K:K,A16))</f>
        <v>0</v>
      </c>
      <c r="D16" s="90">
        <f t="shared" si="64"/>
        <v>0</v>
      </c>
      <c r="E16" s="90">
        <f>SUM(SUMIF(Results!B:B,A16,Results!C:C),SUMIF(Results!J:J,A16,Results!G:G),SUMIF(Results!B:B,A16,Results!D:D),SUMIF(Results!J:J,A16,Results!H:H))</f>
        <v>0</v>
      </c>
      <c r="F16" s="90">
        <f>SUM(SUMIF(Results!B:B,A16,Results!G:G),SUMIF(Results!J:J,A16,Results!C:C),SUMIF(Results!B:B,A16,Results!H:H),SUMIF(Results!J:J,A16,Results!D:D))</f>
        <v>0</v>
      </c>
      <c r="G16" s="108">
        <f t="shared" si="65"/>
        <v>0</v>
      </c>
      <c r="H16" s="90">
        <f t="shared" si="66"/>
        <v>0</v>
      </c>
      <c r="I16" s="90">
        <f>SUM(SUMIF(Results!N:N,A16,Results!R:R),SUMIF(Results!T:T,A16,Results!X:X))</f>
        <v>0</v>
      </c>
      <c r="J16" s="90">
        <f>IF(B16=0,0,RANK(H16,H11:H16,0))</f>
        <v>0</v>
      </c>
      <c r="K16" s="90" t="str">
        <f>IF(J16=1,IF(ISNUMBER(MATCH(J16,J11:J15,0)),"=",""),"")</f>
        <v/>
      </c>
      <c r="L16" s="90">
        <f t="shared" si="39"/>
        <v>-1</v>
      </c>
      <c r="M16" s="90">
        <f>IF(B16=0,0,IF(ISERROR(RANK(L16,L11:L16,0)),0,RANK(L16,L11:L16,0)))</f>
        <v>0</v>
      </c>
      <c r="N16" s="90" t="str">
        <f>IF(M16=1,IF(ISNUMBER(MATCH(M16,M11:M15,0)),"=",""),"")</f>
        <v/>
      </c>
      <c r="O16" s="90">
        <f t="shared" si="40"/>
        <v>-1</v>
      </c>
      <c r="P16" s="90">
        <f>IF(B16=0,0,IF(ISERROR(RANK(O16,O11:O16,0)),0,RANK(O16,O11:O16,0)))</f>
        <v>0</v>
      </c>
      <c r="Q16" s="90" t="str">
        <f>IF(P16=1,IF(ISNUMBER(MATCH(P16,P11:P15,0)),"=",""),"")</f>
        <v/>
      </c>
      <c r="R16" s="90">
        <f t="shared" si="67"/>
        <v>0</v>
      </c>
      <c r="S16" s="90">
        <f>IF(AND(R11=1,R16=1),IF('Result Calculations'!$E28=$A16,1,0),0)</f>
        <v>0</v>
      </c>
      <c r="T16" s="90">
        <f>IF(AND(R15=1,R16=1),IF('Result Calculations'!$E32=$A16,1,0),0)</f>
        <v>0</v>
      </c>
      <c r="U16" s="90">
        <f>IF(AND(R15=1,R16=1),IF('Result Calculations'!$E35=$A16,1,0),0)</f>
        <v>0</v>
      </c>
      <c r="V16" s="90">
        <f>IF(AND(R14=1,R16=1),IF('Result Calculations'!$E37=$A16,1,0),0)</f>
        <v>0</v>
      </c>
      <c r="W16" s="90">
        <f>IF(AND(R15=1,R16=1),IF('Result Calculations'!$E38=#REF!,1,0),0)</f>
        <v>0</v>
      </c>
      <c r="X16" s="95"/>
      <c r="Y16" s="90">
        <f t="shared" si="41"/>
        <v>0</v>
      </c>
      <c r="Z16" s="90" t="str">
        <f>IF(Y16=1,IF(ISNUMBER(MATCH(Y16,Y11:Y15,0)),"=",""),"")</f>
        <v/>
      </c>
      <c r="AA16" s="90">
        <f>IF(AND(Y16=1,Y11=1),IF(S16=1,1,0),IF(AND(Y16=1,Y12=1),IF(#REF!=1,1,0),IF(AND(Y16=1,Y13=1),IF(U16=1,1,0),IF(AND(Y16=1,Y14=1),IF(V16=1,1,0),IF(AND(Y16=1,Y15=1),IF(W16=1,0),0)))))</f>
        <v>0</v>
      </c>
      <c r="AB16" s="244" t="str">
        <f t="shared" si="68"/>
        <v/>
      </c>
      <c r="AC16" s="90">
        <f t="shared" si="42"/>
        <v>0</v>
      </c>
      <c r="AD16" s="90">
        <f>IF(OR(AB16=1,B16=0),0,IF(ISERROR(RANK(AC16,AC11:AC16,0)),0,RANK(AC16,AC11:AC16,0)))</f>
        <v>0</v>
      </c>
      <c r="AE16" s="90" t="str">
        <f>IF(AD16=1,IF(ISNUMBER(MATCH(AD16,AD11:AD15,0)),"=",""),"")</f>
        <v/>
      </c>
      <c r="AF16" s="90">
        <f t="shared" si="43"/>
        <v>-1</v>
      </c>
      <c r="AG16" s="90">
        <f>IF(OR(AB16=1,B16=0),0,IF(ISERROR(RANK(AF16,AF11:AF16,0)),0,RANK(AF16,AF11:AF16,0)))</f>
        <v>0</v>
      </c>
      <c r="AH16" s="90" t="str">
        <f>IF(AG16=1,IF(ISNUMBER(MATCH(AG16,AG11:AG15,0)),"=",""),"")</f>
        <v/>
      </c>
      <c r="AI16" s="90">
        <f t="shared" si="44"/>
        <v>-1</v>
      </c>
      <c r="AJ16" s="90">
        <f>IF(OR(AB16=1,B16=0),0,IF(ISERROR(RANK(AI16,AI11:AI16,0)),0,RANK(AI16,AI11:AI16,0)))</f>
        <v>0</v>
      </c>
      <c r="AK16" s="90" t="str">
        <f>IF(AJ16=1,IF(ISNUMBER(MATCH(AJ16,AJ11:AJ15,0)),"=",""),"")</f>
        <v/>
      </c>
      <c r="AL16" s="90">
        <f t="shared" si="69"/>
        <v>0</v>
      </c>
      <c r="AM16" s="90">
        <f>IF(AND(AL11=1,AL16=1),IF('Result Calculations'!$E28=$A16,1,0),0)</f>
        <v>0</v>
      </c>
      <c r="AN16" s="90">
        <f>IF(AND(AL15=1,AL16=1),IF('Result Calculations'!$E32=$A16,1,0),0)</f>
        <v>0</v>
      </c>
      <c r="AO16" s="90">
        <f>IF(AND(AL15=1,AL16=1),IF('Result Calculations'!$E35=$A16,1,0),0)</f>
        <v>0</v>
      </c>
      <c r="AP16" s="90">
        <f>IF(AND(AL14=1,AL16=1),IF('Result Calculations'!$E37=$A16,1,0),0)</f>
        <v>0</v>
      </c>
      <c r="AQ16" s="90">
        <f>IF(AND(AL15=1,AL16=1),IF('Result Calculations'!$E38=#REF!,1,0),0)</f>
        <v>0</v>
      </c>
      <c r="AR16" s="95"/>
      <c r="AS16" s="90">
        <f t="shared" si="45"/>
        <v>0</v>
      </c>
      <c r="AT16" s="90" t="str">
        <f>IF(AS16=1,IF(ISNUMBER(MATCH(AS16,AS11:AS15,0)),"=",""),"")</f>
        <v/>
      </c>
      <c r="AU16" s="90">
        <f>IF(AND(AS16=1,AS11=1),IF(AM16=1,1,0),IF(AND(AS16=1,AS12=1),IF(L16=1,1,0),IF(AND(AS16=1,AS13=1),IF(AO16=1,1,0),IF(AND(AS16=1,AS14=1),IF(AP16=1,1,0),IF(AND(AS16=1,AS15=1),IF(AQ16=1,0),0)))))</f>
        <v>0</v>
      </c>
      <c r="AV16" s="244" t="str">
        <f t="shared" si="70"/>
        <v/>
      </c>
      <c r="AW16" s="90">
        <f t="shared" si="46"/>
        <v>0</v>
      </c>
      <c r="AX16" s="90">
        <f>IF(OR(AB16=1,B16=0,AV16=2),0,IF(ISERROR(RANK(AW16,AW11:AW16,0)),0,RANK(AW16,AW11:AW16,0)))</f>
        <v>0</v>
      </c>
      <c r="AY16" s="90" t="str">
        <f>IF(AX16=1,IF(ISNUMBER(MATCH(AX16,AX11:AX15,0)),"=",""),"")</f>
        <v/>
      </c>
      <c r="AZ16" s="90">
        <f t="shared" si="47"/>
        <v>0</v>
      </c>
      <c r="BA16" s="90">
        <f>IF(OR(AB16=1,B16=0,AV16=2),0,IF(ISERROR(RANK(AZ16,AZ11:AZ16,0)),0,RANK(AZ16,AZ11:AZ16,0)))</f>
        <v>0</v>
      </c>
      <c r="BB16" s="90" t="str">
        <f>IF(BA16=1,IF(ISNUMBER(MATCH(BA16,BA11:BA15,0)),"=",""),"")</f>
        <v/>
      </c>
      <c r="BC16" s="108">
        <f t="shared" si="48"/>
        <v>0</v>
      </c>
      <c r="BD16" s="90">
        <f>IF(OR(AB16=1,B16=0,AV16=2),0,IF(ISERROR(RANK(BC16,BC11:BC16,0)),0,RANK(BC16,BC11:BC16,0)))</f>
        <v>0</v>
      </c>
      <c r="BE16" s="90" t="str">
        <f>IF(BD16=1,IF(ISNUMBER(MATCH(BD16,BD11:BD15,0)),"=",""),"")</f>
        <v/>
      </c>
      <c r="BF16" s="90">
        <f t="shared" si="71"/>
        <v>0</v>
      </c>
      <c r="BG16" s="90">
        <f>IF(AND(BF11=1,BF16=1),IF('Result Calculations'!$E28=$A16,1,0),0)</f>
        <v>0</v>
      </c>
      <c r="BH16" s="90">
        <f>IF(AND(BF15=1,BF16=1),IF('Result Calculations'!$E32=$A16,1,0),0)</f>
        <v>0</v>
      </c>
      <c r="BI16" s="90">
        <f>IF(AND(BF15=1,BF16=1),IF('Result Calculations'!$E35=$A16,1,0),0)</f>
        <v>0</v>
      </c>
      <c r="BJ16" s="90">
        <f>IF(AND(BF14=1,BF16=1),IF('Result Calculations'!$E37=$A16,1,0),0)</f>
        <v>0</v>
      </c>
      <c r="BK16" s="90">
        <f>IF(AND(BF15=1,BF16=1),IF('Result Calculations'!$E38=#REF!,1,0),0)</f>
        <v>0</v>
      </c>
      <c r="BL16" s="95"/>
      <c r="BM16" s="90">
        <f t="shared" si="49"/>
        <v>0</v>
      </c>
      <c r="BN16" s="90" t="str">
        <f>IF(BM16=1,IF(ISNUMBER(MATCH(BM16,BM11:BM15,0)),"=",""),"")</f>
        <v/>
      </c>
      <c r="BO16" s="90">
        <f>IF(AND(BM16=1,BM11=1),IF(BG16=1,1,0),IF(AND(BM16=1,BM12=1),IF(AF16=1,1,0),IF(AND(BM16=1,BM13=1),IF(BI16=1,1,0),IF(AND(BM16=1,BM14=1),IF(BJ16=1,1,0),IF(AND(BM16=1,BM15=1),IF(BK16=1,0),0)))))</f>
        <v>0</v>
      </c>
      <c r="BP16" s="244" t="str">
        <f t="shared" si="50"/>
        <v/>
      </c>
      <c r="BQ16" s="90">
        <f t="shared" si="51"/>
        <v>0</v>
      </c>
      <c r="BR16" s="90">
        <f>IF(OR(AB16=1,B16=0,AV16=2,BP16=3),0,IF(ISERROR(RANK(BQ16,BQ11:BQ16,0)),0,RANK(BQ16,BQ11:BQ16,0)))</f>
        <v>0</v>
      </c>
      <c r="BS16" s="90" t="str">
        <f>IF(BR16=1,IF(ISNUMBER(MATCH(BR16,BR11:BR15,0)),"=",""),"")</f>
        <v/>
      </c>
      <c r="BT16" s="90">
        <f t="shared" si="52"/>
        <v>0</v>
      </c>
      <c r="BU16" s="90">
        <f>IF(OR(AB16=1,B16=0,AV16=2,BP16=3),0,IF(ISERROR(RANK(BT16,BT11:BT16,0)),0,RANK(BT16,BT11:BT16,0)))</f>
        <v>0</v>
      </c>
      <c r="BV16" s="90" t="str">
        <f>IF(BU16=1,IF(ISNUMBER(MATCH(BU16,BU11:BU15,0)),"=",""),"")</f>
        <v/>
      </c>
      <c r="BW16" s="108">
        <f t="shared" si="53"/>
        <v>0</v>
      </c>
      <c r="BX16" s="90">
        <f>IF(OR(AB16=1,B16=0,AV16=2,BP11=3),0,IF(ISERROR(RANK(BW16,BW11:BW16,0)),0,RANK(BW16,BW11:BW16,0)))</f>
        <v>0</v>
      </c>
      <c r="BY16" s="90" t="str">
        <f>IF(BX16=1,IF(ISNUMBER(MATCH(BX16,BX11:BX15,0)),"=",""),"")</f>
        <v/>
      </c>
      <c r="BZ16" s="90">
        <f t="shared" si="72"/>
        <v>0</v>
      </c>
      <c r="CA16" s="90">
        <f>IF(AND(BZ11=1,BZ16=1),IF('Result Calculations'!$E28=$A16,1,0),0)</f>
        <v>0</v>
      </c>
      <c r="CB16" s="90">
        <f>IF(AND(BZ15=1,BZ16=1),IF('Result Calculations'!$E32=$A16,1,0),0)</f>
        <v>0</v>
      </c>
      <c r="CC16" s="90">
        <f>IF(AND(BZ15=1,BZ16=1),IF('Result Calculations'!$E35=$A16,1,0),0)</f>
        <v>0</v>
      </c>
      <c r="CD16" s="90">
        <f>IF(AND(BZ14=1,BZ16=1),IF('Result Calculations'!$E37=$A16,1,0),0)</f>
        <v>0</v>
      </c>
      <c r="CE16" s="90">
        <f>IF(AND(BZ15=1,BZ16=1),IF('Result Calculations'!$E38=#REF!,1,0),0)</f>
        <v>0</v>
      </c>
      <c r="CF16" s="95"/>
      <c r="CG16" s="90">
        <f t="shared" si="54"/>
        <v>0</v>
      </c>
      <c r="CH16" s="90" t="str">
        <f>IF(CG16=1,IF(ISNUMBER(MATCH(CG16,CG11:CG15,0)),"=",""),"")</f>
        <v/>
      </c>
      <c r="CI16" s="90">
        <f>IF(AND(CG16=1,CG11=1),IF(CA16=1,1,0),IF(AND(CG16=1,CG12=1),IF(AZ16=1,1,0),IF(AND(CG16=1,CG13=1),IF(CC16=1,1,0),IF(AND(CG16=1,CG14=1),IF(CD16=1,1,0),IF(AND(CG16=1,CG15=1),IF(CE16=1,0),0)))))</f>
        <v>0</v>
      </c>
      <c r="CJ16" s="244" t="str">
        <f t="shared" si="73"/>
        <v/>
      </c>
      <c r="CK16" s="90">
        <f t="shared" si="55"/>
        <v>0</v>
      </c>
      <c r="CL16" s="90">
        <f>IF(OR(AB16=1,B16=0,AV16=2,BP16=3,CJ16=4),0,IF(ISERROR(RANK(CK16,CK11:CK16,0)),0,RANK(CK16,CK11:CK16,0)))</f>
        <v>0</v>
      </c>
      <c r="CM16" s="90" t="str">
        <f>IF(CL16=1,IF(ISNUMBER(MATCH(CL16,CL11:CL15,0)),"=",""),"")</f>
        <v/>
      </c>
      <c r="CN16" s="90">
        <f t="shared" si="56"/>
        <v>0</v>
      </c>
      <c r="CO16" s="90">
        <f>IF(OR(AB16=1,B16=0,AV16=2,BP16=3,CJ16=4),0,IF(ISERROR(RANK(CN16,CN11:CN16,0)),0,RANK(CN16,CN11:CN16,0)))</f>
        <v>0</v>
      </c>
      <c r="CP16" s="90" t="str">
        <f>IF(CO16=1,IF(ISNUMBER(MATCH(CO16,CO11:CO15,0)),"=",""),"")</f>
        <v/>
      </c>
      <c r="CQ16" s="108">
        <f t="shared" si="57"/>
        <v>0</v>
      </c>
      <c r="CR16" s="90">
        <f>IF(OR(AB16=1,B16=0,AV16=2,BP11=3,CJ16=4),0,IF(ISERROR(RANK(CQ16,CQ11:CQ16,0)),0,RANK(CQ16,CQ11:CQ16,0)))</f>
        <v>0</v>
      </c>
      <c r="CS16" s="90" t="str">
        <f>IF(CR16=1,IF(ISNUMBER(MATCH(CR16,CR11:CR15,0)),"=",""),"")</f>
        <v/>
      </c>
      <c r="CT16" s="90">
        <f t="shared" si="74"/>
        <v>0</v>
      </c>
      <c r="CU16" s="90">
        <f>IF(AND(CT11=1,CT16=1),IF('Result Calculations'!$E28=$A16,1,0),0)</f>
        <v>0</v>
      </c>
      <c r="CV16" s="90">
        <f>IF(AND(CT15=1,CT16=1),IF('Result Calculations'!$E32=$A16,1,0),0)</f>
        <v>0</v>
      </c>
      <c r="CW16" s="90">
        <f>IF(AND(CT15=1,CT16=1),IF('Result Calculations'!$E35=$A16,1,0),0)</f>
        <v>0</v>
      </c>
      <c r="CX16" s="90">
        <f>IF(AND(CT14=1,CT16=1),IF('Result Calculations'!$E37=$A16,1,0),0)</f>
        <v>0</v>
      </c>
      <c r="CY16" s="90">
        <f>IF(AND(CT15=1,CT16=1),IF('Result Calculations'!$E38=#REF!,1,0),0)</f>
        <v>0</v>
      </c>
      <c r="CZ16" s="95"/>
      <c r="DA16" s="90">
        <f t="shared" si="58"/>
        <v>0</v>
      </c>
      <c r="DB16" s="90" t="str">
        <f>IF(DA16=1,IF(ISNUMBER(MATCH(DA16,DA11:DA15,0)),"=",""),"")</f>
        <v/>
      </c>
      <c r="DC16" s="90">
        <f>IF(AND(DA16=1,DA11=1),IF(CU16=1,1,0),IF(AND(DA16=1,DA12=1),IF(BT16=1,1,0),IF(AND(DA16=1,DA13=1),IF(CW16=1,1,0),IF(AND(DA16=1,DA14=1),IF(CX16=1,1,0),IF(AND(DA16=1,DA15=1),IF(CY16=1,0),0)))))</f>
        <v>0</v>
      </c>
      <c r="DD16" s="244" t="str">
        <f t="shared" si="75"/>
        <v/>
      </c>
      <c r="DE16" s="90">
        <f t="shared" si="59"/>
        <v>0</v>
      </c>
      <c r="DF16" s="90">
        <f>IF(OR(AB16=1,B16=0,AV16=2,BP16=3,CJ16=4,DD16=5),0,IF(ISERROR(RANK(DE16,DE11:DE16,0)),0,RANK(DE16,DE11:DE16,0)))</f>
        <v>0</v>
      </c>
      <c r="DG16" s="90" t="str">
        <f>IF(DF16=1,IF(ISNUMBER(MATCH(DF16,DF11:DF15,0)),"=",""),"")</f>
        <v/>
      </c>
      <c r="DH16" s="90">
        <f t="shared" si="60"/>
        <v>0</v>
      </c>
      <c r="DI16" s="90">
        <f>IF(OR(AB16=1,B16=0,AV16=2,BP16=3,CJ16=4,DD16=5),0,IF(ISERROR(RANK(DH16,DH11:DH16,0)),0,RANK(DH16,DH11:DH16,0)))</f>
        <v>0</v>
      </c>
      <c r="DJ16" s="90" t="str">
        <f>IF(DI16=1,IF(ISNUMBER(MATCH(DI16,DI11:DI15,0)),"=",""),"")</f>
        <v/>
      </c>
      <c r="DK16" s="108">
        <f t="shared" si="61"/>
        <v>0</v>
      </c>
      <c r="DL16" s="90">
        <f>IF(OR(AB16=1,B16=0,AV16=2,BP11=3,CJ16=4,DD16=5),0,IF(ISERROR(RANK(DK16,DK11:DK16,0)),0,RANK(DK16,DK11:DK16,0)))</f>
        <v>0</v>
      </c>
      <c r="DM16" s="90" t="str">
        <f>IF(DL16=1,IF(ISNUMBER(MATCH(DL16,DL11:DL15,0)),"=",""),"")</f>
        <v/>
      </c>
      <c r="DN16" s="90">
        <f t="shared" si="76"/>
        <v>0</v>
      </c>
      <c r="DO16" s="90">
        <f>IF(AND(DN11=1,DN16=1),IF('Result Calculations'!$E28=$A16,1,0),0)</f>
        <v>0</v>
      </c>
      <c r="DP16" s="90">
        <f>IF(AND(DN15=1,DN16=1),IF('Result Calculations'!$E32=$A16,1,0),0)</f>
        <v>0</v>
      </c>
      <c r="DQ16" s="90">
        <f>IF(AND(DN15=1,DN16=1),IF('Result Calculations'!$E35=$A16,1,0),0)</f>
        <v>0</v>
      </c>
      <c r="DR16" s="90">
        <f>IF(AND(DN14=1,DN16=1),IF('Result Calculations'!$E37=$A16,1,0),0)</f>
        <v>0</v>
      </c>
      <c r="DS16" s="90">
        <f>IF(AND(DN15=1,DN16=1),IF('Result Calculations'!$E38=#REF!,1,0),0)</f>
        <v>0</v>
      </c>
      <c r="DT16" s="95"/>
      <c r="DU16" s="90">
        <f t="shared" si="62"/>
        <v>0</v>
      </c>
      <c r="DV16" s="90" t="str">
        <f>IF(DU16=1,IF(ISNUMBER(MATCH(DU16,DU11:DU15,0)),"=",""),"")</f>
        <v/>
      </c>
      <c r="DW16" s="90">
        <f>IF(AND(DU16=1,DU11=1),IF(DO16=1,1,0),IF(AND(DU16=1,DU12=1),IF(CN16=1,1,0),IF(AND(DU16=1,DU13=1),IF(DQ16=1,1,0),IF(AND(DU16=1,DU14=1),IF(DR16=1,1,0),IF(AND(DU16=1,DU15=1),IF(DS16=1,0),0)))))</f>
        <v>0</v>
      </c>
      <c r="DX16" s="244" t="str">
        <f t="shared" si="77"/>
        <v/>
      </c>
      <c r="DY16" s="248">
        <f t="shared" si="63"/>
        <v>0</v>
      </c>
      <c r="DZ16" s="244">
        <f>RANK(DY16,DY11:DY16,0)</f>
        <v>1</v>
      </c>
      <c r="EA16" s="244" t="str">
        <f>IF(ISNUMBER(MATCH(DZ16,DZ11:DZ15,0)),"=","")</f>
        <v>=</v>
      </c>
    </row>
    <row r="17" spans="1:131">
      <c r="B17" s="90"/>
      <c r="C17" s="90"/>
      <c r="D17" s="90"/>
      <c r="E17" s="90"/>
      <c r="G17" s="108"/>
      <c r="X17" s="95"/>
      <c r="AL17" s="90"/>
      <c r="AM17" s="90"/>
      <c r="AN17" s="90"/>
      <c r="AO17" s="90"/>
      <c r="AP17" s="90"/>
      <c r="AQ17" s="90"/>
      <c r="AR17" s="95"/>
      <c r="AS17" s="90"/>
      <c r="AT17" s="90"/>
      <c r="AU17" s="90"/>
      <c r="AV17" s="244"/>
      <c r="AW17" s="90"/>
      <c r="AX17" s="90"/>
      <c r="AY17" s="90"/>
      <c r="AZ17" s="90"/>
      <c r="BA17" s="90"/>
      <c r="BB17" s="90"/>
      <c r="BC17" s="108"/>
      <c r="BD17" s="90"/>
      <c r="BE17" s="90"/>
      <c r="BF17" s="90"/>
      <c r="BG17" s="90"/>
      <c r="BH17" s="90"/>
      <c r="BI17" s="90"/>
      <c r="BJ17" s="90"/>
      <c r="BK17" s="90"/>
      <c r="BL17" s="95"/>
      <c r="BM17" s="90"/>
      <c r="BN17" s="90"/>
      <c r="BO17" s="90"/>
      <c r="BP17" s="244"/>
      <c r="BQ17" s="90"/>
      <c r="BR17" s="90"/>
      <c r="BS17" s="90"/>
      <c r="BT17" s="90"/>
      <c r="BU17" s="90"/>
      <c r="BV17" s="90"/>
      <c r="BW17" s="108"/>
      <c r="BX17" s="90"/>
      <c r="BY17" s="90"/>
      <c r="BZ17" s="90"/>
      <c r="CA17" s="90"/>
      <c r="CB17" s="90"/>
      <c r="CC17" s="90"/>
      <c r="CD17" s="90"/>
      <c r="CE17" s="90"/>
      <c r="CF17" s="95"/>
      <c r="CG17" s="90"/>
      <c r="CH17" s="90"/>
      <c r="CI17" s="90"/>
      <c r="CJ17" s="244"/>
      <c r="CK17" s="90"/>
      <c r="CL17" s="90"/>
      <c r="CM17" s="90"/>
      <c r="CN17" s="90"/>
      <c r="CO17" s="90"/>
      <c r="CP17" s="90"/>
      <c r="CQ17" s="108"/>
      <c r="CR17" s="90"/>
      <c r="CS17" s="90"/>
      <c r="CT17" s="90"/>
      <c r="CU17" s="90"/>
      <c r="CV17" s="90"/>
      <c r="CW17" s="90"/>
      <c r="CX17" s="90"/>
      <c r="CY17" s="90"/>
      <c r="CZ17" s="95"/>
      <c r="DA17" s="90"/>
      <c r="DB17" s="90"/>
      <c r="DC17" s="90"/>
      <c r="DD17" s="244"/>
      <c r="DE17" s="90"/>
      <c r="DF17" s="90"/>
      <c r="DG17" s="90"/>
      <c r="DH17" s="90"/>
      <c r="DI17" s="90"/>
      <c r="DJ17" s="90"/>
      <c r="DK17" s="108"/>
      <c r="DL17" s="90"/>
      <c r="DM17" s="90"/>
      <c r="DN17" s="90"/>
      <c r="DO17" s="90"/>
      <c r="DP17" s="90"/>
      <c r="DQ17" s="90"/>
      <c r="DR17" s="90"/>
      <c r="DS17" s="90"/>
      <c r="DT17" s="95"/>
      <c r="DU17" s="90"/>
      <c r="DV17" s="90"/>
      <c r="DW17" s="90"/>
      <c r="DX17" s="244"/>
      <c r="DY17" s="248"/>
      <c r="DZ17" s="244"/>
      <c r="EA17" s="244"/>
    </row>
    <row r="18" spans="1:131" ht="60" customHeight="1">
      <c r="A18" s="245" t="s">
        <v>608</v>
      </c>
      <c r="B18" s="93" t="s">
        <v>572</v>
      </c>
      <c r="C18" s="93" t="s">
        <v>573</v>
      </c>
      <c r="D18" s="93" t="s">
        <v>574</v>
      </c>
      <c r="E18" s="94" t="s">
        <v>598</v>
      </c>
      <c r="F18" s="94" t="s">
        <v>599</v>
      </c>
      <c r="G18" s="94" t="s">
        <v>600</v>
      </c>
      <c r="H18" s="94" t="s">
        <v>595</v>
      </c>
      <c r="I18" s="94" t="s">
        <v>601</v>
      </c>
      <c r="J18" s="302" t="s">
        <v>604</v>
      </c>
      <c r="K18" s="302"/>
      <c r="L18" s="94" t="s">
        <v>603</v>
      </c>
      <c r="M18" s="302" t="s">
        <v>605</v>
      </c>
      <c r="N18" s="302"/>
      <c r="O18" s="94" t="s">
        <v>560</v>
      </c>
      <c r="P18" s="302" t="s">
        <v>575</v>
      </c>
      <c r="Q18" s="302"/>
      <c r="R18" s="94" t="s">
        <v>576</v>
      </c>
      <c r="S18" s="302" t="s">
        <v>292</v>
      </c>
      <c r="T18" s="302"/>
      <c r="U18" s="302"/>
      <c r="V18" s="302"/>
      <c r="W18" s="302"/>
      <c r="X18" s="302"/>
      <c r="Y18" s="302" t="s">
        <v>577</v>
      </c>
      <c r="Z18" s="302"/>
      <c r="AA18" s="94" t="s">
        <v>590</v>
      </c>
      <c r="AB18" s="247" t="s">
        <v>578</v>
      </c>
      <c r="AC18" s="94" t="s">
        <v>595</v>
      </c>
      <c r="AD18" s="302" t="s">
        <v>604</v>
      </c>
      <c r="AE18" s="302"/>
      <c r="AF18" s="94" t="s">
        <v>602</v>
      </c>
      <c r="AG18" s="302" t="s">
        <v>605</v>
      </c>
      <c r="AH18" s="302"/>
      <c r="AI18" s="94" t="s">
        <v>560</v>
      </c>
      <c r="AJ18" s="302" t="s">
        <v>575</v>
      </c>
      <c r="AK18" s="302"/>
      <c r="AL18" s="94" t="s">
        <v>576</v>
      </c>
      <c r="AM18" s="302" t="s">
        <v>292</v>
      </c>
      <c r="AN18" s="302"/>
      <c r="AO18" s="302"/>
      <c r="AP18" s="302"/>
      <c r="AQ18" s="302"/>
      <c r="AR18" s="302"/>
      <c r="AS18" s="302" t="s">
        <v>577</v>
      </c>
      <c r="AT18" s="302"/>
      <c r="AU18" s="94" t="s">
        <v>590</v>
      </c>
      <c r="AV18" s="247" t="s">
        <v>579</v>
      </c>
      <c r="AW18" s="94" t="s">
        <v>595</v>
      </c>
      <c r="AX18" s="302" t="s">
        <v>604</v>
      </c>
      <c r="AY18" s="302"/>
      <c r="AZ18" s="94" t="s">
        <v>602</v>
      </c>
      <c r="BA18" s="302" t="s">
        <v>605</v>
      </c>
      <c r="BB18" s="302"/>
      <c r="BC18" s="94" t="s">
        <v>560</v>
      </c>
      <c r="BD18" s="302" t="s">
        <v>575</v>
      </c>
      <c r="BE18" s="302"/>
      <c r="BF18" s="94" t="s">
        <v>576</v>
      </c>
      <c r="BG18" s="302" t="s">
        <v>292</v>
      </c>
      <c r="BH18" s="302"/>
      <c r="BI18" s="302"/>
      <c r="BJ18" s="302"/>
      <c r="BK18" s="302"/>
      <c r="BL18" s="302"/>
      <c r="BM18" s="302" t="s">
        <v>577</v>
      </c>
      <c r="BN18" s="302"/>
      <c r="BO18" s="94" t="s">
        <v>590</v>
      </c>
      <c r="BP18" s="247" t="s">
        <v>580</v>
      </c>
      <c r="BQ18" s="94" t="s">
        <v>595</v>
      </c>
      <c r="BR18" s="302" t="s">
        <v>604</v>
      </c>
      <c r="BS18" s="302"/>
      <c r="BT18" s="94" t="s">
        <v>602</v>
      </c>
      <c r="BU18" s="302" t="s">
        <v>605</v>
      </c>
      <c r="BV18" s="302"/>
      <c r="BW18" s="94" t="s">
        <v>560</v>
      </c>
      <c r="BX18" s="302" t="s">
        <v>575</v>
      </c>
      <c r="BY18" s="302"/>
      <c r="BZ18" s="94" t="s">
        <v>576</v>
      </c>
      <c r="CA18" s="302" t="s">
        <v>292</v>
      </c>
      <c r="CB18" s="302"/>
      <c r="CC18" s="302"/>
      <c r="CD18" s="302"/>
      <c r="CE18" s="302"/>
      <c r="CF18" s="302"/>
      <c r="CG18" s="302" t="s">
        <v>577</v>
      </c>
      <c r="CH18" s="302"/>
      <c r="CI18" s="94" t="s">
        <v>590</v>
      </c>
      <c r="CJ18" s="247" t="s">
        <v>581</v>
      </c>
      <c r="CK18" s="94" t="s">
        <v>595</v>
      </c>
      <c r="CL18" s="302" t="s">
        <v>604</v>
      </c>
      <c r="CM18" s="302"/>
      <c r="CN18" s="94" t="s">
        <v>602</v>
      </c>
      <c r="CO18" s="302" t="s">
        <v>605</v>
      </c>
      <c r="CP18" s="302"/>
      <c r="CQ18" s="94" t="s">
        <v>560</v>
      </c>
      <c r="CR18" s="302" t="s">
        <v>575</v>
      </c>
      <c r="CS18" s="302"/>
      <c r="CT18" s="94" t="s">
        <v>576</v>
      </c>
      <c r="CU18" s="302" t="s">
        <v>292</v>
      </c>
      <c r="CV18" s="302"/>
      <c r="CW18" s="302"/>
      <c r="CX18" s="302"/>
      <c r="CY18" s="302"/>
      <c r="CZ18" s="302"/>
      <c r="DA18" s="302" t="s">
        <v>577</v>
      </c>
      <c r="DB18" s="302"/>
      <c r="DC18" s="94" t="s">
        <v>590</v>
      </c>
      <c r="DD18" s="247" t="s">
        <v>582</v>
      </c>
      <c r="DE18" s="94" t="s">
        <v>595</v>
      </c>
      <c r="DF18" s="302" t="s">
        <v>604</v>
      </c>
      <c r="DG18" s="302"/>
      <c r="DH18" s="94" t="s">
        <v>602</v>
      </c>
      <c r="DI18" s="302" t="s">
        <v>605</v>
      </c>
      <c r="DJ18" s="302"/>
      <c r="DK18" s="94" t="s">
        <v>560</v>
      </c>
      <c r="DL18" s="302" t="s">
        <v>575</v>
      </c>
      <c r="DM18" s="302"/>
      <c r="DN18" s="94" t="s">
        <v>576</v>
      </c>
      <c r="DO18" s="302" t="s">
        <v>292</v>
      </c>
      <c r="DP18" s="302"/>
      <c r="DQ18" s="302"/>
      <c r="DR18" s="302"/>
      <c r="DS18" s="302"/>
      <c r="DT18" s="302"/>
      <c r="DU18" s="302" t="s">
        <v>577</v>
      </c>
      <c r="DV18" s="302"/>
      <c r="DW18" s="94" t="s">
        <v>590</v>
      </c>
      <c r="DX18" s="247" t="s">
        <v>583</v>
      </c>
    </row>
    <row r="19" spans="1:131">
      <c r="A19" s="246" t="str">
        <f>Groups!M3</f>
        <v>Beat Matti (Switzerland )</v>
      </c>
      <c r="B19" s="90">
        <f>SUM(COUNTIF(Results!K:K,A19),COUNTIF(Results!L:L,A19))</f>
        <v>0</v>
      </c>
      <c r="C19" s="90">
        <f>SUM(COUNTIF(Results!K:K,A19))</f>
        <v>0</v>
      </c>
      <c r="D19" s="90">
        <f>B19-C19</f>
        <v>0</v>
      </c>
      <c r="E19" s="90">
        <f>SUM(SUMIF(Results!B:B,A19,Results!C:C),SUMIF(Results!J:J,A19,Results!G:G),SUMIF(Results!B:B,A19,Results!D:D),SUMIF(Results!J:J,A19,Results!H:H))</f>
        <v>0</v>
      </c>
      <c r="F19" s="90">
        <f>SUM(SUMIF(Results!B:B,A19,Results!G:G),SUMIF(Results!J:J,A19,Results!C:C),SUMIF(Results!B:B,A19,Results!H:H),SUMIF(Results!J:J,A19,Results!D:D))</f>
        <v>0</v>
      </c>
      <c r="G19" s="108">
        <f>E19-F19</f>
        <v>0</v>
      </c>
      <c r="H19" s="90">
        <f>C19*3</f>
        <v>0</v>
      </c>
      <c r="I19" s="90">
        <f>SUM(SUMIF(Results!N:N,A19,Results!R:R),SUMIF(Results!T:T,A19,Results!X:X))</f>
        <v>0</v>
      </c>
      <c r="J19" s="90">
        <f>IF(B19=0,0,RANK(H19,H19:H24,0))</f>
        <v>0</v>
      </c>
      <c r="K19" s="90" t="str">
        <f>IF(J19=1,IF(ISNUMBER(MATCH(J19,J20:J24,0)),"=",""),"")</f>
        <v/>
      </c>
      <c r="L19" s="90">
        <f t="shared" ref="L19:L24" si="78">IF(J19=1,I19,-1)</f>
        <v>-1</v>
      </c>
      <c r="M19" s="90">
        <f>IF(B19=0,0,IF(ISERROR(RANK(L19,L19:L24,0)),0,RANK(L19,L19:L24,0)))</f>
        <v>0</v>
      </c>
      <c r="N19" s="90" t="str">
        <f>IF(M19=1,IF(ISNUMBER(MATCH(M19,M20:M24,0)),"=",""),"")</f>
        <v/>
      </c>
      <c r="O19" s="90">
        <f t="shared" ref="O19:O24" si="79">IF(M19=1,G19,-1)</f>
        <v>-1</v>
      </c>
      <c r="P19" s="90">
        <f>IF(B19=0,0,IF(ISERROR(RANK(O19,O19:O24,0)),0,RANK(O19,O19:O24,0)))</f>
        <v>0</v>
      </c>
      <c r="Q19" s="90" t="str">
        <f>IF(P19=1,IF(ISNUMBER(MATCH(P19,P20:P24,0)),"=",""),"")</f>
        <v/>
      </c>
      <c r="R19" s="90">
        <f>IF(CONCATENATE(P19,Q19)="1=",1,0)</f>
        <v>0</v>
      </c>
      <c r="S19" s="95"/>
      <c r="T19" s="90">
        <f>IF(AND(R19=1,R20=1),IF('Result Calculations'!$E43=$A19,1,0),0)</f>
        <v>0</v>
      </c>
      <c r="U19" s="90">
        <f>IF(AND(R19=1,R21=1),IF('Result Calculations'!$E44=$A19,1,0),0)</f>
        <v>0</v>
      </c>
      <c r="V19" s="90">
        <f>IF(AND(R19=1,R22=1),IF('Result Calculations'!$E45=$A19,1,0),0)</f>
        <v>0</v>
      </c>
      <c r="W19" s="90">
        <f>IF(AND(R19=1,R23=1),IF('Result Calculations'!$E46=$A19,1,0),0)</f>
        <v>0</v>
      </c>
      <c r="X19" s="90">
        <f>IF(AND(R19=1,R24=1),IF('Result Calculations'!$E47=$A19,1,0),0)</f>
        <v>0</v>
      </c>
      <c r="Y19" s="90">
        <f t="shared" ref="Y19:Y24" si="80">SUM(S19:X19)</f>
        <v>0</v>
      </c>
      <c r="Z19" s="90" t="str">
        <f>IF(Y19=1,IF(ISNUMBER(MATCH(Y19,Y20:Y24,0)),"=",""),"")</f>
        <v/>
      </c>
      <c r="AA19" s="90">
        <f>IF(AND(Y19=1,Y20=1),IF(T19=1,1,0),IF(AND(Y19=1,Y21=1),IF(U19=1,1,0),IF(AND(Y19=1,Y22=1),IF(V19=1,1,0),IF(AND(Y19=1,Y23=1),IF(W19=1,1,0),IF(AND(Y19=1,Y24=1),IF(X19=1,0),0)))))</f>
        <v>0</v>
      </c>
      <c r="AB19" s="244" t="str">
        <f>IF(J19=1,IF(K19="=",IF(M19=1,IF(N19="=",IF(P19=1,IF(Q19="=",IF(Y19=1,IF(Z19="=",IF(AA19=1,1,""),1),""),1),""),1),""),1),"")</f>
        <v/>
      </c>
      <c r="AC19" s="90">
        <f t="shared" ref="AC19:AC24" si="81">IF(OR(B19=0,AB19=1),0,H19)</f>
        <v>0</v>
      </c>
      <c r="AD19" s="90">
        <f>IF(OR(AB19=1,B19=0),0,IF(ISERROR(RANK(AC19,AC19:AC24,0)),0,RANK(AC19,AC19:AC24,0)))</f>
        <v>0</v>
      </c>
      <c r="AE19" s="90" t="str">
        <f>IF(AD19=1,IF(ISNUMBER(MATCH(AD19,AD20:AD24,0)),"=",""),"")</f>
        <v/>
      </c>
      <c r="AF19" s="90">
        <f t="shared" ref="AF19:AF24" si="82">IF(AD19=1,I19,-1)</f>
        <v>-1</v>
      </c>
      <c r="AG19" s="90">
        <f>IF(OR(AB19=1,B19=0),0,IF(ISERROR(RANK(AF19,AF19:AF24,0)),0,RANK(AF19,AF19:AF24,0)))</f>
        <v>0</v>
      </c>
      <c r="AH19" s="90" t="str">
        <f>IF(AG19=1,IF(ISNUMBER(MATCH(AG19,AG20:AG24,0)),"=",""),"")</f>
        <v/>
      </c>
      <c r="AI19" s="90">
        <f t="shared" ref="AI19:AI24" si="83">IF(AG19=1,G19,-1)</f>
        <v>-1</v>
      </c>
      <c r="AJ19" s="90">
        <f>IF(OR(AB19=1,B19=0),0,IF(ISERROR(RANK(AI19,AI19:AI24,0)),0,RANK(AI19,AI19:AI24,0)))</f>
        <v>0</v>
      </c>
      <c r="AK19" s="90" t="str">
        <f>IF(AJ19=1,IF(ISNUMBER(MATCH(AJ19,AJ20:AJ24,0)),"=",""),"")</f>
        <v/>
      </c>
      <c r="AL19" s="90">
        <f>IF(CONCATENATE(AJ19,AK19)="1=",1,0)</f>
        <v>0</v>
      </c>
      <c r="AM19" s="95"/>
      <c r="AN19" s="90">
        <f>IF(AND(AL19=1,AL20=1),IF('Result Calculations'!$E43=$A19,1,0),0)</f>
        <v>0</v>
      </c>
      <c r="AO19" s="90">
        <f>IF(AND(AL19=1,AL21=1),IF('Result Calculations'!$E44=$A19,1,0),0)</f>
        <v>0</v>
      </c>
      <c r="AP19" s="90">
        <f>IF(AND(AL19=1,AL22=1),IF('Result Calculations'!$E45=$A19,1,0),0)</f>
        <v>0</v>
      </c>
      <c r="AQ19" s="90">
        <f>IF(AND(AL19=1,AL23=1),IF('Result Calculations'!$E46=$A19,1,0),0)</f>
        <v>0</v>
      </c>
      <c r="AR19" s="90">
        <f>IF(AND(AL19=1,AL24=1),IF('Result Calculations'!$E47=$A19,1,0),0)</f>
        <v>0</v>
      </c>
      <c r="AS19" s="90">
        <f t="shared" ref="AS19:AS24" si="84">SUM(AM19:AR19)</f>
        <v>0</v>
      </c>
      <c r="AT19" s="90" t="str">
        <f>IF(AS19=1,IF(ISNUMBER(MATCH(AS19,AS20:AS24,0)),"=",""),"")</f>
        <v/>
      </c>
      <c r="AU19" s="90">
        <f>IF(AND(AS19=1,AS20=1),IF(AN19=1,1,0),IF(AND(AS19=1,AS21=1),IF(AO19=1,1,0),IF(AND(AS19=1,AS22=1),IF(AP19=1,1,0),IF(AND(AS19=1,AS23=1),IF(AQ19=1,1,0),IF(AND(AS19=1,AS24=1),IF(AR19=1,0),0)))))</f>
        <v>0</v>
      </c>
      <c r="AV19" s="244" t="str">
        <f>IF(AD19=1,IF(AE19="=",IF(AG19=1,IF(AH19="=",IF(AJ19=1,IF(AK19="=",IF(AS19=1,IF(AT19="=",IF(AU19=1,2,""),2),""),2),""),2),""),2),"")</f>
        <v/>
      </c>
      <c r="AW19" s="90">
        <f t="shared" ref="AW19:AW24" si="85">IF(OR(B19=0,AB19=1,AV19=2),0,H19)</f>
        <v>0</v>
      </c>
      <c r="AX19" s="90">
        <f>IF(OR(AB19=1,B19=0,AV19=2),0,IF(ISERROR(RANK(AW19,AW19:AW24,0)),0,RANK(AW19,AW19:AW24,0)))</f>
        <v>0</v>
      </c>
      <c r="AY19" s="90" t="str">
        <f>IF(AX19=1,IF(ISNUMBER(MATCH(AX19,AX20:AX24,0)),"=",""),"")</f>
        <v/>
      </c>
      <c r="AZ19" s="90">
        <f t="shared" ref="AZ19:AZ24" si="86">IF(OR(AB19=1,B19=0,AV19=2),0,I19)</f>
        <v>0</v>
      </c>
      <c r="BA19" s="90">
        <f>IF(OR(AB19=1,B19=0,AV19=2),0,IF(ISERROR(RANK(AZ19,AZ19:AZ24,0)),0,RANK(AZ19,AZ19:AZ24,0)))</f>
        <v>0</v>
      </c>
      <c r="BB19" s="90" t="str">
        <f>IF(BA19=1,IF(ISNUMBER(MATCH(BA19,BA20:BA24,0)),"=",""),"")</f>
        <v/>
      </c>
      <c r="BC19" s="108">
        <f t="shared" ref="BC19:BC24" si="87">IF(OR(B19=0,AB19=1,AV19=2),0,G19)</f>
        <v>0</v>
      </c>
      <c r="BD19" s="90">
        <f>IF(OR(AB19=1,B19=0,AV19=2),0,IF(ISERROR(RANK(BC19,BC19:BC24,0)),0,RANK(BC19,BC19:BC24,0)))</f>
        <v>0</v>
      </c>
      <c r="BE19" s="90" t="str">
        <f>IF(BD19=1,IF(ISNUMBER(MATCH(BD19,BD20:BD24,0)),"=",""),"")</f>
        <v/>
      </c>
      <c r="BF19" s="90">
        <f>IF(CONCATENATE(BD19,BE19)="1=",1,0)</f>
        <v>0</v>
      </c>
      <c r="BG19" s="95"/>
      <c r="BH19" s="90">
        <f>IF(AND(BF19=1,BF20=1),IF('Result Calculations'!$E43=$A19,1,0),0)</f>
        <v>0</v>
      </c>
      <c r="BI19" s="90">
        <f>IF(AND(BF19=1,BF21=1),IF('Result Calculations'!$E44=$A19,1,0),0)</f>
        <v>0</v>
      </c>
      <c r="BJ19" s="90">
        <f>IF(AND(BF19=1,BF22=1),IF('Result Calculations'!$E45=$A19,1,0),0)</f>
        <v>0</v>
      </c>
      <c r="BK19" s="90">
        <f>IF(AND(BF19=1,BF23=1),IF('Result Calculations'!$E46=$A19,1,0),0)</f>
        <v>0</v>
      </c>
      <c r="BL19" s="90">
        <f>IF(AND(BF19=1,BF24=1),IF('Result Calculations'!$E47=$A19,1,0),0)</f>
        <v>0</v>
      </c>
      <c r="BM19" s="90">
        <f t="shared" ref="BM19:BM24" si="88">SUM(BG19:BL19)</f>
        <v>0</v>
      </c>
      <c r="BN19" s="90" t="str">
        <f>IF(BM19=1,IF(ISNUMBER(MATCH(BM19,BM20:BM24,0)),"=",""),"")</f>
        <v/>
      </c>
      <c r="BO19" s="90">
        <f>IF(AND(BM19=1,BM20=1),IF(BH19=1,1,0),IF(AND(BM19=1,BM21=1),IF(BI19=1,1,0),IF(AND(BM19=1,BM22=1),IF(BJ19=1,1,0),IF(AND(BM19=1,BM23=1),IF(BK19=1,1,0),IF(AND(BM19=1,BM24=1),IF(BL19=1,0),0)))))</f>
        <v>0</v>
      </c>
      <c r="BP19" s="244" t="str">
        <f t="shared" ref="BP19:BP24" si="89">IF(AX19=1,IF(AY19="=",IF(BA19=1,IF(BB19="=",IF(BD19=1,IF(BE19="=",IF(BM19=1,IF(BN19="=",IF(BO19=1,3,""),3),""),3),""),3),""),3),"")</f>
        <v/>
      </c>
      <c r="BQ19" s="90">
        <f t="shared" ref="BQ19:BQ24" si="90">IF(OR(B19=0,AB19=1,AV19=2,BP19=3),0,H19)</f>
        <v>0</v>
      </c>
      <c r="BR19" s="90">
        <f>IF(OR(AB19=1,B19=0,AV19=2,BP19=3),0,IF(ISERROR(RANK(BQ19,BQ19:BQ24,0)),0,RANK(BQ19,BQ19:BQ24,0)))</f>
        <v>0</v>
      </c>
      <c r="BS19" s="90" t="str">
        <f>IF(BR19=1,IF(ISNUMBER(MATCH(BR19,BR20:BR24,0)),"=",""),"")</f>
        <v/>
      </c>
      <c r="BT19" s="90">
        <f t="shared" ref="BT19:BT24" si="91">IF(OR(AB19=1,B19=0,AV19=2,BP19=3),0,I19)</f>
        <v>0</v>
      </c>
      <c r="BU19" s="90">
        <f>IF(OR(AB19=1,B19=0,AV19=2,BP19=3),0,IF(ISERROR(RANK(BT19,BT19:BT24,0)),0,RANK(BT19,BT19:BT24,0)))</f>
        <v>0</v>
      </c>
      <c r="BV19" s="90" t="str">
        <f>IF(BU19=1,IF(ISNUMBER(MATCH(BU19,BU20:BU24,0)),"=",""),"")</f>
        <v/>
      </c>
      <c r="BW19" s="108">
        <f t="shared" ref="BW19:BW24" si="92">IF(OR(B19=0,AB19=1,AV19=2,BP19=3),0,G19)</f>
        <v>0</v>
      </c>
      <c r="BX19" s="90">
        <f>IF(OR(AB19=1,B19=0,AV19=2,BP19=3),0,IF(ISERROR(RANK(BW19,BW19:BW24,0)),0,RANK(BW19,BW19:BW24,0)))</f>
        <v>0</v>
      </c>
      <c r="BY19" s="90" t="str">
        <f>IF(BX19=1,IF(ISNUMBER(MATCH(BX19,BX20:BX24,0)),"=",""),"")</f>
        <v/>
      </c>
      <c r="BZ19" s="90">
        <f>IF(CONCATENATE(BX19,BY19)="1=",1,0)</f>
        <v>0</v>
      </c>
      <c r="CA19" s="95"/>
      <c r="CB19" s="90">
        <f>IF(AND(BZ19=1,BZ20=1),IF('Result Calculations'!$E43=$A19,1,0),0)</f>
        <v>0</v>
      </c>
      <c r="CC19" s="90">
        <f>IF(AND(BZ19=1,BZ21=1),IF('Result Calculations'!$E44=$A19,1,0),0)</f>
        <v>0</v>
      </c>
      <c r="CD19" s="90">
        <f>IF(AND(BZ19=1,BZ22=1),IF('Result Calculations'!$E45=$A19,1,0),0)</f>
        <v>0</v>
      </c>
      <c r="CE19" s="90">
        <f>IF(AND(BZ19=1,BZ23=1),IF('Result Calculations'!$E46=$A19,1,0),0)</f>
        <v>0</v>
      </c>
      <c r="CF19" s="90">
        <f>IF(AND(BZ19=1,BZ24=1),IF('Result Calculations'!$E47=$A19,1,0),0)</f>
        <v>0</v>
      </c>
      <c r="CG19" s="90">
        <f t="shared" ref="CG19:CG24" si="93">SUM(CA19:CF19)</f>
        <v>0</v>
      </c>
      <c r="CH19" s="90" t="str">
        <f>IF(CG19=1,IF(ISNUMBER(MATCH(CG19,CG20:CG24,0)),"=",""),"")</f>
        <v/>
      </c>
      <c r="CI19" s="90">
        <f>IF(AND(CG19=1,CG20=1),IF(CB19=1,1,0),IF(AND(CG19=1,CG21=1),IF(CC19=1,1,0),IF(AND(CG19=1,CG22=1),IF(CD19=1,1,0),IF(AND(CG19=1,CG23=1),IF(CE19=1,1,0),IF(AND(CG19=1,CG24=1),IF(CF19=1,0),0)))))</f>
        <v>0</v>
      </c>
      <c r="CJ19" s="244" t="str">
        <f>IF(BR19=1,IF(BS19="=",IF(BU19=1,IF(BV19="=",IF(BX19=1,IF(BY19="=",IF(CG19=1,IF(CH19="=",IF(CI19=1,4,""),4),""),4),""),4),""),4),"")</f>
        <v/>
      </c>
      <c r="CK19" s="90">
        <f t="shared" ref="CK19:CK24" si="94">IF(OR(B19=0,AB19=1,AV19=2,BP19=3,CJ19=4),0,H19)</f>
        <v>0</v>
      </c>
      <c r="CL19" s="90">
        <f>IF(OR(AB19=1,B19=0,AV19=2,BP19=3,CJ19=4),0,IF(ISERROR(RANK(CK19,CK19:CK24,0)),0,RANK(CK19,CK19:CK24,0)))</f>
        <v>0</v>
      </c>
      <c r="CM19" s="90" t="str">
        <f>IF(CL19=1,IF(ISNUMBER(MATCH(CL19,CL20:CL24,0)),"=",""),"")</f>
        <v/>
      </c>
      <c r="CN19" s="90">
        <f t="shared" ref="CN19:CN24" si="95">IF(OR(AB19=1,B19=0,AV19=2,BP19=3,CJ19=4),0,I19)</f>
        <v>0</v>
      </c>
      <c r="CO19" s="90">
        <f>IF(OR(AB19=1,B19=0,AV19=2,BP19=3,CJ19=4),0,IF(ISERROR(RANK(CN19,CN19:CN24,0)),0,RANK(CN19,CN19:CN24,0)))</f>
        <v>0</v>
      </c>
      <c r="CP19" s="90" t="str">
        <f>IF(CO19=1,IF(ISNUMBER(MATCH(CO19,CO20:CO24,0)),"=",""),"")</f>
        <v/>
      </c>
      <c r="CQ19" s="108">
        <f t="shared" ref="CQ19:CQ24" si="96">IF(OR(B19=0,AB19=1,AV19=2,BP19=3,CJ19=4),0,G19)</f>
        <v>0</v>
      </c>
      <c r="CR19" s="90">
        <f>IF(OR(AB19=1,B19=0,AV19=2,BP19=3,CJ19=4),0,IF(ISERROR(RANK(CQ19,CQ19:CQ24,0)),0,RANK(CQ19,CQ19:CQ24,0)))</f>
        <v>0</v>
      </c>
      <c r="CS19" s="90" t="str">
        <f>IF(CR19=1,IF(ISNUMBER(MATCH(CR19,CR20:CR24,0)),"=",""),"")</f>
        <v/>
      </c>
      <c r="CT19" s="90">
        <f>IF(CONCATENATE(CR19,CS19)="1=",1,0)</f>
        <v>0</v>
      </c>
      <c r="CU19" s="95"/>
      <c r="CV19" s="90">
        <f>IF(AND(CT19=1,CT20=1),IF('Result Calculations'!$E43=$A19,1,0),0)</f>
        <v>0</v>
      </c>
      <c r="CW19" s="90">
        <f>IF(AND(CT19=1,CT21=1),IF('Result Calculations'!$E44=$A19,1,0),0)</f>
        <v>0</v>
      </c>
      <c r="CX19" s="90">
        <f>IF(AND(CT19=1,CT22=1),IF('Result Calculations'!$E45=$A19,1,0),0)</f>
        <v>0</v>
      </c>
      <c r="CY19" s="90">
        <f>IF(AND(CT19=1,CT23=1),IF('Result Calculations'!$E46=$A19,1,0),0)</f>
        <v>0</v>
      </c>
      <c r="CZ19" s="90">
        <f>IF(AND(CT19=1,CT24=1),IF('Result Calculations'!$E47=$A19,1,0),0)</f>
        <v>0</v>
      </c>
      <c r="DA19" s="90">
        <f t="shared" ref="DA19:DA24" si="97">SUM(CU19:CZ19)</f>
        <v>0</v>
      </c>
      <c r="DB19" s="90" t="str">
        <f>IF(DA19=1,IF(ISNUMBER(MATCH(DA19,DA20:DA24,0)),"=",""),"")</f>
        <v/>
      </c>
      <c r="DC19" s="90">
        <f>IF(AND(DA19=1,DA20=1),IF(CV19=1,1,0),IF(AND(DA19=1,DA21=1),IF(CW19=1,1,0),IF(AND(DA19=1,DA22=1),IF(CX19=1,1,0),IF(AND(DA19=1,DA23=1),IF(CY19=1,1,0),IF(AND(DA19=1,DA24=1),IF(CZ19=1,0),0)))))</f>
        <v>0</v>
      </c>
      <c r="DD19" s="244" t="str">
        <f>IF(CL19=1,IF(CM19="=",IF(CO19=1,IF(CP19="=",IF(CR19=1,IF(CS19="=",IF(DA19=1,IF(DB19="=",IF(DC19=1,5,""),5),""),5),""),5),""),5),"")</f>
        <v/>
      </c>
      <c r="DE19" s="90">
        <f t="shared" ref="DE19:DE24" si="98">IF(OR(B19=0,AB19=1,AV19=2,BP19=3,CJ19=4,DD19=5),0,H19)</f>
        <v>0</v>
      </c>
      <c r="DF19" s="90">
        <f>IF(OR(AB19=1,B19=0,AV19=2,BP19=3,CJ19=4,DD19=5),0,IF(ISERROR(RANK(DE19,DE19:DE24,0)),0,RANK(DE19,DE19:DE24,0)))</f>
        <v>0</v>
      </c>
      <c r="DG19" s="90" t="str">
        <f>IF(DF19=1,IF(ISNUMBER(MATCH(DF19,DF20:DF24,0)),"=",""),"")</f>
        <v/>
      </c>
      <c r="DH19" s="90">
        <f t="shared" ref="DH19:DH24" si="99">IF(OR(AB19=1,B19=0,AV19=2,BP19=3,CJ19=4,DD19=5),0,I19)</f>
        <v>0</v>
      </c>
      <c r="DI19" s="90">
        <f>IF(OR(AB19=1,B19=0,AV19=2,BP19=3,CJ19=4,DD19=5),0,IF(ISERROR(RANK(DH19,DH19:DH24,0)),0,RANK(DH19,DH19:DH24,0)))</f>
        <v>0</v>
      </c>
      <c r="DJ19" s="90" t="str">
        <f>IF(DI19=1,IF(ISNUMBER(MATCH(DI19,DI20:DI24,0)),"=",""),"")</f>
        <v/>
      </c>
      <c r="DK19" s="108">
        <f t="shared" ref="DK19:DK24" si="100">IF(OR(B19=0,AB19=1,AV19=2,BP19=3,CJ19=4,DD19=5),0,G19)</f>
        <v>0</v>
      </c>
      <c r="DL19" s="90">
        <f>IF(OR(AB19=1,B19=0,AV19=2,BP19=3,CJ19=4,DD19=5),0,IF(ISERROR(RANK(DK19,DK19:DK24,0)),0,RANK(DK19,DK19:DK24,0)))</f>
        <v>0</v>
      </c>
      <c r="DM19" s="90" t="str">
        <f>IF(DL19=1,IF(ISNUMBER(MATCH(DL19,DL20:DL24,0)),"=",""),"")</f>
        <v/>
      </c>
      <c r="DN19" s="90">
        <f>IF(CONCATENATE(DL19,DM19)="1=",1,0)</f>
        <v>0</v>
      </c>
      <c r="DO19" s="95"/>
      <c r="DP19" s="90">
        <f>IF(AND(DN19=1,DN20=1),IF('Result Calculations'!$E43=$A19,1,0),0)</f>
        <v>0</v>
      </c>
      <c r="DQ19" s="90">
        <f>IF(AND(DN19=1,DN21=1),IF('Result Calculations'!$E44=$A19,1,0),0)</f>
        <v>0</v>
      </c>
      <c r="DR19" s="90">
        <f>IF(AND(DN19=1,DN22=1),IF('Result Calculations'!$E45=$A19,1,0),0)</f>
        <v>0</v>
      </c>
      <c r="DS19" s="90">
        <f>IF(AND(DN19=1,DN23=1),IF('Result Calculations'!$E46=$A19,1,0),0)</f>
        <v>0</v>
      </c>
      <c r="DT19" s="90">
        <f>IF(AND(DN19=1,DN24=1),IF('Result Calculations'!$E47=$A19,1,0),0)</f>
        <v>0</v>
      </c>
      <c r="DU19" s="90">
        <f t="shared" ref="DU19:DU24" si="101">SUM(DO19:DT19)</f>
        <v>0</v>
      </c>
      <c r="DV19" s="90" t="str">
        <f>IF(DU19=1,IF(ISNUMBER(MATCH(DU19,DU20:DU24,0)),"=",""),"")</f>
        <v/>
      </c>
      <c r="DW19" s="90">
        <f>IF(AND(DU19=1,DU20=1),IF(DP19=1,1,0),IF(AND(DU19=1,DU21=1),IF(DQ19=1,1,0),IF(AND(DU19=1,DU22=1),IF(DR19=1,1,0),IF(AND(DU19=1,DU23=1),IF(DS19=1,1,0),IF(AND(DU19=1,DU24=1),IF(DT19=1,0),0)))))</f>
        <v>0</v>
      </c>
      <c r="DX19" s="244" t="str">
        <f>IF(DF19=1,IF(DG19="=",IF(DI19=1,IF(DJ19="=",IF(DL19=1,IF(DM19="=",IF(DU19=1,IF(DV19="=",IF(DW19=1,6,""),6),""),6),""),6),""),6),"")</f>
        <v/>
      </c>
      <c r="DY19" s="248">
        <f t="shared" ref="DY19:DY24" si="102">IF(AB19=1,6,IF(AV19=2,5,IF(BP19=3,4,IF(CJ19=4,3,IF(DD19=5,2,IF(DX19=6,1,0))))))</f>
        <v>0</v>
      </c>
      <c r="DZ19" s="244">
        <f>RANK(DY19,DY19:DY24,0)</f>
        <v>1</v>
      </c>
      <c r="EA19" s="244" t="str">
        <f>IF(ISNUMBER(MATCH(DZ19,DZ20:DZ24,0)),"=","")</f>
        <v>=</v>
      </c>
    </row>
    <row r="20" spans="1:131">
      <c r="A20" s="246" t="str">
        <f>Groups!M4</f>
        <v>Jason Greenslade (Guernsey )</v>
      </c>
      <c r="B20" s="90">
        <f>SUM(COUNTIF(Results!K:K,A20),COUNTIF(Results!L:L,A20))</f>
        <v>0</v>
      </c>
      <c r="C20" s="90">
        <f>SUM(COUNTIF(Results!K:K,A20))</f>
        <v>0</v>
      </c>
      <c r="D20" s="90">
        <f t="shared" ref="D20:D24" si="103">B20-C20</f>
        <v>0</v>
      </c>
      <c r="E20" s="90">
        <f>SUM(SUMIF(Results!B:B,A20,Results!C:C),SUMIF(Results!J:J,A20,Results!G:G),SUMIF(Results!B:B,A20,Results!D:D),SUMIF(Results!J:J,A20,Results!H:H))</f>
        <v>0</v>
      </c>
      <c r="F20" s="90">
        <f>SUM(SUMIF(Results!B:B,A20,Results!G:G),SUMIF(Results!J:J,A20,Results!C:C),SUMIF(Results!B:B,A20,Results!H:H),SUMIF(Results!J:J,A20,Results!D:D))</f>
        <v>0</v>
      </c>
      <c r="G20" s="108">
        <f t="shared" ref="G20:G24" si="104">E20-F20</f>
        <v>0</v>
      </c>
      <c r="H20" s="90">
        <f t="shared" ref="H20:H24" si="105">C20*3</f>
        <v>0</v>
      </c>
      <c r="I20" s="90">
        <f>SUM(SUMIF(Results!N:N,A20,Results!R:R),SUMIF(Results!T:T,A20,Results!X:X))</f>
        <v>0</v>
      </c>
      <c r="J20" s="90">
        <f>IF(B20=0,0,RANK(H20,H19:H24,0))</f>
        <v>0</v>
      </c>
      <c r="K20" s="90" t="str">
        <f>IF(J20=1,IF(ISNUMBER(MATCH(J20,J21:J24,0)),"=",IF(ISNUMBER(MATCH(J20,J19,0)),"=","")),"")</f>
        <v/>
      </c>
      <c r="L20" s="90">
        <f t="shared" si="78"/>
        <v>-1</v>
      </c>
      <c r="M20" s="90">
        <f>IF(B20=0,0,IF(ISERROR(RANK(L20,L19:L24,0)),0,RANK(L20,L19:L24,0)))</f>
        <v>0</v>
      </c>
      <c r="N20" s="90" t="str">
        <f>IF(M20=1,IF(ISNUMBER(MATCH(M20,M21:M24,0)),"=",IF(ISNUMBER(MATCH(M20,M19,0)),"=","")),"")</f>
        <v/>
      </c>
      <c r="O20" s="90">
        <f t="shared" si="79"/>
        <v>-1</v>
      </c>
      <c r="P20" s="90">
        <f>IF(B20=0,0,IF(ISERROR(RANK(O20,O19:O24,0)),0,RANK(O20,O19:O24,0)))</f>
        <v>0</v>
      </c>
      <c r="Q20" s="90" t="str">
        <f>IF(P20=1,IF(ISNUMBER(MATCH(P20,P21:P24,0)),"=",IF(ISNUMBER(MATCH(P20,P19,0)),"=","")),"")</f>
        <v/>
      </c>
      <c r="R20" s="90">
        <f t="shared" ref="R20:R24" si="106">IF(CONCATENATE(P20,Q20)="1=",1,0)</f>
        <v>0</v>
      </c>
      <c r="S20" s="90">
        <f>IF(AND(R19=1,R20=1),IF('Result Calculations'!$E43=$A20,1,0),0)</f>
        <v>0</v>
      </c>
      <c r="T20" s="95"/>
      <c r="U20" s="90">
        <f>IF(AND(R20=1,R21=1),IF('Result Calculations'!$E48=$A20,1,0),0)</f>
        <v>0</v>
      </c>
      <c r="V20" s="90">
        <f>IF(AND(R20=1,R22=1),IF('Result Calculations'!$E49=$A20,1,0),0)</f>
        <v>0</v>
      </c>
      <c r="W20" s="90">
        <f>IF(AND(R20=1,R23=1),IF('Result Calculations'!$E50=$A20,1,0),0)</f>
        <v>0</v>
      </c>
      <c r="X20" s="90">
        <f>IF(AND(R20=1,R24=1),IF('Result Calculations'!$E51=$A20,1,0),0)</f>
        <v>0</v>
      </c>
      <c r="Y20" s="90">
        <f t="shared" si="80"/>
        <v>0</v>
      </c>
      <c r="Z20" s="90" t="str">
        <f>IF(Y20=1,IF(ISNUMBER(MATCH(Y20,Y21:Y24,0)),"=",IF(ISNUMBER(MATCH(Y20,Y19,0)),"=","")),"")</f>
        <v/>
      </c>
      <c r="AA20" s="90">
        <f>IF(AND(Y20=1,Y19=1),IF(S20=1,1,0),IF(AND(Y20=1,Y21=1),IF(U20=1,1,0),IF(AND(Y20=1,Y22=1),IF(V20=1,1,0),IF(AND(Y20=1,Y23=1),IF(W20=1,1,0),IF(AND(Y20=1,Y24=1),IF(X20=1,0),0)))))</f>
        <v>0</v>
      </c>
      <c r="AB20" s="244" t="str">
        <f t="shared" ref="AB20:AB24" si="107">IF(J20=1,IF(K20="=",IF(M20=1,IF(N20="=",IF(P20=1,IF(Q20="=",IF(Y20=1,IF(Z20="=",IF(AA20=1,2,""),2),""),2),""),2),""),2),"")</f>
        <v/>
      </c>
      <c r="AC20" s="90">
        <f t="shared" si="81"/>
        <v>0</v>
      </c>
      <c r="AD20" s="90">
        <f>IF(OR(AB20=1,B20=0),0,IF(ISERROR(RANK(AC20,AC19:AC24,0)),0,RANK(AC20,AC19:AC24,0)))</f>
        <v>0</v>
      </c>
      <c r="AE20" s="90" t="str">
        <f>IF(AD20=1,IF(ISNUMBER(MATCH(AD20,AD21:AD24,0)),"=",IF(ISNUMBER(MATCH(AD20,AD19,0)),"=","")),"")</f>
        <v/>
      </c>
      <c r="AF20" s="90">
        <f t="shared" si="82"/>
        <v>-1</v>
      </c>
      <c r="AG20" s="90">
        <f>IF(OR(AB20=1,B20=0),0,IF(ISERROR(RANK(AF20,AF19:AF24,0)),0,RANK(AF20,AF19:AF24,0)))</f>
        <v>0</v>
      </c>
      <c r="AH20" s="90" t="str">
        <f>IF(AG20=1,IF(ISNUMBER(MATCH(AG20,AG21:AG24,0)),"=",IF(ISNUMBER(MATCH(AG20,AG19,0)),"=","")),"")</f>
        <v/>
      </c>
      <c r="AI20" s="90">
        <f t="shared" si="83"/>
        <v>-1</v>
      </c>
      <c r="AJ20" s="90">
        <f>IF(OR(AB20=1,B20=0),0,IF(ISERROR(RANK(AI20,AI19:AI24,0)),0,RANK(AI20,AI19:AI24,0)))</f>
        <v>0</v>
      </c>
      <c r="AK20" s="90" t="str">
        <f>IF(AJ20=1,IF(ISNUMBER(MATCH(AJ20,AJ21:AJ24,0)),"=",IF(ISNUMBER(MATCH(AJ20,AJ19,0)),"=","")),"")</f>
        <v/>
      </c>
      <c r="AL20" s="90">
        <f t="shared" ref="AL20:AL24" si="108">IF(CONCATENATE(AJ20,AK20)="1=",1,0)</f>
        <v>0</v>
      </c>
      <c r="AM20" s="90">
        <f>IF(AND(AL19=1,AL20=1),IF('Result Calculations'!$E43=$A20,1,0),0)</f>
        <v>0</v>
      </c>
      <c r="AN20" s="95"/>
      <c r="AO20" s="90">
        <f>IF(AND(AL20=1,AL21=1),IF('Result Calculations'!$E48=$A20,1,0),0)</f>
        <v>0</v>
      </c>
      <c r="AP20" s="90">
        <f>IF(AND(AL20=1,AL22=1),IF('Result Calculations'!$E49=$A20,1,0),0)</f>
        <v>0</v>
      </c>
      <c r="AQ20" s="90">
        <f>IF(AND(AL20=1,AL23=1),IF('Result Calculations'!$E50=$A20,1,0),0)</f>
        <v>0</v>
      </c>
      <c r="AR20" s="90">
        <f>IF(AND(AL20=1,AL24=1),IF('Result Calculations'!$E51=$A20,1,0),0)</f>
        <v>0</v>
      </c>
      <c r="AS20" s="90">
        <f t="shared" si="84"/>
        <v>0</v>
      </c>
      <c r="AT20" s="90" t="str">
        <f>IF(AS20=1,IF(ISNUMBER(MATCH(AS20,AS21:AS24,0)),"=",IF(ISNUMBER(MATCH(AS20,AS19,0)),"=","")),"")</f>
        <v/>
      </c>
      <c r="AU20" s="90">
        <f>IF(AND(AS20=1,AS19=1),IF(AM20=1,1,0),IF(AND(AS20=1,AS21=1),IF(AO20=1,1,0),IF(AND(AS20=1,AS22=1),IF(AP20=1,1,0),IF(AND(AS20=1,AS23=1),IF(AQ20=1,1,0),IF(AND(AS20=1,AS24=1),IF(AR20=1,0),0)))))</f>
        <v>0</v>
      </c>
      <c r="AV20" s="244" t="str">
        <f t="shared" ref="AV20:AV24" si="109">IF(AD20=1,IF(AE20="=",IF(AG20=1,IF(AH20="=",IF(AJ20=1,IF(AK20="=",IF(AS20=1,IF(AT20="=",IF(AU20=1,2,""),2),""),2),""),2),""),2),"")</f>
        <v/>
      </c>
      <c r="AW20" s="90">
        <f t="shared" si="85"/>
        <v>0</v>
      </c>
      <c r="AX20" s="90">
        <f>IF(OR(AB20=1,B20=0,AV20=2),0,IF(ISERROR(RANK(AW20,AW19:AW24,0)),0,RANK(AW20,AW19:AW24,0)))</f>
        <v>0</v>
      </c>
      <c r="AY20" s="90" t="str">
        <f>IF(AX20=1,IF(ISNUMBER(MATCH(AX20,AX21:AX24,0)),"=",IF(ISNUMBER(MATCH(AX20,AX19,0)),"=","")),"")</f>
        <v/>
      </c>
      <c r="AZ20" s="90">
        <f t="shared" si="86"/>
        <v>0</v>
      </c>
      <c r="BA20" s="90">
        <f>IF(OR(AB20=1,B20=0,AV20=2),0,IF(ISERROR(RANK(AZ20,AZ19:AZ24,0)),0,RANK(AZ20,AZ19:AZ24,0)))</f>
        <v>0</v>
      </c>
      <c r="BB20" s="90" t="str">
        <f>IF(BA20=1,IF(ISNUMBER(MATCH(BA20,BA21:BA24,0)),"=",IF(ISNUMBER(MATCH(BA20,BA19,0)),"=","")),"")</f>
        <v/>
      </c>
      <c r="BC20" s="108">
        <f t="shared" si="87"/>
        <v>0</v>
      </c>
      <c r="BD20" s="90">
        <f>IF(OR(AB20=1,B20=0,AV20=2),0,IF(ISERROR(RANK(BC20,BC19:BC24,0)),0,RANK(BC20,BC19:BC24,0)))</f>
        <v>0</v>
      </c>
      <c r="BE20" s="90" t="str">
        <f>IF(BD20=1,IF(ISNUMBER(MATCH(BD20,BD21:BD24,0)),"=",IF(ISNUMBER(MATCH(BD20,BD19,0)),"=","")),"")</f>
        <v/>
      </c>
      <c r="BF20" s="90">
        <f t="shared" ref="BF20:BF24" si="110">IF(CONCATENATE(BD20,BE20)="1=",1,0)</f>
        <v>0</v>
      </c>
      <c r="BG20" s="90">
        <f>IF(AND(BF19=1,BF20=1),IF('Result Calculations'!$E43=$A20,1,0),0)</f>
        <v>0</v>
      </c>
      <c r="BH20" s="95"/>
      <c r="BI20" s="90">
        <f>IF(AND(BF20=1,BF21=1),IF('Result Calculations'!$E48=$A20,1,0),0)</f>
        <v>0</v>
      </c>
      <c r="BJ20" s="90">
        <f>IF(AND(BF20=1,BF22=1),IF('Result Calculations'!$E49=$A20,1,0),0)</f>
        <v>0</v>
      </c>
      <c r="BK20" s="90">
        <f>IF(AND(BF20=1,BF23=1),IF('Result Calculations'!$E50=$A20,1,0),0)</f>
        <v>0</v>
      </c>
      <c r="BL20" s="90">
        <f>IF(AND(BF20=1,BF24=1),IF('Result Calculations'!$E51=$A20,1,0),0)</f>
        <v>0</v>
      </c>
      <c r="BM20" s="90">
        <f t="shared" si="88"/>
        <v>0</v>
      </c>
      <c r="BN20" s="90" t="str">
        <f>IF(BM20=1,IF(ISNUMBER(MATCH(BM20,BM21:BM24,0)),"=",IF(ISNUMBER(MATCH(BM20,BM19,0)),"=","")),"")</f>
        <v/>
      </c>
      <c r="BO20" s="90">
        <f>IF(AND(BM20=1,BM19=1),IF(BG20=1,1,0),IF(AND(BM20=1,BM21=1),IF(BI20=1,1,0),IF(AND(BM20=1,BM22=1),IF(BJ20=1,1,0),IF(AND(BM20=1,BM23=1),IF(BK20=1,1,0),IF(AND(BM20=1,BM24=1),IF(BL20=1,0),0)))))</f>
        <v>0</v>
      </c>
      <c r="BP20" s="244" t="str">
        <f t="shared" si="89"/>
        <v/>
      </c>
      <c r="BQ20" s="90">
        <f t="shared" si="90"/>
        <v>0</v>
      </c>
      <c r="BR20" s="90">
        <f>IF(OR(AB20=1,B20=0,AV20=2,BP20=3),0,IF(ISERROR(RANK(BQ20,BQ19:BQ24,0)),0,RANK(BQ20,BQ19:BQ24,0)))</f>
        <v>0</v>
      </c>
      <c r="BS20" s="90" t="str">
        <f>IF(BR20=1,IF(ISNUMBER(MATCH(BR20,BR21:BR24,0)),"=",IF(ISNUMBER(MATCH(BR20,BR19,0)),"=","")),"")</f>
        <v/>
      </c>
      <c r="BT20" s="90">
        <f t="shared" si="91"/>
        <v>0</v>
      </c>
      <c r="BU20" s="90">
        <f>IF(OR(AB20=1,B20=0,AV20=2,BP20=3),0,IF(ISERROR(RANK(BT20,BT19:BT24,0)),0,RANK(BT20,BT19:BT24,0)))</f>
        <v>0</v>
      </c>
      <c r="BV20" s="90" t="str">
        <f>IF(BU20=1,IF(ISNUMBER(MATCH(BU20,BU21:BU24,0)),"=",IF(ISNUMBER(MATCH(BU20,BU19,0)),"=","")),"")</f>
        <v/>
      </c>
      <c r="BW20" s="108">
        <f t="shared" si="92"/>
        <v>0</v>
      </c>
      <c r="BX20" s="90">
        <f>IF(OR(AB20=1,B20=0,AV20=2,BP19=3),0,IF(ISERROR(RANK(BW20,BW19:BW24,0)),0,RANK(BW20,BW19:BW24,0)))</f>
        <v>0</v>
      </c>
      <c r="BY20" s="90" t="str">
        <f>IF(BX20=1,IF(ISNUMBER(MATCH(BX20,BX21:BX24,0)),"=",IF(ISNUMBER(MATCH(BX20,BX19,0)),"=","")),"")</f>
        <v/>
      </c>
      <c r="BZ20" s="90">
        <f t="shared" ref="BZ20:BZ24" si="111">IF(CONCATENATE(BX20,BY20)="1=",1,0)</f>
        <v>0</v>
      </c>
      <c r="CA20" s="90">
        <f>IF(AND(BZ19=1,BZ20=1),IF('Result Calculations'!$E43=$A20,1,0),0)</f>
        <v>0</v>
      </c>
      <c r="CB20" s="95"/>
      <c r="CC20" s="90">
        <f>IF(AND(BZ20=1,BZ21=1),IF('Result Calculations'!$E48=$A20,1,0),0)</f>
        <v>0</v>
      </c>
      <c r="CD20" s="90">
        <f>IF(AND(BZ20=1,BZ22=1),IF('Result Calculations'!$E49=$A20,1,0),0)</f>
        <v>0</v>
      </c>
      <c r="CE20" s="90">
        <f>IF(AND(BZ20=1,BZ23=1),IF('Result Calculations'!$E50=$A20,1,0),0)</f>
        <v>0</v>
      </c>
      <c r="CF20" s="90">
        <f>IF(AND(BZ20=1,BZ24=1),IF('Result Calculations'!$E51=$A20,1,0),0)</f>
        <v>0</v>
      </c>
      <c r="CG20" s="90">
        <f t="shared" si="93"/>
        <v>0</v>
      </c>
      <c r="CH20" s="90" t="str">
        <f>IF(CG20=1,IF(ISNUMBER(MATCH(CG20,CG21:CG24,0)),"=",IF(ISNUMBER(MATCH(CG20,CG19,0)),"=","")),"")</f>
        <v/>
      </c>
      <c r="CI20" s="90">
        <f>IF(AND(CG20=1,CG19=1),IF(CA20=1,1,0),IF(AND(CG20=1,CG21=1),IF(CC20=1,1,0),IF(AND(CG20=1,CG22=1),IF(CD20=1,1,0),IF(AND(CG20=1,CG23=1),IF(CE20=1,1,0),IF(AND(CG20=1,CG24=1),IF(CF20=1,0),0)))))</f>
        <v>0</v>
      </c>
      <c r="CJ20" s="244" t="str">
        <f t="shared" ref="CJ20:CJ24" si="112">IF(BR20=1,IF(BS20="=",IF(BU20=1,IF(BV20="=",IF(BX20=1,IF(BY20="=",IF(CG20=1,IF(CH20="=",IF(CI20=1,4,""),4),""),4),""),4),""),4),"")</f>
        <v/>
      </c>
      <c r="CK20" s="90">
        <f t="shared" si="94"/>
        <v>0</v>
      </c>
      <c r="CL20" s="90">
        <f>IF(OR(AB20=1,B20=0,AV20=2,BP20=3,CJ20=4),0,IF(ISERROR(RANK(CK20,CK19:CK24,0)),0,RANK(CK20,CK19:CK24,0)))</f>
        <v>0</v>
      </c>
      <c r="CM20" s="90" t="str">
        <f>IF(CL20=1,IF(ISNUMBER(MATCH(CL20,CL21:CL24,0)),"=",IF(ISNUMBER(MATCH(CL20,CL19,0)),"=","")),"")</f>
        <v/>
      </c>
      <c r="CN20" s="90">
        <f t="shared" si="95"/>
        <v>0</v>
      </c>
      <c r="CO20" s="90">
        <f>IF(OR(AB20=1,B20=0,AV20=2,BP20=3,CJ20=4),0,IF(ISERROR(RANK(CN20,CN19:CN24,0)),0,RANK(CN20,CN19:CN24,0)))</f>
        <v>0</v>
      </c>
      <c r="CP20" s="90" t="str">
        <f>IF(CO20=1,IF(ISNUMBER(MATCH(CO20,CO21:CO24,0)),"=",IF(ISNUMBER(MATCH(CO20,CO19,0)),"=","")),"")</f>
        <v/>
      </c>
      <c r="CQ20" s="108">
        <f t="shared" si="96"/>
        <v>0</v>
      </c>
      <c r="CR20" s="90">
        <f>IF(OR(AB20=1,B20=0,AV20=2,BP19=3,CJ20=4),0,IF(ISERROR(RANK(CQ20,CQ19:CQ24,0)),0,RANK(CQ20,CQ19:CQ24,0)))</f>
        <v>0</v>
      </c>
      <c r="CS20" s="90" t="str">
        <f>IF(CR20=1,IF(ISNUMBER(MATCH(CR20,CR21:CR24,0)),"=",IF(ISNUMBER(MATCH(CR20,CR19,0)),"=","")),"")</f>
        <v/>
      </c>
      <c r="CT20" s="90">
        <f t="shared" ref="CT20:CT24" si="113">IF(CONCATENATE(CR20,CS20)="1=",1,0)</f>
        <v>0</v>
      </c>
      <c r="CU20" s="90">
        <f>IF(AND(CT19=1,CT20=1),IF('Result Calculations'!$E43=$A20,1,0),0)</f>
        <v>0</v>
      </c>
      <c r="CV20" s="95"/>
      <c r="CW20" s="90">
        <f>IF(AND(CT20=1,CT21=1),IF('Result Calculations'!$E48=$A20,1,0),0)</f>
        <v>0</v>
      </c>
      <c r="CX20" s="90">
        <f>IF(AND(CT20=1,CT22=1),IF('Result Calculations'!$E49=$A20,1,0),0)</f>
        <v>0</v>
      </c>
      <c r="CY20" s="90">
        <f>IF(AND(CT20=1,CT23=1),IF('Result Calculations'!$E50=$A20,1,0),0)</f>
        <v>0</v>
      </c>
      <c r="CZ20" s="90">
        <f>IF(AND(CT20=1,CT24=1),IF('Result Calculations'!$E51=$A20,1,0),0)</f>
        <v>0</v>
      </c>
      <c r="DA20" s="90">
        <f t="shared" si="97"/>
        <v>0</v>
      </c>
      <c r="DB20" s="90" t="str">
        <f>IF(DA20=1,IF(ISNUMBER(MATCH(DA20,DA21:DA24,0)),"=",IF(ISNUMBER(MATCH(DA20,DA19,0)),"=","")),"")</f>
        <v/>
      </c>
      <c r="DC20" s="90">
        <f>IF(AND(DA20=1,DA19=1),IF(CU20=1,1,0),IF(AND(DA20=1,DA21=1),IF(CW20=1,1,0),IF(AND(DA20=1,DA22=1),IF(CX20=1,1,0),IF(AND(DA20=1,DA23=1),IF(CY20=1,1,0),IF(AND(DA20=1,DA24=1),IF(CZ20=1,0),0)))))</f>
        <v>0</v>
      </c>
      <c r="DD20" s="244" t="str">
        <f t="shared" ref="DD20:DD24" si="114">IF(CL20=1,IF(CM20="=",IF(CO20=1,IF(CP20="=",IF(CR20=1,IF(CS20="=",IF(DA20=1,IF(DB20="=",IF(DC20=1,5,""),5),""),5),""),5),""),5),"")</f>
        <v/>
      </c>
      <c r="DE20" s="90">
        <f t="shared" si="98"/>
        <v>0</v>
      </c>
      <c r="DF20" s="90">
        <f>IF(OR(AB20=1,B20=0,AV20=2,BP20=3,CJ20=4,DD20=5),0,IF(ISERROR(RANK(DE20,DE19:DE24,0)),0,RANK(DE20,DE19:DE24,0)))</f>
        <v>0</v>
      </c>
      <c r="DG20" s="90" t="str">
        <f>IF(DF20=1,IF(ISNUMBER(MATCH(DF20,DF21:DF24,0)),"=",IF(ISNUMBER(MATCH(DF20,DF19,0)),"=","")),"")</f>
        <v/>
      </c>
      <c r="DH20" s="90">
        <f t="shared" si="99"/>
        <v>0</v>
      </c>
      <c r="DI20" s="90">
        <f>IF(OR(AB20=1,B20=0,AV20=2,BP20=3,CJ20=4,DD20=5),0,IF(ISERROR(RANK(DH20,DH19:DH24,0)),0,RANK(DH20,DH19:DH24,0)))</f>
        <v>0</v>
      </c>
      <c r="DJ20" s="90" t="str">
        <f>IF(DI20=1,IF(ISNUMBER(MATCH(DI20,DI21:DI24,0)),"=",IF(ISNUMBER(MATCH(DI20,DI19,0)),"=","")),"")</f>
        <v/>
      </c>
      <c r="DK20" s="108">
        <f t="shared" si="100"/>
        <v>0</v>
      </c>
      <c r="DL20" s="90">
        <f>IF(OR(AB20=1,B20=0,AV20=2,BP19=3,CJ20=4,DD20=5),0,IF(ISERROR(RANK(DK20,DK19:DK24,0)),0,RANK(DK20,DK19:DK24,0)))</f>
        <v>0</v>
      </c>
      <c r="DM20" s="90" t="str">
        <f>IF(DL20=1,IF(ISNUMBER(MATCH(DL20,DL21:DL24,0)),"=",IF(ISNUMBER(MATCH(DL20,DL19,0)),"=","")),"")</f>
        <v/>
      </c>
      <c r="DN20" s="90">
        <f t="shared" ref="DN20:DN24" si="115">IF(CONCATENATE(DL20,DM20)="1=",1,0)</f>
        <v>0</v>
      </c>
      <c r="DO20" s="90">
        <f>IF(AND(DN19=1,DN20=1),IF('Result Calculations'!$E43=$A20,1,0),0)</f>
        <v>0</v>
      </c>
      <c r="DP20" s="95"/>
      <c r="DQ20" s="90">
        <f>IF(AND(DN20=1,DN21=1),IF('Result Calculations'!$E48=$A20,1,0),0)</f>
        <v>0</v>
      </c>
      <c r="DR20" s="90">
        <f>IF(AND(DN20=1,DN22=1),IF('Result Calculations'!$E49=$A20,1,0),0)</f>
        <v>0</v>
      </c>
      <c r="DS20" s="90">
        <f>IF(AND(DN20=1,DN23=1),IF('Result Calculations'!$E50=$A20,1,0),0)</f>
        <v>0</v>
      </c>
      <c r="DT20" s="90">
        <f>IF(AND(DN20=1,DN24=1),IF('Result Calculations'!$E51=$A20,1,0),0)</f>
        <v>0</v>
      </c>
      <c r="DU20" s="90">
        <f t="shared" si="101"/>
        <v>0</v>
      </c>
      <c r="DV20" s="90" t="str">
        <f>IF(DU20=1,IF(ISNUMBER(MATCH(DU20,DU21:DU24,0)),"=",IF(ISNUMBER(MATCH(DU20,DU19,0)),"=","")),"")</f>
        <v/>
      </c>
      <c r="DW20" s="90">
        <f>IF(AND(DU20=1,DU19=1),IF(DO20=1,1,0),IF(AND(DU20=1,DU21=1),IF(DQ20=1,1,0),IF(AND(DU20=1,DU22=1),IF(DR20=1,1,0),IF(AND(DU20=1,DU23=1),IF(DS20=1,1,0),IF(AND(DU20=1,DU24=1),IF(DT20=1,0),0)))))</f>
        <v>0</v>
      </c>
      <c r="DX20" s="244" t="str">
        <f t="shared" ref="DX20:DX24" si="116">IF(DF20=1,IF(DG20="=",IF(DI20=1,IF(DJ20="=",IF(DL20=1,IF(DM20="=",IF(DU20=1,IF(DV20="=",IF(DW20=1,6,""),6),""),6),""),6),""),6),"")</f>
        <v/>
      </c>
      <c r="DY20" s="248">
        <f t="shared" si="102"/>
        <v>0</v>
      </c>
      <c r="DZ20" s="244">
        <f>RANK(DY20,DY19:DY24,0)</f>
        <v>1</v>
      </c>
      <c r="EA20" s="244" t="str">
        <f>IF(OR(ISNUMBER(MATCH(DZ20,DZ21:DZ24,0)),ISNUMBER(MATCH(DZ20,DZ19:DZ19,0))),"=","")</f>
        <v>=</v>
      </c>
    </row>
    <row r="21" spans="1:131">
      <c r="A21" s="246" t="str">
        <f>Groups!M5</f>
        <v>Michael Stepney (Scotland)</v>
      </c>
      <c r="B21" s="90">
        <f>SUM(COUNTIF(Results!K:K,A21),COUNTIF(Results!L:L,A21))</f>
        <v>0</v>
      </c>
      <c r="C21" s="90">
        <f>SUM(COUNTIF(Results!K:K,A21))</f>
        <v>0</v>
      </c>
      <c r="D21" s="90">
        <f t="shared" si="103"/>
        <v>0</v>
      </c>
      <c r="E21" s="90">
        <f>SUM(SUMIF(Results!B:B,A21,Results!C:C),SUMIF(Results!J:J,A21,Results!G:G),SUMIF(Results!B:B,A21,Results!D:D),SUMIF(Results!J:J,A21,Results!H:H))</f>
        <v>0</v>
      </c>
      <c r="F21" s="90">
        <f>SUM(SUMIF(Results!B:B,A21,Results!G:G),SUMIF(Results!J:J,A21,Results!C:C),SUMIF(Results!B:B,A21,Results!H:H),SUMIF(Results!J:J,A21,Results!D:D))</f>
        <v>0</v>
      </c>
      <c r="G21" s="108">
        <f t="shared" si="104"/>
        <v>0</v>
      </c>
      <c r="H21" s="90">
        <f t="shared" si="105"/>
        <v>0</v>
      </c>
      <c r="I21" s="90">
        <f>SUM(SUMIF(Results!N:N,A21,Results!R:R),SUMIF(Results!T:T,A21,Results!X:X))</f>
        <v>0</v>
      </c>
      <c r="J21" s="90">
        <f>IF(B21=0,0,RANK(H21,H19:H24,0))</f>
        <v>0</v>
      </c>
      <c r="K21" s="90" t="str">
        <f>IF(J21=1,IF(ISNUMBER(MATCH(J21,J22:J24,0)),"=",IF(ISNUMBER(MATCH(J21,J19:J20,0)),"=","")),"")</f>
        <v/>
      </c>
      <c r="L21" s="90">
        <f t="shared" si="78"/>
        <v>-1</v>
      </c>
      <c r="M21" s="90">
        <f>IF(B21=0,0,IF(ISERROR(RANK(L21,L19:L24,0)),0,RANK(L21,L19:L24,0)))</f>
        <v>0</v>
      </c>
      <c r="N21" s="90" t="str">
        <f>IF(M21=1,IF(ISNUMBER(MATCH(M21,M22:M24,0)),"=",IF(ISNUMBER(MATCH(M21,M19:M20,0)),"=","")),"")</f>
        <v/>
      </c>
      <c r="O21" s="90">
        <f t="shared" si="79"/>
        <v>-1</v>
      </c>
      <c r="P21" s="90">
        <f>IF(B21=0,0,IF(ISERROR(RANK(O21,O19:O24,0)),0,RANK(O21,O19:O24,0)))</f>
        <v>0</v>
      </c>
      <c r="Q21" s="90" t="str">
        <f>IF(P21=1,IF(ISNUMBER(MATCH(P21,P22:P24,0)),"=",IF(ISNUMBER(MATCH(P21,P19:P20,0)),"=","")),"")</f>
        <v/>
      </c>
      <c r="R21" s="90">
        <f t="shared" si="106"/>
        <v>0</v>
      </c>
      <c r="S21" s="90">
        <f>IF(AND(R19=1,R21=1),IF('Result Calculations'!$E44=$A21,1,0),0)</f>
        <v>0</v>
      </c>
      <c r="T21" s="90">
        <f>IF(AND(R20=1,R21=1),IF('Result Calculations'!$E48=$A21,1,0),0)</f>
        <v>0</v>
      </c>
      <c r="U21" s="95"/>
      <c r="V21" s="90">
        <f>IF(AND(R21=1,R22=1),IF('Result Calculations'!$E52=$A21,1,0),0)</f>
        <v>0</v>
      </c>
      <c r="W21" s="90">
        <f>IF(AND(R21=1,R23=1),IF('Result Calculations'!$E53=$A21,1,0),0)</f>
        <v>0</v>
      </c>
      <c r="X21" s="90">
        <f>IF(AND(R21=1,R24=1),IF('Result Calculations'!$E54=$A21,1,0),0)</f>
        <v>0</v>
      </c>
      <c r="Y21" s="90">
        <f t="shared" si="80"/>
        <v>0</v>
      </c>
      <c r="Z21" s="90" t="str">
        <f>IF(Y21=1,IF(ISNUMBER(MATCH(Y21,Y22:Y24,0)),"=",IF(ISNUMBER(MATCH(Y21,Y19:Y20,0)),"=","")),"")</f>
        <v/>
      </c>
      <c r="AA21" s="90">
        <f>IF(AND(Y21=1,Y19=1),IF(S21=1,1,0),IF(AND(Y21=1,Y20=1),IF(T21=1,1,0),IF(AND(Y21=1,Y22=1),IF(V21=1,1,0),IF(AND(Y21=1,Y23=1),IF(W21=1,1,0),IF(AND(Y21=1,Y24=1),IF(X21=1,0),0)))))</f>
        <v>0</v>
      </c>
      <c r="AB21" s="244" t="str">
        <f t="shared" si="107"/>
        <v/>
      </c>
      <c r="AC21" s="90">
        <f t="shared" si="81"/>
        <v>0</v>
      </c>
      <c r="AD21" s="90">
        <f>IF(OR(AB21=1,B21=0),0,IF(ISERROR(RANK(AC21,AC19:AC24,0)),0,RANK(AC21,AC19:AC24,0)))</f>
        <v>0</v>
      </c>
      <c r="AE21" s="90" t="str">
        <f>IF(AD21=1,IF(ISNUMBER(MATCH(AD21,AD22:AD24,0)),"=",IF(ISNUMBER(MATCH(AD21,AD19:AD20,0)),"=","")),"")</f>
        <v/>
      </c>
      <c r="AF21" s="90">
        <f t="shared" si="82"/>
        <v>-1</v>
      </c>
      <c r="AG21" s="90">
        <f>IF(OR(AB21=1,B21=0),0,IF(ISERROR(RANK(AF21,AF19:AF24,0)),0,RANK(AF21,AF19:AF24,0)))</f>
        <v>0</v>
      </c>
      <c r="AH21" s="90" t="str">
        <f>IF(AG21=1,IF(ISNUMBER(MATCH(AG21,AG22:AG24,0)),"=",IF(ISNUMBER(MATCH(AG21,AG19:AG20,0)),"=","")),"")</f>
        <v/>
      </c>
      <c r="AI21" s="90">
        <f t="shared" si="83"/>
        <v>-1</v>
      </c>
      <c r="AJ21" s="90">
        <f>IF(OR(AB21=1,B21=0),0,IF(ISERROR(RANK(AI21,AI19:AI24,0)),0,RANK(AI21,AI19:AI24,0)))</f>
        <v>0</v>
      </c>
      <c r="AK21" s="90" t="str">
        <f>IF(AJ21=1,IF(ISNUMBER(MATCH(AJ21,AJ22:AJ24,0)),"=",IF(ISNUMBER(MATCH(AJ21,AJ19:AJ20,0)),"=","")),"")</f>
        <v/>
      </c>
      <c r="AL21" s="90">
        <f t="shared" si="108"/>
        <v>0</v>
      </c>
      <c r="AM21" s="90">
        <f>IF(AND(AL19=1,AL21=1),IF('Result Calculations'!$E44=$A21,1,0),0)</f>
        <v>0</v>
      </c>
      <c r="AN21" s="90">
        <f>IF(AND(AL20=1,AL21=1),IF('Result Calculations'!$E48=$A21,1,0),0)</f>
        <v>0</v>
      </c>
      <c r="AO21" s="95"/>
      <c r="AP21" s="90">
        <f>IF(AND(AL21=1,AL22=1),IF('Result Calculations'!$E52=$A21,1,0),0)</f>
        <v>0</v>
      </c>
      <c r="AQ21" s="90">
        <f>IF(AND(AL21=1,AL23=1),IF('Result Calculations'!$E53=$A21,1,0),0)</f>
        <v>0</v>
      </c>
      <c r="AR21" s="90">
        <f>IF(AND(AL21=1,AL24=1),IF('Result Calculations'!$E54=$A21,1,0),0)</f>
        <v>0</v>
      </c>
      <c r="AS21" s="90">
        <f t="shared" si="84"/>
        <v>0</v>
      </c>
      <c r="AT21" s="90" t="str">
        <f>IF(AS21=1,IF(ISNUMBER(MATCH(AS21,AS22:AS24,0)),"=",IF(ISNUMBER(MATCH(AS21,AS19:AS20,0)),"=","")),"")</f>
        <v/>
      </c>
      <c r="AU21" s="90">
        <f>IF(AND(AS21=1,AS19=1),IF(AM21=1,1,0),IF(AND(AS21=1,AS20=1),IF(AN21=1,1,0),IF(AND(AS21=1,AS22=1),IF(AP21=1,1,0),IF(AND(AS21=1,AS23=1),IF(AQ21=1,1,0),IF(AND(AS21=1,AS24=1),IF(AR21=1,0),0)))))</f>
        <v>0</v>
      </c>
      <c r="AV21" s="244" t="str">
        <f t="shared" si="109"/>
        <v/>
      </c>
      <c r="AW21" s="90">
        <f t="shared" si="85"/>
        <v>0</v>
      </c>
      <c r="AX21" s="90">
        <f>IF(OR(AB21=1,B21=0,AV21=2),0,IF(ISERROR(RANK(AW21,AW19:AW24,0)),0,RANK(AW21,AW19:AW24,0)))</f>
        <v>0</v>
      </c>
      <c r="AY21" s="90" t="str">
        <f>IF(AX21=1,IF(ISNUMBER(MATCH(AX21,AX22:AX24,0)),"=",IF(ISNUMBER(MATCH(AX21,AX19:AX20,0)),"=","")),"")</f>
        <v/>
      </c>
      <c r="AZ21" s="90">
        <f t="shared" si="86"/>
        <v>0</v>
      </c>
      <c r="BA21" s="90">
        <f>IF(OR(AB21=1,B21=0,AV21=2),0,IF(ISERROR(RANK(AZ21,AZ19:AZ24,0)),0,RANK(AZ21,AZ19:AZ24,0)))</f>
        <v>0</v>
      </c>
      <c r="BB21" s="90" t="str">
        <f>IF(BA21=1,IF(ISNUMBER(MATCH(BA21,BA22:BA24,0)),"=",IF(ISNUMBER(MATCH(BA21,BA19:BA20,0)),"=","")),"")</f>
        <v/>
      </c>
      <c r="BC21" s="108">
        <f t="shared" si="87"/>
        <v>0</v>
      </c>
      <c r="BD21" s="90">
        <f>IF(OR(AB21=1,B21=0,AV21=2),0,IF(ISERROR(RANK(BC21,BC19:BC24,0)),0,RANK(BC21,BC19:BC24,0)))</f>
        <v>0</v>
      </c>
      <c r="BE21" s="90" t="str">
        <f>IF(BD21=1,IF(ISNUMBER(MATCH(BD21,BD22:BD24,0)),"=",IF(ISNUMBER(MATCH(BD21,BD19:BD20,0)),"=","")),"")</f>
        <v/>
      </c>
      <c r="BF21" s="90">
        <f t="shared" si="110"/>
        <v>0</v>
      </c>
      <c r="BG21" s="90">
        <f>IF(AND(BF19=1,BF21=1),IF('Result Calculations'!$E44=$A21,1,0),0)</f>
        <v>0</v>
      </c>
      <c r="BH21" s="90">
        <f>IF(AND(BF20=1,BF21=1),IF('Result Calculations'!$E48=$A21,1,0),0)</f>
        <v>0</v>
      </c>
      <c r="BI21" s="95"/>
      <c r="BJ21" s="90">
        <f>IF(AND(BF21=1,BF22=1),IF('Result Calculations'!$E52=$A21,1,0),0)</f>
        <v>0</v>
      </c>
      <c r="BK21" s="90">
        <f>IF(AND(BF21=1,BF23=1),IF('Result Calculations'!$E53=$A21,1,0),0)</f>
        <v>0</v>
      </c>
      <c r="BL21" s="90">
        <f>IF(AND(BF21=1,BF24=1),IF('Result Calculations'!$E54=$A21,1,0),0)</f>
        <v>0</v>
      </c>
      <c r="BM21" s="90">
        <f t="shared" si="88"/>
        <v>0</v>
      </c>
      <c r="BN21" s="90" t="str">
        <f>IF(BM21=1,IF(ISNUMBER(MATCH(BM21,BM22:BM24,0)),"=",IF(ISNUMBER(MATCH(BM21,BM19:BM20,0)),"=","")),"")</f>
        <v/>
      </c>
      <c r="BO21" s="90">
        <f>IF(AND(BM21=1,BM19=1),IF(BG21=1,1,0),IF(AND(BM21=1,BM20=1),IF(BH21=1,1,0),IF(AND(BM21=1,BM22=1),IF(BJ21=1,1,0),IF(AND(BM21=1,BM23=1),IF(BK21=1,1,0),IF(AND(BM21=1,BM24=1),IF(BL21=1,0),0)))))</f>
        <v>0</v>
      </c>
      <c r="BP21" s="244" t="str">
        <f t="shared" si="89"/>
        <v/>
      </c>
      <c r="BQ21" s="90">
        <f t="shared" si="90"/>
        <v>0</v>
      </c>
      <c r="BR21" s="90">
        <f>IF(OR(AB21=1,B21=0,AV21=2,BP21=3),0,IF(ISERROR(RANK(BQ21,BQ19:BQ24,0)),0,RANK(BQ21,BQ19:BQ24,0)))</f>
        <v>0</v>
      </c>
      <c r="BS21" s="90" t="str">
        <f>IF(BR21=1,IF(ISNUMBER(MATCH(BR21,BR22:BR24,0)),"=",IF(ISNUMBER(MATCH(BR21,BR19:BR20,0)),"=","")),"")</f>
        <v/>
      </c>
      <c r="BT21" s="90">
        <f t="shared" si="91"/>
        <v>0</v>
      </c>
      <c r="BU21" s="90">
        <f>IF(OR(AB21=1,B21=0,AV21=2,BP21=3),0,IF(ISERROR(RANK(BT21,BT19:BT24,0)),0,RANK(BT21,BT19:BT24,0)))</f>
        <v>0</v>
      </c>
      <c r="BV21" s="90" t="str">
        <f>IF(BU21=1,IF(ISNUMBER(MATCH(BU21,BU22:BU24,0)),"=",IF(ISNUMBER(MATCH(BU21,BU19:BU20,0)),"=","")),"")</f>
        <v/>
      </c>
      <c r="BW21" s="108">
        <f t="shared" si="92"/>
        <v>0</v>
      </c>
      <c r="BX21" s="90">
        <f>IF(OR(AB21=1,B21=0,AV21=2,BP19=3),0,IF(ISERROR(RANK(BW21,BW19:BW24,0)),0,RANK(BW21,BW19:BW24,0)))</f>
        <v>0</v>
      </c>
      <c r="BY21" s="90" t="str">
        <f>IF(BX21=1,IF(ISNUMBER(MATCH(BX21,BX22:BX24,0)),"=",IF(ISNUMBER(MATCH(BX21,BX19:BX20,0)),"=","")),"")</f>
        <v/>
      </c>
      <c r="BZ21" s="90">
        <f t="shared" si="111"/>
        <v>0</v>
      </c>
      <c r="CA21" s="90">
        <f>IF(AND(BZ19=1,BZ21=1),IF('Result Calculations'!$E44=$A21,1,0),0)</f>
        <v>0</v>
      </c>
      <c r="CB21" s="90">
        <f>IF(AND(BZ20=1,BZ21=1),IF('Result Calculations'!$E48=$A21,1,0),0)</f>
        <v>0</v>
      </c>
      <c r="CC21" s="95"/>
      <c r="CD21" s="90">
        <f>IF(AND(BZ21=1,BZ22=1),IF('Result Calculations'!$E52=$A21,1,0),0)</f>
        <v>0</v>
      </c>
      <c r="CE21" s="90">
        <f>IF(AND(BZ21=1,BZ23=1),IF('Result Calculations'!$E53=$A21,1,0),0)</f>
        <v>0</v>
      </c>
      <c r="CF21" s="90">
        <f>IF(AND(BZ21=1,BZ24=1),IF('Result Calculations'!$E54=$A21,1,0),0)</f>
        <v>0</v>
      </c>
      <c r="CG21" s="90">
        <f t="shared" si="93"/>
        <v>0</v>
      </c>
      <c r="CH21" s="90" t="str">
        <f>IF(CG21=1,IF(ISNUMBER(MATCH(CG21,CG22:CG24,0)),"=",IF(ISNUMBER(MATCH(CG21,CG19:CG20,0)),"=","")),"")</f>
        <v/>
      </c>
      <c r="CI21" s="90">
        <f>IF(AND(CG21=1,CG19=1),IF(CA21=1,1,0),IF(AND(CG21=1,CG20=1),IF(CB21=1,1,0),IF(AND(CG21=1,CG22=1),IF(CD21=1,1,0),IF(AND(CG21=1,CG23=1),IF(CE21=1,1,0),IF(AND(CG21=1,CG24=1),IF(CF21=1,0),0)))))</f>
        <v>0</v>
      </c>
      <c r="CJ21" s="244" t="str">
        <f t="shared" si="112"/>
        <v/>
      </c>
      <c r="CK21" s="90">
        <f t="shared" si="94"/>
        <v>0</v>
      </c>
      <c r="CL21" s="90">
        <f>IF(OR(AB21=1,B21=0,AV21=2,BP21=3,CJ21=4),0,IF(ISERROR(RANK(CK21,CK19:CK24,0)),0,RANK(CK21,CK19:CK24,0)))</f>
        <v>0</v>
      </c>
      <c r="CM21" s="90" t="str">
        <f>IF(CL21=1,IF(ISNUMBER(MATCH(CL21,CL22:CL24,0)),"=",IF(ISNUMBER(MATCH(CL21,CL19:CL20,0)),"=","")),"")</f>
        <v/>
      </c>
      <c r="CN21" s="90">
        <f t="shared" si="95"/>
        <v>0</v>
      </c>
      <c r="CO21" s="90">
        <f>IF(OR(AB21=1,B21=0,AV21=2,BP21=3,CJ21=4),0,IF(ISERROR(RANK(CN21,CN19:CN24,0)),0,RANK(CN21,CN19:CN24,0)))</f>
        <v>0</v>
      </c>
      <c r="CP21" s="90" t="str">
        <f>IF(CO21=1,IF(ISNUMBER(MATCH(CO21,CO22:CO24,0)),"=",IF(ISNUMBER(MATCH(CO21,CO19:CO20,0)),"=","")),"")</f>
        <v/>
      </c>
      <c r="CQ21" s="108">
        <f t="shared" si="96"/>
        <v>0</v>
      </c>
      <c r="CR21" s="90">
        <f>IF(OR(AB21=1,B21=0,AV21=2,BP19=3,CJ21=4),0,IF(ISERROR(RANK(CQ21,CQ19:CQ24,0)),0,RANK(CQ21,CQ19:CQ24,0)))</f>
        <v>0</v>
      </c>
      <c r="CS21" s="90" t="str">
        <f>IF(CR21=1,IF(ISNUMBER(MATCH(CR21,CR22:CR24,0)),"=",IF(ISNUMBER(MATCH(CR21,CR19:CR20,0)),"=","")),"")</f>
        <v/>
      </c>
      <c r="CT21" s="90">
        <f t="shared" si="113"/>
        <v>0</v>
      </c>
      <c r="CU21" s="90">
        <f>IF(AND(CT19=1,CT21=1),IF('Result Calculations'!$E44=$A21,1,0),0)</f>
        <v>0</v>
      </c>
      <c r="CV21" s="90">
        <f>IF(AND(CT20=1,CT21=1),IF('Result Calculations'!$E48=$A21,1,0),0)</f>
        <v>0</v>
      </c>
      <c r="CW21" s="95"/>
      <c r="CX21" s="90">
        <f>IF(AND(CT21=1,CT22=1),IF('Result Calculations'!$E52=$A21,1,0),0)</f>
        <v>0</v>
      </c>
      <c r="CY21" s="90">
        <f>IF(AND(CT21=1,CT23=1),IF('Result Calculations'!$E53=$A21,1,0),0)</f>
        <v>0</v>
      </c>
      <c r="CZ21" s="90">
        <f>IF(AND(CT21=1,CT24=1),IF('Result Calculations'!$E54=$A21,1,0),0)</f>
        <v>0</v>
      </c>
      <c r="DA21" s="90">
        <f t="shared" si="97"/>
        <v>0</v>
      </c>
      <c r="DB21" s="90" t="str">
        <f>IF(DA21=1,IF(ISNUMBER(MATCH(DA21,DA22:DA24,0)),"=",IF(ISNUMBER(MATCH(DA21,DA19:DA20,0)),"=","")),"")</f>
        <v/>
      </c>
      <c r="DC21" s="90">
        <f>IF(AND(DA21=1,DA19=1),IF(CU21=1,1,0),IF(AND(DA21=1,DA20=1),IF(CV21=1,1,0),IF(AND(DA21=1,DA22=1),IF(CX21=1,1,0),IF(AND(DA21=1,DA23=1),IF(CY21=1,1,0),IF(AND(DA21=1,DA24=1),IF(CZ21=1,0),0)))))</f>
        <v>0</v>
      </c>
      <c r="DD21" s="244" t="str">
        <f t="shared" si="114"/>
        <v/>
      </c>
      <c r="DE21" s="90">
        <f t="shared" si="98"/>
        <v>0</v>
      </c>
      <c r="DF21" s="90">
        <f>IF(OR(AB21=1,B21=0,AV21=2,BP21=3,CJ21=4,DD21=5),0,IF(ISERROR(RANK(DE21,DE19:DE24,0)),0,RANK(DE21,DE19:DE24,0)))</f>
        <v>0</v>
      </c>
      <c r="DG21" s="90" t="str">
        <f>IF(DF21=1,IF(ISNUMBER(MATCH(DF21,DF22:DF24,0)),"=",IF(ISNUMBER(MATCH(DF21,DF19:DF20,0)),"=","")),"")</f>
        <v/>
      </c>
      <c r="DH21" s="90">
        <f t="shared" si="99"/>
        <v>0</v>
      </c>
      <c r="DI21" s="90">
        <f>IF(OR(AB21=1,B21=0,AV21=2,BP21=3,CJ21=4,DD21=5),0,IF(ISERROR(RANK(DH21,DH19:DH24,0)),0,RANK(DH21,DH19:DH24,0)))</f>
        <v>0</v>
      </c>
      <c r="DJ21" s="90" t="str">
        <f>IF(DI21=1,IF(ISNUMBER(MATCH(DI21,DI22:DI24,0)),"=",IF(ISNUMBER(MATCH(DI21,DI19:DI20,0)),"=","")),"")</f>
        <v/>
      </c>
      <c r="DK21" s="108">
        <f t="shared" si="100"/>
        <v>0</v>
      </c>
      <c r="DL21" s="90">
        <f>IF(OR(AB21=1,B21=0,AV21=2,BP19=3,CJ21=4,DD21=5),0,IF(ISERROR(RANK(DK21,DK19:DK24,0)),0,RANK(DK21,DK19:DK24,0)))</f>
        <v>0</v>
      </c>
      <c r="DM21" s="90" t="str">
        <f>IF(DL21=1,IF(ISNUMBER(MATCH(DL21,DL22:DL24,0)),"=",IF(ISNUMBER(MATCH(DL21,DL19:DL20,0)),"=","")),"")</f>
        <v/>
      </c>
      <c r="DN21" s="90">
        <f t="shared" si="115"/>
        <v>0</v>
      </c>
      <c r="DO21" s="90">
        <f>IF(AND(DN19=1,DN21=1),IF('Result Calculations'!$E44=$A21,1,0),0)</f>
        <v>0</v>
      </c>
      <c r="DP21" s="90">
        <f>IF(AND(DN20=1,DN21=1),IF('Result Calculations'!$E48=$A21,1,0),0)</f>
        <v>0</v>
      </c>
      <c r="DQ21" s="95"/>
      <c r="DR21" s="90">
        <f>IF(AND(DN21=1,DN22=1),IF('Result Calculations'!$E52=$A21,1,0),0)</f>
        <v>0</v>
      </c>
      <c r="DS21" s="90">
        <f>IF(AND(DN21=1,DN23=1),IF('Result Calculations'!$E53=$A21,1,0),0)</f>
        <v>0</v>
      </c>
      <c r="DT21" s="90">
        <f>IF(AND(DN21=1,DN24=1),IF('Result Calculations'!$E54=$A21,1,0),0)</f>
        <v>0</v>
      </c>
      <c r="DU21" s="90">
        <f t="shared" si="101"/>
        <v>0</v>
      </c>
      <c r="DV21" s="90" t="str">
        <f>IF(DU21=1,IF(ISNUMBER(MATCH(DU21,DU22:DU24,0)),"=",IF(ISNUMBER(MATCH(DU21,DU19:DU20,0)),"=","")),"")</f>
        <v/>
      </c>
      <c r="DW21" s="90">
        <f>IF(AND(DU21=1,DU19=1),IF(DO21=1,1,0),IF(AND(DU21=1,DU20=1),IF(DP21=1,1,0),IF(AND(DU21=1,DU22=1),IF(DR21=1,1,0),IF(AND(DU21=1,DU23=1),IF(DS21=1,1,0),IF(AND(DU21=1,DU24=1),IF(DT21=1,0),0)))))</f>
        <v>0</v>
      </c>
      <c r="DX21" s="244" t="str">
        <f t="shared" si="116"/>
        <v/>
      </c>
      <c r="DY21" s="248">
        <f t="shared" si="102"/>
        <v>0</v>
      </c>
      <c r="DZ21" s="244">
        <f>RANK(DY21,DY19:DY24,0)</f>
        <v>1</v>
      </c>
      <c r="EA21" s="244" t="str">
        <f>IF(OR(ISNUMBER(MATCH(DZ21,DZ22:DZ24,0)),ISNUMBER(MATCH(DZ21,DZ19:DZ20,0))),"=","")</f>
        <v>=</v>
      </c>
    </row>
    <row r="22" spans="1:131">
      <c r="A22" s="246" t="str">
        <f>Groups!M6</f>
        <v>Carel Aaron Olivier (Namibia)</v>
      </c>
      <c r="B22" s="90">
        <f>SUM(COUNTIF(Results!K:K,A22),COUNTIF(Results!L:L,A22))</f>
        <v>0</v>
      </c>
      <c r="C22" s="90">
        <f>SUM(COUNTIF(Results!K:K,A22))</f>
        <v>0</v>
      </c>
      <c r="D22" s="90">
        <f t="shared" si="103"/>
        <v>0</v>
      </c>
      <c r="E22" s="90">
        <f>SUM(SUMIF(Results!B:B,A22,Results!C:C),SUMIF(Results!J:J,A22,Results!G:G),SUMIF(Results!B:B,A22,Results!D:D),SUMIF(Results!J:J,A22,Results!H:H))</f>
        <v>0</v>
      </c>
      <c r="F22" s="90">
        <f>SUM(SUMIF(Results!B:B,A22,Results!G:G),SUMIF(Results!J:J,A22,Results!C:C),SUMIF(Results!B:B,A22,Results!H:H),SUMIF(Results!J:J,A22,Results!D:D))</f>
        <v>0</v>
      </c>
      <c r="G22" s="108">
        <f t="shared" si="104"/>
        <v>0</v>
      </c>
      <c r="H22" s="90">
        <f t="shared" si="105"/>
        <v>0</v>
      </c>
      <c r="I22" s="90">
        <f>SUM(SUMIF(Results!N:N,A22,Results!R:R),SUMIF(Results!T:T,A22,Results!X:X))</f>
        <v>0</v>
      </c>
      <c r="J22" s="90">
        <f>IF(B22=0,0,RANK(H22,H19:H24,0))</f>
        <v>0</v>
      </c>
      <c r="K22" s="90" t="str">
        <f>IF(J22=1,IF(ISNUMBER(MATCH(J22,J23:J24,0)),"=",IF(ISNUMBER(MATCH(J22,J19:J21,0)),"=","")),"")</f>
        <v/>
      </c>
      <c r="L22" s="90">
        <f t="shared" si="78"/>
        <v>-1</v>
      </c>
      <c r="M22" s="90">
        <f>IF(B22=0,0,IF(ISERROR(RANK(L22,L19:L24,0)),0,RANK(L22,L19:L24,0)))</f>
        <v>0</v>
      </c>
      <c r="N22" s="90" t="str">
        <f>IF(M22=1,IF(ISNUMBER(MATCH(M22,M23:M24,0)),"=",IF(ISNUMBER(MATCH(M22,M19:M21,0)),"=","")),"")</f>
        <v/>
      </c>
      <c r="O22" s="90">
        <f t="shared" si="79"/>
        <v>-1</v>
      </c>
      <c r="P22" s="90">
        <f>IF(B22=0,0,IF(ISERROR(RANK(O22,O19:O24,0)),0,RANK(O22,O19:O24,0)))</f>
        <v>0</v>
      </c>
      <c r="Q22" s="90" t="str">
        <f>IF(P22=1,IF(ISNUMBER(MATCH(P22,P23:P24,0)),"=",IF(ISNUMBER(MATCH(P22,P19:P21,0)),"=","")),"")</f>
        <v/>
      </c>
      <c r="R22" s="90">
        <f t="shared" si="106"/>
        <v>0</v>
      </c>
      <c r="S22" s="90">
        <f>IF(AND(R19=1,R22=1),IF('Result Calculations'!$E45=$A22,1,0),0)</f>
        <v>0</v>
      </c>
      <c r="T22" s="90">
        <f>IF(AND(R21=1,R22=1),IF('Result Calculations'!$E49=$A22,1,0),0)</f>
        <v>0</v>
      </c>
      <c r="U22" s="90">
        <f>IF(AND(R21=1,R22=1),IF('Result Calculations'!$E52=$A22,1,0),0)</f>
        <v>0</v>
      </c>
      <c r="V22" s="95"/>
      <c r="W22" s="90">
        <f>IF(AND(R22=1,R23=1),IF('Result Calculations'!$E55=$A22,1,0),0)</f>
        <v>0</v>
      </c>
      <c r="X22" s="90">
        <f>IF(AND(R22=1,R24=1),IF('Result Calculations'!$E56=$A22,1,0),0)</f>
        <v>0</v>
      </c>
      <c r="Y22" s="90">
        <f t="shared" si="80"/>
        <v>0</v>
      </c>
      <c r="Z22" s="90" t="str">
        <f>IF(Y22=1,IF(ISNUMBER(MATCH(Y22,Y23:Y24,0)),"=",IF(ISNUMBER(MATCH(Y22,Y19:Y21,0)),"=","")),"")</f>
        <v/>
      </c>
      <c r="AA22" s="90">
        <f>IF(AND(Y22=1,Y19=1),IF(S22=1,1,0),IF(AND(Y22=1,Y20=1),IF(T22=1,1,0),IF(AND(Y22=1,Y21=1),IF(U22=1,1,0),IF(AND(Y22=1,Y23=1),IF(W22=1,1,0),IF(AND(Y22=1,Y24=1),IF(X22=1,0),0)))))</f>
        <v>0</v>
      </c>
      <c r="AB22" s="244" t="str">
        <f t="shared" si="107"/>
        <v/>
      </c>
      <c r="AC22" s="90">
        <f t="shared" si="81"/>
        <v>0</v>
      </c>
      <c r="AD22" s="90">
        <f>IF(OR(AB22=1,B22=0),0,IF(ISERROR(RANK(AC22,AC19:AC24,0)),0,RANK(AC22,AC19:AC24,0)))</f>
        <v>0</v>
      </c>
      <c r="AE22" s="90" t="str">
        <f>IF(AD22=1,IF(ISNUMBER(MATCH(AD22,AD23:AD24,0)),"=",IF(ISNUMBER(MATCH(AD22,AD19:AD21,0)),"=","")),"")</f>
        <v/>
      </c>
      <c r="AF22" s="90">
        <f t="shared" si="82"/>
        <v>-1</v>
      </c>
      <c r="AG22" s="90">
        <f>IF(OR(AB22=1,B22=0),0,IF(ISERROR(RANK(AF22,AF19:AF24,0)),0,RANK(AF22,AF19:AF24,0)))</f>
        <v>0</v>
      </c>
      <c r="AH22" s="90" t="str">
        <f>IF(AG22=1,IF(ISNUMBER(MATCH(AG22,AG23:AG24,0)),"=",IF(ISNUMBER(MATCH(AG22,AG19:AG21,0)),"=","")),"")</f>
        <v/>
      </c>
      <c r="AI22" s="90">
        <f t="shared" si="83"/>
        <v>-1</v>
      </c>
      <c r="AJ22" s="90">
        <f>IF(OR(AB22=1,B22=0),0,IF(ISERROR(RANK(AI22,AI19:AI24,0)),0,RANK(AI22,AI19:AI24,0)))</f>
        <v>0</v>
      </c>
      <c r="AK22" s="90" t="str">
        <f>IF(AJ22=1,IF(ISNUMBER(MATCH(AJ22,AJ23:AJ24,0)),"=",IF(ISNUMBER(MATCH(AJ22,AJ19:AJ21,0)),"=","")),"")</f>
        <v/>
      </c>
      <c r="AL22" s="90">
        <f t="shared" si="108"/>
        <v>0</v>
      </c>
      <c r="AM22" s="90">
        <f>IF(AND(AL19=1,AL22=1),IF('Result Calculations'!$E45=$A22,1,0),0)</f>
        <v>0</v>
      </c>
      <c r="AN22" s="90">
        <f>IF(AND(AL21=1,AL22=1),IF('Result Calculations'!$E49=$A22,1,0),0)</f>
        <v>0</v>
      </c>
      <c r="AO22" s="90">
        <f>IF(AND(AL21=1,AL22=1),IF('Result Calculations'!$E52=$A22,1,0),0)</f>
        <v>0</v>
      </c>
      <c r="AP22" s="95"/>
      <c r="AQ22" s="90">
        <f>IF(AND(AL22=1,AL23=1),IF('Result Calculations'!$E55=$A22,1,0),0)</f>
        <v>0</v>
      </c>
      <c r="AR22" s="90">
        <f>IF(AND(AL22=1,AL24=1),IF('Result Calculations'!$E56=$A22,1,0),0)</f>
        <v>0</v>
      </c>
      <c r="AS22" s="90">
        <f t="shared" si="84"/>
        <v>0</v>
      </c>
      <c r="AT22" s="90" t="str">
        <f>IF(AS22=1,IF(ISNUMBER(MATCH(AS22,AS23:AS24,0)),"=",IF(ISNUMBER(MATCH(AS22,AS19:AS21,0)),"=","")),"")</f>
        <v/>
      </c>
      <c r="AU22" s="90">
        <f>IF(AND(AS22=1,AS19=1),IF(AM22=1,1,0),IF(AND(AS22=1,AS20=1),IF(AN22=1,1,0),IF(AND(AS22=1,AS21=1),IF(AO22=1,1,0),IF(AND(AS22=1,AS23=1),IF(AQ22=1,1,0),IF(AND(AS22=1,AS24=1),IF(AR22=1,0),0)))))</f>
        <v>0</v>
      </c>
      <c r="AV22" s="244" t="str">
        <f t="shared" si="109"/>
        <v/>
      </c>
      <c r="AW22" s="90">
        <f t="shared" si="85"/>
        <v>0</v>
      </c>
      <c r="AX22" s="90">
        <f>IF(OR(AB22=1,B22=0,AV22=2),0,IF(ISERROR(RANK(AW22,AW19:AW24,0)),0,RANK(AW22,AW19:AW24,0)))</f>
        <v>0</v>
      </c>
      <c r="AY22" s="90" t="str">
        <f>IF(AX22=1,IF(ISNUMBER(MATCH(AX22,AX23:AX24,0)),"=",IF(ISNUMBER(MATCH(AX22,AX19:AX21,0)),"=","")),"")</f>
        <v/>
      </c>
      <c r="AZ22" s="90">
        <f t="shared" si="86"/>
        <v>0</v>
      </c>
      <c r="BA22" s="90">
        <f>IF(OR(AB22=1,B22=0,AV22=2),0,IF(ISERROR(RANK(AZ22,AZ19:AZ24,0)),0,RANK(AZ22,AZ19:AZ24,0)))</f>
        <v>0</v>
      </c>
      <c r="BB22" s="90" t="str">
        <f>IF(BA22=1,IF(ISNUMBER(MATCH(BA22,BA23:BA24,0)),"=",IF(ISNUMBER(MATCH(BA22,BA19:BA21,0)),"=","")),"")</f>
        <v/>
      </c>
      <c r="BC22" s="108">
        <f t="shared" si="87"/>
        <v>0</v>
      </c>
      <c r="BD22" s="90">
        <f>IF(OR(AB22=1,B22=0,AV22=2),0,IF(ISERROR(RANK(BC22,BC19:BC24,0)),0,RANK(BC22,BC19:BC24,0)))</f>
        <v>0</v>
      </c>
      <c r="BE22" s="90" t="str">
        <f>IF(BD22=1,IF(ISNUMBER(MATCH(BD22,BD23:BD24,0)),"=",IF(ISNUMBER(MATCH(BD22,BD19:BD21,0)),"=","")),"")</f>
        <v/>
      </c>
      <c r="BF22" s="90">
        <f t="shared" si="110"/>
        <v>0</v>
      </c>
      <c r="BG22" s="90">
        <f>IF(AND(BF19=1,BF22=1),IF('Result Calculations'!$E45=$A22,1,0),0)</f>
        <v>0</v>
      </c>
      <c r="BH22" s="90">
        <f>IF(AND(BF21=1,BF22=1),IF('Result Calculations'!$E49=$A22,1,0),0)</f>
        <v>0</v>
      </c>
      <c r="BI22" s="90">
        <f>IF(AND(BF21=1,BF22=1),IF('Result Calculations'!$E52=$A22,1,0),0)</f>
        <v>0</v>
      </c>
      <c r="BJ22" s="95"/>
      <c r="BK22" s="90">
        <f>IF(AND(BF22=1,BF23=1),IF('Result Calculations'!$E55=$A22,1,0),0)</f>
        <v>0</v>
      </c>
      <c r="BL22" s="90">
        <f>IF(AND(BF22=1,BF24=1),IF('Result Calculations'!$E56=$A22,1,0),0)</f>
        <v>0</v>
      </c>
      <c r="BM22" s="90">
        <f t="shared" si="88"/>
        <v>0</v>
      </c>
      <c r="BN22" s="90" t="str">
        <f>IF(BM22=1,IF(ISNUMBER(MATCH(BM22,BM23:BM24,0)),"=",IF(ISNUMBER(MATCH(BM22,BM19:BM21,0)),"=","")),"")</f>
        <v/>
      </c>
      <c r="BO22" s="90">
        <f>IF(AND(BM22=1,BM19=1),IF(BG22=1,1,0),IF(AND(BM22=1,BM20=1),IF(BH22=1,1,0),IF(AND(BM22=1,BM21=1),IF(BI22=1,1,0),IF(AND(BM22=1,BM23=1),IF(BK22=1,1,0),IF(AND(BM22=1,BM24=1),IF(BL22=1,0),0)))))</f>
        <v>0</v>
      </c>
      <c r="BP22" s="244" t="str">
        <f t="shared" si="89"/>
        <v/>
      </c>
      <c r="BQ22" s="90">
        <f t="shared" si="90"/>
        <v>0</v>
      </c>
      <c r="BR22" s="90">
        <f>IF(OR(AB22=1,B22=0,AV22=2,BP22=3),0,IF(ISERROR(RANK(BQ22,BQ19:BQ24,0)),0,RANK(BQ22,BQ19:BQ24,0)))</f>
        <v>0</v>
      </c>
      <c r="BS22" s="90" t="str">
        <f>IF(BR22=1,IF(ISNUMBER(MATCH(BR22,BR23:BR24,0)),"=",IF(ISNUMBER(MATCH(BR22,BR19:BR21,0)),"=","")),"")</f>
        <v/>
      </c>
      <c r="BT22" s="90">
        <f t="shared" si="91"/>
        <v>0</v>
      </c>
      <c r="BU22" s="90">
        <f>IF(OR(AB22=1,B22=0,AV22=2,BP22=3),0,IF(ISERROR(RANK(BT22,BT19:BT24,0)),0,RANK(BT22,BT19:BT24,0)))</f>
        <v>0</v>
      </c>
      <c r="BV22" s="90" t="str">
        <f>IF(BU22=1,IF(ISNUMBER(MATCH(BU22,BU23:BU24,0)),"=",IF(ISNUMBER(MATCH(BU22,BU19:BU21,0)),"=","")),"")</f>
        <v/>
      </c>
      <c r="BW22" s="108">
        <f t="shared" si="92"/>
        <v>0</v>
      </c>
      <c r="BX22" s="90">
        <f>IF(OR(AB22=1,B22=0,AV22=2,BP19=3),0,IF(ISERROR(RANK(BW22,BW19:BW24,0)),0,RANK(BW22,BW19:BW24,0)))</f>
        <v>0</v>
      </c>
      <c r="BY22" s="90" t="str">
        <f>IF(BX22=1,IF(ISNUMBER(MATCH(BX22,BX23:BX24,0)),"=",IF(ISNUMBER(MATCH(BX22,BX19:BX21,0)),"=","")),"")</f>
        <v/>
      </c>
      <c r="BZ22" s="90">
        <f t="shared" si="111"/>
        <v>0</v>
      </c>
      <c r="CA22" s="90">
        <f>IF(AND(BZ19=1,BZ22=1),IF('Result Calculations'!$E45=$A22,1,0),0)</f>
        <v>0</v>
      </c>
      <c r="CB22" s="90">
        <f>IF(AND(BZ21=1,BZ22=1),IF('Result Calculations'!$E49=$A22,1,0),0)</f>
        <v>0</v>
      </c>
      <c r="CC22" s="90">
        <f>IF(AND(BZ21=1,BZ22=1),IF('Result Calculations'!$E52=$A22,1,0),0)</f>
        <v>0</v>
      </c>
      <c r="CD22" s="95"/>
      <c r="CE22" s="90">
        <f>IF(AND(BZ22=1,BZ23=1),IF('Result Calculations'!$E55=$A22,1,0),0)</f>
        <v>0</v>
      </c>
      <c r="CF22" s="90">
        <f>IF(AND(BZ22=1,BZ24=1),IF('Result Calculations'!$E56=$A22,1,0),0)</f>
        <v>0</v>
      </c>
      <c r="CG22" s="90">
        <f t="shared" si="93"/>
        <v>0</v>
      </c>
      <c r="CH22" s="90" t="str">
        <f>IF(CG22=1,IF(ISNUMBER(MATCH(CG22,CG23:CG24,0)),"=",IF(ISNUMBER(MATCH(CG22,CG19:CG21,0)),"=","")),"")</f>
        <v/>
      </c>
      <c r="CI22" s="90">
        <f>IF(AND(CG22=1,CG19=1),IF(CA22=1,1,0),IF(AND(CG22=1,CG20=1),IF(CB22=1,1,0),IF(AND(CG22=1,CG21=1),IF(CC22=1,1,0),IF(AND(CG22=1,CG23=1),IF(CE22=1,1,0),IF(AND(CG22=1,CG24=1),IF(CF22=1,0),0)))))</f>
        <v>0</v>
      </c>
      <c r="CJ22" s="244" t="str">
        <f t="shared" si="112"/>
        <v/>
      </c>
      <c r="CK22" s="90">
        <f t="shared" si="94"/>
        <v>0</v>
      </c>
      <c r="CL22" s="90">
        <f>IF(OR(AB22=1,B22=0,AV22=2,BP22=3,CJ22=4),0,IF(ISERROR(RANK(CK22,CK19:CK24,0)),0,RANK(CK22,CK19:CK24,0)))</f>
        <v>0</v>
      </c>
      <c r="CM22" s="90" t="str">
        <f>IF(CL22=1,IF(ISNUMBER(MATCH(CL22,CL23:CL24,0)),"=",IF(ISNUMBER(MATCH(CL22,CL19:CL21,0)),"=","")),"")</f>
        <v/>
      </c>
      <c r="CN22" s="90">
        <f t="shared" si="95"/>
        <v>0</v>
      </c>
      <c r="CO22" s="90">
        <f>IF(OR(AB22=1,B22=0,AV22=2,BP22=3,CJ22=4),0,IF(ISERROR(RANK(CN22,CN19:CN24,0)),0,RANK(CN22,CN19:CN24,0)))</f>
        <v>0</v>
      </c>
      <c r="CP22" s="90" t="str">
        <f>IF(CO22=1,IF(ISNUMBER(MATCH(CO22,CO23:CO24,0)),"=",IF(ISNUMBER(MATCH(CO22,CO19:CO21,0)),"=","")),"")</f>
        <v/>
      </c>
      <c r="CQ22" s="108">
        <f t="shared" si="96"/>
        <v>0</v>
      </c>
      <c r="CR22" s="90">
        <f>IF(OR(AB22=1,B22=0,AV22=2,BP19=3,CJ22=4),0,IF(ISERROR(RANK(CQ22,CQ19:CQ24,0)),0,RANK(CQ22,CQ19:CQ24,0)))</f>
        <v>0</v>
      </c>
      <c r="CS22" s="90" t="str">
        <f>IF(CR22=1,IF(ISNUMBER(MATCH(CR22,CR23:CR24,0)),"=",IF(ISNUMBER(MATCH(CR22,CR19:CR21,0)),"=","")),"")</f>
        <v/>
      </c>
      <c r="CT22" s="90">
        <f t="shared" si="113"/>
        <v>0</v>
      </c>
      <c r="CU22" s="90">
        <f>IF(AND(CT19=1,CT22=1),IF('Result Calculations'!$E45=$A22,1,0),0)</f>
        <v>0</v>
      </c>
      <c r="CV22" s="90">
        <f>IF(AND(CT21=1,CT22=1),IF('Result Calculations'!$E49=$A22,1,0),0)</f>
        <v>0</v>
      </c>
      <c r="CW22" s="90">
        <f>IF(AND(CT21=1,CT22=1),IF('Result Calculations'!$E52=$A22,1,0),0)</f>
        <v>0</v>
      </c>
      <c r="CX22" s="95"/>
      <c r="CY22" s="90">
        <f>IF(AND(CT22=1,CT23=1),IF('Result Calculations'!$E55=$A22,1,0),0)</f>
        <v>0</v>
      </c>
      <c r="CZ22" s="90">
        <f>IF(AND(CT22=1,CT24=1),IF('Result Calculations'!$E56=$A22,1,0),0)</f>
        <v>0</v>
      </c>
      <c r="DA22" s="90">
        <f t="shared" si="97"/>
        <v>0</v>
      </c>
      <c r="DB22" s="90" t="str">
        <f>IF(DA22=1,IF(ISNUMBER(MATCH(DA22,DA23:DA24,0)),"=",IF(ISNUMBER(MATCH(DA22,DA19:DA21,0)),"=","")),"")</f>
        <v/>
      </c>
      <c r="DC22" s="90">
        <f>IF(AND(DA22=1,DA19=1),IF(CU22=1,1,0),IF(AND(DA22=1,DA20=1),IF(CV22=1,1,0),IF(AND(DA22=1,DA21=1),IF(CW22=1,1,0),IF(AND(DA22=1,DA23=1),IF(CY22=1,1,0),IF(AND(DA22=1,DA24=1),IF(CZ22=1,0),0)))))</f>
        <v>0</v>
      </c>
      <c r="DD22" s="244" t="str">
        <f t="shared" si="114"/>
        <v/>
      </c>
      <c r="DE22" s="90">
        <f t="shared" si="98"/>
        <v>0</v>
      </c>
      <c r="DF22" s="90">
        <f>IF(OR(AB22=1,B22=0,AV22=2,BP22=3,CJ22=4,DD22=5),0,IF(ISERROR(RANK(DE22,DE19:DE24,0)),0,RANK(DE22,DE19:DE24,0)))</f>
        <v>0</v>
      </c>
      <c r="DG22" s="90" t="str">
        <f>IF(DF22=1,IF(ISNUMBER(MATCH(DF22,DF23:DF24,0)),"=",IF(ISNUMBER(MATCH(DF22,DF19:DF21,0)),"=","")),"")</f>
        <v/>
      </c>
      <c r="DH22" s="90">
        <f t="shared" si="99"/>
        <v>0</v>
      </c>
      <c r="DI22" s="90">
        <f>IF(OR(AB22=1,B22=0,AV22=2,BP22=3,CJ22=4,DD22=5),0,IF(ISERROR(RANK(DH22,DH19:DH24,0)),0,RANK(DH22,DH19:DH24,0)))</f>
        <v>0</v>
      </c>
      <c r="DJ22" s="90" t="str">
        <f>IF(DI22=1,IF(ISNUMBER(MATCH(DI22,DI23:DI24,0)),"=",IF(ISNUMBER(MATCH(DI22,DI19:DI21,0)),"=","")),"")</f>
        <v/>
      </c>
      <c r="DK22" s="108">
        <f t="shared" si="100"/>
        <v>0</v>
      </c>
      <c r="DL22" s="90">
        <f>IF(OR(AB22=1,B22=0,AV22=2,BP19=3,CJ22=4,DD22=5),0,IF(ISERROR(RANK(DK22,DK19:DK24,0)),0,RANK(DK22,DK19:DK24,0)))</f>
        <v>0</v>
      </c>
      <c r="DM22" s="90" t="str">
        <f>IF(DL22=1,IF(ISNUMBER(MATCH(DL22,DL23:DL24,0)),"=",IF(ISNUMBER(MATCH(DL22,DL19:DL21,0)),"=","")),"")</f>
        <v/>
      </c>
      <c r="DN22" s="90">
        <f t="shared" si="115"/>
        <v>0</v>
      </c>
      <c r="DO22" s="90">
        <f>IF(AND(DN19=1,DN22=1),IF('Result Calculations'!$E45=$A22,1,0),0)</f>
        <v>0</v>
      </c>
      <c r="DP22" s="90">
        <f>IF(AND(DN21=1,DN22=1),IF('Result Calculations'!$E49=$A22,1,0),0)</f>
        <v>0</v>
      </c>
      <c r="DQ22" s="90">
        <f>IF(AND(DN21=1,DN22=1),IF('Result Calculations'!$E52=$A22,1,0),0)</f>
        <v>0</v>
      </c>
      <c r="DR22" s="95"/>
      <c r="DS22" s="90">
        <f>IF(AND(DN22=1,DN23=1),IF('Result Calculations'!$E55=$A22,1,0),0)</f>
        <v>0</v>
      </c>
      <c r="DT22" s="90">
        <f>IF(AND(DN22=1,DN24=1),IF('Result Calculations'!$E56=$A22,1,0),0)</f>
        <v>0</v>
      </c>
      <c r="DU22" s="90">
        <f t="shared" si="101"/>
        <v>0</v>
      </c>
      <c r="DV22" s="90" t="str">
        <f>IF(DU22=1,IF(ISNUMBER(MATCH(DU22,DU23:DU24,0)),"=",IF(ISNUMBER(MATCH(DU22,DU19:DU21,0)),"=","")),"")</f>
        <v/>
      </c>
      <c r="DW22" s="90">
        <f>IF(AND(DU22=1,DU19=1),IF(DO22=1,1,0),IF(AND(DU22=1,DU20=1),IF(DP22=1,1,0),IF(AND(DU22=1,DU21=1),IF(DQ22=1,1,0),IF(AND(DU22=1,DU23=1),IF(DS22=1,1,0),IF(AND(DU22=1,DU24=1),IF(DT22=1,0),0)))))</f>
        <v>0</v>
      </c>
      <c r="DX22" s="244" t="str">
        <f t="shared" si="116"/>
        <v/>
      </c>
      <c r="DY22" s="248">
        <f t="shared" si="102"/>
        <v>0</v>
      </c>
      <c r="DZ22" s="244">
        <f>RANK(DY22,DY19:DY24,0)</f>
        <v>1</v>
      </c>
      <c r="EA22" s="244" t="str">
        <f>IF(OR(ISNUMBER(MATCH(DZ22,DZ23:DZ24,0)),ISNUMBER(MATCH(DZ22,DZ19:DZ21,0))),"=","")</f>
        <v>=</v>
      </c>
    </row>
    <row r="23" spans="1:131">
      <c r="A23" s="246" t="str">
        <f>Groups!M7</f>
        <v>Lars Olov Backgren (Sweden )</v>
      </c>
      <c r="B23" s="90">
        <f>SUM(COUNTIF(Results!K:K,A23),COUNTIF(Results!L:L,A23))</f>
        <v>0</v>
      </c>
      <c r="C23" s="90">
        <f>SUM(COUNTIF(Results!K:K,A23))</f>
        <v>0</v>
      </c>
      <c r="D23" s="90">
        <f t="shared" si="103"/>
        <v>0</v>
      </c>
      <c r="E23" s="90">
        <f>SUM(SUMIF(Results!B:B,A23,Results!C:C),SUMIF(Results!J:J,A23,Results!G:G),SUMIF(Results!B:B,A23,Results!D:D),SUMIF(Results!J:J,A23,Results!H:H))</f>
        <v>0</v>
      </c>
      <c r="F23" s="90">
        <f>SUM(SUMIF(Results!B:B,A23,Results!G:G),SUMIF(Results!J:J,A23,Results!C:C),SUMIF(Results!B:B,A23,Results!H:H),SUMIF(Results!J:J,A23,Results!D:D))</f>
        <v>0</v>
      </c>
      <c r="G23" s="108">
        <f t="shared" si="104"/>
        <v>0</v>
      </c>
      <c r="H23" s="90">
        <f t="shared" si="105"/>
        <v>0</v>
      </c>
      <c r="I23" s="90">
        <f>SUM(SUMIF(Results!N:N,A23,Results!R:R),SUMIF(Results!T:T,A23,Results!X:X))</f>
        <v>0</v>
      </c>
      <c r="J23" s="90">
        <f>IF(B23=0,0,RANK(H23,H19:H24,0))</f>
        <v>0</v>
      </c>
      <c r="K23" s="90" t="str">
        <f>IF(J23=1,IF(ISNUMBER(MATCH(J23,J24,0)),"=",IF(ISNUMBER(MATCH(J23,J19:J22,0)),"=","")),"")</f>
        <v/>
      </c>
      <c r="L23" s="90">
        <f t="shared" si="78"/>
        <v>-1</v>
      </c>
      <c r="M23" s="90">
        <f>IF(B23=0,0,IF(ISERROR(RANK(L23,L19:L24,0)),0,RANK(L23,L19:L24,0)))</f>
        <v>0</v>
      </c>
      <c r="N23" s="90" t="str">
        <f>IF(M23=1,IF(ISNUMBER(MATCH(M23,M24,0)),"=",IF(ISNUMBER(MATCH(M23,M19:M22,0)),"=","")),"")</f>
        <v/>
      </c>
      <c r="O23" s="90">
        <f t="shared" si="79"/>
        <v>-1</v>
      </c>
      <c r="P23" s="90">
        <f>IF(B23=0,0,IF(ISERROR(RANK(O23,O19:O24,0)),0,RANK(O23,O19:O24,0)))</f>
        <v>0</v>
      </c>
      <c r="Q23" s="90" t="str">
        <f>IF(P23=1,IF(ISNUMBER(MATCH(P23,P24,0)),"=",IF(ISNUMBER(MATCH(P23,P19:P22,0)),"=","")),"")</f>
        <v/>
      </c>
      <c r="R23" s="90">
        <f t="shared" si="106"/>
        <v>0</v>
      </c>
      <c r="S23" s="90">
        <f>IF(AND(R19=1,R23=1),IF('Result Calculations'!$E46=$A23,1,0),0)</f>
        <v>0</v>
      </c>
      <c r="T23" s="90">
        <f>IF(AND(R22=1,R23=1),IF('Result Calculations'!$E50=$A23,1,0),0)</f>
        <v>0</v>
      </c>
      <c r="U23" s="90">
        <f>IF(AND(R22=1,R23=1),IF('Result Calculations'!$E53=$A23,1,0),0)</f>
        <v>0</v>
      </c>
      <c r="V23" s="90">
        <f>IF(AND(R22=1,R23=1),IF('Result Calculations'!$E55=$A23,1,0),0)</f>
        <v>0</v>
      </c>
      <c r="W23" s="95"/>
      <c r="X23" s="90">
        <f>IF(AND(R23=1,R24=1),IF('Result Calculations'!$E57=$A23,1,0),0)</f>
        <v>0</v>
      </c>
      <c r="Y23" s="90">
        <f t="shared" si="80"/>
        <v>0</v>
      </c>
      <c r="Z23" s="90" t="str">
        <f>IF(Y23=1,IF(ISNUMBER(MATCH(Y23,Y24,0)),"=",IF(ISNUMBER(MATCH(Y23,Y19:Y22,0)),"=","")),"")</f>
        <v/>
      </c>
      <c r="AA23" s="90">
        <f>IF(AND(Y23=1,Y19=1),IF(S23=1,1,0),IF(AND(Y23=1,Y20=1),IF(T23=1,1,0),IF(AND(Y23=1,Y21=1),IF(U23=1,1,0),IF(AND(Y23=1,Y22=1),IF(V23=1,1,0),IF(AND(Y23=1,Y24=1),IF(X23=1,0),0)))))</f>
        <v>0</v>
      </c>
      <c r="AB23" s="244" t="str">
        <f t="shared" si="107"/>
        <v/>
      </c>
      <c r="AC23" s="90">
        <f t="shared" si="81"/>
        <v>0</v>
      </c>
      <c r="AD23" s="90">
        <f>IF(OR(AB23=1,B23=0),0,IF(ISERROR(RANK(AC23,AC19:AC24,0)),0,RANK(AC23,AC19:AC24,0)))</f>
        <v>0</v>
      </c>
      <c r="AE23" s="90" t="str">
        <f>IF(AD23=1,IF(ISNUMBER(MATCH(AD23,AD24,0)),"=",IF(ISNUMBER(MATCH(AD23,AD19:AD22,0)),"=","")),"")</f>
        <v/>
      </c>
      <c r="AF23" s="90">
        <f t="shared" si="82"/>
        <v>-1</v>
      </c>
      <c r="AG23" s="90">
        <f>IF(OR(AB23=1,B23=0),0,IF(ISERROR(RANK(AF23,AF19:AF24,0)),0,RANK(AF23,AF19:AF24,0)))</f>
        <v>0</v>
      </c>
      <c r="AH23" s="90" t="str">
        <f>IF(AG23=1,IF(ISNUMBER(MATCH(AG23,AG24,0)),"=",IF(ISNUMBER(MATCH(AG23,AG19:AG22,0)),"=","")),"")</f>
        <v/>
      </c>
      <c r="AI23" s="90">
        <f t="shared" si="83"/>
        <v>-1</v>
      </c>
      <c r="AJ23" s="90">
        <f>IF(OR(AB23=1,B23=0),0,IF(ISERROR(RANK(AI23,AI19:AI24,0)),0,RANK(AI23,AI19:AI24,0)))</f>
        <v>0</v>
      </c>
      <c r="AK23" s="90" t="str">
        <f>IF(AJ23=1,IF(ISNUMBER(MATCH(AJ23,AJ24,0)),"=",IF(ISNUMBER(MATCH(AJ23,AJ19:AJ22,0)),"=","")),"")</f>
        <v/>
      </c>
      <c r="AL23" s="90">
        <f t="shared" si="108"/>
        <v>0</v>
      </c>
      <c r="AM23" s="90">
        <f>IF(AND(AL19=1,AL23=1),IF('Result Calculations'!$E46=$A23,1,0),0)</f>
        <v>0</v>
      </c>
      <c r="AN23" s="90">
        <f>IF(AND(AL22=1,AL23=1),IF('Result Calculations'!$E50=$A23,1,0),0)</f>
        <v>0</v>
      </c>
      <c r="AO23" s="90">
        <f>IF(AND(AL22=1,AL23=1),IF('Result Calculations'!$E53=$A23,1,0),0)</f>
        <v>0</v>
      </c>
      <c r="AP23" s="90">
        <f>IF(AND(AL22=1,AL23=1),IF('Result Calculations'!$E55=$A23,1,0),0)</f>
        <v>0</v>
      </c>
      <c r="AQ23" s="95"/>
      <c r="AR23" s="90">
        <f>IF(AND(AL23=1,AL24=1),IF('Result Calculations'!$E57=$A23,1,0),0)</f>
        <v>0</v>
      </c>
      <c r="AS23" s="90">
        <f t="shared" si="84"/>
        <v>0</v>
      </c>
      <c r="AT23" s="90" t="str">
        <f>IF(AS23=1,IF(ISNUMBER(MATCH(AS23,AS24,0)),"=",IF(ISNUMBER(MATCH(AS23,AS19:AS22,0)),"=","")),"")</f>
        <v/>
      </c>
      <c r="AU23" s="90">
        <f>IF(AND(AS23=1,AS19=1),IF(AM23=1,1,0),IF(AND(AS23=1,AS20=1),IF(AN23=1,1,0),IF(AND(AS23=1,AS21=1),IF(AO23=1,1,0),IF(AND(AS23=1,AS22=1),IF(AP23=1,1,0),IF(AND(AS23=1,AS24=1),IF(AR23=1,0),0)))))</f>
        <v>0</v>
      </c>
      <c r="AV23" s="244" t="str">
        <f t="shared" si="109"/>
        <v/>
      </c>
      <c r="AW23" s="90">
        <f t="shared" si="85"/>
        <v>0</v>
      </c>
      <c r="AX23" s="90">
        <f>IF(OR(AB23=1,B23=0,AV23=2),0,IF(ISERROR(RANK(AW23,AW19:AW24,0)),0,RANK(AW23,AW19:AW24,0)))</f>
        <v>0</v>
      </c>
      <c r="AY23" s="90" t="str">
        <f>IF(AX23=1,IF(ISNUMBER(MATCH(AX23,AX24,0)),"=",IF(ISNUMBER(MATCH(AX23,AX19:AX22,0)),"=","")),"")</f>
        <v/>
      </c>
      <c r="AZ23" s="90">
        <f t="shared" si="86"/>
        <v>0</v>
      </c>
      <c r="BA23" s="90">
        <f>IF(OR(AB23=1,B23=0,AV23=2),0,IF(ISERROR(RANK(AZ23,AZ19:AZ24,0)),0,RANK(AZ23,AZ19:AZ24,0)))</f>
        <v>0</v>
      </c>
      <c r="BB23" s="90" t="str">
        <f>IF(BA23=1,IF(ISNUMBER(MATCH(BA23,BA24,0)),"=",IF(ISNUMBER(MATCH(BA23,BA19:BA22,0)),"=","")),"")</f>
        <v/>
      </c>
      <c r="BC23" s="108">
        <f t="shared" si="87"/>
        <v>0</v>
      </c>
      <c r="BD23" s="90">
        <f>IF(OR(AB23=1,B23=0,AV23=2),0,IF(ISERROR(RANK(BC23,BC19:BC24,0)),0,RANK(BC23,BC19:BC24,0)))</f>
        <v>0</v>
      </c>
      <c r="BE23" s="90" t="str">
        <f>IF(BD23=1,IF(ISNUMBER(MATCH(BD23,BD24,0)),"=",IF(ISNUMBER(MATCH(BD23,BD19:BD22,0)),"=","")),"")</f>
        <v/>
      </c>
      <c r="BF23" s="90">
        <f t="shared" si="110"/>
        <v>0</v>
      </c>
      <c r="BG23" s="90">
        <f>IF(AND(BF19=1,BF23=1),IF('Result Calculations'!$E46=$A23,1,0),0)</f>
        <v>0</v>
      </c>
      <c r="BH23" s="90">
        <f>IF(AND(BF22=1,BF23=1),IF('Result Calculations'!$E50=$A23,1,0),0)</f>
        <v>0</v>
      </c>
      <c r="BI23" s="90">
        <f>IF(AND(BF22=1,BF23=1),IF('Result Calculations'!$E53=$A23,1,0),0)</f>
        <v>0</v>
      </c>
      <c r="BJ23" s="90">
        <f>IF(AND(BF22=1,BF23=1),IF('Result Calculations'!$E55=$A23,1,0),0)</f>
        <v>0</v>
      </c>
      <c r="BK23" s="95"/>
      <c r="BL23" s="90">
        <f>IF(AND(BF23=1,BF24=1),IF('Result Calculations'!$E57=$A23,1,0),0)</f>
        <v>0</v>
      </c>
      <c r="BM23" s="90">
        <f t="shared" si="88"/>
        <v>0</v>
      </c>
      <c r="BN23" s="90" t="str">
        <f>IF(BM23=1,IF(ISNUMBER(MATCH(BM23,BM24,0)),"=",IF(ISNUMBER(MATCH(BM23,BM19:BM22,0)),"=","")),"")</f>
        <v/>
      </c>
      <c r="BO23" s="90">
        <f>IF(AND(BM23=1,BM19=1),IF(BG23=1,1,0),IF(AND(BM23=1,BM20=1),IF(BH23=1,1,0),IF(AND(BM23=1,BM21=1),IF(BI23=1,1,0),IF(AND(BM23=1,BM22=1),IF(BJ23=1,1,0),IF(AND(BM23=1,BM24=1),IF(BL23=1,0),0)))))</f>
        <v>0</v>
      </c>
      <c r="BP23" s="244" t="str">
        <f t="shared" si="89"/>
        <v/>
      </c>
      <c r="BQ23" s="90">
        <f t="shared" si="90"/>
        <v>0</v>
      </c>
      <c r="BR23" s="90">
        <f>IF(OR(AB23=1,B23=0,AV23=2,BP23=3),0,IF(ISERROR(RANK(BQ23,BQ19:BQ24,0)),0,RANK(BQ23,BQ19:BQ24,0)))</f>
        <v>0</v>
      </c>
      <c r="BS23" s="90" t="str">
        <f>IF(BR23=1,IF(ISNUMBER(MATCH(BR23,BR24,0)),"=",IF(ISNUMBER(MATCH(BR23,BR19:BR22,0)),"=","")),"")</f>
        <v/>
      </c>
      <c r="BT23" s="90">
        <f t="shared" si="91"/>
        <v>0</v>
      </c>
      <c r="BU23" s="90">
        <f>IF(OR(AB23=1,B23=0,AV23=2,BP23=3),0,IF(ISERROR(RANK(BT23,BT19:BT24,0)),0,RANK(BT23,BT19:BT24,0)))</f>
        <v>0</v>
      </c>
      <c r="BV23" s="90" t="str">
        <f>IF(BU23=1,IF(ISNUMBER(MATCH(BU23,BU24,0)),"=",IF(ISNUMBER(MATCH(BU23,BU19:BU22,0)),"=","")),"")</f>
        <v/>
      </c>
      <c r="BW23" s="108">
        <f t="shared" si="92"/>
        <v>0</v>
      </c>
      <c r="BX23" s="90">
        <f>IF(OR(AB23=1,B23=0,AV23=2,BP19=3),0,IF(ISERROR(RANK(BW23,BW19:BW24,0)),0,RANK(BW23,BW19:BW24,0)))</f>
        <v>0</v>
      </c>
      <c r="BY23" s="90" t="str">
        <f>IF(BX23=1,IF(ISNUMBER(MATCH(BX23,BX24,0)),"=",IF(ISNUMBER(MATCH(BX23,BX19:BX22,0)),"=","")),"")</f>
        <v/>
      </c>
      <c r="BZ23" s="90">
        <f t="shared" si="111"/>
        <v>0</v>
      </c>
      <c r="CA23" s="90">
        <f>IF(AND(BZ19=1,BZ23=1),IF('Result Calculations'!$E46=$A23,1,0),0)</f>
        <v>0</v>
      </c>
      <c r="CB23" s="90">
        <f>IF(AND(BZ22=1,BZ23=1),IF('Result Calculations'!$E50=$A23,1,0),0)</f>
        <v>0</v>
      </c>
      <c r="CC23" s="90">
        <f>IF(AND(BZ22=1,BZ23=1),IF('Result Calculations'!$E53=$A23,1,0),0)</f>
        <v>0</v>
      </c>
      <c r="CD23" s="90">
        <f>IF(AND(BZ22=1,BZ23=1),IF('Result Calculations'!$E55=$A23,1,0),0)</f>
        <v>0</v>
      </c>
      <c r="CE23" s="95"/>
      <c r="CF23" s="90">
        <f>IF(AND(BZ23=1,BZ24=1),IF('Result Calculations'!$E57=$A23,1,0),0)</f>
        <v>0</v>
      </c>
      <c r="CG23" s="90">
        <f t="shared" si="93"/>
        <v>0</v>
      </c>
      <c r="CH23" s="90" t="str">
        <f>IF(CG23=1,IF(ISNUMBER(MATCH(CG23,CG24,0)),"=",IF(ISNUMBER(MATCH(CG23,CG19:CG22,0)),"=","")),"")</f>
        <v/>
      </c>
      <c r="CI23" s="90">
        <f>IF(AND(CG23=1,CG19=1),IF(CA23=1,1,0),IF(AND(CG23=1,CG20=1),IF(CB23=1,1,0),IF(AND(CG23=1,CG21=1),IF(CC23=1,1,0),IF(AND(CG23=1,CG22=1),IF(CD23=1,1,0),IF(AND(CG23=1,CG24=1),IF(CF23=1,0),0)))))</f>
        <v>0</v>
      </c>
      <c r="CJ23" s="244" t="str">
        <f t="shared" si="112"/>
        <v/>
      </c>
      <c r="CK23" s="90">
        <f t="shared" si="94"/>
        <v>0</v>
      </c>
      <c r="CL23" s="90">
        <f>IF(OR(AB23=1,B23=0,AV23=2,BP23=3,CJ23=4),0,IF(ISERROR(RANK(CK23,CK19:CK24,0)),0,RANK(CK23,CK19:CK24,0)))</f>
        <v>0</v>
      </c>
      <c r="CM23" s="90" t="str">
        <f>IF(CL23=1,IF(ISNUMBER(MATCH(CL23,CL24,0)),"=",IF(ISNUMBER(MATCH(CL23,CL19:CL22,0)),"=","")),"")</f>
        <v/>
      </c>
      <c r="CN23" s="90">
        <f t="shared" si="95"/>
        <v>0</v>
      </c>
      <c r="CO23" s="90">
        <f>IF(OR(AB23=1,B23=0,AV23=2,BP23=3,CJ23=4),0,IF(ISERROR(RANK(CN23,CN19:CN24,0)),0,RANK(CN23,CN19:CN24,0)))</f>
        <v>0</v>
      </c>
      <c r="CP23" s="90" t="str">
        <f>IF(CO23=1,IF(ISNUMBER(MATCH(CO23,CO24,0)),"=",IF(ISNUMBER(MATCH(CO23,CO19:CO22,0)),"=","")),"")</f>
        <v/>
      </c>
      <c r="CQ23" s="108">
        <f t="shared" si="96"/>
        <v>0</v>
      </c>
      <c r="CR23" s="90">
        <f>IF(OR(AB23=1,B23=0,AV23=2,BP19=3,CJ23=4),0,IF(ISERROR(RANK(CQ23,CQ19:CQ24,0)),0,RANK(CQ23,CQ19:CQ24,0)))</f>
        <v>0</v>
      </c>
      <c r="CS23" s="90" t="str">
        <f>IF(CR23=1,IF(ISNUMBER(MATCH(CR23,CR24,0)),"=",IF(ISNUMBER(MATCH(CR23,CR19:CR22,0)),"=","")),"")</f>
        <v/>
      </c>
      <c r="CT23" s="90">
        <f t="shared" si="113"/>
        <v>0</v>
      </c>
      <c r="CU23" s="90">
        <f>IF(AND(CT19=1,CT23=1),IF('Result Calculations'!$E46=$A23,1,0),0)</f>
        <v>0</v>
      </c>
      <c r="CV23" s="90">
        <f>IF(AND(CT22=1,CT23=1),IF('Result Calculations'!$E50=$A23,1,0),0)</f>
        <v>0</v>
      </c>
      <c r="CW23" s="90">
        <f>IF(AND(CT22=1,CT23=1),IF('Result Calculations'!$E53=$A23,1,0),0)</f>
        <v>0</v>
      </c>
      <c r="CX23" s="90">
        <f>IF(AND(CT22=1,CT23=1),IF('Result Calculations'!$E55=$A23,1,0),0)</f>
        <v>0</v>
      </c>
      <c r="CY23" s="95"/>
      <c r="CZ23" s="90">
        <f>IF(AND(CT23=1,CT24=1),IF('Result Calculations'!$E57=$A23,1,0),0)</f>
        <v>0</v>
      </c>
      <c r="DA23" s="90">
        <f t="shared" si="97"/>
        <v>0</v>
      </c>
      <c r="DB23" s="90" t="str">
        <f>IF(DA23=1,IF(ISNUMBER(MATCH(DA23,DA24,0)),"=",IF(ISNUMBER(MATCH(DA23,DA19:DA22,0)),"=","")),"")</f>
        <v/>
      </c>
      <c r="DC23" s="90">
        <f>IF(AND(DA23=1,DA19=1),IF(CU23=1,1,0),IF(AND(DA23=1,DA20=1),IF(CV23=1,1,0),IF(AND(DA23=1,DA21=1),IF(CW23=1,1,0),IF(AND(DA23=1,DA22=1),IF(CX23=1,1,0),IF(AND(DA23=1,DA24=1),IF(CZ23=1,0),0)))))</f>
        <v>0</v>
      </c>
      <c r="DD23" s="244" t="str">
        <f t="shared" si="114"/>
        <v/>
      </c>
      <c r="DE23" s="90">
        <f t="shared" si="98"/>
        <v>0</v>
      </c>
      <c r="DF23" s="90">
        <f>IF(OR(AB23=1,B23=0,AV23=2,BP23=3,CJ23=4,DD23=5),0,IF(ISERROR(RANK(DE23,DE19:DE24,0)),0,RANK(DE23,DE19:DE24,0)))</f>
        <v>0</v>
      </c>
      <c r="DG23" s="90" t="str">
        <f>IF(DF23=1,IF(ISNUMBER(MATCH(DF23,DF24,0)),"=",IF(ISNUMBER(MATCH(DF23,DF19:DF22,0)),"=","")),"")</f>
        <v/>
      </c>
      <c r="DH23" s="90">
        <f t="shared" si="99"/>
        <v>0</v>
      </c>
      <c r="DI23" s="90">
        <f>IF(OR(AB23=1,B23=0,AV23=2,BP23=3,CJ23=4,DD23=5),0,IF(ISERROR(RANK(DH23,DH19:DH24,0)),0,RANK(DH23,DH19:DH24,0)))</f>
        <v>0</v>
      </c>
      <c r="DJ23" s="90" t="str">
        <f>IF(DI23=1,IF(ISNUMBER(MATCH(DI23,DI24,0)),"=",IF(ISNUMBER(MATCH(DI23,DI19:DI22,0)),"=","")),"")</f>
        <v/>
      </c>
      <c r="DK23" s="108">
        <f t="shared" si="100"/>
        <v>0</v>
      </c>
      <c r="DL23" s="90">
        <f>IF(OR(AB23=1,B23=0,AV23=2,BP19=3,CJ23=4,DD23=5),0,IF(ISERROR(RANK(DK23,DK19:DK24,0)),0,RANK(DK23,DK19:DK24,0)))</f>
        <v>0</v>
      </c>
      <c r="DM23" s="90" t="str">
        <f>IF(DL23=1,IF(ISNUMBER(MATCH(DL23,DL24,0)),"=",IF(ISNUMBER(MATCH(DL23,DL19:DL22,0)),"=","")),"")</f>
        <v/>
      </c>
      <c r="DN23" s="90">
        <f t="shared" si="115"/>
        <v>0</v>
      </c>
      <c r="DO23" s="90">
        <f>IF(AND(DN19=1,DN23=1),IF('Result Calculations'!$E46=$A23,1,0),0)</f>
        <v>0</v>
      </c>
      <c r="DP23" s="90">
        <f>IF(AND(DN22=1,DN23=1),IF('Result Calculations'!$E50=$A23,1,0),0)</f>
        <v>0</v>
      </c>
      <c r="DQ23" s="90">
        <f>IF(AND(DN22=1,DN23=1),IF('Result Calculations'!$E53=$A23,1,0),0)</f>
        <v>0</v>
      </c>
      <c r="DR23" s="90">
        <f>IF(AND(DN22=1,DN23=1),IF('Result Calculations'!$E55=$A23,1,0),0)</f>
        <v>0</v>
      </c>
      <c r="DS23" s="95"/>
      <c r="DT23" s="90">
        <f>IF(AND(DN23=1,DN24=1),IF('Result Calculations'!$E57=$A23,1,0),0)</f>
        <v>0</v>
      </c>
      <c r="DU23" s="90">
        <f t="shared" si="101"/>
        <v>0</v>
      </c>
      <c r="DV23" s="90" t="str">
        <f>IF(DU23=1,IF(ISNUMBER(MATCH(DU23,DU24,0)),"=",IF(ISNUMBER(MATCH(DU23,DU19:DU22,0)),"=","")),"")</f>
        <v/>
      </c>
      <c r="DW23" s="90">
        <f>IF(AND(DU23=1,DU19=1),IF(DO23=1,1,0),IF(AND(DU23=1,DU20=1),IF(DP23=1,1,0),IF(AND(DU23=1,DU21=1),IF(DQ23=1,1,0),IF(AND(DU23=1,DU22=1),IF(DR23=1,1,0),IF(AND(DU23=1,DU24=1),IF(DT23=1,0),0)))))</f>
        <v>0</v>
      </c>
      <c r="DX23" s="244" t="str">
        <f t="shared" si="116"/>
        <v/>
      </c>
      <c r="DY23" s="248">
        <f t="shared" si="102"/>
        <v>0</v>
      </c>
      <c r="DZ23" s="244">
        <f>RANK(DY23,DY19:DY24,0)</f>
        <v>1</v>
      </c>
      <c r="EA23" s="244" t="str">
        <f>IF(OR(ISNUMBER(MATCH(DZ23,DZ24:DZ24,0)),ISNUMBER(MATCH(DZ23,DZ19:DZ22,0))),"=","")</f>
        <v>=</v>
      </c>
    </row>
    <row r="24" spans="1:131">
      <c r="A24" s="246" t="str">
        <f>Groups!M8</f>
        <v>Maxime Faure  (France)</v>
      </c>
      <c r="B24" s="90">
        <f>SUM(COUNTIF(Results!K:K,A24),COUNTIF(Results!L:L,A24))</f>
        <v>0</v>
      </c>
      <c r="C24" s="90">
        <f>SUM(COUNTIF(Results!K:K,A24))</f>
        <v>0</v>
      </c>
      <c r="D24" s="90">
        <f t="shared" si="103"/>
        <v>0</v>
      </c>
      <c r="E24" s="90">
        <f>SUM(SUMIF(Results!B:B,A24,Results!C:C),SUMIF(Results!J:J,A24,Results!G:G),SUMIF(Results!B:B,A24,Results!D:D),SUMIF(Results!J:J,A24,Results!H:H))</f>
        <v>0</v>
      </c>
      <c r="F24" s="90">
        <f>SUM(SUMIF(Results!B:B,A24,Results!G:G),SUMIF(Results!J:J,A24,Results!C:C),SUMIF(Results!B:B,A24,Results!H:H),SUMIF(Results!J:J,A24,Results!D:D))</f>
        <v>0</v>
      </c>
      <c r="G24" s="108">
        <f t="shared" si="104"/>
        <v>0</v>
      </c>
      <c r="H24" s="90">
        <f t="shared" si="105"/>
        <v>0</v>
      </c>
      <c r="I24" s="90">
        <f>SUM(SUMIF(Results!N:N,A24,Results!R:R),SUMIF(Results!T:T,A24,Results!X:X))</f>
        <v>0</v>
      </c>
      <c r="J24" s="90">
        <f>IF(B24=0,0,RANK(H24,H19:H24,0))</f>
        <v>0</v>
      </c>
      <c r="K24" s="90" t="str">
        <f>IF(J24=1,IF(ISNUMBER(MATCH(J24,J19:J23,0)),"=",""),"")</f>
        <v/>
      </c>
      <c r="L24" s="90">
        <f t="shared" si="78"/>
        <v>-1</v>
      </c>
      <c r="M24" s="90">
        <f>IF(B24=0,0,IF(ISERROR(RANK(L24,L19:L24,0)),0,RANK(L24,L19:L24,0)))</f>
        <v>0</v>
      </c>
      <c r="N24" s="90" t="str">
        <f>IF(M24=1,IF(ISNUMBER(MATCH(M24,M19:M23,0)),"=",""),"")</f>
        <v/>
      </c>
      <c r="O24" s="90">
        <f t="shared" si="79"/>
        <v>-1</v>
      </c>
      <c r="P24" s="90">
        <f>IF(B24=0,0,IF(ISERROR(RANK(O24,O19:O24,0)),0,RANK(O24,O19:O24,0)))</f>
        <v>0</v>
      </c>
      <c r="Q24" s="90" t="str">
        <f>IF(P24=1,IF(ISNUMBER(MATCH(P24,P19:P23,0)),"=",""),"")</f>
        <v/>
      </c>
      <c r="R24" s="90">
        <f t="shared" si="106"/>
        <v>0</v>
      </c>
      <c r="S24" s="90">
        <f>IF(AND(R19=1,R24=1),IF('Result Calculations'!$E47=$A24,1,0),0)</f>
        <v>0</v>
      </c>
      <c r="T24" s="90">
        <f>IF(AND(R23=1,R24=1),IF('Result Calculations'!$E51=$A24,1,0),0)</f>
        <v>0</v>
      </c>
      <c r="U24" s="90">
        <f>IF(AND(R23=1,R24=1),IF('Result Calculations'!$E54=$A24,1,0),0)</f>
        <v>0</v>
      </c>
      <c r="V24" s="90">
        <f>IF(AND(R22=1,R24=1),IF('Result Calculations'!$E56=$A24,1,0),0)</f>
        <v>0</v>
      </c>
      <c r="W24" s="90">
        <f>IF(AND(R23=1,R24=1),IF('Result Calculations'!$E57=$A36,1,0),0)</f>
        <v>0</v>
      </c>
      <c r="X24" s="95"/>
      <c r="Y24" s="90">
        <f t="shared" si="80"/>
        <v>0</v>
      </c>
      <c r="Z24" s="90" t="str">
        <f>IF(Y24=1,IF(ISNUMBER(MATCH(Y24,Y19:Y23,0)),"=",""),"")</f>
        <v/>
      </c>
      <c r="AA24" s="90">
        <f>IF(AND(Y24=1,Y19=1),IF(S24=1,1,0),IF(AND(Y24=1,Y20=1),IF(#REF!=1,1,0),IF(AND(Y24=1,Y21=1),IF(U24=1,1,0),IF(AND(Y24=1,Y22=1),IF(V24=1,1,0),IF(AND(Y24=1,Y23=1),IF(W24=1,0),0)))))</f>
        <v>0</v>
      </c>
      <c r="AB24" s="244" t="str">
        <f t="shared" si="107"/>
        <v/>
      </c>
      <c r="AC24" s="90">
        <f t="shared" si="81"/>
        <v>0</v>
      </c>
      <c r="AD24" s="90">
        <f>IF(OR(AB24=1,B24=0),0,IF(ISERROR(RANK(AC24,AC19:AC24,0)),0,RANK(AC24,AC19:AC24,0)))</f>
        <v>0</v>
      </c>
      <c r="AE24" s="90" t="str">
        <f>IF(AD24=1,IF(ISNUMBER(MATCH(AD24,AD19:AD23,0)),"=",""),"")</f>
        <v/>
      </c>
      <c r="AF24" s="90">
        <f t="shared" si="82"/>
        <v>-1</v>
      </c>
      <c r="AG24" s="90">
        <f>IF(OR(AB24=1,B24=0),0,IF(ISERROR(RANK(AF24,AF19:AF24,0)),0,RANK(AF24,AF19:AF24,0)))</f>
        <v>0</v>
      </c>
      <c r="AH24" s="90" t="str">
        <f>IF(AG24=1,IF(ISNUMBER(MATCH(AG24,AG19:AG23,0)),"=",""),"")</f>
        <v/>
      </c>
      <c r="AI24" s="90">
        <f t="shared" si="83"/>
        <v>-1</v>
      </c>
      <c r="AJ24" s="90">
        <f>IF(OR(AB24=1,B24=0),0,IF(ISERROR(RANK(AI24,AI19:AI24,0)),0,RANK(AI24,AI19:AI24,0)))</f>
        <v>0</v>
      </c>
      <c r="AK24" s="90" t="str">
        <f>IF(AJ24=1,IF(ISNUMBER(MATCH(AJ24,AJ19:AJ23,0)),"=",""),"")</f>
        <v/>
      </c>
      <c r="AL24" s="90">
        <f t="shared" si="108"/>
        <v>0</v>
      </c>
      <c r="AM24" s="90">
        <f>IF(AND(AL19=1,AL24=1),IF('Result Calculations'!$E47=$A24,1,0),0)</f>
        <v>0</v>
      </c>
      <c r="AN24" s="90">
        <f>IF(AND(AL23=1,AL24=1),IF('Result Calculations'!$E51=$A24,1,0),0)</f>
        <v>0</v>
      </c>
      <c r="AO24" s="90">
        <f>IF(AND(AL23=1,AL24=1),IF('Result Calculations'!$E54=$A24,1,0),0)</f>
        <v>0</v>
      </c>
      <c r="AP24" s="90">
        <f>IF(AND(AL22=1,AL24=1),IF('Result Calculations'!$E56=$A24,1,0),0)</f>
        <v>0</v>
      </c>
      <c r="AQ24" s="90">
        <f>IF(AND(AL23=1,AL24=1),IF('Result Calculations'!$E57=$A36,1,0),0)</f>
        <v>0</v>
      </c>
      <c r="AR24" s="95"/>
      <c r="AS24" s="90">
        <f t="shared" si="84"/>
        <v>0</v>
      </c>
      <c r="AT24" s="90" t="str">
        <f>IF(AS24=1,IF(ISNUMBER(MATCH(AS24,AS19:AS23,0)),"=",""),"")</f>
        <v/>
      </c>
      <c r="AU24" s="90">
        <f>IF(AND(AS24=1,AS19=1),IF(AM24=1,1,0),IF(AND(AS24=1,AS20=1),IF(L24=1,1,0),IF(AND(AS24=1,AS21=1),IF(AO24=1,1,0),IF(AND(AS24=1,AS22=1),IF(AP24=1,1,0),IF(AND(AS24=1,AS23=1),IF(AQ24=1,0),0)))))</f>
        <v>0</v>
      </c>
      <c r="AV24" s="244" t="str">
        <f t="shared" si="109"/>
        <v/>
      </c>
      <c r="AW24" s="90">
        <f t="shared" si="85"/>
        <v>0</v>
      </c>
      <c r="AX24" s="90">
        <f>IF(OR(AB24=1,B24=0,AV24=2),0,IF(ISERROR(RANK(AW24,AW19:AW24,0)),0,RANK(AW24,AW19:AW24,0)))</f>
        <v>0</v>
      </c>
      <c r="AY24" s="90" t="str">
        <f>IF(AX24=1,IF(ISNUMBER(MATCH(AX24,AX19:AX23,0)),"=",""),"")</f>
        <v/>
      </c>
      <c r="AZ24" s="90">
        <f t="shared" si="86"/>
        <v>0</v>
      </c>
      <c r="BA24" s="90">
        <f>IF(OR(AB24=1,B24=0,AV24=2),0,IF(ISERROR(RANK(AZ24,AZ19:AZ24,0)),0,RANK(AZ24,AZ19:AZ24,0)))</f>
        <v>0</v>
      </c>
      <c r="BB24" s="90" t="str">
        <f>IF(BA24=1,IF(ISNUMBER(MATCH(BA24,BA19:BA23,0)),"=",""),"")</f>
        <v/>
      </c>
      <c r="BC24" s="108">
        <f t="shared" si="87"/>
        <v>0</v>
      </c>
      <c r="BD24" s="90">
        <f>IF(OR(AB24=1,B24=0,AV24=2),0,IF(ISERROR(RANK(BC24,BC19:BC24,0)),0,RANK(BC24,BC19:BC24,0)))</f>
        <v>0</v>
      </c>
      <c r="BE24" s="90" t="str">
        <f>IF(BD24=1,IF(ISNUMBER(MATCH(BD24,BD19:BD23,0)),"=",""),"")</f>
        <v/>
      </c>
      <c r="BF24" s="90">
        <f t="shared" si="110"/>
        <v>0</v>
      </c>
      <c r="BG24" s="90">
        <f>IF(AND(BF19=1,BF24=1),IF('Result Calculations'!$E47=$A24,1,0),0)</f>
        <v>0</v>
      </c>
      <c r="BH24" s="90">
        <f>IF(AND(BF23=1,BF24=1),IF('Result Calculations'!$E51=$A24,1,0),0)</f>
        <v>0</v>
      </c>
      <c r="BI24" s="90">
        <f>IF(AND(BF23=1,BF24=1),IF('Result Calculations'!$E54=$A24,1,0),0)</f>
        <v>0</v>
      </c>
      <c r="BJ24" s="90">
        <f>IF(AND(BF22=1,BF24=1),IF('Result Calculations'!$E56=$A24,1,0),0)</f>
        <v>0</v>
      </c>
      <c r="BK24" s="90">
        <f>IF(AND(BF23=1,BF24=1),IF('Result Calculations'!$E57=$A36,1,0),0)</f>
        <v>0</v>
      </c>
      <c r="BL24" s="95"/>
      <c r="BM24" s="90">
        <f t="shared" si="88"/>
        <v>0</v>
      </c>
      <c r="BN24" s="90" t="str">
        <f>IF(BM24=1,IF(ISNUMBER(MATCH(BM24,BM19:BM23,0)),"=",""),"")</f>
        <v/>
      </c>
      <c r="BO24" s="90">
        <f>IF(AND(BM24=1,BM19=1),IF(BG24=1,1,0),IF(AND(BM24=1,BM20=1),IF(AF24=1,1,0),IF(AND(BM24=1,BM21=1),IF(BI24=1,1,0),IF(AND(BM24=1,BM22=1),IF(BJ24=1,1,0),IF(AND(BM24=1,BM23=1),IF(BK24=1,0),0)))))</f>
        <v>0</v>
      </c>
      <c r="BP24" s="244" t="str">
        <f t="shared" si="89"/>
        <v/>
      </c>
      <c r="BQ24" s="90">
        <f t="shared" si="90"/>
        <v>0</v>
      </c>
      <c r="BR24" s="90">
        <f>IF(OR(AB24=1,B24=0,AV24=2,BP24=3),0,IF(ISERROR(RANK(BQ24,BQ19:BQ24,0)),0,RANK(BQ24,BQ19:BQ24,0)))</f>
        <v>0</v>
      </c>
      <c r="BS24" s="90" t="str">
        <f>IF(BR24=1,IF(ISNUMBER(MATCH(BR24,BR19:BR23,0)),"=",""),"")</f>
        <v/>
      </c>
      <c r="BT24" s="90">
        <f t="shared" si="91"/>
        <v>0</v>
      </c>
      <c r="BU24" s="90">
        <f>IF(OR(AB24=1,B24=0,AV24=2,BP24=3),0,IF(ISERROR(RANK(BT24,BT19:BT24,0)),0,RANK(BT24,BT19:BT24,0)))</f>
        <v>0</v>
      </c>
      <c r="BV24" s="90" t="str">
        <f>IF(BU24=1,IF(ISNUMBER(MATCH(BU24,BU19:BU23,0)),"=",""),"")</f>
        <v/>
      </c>
      <c r="BW24" s="108">
        <f t="shared" si="92"/>
        <v>0</v>
      </c>
      <c r="BX24" s="90">
        <f>IF(OR(AB24=1,B24=0,AV24=2,BP19=3),0,IF(ISERROR(RANK(BW24,BW19:BW24,0)),0,RANK(BW24,BW19:BW24,0)))</f>
        <v>0</v>
      </c>
      <c r="BY24" s="90" t="str">
        <f>IF(BX24=1,IF(ISNUMBER(MATCH(BX24,BX19:BX23,0)),"=",""),"")</f>
        <v/>
      </c>
      <c r="BZ24" s="90">
        <f t="shared" si="111"/>
        <v>0</v>
      </c>
      <c r="CA24" s="90">
        <f>IF(AND(BZ19=1,BZ24=1),IF('Result Calculations'!$E47=$A24,1,0),0)</f>
        <v>0</v>
      </c>
      <c r="CB24" s="90">
        <f>IF(AND(BZ23=1,BZ24=1),IF('Result Calculations'!$E51=$A24,1,0),0)</f>
        <v>0</v>
      </c>
      <c r="CC24" s="90">
        <f>IF(AND(BZ23=1,BZ24=1),IF('Result Calculations'!$E54=$A24,1,0),0)</f>
        <v>0</v>
      </c>
      <c r="CD24" s="90">
        <f>IF(AND(BZ22=1,BZ24=1),IF('Result Calculations'!$E56=$A24,1,0),0)</f>
        <v>0</v>
      </c>
      <c r="CE24" s="90">
        <f>IF(AND(BZ23=1,BZ24=1),IF('Result Calculations'!$E57=$A36,1,0),0)</f>
        <v>0</v>
      </c>
      <c r="CF24" s="95"/>
      <c r="CG24" s="90">
        <f t="shared" si="93"/>
        <v>0</v>
      </c>
      <c r="CH24" s="90" t="str">
        <f>IF(CG24=1,IF(ISNUMBER(MATCH(CG24,CG19:CG23,0)),"=",""),"")</f>
        <v/>
      </c>
      <c r="CI24" s="90">
        <f>IF(AND(CG24=1,CG19=1),IF(CA24=1,1,0),IF(AND(CG24=1,CG20=1),IF(AZ24=1,1,0),IF(AND(CG24=1,CG21=1),IF(CC24=1,1,0),IF(AND(CG24=1,CG22=1),IF(CD24=1,1,0),IF(AND(CG24=1,CG23=1),IF(CE24=1,0),0)))))</f>
        <v>0</v>
      </c>
      <c r="CJ24" s="244" t="str">
        <f t="shared" si="112"/>
        <v/>
      </c>
      <c r="CK24" s="90">
        <f t="shared" si="94"/>
        <v>0</v>
      </c>
      <c r="CL24" s="90">
        <f>IF(OR(AB24=1,B24=0,AV24=2,BP24=3,CJ24=4),0,IF(ISERROR(RANK(CK24,CK19:CK24,0)),0,RANK(CK24,CK19:CK24,0)))</f>
        <v>0</v>
      </c>
      <c r="CM24" s="90" t="str">
        <f>IF(CL24=1,IF(ISNUMBER(MATCH(CL24,CL19:CL23,0)),"=",""),"")</f>
        <v/>
      </c>
      <c r="CN24" s="90">
        <f t="shared" si="95"/>
        <v>0</v>
      </c>
      <c r="CO24" s="90">
        <f>IF(OR(AB24=1,B24=0,AV24=2,BP24=3,CJ24=4),0,IF(ISERROR(RANK(CN24,CN19:CN24,0)),0,RANK(CN24,CN19:CN24,0)))</f>
        <v>0</v>
      </c>
      <c r="CP24" s="90" t="str">
        <f>IF(CO24=1,IF(ISNUMBER(MATCH(CO24,CO19:CO23,0)),"=",""),"")</f>
        <v/>
      </c>
      <c r="CQ24" s="108">
        <f t="shared" si="96"/>
        <v>0</v>
      </c>
      <c r="CR24" s="90">
        <f>IF(OR(AB24=1,B24=0,AV24=2,BP19=3,CJ24=4),0,IF(ISERROR(RANK(CQ24,CQ19:CQ24,0)),0,RANK(CQ24,CQ19:CQ24,0)))</f>
        <v>0</v>
      </c>
      <c r="CS24" s="90" t="str">
        <f>IF(CR24=1,IF(ISNUMBER(MATCH(CR24,CR19:CR23,0)),"=",""),"")</f>
        <v/>
      </c>
      <c r="CT24" s="90">
        <f t="shared" si="113"/>
        <v>0</v>
      </c>
      <c r="CU24" s="90">
        <f>IF(AND(CT19=1,CT24=1),IF('Result Calculations'!$E47=$A24,1,0),0)</f>
        <v>0</v>
      </c>
      <c r="CV24" s="90">
        <f>IF(AND(CT23=1,CT24=1),IF('Result Calculations'!$E51=$A24,1,0),0)</f>
        <v>0</v>
      </c>
      <c r="CW24" s="90">
        <f>IF(AND(CT23=1,CT24=1),IF('Result Calculations'!$E54=$A24,1,0),0)</f>
        <v>0</v>
      </c>
      <c r="CX24" s="90">
        <f>IF(AND(CT22=1,CT24=1),IF('Result Calculations'!$E56=$A24,1,0),0)</f>
        <v>0</v>
      </c>
      <c r="CY24" s="90">
        <f>IF(AND(CT23=1,CT24=1),IF('Result Calculations'!$E57=$A36,1,0),0)</f>
        <v>0</v>
      </c>
      <c r="CZ24" s="95"/>
      <c r="DA24" s="90">
        <f t="shared" si="97"/>
        <v>0</v>
      </c>
      <c r="DB24" s="90" t="str">
        <f>IF(DA24=1,IF(ISNUMBER(MATCH(DA24,DA19:DA23,0)),"=",""),"")</f>
        <v/>
      </c>
      <c r="DC24" s="90">
        <f>IF(AND(DA24=1,DA19=1),IF(CU24=1,1,0),IF(AND(DA24=1,DA20=1),IF(BT24=1,1,0),IF(AND(DA24=1,DA21=1),IF(CW24=1,1,0),IF(AND(DA24=1,DA22=1),IF(CX24=1,1,0),IF(AND(DA24=1,DA23=1),IF(CY24=1,0),0)))))</f>
        <v>0</v>
      </c>
      <c r="DD24" s="244" t="str">
        <f t="shared" si="114"/>
        <v/>
      </c>
      <c r="DE24" s="90">
        <f t="shared" si="98"/>
        <v>0</v>
      </c>
      <c r="DF24" s="90">
        <f>IF(OR(AB24=1,B24=0,AV24=2,BP24=3,CJ24=4,DD24=5),0,IF(ISERROR(RANK(DE24,DE19:DE24,0)),0,RANK(DE24,DE19:DE24,0)))</f>
        <v>0</v>
      </c>
      <c r="DG24" s="90" t="str">
        <f>IF(DF24=1,IF(ISNUMBER(MATCH(DF24,DF19:DF23,0)),"=",""),"")</f>
        <v/>
      </c>
      <c r="DH24" s="90">
        <f t="shared" si="99"/>
        <v>0</v>
      </c>
      <c r="DI24" s="90">
        <f>IF(OR(AB24=1,B24=0,AV24=2,BP24=3,CJ24=4,DD24=5),0,IF(ISERROR(RANK(DH24,DH19:DH24,0)),0,RANK(DH24,DH19:DH24,0)))</f>
        <v>0</v>
      </c>
      <c r="DJ24" s="90" t="str">
        <f>IF(DI24=1,IF(ISNUMBER(MATCH(DI24,DI19:DI23,0)),"=",""),"")</f>
        <v/>
      </c>
      <c r="DK24" s="108">
        <f t="shared" si="100"/>
        <v>0</v>
      </c>
      <c r="DL24" s="90">
        <f>IF(OR(AB24=1,B24=0,AV24=2,BP19=3,CJ24=4,DD24=5),0,IF(ISERROR(RANK(DK24,DK19:DK24,0)),0,RANK(DK24,DK19:DK24,0)))</f>
        <v>0</v>
      </c>
      <c r="DM24" s="90" t="str">
        <f>IF(DL24=1,IF(ISNUMBER(MATCH(DL24,DL19:DL23,0)),"=",""),"")</f>
        <v/>
      </c>
      <c r="DN24" s="90">
        <f t="shared" si="115"/>
        <v>0</v>
      </c>
      <c r="DO24" s="90">
        <f>IF(AND(DN19=1,DN24=1),IF('Result Calculations'!$E47=$A24,1,0),0)</f>
        <v>0</v>
      </c>
      <c r="DP24" s="90">
        <f>IF(AND(DN23=1,DN24=1),IF('Result Calculations'!$E51=$A24,1,0),0)</f>
        <v>0</v>
      </c>
      <c r="DQ24" s="90">
        <f>IF(AND(DN23=1,DN24=1),IF('Result Calculations'!$E54=$A24,1,0),0)</f>
        <v>0</v>
      </c>
      <c r="DR24" s="90">
        <f>IF(AND(DN22=1,DN24=1),IF('Result Calculations'!$E56=$A24,1,0),0)</f>
        <v>0</v>
      </c>
      <c r="DS24" s="90">
        <f>IF(AND(DN23=1,DN24=1),IF('Result Calculations'!$E57=$A36,1,0),0)</f>
        <v>0</v>
      </c>
      <c r="DT24" s="95"/>
      <c r="DU24" s="90">
        <f t="shared" si="101"/>
        <v>0</v>
      </c>
      <c r="DV24" s="90" t="str">
        <f>IF(DU24=1,IF(ISNUMBER(MATCH(DU24,DU19:DU23,0)),"=",""),"")</f>
        <v/>
      </c>
      <c r="DW24" s="90">
        <f>IF(AND(DU24=1,DU19=1),IF(DO24=1,1,0),IF(AND(DU24=1,DU20=1),IF(CN24=1,1,0),IF(AND(DU24=1,DU21=1),IF(DQ24=1,1,0),IF(AND(DU24=1,DU22=1),IF(DR24=1,1,0),IF(AND(DU24=1,DU23=1),IF(DS24=1,0),0)))))</f>
        <v>0</v>
      </c>
      <c r="DX24" s="244" t="str">
        <f t="shared" si="116"/>
        <v/>
      </c>
      <c r="DY24" s="248">
        <f t="shared" si="102"/>
        <v>0</v>
      </c>
      <c r="DZ24" s="244">
        <f>RANK(DY24,DY19:DY24,0)</f>
        <v>1</v>
      </c>
      <c r="EA24" s="244" t="str">
        <f>IF(ISNUMBER(MATCH(DZ24,DZ19:DZ23,0)),"=","")</f>
        <v>=</v>
      </c>
    </row>
    <row r="25" spans="1:131">
      <c r="B25" s="90"/>
      <c r="C25" s="90"/>
      <c r="D25" s="90"/>
      <c r="E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244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244"/>
      <c r="BR25" s="90"/>
      <c r="BS25" s="90"/>
      <c r="BT25" s="90"/>
      <c r="BU25" s="90"/>
      <c r="BX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244"/>
      <c r="CL25" s="90"/>
      <c r="CO25" s="90"/>
      <c r="CR25" s="90"/>
      <c r="CT25" s="90"/>
      <c r="CU25" s="90"/>
      <c r="CV25" s="90"/>
      <c r="CW25" s="90"/>
      <c r="CX25" s="90"/>
      <c r="CY25" s="90"/>
      <c r="CZ25" s="90"/>
      <c r="DA25" s="90"/>
      <c r="DB25" s="90"/>
      <c r="DC25" s="90"/>
      <c r="DD25" s="244"/>
      <c r="DF25" s="90"/>
      <c r="DI25" s="90"/>
      <c r="DL25" s="90"/>
      <c r="DN25" s="90"/>
      <c r="DO25" s="90"/>
      <c r="DP25" s="90"/>
      <c r="DQ25" s="90"/>
      <c r="DR25" s="90"/>
      <c r="DS25" s="90"/>
      <c r="DT25" s="90"/>
      <c r="DU25" s="90"/>
      <c r="DV25" s="90"/>
      <c r="DW25" s="90"/>
      <c r="DX25" s="244"/>
    </row>
    <row r="26" spans="1:131" ht="60" customHeight="1">
      <c r="A26" s="245" t="s">
        <v>609</v>
      </c>
      <c r="B26" s="93" t="s">
        <v>572</v>
      </c>
      <c r="C26" s="93" t="s">
        <v>573</v>
      </c>
      <c r="D26" s="93" t="s">
        <v>574</v>
      </c>
      <c r="E26" s="94" t="s">
        <v>598</v>
      </c>
      <c r="F26" s="94" t="s">
        <v>599</v>
      </c>
      <c r="G26" s="94" t="s">
        <v>600</v>
      </c>
      <c r="H26" s="94" t="s">
        <v>595</v>
      </c>
      <c r="I26" s="94" t="s">
        <v>601</v>
      </c>
      <c r="J26" s="302" t="s">
        <v>604</v>
      </c>
      <c r="K26" s="302"/>
      <c r="L26" s="94" t="s">
        <v>603</v>
      </c>
      <c r="M26" s="302" t="s">
        <v>605</v>
      </c>
      <c r="N26" s="302"/>
      <c r="O26" s="94" t="s">
        <v>560</v>
      </c>
      <c r="P26" s="302" t="s">
        <v>575</v>
      </c>
      <c r="Q26" s="302"/>
      <c r="R26" s="94" t="s">
        <v>576</v>
      </c>
      <c r="S26" s="302" t="s">
        <v>292</v>
      </c>
      <c r="T26" s="302"/>
      <c r="U26" s="302"/>
      <c r="V26" s="302"/>
      <c r="W26" s="302"/>
      <c r="X26" s="302"/>
      <c r="Y26" s="302" t="s">
        <v>577</v>
      </c>
      <c r="Z26" s="302"/>
      <c r="AA26" s="94" t="s">
        <v>590</v>
      </c>
      <c r="AB26" s="247" t="s">
        <v>578</v>
      </c>
      <c r="AC26" s="94" t="s">
        <v>595</v>
      </c>
      <c r="AD26" s="302" t="s">
        <v>604</v>
      </c>
      <c r="AE26" s="302"/>
      <c r="AF26" s="94" t="s">
        <v>602</v>
      </c>
      <c r="AG26" s="302" t="s">
        <v>605</v>
      </c>
      <c r="AH26" s="302"/>
      <c r="AI26" s="94" t="s">
        <v>560</v>
      </c>
      <c r="AJ26" s="302" t="s">
        <v>575</v>
      </c>
      <c r="AK26" s="302"/>
      <c r="AL26" s="94" t="s">
        <v>576</v>
      </c>
      <c r="AM26" s="302" t="s">
        <v>292</v>
      </c>
      <c r="AN26" s="302"/>
      <c r="AO26" s="302"/>
      <c r="AP26" s="302"/>
      <c r="AQ26" s="302"/>
      <c r="AR26" s="302"/>
      <c r="AS26" s="302" t="s">
        <v>577</v>
      </c>
      <c r="AT26" s="302"/>
      <c r="AU26" s="94" t="s">
        <v>590</v>
      </c>
      <c r="AV26" s="247" t="s">
        <v>579</v>
      </c>
      <c r="AW26" s="94" t="s">
        <v>595</v>
      </c>
      <c r="AX26" s="302" t="s">
        <v>604</v>
      </c>
      <c r="AY26" s="302"/>
      <c r="AZ26" s="94" t="s">
        <v>602</v>
      </c>
      <c r="BA26" s="302" t="s">
        <v>605</v>
      </c>
      <c r="BB26" s="302"/>
      <c r="BC26" s="94" t="s">
        <v>560</v>
      </c>
      <c r="BD26" s="302" t="s">
        <v>575</v>
      </c>
      <c r="BE26" s="302"/>
      <c r="BF26" s="94" t="s">
        <v>576</v>
      </c>
      <c r="BG26" s="302" t="s">
        <v>292</v>
      </c>
      <c r="BH26" s="302"/>
      <c r="BI26" s="302"/>
      <c r="BJ26" s="302"/>
      <c r="BK26" s="302"/>
      <c r="BL26" s="302"/>
      <c r="BM26" s="302" t="s">
        <v>577</v>
      </c>
      <c r="BN26" s="302"/>
      <c r="BO26" s="94" t="s">
        <v>590</v>
      </c>
      <c r="BP26" s="247" t="s">
        <v>580</v>
      </c>
      <c r="BQ26" s="94" t="s">
        <v>595</v>
      </c>
      <c r="BR26" s="302" t="s">
        <v>604</v>
      </c>
      <c r="BS26" s="302"/>
      <c r="BT26" s="94" t="s">
        <v>602</v>
      </c>
      <c r="BU26" s="302" t="s">
        <v>605</v>
      </c>
      <c r="BV26" s="302"/>
      <c r="BW26" s="94" t="s">
        <v>560</v>
      </c>
      <c r="BX26" s="302" t="s">
        <v>575</v>
      </c>
      <c r="BY26" s="302"/>
      <c r="BZ26" s="94" t="s">
        <v>576</v>
      </c>
      <c r="CA26" s="302" t="s">
        <v>292</v>
      </c>
      <c r="CB26" s="302"/>
      <c r="CC26" s="302"/>
      <c r="CD26" s="302"/>
      <c r="CE26" s="302"/>
      <c r="CF26" s="302"/>
      <c r="CG26" s="302" t="s">
        <v>577</v>
      </c>
      <c r="CH26" s="302"/>
      <c r="CI26" s="94" t="s">
        <v>590</v>
      </c>
      <c r="CJ26" s="247" t="s">
        <v>581</v>
      </c>
      <c r="CK26" s="94" t="s">
        <v>595</v>
      </c>
      <c r="CL26" s="302" t="s">
        <v>604</v>
      </c>
      <c r="CM26" s="302"/>
      <c r="CN26" s="94" t="s">
        <v>602</v>
      </c>
      <c r="CO26" s="302" t="s">
        <v>605</v>
      </c>
      <c r="CP26" s="302"/>
      <c r="CQ26" s="94" t="s">
        <v>560</v>
      </c>
      <c r="CR26" s="302" t="s">
        <v>575</v>
      </c>
      <c r="CS26" s="302"/>
      <c r="CT26" s="94" t="s">
        <v>576</v>
      </c>
      <c r="CU26" s="302" t="s">
        <v>292</v>
      </c>
      <c r="CV26" s="302"/>
      <c r="CW26" s="302"/>
      <c r="CX26" s="302"/>
      <c r="CY26" s="302"/>
      <c r="CZ26" s="302"/>
      <c r="DA26" s="302" t="s">
        <v>577</v>
      </c>
      <c r="DB26" s="302"/>
      <c r="DC26" s="94" t="s">
        <v>590</v>
      </c>
      <c r="DD26" s="247" t="s">
        <v>582</v>
      </c>
      <c r="DE26" s="94" t="s">
        <v>595</v>
      </c>
      <c r="DF26" s="302" t="s">
        <v>604</v>
      </c>
      <c r="DG26" s="302"/>
      <c r="DH26" s="94" t="s">
        <v>602</v>
      </c>
      <c r="DI26" s="302" t="s">
        <v>605</v>
      </c>
      <c r="DJ26" s="302"/>
      <c r="DK26" s="94" t="s">
        <v>560</v>
      </c>
      <c r="DL26" s="302" t="s">
        <v>575</v>
      </c>
      <c r="DM26" s="302"/>
      <c r="DN26" s="94" t="s">
        <v>576</v>
      </c>
      <c r="DO26" s="302" t="s">
        <v>292</v>
      </c>
      <c r="DP26" s="302"/>
      <c r="DQ26" s="302"/>
      <c r="DR26" s="302"/>
      <c r="DS26" s="302"/>
      <c r="DT26" s="302"/>
      <c r="DU26" s="302" t="s">
        <v>577</v>
      </c>
      <c r="DV26" s="302"/>
      <c r="DW26" s="94" t="s">
        <v>590</v>
      </c>
      <c r="DX26" s="247" t="s">
        <v>583</v>
      </c>
    </row>
    <row r="27" spans="1:131">
      <c r="A27" s="246" t="str">
        <f>Groups!R3</f>
        <v>Clive McGreal (Isle Of Man)</v>
      </c>
      <c r="B27" s="90">
        <f>SUM(COUNTIF(Results!K:K,A27),COUNTIF(Results!L:L,A27))</f>
        <v>0</v>
      </c>
      <c r="C27" s="90">
        <f>SUM(COUNTIF(Results!K:K,A27))</f>
        <v>0</v>
      </c>
      <c r="D27" s="90">
        <f>B27-C27</f>
        <v>0</v>
      </c>
      <c r="E27" s="90">
        <f>SUM(SUMIF(Results!B:B,A27,Results!C:C),SUMIF(Results!J:J,A27,Results!G:G),SUMIF(Results!B:B,A27,Results!D:D),SUMIF(Results!J:J,A27,Results!H:H))</f>
        <v>0</v>
      </c>
      <c r="F27" s="90">
        <f>SUM(SUMIF(Results!B:B,A27,Results!G:G),SUMIF(Results!J:J,A27,Results!C:C),SUMIF(Results!B:B,A27,Results!H:H),SUMIF(Results!J:J,A27,Results!D:D))</f>
        <v>0</v>
      </c>
      <c r="G27" s="108">
        <f>E27-F27</f>
        <v>0</v>
      </c>
      <c r="H27" s="90">
        <f>C27*3</f>
        <v>0</v>
      </c>
      <c r="I27" s="90">
        <f>SUM(SUMIF(Results!N:N,A27,Results!R:R),SUMIF(Results!T:T,A27,Results!X:X))</f>
        <v>0</v>
      </c>
      <c r="J27" s="90">
        <f>IF(B27=0,0,RANK(H27,H27:H32,0))</f>
        <v>0</v>
      </c>
      <c r="K27" s="90" t="str">
        <f>IF(J27=1,IF(ISNUMBER(MATCH(J27,J28:J32,0)),"=",""),"")</f>
        <v/>
      </c>
      <c r="L27" s="90">
        <f t="shared" ref="L27:L32" si="117">IF(J27=1,I27,-1)</f>
        <v>-1</v>
      </c>
      <c r="M27" s="90">
        <f>IF(B27=0,0,IF(ISERROR(RANK(L27,L27:L32,0)),0,RANK(L27,L27:L32,0)))</f>
        <v>0</v>
      </c>
      <c r="N27" s="90" t="str">
        <f>IF(M27=1,IF(ISNUMBER(MATCH(M27,M28:M32,0)),"=",""),"")</f>
        <v/>
      </c>
      <c r="O27" s="90">
        <f t="shared" ref="O27:O32" si="118">IF(M27=1,G27,-1)</f>
        <v>-1</v>
      </c>
      <c r="P27" s="90">
        <f>IF(B27=0,0,IF(ISERROR(RANK(O27,O27:O32,0)),0,RANK(O27,O27:O32,0)))</f>
        <v>0</v>
      </c>
      <c r="Q27" s="90" t="str">
        <f>IF(P27=1,IF(ISNUMBER(MATCH(P27,P28:P32,0)),"=",""),"")</f>
        <v/>
      </c>
      <c r="R27" s="90">
        <f>IF(CONCATENATE(P27,Q27)="1=",1,0)</f>
        <v>0</v>
      </c>
      <c r="S27" s="95"/>
      <c r="T27" s="90">
        <f>IF(AND(R27=1,R28=1),IF('Result Calculations'!$E62=$A27,1,0),0)</f>
        <v>0</v>
      </c>
      <c r="U27" s="90">
        <f>IF(AND(R27=1,R29=1),IF('Result Calculations'!$E63=$A27,1,0),0)</f>
        <v>0</v>
      </c>
      <c r="V27" s="90">
        <f>IF(AND(R27=1,R30=1),IF('Result Calculations'!$E64=$A27,1,0),0)</f>
        <v>0</v>
      </c>
      <c r="W27" s="90">
        <f>IF(AND(R27=1,R31=1),IF('Result Calculations'!$E65=$A27,1,0),0)</f>
        <v>0</v>
      </c>
      <c r="X27" s="90">
        <f>IF(AND(R27=1,R32=1),IF('Result Calculations'!$E66=$A27,1,0),0)</f>
        <v>0</v>
      </c>
      <c r="Y27" s="90">
        <f t="shared" ref="Y27:Y32" si="119">SUM(S27:X27)</f>
        <v>0</v>
      </c>
      <c r="Z27" s="90" t="str">
        <f>IF(Y27=1,IF(ISNUMBER(MATCH(Y27,Y28:Y32,0)),"=",""),"")</f>
        <v/>
      </c>
      <c r="AA27" s="90">
        <f>IF(AND(Y27=1,Y28=1),IF(T27=1,1,0),IF(AND(Y27=1,Y29=1),IF(U27=1,1,0),IF(AND(Y27=1,Y30=1),IF(V27=1,1,0),IF(AND(Y27=1,Y31=1),IF(W27=1,1,0),IF(AND(Y27=1,Y32=1),IF(X27=1,0),0)))))</f>
        <v>0</v>
      </c>
      <c r="AB27" s="244" t="str">
        <f>IF(J27=1,IF(K27="=",IF(M27=1,IF(N27="=",IF(P27=1,IF(Q27="=",IF(Y27=1,IF(Z27="=",IF(AA27=1,1,""),1),""),1),""),1),""),1),"")</f>
        <v/>
      </c>
      <c r="AC27" s="90">
        <f t="shared" ref="AC27:AC32" si="120">IF(OR(B27=0,AB27=1),0,H27)</f>
        <v>0</v>
      </c>
      <c r="AD27" s="90">
        <f>IF(OR(AB27=1,B27=0),0,IF(ISERROR(RANK(AC27,AC27:AC32,0)),0,RANK(AC27,AC27:AC32,0)))</f>
        <v>0</v>
      </c>
      <c r="AE27" s="90" t="str">
        <f>IF(AD27=1,IF(ISNUMBER(MATCH(AD27,AD28:AD32,0)),"=",""),"")</f>
        <v/>
      </c>
      <c r="AF27" s="90">
        <f t="shared" ref="AF27:AF32" si="121">IF(AD27=1,I27,-1)</f>
        <v>-1</v>
      </c>
      <c r="AG27" s="90">
        <f>IF(OR(AB27=1,B27=0),0,IF(ISERROR(RANK(AF27,AF27:AF32,0)),0,RANK(AF27,AF27:AF32,0)))</f>
        <v>0</v>
      </c>
      <c r="AH27" s="90" t="str">
        <f>IF(AG27=1,IF(ISNUMBER(MATCH(AG27,AG28:AG32,0)),"=",""),"")</f>
        <v/>
      </c>
      <c r="AI27" s="90">
        <f t="shared" ref="AI27:AI32" si="122">IF(AG27=1,G27,-1)</f>
        <v>-1</v>
      </c>
      <c r="AJ27" s="90">
        <f>IF(OR(AB27=1,B27=0),0,IF(ISERROR(RANK(AI27,AI27:AI32,0)),0,RANK(AI27,AI27:AI32,0)))</f>
        <v>0</v>
      </c>
      <c r="AK27" s="90" t="str">
        <f>IF(AJ27=1,IF(ISNUMBER(MATCH(AJ27,AJ28:AJ32,0)),"=",""),"")</f>
        <v/>
      </c>
      <c r="AL27" s="90">
        <f>IF(CONCATENATE(AJ27,AK27)="1=",1,0)</f>
        <v>0</v>
      </c>
      <c r="AM27" s="95"/>
      <c r="AN27" s="90">
        <f>IF(AND(AL27=1,AL28=1),IF('Result Calculations'!$E62=$A27,1,0),0)</f>
        <v>0</v>
      </c>
      <c r="AO27" s="90">
        <f>IF(AND(AL27=1,AL29=1),IF('Result Calculations'!$E63=$A27,1,0),0)</f>
        <v>0</v>
      </c>
      <c r="AP27" s="90">
        <f>IF(AND(AL27=1,AL30=1),IF('Result Calculations'!$E64=$A27,1,0),0)</f>
        <v>0</v>
      </c>
      <c r="AQ27" s="90">
        <f>IF(AND(AL27=1,AL31=1),IF('Result Calculations'!$E65=$A27,1,0),0)</f>
        <v>0</v>
      </c>
      <c r="AR27" s="90">
        <f>IF(AND(AL27=1,AL32=1),IF('Result Calculations'!$E66=$A27,1,0),0)</f>
        <v>0</v>
      </c>
      <c r="AS27" s="90">
        <f t="shared" ref="AS27:AS32" si="123">SUM(AM27:AR27)</f>
        <v>0</v>
      </c>
      <c r="AT27" s="90" t="str">
        <f>IF(AS27=1,IF(ISNUMBER(MATCH(AS27,AS28:AS32,0)),"=",""),"")</f>
        <v/>
      </c>
      <c r="AU27" s="90">
        <f>IF(AND(AS27=1,AS28=1),IF(AN27=1,1,0),IF(AND(AS27=1,AS29=1),IF(AO27=1,1,0),IF(AND(AS27=1,AS30=1),IF(AP27=1,1,0),IF(AND(AS27=1,AS31=1),IF(AQ27=1,1,0),IF(AND(AS27=1,AS32=1),IF(AR27=1,0),0)))))</f>
        <v>0</v>
      </c>
      <c r="AV27" s="244" t="str">
        <f>IF(AD27=1,IF(AE27="=",IF(AG27=1,IF(AH27="=",IF(AJ27=1,IF(AK27="=",IF(AS27=1,IF(AT27="=",IF(AU27=1,2,""),2),""),2),""),2),""),2),"")</f>
        <v/>
      </c>
      <c r="AW27" s="90">
        <f t="shared" ref="AW27:AW32" si="124">IF(OR(B27=0,AB27=1,AV27=2),0,H27)</f>
        <v>0</v>
      </c>
      <c r="AX27" s="90">
        <f>IF(OR(AB27=1,B27=0,AV27=2),0,IF(ISERROR(RANK(AW27,AW27:AW32,0)),0,RANK(AW27,AW27:AW32,0)))</f>
        <v>0</v>
      </c>
      <c r="AY27" s="90" t="str">
        <f>IF(AX27=1,IF(ISNUMBER(MATCH(AX27,AX28:AX32,0)),"=",""),"")</f>
        <v/>
      </c>
      <c r="AZ27" s="90">
        <f t="shared" ref="AZ27:AZ32" si="125">IF(OR(AB27=1,B27=0,AV27=2),0,I27)</f>
        <v>0</v>
      </c>
      <c r="BA27" s="90">
        <f>IF(OR(AB27=1,B27=0,AV27=2),0,IF(ISERROR(RANK(AZ27,AZ27:AZ32,0)),0,RANK(AZ27,AZ27:AZ32,0)))</f>
        <v>0</v>
      </c>
      <c r="BB27" s="90" t="str">
        <f>IF(BA27=1,IF(ISNUMBER(MATCH(BA27,BA28:BA32,0)),"=",""),"")</f>
        <v/>
      </c>
      <c r="BC27" s="108">
        <f t="shared" ref="BC27:BC32" si="126">IF(OR(B27=0,AB27=1,AV27=2),0,G27)</f>
        <v>0</v>
      </c>
      <c r="BD27" s="90">
        <f>IF(OR(AB27=1,B27=0,AV27=2),0,IF(ISERROR(RANK(BC27,BC27:BC32,0)),0,RANK(BC27,BC27:BC32,0)))</f>
        <v>0</v>
      </c>
      <c r="BE27" s="90" t="str">
        <f>IF(BD27=1,IF(ISNUMBER(MATCH(BD27,BD28:BD32,0)),"=",""),"")</f>
        <v/>
      </c>
      <c r="BF27" s="90">
        <f>IF(CONCATENATE(BD27,BE27)="1=",1,0)</f>
        <v>0</v>
      </c>
      <c r="BG27" s="95"/>
      <c r="BH27" s="90">
        <f>IF(AND(BF27=1,BF28=1),IF('Result Calculations'!$E62=$A27,1,0),0)</f>
        <v>0</v>
      </c>
      <c r="BI27" s="90">
        <f>IF(AND(BF27=1,BF29=1),IF('Result Calculations'!$E63=$A27,1,0),0)</f>
        <v>0</v>
      </c>
      <c r="BJ27" s="90">
        <f>IF(AND(BF27=1,BF30=1),IF('Result Calculations'!$E64=$A27,1,0),0)</f>
        <v>0</v>
      </c>
      <c r="BK27" s="90">
        <f>IF(AND(BF27=1,BF31=1),IF('Result Calculations'!$E65=$A27,1,0),0)</f>
        <v>0</v>
      </c>
      <c r="BL27" s="90">
        <f>IF(AND(BF27=1,BF32=1),IF('Result Calculations'!$E66=$A27,1,0),0)</f>
        <v>0</v>
      </c>
      <c r="BM27" s="90">
        <f t="shared" ref="BM27:BM32" si="127">SUM(BG27:BL27)</f>
        <v>0</v>
      </c>
      <c r="BN27" s="90" t="str">
        <f>IF(BM27=1,IF(ISNUMBER(MATCH(BM27,BM28:BM32,0)),"=",""),"")</f>
        <v/>
      </c>
      <c r="BO27" s="90">
        <f>IF(AND(BM27=1,BM28=1),IF(BH27=1,1,0),IF(AND(BM27=1,BM29=1),IF(BI27=1,1,0),IF(AND(BM27=1,BM30=1),IF(BJ27=1,1,0),IF(AND(BM27=1,BM31=1),IF(BK27=1,1,0),IF(AND(BM27=1,BM32=1),IF(BL27=1,0),0)))))</f>
        <v>0</v>
      </c>
      <c r="BP27" s="244" t="str">
        <f t="shared" ref="BP27:BP32" si="128">IF(AX27=1,IF(AY27="=",IF(BA27=1,IF(BB27="=",IF(BD27=1,IF(BE27="=",IF(BM27=1,IF(BN27="=",IF(BO27=1,3,""),3),""),3),""),3),""),3),"")</f>
        <v/>
      </c>
      <c r="BQ27" s="90">
        <f t="shared" ref="BQ27:BQ32" si="129">IF(OR(B27=0,AB27=1,AV27=2,BP27=3),0,H27)</f>
        <v>0</v>
      </c>
      <c r="BR27" s="90">
        <f>IF(OR(AB27=1,B27=0,AV27=2,BP27=3),0,IF(ISERROR(RANK(BQ27,BQ27:BQ32,0)),0,RANK(BQ27,BQ27:BQ32,0)))</f>
        <v>0</v>
      </c>
      <c r="BS27" s="90" t="str">
        <f>IF(BR27=1,IF(ISNUMBER(MATCH(BR27,BR28:BR32,0)),"=",""),"")</f>
        <v/>
      </c>
      <c r="BT27" s="90">
        <f t="shared" ref="BT27:BT32" si="130">IF(OR(AB27=1,B27=0,AV27=2,BP27=3),0,I27)</f>
        <v>0</v>
      </c>
      <c r="BU27" s="90">
        <f>IF(OR(AB27=1,B27=0,AV27=2,BP27=3),0,IF(ISERROR(RANK(BT27,BT27:BT32,0)),0,RANK(BT27,BT27:BT32,0)))</f>
        <v>0</v>
      </c>
      <c r="BV27" s="90" t="str">
        <f>IF(BU27=1,IF(ISNUMBER(MATCH(BU27,BU28:BU32,0)),"=",""),"")</f>
        <v/>
      </c>
      <c r="BW27" s="108">
        <f t="shared" ref="BW27:BW32" si="131">IF(OR(B27=0,AB27=1,AV27=2,BP27=3),0,G27)</f>
        <v>0</v>
      </c>
      <c r="BX27" s="90">
        <f>IF(OR(AB27=1,B27=0,AV27=2,BP27=3),0,IF(ISERROR(RANK(BW27,BW27:BW32,0)),0,RANK(BW27,BW27:BW32,0)))</f>
        <v>0</v>
      </c>
      <c r="BY27" s="90" t="str">
        <f>IF(BX27=1,IF(ISNUMBER(MATCH(BX27,BX28:BX32,0)),"=",""),"")</f>
        <v/>
      </c>
      <c r="BZ27" s="90">
        <f>IF(CONCATENATE(BX27,BY27)="1=",1,0)</f>
        <v>0</v>
      </c>
      <c r="CA27" s="95"/>
      <c r="CB27" s="90">
        <f>IF(AND(BZ27=1,BZ28=1),IF('Result Calculations'!$E62=$A27,1,0),0)</f>
        <v>0</v>
      </c>
      <c r="CC27" s="90">
        <f>IF(AND(BZ27=1,BZ29=1),IF('Result Calculations'!$E63=$A27,1,0),0)</f>
        <v>0</v>
      </c>
      <c r="CD27" s="90">
        <f>IF(AND(BZ27=1,BZ30=1),IF('Result Calculations'!$E64=$A27,1,0),0)</f>
        <v>0</v>
      </c>
      <c r="CE27" s="90">
        <f>IF(AND(BZ27=1,BZ31=1),IF('Result Calculations'!$E65=$A27,1,0),0)</f>
        <v>0</v>
      </c>
      <c r="CF27" s="90">
        <f>IF(AND(BZ27=1,BZ32=1),IF('Result Calculations'!$E66=$A27,1,0),0)</f>
        <v>0</v>
      </c>
      <c r="CG27" s="90">
        <f t="shared" ref="CG27:CG32" si="132">SUM(CA27:CF27)</f>
        <v>0</v>
      </c>
      <c r="CH27" s="90" t="str">
        <f>IF(CG27=1,IF(ISNUMBER(MATCH(CG27,CG28:CG32,0)),"=",""),"")</f>
        <v/>
      </c>
      <c r="CI27" s="90">
        <f>IF(AND(CG27=1,CG28=1),IF(CB27=1,1,0),IF(AND(CG27=1,CG29=1),IF(CC27=1,1,0),IF(AND(CG27=1,CG30=1),IF(CD27=1,1,0),IF(AND(CG27=1,CG31=1),IF(CE27=1,1,0),IF(AND(CG27=1,CG32=1),IF(CF27=1,0),0)))))</f>
        <v>0</v>
      </c>
      <c r="CJ27" s="244" t="str">
        <f>IF(BR27=1,IF(BS27="=",IF(BU27=1,IF(BV27="=",IF(BX27=1,IF(BY27="=",IF(CG27=1,IF(CH27="=",IF(CI27=1,4,""),4),""),4),""),4),""),4),"")</f>
        <v/>
      </c>
      <c r="CK27" s="90">
        <f t="shared" ref="CK27:CK32" si="133">IF(OR(B27=0,AB27=1,AV27=2,BP27=3,CJ27=4),0,H27)</f>
        <v>0</v>
      </c>
      <c r="CL27" s="90">
        <f>IF(OR(AB27=1,B27=0,AV27=2,BP27=3,CJ27=4),0,IF(ISERROR(RANK(CK27,CK27:CK32,0)),0,RANK(CK27,CK27:CK32,0)))</f>
        <v>0</v>
      </c>
      <c r="CM27" s="90" t="str">
        <f>IF(CL27=1,IF(ISNUMBER(MATCH(CL27,CL28:CL32,0)),"=",""),"")</f>
        <v/>
      </c>
      <c r="CN27" s="90">
        <f t="shared" ref="CN27:CN32" si="134">IF(OR(AB27=1,B27=0,AV27=2,BP27=3,CJ27=4),0,I27)</f>
        <v>0</v>
      </c>
      <c r="CO27" s="90">
        <f>IF(OR(AB27=1,B27=0,AV27=2,BP27=3,CJ27=4),0,IF(ISERROR(RANK(CN27,CN27:CN32,0)),0,RANK(CN27,CN27:CN32,0)))</f>
        <v>0</v>
      </c>
      <c r="CP27" s="90" t="str">
        <f>IF(CO27=1,IF(ISNUMBER(MATCH(CO27,CO28:CO32,0)),"=",""),"")</f>
        <v/>
      </c>
      <c r="CQ27" s="108">
        <f t="shared" ref="CQ27:CQ32" si="135">IF(OR(B27=0,AB27=1,AV27=2,BP27=3,CJ27=4),0,G27)</f>
        <v>0</v>
      </c>
      <c r="CR27" s="90">
        <f>IF(OR(AB27=1,B27=0,AV27=2,BP27=3,CJ27=4),0,IF(ISERROR(RANK(CQ27,CQ27:CQ32,0)),0,RANK(CQ27,CQ27:CQ32,0)))</f>
        <v>0</v>
      </c>
      <c r="CS27" s="90" t="str">
        <f>IF(CR27=1,IF(ISNUMBER(MATCH(CR27,CR28:CR32,0)),"=",""),"")</f>
        <v/>
      </c>
      <c r="CT27" s="90">
        <f>IF(CONCATENATE(CR27,CS27)="1=",1,0)</f>
        <v>0</v>
      </c>
      <c r="CU27" s="95"/>
      <c r="CV27" s="90">
        <f>IF(AND(CT27=1,CT28=1),IF('Result Calculations'!$E62=$A27,1,0),0)</f>
        <v>0</v>
      </c>
      <c r="CW27" s="90">
        <f>IF(AND(CT27=1,CT29=1),IF('Result Calculations'!$E63=$A27,1,0),0)</f>
        <v>0</v>
      </c>
      <c r="CX27" s="90">
        <f>IF(AND(CT27=1,CT30=1),IF('Result Calculations'!$E64=$A27,1,0),0)</f>
        <v>0</v>
      </c>
      <c r="CY27" s="90">
        <f>IF(AND(CT27=1,CT31=1),IF('Result Calculations'!$E65=$A27,1,0),0)</f>
        <v>0</v>
      </c>
      <c r="CZ27" s="90">
        <f>IF(AND(CT27=1,CT32=1),IF('Result Calculations'!$E66=$A27,1,0),0)</f>
        <v>0</v>
      </c>
      <c r="DA27" s="90">
        <f t="shared" ref="DA27:DA32" si="136">SUM(CU27:CZ27)</f>
        <v>0</v>
      </c>
      <c r="DB27" s="90" t="str">
        <f>IF(DA27=1,IF(ISNUMBER(MATCH(DA27,DA28:DA32,0)),"=",""),"")</f>
        <v/>
      </c>
      <c r="DC27" s="90">
        <f>IF(AND(DA27=1,DA28=1),IF(CV27=1,1,0),IF(AND(DA27=1,DA29=1),IF(CW27=1,1,0),IF(AND(DA27=1,DA30=1),IF(CX27=1,1,0),IF(AND(DA27=1,DA31=1),IF(CY27=1,1,0),IF(AND(DA27=1,DA32=1),IF(CZ27=1,0),0)))))</f>
        <v>0</v>
      </c>
      <c r="DD27" s="244" t="str">
        <f>IF(CL27=1,IF(CM27="=",IF(CO27=1,IF(CP27="=",IF(CR27=1,IF(CS27="=",IF(DA27=1,IF(DB27="=",IF(DC27=1,5,""),5),""),5),""),5),""),5),"")</f>
        <v/>
      </c>
      <c r="DE27" s="90">
        <f t="shared" ref="DE27:DE32" si="137">IF(OR(B27=0,AB27=1,AV27=2,BP27=3,CJ27=4,DD27=5),0,H27)</f>
        <v>0</v>
      </c>
      <c r="DF27" s="90">
        <f>IF(OR(AB27=1,B27=0,AV27=2,BP27=3,CJ27=4,DD27=5),0,IF(ISERROR(RANK(DE27,DE27:DE32,0)),0,RANK(DE27,DE27:DE32,0)))</f>
        <v>0</v>
      </c>
      <c r="DG27" s="90" t="str">
        <f>IF(DF27=1,IF(ISNUMBER(MATCH(DF27,DF28:DF32,0)),"=",""),"")</f>
        <v/>
      </c>
      <c r="DH27" s="90">
        <f t="shared" ref="DH27:DH32" si="138">IF(OR(AB27=1,B27=0,AV27=2,BP27=3,CJ27=4,DD27=5),0,I27)</f>
        <v>0</v>
      </c>
      <c r="DI27" s="90">
        <f>IF(OR(AB27=1,B27=0,AV27=2,BP27=3,CJ27=4,DD27=5),0,IF(ISERROR(RANK(DH27,DH27:DH32,0)),0,RANK(DH27,DH27:DH32,0)))</f>
        <v>0</v>
      </c>
      <c r="DJ27" s="90" t="str">
        <f>IF(DI27=1,IF(ISNUMBER(MATCH(DI27,DI28:DI32,0)),"=",""),"")</f>
        <v/>
      </c>
      <c r="DK27" s="108">
        <f t="shared" ref="DK27:DK32" si="139">IF(OR(B27=0,AB27=1,AV27=2,BP27=3,CJ27=4,DD27=5),0,G27)</f>
        <v>0</v>
      </c>
      <c r="DL27" s="90">
        <f>IF(OR(AB27=1,B27=0,AV27=2,BP27=3,CJ27=4,DD27=5),0,IF(ISERROR(RANK(DK27,DK27:DK32,0)),0,RANK(DK27,DK27:DK32,0)))</f>
        <v>0</v>
      </c>
      <c r="DM27" s="90" t="str">
        <f>IF(DL27=1,IF(ISNUMBER(MATCH(DL27,DL28:DL32,0)),"=",""),"")</f>
        <v/>
      </c>
      <c r="DN27" s="90">
        <f>IF(CONCATENATE(DL27,DM27)="1=",1,0)</f>
        <v>0</v>
      </c>
      <c r="DO27" s="95"/>
      <c r="DP27" s="90">
        <f>IF(AND(DN27=1,DN28=1),IF('Result Calculations'!$E62=$A27,1,0),0)</f>
        <v>0</v>
      </c>
      <c r="DQ27" s="90">
        <f>IF(AND(DN27=1,DN29=1),IF('Result Calculations'!$E63=$A27,1,0),0)</f>
        <v>0</v>
      </c>
      <c r="DR27" s="90">
        <f>IF(AND(DN27=1,DN30=1),IF('Result Calculations'!$E64=$A27,1,0),0)</f>
        <v>0</v>
      </c>
      <c r="DS27" s="90">
        <f>IF(AND(DN27=1,DN31=1),IF('Result Calculations'!$E65=$A27,1,0),0)</f>
        <v>0</v>
      </c>
      <c r="DT27" s="90">
        <f>IF(AND(DN27=1,DN32=1),IF('Result Calculations'!$E66=$A27,1,0),0)</f>
        <v>0</v>
      </c>
      <c r="DU27" s="90">
        <f t="shared" ref="DU27:DU32" si="140">SUM(DO27:DT27)</f>
        <v>0</v>
      </c>
      <c r="DV27" s="90" t="str">
        <f>IF(DU27=1,IF(ISNUMBER(MATCH(DU27,DU28:DU32,0)),"=",""),"")</f>
        <v/>
      </c>
      <c r="DW27" s="90">
        <f>IF(AND(DU27=1,DU28=1),IF(DP27=1,1,0),IF(AND(DU27=1,DU29=1),IF(DQ27=1,1,0),IF(AND(DU27=1,DU30=1),IF(DR27=1,1,0),IF(AND(DU27=1,DU31=1),IF(DS27=1,1,0),IF(AND(DU27=1,DU32=1),IF(DT27=1,0),0)))))</f>
        <v>0</v>
      </c>
      <c r="DX27" s="244" t="str">
        <f>IF(DF27=1,IF(DG27="=",IF(DI27=1,IF(DJ27="=",IF(DL27=1,IF(DM27="=",IF(DU27=1,IF(DV27="=",IF(DW27=1,6,""),6),""),6),""),6),""),6),"")</f>
        <v/>
      </c>
      <c r="DY27" s="248">
        <f t="shared" ref="DY27:DY32" si="141">IF(AB27=1,6,IF(AV27=2,5,IF(BP27=3,4,IF(CJ27=4,3,IF(DD27=5,2,IF(DX27=6,1,0))))))</f>
        <v>0</v>
      </c>
      <c r="DZ27" s="244">
        <f>RANK(DY27,DY27:DY32,0)</f>
        <v>1</v>
      </c>
      <c r="EA27" s="244" t="str">
        <f>IF(ISNUMBER(MATCH(DZ27,DZ28:DZ32,0)),"=","")</f>
        <v>=</v>
      </c>
    </row>
    <row r="28" spans="1:131">
      <c r="A28" s="246" t="str">
        <f>Groups!R4</f>
        <v>Hisaharu Satou (Japan )</v>
      </c>
      <c r="B28" s="90">
        <f>SUM(COUNTIF(Results!K:K,A28),COUNTIF(Results!L:L,A28))</f>
        <v>0</v>
      </c>
      <c r="C28" s="90">
        <f>SUM(COUNTIF(Results!K:K,A28))</f>
        <v>0</v>
      </c>
      <c r="D28" s="90">
        <f t="shared" ref="D28:D32" si="142">B28-C28</f>
        <v>0</v>
      </c>
      <c r="E28" s="90">
        <f>SUM(SUMIF(Results!B:B,A28,Results!C:C),SUMIF(Results!J:J,A28,Results!G:G),SUMIF(Results!B:B,A28,Results!D:D),SUMIF(Results!J:J,A28,Results!H:H))</f>
        <v>0</v>
      </c>
      <c r="F28" s="90">
        <f>SUM(SUMIF(Results!B:B,A28,Results!G:G),SUMIF(Results!J:J,A28,Results!C:C),SUMIF(Results!B:B,A28,Results!H:H),SUMIF(Results!J:J,A28,Results!D:D))</f>
        <v>0</v>
      </c>
      <c r="G28" s="108">
        <f t="shared" ref="G28:G32" si="143">E28-F28</f>
        <v>0</v>
      </c>
      <c r="H28" s="90">
        <f t="shared" ref="H28:H32" si="144">C28*3</f>
        <v>0</v>
      </c>
      <c r="I28" s="90">
        <f>SUM(SUMIF(Results!N:N,A28,Results!R:R),SUMIF(Results!T:T,A28,Results!X:X))</f>
        <v>0</v>
      </c>
      <c r="J28" s="90">
        <f>IF(B28=0,0,RANK(H28,H27:H32,0))</f>
        <v>0</v>
      </c>
      <c r="K28" s="90" t="str">
        <f>IF(J28=1,IF(ISNUMBER(MATCH(J28,J29:J32,0)),"=",IF(ISNUMBER(MATCH(J28,J27,0)),"=","")),"")</f>
        <v/>
      </c>
      <c r="L28" s="90">
        <f t="shared" si="117"/>
        <v>-1</v>
      </c>
      <c r="M28" s="90">
        <f>IF(B28=0,0,IF(ISERROR(RANK(L28,L27:L32,0)),0,RANK(L28,L27:L32,0)))</f>
        <v>0</v>
      </c>
      <c r="N28" s="90" t="str">
        <f>IF(M28=1,IF(ISNUMBER(MATCH(M28,M29:M32,0)),"=",IF(ISNUMBER(MATCH(M28,M27,0)),"=","")),"")</f>
        <v/>
      </c>
      <c r="O28" s="90">
        <f t="shared" si="118"/>
        <v>-1</v>
      </c>
      <c r="P28" s="90">
        <f>IF(B28=0,0,IF(ISERROR(RANK(O28,O27:O32,0)),0,RANK(O28,O27:O32,0)))</f>
        <v>0</v>
      </c>
      <c r="Q28" s="90" t="str">
        <f>IF(P28=1,IF(ISNUMBER(MATCH(P28,P29:P32,0)),"=",IF(ISNUMBER(MATCH(P28,P27,0)),"=","")),"")</f>
        <v/>
      </c>
      <c r="R28" s="90">
        <f t="shared" ref="R28:R32" si="145">IF(CONCATENATE(P28,Q28)="1=",1,0)</f>
        <v>0</v>
      </c>
      <c r="S28" s="90">
        <f>IF(AND(R27=1,R28=1),IF('Result Calculations'!$E62=$A28,1,0),0)</f>
        <v>0</v>
      </c>
      <c r="T28" s="95"/>
      <c r="U28" s="90">
        <f>IF(AND(R28=1,R29=1),IF('Result Calculations'!$E67=$A28,1,0),0)</f>
        <v>0</v>
      </c>
      <c r="V28" s="90">
        <f>IF(AND(R28=1,R30=1),IF('Result Calculations'!$E68=$A28,1,0),0)</f>
        <v>0</v>
      </c>
      <c r="W28" s="90">
        <f>IF(AND(R28=1,R31=1),IF('Result Calculations'!$E69=$A28,1,0),0)</f>
        <v>0</v>
      </c>
      <c r="X28" s="90">
        <f>IF(AND(R28=1,R32=1),IF('Result Calculations'!$E70=$A28,1,0),0)</f>
        <v>0</v>
      </c>
      <c r="Y28" s="90">
        <f t="shared" si="119"/>
        <v>0</v>
      </c>
      <c r="Z28" s="90" t="str">
        <f>IF(Y28=1,IF(ISNUMBER(MATCH(Y28,Y29:Y32,0)),"=",IF(ISNUMBER(MATCH(Y28,Y27,0)),"=","")),"")</f>
        <v/>
      </c>
      <c r="AA28" s="90">
        <f>IF(AND(Y28=1,Y27=1),IF(S28=1,1,0),IF(AND(Y28=1,Y29=1),IF(U28=1,1,0),IF(AND(Y28=1,Y30=1),IF(V28=1,1,0),IF(AND(Y28=1,Y31=1),IF(W28=1,1,0),IF(AND(Y28=1,Y32=1),IF(X28=1,0),0)))))</f>
        <v>0</v>
      </c>
      <c r="AB28" s="244" t="str">
        <f t="shared" ref="AB28:AB32" si="146">IF(J28=1,IF(K28="=",IF(M28=1,IF(N28="=",IF(P28=1,IF(Q28="=",IF(Y28=1,IF(Z28="=",IF(AA28=1,2,""),2),""),2),""),2),""),2),"")</f>
        <v/>
      </c>
      <c r="AC28" s="90">
        <f t="shared" si="120"/>
        <v>0</v>
      </c>
      <c r="AD28" s="90">
        <f>IF(OR(AB28=1,B28=0),0,IF(ISERROR(RANK(AC28,AC27:AC32,0)),0,RANK(AC28,AC27:AC32,0)))</f>
        <v>0</v>
      </c>
      <c r="AE28" s="90" t="str">
        <f>IF(AD28=1,IF(ISNUMBER(MATCH(AD28,AD29:AD32,0)),"=",IF(ISNUMBER(MATCH(AD28,AD27,0)),"=","")),"")</f>
        <v/>
      </c>
      <c r="AF28" s="90">
        <f t="shared" si="121"/>
        <v>-1</v>
      </c>
      <c r="AG28" s="90">
        <f>IF(OR(AB28=1,B28=0),0,IF(ISERROR(RANK(AF28,AF27:AF32,0)),0,RANK(AF28,AF27:AF32,0)))</f>
        <v>0</v>
      </c>
      <c r="AH28" s="90" t="str">
        <f>IF(AG28=1,IF(ISNUMBER(MATCH(AG28,AG29:AG32,0)),"=",IF(ISNUMBER(MATCH(AG28,AG27,0)),"=","")),"")</f>
        <v/>
      </c>
      <c r="AI28" s="90">
        <f t="shared" si="122"/>
        <v>-1</v>
      </c>
      <c r="AJ28" s="90">
        <f>IF(OR(AB28=1,B28=0),0,IF(ISERROR(RANK(AI28,AI27:AI32,0)),0,RANK(AI28,AI27:AI32,0)))</f>
        <v>0</v>
      </c>
      <c r="AK28" s="90" t="str">
        <f>IF(AJ28=1,IF(ISNUMBER(MATCH(AJ28,AJ29:AJ32,0)),"=",IF(ISNUMBER(MATCH(AJ28,AJ27,0)),"=","")),"")</f>
        <v/>
      </c>
      <c r="AL28" s="90">
        <f t="shared" ref="AL28:AL32" si="147">IF(CONCATENATE(AJ28,AK28)="1=",1,0)</f>
        <v>0</v>
      </c>
      <c r="AM28" s="90">
        <f>IF(AND(AL27=1,AL28=1),IF('Result Calculations'!$E62=$A28,1,0),0)</f>
        <v>0</v>
      </c>
      <c r="AN28" s="95"/>
      <c r="AO28" s="90">
        <f>IF(AND(AL28=1,AL29=1),IF('Result Calculations'!$E67=$A28,1,0),0)</f>
        <v>0</v>
      </c>
      <c r="AP28" s="90">
        <f>IF(AND(AL28=1,AL30=1),IF('Result Calculations'!$E68=$A28,1,0),0)</f>
        <v>0</v>
      </c>
      <c r="AQ28" s="90">
        <f>IF(AND(AL28=1,AL31=1),IF('Result Calculations'!$E69=$A28,1,0),0)</f>
        <v>0</v>
      </c>
      <c r="AR28" s="90">
        <f>IF(AND(AL28=1,AL32=1),IF('Result Calculations'!$E70=$A28,1,0),0)</f>
        <v>0</v>
      </c>
      <c r="AS28" s="90">
        <f t="shared" si="123"/>
        <v>0</v>
      </c>
      <c r="AT28" s="90" t="str">
        <f>IF(AS28=1,IF(ISNUMBER(MATCH(AS28,AS29:AS32,0)),"=",IF(ISNUMBER(MATCH(AS28,AS27,0)),"=","")),"")</f>
        <v/>
      </c>
      <c r="AU28" s="90">
        <f>IF(AND(AS28=1,AS27=1),IF(AM28=1,1,0),IF(AND(AS28=1,AS29=1),IF(AO28=1,1,0),IF(AND(AS28=1,AS30=1),IF(AP28=1,1,0),IF(AND(AS28=1,AS31=1),IF(AQ28=1,1,0),IF(AND(AS28=1,AS32=1),IF(AR28=1,0),0)))))</f>
        <v>0</v>
      </c>
      <c r="AV28" s="244" t="str">
        <f t="shared" ref="AV28:AV32" si="148">IF(AD28=1,IF(AE28="=",IF(AG28=1,IF(AH28="=",IF(AJ28=1,IF(AK28="=",IF(AS28=1,IF(AT28="=",IF(AU28=1,2,""),2),""),2),""),2),""),2),"")</f>
        <v/>
      </c>
      <c r="AW28" s="90">
        <f t="shared" si="124"/>
        <v>0</v>
      </c>
      <c r="AX28" s="90">
        <f>IF(OR(AB28=1,B28=0,AV28=2),0,IF(ISERROR(RANK(AW28,AW27:AW32,0)),0,RANK(AW28,AW27:AW32,0)))</f>
        <v>0</v>
      </c>
      <c r="AY28" s="90" t="str">
        <f>IF(AX28=1,IF(ISNUMBER(MATCH(AX28,AX29:AX32,0)),"=",IF(ISNUMBER(MATCH(AX28,AX27,0)),"=","")),"")</f>
        <v/>
      </c>
      <c r="AZ28" s="90">
        <f t="shared" si="125"/>
        <v>0</v>
      </c>
      <c r="BA28" s="90">
        <f>IF(OR(AB28=1,B28=0,AV28=2),0,IF(ISERROR(RANK(AZ28,AZ27:AZ32,0)),0,RANK(AZ28,AZ27:AZ32,0)))</f>
        <v>0</v>
      </c>
      <c r="BB28" s="90" t="str">
        <f>IF(BA28=1,IF(ISNUMBER(MATCH(BA28,BA29:BA32,0)),"=",IF(ISNUMBER(MATCH(BA28,BA27,0)),"=","")),"")</f>
        <v/>
      </c>
      <c r="BC28" s="108">
        <f t="shared" si="126"/>
        <v>0</v>
      </c>
      <c r="BD28" s="90">
        <f>IF(OR(AB28=1,B28=0,AV28=2),0,IF(ISERROR(RANK(BC28,BC27:BC32,0)),0,RANK(BC28,BC27:BC32,0)))</f>
        <v>0</v>
      </c>
      <c r="BE28" s="90" t="str">
        <f>IF(BD28=1,IF(ISNUMBER(MATCH(BD28,BD29:BD32,0)),"=",IF(ISNUMBER(MATCH(BD28,BD27,0)),"=","")),"")</f>
        <v/>
      </c>
      <c r="BF28" s="90">
        <f t="shared" ref="BF28:BF32" si="149">IF(CONCATENATE(BD28,BE28)="1=",1,0)</f>
        <v>0</v>
      </c>
      <c r="BG28" s="90">
        <f>IF(AND(BF27=1,BF28=1),IF('Result Calculations'!$E62=$A28,1,0),0)</f>
        <v>0</v>
      </c>
      <c r="BH28" s="95"/>
      <c r="BI28" s="90">
        <f>IF(AND(BF28=1,BF29=1),IF('Result Calculations'!$E67=$A28,1,0),0)</f>
        <v>0</v>
      </c>
      <c r="BJ28" s="90">
        <f>IF(AND(BF28=1,BF30=1),IF('Result Calculations'!$E68=$A28,1,0),0)</f>
        <v>0</v>
      </c>
      <c r="BK28" s="90">
        <f>IF(AND(BF28=1,BF31=1),IF('Result Calculations'!$E69=$A28,1,0),0)</f>
        <v>0</v>
      </c>
      <c r="BL28" s="90">
        <f>IF(AND(BF28=1,BF32=1),IF('Result Calculations'!$E70=$A28,1,0),0)</f>
        <v>0</v>
      </c>
      <c r="BM28" s="90">
        <f t="shared" si="127"/>
        <v>0</v>
      </c>
      <c r="BN28" s="90" t="str">
        <f>IF(BM28=1,IF(ISNUMBER(MATCH(BM28,BM29:BM32,0)),"=",IF(ISNUMBER(MATCH(BM28,BM27,0)),"=","")),"")</f>
        <v/>
      </c>
      <c r="BO28" s="90">
        <f>IF(AND(BM28=1,BM27=1),IF(BG28=1,1,0),IF(AND(BM28=1,BM29=1),IF(BI28=1,1,0),IF(AND(BM28=1,BM30=1),IF(BJ28=1,1,0),IF(AND(BM28=1,BM31=1),IF(BK28=1,1,0),IF(AND(BM28=1,BM32=1),IF(BL28=1,0),0)))))</f>
        <v>0</v>
      </c>
      <c r="BP28" s="244" t="str">
        <f t="shared" si="128"/>
        <v/>
      </c>
      <c r="BQ28" s="90">
        <f t="shared" si="129"/>
        <v>0</v>
      </c>
      <c r="BR28" s="90">
        <f>IF(OR(AB28=1,B28=0,AV28=2,BP28=3),0,IF(ISERROR(RANK(BQ28,BQ27:BQ32,0)),0,RANK(BQ28,BQ27:BQ32,0)))</f>
        <v>0</v>
      </c>
      <c r="BS28" s="90" t="str">
        <f>IF(BR28=1,IF(ISNUMBER(MATCH(BR28,BR29:BR32,0)),"=",IF(ISNUMBER(MATCH(BR28,BR27,0)),"=","")),"")</f>
        <v/>
      </c>
      <c r="BT28" s="90">
        <f t="shared" si="130"/>
        <v>0</v>
      </c>
      <c r="BU28" s="90">
        <f>IF(OR(AB28=1,B28=0,AV28=2,BP28=3),0,IF(ISERROR(RANK(BT28,BT27:BT32,0)),0,RANK(BT28,BT27:BT32,0)))</f>
        <v>0</v>
      </c>
      <c r="BV28" s="90" t="str">
        <f>IF(BU28=1,IF(ISNUMBER(MATCH(BU28,BU29:BU32,0)),"=",IF(ISNUMBER(MATCH(BU28,BU27,0)),"=","")),"")</f>
        <v/>
      </c>
      <c r="BW28" s="108">
        <f t="shared" si="131"/>
        <v>0</v>
      </c>
      <c r="BX28" s="90">
        <f>IF(OR(AB28=1,B28=0,AV28=2,BP27=3),0,IF(ISERROR(RANK(BW28,BW27:BW32,0)),0,RANK(BW28,BW27:BW32,0)))</f>
        <v>0</v>
      </c>
      <c r="BY28" s="90" t="str">
        <f>IF(BX28=1,IF(ISNUMBER(MATCH(BX28,BX29:BX32,0)),"=",IF(ISNUMBER(MATCH(BX28,BX27,0)),"=","")),"")</f>
        <v/>
      </c>
      <c r="BZ28" s="90">
        <f t="shared" ref="BZ28:BZ32" si="150">IF(CONCATENATE(BX28,BY28)="1=",1,0)</f>
        <v>0</v>
      </c>
      <c r="CA28" s="90">
        <f>IF(AND(BZ27=1,BZ28=1),IF('Result Calculations'!$E62=$A28,1,0),0)</f>
        <v>0</v>
      </c>
      <c r="CB28" s="95"/>
      <c r="CC28" s="90">
        <f>IF(AND(BZ28=1,BZ29=1),IF('Result Calculations'!$E67=$A28,1,0),0)</f>
        <v>0</v>
      </c>
      <c r="CD28" s="90">
        <f>IF(AND(BZ28=1,BZ30=1),IF('Result Calculations'!$E68=$A28,1,0),0)</f>
        <v>0</v>
      </c>
      <c r="CE28" s="90">
        <f>IF(AND(BZ28=1,BZ31=1),IF('Result Calculations'!$E69=$A28,1,0),0)</f>
        <v>0</v>
      </c>
      <c r="CF28" s="90">
        <f>IF(AND(BZ28=1,BZ32=1),IF('Result Calculations'!$E70=$A28,1,0),0)</f>
        <v>0</v>
      </c>
      <c r="CG28" s="90">
        <f t="shared" si="132"/>
        <v>0</v>
      </c>
      <c r="CH28" s="90" t="str">
        <f>IF(CG28=1,IF(ISNUMBER(MATCH(CG28,CG29:CG32,0)),"=",IF(ISNUMBER(MATCH(CG28,CG27,0)),"=","")),"")</f>
        <v/>
      </c>
      <c r="CI28" s="90">
        <f>IF(AND(CG28=1,CG27=1),IF(CA28=1,1,0),IF(AND(CG28=1,CG29=1),IF(CC28=1,1,0),IF(AND(CG28=1,CG30=1),IF(CD28=1,1,0),IF(AND(CG28=1,CG31=1),IF(CE28=1,1,0),IF(AND(CG28=1,CG32=1),IF(CF28=1,0),0)))))</f>
        <v>0</v>
      </c>
      <c r="CJ28" s="244" t="str">
        <f t="shared" ref="CJ28:CJ32" si="151">IF(BR28=1,IF(BS28="=",IF(BU28=1,IF(BV28="=",IF(BX28=1,IF(BY28="=",IF(CG28=1,IF(CH28="=",IF(CI28=1,4,""),4),""),4),""),4),""),4),"")</f>
        <v/>
      </c>
      <c r="CK28" s="90">
        <f t="shared" si="133"/>
        <v>0</v>
      </c>
      <c r="CL28" s="90">
        <f>IF(OR(AB28=1,B28=0,AV28=2,BP28=3,CJ28=4),0,IF(ISERROR(RANK(CK28,CK27:CK32,0)),0,RANK(CK28,CK27:CK32,0)))</f>
        <v>0</v>
      </c>
      <c r="CM28" s="90" t="str">
        <f>IF(CL28=1,IF(ISNUMBER(MATCH(CL28,CL29:CL32,0)),"=",IF(ISNUMBER(MATCH(CL28,CL27,0)),"=","")),"")</f>
        <v/>
      </c>
      <c r="CN28" s="90">
        <f t="shared" si="134"/>
        <v>0</v>
      </c>
      <c r="CO28" s="90">
        <f>IF(OR(AB28=1,B28=0,AV28=2,BP28=3,CJ28=4),0,IF(ISERROR(RANK(CN28,CN27:CN32,0)),0,RANK(CN28,CN27:CN32,0)))</f>
        <v>0</v>
      </c>
      <c r="CP28" s="90" t="str">
        <f>IF(CO28=1,IF(ISNUMBER(MATCH(CO28,CO29:CO32,0)),"=",IF(ISNUMBER(MATCH(CO28,CO27,0)),"=","")),"")</f>
        <v/>
      </c>
      <c r="CQ28" s="108">
        <f t="shared" si="135"/>
        <v>0</v>
      </c>
      <c r="CR28" s="90">
        <f>IF(OR(AB28=1,B28=0,AV28=2,BP27=3,CJ28=4),0,IF(ISERROR(RANK(CQ28,CQ27:CQ32,0)),0,RANK(CQ28,CQ27:CQ32,0)))</f>
        <v>0</v>
      </c>
      <c r="CS28" s="90" t="str">
        <f>IF(CR28=1,IF(ISNUMBER(MATCH(CR28,CR29:CR32,0)),"=",IF(ISNUMBER(MATCH(CR28,CR27,0)),"=","")),"")</f>
        <v/>
      </c>
      <c r="CT28" s="90">
        <f t="shared" ref="CT28:CT32" si="152">IF(CONCATENATE(CR28,CS28)="1=",1,0)</f>
        <v>0</v>
      </c>
      <c r="CU28" s="90">
        <f>IF(AND(CT27=1,CT28=1),IF('Result Calculations'!$E62=$A28,1,0),0)</f>
        <v>0</v>
      </c>
      <c r="CV28" s="95"/>
      <c r="CW28" s="90">
        <f>IF(AND(CT28=1,CT29=1),IF('Result Calculations'!$E67=$A28,1,0),0)</f>
        <v>0</v>
      </c>
      <c r="CX28" s="90">
        <f>IF(AND(CT28=1,CT30=1),IF('Result Calculations'!$E68=$A28,1,0),0)</f>
        <v>0</v>
      </c>
      <c r="CY28" s="90">
        <f>IF(AND(CT28=1,CT31=1),IF('Result Calculations'!$E69=$A28,1,0),0)</f>
        <v>0</v>
      </c>
      <c r="CZ28" s="90">
        <f>IF(AND(CT28=1,CT32=1),IF('Result Calculations'!$E70=$A28,1,0),0)</f>
        <v>0</v>
      </c>
      <c r="DA28" s="90">
        <f t="shared" si="136"/>
        <v>0</v>
      </c>
      <c r="DB28" s="90" t="str">
        <f>IF(DA28=1,IF(ISNUMBER(MATCH(DA28,DA29:DA32,0)),"=",IF(ISNUMBER(MATCH(DA28,DA27,0)),"=","")),"")</f>
        <v/>
      </c>
      <c r="DC28" s="90">
        <f>IF(AND(DA28=1,DA27=1),IF(CU28=1,1,0),IF(AND(DA28=1,DA29=1),IF(CW28=1,1,0),IF(AND(DA28=1,DA30=1),IF(CX28=1,1,0),IF(AND(DA28=1,DA31=1),IF(CY28=1,1,0),IF(AND(DA28=1,DA32=1),IF(CZ28=1,0),0)))))</f>
        <v>0</v>
      </c>
      <c r="DD28" s="244" t="str">
        <f t="shared" ref="DD28:DD32" si="153">IF(CL28=1,IF(CM28="=",IF(CO28=1,IF(CP28="=",IF(CR28=1,IF(CS28="=",IF(DA28=1,IF(DB28="=",IF(DC28=1,5,""),5),""),5),""),5),""),5),"")</f>
        <v/>
      </c>
      <c r="DE28" s="90">
        <f t="shared" si="137"/>
        <v>0</v>
      </c>
      <c r="DF28" s="90">
        <f>IF(OR(AB28=1,B28=0,AV28=2,BP28=3,CJ28=4,DD28=5),0,IF(ISERROR(RANK(DE28,DE27:DE32,0)),0,RANK(DE28,DE27:DE32,0)))</f>
        <v>0</v>
      </c>
      <c r="DG28" s="90" t="str">
        <f>IF(DF28=1,IF(ISNUMBER(MATCH(DF28,DF29:DF32,0)),"=",IF(ISNUMBER(MATCH(DF28,DF27,0)),"=","")),"")</f>
        <v/>
      </c>
      <c r="DH28" s="90">
        <f t="shared" si="138"/>
        <v>0</v>
      </c>
      <c r="DI28" s="90">
        <f>IF(OR(AB28=1,B28=0,AV28=2,BP28=3,CJ28=4,DD28=5),0,IF(ISERROR(RANK(DH28,DH27:DH32,0)),0,RANK(DH28,DH27:DH32,0)))</f>
        <v>0</v>
      </c>
      <c r="DJ28" s="90" t="str">
        <f>IF(DI28=1,IF(ISNUMBER(MATCH(DI28,DI29:DI32,0)),"=",IF(ISNUMBER(MATCH(DI28,DI27,0)),"=","")),"")</f>
        <v/>
      </c>
      <c r="DK28" s="108">
        <f t="shared" si="139"/>
        <v>0</v>
      </c>
      <c r="DL28" s="90">
        <f>IF(OR(AB28=1,B28=0,AV28=2,BP27=3,CJ28=4,DD28=5),0,IF(ISERROR(RANK(DK28,DK27:DK32,0)),0,RANK(DK28,DK27:DK32,0)))</f>
        <v>0</v>
      </c>
      <c r="DM28" s="90" t="str">
        <f>IF(DL28=1,IF(ISNUMBER(MATCH(DL28,DL29:DL32,0)),"=",IF(ISNUMBER(MATCH(DL28,DL27,0)),"=","")),"")</f>
        <v/>
      </c>
      <c r="DN28" s="90">
        <f t="shared" ref="DN28:DN32" si="154">IF(CONCATENATE(DL28,DM28)="1=",1,0)</f>
        <v>0</v>
      </c>
      <c r="DO28" s="90">
        <f>IF(AND(DN27=1,DN28=1),IF('Result Calculations'!$E62=$A28,1,0),0)</f>
        <v>0</v>
      </c>
      <c r="DP28" s="95"/>
      <c r="DQ28" s="90">
        <f>IF(AND(DN28=1,DN29=1),IF('Result Calculations'!$E67=$A28,1,0),0)</f>
        <v>0</v>
      </c>
      <c r="DR28" s="90">
        <f>IF(AND(DN28=1,DN30=1),IF('Result Calculations'!$E68=$A28,1,0),0)</f>
        <v>0</v>
      </c>
      <c r="DS28" s="90">
        <f>IF(AND(DN28=1,DN31=1),IF('Result Calculations'!$E69=$A28,1,0),0)</f>
        <v>0</v>
      </c>
      <c r="DT28" s="90">
        <f>IF(AND(DN28=1,DN32=1),IF('Result Calculations'!$E70=$A28,1,0),0)</f>
        <v>0</v>
      </c>
      <c r="DU28" s="90">
        <f t="shared" si="140"/>
        <v>0</v>
      </c>
      <c r="DV28" s="90" t="str">
        <f>IF(DU28=1,IF(ISNUMBER(MATCH(DU28,DU29:DU32,0)),"=",IF(ISNUMBER(MATCH(DU28,DU27,0)),"=","")),"")</f>
        <v/>
      </c>
      <c r="DW28" s="90">
        <f>IF(AND(DU28=1,DU27=1),IF(DO28=1,1,0),IF(AND(DU28=1,DU29=1),IF(DQ28=1,1,0),IF(AND(DU28=1,DU30=1),IF(DR28=1,1,0),IF(AND(DU28=1,DU31=1),IF(DS28=1,1,0),IF(AND(DU28=1,DU32=1),IF(DT28=1,0),0)))))</f>
        <v>0</v>
      </c>
      <c r="DX28" s="244" t="str">
        <f t="shared" ref="DX28:DX32" si="155">IF(DF28=1,IF(DG28="=",IF(DI28=1,IF(DJ28="=",IF(DL28=1,IF(DM28="=",IF(DU28=1,IF(DV28="=",IF(DW28=1,6,""),6),""),6),""),6),""),6),"")</f>
        <v/>
      </c>
      <c r="DY28" s="248">
        <f t="shared" si="141"/>
        <v>0</v>
      </c>
      <c r="DZ28" s="244">
        <f>RANK(DY28,DY27:DY32,0)</f>
        <v>1</v>
      </c>
      <c r="EA28" s="244" t="str">
        <f>IF(OR(ISNUMBER(MATCH(DZ28,DZ29:DZ32,0)),ISNUMBER(MATCH(DZ28,DZ27:DZ27,0))),"=","")</f>
        <v>=</v>
      </c>
    </row>
    <row r="29" spans="1:131">
      <c r="A29" s="246" t="str">
        <f>Groups!R5</f>
        <v>Shannon McIlroy (New Zealand)</v>
      </c>
      <c r="B29" s="90">
        <f>SUM(COUNTIF(Results!K:K,A29),COUNTIF(Results!L:L,A29))</f>
        <v>0</v>
      </c>
      <c r="C29" s="90">
        <f>SUM(COUNTIF(Results!K:K,A29))</f>
        <v>0</v>
      </c>
      <c r="D29" s="90">
        <f t="shared" si="142"/>
        <v>0</v>
      </c>
      <c r="E29" s="90">
        <f>SUM(SUMIF(Results!B:B,A29,Results!C:C),SUMIF(Results!J:J,A29,Results!G:G),SUMIF(Results!B:B,A29,Results!D:D),SUMIF(Results!J:J,A29,Results!H:H))</f>
        <v>0</v>
      </c>
      <c r="F29" s="90">
        <f>SUM(SUMIF(Results!B:B,A29,Results!G:G),SUMIF(Results!J:J,A29,Results!C:C),SUMIF(Results!B:B,A29,Results!H:H),SUMIF(Results!J:J,A29,Results!D:D))</f>
        <v>0</v>
      </c>
      <c r="G29" s="108">
        <f t="shared" si="143"/>
        <v>0</v>
      </c>
      <c r="H29" s="90">
        <f t="shared" si="144"/>
        <v>0</v>
      </c>
      <c r="I29" s="90">
        <f>SUM(SUMIF(Results!N:N,A29,Results!R:R),SUMIF(Results!T:T,A29,Results!X:X))</f>
        <v>0</v>
      </c>
      <c r="J29" s="90">
        <f>IF(B29=0,0,RANK(H29,H27:H32,0))</f>
        <v>0</v>
      </c>
      <c r="K29" s="90" t="str">
        <f>IF(J29=1,IF(ISNUMBER(MATCH(J29,J30:J32,0)),"=",IF(ISNUMBER(MATCH(J29,J27:J28,0)),"=","")),"")</f>
        <v/>
      </c>
      <c r="L29" s="90">
        <f t="shared" si="117"/>
        <v>-1</v>
      </c>
      <c r="M29" s="90">
        <f>IF(B29=0,0,IF(ISERROR(RANK(L29,L27:L32,0)),0,RANK(L29,L27:L32,0)))</f>
        <v>0</v>
      </c>
      <c r="N29" s="90" t="str">
        <f>IF(M29=1,IF(ISNUMBER(MATCH(M29,M30:M32,0)),"=",IF(ISNUMBER(MATCH(M29,M27:M28,0)),"=","")),"")</f>
        <v/>
      </c>
      <c r="O29" s="90">
        <f t="shared" si="118"/>
        <v>-1</v>
      </c>
      <c r="P29" s="90">
        <f>IF(B29=0,0,IF(ISERROR(RANK(O29,O27:O32,0)),0,RANK(O29,O27:O32,0)))</f>
        <v>0</v>
      </c>
      <c r="Q29" s="90" t="str">
        <f>IF(P29=1,IF(ISNUMBER(MATCH(P29,P30:P32,0)),"=",IF(ISNUMBER(MATCH(P29,P27:P28,0)),"=","")),"")</f>
        <v/>
      </c>
      <c r="R29" s="90">
        <f t="shared" si="145"/>
        <v>0</v>
      </c>
      <c r="S29" s="90">
        <f>IF(AND(R27=1,R29=1),IF('Result Calculations'!$E63=$A29,1,0),0)</f>
        <v>0</v>
      </c>
      <c r="T29" s="90">
        <f>IF(AND(R28=1,R29=1),IF('Result Calculations'!$E67=$A29,1,0),0)</f>
        <v>0</v>
      </c>
      <c r="U29" s="95"/>
      <c r="V29" s="90">
        <f>IF(AND(R29=1,R30=1),IF('Result Calculations'!$E71=$A29,1,0),0)</f>
        <v>0</v>
      </c>
      <c r="W29" s="90">
        <f>IF(AND(R29=1,R31=1),IF('Result Calculations'!$E72=$A29,1,0),0)</f>
        <v>0</v>
      </c>
      <c r="X29" s="90">
        <f>IF(AND(R29=1,R32=1),IF('Result Calculations'!$E73=$A29,1,0),0)</f>
        <v>0</v>
      </c>
      <c r="Y29" s="90">
        <f t="shared" si="119"/>
        <v>0</v>
      </c>
      <c r="Z29" s="90" t="str">
        <f>IF(Y29=1,IF(ISNUMBER(MATCH(Y29,Y30:Y32,0)),"=",IF(ISNUMBER(MATCH(Y29,Y27:Y28,0)),"=","")),"")</f>
        <v/>
      </c>
      <c r="AA29" s="90">
        <f>IF(AND(Y29=1,Y27=1),IF(S29=1,1,0),IF(AND(Y29=1,Y28=1),IF(T29=1,1,0),IF(AND(Y29=1,Y30=1),IF(V29=1,1,0),IF(AND(Y29=1,Y31=1),IF(W29=1,1,0),IF(AND(Y29=1,Y32=1),IF(X29=1,0),0)))))</f>
        <v>0</v>
      </c>
      <c r="AB29" s="244" t="str">
        <f t="shared" si="146"/>
        <v/>
      </c>
      <c r="AC29" s="90">
        <f t="shared" si="120"/>
        <v>0</v>
      </c>
      <c r="AD29" s="90">
        <f>IF(OR(AB29=1,B29=0),0,IF(ISERROR(RANK(AC29,AC27:AC32,0)),0,RANK(AC29,AC27:AC32,0)))</f>
        <v>0</v>
      </c>
      <c r="AE29" s="90" t="str">
        <f>IF(AD29=1,IF(ISNUMBER(MATCH(AD29,AD30:AD32,0)),"=",IF(ISNUMBER(MATCH(AD29,AD27:AD28,0)),"=","")),"")</f>
        <v/>
      </c>
      <c r="AF29" s="90">
        <f t="shared" si="121"/>
        <v>-1</v>
      </c>
      <c r="AG29" s="90">
        <f>IF(OR(AB29=1,B29=0),0,IF(ISERROR(RANK(AF29,AF27:AF32,0)),0,RANK(AF29,AF27:AF32,0)))</f>
        <v>0</v>
      </c>
      <c r="AH29" s="90" t="str">
        <f>IF(AG29=1,IF(ISNUMBER(MATCH(AG29,AG30:AG32,0)),"=",IF(ISNUMBER(MATCH(AG29,AG27:AG28,0)),"=","")),"")</f>
        <v/>
      </c>
      <c r="AI29" s="90">
        <f t="shared" si="122"/>
        <v>-1</v>
      </c>
      <c r="AJ29" s="90">
        <f>IF(OR(AB29=1,B29=0),0,IF(ISERROR(RANK(AI29,AI27:AI32,0)),0,RANK(AI29,AI27:AI32,0)))</f>
        <v>0</v>
      </c>
      <c r="AK29" s="90" t="str">
        <f>IF(AJ29=1,IF(ISNUMBER(MATCH(AJ29,AJ30:AJ32,0)),"=",IF(ISNUMBER(MATCH(AJ29,AJ27:AJ28,0)),"=","")),"")</f>
        <v/>
      </c>
      <c r="AL29" s="90">
        <f t="shared" si="147"/>
        <v>0</v>
      </c>
      <c r="AM29" s="90">
        <f>IF(AND(AL27=1,AL29=1),IF('Result Calculations'!$E63=$A29,1,0),0)</f>
        <v>0</v>
      </c>
      <c r="AN29" s="90">
        <f>IF(AND(AL28=1,AL29=1),IF('Result Calculations'!$E67=$A29,1,0),0)</f>
        <v>0</v>
      </c>
      <c r="AO29" s="95"/>
      <c r="AP29" s="90">
        <f>IF(AND(AL29=1,AL30=1),IF('Result Calculations'!$E71=$A29,1,0),0)</f>
        <v>0</v>
      </c>
      <c r="AQ29" s="90">
        <f>IF(AND(AL29=1,AL31=1),IF('Result Calculations'!$E72=$A29,1,0),0)</f>
        <v>0</v>
      </c>
      <c r="AR29" s="90">
        <f>IF(AND(AL29=1,AL32=1),IF('Result Calculations'!$E73=$A29,1,0),0)</f>
        <v>0</v>
      </c>
      <c r="AS29" s="90">
        <f t="shared" si="123"/>
        <v>0</v>
      </c>
      <c r="AT29" s="90" t="str">
        <f>IF(AS29=1,IF(ISNUMBER(MATCH(AS29,AS30:AS32,0)),"=",IF(ISNUMBER(MATCH(AS29,AS27:AS28,0)),"=","")),"")</f>
        <v/>
      </c>
      <c r="AU29" s="90">
        <f>IF(AND(AS29=1,AS27=1),IF(AM29=1,1,0),IF(AND(AS29=1,AS28=1),IF(AN29=1,1,0),IF(AND(AS29=1,AS30=1),IF(AP29=1,1,0),IF(AND(AS29=1,AS31=1),IF(AQ29=1,1,0),IF(AND(AS29=1,AS32=1),IF(AR29=1,0),0)))))</f>
        <v>0</v>
      </c>
      <c r="AV29" s="244" t="str">
        <f t="shared" si="148"/>
        <v/>
      </c>
      <c r="AW29" s="90">
        <f t="shared" si="124"/>
        <v>0</v>
      </c>
      <c r="AX29" s="90">
        <f>IF(OR(AB29=1,B29=0,AV29=2),0,IF(ISERROR(RANK(AW29,AW27:AW32,0)),0,RANK(AW29,AW27:AW32,0)))</f>
        <v>0</v>
      </c>
      <c r="AY29" s="90" t="str">
        <f>IF(AX29=1,IF(ISNUMBER(MATCH(AX29,AX30:AX32,0)),"=",IF(ISNUMBER(MATCH(AX29,AX27:AX28,0)),"=","")),"")</f>
        <v/>
      </c>
      <c r="AZ29" s="90">
        <f t="shared" si="125"/>
        <v>0</v>
      </c>
      <c r="BA29" s="90">
        <f>IF(OR(AB29=1,B29=0,AV29=2),0,IF(ISERROR(RANK(AZ29,AZ27:AZ32,0)),0,RANK(AZ29,AZ27:AZ32,0)))</f>
        <v>0</v>
      </c>
      <c r="BB29" s="90" t="str">
        <f>IF(BA29=1,IF(ISNUMBER(MATCH(BA29,BA30:BA32,0)),"=",IF(ISNUMBER(MATCH(BA29,BA27:BA28,0)),"=","")),"")</f>
        <v/>
      </c>
      <c r="BC29" s="108">
        <f t="shared" si="126"/>
        <v>0</v>
      </c>
      <c r="BD29" s="90">
        <f>IF(OR(AB29=1,B29=0,AV29=2),0,IF(ISERROR(RANK(BC29,BC27:BC32,0)),0,RANK(BC29,BC27:BC32,0)))</f>
        <v>0</v>
      </c>
      <c r="BE29" s="90" t="str">
        <f>IF(BD29=1,IF(ISNUMBER(MATCH(BD29,BD30:BD32,0)),"=",IF(ISNUMBER(MATCH(BD29,BD27:BD28,0)),"=","")),"")</f>
        <v/>
      </c>
      <c r="BF29" s="90">
        <f t="shared" si="149"/>
        <v>0</v>
      </c>
      <c r="BG29" s="90">
        <f>IF(AND(BF27=1,BF29=1),IF('Result Calculations'!$E63=$A29,1,0),0)</f>
        <v>0</v>
      </c>
      <c r="BH29" s="90">
        <f>IF(AND(BF28=1,BF29=1),IF('Result Calculations'!$E67=$A29,1,0),0)</f>
        <v>0</v>
      </c>
      <c r="BI29" s="95"/>
      <c r="BJ29" s="90">
        <f>IF(AND(BF29=1,BF30=1),IF('Result Calculations'!$E71=$A29,1,0),0)</f>
        <v>0</v>
      </c>
      <c r="BK29" s="90">
        <f>IF(AND(BF29=1,BF31=1),IF('Result Calculations'!$E72=$A29,1,0),0)</f>
        <v>0</v>
      </c>
      <c r="BL29" s="90">
        <f>IF(AND(BF29=1,BF32=1),IF('Result Calculations'!$E73=$A29,1,0),0)</f>
        <v>0</v>
      </c>
      <c r="BM29" s="90">
        <f t="shared" si="127"/>
        <v>0</v>
      </c>
      <c r="BN29" s="90" t="str">
        <f>IF(BM29=1,IF(ISNUMBER(MATCH(BM29,BM30:BM32,0)),"=",IF(ISNUMBER(MATCH(BM29,BM27:BM28,0)),"=","")),"")</f>
        <v/>
      </c>
      <c r="BO29" s="90">
        <f>IF(AND(BM29=1,BM27=1),IF(BG29=1,1,0),IF(AND(BM29=1,BM28=1),IF(BH29=1,1,0),IF(AND(BM29=1,BM30=1),IF(BJ29=1,1,0),IF(AND(BM29=1,BM31=1),IF(BK29=1,1,0),IF(AND(BM29=1,BM32=1),IF(BL29=1,0),0)))))</f>
        <v>0</v>
      </c>
      <c r="BP29" s="244" t="str">
        <f t="shared" si="128"/>
        <v/>
      </c>
      <c r="BQ29" s="90">
        <f t="shared" si="129"/>
        <v>0</v>
      </c>
      <c r="BR29" s="90">
        <f>IF(OR(AB29=1,B29=0,AV29=2,BP29=3),0,IF(ISERROR(RANK(BQ29,BQ27:BQ32,0)),0,RANK(BQ29,BQ27:BQ32,0)))</f>
        <v>0</v>
      </c>
      <c r="BS29" s="90" t="str">
        <f>IF(BR29=1,IF(ISNUMBER(MATCH(BR29,BR30:BR32,0)),"=",IF(ISNUMBER(MATCH(BR29,BR27:BR28,0)),"=","")),"")</f>
        <v/>
      </c>
      <c r="BT29" s="90">
        <f t="shared" si="130"/>
        <v>0</v>
      </c>
      <c r="BU29" s="90">
        <f>IF(OR(AB29=1,B29=0,AV29=2,BP29=3),0,IF(ISERROR(RANK(BT29,BT27:BT32,0)),0,RANK(BT29,BT27:BT32,0)))</f>
        <v>0</v>
      </c>
      <c r="BV29" s="90" t="str">
        <f>IF(BU29=1,IF(ISNUMBER(MATCH(BU29,BU30:BU32,0)),"=",IF(ISNUMBER(MATCH(BU29,BU27:BU28,0)),"=","")),"")</f>
        <v/>
      </c>
      <c r="BW29" s="108">
        <f t="shared" si="131"/>
        <v>0</v>
      </c>
      <c r="BX29" s="90">
        <f>IF(OR(AB29=1,B29=0,AV29=2,BP27=3),0,IF(ISERROR(RANK(BW29,BW27:BW32,0)),0,RANK(BW29,BW27:BW32,0)))</f>
        <v>0</v>
      </c>
      <c r="BY29" s="90" t="str">
        <f>IF(BX29=1,IF(ISNUMBER(MATCH(BX29,BX30:BX32,0)),"=",IF(ISNUMBER(MATCH(BX29,BX27:BX28,0)),"=","")),"")</f>
        <v/>
      </c>
      <c r="BZ29" s="90">
        <f t="shared" si="150"/>
        <v>0</v>
      </c>
      <c r="CA29" s="90">
        <f>IF(AND(BZ27=1,BZ29=1),IF('Result Calculations'!$E63=$A29,1,0),0)</f>
        <v>0</v>
      </c>
      <c r="CB29" s="90">
        <f>IF(AND(BZ28=1,BZ29=1),IF('Result Calculations'!$E67=$A29,1,0),0)</f>
        <v>0</v>
      </c>
      <c r="CC29" s="95"/>
      <c r="CD29" s="90">
        <f>IF(AND(BZ29=1,BZ30=1),IF('Result Calculations'!$E71=$A29,1,0),0)</f>
        <v>0</v>
      </c>
      <c r="CE29" s="90">
        <f>IF(AND(BZ29=1,BZ31=1),IF('Result Calculations'!$E72=$A29,1,0),0)</f>
        <v>0</v>
      </c>
      <c r="CF29" s="90">
        <f>IF(AND(BZ29=1,BZ32=1),IF('Result Calculations'!$E73=$A29,1,0),0)</f>
        <v>0</v>
      </c>
      <c r="CG29" s="90">
        <f t="shared" si="132"/>
        <v>0</v>
      </c>
      <c r="CH29" s="90" t="str">
        <f>IF(CG29=1,IF(ISNUMBER(MATCH(CG29,CG30:CG32,0)),"=",IF(ISNUMBER(MATCH(CG29,CG27:CG28,0)),"=","")),"")</f>
        <v/>
      </c>
      <c r="CI29" s="90">
        <f>IF(AND(CG29=1,CG27=1),IF(CA29=1,1,0),IF(AND(CG29=1,CG28=1),IF(CB29=1,1,0),IF(AND(CG29=1,CG30=1),IF(CD29=1,1,0),IF(AND(CG29=1,CG31=1),IF(CE29=1,1,0),IF(AND(CG29=1,CG32=1),IF(CF29=1,0),0)))))</f>
        <v>0</v>
      </c>
      <c r="CJ29" s="244" t="str">
        <f t="shared" si="151"/>
        <v/>
      </c>
      <c r="CK29" s="90">
        <f t="shared" si="133"/>
        <v>0</v>
      </c>
      <c r="CL29" s="90">
        <f>IF(OR(AB29=1,B29=0,AV29=2,BP29=3,CJ29=4),0,IF(ISERROR(RANK(CK29,CK27:CK32,0)),0,RANK(CK29,CK27:CK32,0)))</f>
        <v>0</v>
      </c>
      <c r="CM29" s="90" t="str">
        <f>IF(CL29=1,IF(ISNUMBER(MATCH(CL29,CL30:CL32,0)),"=",IF(ISNUMBER(MATCH(CL29,CL27:CL28,0)),"=","")),"")</f>
        <v/>
      </c>
      <c r="CN29" s="90">
        <f t="shared" si="134"/>
        <v>0</v>
      </c>
      <c r="CO29" s="90">
        <f>IF(OR(AB29=1,B29=0,AV29=2,BP29=3,CJ29=4),0,IF(ISERROR(RANK(CN29,CN27:CN32,0)),0,RANK(CN29,CN27:CN32,0)))</f>
        <v>0</v>
      </c>
      <c r="CP29" s="90" t="str">
        <f>IF(CO29=1,IF(ISNUMBER(MATCH(CO29,CO30:CO32,0)),"=",IF(ISNUMBER(MATCH(CO29,CO27:CO28,0)),"=","")),"")</f>
        <v/>
      </c>
      <c r="CQ29" s="108">
        <f t="shared" si="135"/>
        <v>0</v>
      </c>
      <c r="CR29" s="90">
        <f>IF(OR(AB29=1,B29=0,AV29=2,BP27=3,CJ29=4),0,IF(ISERROR(RANK(CQ29,CQ27:CQ32,0)),0,RANK(CQ29,CQ27:CQ32,0)))</f>
        <v>0</v>
      </c>
      <c r="CS29" s="90" t="str">
        <f>IF(CR29=1,IF(ISNUMBER(MATCH(CR29,CR30:CR32,0)),"=",IF(ISNUMBER(MATCH(CR29,CR27:CR28,0)),"=","")),"")</f>
        <v/>
      </c>
      <c r="CT29" s="90">
        <f t="shared" si="152"/>
        <v>0</v>
      </c>
      <c r="CU29" s="90">
        <f>IF(AND(CT27=1,CT29=1),IF('Result Calculations'!$E63=$A29,1,0),0)</f>
        <v>0</v>
      </c>
      <c r="CV29" s="90">
        <f>IF(AND(CT28=1,CT29=1),IF('Result Calculations'!$E67=$A29,1,0),0)</f>
        <v>0</v>
      </c>
      <c r="CW29" s="95"/>
      <c r="CX29" s="90">
        <f>IF(AND(CT29=1,CT30=1),IF('Result Calculations'!$E71=$A29,1,0),0)</f>
        <v>0</v>
      </c>
      <c r="CY29" s="90">
        <f>IF(AND(CT29=1,CT31=1),IF('Result Calculations'!$E72=$A29,1,0),0)</f>
        <v>0</v>
      </c>
      <c r="CZ29" s="90">
        <f>IF(AND(CT29=1,CT32=1),IF('Result Calculations'!$E73=$A29,1,0),0)</f>
        <v>0</v>
      </c>
      <c r="DA29" s="90">
        <f t="shared" si="136"/>
        <v>0</v>
      </c>
      <c r="DB29" s="90" t="str">
        <f>IF(DA29=1,IF(ISNUMBER(MATCH(DA29,DA30:DA32,0)),"=",IF(ISNUMBER(MATCH(DA29,DA27:DA28,0)),"=","")),"")</f>
        <v/>
      </c>
      <c r="DC29" s="90">
        <f>IF(AND(DA29=1,DA27=1),IF(CU29=1,1,0),IF(AND(DA29=1,DA28=1),IF(CV29=1,1,0),IF(AND(DA29=1,DA30=1),IF(CX29=1,1,0),IF(AND(DA29=1,DA31=1),IF(CY29=1,1,0),IF(AND(DA29=1,DA32=1),IF(CZ29=1,0),0)))))</f>
        <v>0</v>
      </c>
      <c r="DD29" s="244" t="str">
        <f t="shared" si="153"/>
        <v/>
      </c>
      <c r="DE29" s="90">
        <f t="shared" si="137"/>
        <v>0</v>
      </c>
      <c r="DF29" s="90">
        <f>IF(OR(AB29=1,B29=0,AV29=2,BP29=3,CJ29=4,DD29=5),0,IF(ISERROR(RANK(DE29,DE27:DE32,0)),0,RANK(DE29,DE27:DE32,0)))</f>
        <v>0</v>
      </c>
      <c r="DG29" s="90" t="str">
        <f>IF(DF29=1,IF(ISNUMBER(MATCH(DF29,DF30:DF32,0)),"=",IF(ISNUMBER(MATCH(DF29,DF27:DF28,0)),"=","")),"")</f>
        <v/>
      </c>
      <c r="DH29" s="90">
        <f t="shared" si="138"/>
        <v>0</v>
      </c>
      <c r="DI29" s="90">
        <f>IF(OR(AB29=1,B29=0,AV29=2,BP29=3,CJ29=4,DD29=5),0,IF(ISERROR(RANK(DH29,DH27:DH32,0)),0,RANK(DH29,DH27:DH32,0)))</f>
        <v>0</v>
      </c>
      <c r="DJ29" s="90" t="str">
        <f>IF(DI29=1,IF(ISNUMBER(MATCH(DI29,DI30:DI32,0)),"=",IF(ISNUMBER(MATCH(DI29,DI27:DI28,0)),"=","")),"")</f>
        <v/>
      </c>
      <c r="DK29" s="108">
        <f t="shared" si="139"/>
        <v>0</v>
      </c>
      <c r="DL29" s="90">
        <f>IF(OR(AB29=1,B29=0,AV29=2,BP27=3,CJ29=4,DD29=5),0,IF(ISERROR(RANK(DK29,DK27:DK32,0)),0,RANK(DK29,DK27:DK32,0)))</f>
        <v>0</v>
      </c>
      <c r="DM29" s="90" t="str">
        <f>IF(DL29=1,IF(ISNUMBER(MATCH(DL29,DL30:DL32,0)),"=",IF(ISNUMBER(MATCH(DL29,DL27:DL28,0)),"=","")),"")</f>
        <v/>
      </c>
      <c r="DN29" s="90">
        <f t="shared" si="154"/>
        <v>0</v>
      </c>
      <c r="DO29" s="90">
        <f>IF(AND(DN27=1,DN29=1),IF('Result Calculations'!$E63=$A29,1,0),0)</f>
        <v>0</v>
      </c>
      <c r="DP29" s="90">
        <f>IF(AND(DN28=1,DN29=1),IF('Result Calculations'!$E67=$A29,1,0),0)</f>
        <v>0</v>
      </c>
      <c r="DQ29" s="95"/>
      <c r="DR29" s="90">
        <f>IF(AND(DN29=1,DN30=1),IF('Result Calculations'!$E71=$A29,1,0),0)</f>
        <v>0</v>
      </c>
      <c r="DS29" s="90">
        <f>IF(AND(DN29=1,DN31=1),IF('Result Calculations'!$E72=$A29,1,0),0)</f>
        <v>0</v>
      </c>
      <c r="DT29" s="90">
        <f>IF(AND(DN29=1,DN32=1),IF('Result Calculations'!$E73=$A29,1,0),0)</f>
        <v>0</v>
      </c>
      <c r="DU29" s="90">
        <f t="shared" si="140"/>
        <v>0</v>
      </c>
      <c r="DV29" s="90" t="str">
        <f>IF(DU29=1,IF(ISNUMBER(MATCH(DU29,DU30:DU32,0)),"=",IF(ISNUMBER(MATCH(DU29,DU27:DU28,0)),"=","")),"")</f>
        <v/>
      </c>
      <c r="DW29" s="90">
        <f>IF(AND(DU29=1,DU27=1),IF(DO29=1,1,0),IF(AND(DU29=1,DU28=1),IF(DP29=1,1,0),IF(AND(DU29=1,DU30=1),IF(DR29=1,1,0),IF(AND(DU29=1,DU31=1),IF(DS29=1,1,0),IF(AND(DU29=1,DU32=1),IF(DT29=1,0),0)))))</f>
        <v>0</v>
      </c>
      <c r="DX29" s="244" t="str">
        <f t="shared" si="155"/>
        <v/>
      </c>
      <c r="DY29" s="248">
        <f t="shared" si="141"/>
        <v>0</v>
      </c>
      <c r="DZ29" s="244">
        <f>RANK(DY29,DY27:DY32,0)</f>
        <v>1</v>
      </c>
      <c r="EA29" s="244" t="str">
        <f>IF(OR(ISNUMBER(MATCH(DZ29,DZ30:DZ32,0)),ISNUMBER(MATCH(DZ29,DZ27:DZ28,0))),"=","")</f>
        <v>=</v>
      </c>
    </row>
    <row r="30" spans="1:131">
      <c r="A30" s="246" t="str">
        <f>Groups!R6</f>
        <v>N/A (Netherlands)</v>
      </c>
      <c r="B30" s="90">
        <f>SUM(COUNTIF(Results!K:K,A30),COUNTIF(Results!L:L,A30))</f>
        <v>0</v>
      </c>
      <c r="C30" s="90">
        <f>SUM(COUNTIF(Results!K:K,A30))</f>
        <v>0</v>
      </c>
      <c r="D30" s="90">
        <f t="shared" si="142"/>
        <v>0</v>
      </c>
      <c r="E30" s="90">
        <f>SUM(SUMIF(Results!B:B,A30,Results!C:C),SUMIF(Results!J:J,A30,Results!G:G),SUMIF(Results!B:B,A30,Results!D:D),SUMIF(Results!J:J,A30,Results!H:H))</f>
        <v>0</v>
      </c>
      <c r="F30" s="90">
        <f>SUM(SUMIF(Results!B:B,A30,Results!G:G),SUMIF(Results!J:J,A30,Results!C:C),SUMIF(Results!B:B,A30,Results!H:H),SUMIF(Results!J:J,A30,Results!D:D))</f>
        <v>0</v>
      </c>
      <c r="G30" s="108">
        <v>-800</v>
      </c>
      <c r="H30" s="90">
        <f t="shared" si="144"/>
        <v>0</v>
      </c>
      <c r="I30" s="90">
        <f>SUM(SUMIF(Results!N:N,A30,Results!R:R),SUMIF(Results!T:T,A30,Results!X:X))</f>
        <v>0</v>
      </c>
      <c r="J30" s="90">
        <f>IF(B30=0,0,RANK(H30,H27:H32,0))</f>
        <v>0</v>
      </c>
      <c r="K30" s="90" t="str">
        <f>IF(J30=1,IF(ISNUMBER(MATCH(J30,J31:J32,0)),"=",IF(ISNUMBER(MATCH(J30,J27:J29,0)),"=","")),"")</f>
        <v/>
      </c>
      <c r="L30" s="90">
        <f t="shared" si="117"/>
        <v>-1</v>
      </c>
      <c r="M30" s="90">
        <f>IF(B30=0,0,IF(ISERROR(RANK(L30,L27:L32,0)),0,RANK(L30,L27:L32,0)))</f>
        <v>0</v>
      </c>
      <c r="N30" s="90" t="str">
        <f>IF(M30=1,IF(ISNUMBER(MATCH(M30,M31:M32,0)),"=",IF(ISNUMBER(MATCH(M30,M27:M29,0)),"=","")),"")</f>
        <v/>
      </c>
      <c r="O30" s="90">
        <f t="shared" si="118"/>
        <v>-1</v>
      </c>
      <c r="P30" s="90">
        <f>IF(B30=0,0,IF(ISERROR(RANK(O30,O27:O32,0)),0,RANK(O30,O27:O32,0)))</f>
        <v>0</v>
      </c>
      <c r="Q30" s="90" t="str">
        <f>IF(P30=1,IF(ISNUMBER(MATCH(P30,P31:P32,0)),"=",IF(ISNUMBER(MATCH(P30,P27:P29,0)),"=","")),"")</f>
        <v/>
      </c>
      <c r="R30" s="90">
        <f t="shared" si="145"/>
        <v>0</v>
      </c>
      <c r="S30" s="90">
        <f>IF(AND(R27=1,R30=1),IF('Result Calculations'!$E64=$A30,1,0),0)</f>
        <v>0</v>
      </c>
      <c r="T30" s="90">
        <f>IF(AND(R29=1,R30=1),IF('Result Calculations'!$E68=$A30,1,0),0)</f>
        <v>0</v>
      </c>
      <c r="U30" s="90">
        <f>IF(AND(R29=1,R30=1),IF('Result Calculations'!$E71=$A30,1,0),0)</f>
        <v>0</v>
      </c>
      <c r="V30" s="95"/>
      <c r="W30" s="90">
        <f>IF(AND(R30=1,R31=1),IF('Result Calculations'!$E74=$A30,1,0),0)</f>
        <v>0</v>
      </c>
      <c r="X30" s="90">
        <f>IF(AND(R30=1,R32=1),IF('Result Calculations'!$E75=$A30,1,0),0)</f>
        <v>0</v>
      </c>
      <c r="Y30" s="90">
        <f t="shared" si="119"/>
        <v>0</v>
      </c>
      <c r="Z30" s="90" t="str">
        <f>IF(Y30=1,IF(ISNUMBER(MATCH(Y30,Y31:Y32,0)),"=",IF(ISNUMBER(MATCH(Y30,Y27:Y29,0)),"=","")),"")</f>
        <v/>
      </c>
      <c r="AA30" s="90">
        <f>IF(AND(Y30=1,Y27=1),IF(S30=1,1,0),IF(AND(Y30=1,Y28=1),IF(T30=1,1,0),IF(AND(Y30=1,Y29=1),IF(U30=1,1,0),IF(AND(Y30=1,Y31=1),IF(W30=1,1,0),IF(AND(Y30=1,Y32=1),IF(X30=1,0),0)))))</f>
        <v>0</v>
      </c>
      <c r="AB30" s="244" t="str">
        <f t="shared" si="146"/>
        <v/>
      </c>
      <c r="AC30" s="90">
        <f t="shared" si="120"/>
        <v>0</v>
      </c>
      <c r="AD30" s="90">
        <f>IF(OR(AB30=1,B30=0),0,IF(ISERROR(RANK(AC30,AC27:AC32,0)),0,RANK(AC30,AC27:AC32,0)))</f>
        <v>0</v>
      </c>
      <c r="AE30" s="90" t="str">
        <f>IF(AD30=1,IF(ISNUMBER(MATCH(AD30,AD31:AD32,0)),"=",IF(ISNUMBER(MATCH(AD30,AD27:AD29,0)),"=","")),"")</f>
        <v/>
      </c>
      <c r="AF30" s="90">
        <f t="shared" si="121"/>
        <v>-1</v>
      </c>
      <c r="AG30" s="90">
        <f>IF(OR(AB30=1,B30=0),0,IF(ISERROR(RANK(AF30,AF27:AF32,0)),0,RANK(AF30,AF27:AF32,0)))</f>
        <v>0</v>
      </c>
      <c r="AH30" s="90" t="str">
        <f>IF(AG30=1,IF(ISNUMBER(MATCH(AG30,AG31:AG32,0)),"=",IF(ISNUMBER(MATCH(AG30,AG27:AG29,0)),"=","")),"")</f>
        <v/>
      </c>
      <c r="AI30" s="90">
        <f t="shared" si="122"/>
        <v>-1</v>
      </c>
      <c r="AJ30" s="90">
        <f>IF(OR(AB30=1,B30=0),0,IF(ISERROR(RANK(AI30,AI27:AI32,0)),0,RANK(AI30,AI27:AI32,0)))</f>
        <v>0</v>
      </c>
      <c r="AK30" s="90" t="str">
        <f>IF(AJ30=1,IF(ISNUMBER(MATCH(AJ30,AJ31:AJ32,0)),"=",IF(ISNUMBER(MATCH(AJ30,AJ27:AJ29,0)),"=","")),"")</f>
        <v/>
      </c>
      <c r="AL30" s="90">
        <f t="shared" si="147"/>
        <v>0</v>
      </c>
      <c r="AM30" s="90">
        <f>IF(AND(AL27=1,AL30=1),IF('Result Calculations'!$E64=$A30,1,0),0)</f>
        <v>0</v>
      </c>
      <c r="AN30" s="90">
        <f>IF(AND(AL29=1,AL30=1),IF('Result Calculations'!$E68=$A30,1,0),0)</f>
        <v>0</v>
      </c>
      <c r="AO30" s="90">
        <f>IF(AND(AL29=1,AL30=1),IF('Result Calculations'!$E71=$A30,1,0),0)</f>
        <v>0</v>
      </c>
      <c r="AP30" s="95"/>
      <c r="AQ30" s="90">
        <f>IF(AND(AL30=1,AL31=1),IF('Result Calculations'!$E74=$A30,1,0),0)</f>
        <v>0</v>
      </c>
      <c r="AR30" s="90">
        <f>IF(AND(AL30=1,AL32=1),IF('Result Calculations'!$E75=$A30,1,0),0)</f>
        <v>0</v>
      </c>
      <c r="AS30" s="90">
        <f t="shared" si="123"/>
        <v>0</v>
      </c>
      <c r="AT30" s="90" t="str">
        <f>IF(AS30=1,IF(ISNUMBER(MATCH(AS30,AS31:AS32,0)),"=",IF(ISNUMBER(MATCH(AS30,AS27:AS29,0)),"=","")),"")</f>
        <v/>
      </c>
      <c r="AU30" s="90">
        <f>IF(AND(AS30=1,AS27=1),IF(AM30=1,1,0),IF(AND(AS30=1,AS28=1),IF(AN30=1,1,0),IF(AND(AS30=1,AS29=1),IF(AO30=1,1,0),IF(AND(AS30=1,AS31=1),IF(AQ30=1,1,0),IF(AND(AS30=1,AS32=1),IF(AR30=1,0),0)))))</f>
        <v>0</v>
      </c>
      <c r="AV30" s="244" t="str">
        <f t="shared" si="148"/>
        <v/>
      </c>
      <c r="AW30" s="90">
        <f t="shared" si="124"/>
        <v>0</v>
      </c>
      <c r="AX30" s="90">
        <f>IF(OR(AB30=1,B30=0,AV30=2),0,IF(ISERROR(RANK(AW30,AW27:AW32,0)),0,RANK(AW30,AW27:AW32,0)))</f>
        <v>0</v>
      </c>
      <c r="AY30" s="90" t="str">
        <f>IF(AX30=1,IF(ISNUMBER(MATCH(AX30,AX31:AX32,0)),"=",IF(ISNUMBER(MATCH(AX30,AX27:AX29,0)),"=","")),"")</f>
        <v/>
      </c>
      <c r="AZ30" s="90">
        <f t="shared" si="125"/>
        <v>0</v>
      </c>
      <c r="BA30" s="90">
        <f>IF(OR(AB30=1,B30=0,AV30=2),0,IF(ISERROR(RANK(AZ30,AZ27:AZ32,0)),0,RANK(AZ30,AZ27:AZ32,0)))</f>
        <v>0</v>
      </c>
      <c r="BB30" s="90" t="str">
        <f>IF(BA30=1,IF(ISNUMBER(MATCH(BA30,BA31:BA32,0)),"=",IF(ISNUMBER(MATCH(BA30,BA27:BA29,0)),"=","")),"")</f>
        <v/>
      </c>
      <c r="BC30" s="108">
        <f t="shared" si="126"/>
        <v>0</v>
      </c>
      <c r="BD30" s="90">
        <f>IF(OR(AB30=1,B30=0,AV30=2),0,IF(ISERROR(RANK(BC30,BC27:BC32,0)),0,RANK(BC30,BC27:BC32,0)))</f>
        <v>0</v>
      </c>
      <c r="BE30" s="90" t="str">
        <f>IF(BD30=1,IF(ISNUMBER(MATCH(BD30,BD31:BD32,0)),"=",IF(ISNUMBER(MATCH(BD30,BD27:BD29,0)),"=","")),"")</f>
        <v/>
      </c>
      <c r="BF30" s="90">
        <f t="shared" si="149"/>
        <v>0</v>
      </c>
      <c r="BG30" s="90">
        <f>IF(AND(BF27=1,BF30=1),IF('Result Calculations'!$E64=$A30,1,0),0)</f>
        <v>0</v>
      </c>
      <c r="BH30" s="90">
        <f>IF(AND(BF29=1,BF30=1),IF('Result Calculations'!$E68=$A30,1,0),0)</f>
        <v>0</v>
      </c>
      <c r="BI30" s="90">
        <f>IF(AND(BF29=1,BF30=1),IF('Result Calculations'!$E71=$A30,1,0),0)</f>
        <v>0</v>
      </c>
      <c r="BJ30" s="95"/>
      <c r="BK30" s="90">
        <f>IF(AND(BF30=1,BF31=1),IF('Result Calculations'!$E74=$A30,1,0),0)</f>
        <v>0</v>
      </c>
      <c r="BL30" s="90">
        <f>IF(AND(BF30=1,BF32=1),IF('Result Calculations'!$E75=$A30,1,0),0)</f>
        <v>0</v>
      </c>
      <c r="BM30" s="90">
        <f t="shared" si="127"/>
        <v>0</v>
      </c>
      <c r="BN30" s="90" t="str">
        <f>IF(BM30=1,IF(ISNUMBER(MATCH(BM30,BM31:BM32,0)),"=",IF(ISNUMBER(MATCH(BM30,BM27:BM29,0)),"=","")),"")</f>
        <v/>
      </c>
      <c r="BO30" s="90">
        <f>IF(AND(BM30=1,BM27=1),IF(BG30=1,1,0),IF(AND(BM30=1,BM28=1),IF(BH30=1,1,0),IF(AND(BM30=1,BM29=1),IF(BI30=1,1,0),IF(AND(BM30=1,BM31=1),IF(BK30=1,1,0),IF(AND(BM30=1,BM32=1),IF(BL30=1,0),0)))))</f>
        <v>0</v>
      </c>
      <c r="BP30" s="244" t="str">
        <f t="shared" si="128"/>
        <v/>
      </c>
      <c r="BQ30" s="90">
        <f t="shared" si="129"/>
        <v>0</v>
      </c>
      <c r="BR30" s="90">
        <f>IF(OR(AB30=1,B30=0,AV30=2,BP30=3),0,IF(ISERROR(RANK(BQ30,BQ27:BQ32,0)),0,RANK(BQ30,BQ27:BQ32,0)))</f>
        <v>0</v>
      </c>
      <c r="BS30" s="90" t="str">
        <f>IF(BR30=1,IF(ISNUMBER(MATCH(BR30,BR31:BR32,0)),"=",IF(ISNUMBER(MATCH(BR30,BR27:BR29,0)),"=","")),"")</f>
        <v/>
      </c>
      <c r="BT30" s="90">
        <f t="shared" si="130"/>
        <v>0</v>
      </c>
      <c r="BU30" s="90">
        <f>IF(OR(AB30=1,B30=0,AV30=2,BP30=3),0,IF(ISERROR(RANK(BT30,BT27:BT32,0)),0,RANK(BT30,BT27:BT32,0)))</f>
        <v>0</v>
      </c>
      <c r="BV30" s="90" t="str">
        <f>IF(BU30=1,IF(ISNUMBER(MATCH(BU30,BU31:BU32,0)),"=",IF(ISNUMBER(MATCH(BU30,BU27:BU29,0)),"=","")),"")</f>
        <v/>
      </c>
      <c r="BW30" s="108">
        <f t="shared" si="131"/>
        <v>0</v>
      </c>
      <c r="BX30" s="90">
        <f>IF(OR(AB30=1,B30=0,AV30=2,BP27=3),0,IF(ISERROR(RANK(BW30,BW27:BW32,0)),0,RANK(BW30,BW27:BW32,0)))</f>
        <v>0</v>
      </c>
      <c r="BY30" s="90" t="str">
        <f>IF(BX30=1,IF(ISNUMBER(MATCH(BX30,BX31:BX32,0)),"=",IF(ISNUMBER(MATCH(BX30,BX27:BX29,0)),"=","")),"")</f>
        <v/>
      </c>
      <c r="BZ30" s="90">
        <f t="shared" si="150"/>
        <v>0</v>
      </c>
      <c r="CA30" s="90">
        <f>IF(AND(BZ27=1,BZ30=1),IF('Result Calculations'!$E64=$A30,1,0),0)</f>
        <v>0</v>
      </c>
      <c r="CB30" s="90">
        <f>IF(AND(BZ29=1,BZ30=1),IF('Result Calculations'!$E68=$A30,1,0),0)</f>
        <v>0</v>
      </c>
      <c r="CC30" s="90">
        <f>IF(AND(BZ29=1,BZ30=1),IF('Result Calculations'!$E71=$A30,1,0),0)</f>
        <v>0</v>
      </c>
      <c r="CD30" s="95"/>
      <c r="CE30" s="90">
        <f>IF(AND(BZ30=1,BZ31=1),IF('Result Calculations'!$E74=$A30,1,0),0)</f>
        <v>0</v>
      </c>
      <c r="CF30" s="90">
        <f>IF(AND(BZ30=1,BZ32=1),IF('Result Calculations'!$E75=$A30,1,0),0)</f>
        <v>0</v>
      </c>
      <c r="CG30" s="90">
        <f t="shared" si="132"/>
        <v>0</v>
      </c>
      <c r="CH30" s="90" t="str">
        <f>IF(CG30=1,IF(ISNUMBER(MATCH(CG30,CG31:CG32,0)),"=",IF(ISNUMBER(MATCH(CG30,CG27:CG29,0)),"=","")),"")</f>
        <v/>
      </c>
      <c r="CI30" s="90">
        <f>IF(AND(CG30=1,CG27=1),IF(CA30=1,1,0),IF(AND(CG30=1,CG28=1),IF(CB30=1,1,0),IF(AND(CG30=1,CG29=1),IF(CC30=1,1,0),IF(AND(CG30=1,CG31=1),IF(CE30=1,1,0),IF(AND(CG30=1,CG32=1),IF(CF30=1,0),0)))))</f>
        <v>0</v>
      </c>
      <c r="CJ30" s="244" t="str">
        <f t="shared" si="151"/>
        <v/>
      </c>
      <c r="CK30" s="90">
        <f t="shared" si="133"/>
        <v>0</v>
      </c>
      <c r="CL30" s="90">
        <f>IF(OR(AB30=1,B30=0,AV30=2,BP30=3,CJ30=4),0,IF(ISERROR(RANK(CK30,CK27:CK32,0)),0,RANK(CK30,CK27:CK32,0)))</f>
        <v>0</v>
      </c>
      <c r="CM30" s="90" t="str">
        <f>IF(CL30=1,IF(ISNUMBER(MATCH(CL30,CL31:CL32,0)),"=",IF(ISNUMBER(MATCH(CL30,CL27:CL29,0)),"=","")),"")</f>
        <v/>
      </c>
      <c r="CN30" s="90">
        <f t="shared" si="134"/>
        <v>0</v>
      </c>
      <c r="CO30" s="90">
        <f>IF(OR(AB30=1,B30=0,AV30=2,BP30=3,CJ30=4),0,IF(ISERROR(RANK(CN30,CN27:CN32,0)),0,RANK(CN30,CN27:CN32,0)))</f>
        <v>0</v>
      </c>
      <c r="CP30" s="90" t="str">
        <f>IF(CO30=1,IF(ISNUMBER(MATCH(CO30,CO31:CO32,0)),"=",IF(ISNUMBER(MATCH(CO30,CO27:CO29,0)),"=","")),"")</f>
        <v/>
      </c>
      <c r="CQ30" s="108">
        <f t="shared" si="135"/>
        <v>0</v>
      </c>
      <c r="CR30" s="90">
        <f>IF(OR(AB30=1,B30=0,AV30=2,BP27=3,CJ30=4),0,IF(ISERROR(RANK(CQ30,CQ27:CQ32,0)),0,RANK(CQ30,CQ27:CQ32,0)))</f>
        <v>0</v>
      </c>
      <c r="CS30" s="90" t="str">
        <f>IF(CR30=1,IF(ISNUMBER(MATCH(CR30,CR31:CR32,0)),"=",IF(ISNUMBER(MATCH(CR30,CR27:CR29,0)),"=","")),"")</f>
        <v/>
      </c>
      <c r="CT30" s="90">
        <f t="shared" si="152"/>
        <v>0</v>
      </c>
      <c r="CU30" s="90">
        <f>IF(AND(CT27=1,CT30=1),IF('Result Calculations'!$E64=$A30,1,0),0)</f>
        <v>0</v>
      </c>
      <c r="CV30" s="90">
        <f>IF(AND(CT29=1,CT30=1),IF('Result Calculations'!$E68=$A30,1,0),0)</f>
        <v>0</v>
      </c>
      <c r="CW30" s="90">
        <f>IF(AND(CT29=1,CT30=1),IF('Result Calculations'!$E71=$A30,1,0),0)</f>
        <v>0</v>
      </c>
      <c r="CX30" s="95"/>
      <c r="CY30" s="90">
        <f>IF(AND(CT30=1,CT31=1),IF('Result Calculations'!$E74=$A30,1,0),0)</f>
        <v>0</v>
      </c>
      <c r="CZ30" s="90">
        <f>IF(AND(CT30=1,CT32=1),IF('Result Calculations'!$E75=$A30,1,0),0)</f>
        <v>0</v>
      </c>
      <c r="DA30" s="90">
        <f t="shared" si="136"/>
        <v>0</v>
      </c>
      <c r="DB30" s="90" t="str">
        <f>IF(DA30=1,IF(ISNUMBER(MATCH(DA30,DA31:DA32,0)),"=",IF(ISNUMBER(MATCH(DA30,DA27:DA29,0)),"=","")),"")</f>
        <v/>
      </c>
      <c r="DC30" s="90">
        <f>IF(AND(DA30=1,DA27=1),IF(CU30=1,1,0),IF(AND(DA30=1,DA28=1),IF(CV30=1,1,0),IF(AND(DA30=1,DA29=1),IF(CW30=1,1,0),IF(AND(DA30=1,DA31=1),IF(CY30=1,1,0),IF(AND(DA30=1,DA32=1),IF(CZ30=1,0),0)))))</f>
        <v>0</v>
      </c>
      <c r="DD30" s="244" t="str">
        <f t="shared" si="153"/>
        <v/>
      </c>
      <c r="DE30" s="90">
        <f t="shared" si="137"/>
        <v>0</v>
      </c>
      <c r="DF30" s="90">
        <f>IF(OR(AB30=1,B30=0,AV30=2,BP30=3,CJ30=4,DD30=5),0,IF(ISERROR(RANK(DE30,DE27:DE32,0)),0,RANK(DE30,DE27:DE32,0)))</f>
        <v>0</v>
      </c>
      <c r="DG30" s="90" t="str">
        <f>IF(DF30=1,IF(ISNUMBER(MATCH(DF30,DF31:DF32,0)),"=",IF(ISNUMBER(MATCH(DF30,DF27:DF29,0)),"=","")),"")</f>
        <v/>
      </c>
      <c r="DH30" s="90">
        <f t="shared" si="138"/>
        <v>0</v>
      </c>
      <c r="DI30" s="90">
        <f>IF(OR(AB30=1,B30=0,AV30=2,BP30=3,CJ30=4,DD30=5),0,IF(ISERROR(RANK(DH30,DH27:DH32,0)),0,RANK(DH30,DH27:DH32,0)))</f>
        <v>0</v>
      </c>
      <c r="DJ30" s="90" t="str">
        <f>IF(DI30=1,IF(ISNUMBER(MATCH(DI30,DI31:DI32,0)),"=",IF(ISNUMBER(MATCH(DI30,DI27:DI29,0)),"=","")),"")</f>
        <v/>
      </c>
      <c r="DK30" s="108">
        <f t="shared" si="139"/>
        <v>0</v>
      </c>
      <c r="DL30" s="90">
        <f>IF(OR(AB30=1,B30=0,AV30=2,BP27=3,CJ30=4,DD30=5),0,IF(ISERROR(RANK(DK30,DK27:DK32,0)),0,RANK(DK30,DK27:DK32,0)))</f>
        <v>0</v>
      </c>
      <c r="DM30" s="90" t="str">
        <f>IF(DL30=1,IF(ISNUMBER(MATCH(DL30,DL31:DL32,0)),"=",IF(ISNUMBER(MATCH(DL30,DL27:DL29,0)),"=","")),"")</f>
        <v/>
      </c>
      <c r="DN30" s="90">
        <f t="shared" si="154"/>
        <v>0</v>
      </c>
      <c r="DO30" s="90">
        <f>IF(AND(DN27=1,DN30=1),IF('Result Calculations'!$E64=$A30,1,0),0)</f>
        <v>0</v>
      </c>
      <c r="DP30" s="90">
        <f>IF(AND(DN29=1,DN30=1),IF('Result Calculations'!$E68=$A30,1,0),0)</f>
        <v>0</v>
      </c>
      <c r="DQ30" s="90">
        <f>IF(AND(DN29=1,DN30=1),IF('Result Calculations'!$E71=$A30,1,0),0)</f>
        <v>0</v>
      </c>
      <c r="DR30" s="95"/>
      <c r="DS30" s="90">
        <f>IF(AND(DN30=1,DN31=1),IF('Result Calculations'!$E74=$A30,1,0),0)</f>
        <v>0</v>
      </c>
      <c r="DT30" s="90">
        <f>IF(AND(DN30=1,DN32=1),IF('Result Calculations'!$E75=$A30,1,0),0)</f>
        <v>0</v>
      </c>
      <c r="DU30" s="90">
        <f t="shared" si="140"/>
        <v>0</v>
      </c>
      <c r="DV30" s="90" t="str">
        <f>IF(DU30=1,IF(ISNUMBER(MATCH(DU30,DU31:DU32,0)),"=",IF(ISNUMBER(MATCH(DU30,DU27:DU29,0)),"=","")),"")</f>
        <v/>
      </c>
      <c r="DW30" s="90">
        <f>IF(AND(DU30=1,DU27=1),IF(DO30=1,1,0),IF(AND(DU30=1,DU28=1),IF(DP30=1,1,0),IF(AND(DU30=1,DU29=1),IF(DQ30=1,1,0),IF(AND(DU30=1,DU31=1),IF(DS30=1,1,0),IF(AND(DU30=1,DU32=1),IF(DT30=1,0),0)))))</f>
        <v>0</v>
      </c>
      <c r="DX30" s="244" t="str">
        <f t="shared" si="155"/>
        <v/>
      </c>
      <c r="DY30" s="248">
        <f t="shared" si="141"/>
        <v>0</v>
      </c>
      <c r="DZ30" s="244">
        <f>RANK(DY30,DY27:DY32,0)</f>
        <v>1</v>
      </c>
      <c r="EA30" s="244" t="str">
        <f>IF(OR(ISNUMBER(MATCH(DZ30,DZ31:DZ32,0)),ISNUMBER(MATCH(DZ30,DZ27:DZ29,0))),"=","")</f>
        <v>=</v>
      </c>
    </row>
    <row r="31" spans="1:131">
      <c r="A31" s="246" t="str">
        <f>Groups!R7</f>
        <v>Gabor Foti (Hungary)</v>
      </c>
      <c r="B31" s="90">
        <f>SUM(COUNTIF(Results!K:K,A31),COUNTIF(Results!L:L,A31))</f>
        <v>0</v>
      </c>
      <c r="C31" s="90">
        <f>SUM(COUNTIF(Results!K:K,A31))</f>
        <v>0</v>
      </c>
      <c r="D31" s="90">
        <f t="shared" si="142"/>
        <v>0</v>
      </c>
      <c r="E31" s="90">
        <f>SUM(SUMIF(Results!B:B,A31,Results!C:C),SUMIF(Results!J:J,A31,Results!G:G),SUMIF(Results!B:B,A31,Results!D:D),SUMIF(Results!J:J,A31,Results!H:H))</f>
        <v>0</v>
      </c>
      <c r="F31" s="90">
        <f>SUM(SUMIF(Results!B:B,A31,Results!G:G),SUMIF(Results!J:J,A31,Results!C:C),SUMIF(Results!B:B,A31,Results!H:H),SUMIF(Results!J:J,A31,Results!D:D))</f>
        <v>0</v>
      </c>
      <c r="G31" s="108">
        <f t="shared" si="143"/>
        <v>0</v>
      </c>
      <c r="H31" s="90">
        <f t="shared" si="144"/>
        <v>0</v>
      </c>
      <c r="I31" s="90">
        <f>SUM(SUMIF(Results!N:N,A31,Results!R:R),SUMIF(Results!T:T,A31,Results!X:X))</f>
        <v>0</v>
      </c>
      <c r="J31" s="90">
        <f>IF(B31=0,0,RANK(H31,H27:H32,0))</f>
        <v>0</v>
      </c>
      <c r="K31" s="90" t="str">
        <f>IF(J31=1,IF(ISNUMBER(MATCH(J31,J32,0)),"=",IF(ISNUMBER(MATCH(J31,J27:J30,0)),"=","")),"")</f>
        <v/>
      </c>
      <c r="L31" s="90">
        <f t="shared" si="117"/>
        <v>-1</v>
      </c>
      <c r="M31" s="90">
        <f>IF(B31=0,0,IF(ISERROR(RANK(L31,L27:L32,0)),0,RANK(L31,L27:L32,0)))</f>
        <v>0</v>
      </c>
      <c r="N31" s="90" t="str">
        <f>IF(M31=1,IF(ISNUMBER(MATCH(M31,M32,0)),"=",IF(ISNUMBER(MATCH(M31,M27:M30,0)),"=","")),"")</f>
        <v/>
      </c>
      <c r="O31" s="90">
        <f t="shared" si="118"/>
        <v>-1</v>
      </c>
      <c r="P31" s="90">
        <f>IF(B31=0,0,IF(ISERROR(RANK(O31,O27:O32,0)),0,RANK(O31,O27:O32,0)))</f>
        <v>0</v>
      </c>
      <c r="Q31" s="90" t="str">
        <f>IF(P31=1,IF(ISNUMBER(MATCH(P31,P32,0)),"=",IF(ISNUMBER(MATCH(P31,P27:P30,0)),"=","")),"")</f>
        <v/>
      </c>
      <c r="R31" s="90">
        <f t="shared" si="145"/>
        <v>0</v>
      </c>
      <c r="S31" s="90">
        <f>IF(AND(R27=1,R31=1),IF('Result Calculations'!$E65=$A31,1,0),0)</f>
        <v>0</v>
      </c>
      <c r="T31" s="90">
        <f>IF(AND(R30=1,R31=1),IF('Result Calculations'!$E69=$A31,1,0),0)</f>
        <v>0</v>
      </c>
      <c r="U31" s="90">
        <f>IF(AND(R30=1,R31=1),IF('Result Calculations'!$E72=$A31,1,0),0)</f>
        <v>0</v>
      </c>
      <c r="V31" s="90">
        <f>IF(AND(R30=1,R31=1),IF('Result Calculations'!$E74=$A31,1,0),0)</f>
        <v>0</v>
      </c>
      <c r="W31" s="95"/>
      <c r="X31" s="90">
        <f>IF(AND(R31=1,R32=1),IF('Result Calculations'!$E76=$A31,1,0),0)</f>
        <v>0</v>
      </c>
      <c r="Y31" s="90">
        <f t="shared" si="119"/>
        <v>0</v>
      </c>
      <c r="Z31" s="90" t="str">
        <f>IF(Y31=1,IF(ISNUMBER(MATCH(Y31,Y32,0)),"=",IF(ISNUMBER(MATCH(Y31,Y27:Y30,0)),"=","")),"")</f>
        <v/>
      </c>
      <c r="AA31" s="90">
        <f>IF(AND(Y31=1,Y27=1),IF(S31=1,1,0),IF(AND(Y31=1,Y28=1),IF(T31=1,1,0),IF(AND(Y31=1,Y29=1),IF(U31=1,1,0),IF(AND(Y31=1,Y30=1),IF(V31=1,1,0),IF(AND(Y31=1,Y32=1),IF(X31=1,0),0)))))</f>
        <v>0</v>
      </c>
      <c r="AB31" s="244" t="str">
        <f t="shared" si="146"/>
        <v/>
      </c>
      <c r="AC31" s="90">
        <f t="shared" si="120"/>
        <v>0</v>
      </c>
      <c r="AD31" s="90">
        <f>IF(OR(AB31=1,B31=0),0,IF(ISERROR(RANK(AC31,AC27:AC32,0)),0,RANK(AC31,AC27:AC32,0)))</f>
        <v>0</v>
      </c>
      <c r="AE31" s="90" t="str">
        <f>IF(AD31=1,IF(ISNUMBER(MATCH(AD31,AD32,0)),"=",IF(ISNUMBER(MATCH(AD31,AD27:AD30,0)),"=","")),"")</f>
        <v/>
      </c>
      <c r="AF31" s="90">
        <f t="shared" si="121"/>
        <v>-1</v>
      </c>
      <c r="AG31" s="90">
        <f>IF(OR(AB31=1,B31=0),0,IF(ISERROR(RANK(AF31,AF27:AF32,0)),0,RANK(AF31,AF27:AF32,0)))</f>
        <v>0</v>
      </c>
      <c r="AH31" s="90" t="str">
        <f>IF(AG31=1,IF(ISNUMBER(MATCH(AG31,AG32,0)),"=",IF(ISNUMBER(MATCH(AG31,AG27:AG30,0)),"=","")),"")</f>
        <v/>
      </c>
      <c r="AI31" s="90">
        <f t="shared" si="122"/>
        <v>-1</v>
      </c>
      <c r="AJ31" s="90">
        <f>IF(OR(AB31=1,B31=0),0,IF(ISERROR(RANK(AI31,AI27:AI32,0)),0,RANK(AI31,AI27:AI32,0)))</f>
        <v>0</v>
      </c>
      <c r="AK31" s="90" t="str">
        <f>IF(AJ31=1,IF(ISNUMBER(MATCH(AJ31,AJ32,0)),"=",IF(ISNUMBER(MATCH(AJ31,AJ27:AJ30,0)),"=","")),"")</f>
        <v/>
      </c>
      <c r="AL31" s="90">
        <f t="shared" si="147"/>
        <v>0</v>
      </c>
      <c r="AM31" s="90">
        <f>IF(AND(AL27=1,AL31=1),IF('Result Calculations'!$E65=$A31,1,0),0)</f>
        <v>0</v>
      </c>
      <c r="AN31" s="90">
        <f>IF(AND(AL30=1,AL31=1),IF('Result Calculations'!$E69=$A31,1,0),0)</f>
        <v>0</v>
      </c>
      <c r="AO31" s="90">
        <f>IF(AND(AL30=1,AL31=1),IF('Result Calculations'!$E72=$A31,1,0),0)</f>
        <v>0</v>
      </c>
      <c r="AP31" s="90">
        <f>IF(AND(AL30=1,AL31=1),IF('Result Calculations'!$E74=$A31,1,0),0)</f>
        <v>0</v>
      </c>
      <c r="AQ31" s="95"/>
      <c r="AR31" s="90">
        <f>IF(AND(AL31=1,AL32=1),IF('Result Calculations'!$E76=$A31,1,0),0)</f>
        <v>0</v>
      </c>
      <c r="AS31" s="90">
        <f t="shared" si="123"/>
        <v>0</v>
      </c>
      <c r="AT31" s="90" t="str">
        <f>IF(AS31=1,IF(ISNUMBER(MATCH(AS31,AS32,0)),"=",IF(ISNUMBER(MATCH(AS31,AS27:AS30,0)),"=","")),"")</f>
        <v/>
      </c>
      <c r="AU31" s="90">
        <f>IF(AND(AS31=1,AS27=1),IF(AM31=1,1,0),IF(AND(AS31=1,AS28=1),IF(AN31=1,1,0),IF(AND(AS31=1,AS29=1),IF(AO31=1,1,0),IF(AND(AS31=1,AS30=1),IF(AP31=1,1,0),IF(AND(AS31=1,AS32=1),IF(AR31=1,0),0)))))</f>
        <v>0</v>
      </c>
      <c r="AV31" s="244" t="str">
        <f t="shared" si="148"/>
        <v/>
      </c>
      <c r="AW31" s="90">
        <f t="shared" si="124"/>
        <v>0</v>
      </c>
      <c r="AX31" s="90">
        <f>IF(OR(AB31=1,B31=0,AV31=2),0,IF(ISERROR(RANK(AW31,AW27:AW32,0)),0,RANK(AW31,AW27:AW32,0)))</f>
        <v>0</v>
      </c>
      <c r="AY31" s="90" t="str">
        <f>IF(AX31=1,IF(ISNUMBER(MATCH(AX31,AX32,0)),"=",IF(ISNUMBER(MATCH(AX31,AX27:AX30,0)),"=","")),"")</f>
        <v/>
      </c>
      <c r="AZ31" s="90">
        <f t="shared" si="125"/>
        <v>0</v>
      </c>
      <c r="BA31" s="90">
        <f>IF(OR(AB31=1,B31=0,AV31=2),0,IF(ISERROR(RANK(AZ31,AZ27:AZ32,0)),0,RANK(AZ31,AZ27:AZ32,0)))</f>
        <v>0</v>
      </c>
      <c r="BB31" s="90" t="str">
        <f>IF(BA31=1,IF(ISNUMBER(MATCH(BA31,BA32,0)),"=",IF(ISNUMBER(MATCH(BA31,BA27:BA30,0)),"=","")),"")</f>
        <v/>
      </c>
      <c r="BC31" s="108">
        <f t="shared" si="126"/>
        <v>0</v>
      </c>
      <c r="BD31" s="90">
        <f>IF(OR(AB31=1,B31=0,AV31=2),0,IF(ISERROR(RANK(BC31,BC27:BC32,0)),0,RANK(BC31,BC27:BC32,0)))</f>
        <v>0</v>
      </c>
      <c r="BE31" s="90" t="str">
        <f>IF(BD31=1,IF(ISNUMBER(MATCH(BD31,BD32,0)),"=",IF(ISNUMBER(MATCH(BD31,BD27:BD30,0)),"=","")),"")</f>
        <v/>
      </c>
      <c r="BF31" s="90">
        <f t="shared" si="149"/>
        <v>0</v>
      </c>
      <c r="BG31" s="90">
        <f>IF(AND(BF27=1,BF31=1),IF('Result Calculations'!$E65=$A31,1,0),0)</f>
        <v>0</v>
      </c>
      <c r="BH31" s="90">
        <f>IF(AND(BF30=1,BF31=1),IF('Result Calculations'!$E69=$A31,1,0),0)</f>
        <v>0</v>
      </c>
      <c r="BI31" s="90">
        <f>IF(AND(BF30=1,BF31=1),IF('Result Calculations'!$E72=$A31,1,0),0)</f>
        <v>0</v>
      </c>
      <c r="BJ31" s="90">
        <f>IF(AND(BF30=1,BF31=1),IF('Result Calculations'!$E74=$A31,1,0),0)</f>
        <v>0</v>
      </c>
      <c r="BK31" s="95"/>
      <c r="BL31" s="90">
        <f>IF(AND(BF31=1,BF32=1),IF('Result Calculations'!$E76=$A31,1,0),0)</f>
        <v>0</v>
      </c>
      <c r="BM31" s="90">
        <f t="shared" si="127"/>
        <v>0</v>
      </c>
      <c r="BN31" s="90" t="str">
        <f>IF(BM31=1,IF(ISNUMBER(MATCH(BM31,BM32,0)),"=",IF(ISNUMBER(MATCH(BM31,BM27:BM30,0)),"=","")),"")</f>
        <v/>
      </c>
      <c r="BO31" s="90">
        <f>IF(AND(BM31=1,BM27=1),IF(BG31=1,1,0),IF(AND(BM31=1,BM28=1),IF(BH31=1,1,0),IF(AND(BM31=1,BM29=1),IF(BI31=1,1,0),IF(AND(BM31=1,BM30=1),IF(BJ31=1,1,0),IF(AND(BM31=1,BM32=1),IF(BL31=1,0),0)))))</f>
        <v>0</v>
      </c>
      <c r="BP31" s="244" t="str">
        <f t="shared" si="128"/>
        <v/>
      </c>
      <c r="BQ31" s="90">
        <f t="shared" si="129"/>
        <v>0</v>
      </c>
      <c r="BR31" s="90">
        <f>IF(OR(AB31=1,B31=0,AV31=2,BP31=3),0,IF(ISERROR(RANK(BQ31,BQ27:BQ32,0)),0,RANK(BQ31,BQ27:BQ32,0)))</f>
        <v>0</v>
      </c>
      <c r="BS31" s="90" t="str">
        <f>IF(BR31=1,IF(ISNUMBER(MATCH(BR31,BR32,0)),"=",IF(ISNUMBER(MATCH(BR31,BR27:BR30,0)),"=","")),"")</f>
        <v/>
      </c>
      <c r="BT31" s="90">
        <f t="shared" si="130"/>
        <v>0</v>
      </c>
      <c r="BU31" s="90">
        <f>IF(OR(AB31=1,B31=0,AV31=2,BP31=3),0,IF(ISERROR(RANK(BT31,BT27:BT32,0)),0,RANK(BT31,BT27:BT32,0)))</f>
        <v>0</v>
      </c>
      <c r="BV31" s="90" t="str">
        <f>IF(BU31=1,IF(ISNUMBER(MATCH(BU31,BU32,0)),"=",IF(ISNUMBER(MATCH(BU31,BU27:BU30,0)),"=","")),"")</f>
        <v/>
      </c>
      <c r="BW31" s="108">
        <f t="shared" si="131"/>
        <v>0</v>
      </c>
      <c r="BX31" s="90">
        <f>IF(OR(AB31=1,B31=0,AV31=2,BP27=3),0,IF(ISERROR(RANK(BW31,BW27:BW32,0)),0,RANK(BW31,BW27:BW32,0)))</f>
        <v>0</v>
      </c>
      <c r="BY31" s="90" t="str">
        <f>IF(BX31=1,IF(ISNUMBER(MATCH(BX31,BX32,0)),"=",IF(ISNUMBER(MATCH(BX31,BX27:BX30,0)),"=","")),"")</f>
        <v/>
      </c>
      <c r="BZ31" s="90">
        <f t="shared" si="150"/>
        <v>0</v>
      </c>
      <c r="CA31" s="90">
        <f>IF(AND(BZ27=1,BZ31=1),IF('Result Calculations'!$E65=$A31,1,0),0)</f>
        <v>0</v>
      </c>
      <c r="CB31" s="90">
        <f>IF(AND(BZ30=1,BZ31=1),IF('Result Calculations'!$E69=$A31,1,0),0)</f>
        <v>0</v>
      </c>
      <c r="CC31" s="90">
        <f>IF(AND(BZ30=1,BZ31=1),IF('Result Calculations'!$E72=$A31,1,0),0)</f>
        <v>0</v>
      </c>
      <c r="CD31" s="90">
        <f>IF(AND(BZ30=1,BZ31=1),IF('Result Calculations'!$E74=$A31,1,0),0)</f>
        <v>0</v>
      </c>
      <c r="CE31" s="95"/>
      <c r="CF31" s="90">
        <f>IF(AND(BZ31=1,BZ32=1),IF('Result Calculations'!$E76=$A31,1,0),0)</f>
        <v>0</v>
      </c>
      <c r="CG31" s="90">
        <f t="shared" si="132"/>
        <v>0</v>
      </c>
      <c r="CH31" s="90" t="str">
        <f>IF(CG31=1,IF(ISNUMBER(MATCH(CG31,CG32,0)),"=",IF(ISNUMBER(MATCH(CG31,CG27:CG30,0)),"=","")),"")</f>
        <v/>
      </c>
      <c r="CI31" s="90">
        <f>IF(AND(CG31=1,CG27=1),IF(CA31=1,1,0),IF(AND(CG31=1,CG28=1),IF(CB31=1,1,0),IF(AND(CG31=1,CG29=1),IF(CC31=1,1,0),IF(AND(CG31=1,CG30=1),IF(CD31=1,1,0),IF(AND(CG31=1,CG32=1),IF(CF31=1,0),0)))))</f>
        <v>0</v>
      </c>
      <c r="CJ31" s="244" t="str">
        <f t="shared" si="151"/>
        <v/>
      </c>
      <c r="CK31" s="90">
        <f t="shared" si="133"/>
        <v>0</v>
      </c>
      <c r="CL31" s="90">
        <f>IF(OR(AB31=1,B31=0,AV31=2,BP31=3,CJ31=4),0,IF(ISERROR(RANK(CK31,CK27:CK32,0)),0,RANK(CK31,CK27:CK32,0)))</f>
        <v>0</v>
      </c>
      <c r="CM31" s="90" t="str">
        <f>IF(CL31=1,IF(ISNUMBER(MATCH(CL31,CL32,0)),"=",IF(ISNUMBER(MATCH(CL31,CL27:CL30,0)),"=","")),"")</f>
        <v/>
      </c>
      <c r="CN31" s="90">
        <f t="shared" si="134"/>
        <v>0</v>
      </c>
      <c r="CO31" s="90">
        <f>IF(OR(AB31=1,B31=0,AV31=2,BP31=3,CJ31=4),0,IF(ISERROR(RANK(CN31,CN27:CN32,0)),0,RANK(CN31,CN27:CN32,0)))</f>
        <v>0</v>
      </c>
      <c r="CP31" s="90" t="str">
        <f>IF(CO31=1,IF(ISNUMBER(MATCH(CO31,CO32,0)),"=",IF(ISNUMBER(MATCH(CO31,CO27:CO30,0)),"=","")),"")</f>
        <v/>
      </c>
      <c r="CQ31" s="108">
        <f t="shared" si="135"/>
        <v>0</v>
      </c>
      <c r="CR31" s="90">
        <f>IF(OR(AB31=1,B31=0,AV31=2,BP27=3,CJ31=4),0,IF(ISERROR(RANK(CQ31,CQ27:CQ32,0)),0,RANK(CQ31,CQ27:CQ32,0)))</f>
        <v>0</v>
      </c>
      <c r="CS31" s="90" t="str">
        <f>IF(CR31=1,IF(ISNUMBER(MATCH(CR31,CR32,0)),"=",IF(ISNUMBER(MATCH(CR31,CR27:CR30,0)),"=","")),"")</f>
        <v/>
      </c>
      <c r="CT31" s="90">
        <f t="shared" si="152"/>
        <v>0</v>
      </c>
      <c r="CU31" s="90">
        <f>IF(AND(CT27=1,CT31=1),IF('Result Calculations'!$E65=$A31,1,0),0)</f>
        <v>0</v>
      </c>
      <c r="CV31" s="90">
        <f>IF(AND(CT30=1,CT31=1),IF('Result Calculations'!$E69=$A31,1,0),0)</f>
        <v>0</v>
      </c>
      <c r="CW31" s="90">
        <f>IF(AND(CT30=1,CT31=1),IF('Result Calculations'!$E72=$A31,1,0),0)</f>
        <v>0</v>
      </c>
      <c r="CX31" s="90">
        <f>IF(AND(CT30=1,CT31=1),IF('Result Calculations'!$E74=$A31,1,0),0)</f>
        <v>0</v>
      </c>
      <c r="CY31" s="95"/>
      <c r="CZ31" s="90">
        <f>IF(AND(CT31=1,CT32=1),IF('Result Calculations'!$E76=$A31,1,0),0)</f>
        <v>0</v>
      </c>
      <c r="DA31" s="90">
        <f t="shared" si="136"/>
        <v>0</v>
      </c>
      <c r="DB31" s="90" t="str">
        <f>IF(DA31=1,IF(ISNUMBER(MATCH(DA31,DA32,0)),"=",IF(ISNUMBER(MATCH(DA31,DA27:DA30,0)),"=","")),"")</f>
        <v/>
      </c>
      <c r="DC31" s="90">
        <f>IF(AND(DA31=1,DA27=1),IF(CU31=1,1,0),IF(AND(DA31=1,DA28=1),IF(CV31=1,1,0),IF(AND(DA31=1,DA29=1),IF(CW31=1,1,0),IF(AND(DA31=1,DA30=1),IF(CX31=1,1,0),IF(AND(DA31=1,DA32=1),IF(CZ31=1,0),0)))))</f>
        <v>0</v>
      </c>
      <c r="DD31" s="244" t="str">
        <f t="shared" si="153"/>
        <v/>
      </c>
      <c r="DE31" s="90">
        <f t="shared" si="137"/>
        <v>0</v>
      </c>
      <c r="DF31" s="90">
        <f>IF(OR(AB31=1,B31=0,AV31=2,BP31=3,CJ31=4,DD31=5),0,IF(ISERROR(RANK(DE31,DE27:DE32,0)),0,RANK(DE31,DE27:DE32,0)))</f>
        <v>0</v>
      </c>
      <c r="DG31" s="90" t="str">
        <f>IF(DF31=1,IF(ISNUMBER(MATCH(DF31,DF32,0)),"=",IF(ISNUMBER(MATCH(DF31,DF27:DF30,0)),"=","")),"")</f>
        <v/>
      </c>
      <c r="DH31" s="90">
        <f t="shared" si="138"/>
        <v>0</v>
      </c>
      <c r="DI31" s="90">
        <f>IF(OR(AB31=1,B31=0,AV31=2,BP31=3,CJ31=4,DD31=5),0,IF(ISERROR(RANK(DH31,DH27:DH32,0)),0,RANK(DH31,DH27:DH32,0)))</f>
        <v>0</v>
      </c>
      <c r="DJ31" s="90" t="str">
        <f>IF(DI31=1,IF(ISNUMBER(MATCH(DI31,DI32,0)),"=",IF(ISNUMBER(MATCH(DI31,DI27:DI30,0)),"=","")),"")</f>
        <v/>
      </c>
      <c r="DK31" s="108">
        <f t="shared" si="139"/>
        <v>0</v>
      </c>
      <c r="DL31" s="90">
        <f>IF(OR(AB31=1,B31=0,AV31=2,BP27=3,CJ31=4,DD31=5),0,IF(ISERROR(RANK(DK31,DK27:DK32,0)),0,RANK(DK31,DK27:DK32,0)))</f>
        <v>0</v>
      </c>
      <c r="DM31" s="90" t="str">
        <f>IF(DL31=1,IF(ISNUMBER(MATCH(DL31,DL32,0)),"=",IF(ISNUMBER(MATCH(DL31,DL27:DL30,0)),"=","")),"")</f>
        <v/>
      </c>
      <c r="DN31" s="90">
        <f t="shared" si="154"/>
        <v>0</v>
      </c>
      <c r="DO31" s="90">
        <f>IF(AND(DN27=1,DN31=1),IF('Result Calculations'!$E65=$A31,1,0),0)</f>
        <v>0</v>
      </c>
      <c r="DP31" s="90">
        <f>IF(AND(DN30=1,DN31=1),IF('Result Calculations'!$E69=$A31,1,0),0)</f>
        <v>0</v>
      </c>
      <c r="DQ31" s="90">
        <f>IF(AND(DN30=1,DN31=1),IF('Result Calculations'!$E72=$A31,1,0),0)</f>
        <v>0</v>
      </c>
      <c r="DR31" s="90">
        <f>IF(AND(DN30=1,DN31=1),IF('Result Calculations'!$E74=$A31,1,0),0)</f>
        <v>0</v>
      </c>
      <c r="DS31" s="95"/>
      <c r="DT31" s="90">
        <f>IF(AND(DN31=1,DN32=1),IF('Result Calculations'!$E76=$A31,1,0),0)</f>
        <v>0</v>
      </c>
      <c r="DU31" s="90">
        <f t="shared" si="140"/>
        <v>0</v>
      </c>
      <c r="DV31" s="90" t="str">
        <f>IF(DU31=1,IF(ISNUMBER(MATCH(DU31,DU32,0)),"=",IF(ISNUMBER(MATCH(DU31,DU27:DU30,0)),"=","")),"")</f>
        <v/>
      </c>
      <c r="DW31" s="90">
        <f>IF(AND(DU31=1,DU27=1),IF(DO31=1,1,0),IF(AND(DU31=1,DU28=1),IF(DP31=1,1,0),IF(AND(DU31=1,DU29=1),IF(DQ31=1,1,0),IF(AND(DU31=1,DU30=1),IF(DR31=1,1,0),IF(AND(DU31=1,DU32=1),IF(DT31=1,0),0)))))</f>
        <v>0</v>
      </c>
      <c r="DX31" s="244" t="str">
        <f t="shared" si="155"/>
        <v/>
      </c>
      <c r="DY31" s="248">
        <f t="shared" si="141"/>
        <v>0</v>
      </c>
      <c r="DZ31" s="244">
        <f>RANK(DY31,DY27:DY32,0)</f>
        <v>1</v>
      </c>
      <c r="EA31" s="244" t="str">
        <f>IF(OR(ISNUMBER(MATCH(DZ31,DZ32:DZ32,0)),ISNUMBER(MATCH(DZ31,DZ27:DZ30,0))),"=","")</f>
        <v>=</v>
      </c>
    </row>
    <row r="32" spans="1:131">
      <c r="A32" s="246" t="str">
        <f>Groups!R8</f>
        <v>Kristian Crocker (Wales)</v>
      </c>
      <c r="B32" s="90">
        <f>SUM(COUNTIF(Results!K:K,A32),COUNTIF(Results!L:L,A32))</f>
        <v>0</v>
      </c>
      <c r="C32" s="90">
        <f>SUM(COUNTIF(Results!K:K,A32))</f>
        <v>0</v>
      </c>
      <c r="D32" s="90">
        <f t="shared" si="142"/>
        <v>0</v>
      </c>
      <c r="E32" s="90">
        <f>SUM(SUMIF(Results!B:B,A32,Results!C:C),SUMIF(Results!J:J,A32,Results!G:G),SUMIF(Results!B:B,A32,Results!D:D),SUMIF(Results!J:J,A32,Results!H:H))</f>
        <v>0</v>
      </c>
      <c r="F32" s="90">
        <f>SUM(SUMIF(Results!B:B,A32,Results!G:G),SUMIF(Results!J:J,A32,Results!C:C),SUMIF(Results!B:B,A32,Results!H:H),SUMIF(Results!J:J,A32,Results!D:D))</f>
        <v>0</v>
      </c>
      <c r="G32" s="108">
        <f t="shared" si="143"/>
        <v>0</v>
      </c>
      <c r="H32" s="90">
        <f t="shared" si="144"/>
        <v>0</v>
      </c>
      <c r="I32" s="90">
        <f>SUM(SUMIF(Results!N:N,A32,Results!R:R),SUMIF(Results!T:T,A32,Results!X:X))</f>
        <v>0</v>
      </c>
      <c r="J32" s="90">
        <f>IF(B32=0,0,RANK(H32,H27:H32,0))</f>
        <v>0</v>
      </c>
      <c r="K32" s="90" t="str">
        <f>IF(J32=1,IF(ISNUMBER(MATCH(J32,J27:J31,0)),"=",""),"")</f>
        <v/>
      </c>
      <c r="L32" s="90">
        <f t="shared" si="117"/>
        <v>-1</v>
      </c>
      <c r="M32" s="90">
        <f>IF(B32=0,0,IF(ISERROR(RANK(L32,L27:L32,0)),0,RANK(L32,L27:L32,0)))</f>
        <v>0</v>
      </c>
      <c r="N32" s="90" t="str">
        <f>IF(M32=1,IF(ISNUMBER(MATCH(M32,M27:M31,0)),"=",""),"")</f>
        <v/>
      </c>
      <c r="O32" s="90">
        <f t="shared" si="118"/>
        <v>-1</v>
      </c>
      <c r="P32" s="90">
        <f>IF(B32=0,0,IF(ISERROR(RANK(O32,O27:O32,0)),0,RANK(O32,O27:O32,0)))</f>
        <v>0</v>
      </c>
      <c r="Q32" s="90" t="str">
        <f>IF(P32=1,IF(ISNUMBER(MATCH(P32,P27:P31,0)),"=",""),"")</f>
        <v/>
      </c>
      <c r="R32" s="90">
        <f t="shared" si="145"/>
        <v>0</v>
      </c>
      <c r="S32" s="90">
        <f>IF(AND(R27=1,R32=1),IF('Result Calculations'!$E66=$A32,1,0),0)</f>
        <v>0</v>
      </c>
      <c r="T32" s="90">
        <f>IF(AND(R31=1,R32=1),IF('Result Calculations'!$E70=$A32,1,0),0)</f>
        <v>0</v>
      </c>
      <c r="U32" s="90">
        <f>IF(AND(R31=1,R32=1),IF('Result Calculations'!$E73=$A32,1,0),0)</f>
        <v>0</v>
      </c>
      <c r="V32" s="90">
        <f>IF(AND(R30=1,R32=1),IF('Result Calculations'!$E75=$A32,1,0),0)</f>
        <v>0</v>
      </c>
      <c r="W32" s="90">
        <f>IF(AND(R31=1,R32=1),IF('Result Calculations'!$E76=$A56,1,0),0)</f>
        <v>0</v>
      </c>
      <c r="X32" s="95"/>
      <c r="Y32" s="90">
        <f t="shared" si="119"/>
        <v>0</v>
      </c>
      <c r="Z32" s="90" t="str">
        <f>IF(Y32=1,IF(ISNUMBER(MATCH(Y32,Y27:Y31,0)),"=",""),"")</f>
        <v/>
      </c>
      <c r="AA32" s="90">
        <f>IF(AND(Y32=1,Y27=1),IF(S32=1,1,0),IF(AND(Y32=1,Y28=1),IF(#REF!=1,1,0),IF(AND(Y32=1,Y29=1),IF(U32=1,1,0),IF(AND(Y32=1,Y30=1),IF(V32=1,1,0),IF(AND(Y32=1,Y31=1),IF(W32=1,0),0)))))</f>
        <v>0</v>
      </c>
      <c r="AB32" s="244" t="str">
        <f t="shared" si="146"/>
        <v/>
      </c>
      <c r="AC32" s="90">
        <f t="shared" si="120"/>
        <v>0</v>
      </c>
      <c r="AD32" s="90">
        <f>IF(OR(AB32=1,B32=0),0,IF(ISERROR(RANK(AC32,AC27:AC32,0)),0,RANK(AC32,AC27:AC32,0)))</f>
        <v>0</v>
      </c>
      <c r="AE32" s="90" t="str">
        <f>IF(AD32=1,IF(ISNUMBER(MATCH(AD32,AD27:AD31,0)),"=",""),"")</f>
        <v/>
      </c>
      <c r="AF32" s="90">
        <f t="shared" si="121"/>
        <v>-1</v>
      </c>
      <c r="AG32" s="90">
        <f>IF(OR(AB32=1,B32=0),0,IF(ISERROR(RANK(AF32,AF27:AF32,0)),0,RANK(AF32,AF27:AF32,0)))</f>
        <v>0</v>
      </c>
      <c r="AH32" s="90" t="str">
        <f>IF(AG32=1,IF(ISNUMBER(MATCH(AG32,AG27:AG31,0)),"=",""),"")</f>
        <v/>
      </c>
      <c r="AI32" s="90">
        <f t="shared" si="122"/>
        <v>-1</v>
      </c>
      <c r="AJ32" s="90">
        <f>IF(OR(AB32=1,B32=0),0,IF(ISERROR(RANK(AI32,AI27:AI32,0)),0,RANK(AI32,AI27:AI32,0)))</f>
        <v>0</v>
      </c>
      <c r="AK32" s="90" t="str">
        <f>IF(AJ32=1,IF(ISNUMBER(MATCH(AJ32,AJ27:AJ31,0)),"=",""),"")</f>
        <v/>
      </c>
      <c r="AL32" s="90">
        <f t="shared" si="147"/>
        <v>0</v>
      </c>
      <c r="AM32" s="90">
        <f>IF(AND(AL27=1,AL32=1),IF('Result Calculations'!$E66=$A32,1,0),0)</f>
        <v>0</v>
      </c>
      <c r="AN32" s="90">
        <f>IF(AND(AL31=1,AL32=1),IF('Result Calculations'!$E70=$A32,1,0),0)</f>
        <v>0</v>
      </c>
      <c r="AO32" s="90">
        <f>IF(AND(AL31=1,AL32=1),IF('Result Calculations'!$E73=$A32,1,0),0)</f>
        <v>0</v>
      </c>
      <c r="AP32" s="90">
        <f>IF(AND(AL30=1,AL32=1),IF('Result Calculations'!$E75=$A32,1,0),0)</f>
        <v>0</v>
      </c>
      <c r="AQ32" s="90">
        <f>IF(AND(AL31=1,AL32=1),IF('Result Calculations'!$E76=$A56,1,0),0)</f>
        <v>0</v>
      </c>
      <c r="AR32" s="95"/>
      <c r="AS32" s="90">
        <f t="shared" si="123"/>
        <v>0</v>
      </c>
      <c r="AT32" s="90" t="str">
        <f>IF(AS32=1,IF(ISNUMBER(MATCH(AS32,AS27:AS31,0)),"=",""),"")</f>
        <v/>
      </c>
      <c r="AU32" s="90">
        <f>IF(AND(AS32=1,AS27=1),IF(AM32=1,1,0),IF(AND(AS32=1,AS28=1),IF(L32=1,1,0),IF(AND(AS32=1,AS29=1),IF(AO32=1,1,0),IF(AND(AS32=1,AS30=1),IF(AP32=1,1,0),IF(AND(AS32=1,AS31=1),IF(AQ32=1,0),0)))))</f>
        <v>0</v>
      </c>
      <c r="AV32" s="244" t="str">
        <f t="shared" si="148"/>
        <v/>
      </c>
      <c r="AW32" s="90">
        <f t="shared" si="124"/>
        <v>0</v>
      </c>
      <c r="AX32" s="90">
        <f>IF(OR(AB32=1,B32=0,AV32=2),0,IF(ISERROR(RANK(AW32,AW27:AW32,0)),0,RANK(AW32,AW27:AW32,0)))</f>
        <v>0</v>
      </c>
      <c r="AY32" s="90" t="str">
        <f>IF(AX32=1,IF(ISNUMBER(MATCH(AX32,AX27:AX31,0)),"=",""),"")</f>
        <v/>
      </c>
      <c r="AZ32" s="90">
        <f t="shared" si="125"/>
        <v>0</v>
      </c>
      <c r="BA32" s="90">
        <f>IF(OR(AB32=1,B32=0,AV32=2),0,IF(ISERROR(RANK(AZ32,AZ27:AZ32,0)),0,RANK(AZ32,AZ27:AZ32,0)))</f>
        <v>0</v>
      </c>
      <c r="BB32" s="90" t="str">
        <f>IF(BA32=1,IF(ISNUMBER(MATCH(BA32,BA27:BA31,0)),"=",""),"")</f>
        <v/>
      </c>
      <c r="BC32" s="108">
        <f t="shared" si="126"/>
        <v>0</v>
      </c>
      <c r="BD32" s="90">
        <f>IF(OR(AB32=1,B32=0,AV32=2),0,IF(ISERROR(RANK(BC32,BC27:BC32,0)),0,RANK(BC32,BC27:BC32,0)))</f>
        <v>0</v>
      </c>
      <c r="BE32" s="90" t="str">
        <f>IF(BD32=1,IF(ISNUMBER(MATCH(BD32,BD27:BD31,0)),"=",""),"")</f>
        <v/>
      </c>
      <c r="BF32" s="90">
        <f t="shared" si="149"/>
        <v>0</v>
      </c>
      <c r="BG32" s="90">
        <f>IF(AND(BF27=1,BF32=1),IF('Result Calculations'!$E66=$A32,1,0),0)</f>
        <v>0</v>
      </c>
      <c r="BH32" s="90">
        <f>IF(AND(BF31=1,BF32=1),IF('Result Calculations'!$E70=$A32,1,0),0)</f>
        <v>0</v>
      </c>
      <c r="BI32" s="90">
        <f>IF(AND(BF31=1,BF32=1),IF('Result Calculations'!$E73=$A32,1,0),0)</f>
        <v>0</v>
      </c>
      <c r="BJ32" s="90">
        <f>IF(AND(BF30=1,BF32=1),IF('Result Calculations'!$E75=$A32,1,0),0)</f>
        <v>0</v>
      </c>
      <c r="BK32" s="90">
        <f>IF(AND(BF31=1,BF32=1),IF('Result Calculations'!$E76=$A56,1,0),0)</f>
        <v>0</v>
      </c>
      <c r="BL32" s="95"/>
      <c r="BM32" s="90">
        <f t="shared" si="127"/>
        <v>0</v>
      </c>
      <c r="BN32" s="90" t="str">
        <f>IF(BM32=1,IF(ISNUMBER(MATCH(BM32,BM27:BM31,0)),"=",""),"")</f>
        <v/>
      </c>
      <c r="BO32" s="90">
        <f>IF(AND(BM32=1,BM27=1),IF(BG32=1,1,0),IF(AND(BM32=1,BM28=1),IF(AF32=1,1,0),IF(AND(BM32=1,BM29=1),IF(BI32=1,1,0),IF(AND(BM32=1,BM30=1),IF(BJ32=1,1,0),IF(AND(BM32=1,BM31=1),IF(BK32=1,0),0)))))</f>
        <v>0</v>
      </c>
      <c r="BP32" s="244" t="str">
        <f t="shared" si="128"/>
        <v/>
      </c>
      <c r="BQ32" s="90">
        <f t="shared" si="129"/>
        <v>0</v>
      </c>
      <c r="BR32" s="90">
        <f>IF(OR(AB32=1,B32=0,AV32=2,BP32=3),0,IF(ISERROR(RANK(BQ32,BQ27:BQ32,0)),0,RANK(BQ32,BQ27:BQ32,0)))</f>
        <v>0</v>
      </c>
      <c r="BS32" s="90" t="str">
        <f>IF(BR32=1,IF(ISNUMBER(MATCH(BR32,BR27:BR31,0)),"=",""),"")</f>
        <v/>
      </c>
      <c r="BT32" s="90">
        <f t="shared" si="130"/>
        <v>0</v>
      </c>
      <c r="BU32" s="90">
        <f>IF(OR(AB32=1,B32=0,AV32=2,BP32=3),0,IF(ISERROR(RANK(BT32,BT27:BT32,0)),0,RANK(BT32,BT27:BT32,0)))</f>
        <v>0</v>
      </c>
      <c r="BV32" s="90" t="str">
        <f>IF(BU32=1,IF(ISNUMBER(MATCH(BU32,BU27:BU31,0)),"=",""),"")</f>
        <v/>
      </c>
      <c r="BW32" s="108">
        <f t="shared" si="131"/>
        <v>0</v>
      </c>
      <c r="BX32" s="90">
        <f>IF(OR(AB32=1,B32=0,AV32=2,BP27=3),0,IF(ISERROR(RANK(BW32,BW27:BW32,0)),0,RANK(BW32,BW27:BW32,0)))</f>
        <v>0</v>
      </c>
      <c r="BY32" s="90" t="str">
        <f>IF(BX32=1,IF(ISNUMBER(MATCH(BX32,BX27:BX31,0)),"=",""),"")</f>
        <v/>
      </c>
      <c r="BZ32" s="90">
        <f t="shared" si="150"/>
        <v>0</v>
      </c>
      <c r="CA32" s="90">
        <f>IF(AND(BZ27=1,BZ32=1),IF('Result Calculations'!$E66=$A32,1,0),0)</f>
        <v>0</v>
      </c>
      <c r="CB32" s="90">
        <f>IF(AND(BZ31=1,BZ32=1),IF('Result Calculations'!$E70=$A32,1,0),0)</f>
        <v>0</v>
      </c>
      <c r="CC32" s="90">
        <f>IF(AND(BZ31=1,BZ32=1),IF('Result Calculations'!$E73=$A32,1,0),0)</f>
        <v>0</v>
      </c>
      <c r="CD32" s="90">
        <f>IF(AND(BZ30=1,BZ32=1),IF('Result Calculations'!$E75=$A32,1,0),0)</f>
        <v>0</v>
      </c>
      <c r="CE32" s="90">
        <f>IF(AND(BZ31=1,BZ32=1),IF('Result Calculations'!$E76=$A56,1,0),0)</f>
        <v>0</v>
      </c>
      <c r="CF32" s="95"/>
      <c r="CG32" s="90">
        <f t="shared" si="132"/>
        <v>0</v>
      </c>
      <c r="CH32" s="90" t="str">
        <f>IF(CG32=1,IF(ISNUMBER(MATCH(CG32,CG27:CG31,0)),"=",""),"")</f>
        <v/>
      </c>
      <c r="CI32" s="90">
        <f>IF(AND(CG32=1,CG27=1),IF(CA32=1,1,0),IF(AND(CG32=1,CG28=1),IF(AZ32=1,1,0),IF(AND(CG32=1,CG29=1),IF(CC32=1,1,0),IF(AND(CG32=1,CG30=1),IF(CD32=1,1,0),IF(AND(CG32=1,CG31=1),IF(CE32=1,0),0)))))</f>
        <v>0</v>
      </c>
      <c r="CJ32" s="244" t="str">
        <f t="shared" si="151"/>
        <v/>
      </c>
      <c r="CK32" s="90">
        <f t="shared" si="133"/>
        <v>0</v>
      </c>
      <c r="CL32" s="90">
        <f>IF(OR(AB32=1,B32=0,AV32=2,BP32=3,CJ32=4),0,IF(ISERROR(RANK(CK32,CK27:CK32,0)),0,RANK(CK32,CK27:CK32,0)))</f>
        <v>0</v>
      </c>
      <c r="CM32" s="90" t="str">
        <f>IF(CL32=1,IF(ISNUMBER(MATCH(CL32,CL27:CL31,0)),"=",""),"")</f>
        <v/>
      </c>
      <c r="CN32" s="90">
        <f t="shared" si="134"/>
        <v>0</v>
      </c>
      <c r="CO32" s="90">
        <f>IF(OR(AB32=1,B32=0,AV32=2,BP32=3,CJ32=4),0,IF(ISERROR(RANK(CN32,CN27:CN32,0)),0,RANK(CN32,CN27:CN32,0)))</f>
        <v>0</v>
      </c>
      <c r="CP32" s="90" t="str">
        <f>IF(CO32=1,IF(ISNUMBER(MATCH(CO32,CO27:CO31,0)),"=",""),"")</f>
        <v/>
      </c>
      <c r="CQ32" s="108">
        <f t="shared" si="135"/>
        <v>0</v>
      </c>
      <c r="CR32" s="90">
        <f>IF(OR(AB32=1,B32=0,AV32=2,BP27=3,CJ32=4),0,IF(ISERROR(RANK(CQ32,CQ27:CQ32,0)),0,RANK(CQ32,CQ27:CQ32,0)))</f>
        <v>0</v>
      </c>
      <c r="CS32" s="90" t="str">
        <f>IF(CR32=1,IF(ISNUMBER(MATCH(CR32,CR27:CR31,0)),"=",""),"")</f>
        <v/>
      </c>
      <c r="CT32" s="90">
        <f t="shared" si="152"/>
        <v>0</v>
      </c>
      <c r="CU32" s="90">
        <f>IF(AND(CT27=1,CT32=1),IF('Result Calculations'!$E66=$A32,1,0),0)</f>
        <v>0</v>
      </c>
      <c r="CV32" s="90">
        <f>IF(AND(CT31=1,CT32=1),IF('Result Calculations'!$E70=$A32,1,0),0)</f>
        <v>0</v>
      </c>
      <c r="CW32" s="90">
        <f>IF(AND(CT31=1,CT32=1),IF('Result Calculations'!$E73=$A32,1,0),0)</f>
        <v>0</v>
      </c>
      <c r="CX32" s="90">
        <f>IF(AND(CT30=1,CT32=1),IF('Result Calculations'!$E75=$A32,1,0),0)</f>
        <v>0</v>
      </c>
      <c r="CY32" s="90">
        <f>IF(AND(CT31=1,CT32=1),IF('Result Calculations'!$E76=$A56,1,0),0)</f>
        <v>0</v>
      </c>
      <c r="CZ32" s="95"/>
      <c r="DA32" s="90">
        <f t="shared" si="136"/>
        <v>0</v>
      </c>
      <c r="DB32" s="90" t="str">
        <f>IF(DA32=1,IF(ISNUMBER(MATCH(DA32,DA27:DA31,0)),"=",""),"")</f>
        <v/>
      </c>
      <c r="DC32" s="90">
        <f>IF(AND(DA32=1,DA27=1),IF(CU32=1,1,0),IF(AND(DA32=1,DA28=1),IF(BT32=1,1,0),IF(AND(DA32=1,DA29=1),IF(CW32=1,1,0),IF(AND(DA32=1,DA30=1),IF(CX32=1,1,0),IF(AND(DA32=1,DA31=1),IF(CY32=1,0),0)))))</f>
        <v>0</v>
      </c>
      <c r="DD32" s="244" t="str">
        <f t="shared" si="153"/>
        <v/>
      </c>
      <c r="DE32" s="90">
        <f t="shared" si="137"/>
        <v>0</v>
      </c>
      <c r="DF32" s="90">
        <f>IF(OR(AB32=1,B32=0,AV32=2,BP32=3,CJ32=4,DD32=5),0,IF(ISERROR(RANK(DE32,DE27:DE32,0)),0,RANK(DE32,DE27:DE32,0)))</f>
        <v>0</v>
      </c>
      <c r="DG32" s="90" t="str">
        <f>IF(DF32=1,IF(ISNUMBER(MATCH(DF32,DF27:DF31,0)),"=",""),"")</f>
        <v/>
      </c>
      <c r="DH32" s="90">
        <f t="shared" si="138"/>
        <v>0</v>
      </c>
      <c r="DI32" s="90">
        <f>IF(OR(AB32=1,B32=0,AV32=2,BP32=3,CJ32=4,DD32=5),0,IF(ISERROR(RANK(DH32,DH27:DH32,0)),0,RANK(DH32,DH27:DH32,0)))</f>
        <v>0</v>
      </c>
      <c r="DJ32" s="90" t="str">
        <f>IF(DI32=1,IF(ISNUMBER(MATCH(DI32,DI27:DI31,0)),"=",""),"")</f>
        <v/>
      </c>
      <c r="DK32" s="108">
        <f t="shared" si="139"/>
        <v>0</v>
      </c>
      <c r="DL32" s="90">
        <f>IF(OR(AB32=1,B32=0,AV32=2,BP27=3,CJ32=4,DD32=5),0,IF(ISERROR(RANK(DK32,DK27:DK32,0)),0,RANK(DK32,DK27:DK32,0)))</f>
        <v>0</v>
      </c>
      <c r="DM32" s="90" t="str">
        <f>IF(DL32=1,IF(ISNUMBER(MATCH(DL32,DL27:DL31,0)),"=",""),"")</f>
        <v/>
      </c>
      <c r="DN32" s="90">
        <f t="shared" si="154"/>
        <v>0</v>
      </c>
      <c r="DO32" s="90">
        <f>IF(AND(DN27=1,DN32=1),IF('Result Calculations'!$E66=$A32,1,0),0)</f>
        <v>0</v>
      </c>
      <c r="DP32" s="90">
        <f>IF(AND(DN31=1,DN32=1),IF('Result Calculations'!$E70=$A32,1,0),0)</f>
        <v>0</v>
      </c>
      <c r="DQ32" s="90">
        <f>IF(AND(DN31=1,DN32=1),IF('Result Calculations'!$E73=$A32,1,0),0)</f>
        <v>0</v>
      </c>
      <c r="DR32" s="90">
        <f>IF(AND(DN30=1,DN32=1),IF('Result Calculations'!$E75=$A32,1,0),0)</f>
        <v>0</v>
      </c>
      <c r="DS32" s="90">
        <f>IF(AND(DN31=1,DN32=1),IF('Result Calculations'!$E76=$A56,1,0),0)</f>
        <v>0</v>
      </c>
      <c r="DT32" s="95"/>
      <c r="DU32" s="90">
        <f t="shared" si="140"/>
        <v>0</v>
      </c>
      <c r="DV32" s="90" t="str">
        <f>IF(DU32=1,IF(ISNUMBER(MATCH(DU32,DU27:DU31,0)),"=",""),"")</f>
        <v/>
      </c>
      <c r="DW32" s="90">
        <f>IF(AND(DU32=1,DU27=1),IF(DO32=1,1,0),IF(AND(DU32=1,DU28=1),IF(CN32=1,1,0),IF(AND(DU32=1,DU29=1),IF(DQ32=1,1,0),IF(AND(DU32=1,DU30=1),IF(DR32=1,1,0),IF(AND(DU32=1,DU31=1),IF(DS32=1,0),0)))))</f>
        <v>0</v>
      </c>
      <c r="DX32" s="244" t="str">
        <f t="shared" si="155"/>
        <v/>
      </c>
      <c r="DY32" s="248">
        <f t="shared" si="141"/>
        <v>0</v>
      </c>
      <c r="DZ32" s="244">
        <f>RANK(DY32,DY27:DY32,0)</f>
        <v>1</v>
      </c>
      <c r="EA32" s="244" t="str">
        <f>IF(ISNUMBER(MATCH(DZ32,DZ27:DZ31,0)),"=","")</f>
        <v>=</v>
      </c>
    </row>
    <row r="33" spans="1:131">
      <c r="B33" s="90"/>
      <c r="C33" s="90"/>
      <c r="D33" s="90"/>
      <c r="E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244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244"/>
      <c r="BR33" s="90"/>
      <c r="BS33" s="90"/>
      <c r="BT33" s="90"/>
      <c r="BU33" s="90"/>
      <c r="BX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244"/>
      <c r="CL33" s="90"/>
      <c r="CO33" s="90"/>
      <c r="CR33" s="90"/>
      <c r="CT33" s="90"/>
      <c r="CU33" s="90"/>
      <c r="CV33" s="90"/>
      <c r="CW33" s="90"/>
      <c r="CX33" s="90"/>
      <c r="CY33" s="90"/>
      <c r="CZ33" s="90"/>
      <c r="DA33" s="90"/>
      <c r="DB33" s="90"/>
      <c r="DC33" s="90"/>
      <c r="DD33" s="244"/>
      <c r="DF33" s="90"/>
      <c r="DI33" s="90"/>
      <c r="DL33" s="90"/>
      <c r="DN33" s="90"/>
      <c r="DO33" s="90"/>
      <c r="DP33" s="90"/>
      <c r="DQ33" s="90"/>
      <c r="DR33" s="90"/>
      <c r="DS33" s="90"/>
      <c r="DT33" s="90"/>
      <c r="DU33" s="90"/>
      <c r="DV33" s="90"/>
      <c r="DW33" s="90"/>
      <c r="DX33" s="244"/>
    </row>
    <row r="34" spans="1:131" ht="60" customHeight="1">
      <c r="A34" s="245" t="s">
        <v>610</v>
      </c>
      <c r="B34" s="93" t="s">
        <v>572</v>
      </c>
      <c r="C34" s="93" t="s">
        <v>573</v>
      </c>
      <c r="D34" s="93" t="s">
        <v>574</v>
      </c>
      <c r="E34" s="94" t="s">
        <v>598</v>
      </c>
      <c r="F34" s="94" t="s">
        <v>599</v>
      </c>
      <c r="G34" s="94" t="s">
        <v>600</v>
      </c>
      <c r="H34" s="94" t="s">
        <v>595</v>
      </c>
      <c r="I34" s="94" t="s">
        <v>601</v>
      </c>
      <c r="J34" s="302" t="s">
        <v>604</v>
      </c>
      <c r="K34" s="302"/>
      <c r="L34" s="94" t="s">
        <v>603</v>
      </c>
      <c r="M34" s="302" t="s">
        <v>605</v>
      </c>
      <c r="N34" s="302"/>
      <c r="O34" s="94" t="s">
        <v>560</v>
      </c>
      <c r="P34" s="302" t="s">
        <v>575</v>
      </c>
      <c r="Q34" s="302"/>
      <c r="R34" s="94" t="s">
        <v>576</v>
      </c>
      <c r="S34" s="302" t="s">
        <v>292</v>
      </c>
      <c r="T34" s="302"/>
      <c r="U34" s="302"/>
      <c r="V34" s="302"/>
      <c r="W34" s="302"/>
      <c r="X34" s="302"/>
      <c r="Y34" s="302" t="s">
        <v>577</v>
      </c>
      <c r="Z34" s="302"/>
      <c r="AA34" s="94" t="s">
        <v>590</v>
      </c>
      <c r="AB34" s="247" t="s">
        <v>578</v>
      </c>
      <c r="AC34" s="94" t="s">
        <v>595</v>
      </c>
      <c r="AD34" s="302" t="s">
        <v>604</v>
      </c>
      <c r="AE34" s="302"/>
      <c r="AF34" s="94" t="s">
        <v>602</v>
      </c>
      <c r="AG34" s="302" t="s">
        <v>605</v>
      </c>
      <c r="AH34" s="302"/>
      <c r="AI34" s="94" t="s">
        <v>560</v>
      </c>
      <c r="AJ34" s="302" t="s">
        <v>575</v>
      </c>
      <c r="AK34" s="302"/>
      <c r="AL34" s="94" t="s">
        <v>576</v>
      </c>
      <c r="AM34" s="302" t="s">
        <v>292</v>
      </c>
      <c r="AN34" s="302"/>
      <c r="AO34" s="302"/>
      <c r="AP34" s="302"/>
      <c r="AQ34" s="302"/>
      <c r="AR34" s="302"/>
      <c r="AS34" s="302" t="s">
        <v>577</v>
      </c>
      <c r="AT34" s="302"/>
      <c r="AU34" s="94" t="s">
        <v>590</v>
      </c>
      <c r="AV34" s="247" t="s">
        <v>579</v>
      </c>
      <c r="AW34" s="94" t="s">
        <v>595</v>
      </c>
      <c r="AX34" s="302" t="s">
        <v>604</v>
      </c>
      <c r="AY34" s="302"/>
      <c r="AZ34" s="94" t="s">
        <v>602</v>
      </c>
      <c r="BA34" s="302" t="s">
        <v>605</v>
      </c>
      <c r="BB34" s="302"/>
      <c r="BC34" s="94" t="s">
        <v>560</v>
      </c>
      <c r="BD34" s="302" t="s">
        <v>575</v>
      </c>
      <c r="BE34" s="302"/>
      <c r="BF34" s="94" t="s">
        <v>576</v>
      </c>
      <c r="BG34" s="302" t="s">
        <v>292</v>
      </c>
      <c r="BH34" s="302"/>
      <c r="BI34" s="302"/>
      <c r="BJ34" s="302"/>
      <c r="BK34" s="302"/>
      <c r="BL34" s="302"/>
      <c r="BM34" s="302" t="s">
        <v>577</v>
      </c>
      <c r="BN34" s="302"/>
      <c r="BO34" s="94" t="s">
        <v>590</v>
      </c>
      <c r="BP34" s="247" t="s">
        <v>580</v>
      </c>
      <c r="BQ34" s="94" t="s">
        <v>595</v>
      </c>
      <c r="BR34" s="302" t="s">
        <v>604</v>
      </c>
      <c r="BS34" s="302"/>
      <c r="BT34" s="94" t="s">
        <v>602</v>
      </c>
      <c r="BU34" s="302" t="s">
        <v>605</v>
      </c>
      <c r="BV34" s="302"/>
      <c r="BW34" s="94" t="s">
        <v>560</v>
      </c>
      <c r="BX34" s="302" t="s">
        <v>575</v>
      </c>
      <c r="BY34" s="302"/>
      <c r="BZ34" s="94" t="s">
        <v>576</v>
      </c>
      <c r="CA34" s="302" t="s">
        <v>292</v>
      </c>
      <c r="CB34" s="302"/>
      <c r="CC34" s="302"/>
      <c r="CD34" s="302"/>
      <c r="CE34" s="302"/>
      <c r="CF34" s="302"/>
      <c r="CG34" s="302" t="s">
        <v>577</v>
      </c>
      <c r="CH34" s="302"/>
      <c r="CI34" s="94" t="s">
        <v>590</v>
      </c>
      <c r="CJ34" s="247" t="s">
        <v>581</v>
      </c>
      <c r="CK34" s="94" t="s">
        <v>595</v>
      </c>
      <c r="CL34" s="302" t="s">
        <v>604</v>
      </c>
      <c r="CM34" s="302"/>
      <c r="CN34" s="94" t="s">
        <v>602</v>
      </c>
      <c r="CO34" s="302" t="s">
        <v>605</v>
      </c>
      <c r="CP34" s="302"/>
      <c r="CQ34" s="94" t="s">
        <v>560</v>
      </c>
      <c r="CR34" s="302" t="s">
        <v>575</v>
      </c>
      <c r="CS34" s="302"/>
      <c r="CT34" s="94" t="s">
        <v>576</v>
      </c>
      <c r="CU34" s="302" t="s">
        <v>292</v>
      </c>
      <c r="CV34" s="302"/>
      <c r="CW34" s="302"/>
      <c r="CX34" s="302"/>
      <c r="CY34" s="302"/>
      <c r="CZ34" s="302"/>
      <c r="DA34" s="302" t="s">
        <v>577</v>
      </c>
      <c r="DB34" s="302"/>
      <c r="DC34" s="94" t="s">
        <v>590</v>
      </c>
      <c r="DD34" s="247" t="s">
        <v>582</v>
      </c>
      <c r="DE34" s="94" t="s">
        <v>595</v>
      </c>
      <c r="DF34" s="302" t="s">
        <v>604</v>
      </c>
      <c r="DG34" s="302"/>
      <c r="DH34" s="94" t="s">
        <v>602</v>
      </c>
      <c r="DI34" s="302" t="s">
        <v>605</v>
      </c>
      <c r="DJ34" s="302"/>
      <c r="DK34" s="94" t="s">
        <v>560</v>
      </c>
      <c r="DL34" s="302" t="s">
        <v>575</v>
      </c>
      <c r="DM34" s="302"/>
      <c r="DN34" s="94" t="s">
        <v>576</v>
      </c>
      <c r="DO34" s="302" t="s">
        <v>292</v>
      </c>
      <c r="DP34" s="302"/>
      <c r="DQ34" s="302"/>
      <c r="DR34" s="302"/>
      <c r="DS34" s="302"/>
      <c r="DT34" s="302"/>
      <c r="DU34" s="302" t="s">
        <v>577</v>
      </c>
      <c r="DV34" s="302"/>
      <c r="DW34" s="94" t="s">
        <v>590</v>
      </c>
      <c r="DX34" s="247" t="s">
        <v>583</v>
      </c>
    </row>
    <row r="35" spans="1:131">
      <c r="A35" s="246" t="str">
        <f>Groups!W3</f>
        <v>Oliver John Thompson (Falkland Islands )</v>
      </c>
      <c r="B35" s="90">
        <f>SUM(COUNTIF(Results!K:K,A35),COUNTIF(Results!L:L,A35))</f>
        <v>0</v>
      </c>
      <c r="C35" s="90">
        <f>SUM(COUNTIF(Results!K:K,A35))</f>
        <v>0</v>
      </c>
      <c r="D35" s="90">
        <f>B35-C35</f>
        <v>0</v>
      </c>
      <c r="E35" s="90">
        <f>SUM(SUMIF(Results!B:B,A35,Results!C:C),SUMIF(Results!J:J,A35,Results!G:G),SUMIF(Results!B:B,A35,Results!D:D),SUMIF(Results!J:J,A35,Results!H:H))</f>
        <v>0</v>
      </c>
      <c r="F35" s="90">
        <f>SUM(SUMIF(Results!B:B,A35,Results!G:G),SUMIF(Results!J:J,A35,Results!C:C),SUMIF(Results!B:B,A35,Results!H:H),SUMIF(Results!J:J,A35,Results!D:D))</f>
        <v>0</v>
      </c>
      <c r="G35" s="108">
        <f>E35-F35</f>
        <v>0</v>
      </c>
      <c r="H35" s="90">
        <f>C35*3</f>
        <v>0</v>
      </c>
      <c r="I35" s="90">
        <f>SUM(SUMIF(Results!N:N,A35,Results!R:R),SUMIF(Results!T:T,A35,Results!X:X))</f>
        <v>0</v>
      </c>
      <c r="J35" s="90">
        <f>IF(B35=0,0,RANK(H35,H35:H40,0))</f>
        <v>0</v>
      </c>
      <c r="K35" s="90" t="str">
        <f>IF(J35=1,IF(ISNUMBER(MATCH(J35,J36:J40,0)),"=",""),"")</f>
        <v/>
      </c>
      <c r="L35" s="90">
        <f t="shared" ref="L35:L40" si="156">IF(J35=1,I35,-1)</f>
        <v>-1</v>
      </c>
      <c r="M35" s="90">
        <f>IF(B35=0,0,IF(ISERROR(RANK(L35,L35:L40,0)),0,RANK(L35,L35:L40,0)))</f>
        <v>0</v>
      </c>
      <c r="N35" s="90" t="str">
        <f>IF(M35=1,IF(ISNUMBER(MATCH(M35,M36:M40,0)),"=",""),"")</f>
        <v/>
      </c>
      <c r="O35" s="90">
        <f t="shared" ref="O35:O40" si="157">IF(M35=1,G35,-1)</f>
        <v>-1</v>
      </c>
      <c r="P35" s="90">
        <f>IF(B35=0,0,IF(ISERROR(RANK(O35,O35:O40,0)),0,RANK(O35,O35:O40,0)))</f>
        <v>0</v>
      </c>
      <c r="Q35" s="90" t="str">
        <f>IF(P35=1,IF(ISNUMBER(MATCH(P35,P36:P40,0)),"=",""),"")</f>
        <v/>
      </c>
      <c r="R35" s="90">
        <f>IF(CONCATENATE(P35,Q35)="1=",1,0)</f>
        <v>0</v>
      </c>
      <c r="S35" s="95"/>
      <c r="T35" s="90">
        <f>IF(AND(R35=1,R36=1),IF('Result Calculations'!$E81=$A35,1,0),0)</f>
        <v>0</v>
      </c>
      <c r="U35" s="90">
        <f>IF(AND(R35=1,R37=1),IF('Result Calculations'!$E82=$A35,1,0),0)</f>
        <v>0</v>
      </c>
      <c r="V35" s="90">
        <f>IF(AND(R35=1,R38=1),IF('Result Calculations'!$E83=$A35,1,0),0)</f>
        <v>0</v>
      </c>
      <c r="W35" s="90">
        <f>IF(AND(R35=1,R39=1),IF('Result Calculations'!$E84=$A35,1,0),0)</f>
        <v>0</v>
      </c>
      <c r="X35" s="90">
        <f>IF(AND(R35=1,R40=1),IF('Result Calculations'!$E85=$A35,1,0),0)</f>
        <v>0</v>
      </c>
      <c r="Y35" s="90">
        <f t="shared" ref="Y35:Y40" si="158">SUM(S35:X35)</f>
        <v>0</v>
      </c>
      <c r="Z35" s="90" t="str">
        <f>IF(Y35=1,IF(ISNUMBER(MATCH(Y35,Y36:Y40,0)),"=",""),"")</f>
        <v/>
      </c>
      <c r="AA35" s="90">
        <f>IF(AND(Y35=1,Y36=1),IF(T35=1,1,0),IF(AND(Y35=1,Y37=1),IF(U35=1,1,0),IF(AND(Y35=1,Y38=1),IF(V35=1,1,0),IF(AND(Y35=1,Y39=1),IF(W35=1,1,0),IF(AND(Y35=1,Y40=1),IF(X35=1,0),0)))))</f>
        <v>0</v>
      </c>
      <c r="AB35" s="244" t="str">
        <f>IF(J35=1,IF(K35="=",IF(M35=1,IF(N35="=",IF(P35=1,IF(Q35="=",IF(Y35=1,IF(Z35="=",IF(AA35=1,1,""),1),""),1),""),1),""),1),"")</f>
        <v/>
      </c>
      <c r="AC35" s="90">
        <f t="shared" ref="AC35:AC40" si="159">IF(OR(B35=0,AB35=1),0,H35)</f>
        <v>0</v>
      </c>
      <c r="AD35" s="90">
        <f>IF(OR(AB35=1,B35=0),0,IF(ISERROR(RANK(AC35,AC35:AC40,0)),0,RANK(AC35,AC35:AC40,0)))</f>
        <v>0</v>
      </c>
      <c r="AE35" s="90" t="str">
        <f>IF(AD35=1,IF(ISNUMBER(MATCH(AD35,AD36:AD40,0)),"=",""),"")</f>
        <v/>
      </c>
      <c r="AF35" s="90">
        <f t="shared" ref="AF35:AF40" si="160">IF(AD35=1,I35,-1)</f>
        <v>-1</v>
      </c>
      <c r="AG35" s="90">
        <f>IF(OR(AB35=1,B35=0),0,IF(ISERROR(RANK(AF35,AF35:AF40,0)),0,RANK(AF35,AF35:AF40,0)))</f>
        <v>0</v>
      </c>
      <c r="AH35" s="90" t="str">
        <f>IF(AG35=1,IF(ISNUMBER(MATCH(AG35,AG36:AG40,0)),"=",""),"")</f>
        <v/>
      </c>
      <c r="AI35" s="90">
        <f t="shared" ref="AI35:AI40" si="161">IF(AG35=1,G35,-1)</f>
        <v>-1</v>
      </c>
      <c r="AJ35" s="90">
        <f>IF(OR(AB35=1,B35=0),0,IF(ISERROR(RANK(AI35,AI35:AI40,0)),0,RANK(AI35,AI35:AI40,0)))</f>
        <v>0</v>
      </c>
      <c r="AK35" s="90" t="str">
        <f>IF(AJ35=1,IF(ISNUMBER(MATCH(AJ35,AJ36:AJ40,0)),"=",""),"")</f>
        <v/>
      </c>
      <c r="AL35" s="90">
        <f>IF(CONCATENATE(AJ35,AK35)="1=",1,0)</f>
        <v>0</v>
      </c>
      <c r="AM35" s="95"/>
      <c r="AN35" s="90">
        <f>IF(AND(AL35=1,AL36=1),IF('Result Calculations'!$E81=$A35,1,0),0)</f>
        <v>0</v>
      </c>
      <c r="AO35" s="90">
        <f>IF(AND(AL35=1,AL37=1),IF('Result Calculations'!$E82=$A35,1,0),0)</f>
        <v>0</v>
      </c>
      <c r="AP35" s="90">
        <f>IF(AND(AL35=1,AL38=1),IF('Result Calculations'!$E83=$A35,1,0),0)</f>
        <v>0</v>
      </c>
      <c r="AQ35" s="90">
        <f>IF(AND(AL35=1,AL39=1),IF('Result Calculations'!$E84=$A35,1,0),0)</f>
        <v>0</v>
      </c>
      <c r="AR35" s="90">
        <f>IF(AND(AL35=1,AL40=1),IF('Result Calculations'!$E85=$A35,1,0),0)</f>
        <v>0</v>
      </c>
      <c r="AS35" s="90">
        <f t="shared" ref="AS35:AS40" si="162">SUM(AM35:AR35)</f>
        <v>0</v>
      </c>
      <c r="AT35" s="90" t="str">
        <f>IF(AS35=1,IF(ISNUMBER(MATCH(AS35,AS36:AS40,0)),"=",""),"")</f>
        <v/>
      </c>
      <c r="AU35" s="90">
        <f>IF(AND(AS35=1,AS36=1),IF(AN35=1,1,0),IF(AND(AS35=1,AS37=1),IF(AO35=1,1,0),IF(AND(AS35=1,AS38=1),IF(AP35=1,1,0),IF(AND(AS35=1,AS39=1),IF(AQ35=1,1,0),IF(AND(AS35=1,AS40=1),IF(AR35=1,0),0)))))</f>
        <v>0</v>
      </c>
      <c r="AV35" s="244" t="str">
        <f>IF(AD35=1,IF(AE35="=",IF(AG35=1,IF(AH35="=",IF(AJ35=1,IF(AK35="=",IF(AS35=1,IF(AT35="=",IF(AU35=1,2,""),2),""),2),""),2),""),2),"")</f>
        <v/>
      </c>
      <c r="AW35" s="90">
        <f t="shared" ref="AW35:AW40" si="163">IF(OR(B35=0,AB35=1,AV35=2),0,H35)</f>
        <v>0</v>
      </c>
      <c r="AX35" s="90">
        <f>IF(OR(AB35=1,B35=0,AV35=2),0,IF(ISERROR(RANK(AW35,AW35:AW40,0)),0,RANK(AW35,AW35:AW40,0)))</f>
        <v>0</v>
      </c>
      <c r="AY35" s="90" t="str">
        <f>IF(AX35=1,IF(ISNUMBER(MATCH(AX35,AX36:AX40,0)),"=",""),"")</f>
        <v/>
      </c>
      <c r="AZ35" s="90">
        <f t="shared" ref="AZ35:AZ40" si="164">IF(OR(AB35=1,B35=0,AV35=2),0,I35)</f>
        <v>0</v>
      </c>
      <c r="BA35" s="90">
        <f>IF(OR(AB35=1,B35=0,AV35=2),0,IF(ISERROR(RANK(AZ35,AZ35:AZ40,0)),0,RANK(AZ35,AZ35:AZ40,0)))</f>
        <v>0</v>
      </c>
      <c r="BB35" s="90" t="str">
        <f>IF(BA35=1,IF(ISNUMBER(MATCH(BA35,BA36:BA40,0)),"=",""),"")</f>
        <v/>
      </c>
      <c r="BC35" s="108">
        <f t="shared" ref="BC35:BC40" si="165">IF(OR(B35=0,AB35=1,AV35=2),0,G35)</f>
        <v>0</v>
      </c>
      <c r="BD35" s="90">
        <f>IF(OR(AB35=1,B35=0,AV35=2),0,IF(ISERROR(RANK(BC35,BC35:BC40,0)),0,RANK(BC35,BC35:BC40,0)))</f>
        <v>0</v>
      </c>
      <c r="BE35" s="90" t="str">
        <f>IF(BD35=1,IF(ISNUMBER(MATCH(BD35,BD36:BD40,0)),"=",""),"")</f>
        <v/>
      </c>
      <c r="BF35" s="90">
        <f>IF(CONCATENATE(BD35,BE35)="1=",1,0)</f>
        <v>0</v>
      </c>
      <c r="BG35" s="95"/>
      <c r="BH35" s="90">
        <f>IF(AND(BF35=1,BF36=1),IF('Result Calculations'!$E81=$A35,1,0),0)</f>
        <v>0</v>
      </c>
      <c r="BI35" s="90">
        <f>IF(AND(BF35=1,BF37=1),IF('Result Calculations'!$E82=$A35,1,0),0)</f>
        <v>0</v>
      </c>
      <c r="BJ35" s="90">
        <f>IF(AND(BF35=1,BF38=1),IF('Result Calculations'!$E83=$A35,1,0),0)</f>
        <v>0</v>
      </c>
      <c r="BK35" s="90">
        <f>IF(AND(BF35=1,BF39=1),IF('Result Calculations'!$E84=$A35,1,0),0)</f>
        <v>0</v>
      </c>
      <c r="BL35" s="90">
        <f>IF(AND(BF35=1,BF40=1),IF('Result Calculations'!$E85=$A35,1,0),0)</f>
        <v>0</v>
      </c>
      <c r="BM35" s="90">
        <f t="shared" ref="BM35:BM40" si="166">SUM(BG35:BL35)</f>
        <v>0</v>
      </c>
      <c r="BN35" s="90" t="str">
        <f>IF(BM35=1,IF(ISNUMBER(MATCH(BM35,BM36:BM40,0)),"=",""),"")</f>
        <v/>
      </c>
      <c r="BO35" s="90">
        <f>IF(AND(BM35=1,BM36=1),IF(BH35=1,1,0),IF(AND(BM35=1,BM37=1),IF(BI35=1,1,0),IF(AND(BM35=1,BM38=1),IF(BJ35=1,1,0),IF(AND(BM35=1,BM39=1),IF(BK35=1,1,0),IF(AND(BM35=1,BM40=1),IF(BL35=1,0),0)))))</f>
        <v>0</v>
      </c>
      <c r="BP35" s="244" t="str">
        <f t="shared" ref="BP35:BP40" si="167">IF(AX35=1,IF(AY35="=",IF(BA35=1,IF(BB35="=",IF(BD35=1,IF(BE35="=",IF(BM35=1,IF(BN35="=",IF(BO35=1,3,""),3),""),3),""),3),""),3),"")</f>
        <v/>
      </c>
      <c r="BQ35" s="90">
        <f t="shared" ref="BQ35:BQ40" si="168">IF(OR(B35=0,AB35=1,AV35=2,BP35=3),0,H35)</f>
        <v>0</v>
      </c>
      <c r="BR35" s="90">
        <f>IF(OR(AB35=1,B35=0,AV35=2,BP35=3),0,IF(ISERROR(RANK(BQ35,BQ35:BQ40,0)),0,RANK(BQ35,BQ35:BQ40,0)))</f>
        <v>0</v>
      </c>
      <c r="BS35" s="90" t="str">
        <f>IF(BR35=1,IF(ISNUMBER(MATCH(BR35,BR36:BR40,0)),"=",""),"")</f>
        <v/>
      </c>
      <c r="BT35" s="90">
        <f t="shared" ref="BT35:BT40" si="169">IF(OR(AB35=1,B35=0,AV35=2,BP35=3),0,I35)</f>
        <v>0</v>
      </c>
      <c r="BU35" s="90">
        <f>IF(OR(AB35=1,B35=0,AV35=2,BP35=3),0,IF(ISERROR(RANK(BT35,BT35:BT40,0)),0,RANK(BT35,BT35:BT40,0)))</f>
        <v>0</v>
      </c>
      <c r="BV35" s="90" t="str">
        <f>IF(BU35=1,IF(ISNUMBER(MATCH(BU35,BU36:BU40,0)),"=",""),"")</f>
        <v/>
      </c>
      <c r="BW35" s="108">
        <f t="shared" ref="BW35:BW40" si="170">IF(OR(B35=0,AB35=1,AV35=2,BP35=3),0,G35)</f>
        <v>0</v>
      </c>
      <c r="BX35" s="90">
        <f>IF(OR(AB35=1,B35=0,AV35=2,BP35=3),0,IF(ISERROR(RANK(BW35,BW35:BW40,0)),0,RANK(BW35,BW35:BW40,0)))</f>
        <v>0</v>
      </c>
      <c r="BY35" s="90" t="str">
        <f>IF(BX35=1,IF(ISNUMBER(MATCH(BX35,BX36:BX40,0)),"=",""),"")</f>
        <v/>
      </c>
      <c r="BZ35" s="90">
        <f>IF(CONCATENATE(BX35,BY35)="1=",1,0)</f>
        <v>0</v>
      </c>
      <c r="CA35" s="95"/>
      <c r="CB35" s="90">
        <f>IF(AND(BZ35=1,BZ36=1),IF('Result Calculations'!$E81=$A35,1,0),0)</f>
        <v>0</v>
      </c>
      <c r="CC35" s="90">
        <f>IF(AND(BZ35=1,BZ37=1),IF('Result Calculations'!$E82=$A35,1,0),0)</f>
        <v>0</v>
      </c>
      <c r="CD35" s="90">
        <f>IF(AND(BZ35=1,BZ38=1),IF('Result Calculations'!$E83=$A35,1,0),0)</f>
        <v>0</v>
      </c>
      <c r="CE35" s="90">
        <f>IF(AND(BZ35=1,BZ39=1),IF('Result Calculations'!$E84=$A35,1,0),0)</f>
        <v>0</v>
      </c>
      <c r="CF35" s="90">
        <f>IF(AND(BZ35=1,BZ40=1),IF('Result Calculations'!$E85=$A35,1,0),0)</f>
        <v>0</v>
      </c>
      <c r="CG35" s="90">
        <f t="shared" ref="CG35:CG40" si="171">SUM(CA35:CF35)</f>
        <v>0</v>
      </c>
      <c r="CH35" s="90" t="str">
        <f>IF(CG35=1,IF(ISNUMBER(MATCH(CG35,CG36:CG40,0)),"=",""),"")</f>
        <v/>
      </c>
      <c r="CI35" s="90">
        <f>IF(AND(CG35=1,CG36=1),IF(CB35=1,1,0),IF(AND(CG35=1,CG37=1),IF(CC35=1,1,0),IF(AND(CG35=1,CG38=1),IF(CD35=1,1,0),IF(AND(CG35=1,CG39=1),IF(CE35=1,1,0),IF(AND(CG35=1,CG40=1),IF(CF35=1,0),0)))))</f>
        <v>0</v>
      </c>
      <c r="CJ35" s="244" t="str">
        <f>IF(BR35=1,IF(BS35="=",IF(BU35=1,IF(BV35="=",IF(BX35=1,IF(BY35="=",IF(CG35=1,IF(CH35="=",IF(CI35=1,4,""),4),""),4),""),4),""),4),"")</f>
        <v/>
      </c>
      <c r="CK35" s="90">
        <f t="shared" ref="CK35:CK40" si="172">IF(OR(B35=0,AB35=1,AV35=2,BP35=3,CJ35=4),0,H35)</f>
        <v>0</v>
      </c>
      <c r="CL35" s="90">
        <f>IF(OR(AB35=1,B35=0,AV35=2,BP35=3,CJ35=4),0,IF(ISERROR(RANK(CK35,CK35:CK40,0)),0,RANK(CK35,CK35:CK40,0)))</f>
        <v>0</v>
      </c>
      <c r="CM35" s="90" t="str">
        <f>IF(CL35=1,IF(ISNUMBER(MATCH(CL35,CL36:CL40,0)),"=",""),"")</f>
        <v/>
      </c>
      <c r="CN35" s="90">
        <f t="shared" ref="CN35:CN40" si="173">IF(OR(AB35=1,B35=0,AV35=2,BP35=3,CJ35=4),0,I35)</f>
        <v>0</v>
      </c>
      <c r="CO35" s="90">
        <f>IF(OR(AB35=1,B35=0,AV35=2,BP35=3,CJ35=4),0,IF(ISERROR(RANK(CN35,CN35:CN40,0)),0,RANK(CN35,CN35:CN40,0)))</f>
        <v>0</v>
      </c>
      <c r="CP35" s="90" t="str">
        <f>IF(CO35=1,IF(ISNUMBER(MATCH(CO35,CO36:CO40,0)),"=",""),"")</f>
        <v/>
      </c>
      <c r="CQ35" s="108">
        <f t="shared" ref="CQ35:CQ40" si="174">IF(OR(B35=0,AB35=1,AV35=2,BP35=3,CJ35=4),0,G35)</f>
        <v>0</v>
      </c>
      <c r="CR35" s="90">
        <f>IF(OR(AB35=1,B35=0,AV35=2,BP35=3,CJ35=4),0,IF(ISERROR(RANK(CQ35,CQ35:CQ40,0)),0,RANK(CQ35,CQ35:CQ40,0)))</f>
        <v>0</v>
      </c>
      <c r="CS35" s="90" t="str">
        <f>IF(CR35=1,IF(ISNUMBER(MATCH(CR35,CR36:CR40,0)),"=",""),"")</f>
        <v/>
      </c>
      <c r="CT35" s="90">
        <f>IF(CONCATENATE(CR35,CS35)="1=",1,0)</f>
        <v>0</v>
      </c>
      <c r="CU35" s="95"/>
      <c r="CV35" s="90">
        <f>IF(AND(CT35=1,CT36=1),IF('Result Calculations'!$E81=$A35,1,0),0)</f>
        <v>0</v>
      </c>
      <c r="CW35" s="90">
        <f>IF(AND(CT35=1,CT37=1),IF('Result Calculations'!$E82=$A35,1,0),0)</f>
        <v>0</v>
      </c>
      <c r="CX35" s="90">
        <f>IF(AND(CT35=1,CT38=1),IF('Result Calculations'!$E83=$A35,1,0),0)</f>
        <v>0</v>
      </c>
      <c r="CY35" s="90">
        <f>IF(AND(CT35=1,CT39=1),IF('Result Calculations'!$E84=$A35,1,0),0)</f>
        <v>0</v>
      </c>
      <c r="CZ35" s="90">
        <f>IF(AND(CT35=1,CT40=1),IF('Result Calculations'!$E85=$A35,1,0),0)</f>
        <v>0</v>
      </c>
      <c r="DA35" s="90">
        <f t="shared" ref="DA35:DA40" si="175">SUM(CU35:CZ35)</f>
        <v>0</v>
      </c>
      <c r="DB35" s="90" t="str">
        <f>IF(DA35=1,IF(ISNUMBER(MATCH(DA35,DA36:DA40,0)),"=",""),"")</f>
        <v/>
      </c>
      <c r="DC35" s="90">
        <f>IF(AND(DA35=1,DA36=1),IF(CV35=1,1,0),IF(AND(DA35=1,DA37=1),IF(CW35=1,1,0),IF(AND(DA35=1,DA38=1),IF(CX35=1,1,0),IF(AND(DA35=1,DA39=1),IF(CY35=1,1,0),IF(AND(DA35=1,DA40=1),IF(CZ35=1,0),0)))))</f>
        <v>0</v>
      </c>
      <c r="DD35" s="244" t="str">
        <f>IF(CL35=1,IF(CM35="=",IF(CO35=1,IF(CP35="=",IF(CR35=1,IF(CS35="=",IF(DA35=1,IF(DB35="=",IF(DC35=1,5,""),5),""),5),""),5),""),5),"")</f>
        <v/>
      </c>
      <c r="DE35" s="90">
        <f t="shared" ref="DE35:DE40" si="176">IF(OR(B35=0,AB35=1,AV35=2,BP35=3,CJ35=4,DD35=5),0,H35)</f>
        <v>0</v>
      </c>
      <c r="DF35" s="90">
        <f>IF(OR(AB35=1,B35=0,AV35=2,BP35=3,CJ35=4,DD35=5),0,IF(ISERROR(RANK(DE35,DE35:DE40,0)),0,RANK(DE35,DE35:DE40,0)))</f>
        <v>0</v>
      </c>
      <c r="DG35" s="90" t="str">
        <f>IF(DF35=1,IF(ISNUMBER(MATCH(DF35,DF36:DF40,0)),"=",""),"")</f>
        <v/>
      </c>
      <c r="DH35" s="90">
        <f t="shared" ref="DH35:DH40" si="177">IF(OR(AB35=1,B35=0,AV35=2,BP35=3,CJ35=4,DD35=5),0,I35)</f>
        <v>0</v>
      </c>
      <c r="DI35" s="90">
        <f>IF(OR(AB35=1,B35=0,AV35=2,BP35=3,CJ35=4,DD35=5),0,IF(ISERROR(RANK(DH35,DH35:DH40,0)),0,RANK(DH35,DH35:DH40,0)))</f>
        <v>0</v>
      </c>
      <c r="DJ35" s="90" t="str">
        <f>IF(DI35=1,IF(ISNUMBER(MATCH(DI35,DI36:DI40,0)),"=",""),"")</f>
        <v/>
      </c>
      <c r="DK35" s="108">
        <f t="shared" ref="DK35:DK40" si="178">IF(OR(B35=0,AB35=1,AV35=2,BP35=3,CJ35=4,DD35=5),0,G35)</f>
        <v>0</v>
      </c>
      <c r="DL35" s="90">
        <f>IF(OR(AB35=1,B35=0,AV35=2,BP35=3,CJ35=4,DD35=5),0,IF(ISERROR(RANK(DK35,DK35:DK40,0)),0,RANK(DK35,DK35:DK40,0)))</f>
        <v>0</v>
      </c>
      <c r="DM35" s="90" t="str">
        <f>IF(DL35=1,IF(ISNUMBER(MATCH(DL35,DL36:DL40,0)),"=",""),"")</f>
        <v/>
      </c>
      <c r="DN35" s="90">
        <f>IF(CONCATENATE(DL35,DM35)="1=",1,0)</f>
        <v>0</v>
      </c>
      <c r="DO35" s="95"/>
      <c r="DP35" s="90">
        <f>IF(AND(DN35=1,DN36=1),IF('Result Calculations'!$E81=$A35,1,0),0)</f>
        <v>0</v>
      </c>
      <c r="DQ35" s="90">
        <f>IF(AND(DN35=1,DN37=1),IF('Result Calculations'!$E82=$A35,1,0),0)</f>
        <v>0</v>
      </c>
      <c r="DR35" s="90">
        <f>IF(AND(DN35=1,DN38=1),IF('Result Calculations'!$E83=$A35,1,0),0)</f>
        <v>0</v>
      </c>
      <c r="DS35" s="90">
        <f>IF(AND(DN35=1,DN39=1),IF('Result Calculations'!$E84=$A35,1,0),0)</f>
        <v>0</v>
      </c>
      <c r="DT35" s="90">
        <f>IF(AND(DN35=1,DN40=1),IF('Result Calculations'!$E85=$A35,1,0),0)</f>
        <v>0</v>
      </c>
      <c r="DU35" s="90">
        <f t="shared" ref="DU35:DU40" si="179">SUM(DO35:DT35)</f>
        <v>0</v>
      </c>
      <c r="DV35" s="90" t="str">
        <f>IF(DU35=1,IF(ISNUMBER(MATCH(DU35,DU36:DU40,0)),"=",""),"")</f>
        <v/>
      </c>
      <c r="DW35" s="90">
        <f>IF(AND(DU35=1,DU36=1),IF(DP35=1,1,0),IF(AND(DU35=1,DU37=1),IF(DQ35=1,1,0),IF(AND(DU35=1,DU38=1),IF(DR35=1,1,0),IF(AND(DU35=1,DU39=1),IF(DS35=1,1,0),IF(AND(DU35=1,DU40=1),IF(DT35=1,0),0)))))</f>
        <v>0</v>
      </c>
      <c r="DX35" s="244" t="str">
        <f>IF(DF35=1,IF(DG35="=",IF(DI35=1,IF(DJ35="=",IF(DL35=1,IF(DM35="=",IF(DU35=1,IF(DV35="=",IF(DW35=1,6,""),6),""),6),""),6),""),6),"")</f>
        <v/>
      </c>
      <c r="DY35" s="248">
        <f t="shared" ref="DY35:DY40" si="180">IF(AB35=1,6,IF(AV35=2,5,IF(BP35=3,4,IF(CJ35=4,3,IF(DD35=5,2,IF(DX35=6,1,0))))))</f>
        <v>0</v>
      </c>
      <c r="DZ35" s="244">
        <f>RANK(DY35,DY35:DY40,0)</f>
        <v>1</v>
      </c>
      <c r="EA35" s="244" t="str">
        <f>IF(ISNUMBER(MATCH(DZ35,DZ36:DZ40,0)),"=","")</f>
        <v>=</v>
      </c>
    </row>
    <row r="36" spans="1:131">
      <c r="A36" s="246" t="str">
        <f>Groups!W4</f>
        <v>Johnny Ng (Macao China )</v>
      </c>
      <c r="B36" s="90">
        <f>SUM(COUNTIF(Results!K:K,A36),COUNTIF(Results!L:L,A36))</f>
        <v>0</v>
      </c>
      <c r="C36" s="90">
        <f>SUM(COUNTIF(Results!K:K,A36))</f>
        <v>0</v>
      </c>
      <c r="D36" s="90">
        <f t="shared" ref="D36:D40" si="181">B36-C36</f>
        <v>0</v>
      </c>
      <c r="E36" s="90">
        <f>SUM(SUMIF(Results!B:B,A36,Results!C:C),SUMIF(Results!J:J,A36,Results!G:G),SUMIF(Results!B:B,A36,Results!D:D),SUMIF(Results!J:J,A36,Results!H:H))</f>
        <v>0</v>
      </c>
      <c r="F36" s="90">
        <f>SUM(SUMIF(Results!B:B,A36,Results!G:G),SUMIF(Results!J:J,A36,Results!C:C),SUMIF(Results!B:B,A36,Results!H:H),SUMIF(Results!J:J,A36,Results!D:D))</f>
        <v>0</v>
      </c>
      <c r="G36" s="108">
        <f t="shared" ref="G36:G40" si="182">E36-F36</f>
        <v>0</v>
      </c>
      <c r="H36" s="90">
        <f t="shared" ref="H36:H40" si="183">C36*3</f>
        <v>0</v>
      </c>
      <c r="I36" s="90">
        <f>SUM(SUMIF(Results!N:N,A36,Results!R:R),SUMIF(Results!T:T,A36,Results!X:X))</f>
        <v>0</v>
      </c>
      <c r="J36" s="90">
        <f>IF(B36=0,0,RANK(H36,H35:H40,0))</f>
        <v>0</v>
      </c>
      <c r="K36" s="90" t="str">
        <f>IF(J36=1,IF(ISNUMBER(MATCH(J36,J37:J40,0)),"=",IF(ISNUMBER(MATCH(J36,J35,0)),"=","")),"")</f>
        <v/>
      </c>
      <c r="L36" s="90">
        <f t="shared" si="156"/>
        <v>-1</v>
      </c>
      <c r="M36" s="90">
        <f>IF(B36=0,0,IF(ISERROR(RANK(L36,L35:L40,0)),0,RANK(L36,L35:L40,0)))</f>
        <v>0</v>
      </c>
      <c r="N36" s="90" t="str">
        <f>IF(M36=1,IF(ISNUMBER(MATCH(M36,M37:M40,0)),"=",IF(ISNUMBER(MATCH(M36,M35,0)),"=","")),"")</f>
        <v/>
      </c>
      <c r="O36" s="90">
        <f t="shared" si="157"/>
        <v>-1</v>
      </c>
      <c r="P36" s="90">
        <f>IF(B36=0,0,IF(ISERROR(RANK(O36,O35:O40,0)),0,RANK(O36,O35:O40,0)))</f>
        <v>0</v>
      </c>
      <c r="Q36" s="90" t="str">
        <f>IF(P36=1,IF(ISNUMBER(MATCH(P36,P37:P40,0)),"=",IF(ISNUMBER(MATCH(P36,P35,0)),"=","")),"")</f>
        <v/>
      </c>
      <c r="R36" s="90">
        <f t="shared" ref="R36:R40" si="184">IF(CONCATENATE(P36,Q36)="1=",1,0)</f>
        <v>0</v>
      </c>
      <c r="S36" s="90">
        <f>IF(AND(R35=1,R36=1),IF('Result Calculations'!$E81=$A36,1,0),0)</f>
        <v>0</v>
      </c>
      <c r="T36" s="95"/>
      <c r="U36" s="90">
        <f>IF(AND(R36=1,R37=1),IF('Result Calculations'!$E86=$A36,1,0),0)</f>
        <v>0</v>
      </c>
      <c r="V36" s="90">
        <f>IF(AND(R36=1,R38=1),IF('Result Calculations'!$E87=$A36,1,0),0)</f>
        <v>0</v>
      </c>
      <c r="W36" s="90">
        <f>IF(AND(R36=1,R39=1),IF('Result Calculations'!$E88=$A36,1,0),0)</f>
        <v>0</v>
      </c>
      <c r="X36" s="90">
        <f>IF(AND(R36=1,R40=1),IF('Result Calculations'!$E89=$A36,1,0),0)</f>
        <v>0</v>
      </c>
      <c r="Y36" s="90">
        <f t="shared" si="158"/>
        <v>0</v>
      </c>
      <c r="Z36" s="90" t="str">
        <f>IF(Y36=1,IF(ISNUMBER(MATCH(Y36,Y37:Y40,0)),"=",IF(ISNUMBER(MATCH(Y36,Y35,0)),"=","")),"")</f>
        <v/>
      </c>
      <c r="AA36" s="90">
        <f>IF(AND(Y36=1,Y35=1),IF(S36=1,1,0),IF(AND(Y36=1,Y37=1),IF(U36=1,1,0),IF(AND(Y36=1,Y38=1),IF(V36=1,1,0),IF(AND(Y36=1,Y39=1),IF(W36=1,1,0),IF(AND(Y36=1,Y40=1),IF(X36=1,0),0)))))</f>
        <v>0</v>
      </c>
      <c r="AB36" s="244" t="str">
        <f t="shared" ref="AB36:AB40" si="185">IF(J36=1,IF(K36="=",IF(M36=1,IF(N36="=",IF(P36=1,IF(Q36="=",IF(Y36=1,IF(Z36="=",IF(AA36=1,2,""),2),""),2),""),2),""),2),"")</f>
        <v/>
      </c>
      <c r="AC36" s="90">
        <f t="shared" si="159"/>
        <v>0</v>
      </c>
      <c r="AD36" s="90">
        <f>IF(OR(AB36=1,B36=0),0,IF(ISERROR(RANK(AC36,AC35:AC40,0)),0,RANK(AC36,AC35:AC40,0)))</f>
        <v>0</v>
      </c>
      <c r="AE36" s="90" t="str">
        <f>IF(AD36=1,IF(ISNUMBER(MATCH(AD36,AD37:AD40,0)),"=",IF(ISNUMBER(MATCH(AD36,AD35,0)),"=","")),"")</f>
        <v/>
      </c>
      <c r="AF36" s="90">
        <f t="shared" si="160"/>
        <v>-1</v>
      </c>
      <c r="AG36" s="90">
        <f>IF(OR(AB36=1,B36=0),0,IF(ISERROR(RANK(AF36,AF35:AF40,0)),0,RANK(AF36,AF35:AF40,0)))</f>
        <v>0</v>
      </c>
      <c r="AH36" s="90" t="str">
        <f>IF(AG36=1,IF(ISNUMBER(MATCH(AG36,AG37:AG40,0)),"=",IF(ISNUMBER(MATCH(AG36,AG35,0)),"=","")),"")</f>
        <v/>
      </c>
      <c r="AI36" s="90">
        <f t="shared" si="161"/>
        <v>-1</v>
      </c>
      <c r="AJ36" s="90">
        <f>IF(OR(AB36=1,B36=0),0,IF(ISERROR(RANK(AI36,AI35:AI40,0)),0,RANK(AI36,AI35:AI40,0)))</f>
        <v>0</v>
      </c>
      <c r="AK36" s="90" t="str">
        <f>IF(AJ36=1,IF(ISNUMBER(MATCH(AJ36,AJ37:AJ40,0)),"=",IF(ISNUMBER(MATCH(AJ36,AJ35,0)),"=","")),"")</f>
        <v/>
      </c>
      <c r="AL36" s="90">
        <f t="shared" ref="AL36:AL40" si="186">IF(CONCATENATE(AJ36,AK36)="1=",1,0)</f>
        <v>0</v>
      </c>
      <c r="AM36" s="90">
        <f>IF(AND(AL35=1,AL36=1),IF('Result Calculations'!$E81=$A36,1,0),0)</f>
        <v>0</v>
      </c>
      <c r="AN36" s="95"/>
      <c r="AO36" s="90">
        <f>IF(AND(AL36=1,AL37=1),IF('Result Calculations'!$E86=$A36,1,0),0)</f>
        <v>0</v>
      </c>
      <c r="AP36" s="90">
        <f>IF(AND(AL36=1,AL38=1),IF('Result Calculations'!$E87=$A36,1,0),0)</f>
        <v>0</v>
      </c>
      <c r="AQ36" s="90">
        <f>IF(AND(AL36=1,AL39=1),IF('Result Calculations'!$E88=$A36,1,0),0)</f>
        <v>0</v>
      </c>
      <c r="AR36" s="90">
        <f>IF(AND(AL36=1,AL40=1),IF('Result Calculations'!$E89=$A36,1,0),0)</f>
        <v>0</v>
      </c>
      <c r="AS36" s="90">
        <f t="shared" si="162"/>
        <v>0</v>
      </c>
      <c r="AT36" s="90" t="str">
        <f>IF(AS36=1,IF(ISNUMBER(MATCH(AS36,AS37:AS40,0)),"=",IF(ISNUMBER(MATCH(AS36,AS35,0)),"=","")),"")</f>
        <v/>
      </c>
      <c r="AU36" s="90">
        <f>IF(AND(AS36=1,AS35=1),IF(AM36=1,1,0),IF(AND(AS36=1,AS37=1),IF(AO36=1,1,0),IF(AND(AS36=1,AS38=1),IF(AP36=1,1,0),IF(AND(AS36=1,AS39=1),IF(AQ36=1,1,0),IF(AND(AS36=1,AS40=1),IF(AR36=1,0),0)))))</f>
        <v>0</v>
      </c>
      <c r="AV36" s="244" t="str">
        <f t="shared" ref="AV36:AV40" si="187">IF(AD36=1,IF(AE36="=",IF(AG36=1,IF(AH36="=",IF(AJ36=1,IF(AK36="=",IF(AS36=1,IF(AT36="=",IF(AU36=1,2,""),2),""),2),""),2),""),2),"")</f>
        <v/>
      </c>
      <c r="AW36" s="90">
        <f t="shared" si="163"/>
        <v>0</v>
      </c>
      <c r="AX36" s="90">
        <f>IF(OR(AB36=1,B36=0,AV36=2),0,IF(ISERROR(RANK(AW36,AW35:AW40,0)),0,RANK(AW36,AW35:AW40,0)))</f>
        <v>0</v>
      </c>
      <c r="AY36" s="90" t="str">
        <f>IF(AX36=1,IF(ISNUMBER(MATCH(AX36,AX37:AX40,0)),"=",IF(ISNUMBER(MATCH(AX36,AX35,0)),"=","")),"")</f>
        <v/>
      </c>
      <c r="AZ36" s="90">
        <f t="shared" si="164"/>
        <v>0</v>
      </c>
      <c r="BA36" s="90">
        <f>IF(OR(AB36=1,B36=0,AV36=2),0,IF(ISERROR(RANK(AZ36,AZ35:AZ40,0)),0,RANK(AZ36,AZ35:AZ40,0)))</f>
        <v>0</v>
      </c>
      <c r="BB36" s="90" t="str">
        <f>IF(BA36=1,IF(ISNUMBER(MATCH(BA36,BA37:BA40,0)),"=",IF(ISNUMBER(MATCH(BA36,BA35,0)),"=","")),"")</f>
        <v/>
      </c>
      <c r="BC36" s="108">
        <f t="shared" si="165"/>
        <v>0</v>
      </c>
      <c r="BD36" s="90">
        <f>IF(OR(AB36=1,B36=0,AV36=2),0,IF(ISERROR(RANK(BC36,BC35:BC40,0)),0,RANK(BC36,BC35:BC40,0)))</f>
        <v>0</v>
      </c>
      <c r="BE36" s="90" t="str">
        <f>IF(BD36=1,IF(ISNUMBER(MATCH(BD36,BD37:BD40,0)),"=",IF(ISNUMBER(MATCH(BD36,BD35,0)),"=","")),"")</f>
        <v/>
      </c>
      <c r="BF36" s="90">
        <f t="shared" ref="BF36:BF40" si="188">IF(CONCATENATE(BD36,BE36)="1=",1,0)</f>
        <v>0</v>
      </c>
      <c r="BG36" s="90">
        <f>IF(AND(BF35=1,BF36=1),IF('Result Calculations'!$E81=$A36,1,0),0)</f>
        <v>0</v>
      </c>
      <c r="BH36" s="95"/>
      <c r="BI36" s="90">
        <f>IF(AND(BF36=1,BF37=1),IF('Result Calculations'!$E86=$A36,1,0),0)</f>
        <v>0</v>
      </c>
      <c r="BJ36" s="90">
        <f>IF(AND(BF36=1,BF38=1),IF('Result Calculations'!$E87=$A36,1,0),0)</f>
        <v>0</v>
      </c>
      <c r="BK36" s="90">
        <f>IF(AND(BF36=1,BF39=1),IF('Result Calculations'!$E88=$A36,1,0),0)</f>
        <v>0</v>
      </c>
      <c r="BL36" s="90">
        <f>IF(AND(BF36=1,BF40=1),IF('Result Calculations'!$E89=$A36,1,0),0)</f>
        <v>0</v>
      </c>
      <c r="BM36" s="90">
        <f t="shared" si="166"/>
        <v>0</v>
      </c>
      <c r="BN36" s="90" t="str">
        <f>IF(BM36=1,IF(ISNUMBER(MATCH(BM36,BM37:BM40,0)),"=",IF(ISNUMBER(MATCH(BM36,BM35,0)),"=","")),"")</f>
        <v/>
      </c>
      <c r="BO36" s="90">
        <f>IF(AND(BM36=1,BM35=1),IF(BG36=1,1,0),IF(AND(BM36=1,BM37=1),IF(BI36=1,1,0),IF(AND(BM36=1,BM38=1),IF(BJ36=1,1,0),IF(AND(BM36=1,BM39=1),IF(BK36=1,1,0),IF(AND(BM36=1,BM40=1),IF(BL36=1,0),0)))))</f>
        <v>0</v>
      </c>
      <c r="BP36" s="244" t="str">
        <f t="shared" si="167"/>
        <v/>
      </c>
      <c r="BQ36" s="90">
        <f t="shared" si="168"/>
        <v>0</v>
      </c>
      <c r="BR36" s="90">
        <f>IF(OR(AB36=1,B36=0,AV36=2,BP36=3),0,IF(ISERROR(RANK(BQ36,BQ35:BQ40,0)),0,RANK(BQ36,BQ35:BQ40,0)))</f>
        <v>0</v>
      </c>
      <c r="BS36" s="90" t="str">
        <f>IF(BR36=1,IF(ISNUMBER(MATCH(BR36,BR37:BR40,0)),"=",IF(ISNUMBER(MATCH(BR36,BR35,0)),"=","")),"")</f>
        <v/>
      </c>
      <c r="BT36" s="90">
        <f t="shared" si="169"/>
        <v>0</v>
      </c>
      <c r="BU36" s="90">
        <f>IF(OR(AB36=1,B36=0,AV36=2,BP36=3),0,IF(ISERROR(RANK(BT36,BT35:BT40,0)),0,RANK(BT36,BT35:BT40,0)))</f>
        <v>0</v>
      </c>
      <c r="BV36" s="90" t="str">
        <f>IF(BU36=1,IF(ISNUMBER(MATCH(BU36,BU37:BU40,0)),"=",IF(ISNUMBER(MATCH(BU36,BU35,0)),"=","")),"")</f>
        <v/>
      </c>
      <c r="BW36" s="108">
        <f t="shared" si="170"/>
        <v>0</v>
      </c>
      <c r="BX36" s="90">
        <f>IF(OR(AB36=1,B36=0,AV36=2,BP35=3),0,IF(ISERROR(RANK(BW36,BW35:BW40,0)),0,RANK(BW36,BW35:BW40,0)))</f>
        <v>0</v>
      </c>
      <c r="BY36" s="90" t="str">
        <f>IF(BX36=1,IF(ISNUMBER(MATCH(BX36,BX37:BX40,0)),"=",IF(ISNUMBER(MATCH(BX36,BX35,0)),"=","")),"")</f>
        <v/>
      </c>
      <c r="BZ36" s="90">
        <f t="shared" ref="BZ36:BZ40" si="189">IF(CONCATENATE(BX36,BY36)="1=",1,0)</f>
        <v>0</v>
      </c>
      <c r="CA36" s="90">
        <f>IF(AND(BZ35=1,BZ36=1),IF('Result Calculations'!$E81=$A36,1,0),0)</f>
        <v>0</v>
      </c>
      <c r="CB36" s="95"/>
      <c r="CC36" s="90">
        <f>IF(AND(BZ36=1,BZ37=1),IF('Result Calculations'!$E86=$A36,1,0),0)</f>
        <v>0</v>
      </c>
      <c r="CD36" s="90">
        <f>IF(AND(BZ36=1,BZ38=1),IF('Result Calculations'!$E87=$A36,1,0),0)</f>
        <v>0</v>
      </c>
      <c r="CE36" s="90">
        <f>IF(AND(BZ36=1,BZ39=1),IF('Result Calculations'!$E88=$A36,1,0),0)</f>
        <v>0</v>
      </c>
      <c r="CF36" s="90">
        <f>IF(AND(BZ36=1,BZ40=1),IF('Result Calculations'!$E89=$A36,1,0),0)</f>
        <v>0</v>
      </c>
      <c r="CG36" s="90">
        <f t="shared" si="171"/>
        <v>0</v>
      </c>
      <c r="CH36" s="90" t="str">
        <f>IF(CG36=1,IF(ISNUMBER(MATCH(CG36,CG37:CG40,0)),"=",IF(ISNUMBER(MATCH(CG36,CG35,0)),"=","")),"")</f>
        <v/>
      </c>
      <c r="CI36" s="90">
        <f>IF(AND(CG36=1,CG35=1),IF(CA36=1,1,0),IF(AND(CG36=1,CG37=1),IF(CC36=1,1,0),IF(AND(CG36=1,CG38=1),IF(CD36=1,1,0),IF(AND(CG36=1,CG39=1),IF(CE36=1,1,0),IF(AND(CG36=1,CG40=1),IF(CF36=1,0),0)))))</f>
        <v>0</v>
      </c>
      <c r="CJ36" s="244" t="str">
        <f t="shared" ref="CJ36:CJ40" si="190">IF(BR36=1,IF(BS36="=",IF(BU36=1,IF(BV36="=",IF(BX36=1,IF(BY36="=",IF(CG36=1,IF(CH36="=",IF(CI36=1,4,""),4),""),4),""),4),""),4),"")</f>
        <v/>
      </c>
      <c r="CK36" s="90">
        <f t="shared" si="172"/>
        <v>0</v>
      </c>
      <c r="CL36" s="90">
        <f>IF(OR(AB36=1,B36=0,AV36=2,BP36=3,CJ36=4),0,IF(ISERROR(RANK(CK36,CK35:CK40,0)),0,RANK(CK36,CK35:CK40,0)))</f>
        <v>0</v>
      </c>
      <c r="CM36" s="90" t="str">
        <f>IF(CL36=1,IF(ISNUMBER(MATCH(CL36,CL37:CL40,0)),"=",IF(ISNUMBER(MATCH(CL36,CL35,0)),"=","")),"")</f>
        <v/>
      </c>
      <c r="CN36" s="90">
        <f t="shared" si="173"/>
        <v>0</v>
      </c>
      <c r="CO36" s="90">
        <f>IF(OR(AB36=1,B36=0,AV36=2,BP36=3,CJ36=4),0,IF(ISERROR(RANK(CN36,CN35:CN40,0)),0,RANK(CN36,CN35:CN40,0)))</f>
        <v>0</v>
      </c>
      <c r="CP36" s="90" t="str">
        <f>IF(CO36=1,IF(ISNUMBER(MATCH(CO36,CO37:CO40,0)),"=",IF(ISNUMBER(MATCH(CO36,CO35,0)),"=","")),"")</f>
        <v/>
      </c>
      <c r="CQ36" s="108">
        <f t="shared" si="174"/>
        <v>0</v>
      </c>
      <c r="CR36" s="90">
        <f>IF(OR(AB36=1,B36=0,AV36=2,BP35=3,CJ36=4),0,IF(ISERROR(RANK(CQ36,CQ35:CQ40,0)),0,RANK(CQ36,CQ35:CQ40,0)))</f>
        <v>0</v>
      </c>
      <c r="CS36" s="90" t="str">
        <f>IF(CR36=1,IF(ISNUMBER(MATCH(CR36,CR37:CR40,0)),"=",IF(ISNUMBER(MATCH(CR36,CR35,0)),"=","")),"")</f>
        <v/>
      </c>
      <c r="CT36" s="90">
        <f t="shared" ref="CT36:CT40" si="191">IF(CONCATENATE(CR36,CS36)="1=",1,0)</f>
        <v>0</v>
      </c>
      <c r="CU36" s="90">
        <f>IF(AND(CT35=1,CT36=1),IF('Result Calculations'!$E81=$A36,1,0),0)</f>
        <v>0</v>
      </c>
      <c r="CV36" s="95"/>
      <c r="CW36" s="90">
        <f>IF(AND(CT36=1,CT37=1),IF('Result Calculations'!$E86=$A36,1,0),0)</f>
        <v>0</v>
      </c>
      <c r="CX36" s="90">
        <f>IF(AND(CT36=1,CT38=1),IF('Result Calculations'!$E87=$A36,1,0),0)</f>
        <v>0</v>
      </c>
      <c r="CY36" s="90">
        <f>IF(AND(CT36=1,CT39=1),IF('Result Calculations'!$E88=$A36,1,0),0)</f>
        <v>0</v>
      </c>
      <c r="CZ36" s="90">
        <f>IF(AND(CT36=1,CT40=1),IF('Result Calculations'!$E89=$A36,1,0),0)</f>
        <v>0</v>
      </c>
      <c r="DA36" s="90">
        <f t="shared" si="175"/>
        <v>0</v>
      </c>
      <c r="DB36" s="90" t="str">
        <f>IF(DA36=1,IF(ISNUMBER(MATCH(DA36,DA37:DA40,0)),"=",IF(ISNUMBER(MATCH(DA36,DA35,0)),"=","")),"")</f>
        <v/>
      </c>
      <c r="DC36" s="90">
        <f>IF(AND(DA36=1,DA35=1),IF(CU36=1,1,0),IF(AND(DA36=1,DA37=1),IF(CW36=1,1,0),IF(AND(DA36=1,DA38=1),IF(CX36=1,1,0),IF(AND(DA36=1,DA39=1),IF(CY36=1,1,0),IF(AND(DA36=1,DA40=1),IF(CZ36=1,0),0)))))</f>
        <v>0</v>
      </c>
      <c r="DD36" s="244" t="str">
        <f t="shared" ref="DD36:DD40" si="192">IF(CL36=1,IF(CM36="=",IF(CO36=1,IF(CP36="=",IF(CR36=1,IF(CS36="=",IF(DA36=1,IF(DB36="=",IF(DC36=1,5,""),5),""),5),""),5),""),5),"")</f>
        <v/>
      </c>
      <c r="DE36" s="90">
        <f t="shared" si="176"/>
        <v>0</v>
      </c>
      <c r="DF36" s="90">
        <f>IF(OR(AB36=1,B36=0,AV36=2,BP36=3,CJ36=4,DD36=5),0,IF(ISERROR(RANK(DE36,DE35:DE40,0)),0,RANK(DE36,DE35:DE40,0)))</f>
        <v>0</v>
      </c>
      <c r="DG36" s="90" t="str">
        <f>IF(DF36=1,IF(ISNUMBER(MATCH(DF36,DF37:DF40,0)),"=",IF(ISNUMBER(MATCH(DF36,DF35,0)),"=","")),"")</f>
        <v/>
      </c>
      <c r="DH36" s="90">
        <f t="shared" si="177"/>
        <v>0</v>
      </c>
      <c r="DI36" s="90">
        <f>IF(OR(AB36=1,B36=0,AV36=2,BP36=3,CJ36=4,DD36=5),0,IF(ISERROR(RANK(DH36,DH35:DH40,0)),0,RANK(DH36,DH35:DH40,0)))</f>
        <v>0</v>
      </c>
      <c r="DJ36" s="90" t="str">
        <f>IF(DI36=1,IF(ISNUMBER(MATCH(DI36,DI37:DI40,0)),"=",IF(ISNUMBER(MATCH(DI36,DI35,0)),"=","")),"")</f>
        <v/>
      </c>
      <c r="DK36" s="108">
        <f t="shared" si="178"/>
        <v>0</v>
      </c>
      <c r="DL36" s="90">
        <f>IF(OR(AB36=1,B36=0,AV36=2,BP35=3,CJ36=4,DD36=5),0,IF(ISERROR(RANK(DK36,DK35:DK40,0)),0,RANK(DK36,DK35:DK40,0)))</f>
        <v>0</v>
      </c>
      <c r="DM36" s="90" t="str">
        <f>IF(DL36=1,IF(ISNUMBER(MATCH(DL36,DL37:DL40,0)),"=",IF(ISNUMBER(MATCH(DL36,DL35,0)),"=","")),"")</f>
        <v/>
      </c>
      <c r="DN36" s="90">
        <f t="shared" ref="DN36:DN40" si="193">IF(CONCATENATE(DL36,DM36)="1=",1,0)</f>
        <v>0</v>
      </c>
      <c r="DO36" s="90">
        <f>IF(AND(DN35=1,DN36=1),IF('Result Calculations'!$E81=$A36,1,0),0)</f>
        <v>0</v>
      </c>
      <c r="DP36" s="95"/>
      <c r="DQ36" s="90">
        <f>IF(AND(DN36=1,DN37=1),IF('Result Calculations'!$E86=$A36,1,0),0)</f>
        <v>0</v>
      </c>
      <c r="DR36" s="90">
        <f>IF(AND(DN36=1,DN38=1),IF('Result Calculations'!$E87=$A36,1,0),0)</f>
        <v>0</v>
      </c>
      <c r="DS36" s="90">
        <f>IF(AND(DN36=1,DN39=1),IF('Result Calculations'!$E88=$A36,1,0),0)</f>
        <v>0</v>
      </c>
      <c r="DT36" s="90">
        <f>IF(AND(DN36=1,DN40=1),IF('Result Calculations'!$E89=$A36,1,0),0)</f>
        <v>0</v>
      </c>
      <c r="DU36" s="90">
        <f t="shared" si="179"/>
        <v>0</v>
      </c>
      <c r="DV36" s="90" t="str">
        <f>IF(DU36=1,IF(ISNUMBER(MATCH(DU36,DU37:DU40,0)),"=",IF(ISNUMBER(MATCH(DU36,DU35,0)),"=","")),"")</f>
        <v/>
      </c>
      <c r="DW36" s="90">
        <f>IF(AND(DU36=1,DU35=1),IF(DO36=1,1,0),IF(AND(DU36=1,DU37=1),IF(DQ36=1,1,0),IF(AND(DU36=1,DU38=1),IF(DR36=1,1,0),IF(AND(DU36=1,DU39=1),IF(DS36=1,1,0),IF(AND(DU36=1,DU40=1),IF(DT36=1,0),0)))))</f>
        <v>0</v>
      </c>
      <c r="DX36" s="244" t="str">
        <f t="shared" ref="DX36:DX40" si="194">IF(DF36=1,IF(DG36="=",IF(DI36=1,IF(DJ36="=",IF(DL36=1,IF(DM36="=",IF(DU36=1,IF(DV36="=",IF(DW36=1,6,""),6),""),6),""),6),""),6),"")</f>
        <v/>
      </c>
      <c r="DY36" s="248">
        <f t="shared" si="180"/>
        <v>0</v>
      </c>
      <c r="DZ36" s="244">
        <f>RANK(DY36,DY35:DY40,0)</f>
        <v>1</v>
      </c>
      <c r="EA36" s="244" t="str">
        <f>IF(OR(ISNUMBER(MATCH(DZ36,DZ37:DZ40,0)),ISNUMBER(MATCH(DZ36,DZ35:DZ35,0))),"=","")</f>
        <v>=</v>
      </c>
    </row>
    <row r="37" spans="1:131">
      <c r="A37" s="246" t="str">
        <f>Groups!W5</f>
        <v>Jason Lee Evans (South Africa )</v>
      </c>
      <c r="B37" s="90">
        <f>SUM(COUNTIF(Results!K:K,A37),COUNTIF(Results!L:L,A37))</f>
        <v>0</v>
      </c>
      <c r="C37" s="90">
        <f>SUM(COUNTIF(Results!K:K,A37))</f>
        <v>0</v>
      </c>
      <c r="D37" s="90">
        <f t="shared" si="181"/>
        <v>0</v>
      </c>
      <c r="E37" s="90">
        <f>SUM(SUMIF(Results!B:B,A37,Results!C:C),SUMIF(Results!J:J,A37,Results!G:G),SUMIF(Results!B:B,A37,Results!D:D),SUMIF(Results!J:J,A37,Results!H:H))</f>
        <v>0</v>
      </c>
      <c r="F37" s="90">
        <f>SUM(SUMIF(Results!B:B,A37,Results!G:G),SUMIF(Results!J:J,A37,Results!C:C),SUMIF(Results!B:B,A37,Results!H:H),SUMIF(Results!J:J,A37,Results!D:D))</f>
        <v>0</v>
      </c>
      <c r="G37" s="108">
        <f t="shared" si="182"/>
        <v>0</v>
      </c>
      <c r="H37" s="90">
        <f t="shared" si="183"/>
        <v>0</v>
      </c>
      <c r="I37" s="90">
        <f>SUM(SUMIF(Results!N:N,A37,Results!R:R),SUMIF(Results!T:T,A37,Results!X:X))</f>
        <v>0</v>
      </c>
      <c r="J37" s="90">
        <f>IF(B37=0,0,RANK(H37,H35:H40,0))</f>
        <v>0</v>
      </c>
      <c r="K37" s="90" t="str">
        <f>IF(J37=1,IF(ISNUMBER(MATCH(J37,J38:J40,0)),"=",IF(ISNUMBER(MATCH(J37,J35:J36,0)),"=","")),"")</f>
        <v/>
      </c>
      <c r="L37" s="90">
        <f t="shared" si="156"/>
        <v>-1</v>
      </c>
      <c r="M37" s="90">
        <f>IF(B37=0,0,IF(ISERROR(RANK(L37,L35:L40,0)),0,RANK(L37,L35:L40,0)))</f>
        <v>0</v>
      </c>
      <c r="N37" s="90" t="str">
        <f>IF(M37=1,IF(ISNUMBER(MATCH(M37,M38:M40,0)),"=",IF(ISNUMBER(MATCH(M37,M35:M36,0)),"=","")),"")</f>
        <v/>
      </c>
      <c r="O37" s="90">
        <f t="shared" si="157"/>
        <v>-1</v>
      </c>
      <c r="P37" s="90">
        <f>IF(B37=0,0,IF(ISERROR(RANK(O37,O35:O40,0)),0,RANK(O37,O35:O40,0)))</f>
        <v>0</v>
      </c>
      <c r="Q37" s="90" t="str">
        <f>IF(P37=1,IF(ISNUMBER(MATCH(P37,P38:P40,0)),"=",IF(ISNUMBER(MATCH(P37,P35:P36,0)),"=","")),"")</f>
        <v/>
      </c>
      <c r="R37" s="90">
        <f t="shared" si="184"/>
        <v>0</v>
      </c>
      <c r="S37" s="90">
        <f>IF(AND(R35=1,R37=1),IF('Result Calculations'!$E82=$A37,1,0),0)</f>
        <v>0</v>
      </c>
      <c r="T37" s="90">
        <f>IF(AND(R36=1,R37=1),IF('Result Calculations'!$E86=$A37,1,0),0)</f>
        <v>0</v>
      </c>
      <c r="U37" s="95"/>
      <c r="V37" s="90">
        <f>IF(AND(R37=1,R38=1),IF('Result Calculations'!$E90=$A37,1,0),0)</f>
        <v>0</v>
      </c>
      <c r="W37" s="90">
        <f>IF(AND(R37=1,R39=1),IF('Result Calculations'!$E91=$A37,1,0),0)</f>
        <v>0</v>
      </c>
      <c r="X37" s="90">
        <f>IF(AND(R37=1,R40=1),IF('Result Calculations'!$E92=$A37,1,0),0)</f>
        <v>0</v>
      </c>
      <c r="Y37" s="90">
        <f t="shared" si="158"/>
        <v>0</v>
      </c>
      <c r="Z37" s="90" t="str">
        <f>IF(Y37=1,IF(ISNUMBER(MATCH(Y37,Y38:Y40,0)),"=",IF(ISNUMBER(MATCH(Y37,Y35:Y36,0)),"=","")),"")</f>
        <v/>
      </c>
      <c r="AA37" s="90">
        <f>IF(AND(Y37=1,Y35=1),IF(S37=1,1,0),IF(AND(Y37=1,Y36=1),IF(T37=1,1,0),IF(AND(Y37=1,Y38=1),IF(V37=1,1,0),IF(AND(Y37=1,Y39=1),IF(W37=1,1,0),IF(AND(Y37=1,Y40=1),IF(X37=1,0),0)))))</f>
        <v>0</v>
      </c>
      <c r="AB37" s="244" t="str">
        <f t="shared" si="185"/>
        <v/>
      </c>
      <c r="AC37" s="90">
        <f t="shared" si="159"/>
        <v>0</v>
      </c>
      <c r="AD37" s="90">
        <f>IF(OR(AB37=1,B37=0),0,IF(ISERROR(RANK(AC37,AC35:AC40,0)),0,RANK(AC37,AC35:AC40,0)))</f>
        <v>0</v>
      </c>
      <c r="AE37" s="90" t="str">
        <f>IF(AD37=1,IF(ISNUMBER(MATCH(AD37,AD38:AD40,0)),"=",IF(ISNUMBER(MATCH(AD37,AD35:AD36,0)),"=","")),"")</f>
        <v/>
      </c>
      <c r="AF37" s="90">
        <f t="shared" si="160"/>
        <v>-1</v>
      </c>
      <c r="AG37" s="90">
        <f>IF(OR(AB37=1,B37=0),0,IF(ISERROR(RANK(AF37,AF35:AF40,0)),0,RANK(AF37,AF35:AF40,0)))</f>
        <v>0</v>
      </c>
      <c r="AH37" s="90" t="str">
        <f>IF(AG37=1,IF(ISNUMBER(MATCH(AG37,AG38:AG40,0)),"=",IF(ISNUMBER(MATCH(AG37,AG35:AG36,0)),"=","")),"")</f>
        <v/>
      </c>
      <c r="AI37" s="90">
        <f t="shared" si="161"/>
        <v>-1</v>
      </c>
      <c r="AJ37" s="90">
        <f>IF(OR(AB37=1,B37=0),0,IF(ISERROR(RANK(AI37,AI35:AI40,0)),0,RANK(AI37,AI35:AI40,0)))</f>
        <v>0</v>
      </c>
      <c r="AK37" s="90" t="str">
        <f>IF(AJ37=1,IF(ISNUMBER(MATCH(AJ37,AJ38:AJ40,0)),"=",IF(ISNUMBER(MATCH(AJ37,AJ35:AJ36,0)),"=","")),"")</f>
        <v/>
      </c>
      <c r="AL37" s="90">
        <f t="shared" si="186"/>
        <v>0</v>
      </c>
      <c r="AM37" s="90">
        <f>IF(AND(AL35=1,AL37=1),IF('Result Calculations'!$E82=$A37,1,0),0)</f>
        <v>0</v>
      </c>
      <c r="AN37" s="90">
        <f>IF(AND(AL36=1,AL37=1),IF('Result Calculations'!$E86=$A37,1,0),0)</f>
        <v>0</v>
      </c>
      <c r="AO37" s="95"/>
      <c r="AP37" s="90">
        <f>IF(AND(AL37=1,AL38=1),IF('Result Calculations'!$E90=$A37,1,0),0)</f>
        <v>0</v>
      </c>
      <c r="AQ37" s="90">
        <f>IF(AND(AL37=1,AL39=1),IF('Result Calculations'!$E91=$A37,1,0),0)</f>
        <v>0</v>
      </c>
      <c r="AR37" s="90">
        <f>IF(AND(AL37=1,AL40=1),IF('Result Calculations'!$E92=$A37,1,0),0)</f>
        <v>0</v>
      </c>
      <c r="AS37" s="90">
        <f t="shared" si="162"/>
        <v>0</v>
      </c>
      <c r="AT37" s="90" t="str">
        <f>IF(AS37=1,IF(ISNUMBER(MATCH(AS37,AS38:AS40,0)),"=",IF(ISNUMBER(MATCH(AS37,AS35:AS36,0)),"=","")),"")</f>
        <v/>
      </c>
      <c r="AU37" s="90">
        <f>IF(AND(AS37=1,AS35=1),IF(AM37=1,1,0),IF(AND(AS37=1,AS36=1),IF(AN37=1,1,0),IF(AND(AS37=1,AS38=1),IF(AP37=1,1,0),IF(AND(AS37=1,AS39=1),IF(AQ37=1,1,0),IF(AND(AS37=1,AS40=1),IF(AR37=1,0),0)))))</f>
        <v>0</v>
      </c>
      <c r="AV37" s="244" t="str">
        <f t="shared" si="187"/>
        <v/>
      </c>
      <c r="AW37" s="90">
        <f t="shared" si="163"/>
        <v>0</v>
      </c>
      <c r="AX37" s="90">
        <f>IF(OR(AB37=1,B37=0,AV37=2),0,IF(ISERROR(RANK(AW37,AW35:AW40,0)),0,RANK(AW37,AW35:AW40,0)))</f>
        <v>0</v>
      </c>
      <c r="AY37" s="90" t="str">
        <f>IF(AX37=1,IF(ISNUMBER(MATCH(AX37,AX38:AX40,0)),"=",IF(ISNUMBER(MATCH(AX37,AX35:AX36,0)),"=","")),"")</f>
        <v/>
      </c>
      <c r="AZ37" s="90">
        <f t="shared" si="164"/>
        <v>0</v>
      </c>
      <c r="BA37" s="90">
        <f>IF(OR(AB37=1,B37=0,AV37=2),0,IF(ISERROR(RANK(AZ37,AZ35:AZ40,0)),0,RANK(AZ37,AZ35:AZ40,0)))</f>
        <v>0</v>
      </c>
      <c r="BB37" s="90" t="str">
        <f>IF(BA37=1,IF(ISNUMBER(MATCH(BA37,BA38:BA40,0)),"=",IF(ISNUMBER(MATCH(BA37,BA35:BA36,0)),"=","")),"")</f>
        <v/>
      </c>
      <c r="BC37" s="108">
        <f t="shared" si="165"/>
        <v>0</v>
      </c>
      <c r="BD37" s="90">
        <f>IF(OR(AB37=1,B37=0,AV37=2),0,IF(ISERROR(RANK(BC37,BC35:BC40,0)),0,RANK(BC37,BC35:BC40,0)))</f>
        <v>0</v>
      </c>
      <c r="BE37" s="90" t="str">
        <f>IF(BD37=1,IF(ISNUMBER(MATCH(BD37,BD38:BD40,0)),"=",IF(ISNUMBER(MATCH(BD37,BD35:BD36,0)),"=","")),"")</f>
        <v/>
      </c>
      <c r="BF37" s="90">
        <f t="shared" si="188"/>
        <v>0</v>
      </c>
      <c r="BG37" s="90">
        <f>IF(AND(BF35=1,BF37=1),IF('Result Calculations'!$E82=$A37,1,0),0)</f>
        <v>0</v>
      </c>
      <c r="BH37" s="90">
        <f>IF(AND(BF36=1,BF37=1),IF('Result Calculations'!$E86=$A37,1,0),0)</f>
        <v>0</v>
      </c>
      <c r="BI37" s="95"/>
      <c r="BJ37" s="90">
        <f>IF(AND(BF37=1,BF38=1),IF('Result Calculations'!$E90=$A37,1,0),0)</f>
        <v>0</v>
      </c>
      <c r="BK37" s="90">
        <f>IF(AND(BF37=1,BF39=1),IF('Result Calculations'!$E91=$A37,1,0),0)</f>
        <v>0</v>
      </c>
      <c r="BL37" s="90">
        <f>IF(AND(BF37=1,BF40=1),IF('Result Calculations'!$E92=$A37,1,0),0)</f>
        <v>0</v>
      </c>
      <c r="BM37" s="90">
        <f t="shared" si="166"/>
        <v>0</v>
      </c>
      <c r="BN37" s="90" t="str">
        <f>IF(BM37=1,IF(ISNUMBER(MATCH(BM37,BM38:BM40,0)),"=",IF(ISNUMBER(MATCH(BM37,BM35:BM36,0)),"=","")),"")</f>
        <v/>
      </c>
      <c r="BO37" s="90">
        <f>IF(AND(BM37=1,BM35=1),IF(BG37=1,1,0),IF(AND(BM37=1,BM36=1),IF(BH37=1,1,0),IF(AND(BM37=1,BM38=1),IF(BJ37=1,1,0),IF(AND(BM37=1,BM39=1),IF(BK37=1,1,0),IF(AND(BM37=1,BM40=1),IF(BL37=1,0),0)))))</f>
        <v>0</v>
      </c>
      <c r="BP37" s="244" t="str">
        <f t="shared" si="167"/>
        <v/>
      </c>
      <c r="BQ37" s="90">
        <f t="shared" si="168"/>
        <v>0</v>
      </c>
      <c r="BR37" s="90">
        <f>IF(OR(AB37=1,B37=0,AV37=2,BP37=3),0,IF(ISERROR(RANK(BQ37,BQ35:BQ40,0)),0,RANK(BQ37,BQ35:BQ40,0)))</f>
        <v>0</v>
      </c>
      <c r="BS37" s="90" t="str">
        <f>IF(BR37=1,IF(ISNUMBER(MATCH(BR37,BR38:BR40,0)),"=",IF(ISNUMBER(MATCH(BR37,BR35:BR36,0)),"=","")),"")</f>
        <v/>
      </c>
      <c r="BT37" s="90">
        <f t="shared" si="169"/>
        <v>0</v>
      </c>
      <c r="BU37" s="90">
        <f>IF(OR(AB37=1,B37=0,AV37=2,BP37=3),0,IF(ISERROR(RANK(BT37,BT35:BT40,0)),0,RANK(BT37,BT35:BT40,0)))</f>
        <v>0</v>
      </c>
      <c r="BV37" s="90" t="str">
        <f>IF(BU37=1,IF(ISNUMBER(MATCH(BU37,BU38:BU40,0)),"=",IF(ISNUMBER(MATCH(BU37,BU35:BU36,0)),"=","")),"")</f>
        <v/>
      </c>
      <c r="BW37" s="108">
        <f t="shared" si="170"/>
        <v>0</v>
      </c>
      <c r="BX37" s="90">
        <f>IF(OR(AB37=1,B37=0,AV37=2,BP35=3),0,IF(ISERROR(RANK(BW37,BW35:BW40,0)),0,RANK(BW37,BW35:BW40,0)))</f>
        <v>0</v>
      </c>
      <c r="BY37" s="90" t="str">
        <f>IF(BX37=1,IF(ISNUMBER(MATCH(BX37,BX38:BX40,0)),"=",IF(ISNUMBER(MATCH(BX37,BX35:BX36,0)),"=","")),"")</f>
        <v/>
      </c>
      <c r="BZ37" s="90">
        <f t="shared" si="189"/>
        <v>0</v>
      </c>
      <c r="CA37" s="90">
        <f>IF(AND(BZ35=1,BZ37=1),IF('Result Calculations'!$E82=$A37,1,0),0)</f>
        <v>0</v>
      </c>
      <c r="CB37" s="90">
        <f>IF(AND(BZ36=1,BZ37=1),IF('Result Calculations'!$E86=$A37,1,0),0)</f>
        <v>0</v>
      </c>
      <c r="CC37" s="95"/>
      <c r="CD37" s="90">
        <f>IF(AND(BZ37=1,BZ38=1),IF('Result Calculations'!$E90=$A37,1,0),0)</f>
        <v>0</v>
      </c>
      <c r="CE37" s="90">
        <f>IF(AND(BZ37=1,BZ39=1),IF('Result Calculations'!$E91=$A37,1,0),0)</f>
        <v>0</v>
      </c>
      <c r="CF37" s="90">
        <f>IF(AND(BZ37=1,BZ40=1),IF('Result Calculations'!$E92=$A37,1,0),0)</f>
        <v>0</v>
      </c>
      <c r="CG37" s="90">
        <f t="shared" si="171"/>
        <v>0</v>
      </c>
      <c r="CH37" s="90" t="str">
        <f>IF(CG37=1,IF(ISNUMBER(MATCH(CG37,CG38:CG40,0)),"=",IF(ISNUMBER(MATCH(CG37,CG35:CG36,0)),"=","")),"")</f>
        <v/>
      </c>
      <c r="CI37" s="90">
        <f>IF(AND(CG37=1,CG35=1),IF(CA37=1,1,0),IF(AND(CG37=1,CG36=1),IF(CB37=1,1,0),IF(AND(CG37=1,CG38=1),IF(CD37=1,1,0),IF(AND(CG37=1,CG39=1),IF(CE37=1,1,0),IF(AND(CG37=1,CG40=1),IF(CF37=1,0),0)))))</f>
        <v>0</v>
      </c>
      <c r="CJ37" s="244" t="str">
        <f t="shared" si="190"/>
        <v/>
      </c>
      <c r="CK37" s="90">
        <f t="shared" si="172"/>
        <v>0</v>
      </c>
      <c r="CL37" s="90">
        <f>IF(OR(AB37=1,B37=0,AV37=2,BP37=3,CJ37=4),0,IF(ISERROR(RANK(CK37,CK35:CK40,0)),0,RANK(CK37,CK35:CK40,0)))</f>
        <v>0</v>
      </c>
      <c r="CM37" s="90" t="str">
        <f>IF(CL37=1,IF(ISNUMBER(MATCH(CL37,CL38:CL40,0)),"=",IF(ISNUMBER(MATCH(CL37,CL35:CL36,0)),"=","")),"")</f>
        <v/>
      </c>
      <c r="CN37" s="90">
        <f t="shared" si="173"/>
        <v>0</v>
      </c>
      <c r="CO37" s="90">
        <f>IF(OR(AB37=1,B37=0,AV37=2,BP37=3,CJ37=4),0,IF(ISERROR(RANK(CN37,CN35:CN40,0)),0,RANK(CN37,CN35:CN40,0)))</f>
        <v>0</v>
      </c>
      <c r="CP37" s="90" t="str">
        <f>IF(CO37=1,IF(ISNUMBER(MATCH(CO37,CO38:CO40,0)),"=",IF(ISNUMBER(MATCH(CO37,CO35:CO36,0)),"=","")),"")</f>
        <v/>
      </c>
      <c r="CQ37" s="108">
        <f t="shared" si="174"/>
        <v>0</v>
      </c>
      <c r="CR37" s="90">
        <f>IF(OR(AB37=1,B37=0,AV37=2,BP35=3,CJ37=4),0,IF(ISERROR(RANK(CQ37,CQ35:CQ40,0)),0,RANK(CQ37,CQ35:CQ40,0)))</f>
        <v>0</v>
      </c>
      <c r="CS37" s="90" t="str">
        <f>IF(CR37=1,IF(ISNUMBER(MATCH(CR37,CR38:CR40,0)),"=",IF(ISNUMBER(MATCH(CR37,CR35:CR36,0)),"=","")),"")</f>
        <v/>
      </c>
      <c r="CT37" s="90">
        <f t="shared" si="191"/>
        <v>0</v>
      </c>
      <c r="CU37" s="90">
        <f>IF(AND(CT35=1,CT37=1),IF('Result Calculations'!$E82=$A37,1,0),0)</f>
        <v>0</v>
      </c>
      <c r="CV37" s="90">
        <f>IF(AND(CT36=1,CT37=1),IF('Result Calculations'!$E86=$A37,1,0),0)</f>
        <v>0</v>
      </c>
      <c r="CW37" s="95"/>
      <c r="CX37" s="90">
        <f>IF(AND(CT37=1,CT38=1),IF('Result Calculations'!$E90=$A37,1,0),0)</f>
        <v>0</v>
      </c>
      <c r="CY37" s="90">
        <f>IF(AND(CT37=1,CT39=1),IF('Result Calculations'!$E91=$A37,1,0),0)</f>
        <v>0</v>
      </c>
      <c r="CZ37" s="90">
        <f>IF(AND(CT37=1,CT40=1),IF('Result Calculations'!$E92=$A37,1,0),0)</f>
        <v>0</v>
      </c>
      <c r="DA37" s="90">
        <f t="shared" si="175"/>
        <v>0</v>
      </c>
      <c r="DB37" s="90" t="str">
        <f>IF(DA37=1,IF(ISNUMBER(MATCH(DA37,DA38:DA40,0)),"=",IF(ISNUMBER(MATCH(DA37,DA35:DA36,0)),"=","")),"")</f>
        <v/>
      </c>
      <c r="DC37" s="90">
        <f>IF(AND(DA37=1,DA35=1),IF(CU37=1,1,0),IF(AND(DA37=1,DA36=1),IF(CV37=1,1,0),IF(AND(DA37=1,DA38=1),IF(CX37=1,1,0),IF(AND(DA37=1,DA39=1),IF(CY37=1,1,0),IF(AND(DA37=1,DA40=1),IF(CZ37=1,0),0)))))</f>
        <v>0</v>
      </c>
      <c r="DD37" s="244" t="str">
        <f t="shared" si="192"/>
        <v/>
      </c>
      <c r="DE37" s="90">
        <f t="shared" si="176"/>
        <v>0</v>
      </c>
      <c r="DF37" s="90">
        <f>IF(OR(AB37=1,B37=0,AV37=2,BP37=3,CJ37=4,DD37=5),0,IF(ISERROR(RANK(DE37,DE35:DE40,0)),0,RANK(DE37,DE35:DE40,0)))</f>
        <v>0</v>
      </c>
      <c r="DG37" s="90" t="str">
        <f>IF(DF37=1,IF(ISNUMBER(MATCH(DF37,DF38:DF40,0)),"=",IF(ISNUMBER(MATCH(DF37,DF35:DF36,0)),"=","")),"")</f>
        <v/>
      </c>
      <c r="DH37" s="90">
        <f t="shared" si="177"/>
        <v>0</v>
      </c>
      <c r="DI37" s="90">
        <f>IF(OR(AB37=1,B37=0,AV37=2,BP37=3,CJ37=4,DD37=5),0,IF(ISERROR(RANK(DH37,DH35:DH40,0)),0,RANK(DH37,DH35:DH40,0)))</f>
        <v>0</v>
      </c>
      <c r="DJ37" s="90" t="str">
        <f>IF(DI37=1,IF(ISNUMBER(MATCH(DI37,DI38:DI40,0)),"=",IF(ISNUMBER(MATCH(DI37,DI35:DI36,0)),"=","")),"")</f>
        <v/>
      </c>
      <c r="DK37" s="108">
        <f t="shared" si="178"/>
        <v>0</v>
      </c>
      <c r="DL37" s="90">
        <f>IF(OR(AB37=1,B37=0,AV37=2,BP35=3,CJ37=4,DD37=5),0,IF(ISERROR(RANK(DK37,DK35:DK40,0)),0,RANK(DK37,DK35:DK40,0)))</f>
        <v>0</v>
      </c>
      <c r="DM37" s="90" t="str">
        <f>IF(DL37=1,IF(ISNUMBER(MATCH(DL37,DL38:DL40,0)),"=",IF(ISNUMBER(MATCH(DL37,DL35:DL36,0)),"=","")),"")</f>
        <v/>
      </c>
      <c r="DN37" s="90">
        <f t="shared" si="193"/>
        <v>0</v>
      </c>
      <c r="DO37" s="90">
        <f>IF(AND(DN35=1,DN37=1),IF('Result Calculations'!$E82=$A37,1,0),0)</f>
        <v>0</v>
      </c>
      <c r="DP37" s="90">
        <f>IF(AND(DN36=1,DN37=1),IF('Result Calculations'!$E86=$A37,1,0),0)</f>
        <v>0</v>
      </c>
      <c r="DQ37" s="95"/>
      <c r="DR37" s="90">
        <f>IF(AND(DN37=1,DN38=1),IF('Result Calculations'!$E90=$A37,1,0),0)</f>
        <v>0</v>
      </c>
      <c r="DS37" s="90">
        <f>IF(AND(DN37=1,DN39=1),IF('Result Calculations'!$E91=$A37,1,0),0)</f>
        <v>0</v>
      </c>
      <c r="DT37" s="90">
        <f>IF(AND(DN37=1,DN40=1),IF('Result Calculations'!$E92=$A37,1,0),0)</f>
        <v>0</v>
      </c>
      <c r="DU37" s="90">
        <f t="shared" si="179"/>
        <v>0</v>
      </c>
      <c r="DV37" s="90" t="str">
        <f>IF(DU37=1,IF(ISNUMBER(MATCH(DU37,DU38:DU40,0)),"=",IF(ISNUMBER(MATCH(DU37,DU35:DU36,0)),"=","")),"")</f>
        <v/>
      </c>
      <c r="DW37" s="90">
        <f>IF(AND(DU37=1,DU35=1),IF(DO37=1,1,0),IF(AND(DU37=1,DU36=1),IF(DP37=1,1,0),IF(AND(DU37=1,DU38=1),IF(DR37=1,1,0),IF(AND(DU37=1,DU39=1),IF(DS37=1,1,0),IF(AND(DU37=1,DU40=1),IF(DT37=1,0),0)))))</f>
        <v>0</v>
      </c>
      <c r="DX37" s="244" t="str">
        <f t="shared" si="194"/>
        <v/>
      </c>
      <c r="DY37" s="248">
        <f t="shared" si="180"/>
        <v>0</v>
      </c>
      <c r="DZ37" s="244">
        <f>RANK(DY37,DY35:DY40,0)</f>
        <v>1</v>
      </c>
      <c r="EA37" s="244" t="str">
        <f>IF(OR(ISNUMBER(MATCH(DZ37,DZ38:DZ40,0)),ISNUMBER(MATCH(DZ37,DZ35:DZ36,0))),"=","")</f>
        <v>=</v>
      </c>
    </row>
    <row r="38" spans="1:131">
      <c r="A38" s="246" t="str">
        <f>Groups!W6</f>
        <v>Harry Goodwin (England )</v>
      </c>
      <c r="B38" s="90">
        <f>SUM(COUNTIF(Results!K:K,A38),COUNTIF(Results!L:L,A38))</f>
        <v>0</v>
      </c>
      <c r="C38" s="90">
        <f>SUM(COUNTIF(Results!K:K,A38))</f>
        <v>0</v>
      </c>
      <c r="D38" s="90">
        <f t="shared" si="181"/>
        <v>0</v>
      </c>
      <c r="E38" s="90">
        <f>SUM(SUMIF(Results!B:B,A38,Results!C:C),SUMIF(Results!J:J,A38,Results!G:G),SUMIF(Results!B:B,A38,Results!D:D),SUMIF(Results!J:J,A38,Results!H:H))</f>
        <v>0</v>
      </c>
      <c r="F38" s="90">
        <f>SUM(SUMIF(Results!B:B,A38,Results!G:G),SUMIF(Results!J:J,A38,Results!C:C),SUMIF(Results!B:B,A38,Results!H:H),SUMIF(Results!J:J,A38,Results!D:D))</f>
        <v>0</v>
      </c>
      <c r="G38" s="108">
        <f t="shared" si="182"/>
        <v>0</v>
      </c>
      <c r="H38" s="90">
        <f t="shared" si="183"/>
        <v>0</v>
      </c>
      <c r="I38" s="90">
        <f>SUM(SUMIF(Results!N:N,A38,Results!R:R),SUMIF(Results!T:T,A38,Results!X:X))</f>
        <v>0</v>
      </c>
      <c r="J38" s="90">
        <f>IF(B38=0,0,RANK(H38,H35:H40,0))</f>
        <v>0</v>
      </c>
      <c r="K38" s="90" t="str">
        <f>IF(J38=1,IF(ISNUMBER(MATCH(J38,J39:J40,0)),"=",IF(ISNUMBER(MATCH(J38,J35:J37,0)),"=","")),"")</f>
        <v/>
      </c>
      <c r="L38" s="90">
        <f t="shared" si="156"/>
        <v>-1</v>
      </c>
      <c r="M38" s="90">
        <f>IF(B38=0,0,IF(ISERROR(RANK(L38,L35:L40,0)),0,RANK(L38,L35:L40,0)))</f>
        <v>0</v>
      </c>
      <c r="N38" s="90" t="str">
        <f>IF(M38=1,IF(ISNUMBER(MATCH(M38,M39:M40,0)),"=",IF(ISNUMBER(MATCH(M38,M35:M37,0)),"=","")),"")</f>
        <v/>
      </c>
      <c r="O38" s="90">
        <f t="shared" si="157"/>
        <v>-1</v>
      </c>
      <c r="P38" s="90">
        <f>IF(B38=0,0,IF(ISERROR(RANK(O38,O35:O40,0)),0,RANK(O38,O35:O40,0)))</f>
        <v>0</v>
      </c>
      <c r="Q38" s="90" t="str">
        <f>IF(P38=1,IF(ISNUMBER(MATCH(P38,P39:P40,0)),"=",IF(ISNUMBER(MATCH(P38,P35:P37,0)),"=","")),"")</f>
        <v/>
      </c>
      <c r="R38" s="90">
        <f t="shared" si="184"/>
        <v>0</v>
      </c>
      <c r="S38" s="90">
        <f>IF(AND(R35=1,R38=1),IF('Result Calculations'!$E83=$A38,1,0),0)</f>
        <v>0</v>
      </c>
      <c r="T38" s="90">
        <f>IF(AND(R37=1,R38=1),IF('Result Calculations'!$E87=$A38,1,0),0)</f>
        <v>0</v>
      </c>
      <c r="U38" s="90">
        <f>IF(AND(R37=1,R38=1),IF('Result Calculations'!$E90=$A38,1,0),0)</f>
        <v>0</v>
      </c>
      <c r="V38" s="95"/>
      <c r="W38" s="90">
        <f>IF(AND(R38=1,R39=1),IF('Result Calculations'!$E93=$A38,1,0),0)</f>
        <v>0</v>
      </c>
      <c r="X38" s="90">
        <f>IF(AND(R38=1,R40=1),IF('Result Calculations'!$E94=$A38,1,0),0)</f>
        <v>0</v>
      </c>
      <c r="Y38" s="90">
        <f t="shared" si="158"/>
        <v>0</v>
      </c>
      <c r="Z38" s="90" t="str">
        <f>IF(Y38=1,IF(ISNUMBER(MATCH(Y38,Y39:Y40,0)),"=",IF(ISNUMBER(MATCH(Y38,Y35:Y37,0)),"=","")),"")</f>
        <v/>
      </c>
      <c r="AA38" s="90">
        <f>IF(AND(Y38=1,Y35=1),IF(S38=1,1,0),IF(AND(Y38=1,Y36=1),IF(T38=1,1,0),IF(AND(Y38=1,Y37=1),IF(U38=1,1,0),IF(AND(Y38=1,Y39=1),IF(W38=1,1,0),IF(AND(Y38=1,Y40=1),IF(X38=1,0),0)))))</f>
        <v>0</v>
      </c>
      <c r="AB38" s="244" t="str">
        <f t="shared" si="185"/>
        <v/>
      </c>
      <c r="AC38" s="90">
        <f t="shared" si="159"/>
        <v>0</v>
      </c>
      <c r="AD38" s="90">
        <f>IF(OR(AB38=1,B38=0),0,IF(ISERROR(RANK(AC38,AC35:AC40,0)),0,RANK(AC38,AC35:AC40,0)))</f>
        <v>0</v>
      </c>
      <c r="AE38" s="90" t="str">
        <f>IF(AD38=1,IF(ISNUMBER(MATCH(AD38,AD39:AD40,0)),"=",IF(ISNUMBER(MATCH(AD38,AD35:AD37,0)),"=","")),"")</f>
        <v/>
      </c>
      <c r="AF38" s="90">
        <f t="shared" si="160"/>
        <v>-1</v>
      </c>
      <c r="AG38" s="90">
        <f>IF(OR(AB38=1,B38=0),0,IF(ISERROR(RANK(AF38,AF35:AF40,0)),0,RANK(AF38,AF35:AF40,0)))</f>
        <v>0</v>
      </c>
      <c r="AH38" s="90" t="str">
        <f>IF(AG38=1,IF(ISNUMBER(MATCH(AG38,AG39:AG40,0)),"=",IF(ISNUMBER(MATCH(AG38,AG35:AG37,0)),"=","")),"")</f>
        <v/>
      </c>
      <c r="AI38" s="90">
        <f t="shared" si="161"/>
        <v>-1</v>
      </c>
      <c r="AJ38" s="90">
        <f>IF(OR(AB38=1,B38=0),0,IF(ISERROR(RANK(AI38,AI35:AI40,0)),0,RANK(AI38,AI35:AI40,0)))</f>
        <v>0</v>
      </c>
      <c r="AK38" s="90" t="str">
        <f>IF(AJ38=1,IF(ISNUMBER(MATCH(AJ38,AJ39:AJ40,0)),"=",IF(ISNUMBER(MATCH(AJ38,AJ35:AJ37,0)),"=","")),"")</f>
        <v/>
      </c>
      <c r="AL38" s="90">
        <f t="shared" si="186"/>
        <v>0</v>
      </c>
      <c r="AM38" s="90">
        <f>IF(AND(AL35=1,AL38=1),IF('Result Calculations'!$E83=$A38,1,0),0)</f>
        <v>0</v>
      </c>
      <c r="AN38" s="90">
        <f>IF(AND(AL37=1,AL38=1),IF('Result Calculations'!$E87=$A38,1,0),0)</f>
        <v>0</v>
      </c>
      <c r="AO38" s="90">
        <f>IF(AND(AL37=1,AL38=1),IF('Result Calculations'!$E90=$A38,1,0),0)</f>
        <v>0</v>
      </c>
      <c r="AP38" s="95"/>
      <c r="AQ38" s="90">
        <f>IF(AND(AL38=1,AL39=1),IF('Result Calculations'!$E93=$A38,1,0),0)</f>
        <v>0</v>
      </c>
      <c r="AR38" s="90">
        <f>IF(AND(AL38=1,AL40=1),IF('Result Calculations'!$E94=$A38,1,0),0)</f>
        <v>0</v>
      </c>
      <c r="AS38" s="90">
        <f t="shared" si="162"/>
        <v>0</v>
      </c>
      <c r="AT38" s="90" t="str">
        <f>IF(AS38=1,IF(ISNUMBER(MATCH(AS38,AS39:AS40,0)),"=",IF(ISNUMBER(MATCH(AS38,AS35:AS37,0)),"=","")),"")</f>
        <v/>
      </c>
      <c r="AU38" s="90">
        <f>IF(AND(AS38=1,AS35=1),IF(AM38=1,1,0),IF(AND(AS38=1,AS36=1),IF(AN38=1,1,0),IF(AND(AS38=1,AS37=1),IF(AO38=1,1,0),IF(AND(AS38=1,AS39=1),IF(AQ38=1,1,0),IF(AND(AS38=1,AS40=1),IF(AR38=1,0),0)))))</f>
        <v>0</v>
      </c>
      <c r="AV38" s="244" t="str">
        <f t="shared" si="187"/>
        <v/>
      </c>
      <c r="AW38" s="90">
        <f t="shared" si="163"/>
        <v>0</v>
      </c>
      <c r="AX38" s="90">
        <f>IF(OR(AB38=1,B38=0,AV38=2),0,IF(ISERROR(RANK(AW38,AW35:AW40,0)),0,RANK(AW38,AW35:AW40,0)))</f>
        <v>0</v>
      </c>
      <c r="AY38" s="90" t="str">
        <f>IF(AX38=1,IF(ISNUMBER(MATCH(AX38,AX39:AX40,0)),"=",IF(ISNUMBER(MATCH(AX38,AX35:AX37,0)),"=","")),"")</f>
        <v/>
      </c>
      <c r="AZ38" s="90">
        <f t="shared" si="164"/>
        <v>0</v>
      </c>
      <c r="BA38" s="90">
        <f>IF(OR(AB38=1,B38=0,AV38=2),0,IF(ISERROR(RANK(AZ38,AZ35:AZ40,0)),0,RANK(AZ38,AZ35:AZ40,0)))</f>
        <v>0</v>
      </c>
      <c r="BB38" s="90" t="str">
        <f>IF(BA38=1,IF(ISNUMBER(MATCH(BA38,BA39:BA40,0)),"=",IF(ISNUMBER(MATCH(BA38,BA35:BA37,0)),"=","")),"")</f>
        <v/>
      </c>
      <c r="BC38" s="108">
        <f t="shared" si="165"/>
        <v>0</v>
      </c>
      <c r="BD38" s="90">
        <f>IF(OR(AB38=1,B38=0,AV38=2),0,IF(ISERROR(RANK(BC38,BC35:BC40,0)),0,RANK(BC38,BC35:BC40,0)))</f>
        <v>0</v>
      </c>
      <c r="BE38" s="90" t="str">
        <f>IF(BD38=1,IF(ISNUMBER(MATCH(BD38,BD39:BD40,0)),"=",IF(ISNUMBER(MATCH(BD38,BD35:BD37,0)),"=","")),"")</f>
        <v/>
      </c>
      <c r="BF38" s="90">
        <f t="shared" si="188"/>
        <v>0</v>
      </c>
      <c r="BG38" s="90">
        <f>IF(AND(BF35=1,BF38=1),IF('Result Calculations'!$E83=$A38,1,0),0)</f>
        <v>0</v>
      </c>
      <c r="BH38" s="90">
        <f>IF(AND(BF37=1,BF38=1),IF('Result Calculations'!$E87=$A38,1,0),0)</f>
        <v>0</v>
      </c>
      <c r="BI38" s="90">
        <f>IF(AND(BF37=1,BF38=1),IF('Result Calculations'!$E90=$A38,1,0),0)</f>
        <v>0</v>
      </c>
      <c r="BJ38" s="95"/>
      <c r="BK38" s="90">
        <f>IF(AND(BF38=1,BF39=1),IF('Result Calculations'!$E93=$A38,1,0),0)</f>
        <v>0</v>
      </c>
      <c r="BL38" s="90">
        <f>IF(AND(BF38=1,BF40=1),IF('Result Calculations'!$E94=$A38,1,0),0)</f>
        <v>0</v>
      </c>
      <c r="BM38" s="90">
        <f t="shared" si="166"/>
        <v>0</v>
      </c>
      <c r="BN38" s="90" t="str">
        <f>IF(BM38=1,IF(ISNUMBER(MATCH(BM38,BM39:BM40,0)),"=",IF(ISNUMBER(MATCH(BM38,BM35:BM37,0)),"=","")),"")</f>
        <v/>
      </c>
      <c r="BO38" s="90">
        <f>IF(AND(BM38=1,BM35=1),IF(BG38=1,1,0),IF(AND(BM38=1,BM36=1),IF(BH38=1,1,0),IF(AND(BM38=1,BM37=1),IF(BI38=1,1,0),IF(AND(BM38=1,BM39=1),IF(BK38=1,1,0),IF(AND(BM38=1,BM40=1),IF(BL38=1,0),0)))))</f>
        <v>0</v>
      </c>
      <c r="BP38" s="244" t="str">
        <f t="shared" si="167"/>
        <v/>
      </c>
      <c r="BQ38" s="90">
        <f t="shared" si="168"/>
        <v>0</v>
      </c>
      <c r="BR38" s="90">
        <f>IF(OR(AB38=1,B38=0,AV38=2,BP38=3),0,IF(ISERROR(RANK(BQ38,BQ35:BQ40,0)),0,RANK(BQ38,BQ35:BQ40,0)))</f>
        <v>0</v>
      </c>
      <c r="BS38" s="90" t="str">
        <f>IF(BR38=1,IF(ISNUMBER(MATCH(BR38,BR39:BR40,0)),"=",IF(ISNUMBER(MATCH(BR38,BR35:BR37,0)),"=","")),"")</f>
        <v/>
      </c>
      <c r="BT38" s="90">
        <f t="shared" si="169"/>
        <v>0</v>
      </c>
      <c r="BU38" s="90">
        <f>IF(OR(AB38=1,B38=0,AV38=2,BP38=3),0,IF(ISERROR(RANK(BT38,BT35:BT40,0)),0,RANK(BT38,BT35:BT40,0)))</f>
        <v>0</v>
      </c>
      <c r="BV38" s="90" t="str">
        <f>IF(BU38=1,IF(ISNUMBER(MATCH(BU38,BU39:BU40,0)),"=",IF(ISNUMBER(MATCH(BU38,BU35:BU37,0)),"=","")),"")</f>
        <v/>
      </c>
      <c r="BW38" s="108">
        <f t="shared" si="170"/>
        <v>0</v>
      </c>
      <c r="BX38" s="90">
        <f>IF(OR(AB38=1,B38=0,AV38=2,BP35=3),0,IF(ISERROR(RANK(BW38,BW35:BW40,0)),0,RANK(BW38,BW35:BW40,0)))</f>
        <v>0</v>
      </c>
      <c r="BY38" s="90" t="str">
        <f>IF(BX38=1,IF(ISNUMBER(MATCH(BX38,BX39:BX40,0)),"=",IF(ISNUMBER(MATCH(BX38,BX35:BX37,0)),"=","")),"")</f>
        <v/>
      </c>
      <c r="BZ38" s="90">
        <f t="shared" si="189"/>
        <v>0</v>
      </c>
      <c r="CA38" s="90">
        <f>IF(AND(BZ35=1,BZ38=1),IF('Result Calculations'!$E83=$A38,1,0),0)</f>
        <v>0</v>
      </c>
      <c r="CB38" s="90">
        <f>IF(AND(BZ37=1,BZ38=1),IF('Result Calculations'!$E87=$A38,1,0),0)</f>
        <v>0</v>
      </c>
      <c r="CC38" s="90">
        <f>IF(AND(BZ37=1,BZ38=1),IF('Result Calculations'!$E90=$A38,1,0),0)</f>
        <v>0</v>
      </c>
      <c r="CD38" s="95"/>
      <c r="CE38" s="90">
        <f>IF(AND(BZ38=1,BZ39=1),IF('Result Calculations'!$E93=$A38,1,0),0)</f>
        <v>0</v>
      </c>
      <c r="CF38" s="90">
        <f>IF(AND(BZ38=1,BZ40=1),IF('Result Calculations'!$E94=$A38,1,0),0)</f>
        <v>0</v>
      </c>
      <c r="CG38" s="90">
        <f t="shared" si="171"/>
        <v>0</v>
      </c>
      <c r="CH38" s="90" t="str">
        <f>IF(CG38=1,IF(ISNUMBER(MATCH(CG38,CG39:CG40,0)),"=",IF(ISNUMBER(MATCH(CG38,CG35:CG37,0)),"=","")),"")</f>
        <v/>
      </c>
      <c r="CI38" s="90">
        <f>IF(AND(CG38=1,CG35=1),IF(CA38=1,1,0),IF(AND(CG38=1,CG36=1),IF(CB38=1,1,0),IF(AND(CG38=1,CG37=1),IF(CC38=1,1,0),IF(AND(CG38=1,CG39=1),IF(CE38=1,1,0),IF(AND(CG38=1,CG40=1),IF(CF38=1,0),0)))))</f>
        <v>0</v>
      </c>
      <c r="CJ38" s="244" t="str">
        <f t="shared" si="190"/>
        <v/>
      </c>
      <c r="CK38" s="90">
        <f t="shared" si="172"/>
        <v>0</v>
      </c>
      <c r="CL38" s="90">
        <f>IF(OR(AB38=1,B38=0,AV38=2,BP38=3,CJ38=4),0,IF(ISERROR(RANK(CK38,CK35:CK40,0)),0,RANK(CK38,CK35:CK40,0)))</f>
        <v>0</v>
      </c>
      <c r="CM38" s="90" t="str">
        <f>IF(CL38=1,IF(ISNUMBER(MATCH(CL38,CL39:CL40,0)),"=",IF(ISNUMBER(MATCH(CL38,CL35:CL37,0)),"=","")),"")</f>
        <v/>
      </c>
      <c r="CN38" s="90">
        <f t="shared" si="173"/>
        <v>0</v>
      </c>
      <c r="CO38" s="90">
        <f>IF(OR(AB38=1,B38=0,AV38=2,BP38=3,CJ38=4),0,IF(ISERROR(RANK(CN38,CN35:CN40,0)),0,RANK(CN38,CN35:CN40,0)))</f>
        <v>0</v>
      </c>
      <c r="CP38" s="90" t="str">
        <f>IF(CO38=1,IF(ISNUMBER(MATCH(CO38,CO39:CO40,0)),"=",IF(ISNUMBER(MATCH(CO38,CO35:CO37,0)),"=","")),"")</f>
        <v/>
      </c>
      <c r="CQ38" s="108">
        <f t="shared" si="174"/>
        <v>0</v>
      </c>
      <c r="CR38" s="90">
        <f>IF(OR(AB38=1,B38=0,AV38=2,BP35=3,CJ38=4),0,IF(ISERROR(RANK(CQ38,CQ35:CQ40,0)),0,RANK(CQ38,CQ35:CQ40,0)))</f>
        <v>0</v>
      </c>
      <c r="CS38" s="90" t="str">
        <f>IF(CR38=1,IF(ISNUMBER(MATCH(CR38,CR39:CR40,0)),"=",IF(ISNUMBER(MATCH(CR38,CR35:CR37,0)),"=","")),"")</f>
        <v/>
      </c>
      <c r="CT38" s="90">
        <f t="shared" si="191"/>
        <v>0</v>
      </c>
      <c r="CU38" s="90">
        <f>IF(AND(CT35=1,CT38=1),IF('Result Calculations'!$E83=$A38,1,0),0)</f>
        <v>0</v>
      </c>
      <c r="CV38" s="90">
        <f>IF(AND(CT37=1,CT38=1),IF('Result Calculations'!$E87=$A38,1,0),0)</f>
        <v>0</v>
      </c>
      <c r="CW38" s="90">
        <f>IF(AND(CT37=1,CT38=1),IF('Result Calculations'!$E90=$A38,1,0),0)</f>
        <v>0</v>
      </c>
      <c r="CX38" s="95"/>
      <c r="CY38" s="90">
        <f>IF(AND(CT38=1,CT39=1),IF('Result Calculations'!$E93=$A38,1,0),0)</f>
        <v>0</v>
      </c>
      <c r="CZ38" s="90">
        <f>IF(AND(CT38=1,CT40=1),IF('Result Calculations'!$E94=$A38,1,0),0)</f>
        <v>0</v>
      </c>
      <c r="DA38" s="90">
        <f t="shared" si="175"/>
        <v>0</v>
      </c>
      <c r="DB38" s="90" t="str">
        <f>IF(DA38=1,IF(ISNUMBER(MATCH(DA38,DA39:DA40,0)),"=",IF(ISNUMBER(MATCH(DA38,DA35:DA37,0)),"=","")),"")</f>
        <v/>
      </c>
      <c r="DC38" s="90">
        <f>IF(AND(DA38=1,DA35=1),IF(CU38=1,1,0),IF(AND(DA38=1,DA36=1),IF(CV38=1,1,0),IF(AND(DA38=1,DA37=1),IF(CW38=1,1,0),IF(AND(DA38=1,DA39=1),IF(CY38=1,1,0),IF(AND(DA38=1,DA40=1),IF(CZ38=1,0),0)))))</f>
        <v>0</v>
      </c>
      <c r="DD38" s="244" t="str">
        <f t="shared" si="192"/>
        <v/>
      </c>
      <c r="DE38" s="90">
        <f t="shared" si="176"/>
        <v>0</v>
      </c>
      <c r="DF38" s="90">
        <f>IF(OR(AB38=1,B38=0,AV38=2,BP38=3,CJ38=4,DD38=5),0,IF(ISERROR(RANK(DE38,DE35:DE40,0)),0,RANK(DE38,DE35:DE40,0)))</f>
        <v>0</v>
      </c>
      <c r="DG38" s="90" t="str">
        <f>IF(DF38=1,IF(ISNUMBER(MATCH(DF38,DF39:DF40,0)),"=",IF(ISNUMBER(MATCH(DF38,DF35:DF37,0)),"=","")),"")</f>
        <v/>
      </c>
      <c r="DH38" s="90">
        <f t="shared" si="177"/>
        <v>0</v>
      </c>
      <c r="DI38" s="90">
        <f>IF(OR(AB38=1,B38=0,AV38=2,BP38=3,CJ38=4,DD38=5),0,IF(ISERROR(RANK(DH38,DH35:DH40,0)),0,RANK(DH38,DH35:DH40,0)))</f>
        <v>0</v>
      </c>
      <c r="DJ38" s="90" t="str">
        <f>IF(DI38=1,IF(ISNUMBER(MATCH(DI38,DI39:DI40,0)),"=",IF(ISNUMBER(MATCH(DI38,DI35:DI37,0)),"=","")),"")</f>
        <v/>
      </c>
      <c r="DK38" s="108">
        <f t="shared" si="178"/>
        <v>0</v>
      </c>
      <c r="DL38" s="90">
        <f>IF(OR(AB38=1,B38=0,AV38=2,BP35=3,CJ38=4,DD38=5),0,IF(ISERROR(RANK(DK38,DK35:DK40,0)),0,RANK(DK38,DK35:DK40,0)))</f>
        <v>0</v>
      </c>
      <c r="DM38" s="90" t="str">
        <f>IF(DL38=1,IF(ISNUMBER(MATCH(DL38,DL39:DL40,0)),"=",IF(ISNUMBER(MATCH(DL38,DL35:DL37,0)),"=","")),"")</f>
        <v/>
      </c>
      <c r="DN38" s="90">
        <f t="shared" si="193"/>
        <v>0</v>
      </c>
      <c r="DO38" s="90">
        <f>IF(AND(DN35=1,DN38=1),IF('Result Calculations'!$E83=$A38,1,0),0)</f>
        <v>0</v>
      </c>
      <c r="DP38" s="90">
        <f>IF(AND(DN37=1,DN38=1),IF('Result Calculations'!$E87=$A38,1,0),0)</f>
        <v>0</v>
      </c>
      <c r="DQ38" s="90">
        <f>IF(AND(DN37=1,DN38=1),IF('Result Calculations'!$E90=$A38,1,0),0)</f>
        <v>0</v>
      </c>
      <c r="DR38" s="95"/>
      <c r="DS38" s="90">
        <f>IF(AND(DN38=1,DN39=1),IF('Result Calculations'!$E93=$A38,1,0),0)</f>
        <v>0</v>
      </c>
      <c r="DT38" s="90">
        <f>IF(AND(DN38=1,DN40=1),IF('Result Calculations'!$E94=$A38,1,0),0)</f>
        <v>0</v>
      </c>
      <c r="DU38" s="90">
        <f t="shared" si="179"/>
        <v>0</v>
      </c>
      <c r="DV38" s="90" t="str">
        <f>IF(DU38=1,IF(ISNUMBER(MATCH(DU38,DU39:DU40,0)),"=",IF(ISNUMBER(MATCH(DU38,DU35:DU37,0)),"=","")),"")</f>
        <v/>
      </c>
      <c r="DW38" s="90">
        <f>IF(AND(DU38=1,DU35=1),IF(DO38=1,1,0),IF(AND(DU38=1,DU36=1),IF(DP38=1,1,0),IF(AND(DU38=1,DU37=1),IF(DQ38=1,1,0),IF(AND(DU38=1,DU39=1),IF(DS38=1,1,0),IF(AND(DU38=1,DU40=1),IF(DT38=1,0),0)))))</f>
        <v>0</v>
      </c>
      <c r="DX38" s="244" t="str">
        <f t="shared" si="194"/>
        <v/>
      </c>
      <c r="DY38" s="248">
        <f t="shared" si="180"/>
        <v>0</v>
      </c>
      <c r="DZ38" s="244">
        <f>RANK(DY38,DY35:DY40,0)</f>
        <v>1</v>
      </c>
      <c r="EA38" s="244" t="str">
        <f>IF(OR(ISNUMBER(MATCH(DZ38,DZ39:DZ40,0)),ISNUMBER(MATCH(DZ38,DZ35:DZ37,0))),"=","")</f>
        <v>=</v>
      </c>
    </row>
    <row r="39" spans="1:131">
      <c r="A39" s="246" t="str">
        <f>Groups!W7</f>
        <v>Mike McNorton (Canada )</v>
      </c>
      <c r="B39" s="90">
        <f>SUM(COUNTIF(Results!K:K,A39),COUNTIF(Results!L:L,A39))</f>
        <v>0</v>
      </c>
      <c r="C39" s="90">
        <f>SUM(COUNTIF(Results!K:K,A39))</f>
        <v>0</v>
      </c>
      <c r="D39" s="90">
        <f t="shared" si="181"/>
        <v>0</v>
      </c>
      <c r="E39" s="90">
        <f>SUM(SUMIF(Results!B:B,A39,Results!C:C),SUMIF(Results!J:J,A39,Results!G:G),SUMIF(Results!B:B,A39,Results!D:D),SUMIF(Results!J:J,A39,Results!H:H))</f>
        <v>0</v>
      </c>
      <c r="F39" s="90">
        <f>SUM(SUMIF(Results!B:B,A39,Results!G:G),SUMIF(Results!J:J,A39,Results!C:C),SUMIF(Results!B:B,A39,Results!H:H),SUMIF(Results!J:J,A39,Results!D:D))</f>
        <v>0</v>
      </c>
      <c r="G39" s="108">
        <f t="shared" si="182"/>
        <v>0</v>
      </c>
      <c r="H39" s="90">
        <f t="shared" si="183"/>
        <v>0</v>
      </c>
      <c r="I39" s="90">
        <f>SUM(SUMIF(Results!N:N,A39,Results!R:R),SUMIF(Results!T:T,A39,Results!X:X))</f>
        <v>0</v>
      </c>
      <c r="J39" s="90">
        <f>IF(B39=0,0,RANK(H39,H35:H40,0))</f>
        <v>0</v>
      </c>
      <c r="K39" s="90" t="str">
        <f>IF(J39=1,IF(ISNUMBER(MATCH(J39,J40,0)),"=",IF(ISNUMBER(MATCH(J39,J35:J38,0)),"=","")),"")</f>
        <v/>
      </c>
      <c r="L39" s="90">
        <f t="shared" si="156"/>
        <v>-1</v>
      </c>
      <c r="M39" s="90">
        <f>IF(B39=0,0,IF(ISERROR(RANK(L39,L35:L40,0)),0,RANK(L39,L35:L40,0)))</f>
        <v>0</v>
      </c>
      <c r="N39" s="90" t="str">
        <f>IF(M39=1,IF(ISNUMBER(MATCH(M39,M40,0)),"=",IF(ISNUMBER(MATCH(M39,M35:M38,0)),"=","")),"")</f>
        <v/>
      </c>
      <c r="O39" s="90">
        <f t="shared" si="157"/>
        <v>-1</v>
      </c>
      <c r="P39" s="90">
        <f>IF(B39=0,0,IF(ISERROR(RANK(O39,O35:O40,0)),0,RANK(O39,O35:O40,0)))</f>
        <v>0</v>
      </c>
      <c r="Q39" s="90" t="str">
        <f>IF(P39=1,IF(ISNUMBER(MATCH(P39,P40,0)),"=",IF(ISNUMBER(MATCH(P39,P35:P38,0)),"=","")),"")</f>
        <v/>
      </c>
      <c r="R39" s="90">
        <f t="shared" si="184"/>
        <v>0</v>
      </c>
      <c r="S39" s="90">
        <f>IF(AND(R35=1,R39=1),IF('Result Calculations'!$E84=$A39,1,0),0)</f>
        <v>0</v>
      </c>
      <c r="T39" s="90">
        <f>IF(AND(R38=1,R39=1),IF('Result Calculations'!$E88=$A39,1,0),0)</f>
        <v>0</v>
      </c>
      <c r="U39" s="90">
        <f>IF(AND(R38=1,R39=1),IF('Result Calculations'!$E91=$A39,1,0),0)</f>
        <v>0</v>
      </c>
      <c r="V39" s="90">
        <f>IF(AND(R38=1,R39=1),IF('Result Calculations'!$E93=$A39,1,0),0)</f>
        <v>0</v>
      </c>
      <c r="W39" s="95"/>
      <c r="X39" s="90">
        <f>IF(AND(R39=1,R40=1),IF('Result Calculations'!$E95=$A39,1,0),0)</f>
        <v>0</v>
      </c>
      <c r="Y39" s="90">
        <f t="shared" si="158"/>
        <v>0</v>
      </c>
      <c r="Z39" s="90" t="str">
        <f>IF(Y39=1,IF(ISNUMBER(MATCH(Y39,Y40,0)),"=",IF(ISNUMBER(MATCH(Y39,Y35:Y38,0)),"=","")),"")</f>
        <v/>
      </c>
      <c r="AA39" s="90">
        <f>IF(AND(Y39=1,Y35=1),IF(S39=1,1,0),IF(AND(Y39=1,Y36=1),IF(T39=1,1,0),IF(AND(Y39=1,Y37=1),IF(U39=1,1,0),IF(AND(Y39=1,Y38=1),IF(V39=1,1,0),IF(AND(Y39=1,Y40=1),IF(X39=1,0),0)))))</f>
        <v>0</v>
      </c>
      <c r="AB39" s="244" t="str">
        <f t="shared" si="185"/>
        <v/>
      </c>
      <c r="AC39" s="90">
        <f t="shared" si="159"/>
        <v>0</v>
      </c>
      <c r="AD39" s="90">
        <f>IF(OR(AB39=1,B39=0),0,IF(ISERROR(RANK(AC39,AC35:AC40,0)),0,RANK(AC39,AC35:AC40,0)))</f>
        <v>0</v>
      </c>
      <c r="AE39" s="90" t="str">
        <f>IF(AD39=1,IF(ISNUMBER(MATCH(AD39,AD40,0)),"=",IF(ISNUMBER(MATCH(AD39,AD35:AD38,0)),"=","")),"")</f>
        <v/>
      </c>
      <c r="AF39" s="90">
        <f t="shared" si="160"/>
        <v>-1</v>
      </c>
      <c r="AG39" s="90">
        <f>IF(OR(AB39=1,B39=0),0,IF(ISERROR(RANK(AF39,AF35:AF40,0)),0,RANK(AF39,AF35:AF40,0)))</f>
        <v>0</v>
      </c>
      <c r="AH39" s="90" t="str">
        <f>IF(AG39=1,IF(ISNUMBER(MATCH(AG39,AG40,0)),"=",IF(ISNUMBER(MATCH(AG39,AG35:AG38,0)),"=","")),"")</f>
        <v/>
      </c>
      <c r="AI39" s="90">
        <f t="shared" si="161"/>
        <v>-1</v>
      </c>
      <c r="AJ39" s="90">
        <f>IF(OR(AB39=1,B39=0),0,IF(ISERROR(RANK(AI39,AI35:AI40,0)),0,RANK(AI39,AI35:AI40,0)))</f>
        <v>0</v>
      </c>
      <c r="AK39" s="90" t="str">
        <f>IF(AJ39=1,IF(ISNUMBER(MATCH(AJ39,AJ40,0)),"=",IF(ISNUMBER(MATCH(AJ39,AJ35:AJ38,0)),"=","")),"")</f>
        <v/>
      </c>
      <c r="AL39" s="90">
        <f t="shared" si="186"/>
        <v>0</v>
      </c>
      <c r="AM39" s="90">
        <f>IF(AND(AL35=1,AL39=1),IF('Result Calculations'!$E84=$A39,1,0),0)</f>
        <v>0</v>
      </c>
      <c r="AN39" s="90">
        <f>IF(AND(AL38=1,AL39=1),IF('Result Calculations'!$E88=$A39,1,0),0)</f>
        <v>0</v>
      </c>
      <c r="AO39" s="90">
        <f>IF(AND(AL38=1,AL39=1),IF('Result Calculations'!$E91=$A39,1,0),0)</f>
        <v>0</v>
      </c>
      <c r="AP39" s="90">
        <f>IF(AND(AL38=1,AL39=1),IF('Result Calculations'!$E93=$A39,1,0),0)</f>
        <v>0</v>
      </c>
      <c r="AQ39" s="95"/>
      <c r="AR39" s="90">
        <f>IF(AND(AL39=1,AL40=1),IF('Result Calculations'!$E95=$A39,1,0),0)</f>
        <v>0</v>
      </c>
      <c r="AS39" s="90">
        <f t="shared" si="162"/>
        <v>0</v>
      </c>
      <c r="AT39" s="90" t="str">
        <f>IF(AS39=1,IF(ISNUMBER(MATCH(AS39,AS40,0)),"=",IF(ISNUMBER(MATCH(AS39,AS35:AS38,0)),"=","")),"")</f>
        <v/>
      </c>
      <c r="AU39" s="90">
        <f>IF(AND(AS39=1,AS35=1),IF(AM39=1,1,0),IF(AND(AS39=1,AS36=1),IF(AN39=1,1,0),IF(AND(AS39=1,AS37=1),IF(AO39=1,1,0),IF(AND(AS39=1,AS38=1),IF(AP39=1,1,0),IF(AND(AS39=1,AS40=1),IF(AR39=1,0),0)))))</f>
        <v>0</v>
      </c>
      <c r="AV39" s="244" t="str">
        <f t="shared" si="187"/>
        <v/>
      </c>
      <c r="AW39" s="90">
        <f t="shared" si="163"/>
        <v>0</v>
      </c>
      <c r="AX39" s="90">
        <f>IF(OR(AB39=1,B39=0,AV39=2),0,IF(ISERROR(RANK(AW39,AW35:AW40,0)),0,RANK(AW39,AW35:AW40,0)))</f>
        <v>0</v>
      </c>
      <c r="AY39" s="90" t="str">
        <f>IF(AX39=1,IF(ISNUMBER(MATCH(AX39,AX40,0)),"=",IF(ISNUMBER(MATCH(AX39,AX35:AX38,0)),"=","")),"")</f>
        <v/>
      </c>
      <c r="AZ39" s="90">
        <f t="shared" si="164"/>
        <v>0</v>
      </c>
      <c r="BA39" s="90">
        <f>IF(OR(AB39=1,B39=0,AV39=2),0,IF(ISERROR(RANK(AZ39,AZ35:AZ40,0)),0,RANK(AZ39,AZ35:AZ40,0)))</f>
        <v>0</v>
      </c>
      <c r="BB39" s="90" t="str">
        <f>IF(BA39=1,IF(ISNUMBER(MATCH(BA39,BA40,0)),"=",IF(ISNUMBER(MATCH(BA39,BA35:BA38,0)),"=","")),"")</f>
        <v/>
      </c>
      <c r="BC39" s="108">
        <f t="shared" si="165"/>
        <v>0</v>
      </c>
      <c r="BD39" s="90">
        <f>IF(OR(AB39=1,B39=0,AV39=2),0,IF(ISERROR(RANK(BC39,BC35:BC40,0)),0,RANK(BC39,BC35:BC40,0)))</f>
        <v>0</v>
      </c>
      <c r="BE39" s="90" t="str">
        <f>IF(BD39=1,IF(ISNUMBER(MATCH(BD39,BD40,0)),"=",IF(ISNUMBER(MATCH(BD39,BD35:BD38,0)),"=","")),"")</f>
        <v/>
      </c>
      <c r="BF39" s="90">
        <f t="shared" si="188"/>
        <v>0</v>
      </c>
      <c r="BG39" s="90">
        <f>IF(AND(BF35=1,BF39=1),IF('Result Calculations'!$E84=$A39,1,0),0)</f>
        <v>0</v>
      </c>
      <c r="BH39" s="90">
        <f>IF(AND(BF38=1,BF39=1),IF('Result Calculations'!$E88=$A39,1,0),0)</f>
        <v>0</v>
      </c>
      <c r="BI39" s="90">
        <f>IF(AND(BF38=1,BF39=1),IF('Result Calculations'!$E91=$A39,1,0),0)</f>
        <v>0</v>
      </c>
      <c r="BJ39" s="90">
        <f>IF(AND(BF38=1,BF39=1),IF('Result Calculations'!$E93=$A39,1,0),0)</f>
        <v>0</v>
      </c>
      <c r="BK39" s="95"/>
      <c r="BL39" s="90">
        <f>IF(AND(BF39=1,BF40=1),IF('Result Calculations'!$E95=$A39,1,0),0)</f>
        <v>0</v>
      </c>
      <c r="BM39" s="90">
        <f t="shared" si="166"/>
        <v>0</v>
      </c>
      <c r="BN39" s="90" t="str">
        <f>IF(BM39=1,IF(ISNUMBER(MATCH(BM39,BM40,0)),"=",IF(ISNUMBER(MATCH(BM39,BM35:BM38,0)),"=","")),"")</f>
        <v/>
      </c>
      <c r="BO39" s="90">
        <f>IF(AND(BM39=1,BM35=1),IF(BG39=1,1,0),IF(AND(BM39=1,BM36=1),IF(BH39=1,1,0),IF(AND(BM39=1,BM37=1),IF(BI39=1,1,0),IF(AND(BM39=1,BM38=1),IF(BJ39=1,1,0),IF(AND(BM39=1,BM40=1),IF(BL39=1,0),0)))))</f>
        <v>0</v>
      </c>
      <c r="BP39" s="244" t="str">
        <f t="shared" si="167"/>
        <v/>
      </c>
      <c r="BQ39" s="90">
        <f t="shared" si="168"/>
        <v>0</v>
      </c>
      <c r="BR39" s="90">
        <f>IF(OR(AB39=1,B39=0,AV39=2,BP39=3),0,IF(ISERROR(RANK(BQ39,BQ35:BQ40,0)),0,RANK(BQ39,BQ35:BQ40,0)))</f>
        <v>0</v>
      </c>
      <c r="BS39" s="90" t="str">
        <f>IF(BR39=1,IF(ISNUMBER(MATCH(BR39,BR40,0)),"=",IF(ISNUMBER(MATCH(BR39,BR35:BR38,0)),"=","")),"")</f>
        <v/>
      </c>
      <c r="BT39" s="90">
        <f t="shared" si="169"/>
        <v>0</v>
      </c>
      <c r="BU39" s="90">
        <f>IF(OR(AB39=1,B39=0,AV39=2,BP39=3),0,IF(ISERROR(RANK(BT39,BT35:BT40,0)),0,RANK(BT39,BT35:BT40,0)))</f>
        <v>0</v>
      </c>
      <c r="BV39" s="90" t="str">
        <f>IF(BU39=1,IF(ISNUMBER(MATCH(BU39,BU40,0)),"=",IF(ISNUMBER(MATCH(BU39,BU35:BU38,0)),"=","")),"")</f>
        <v/>
      </c>
      <c r="BW39" s="108">
        <f t="shared" si="170"/>
        <v>0</v>
      </c>
      <c r="BX39" s="90">
        <f>IF(OR(AB39=1,B39=0,AV39=2,BP35=3),0,IF(ISERROR(RANK(BW39,BW35:BW40,0)),0,RANK(BW39,BW35:BW40,0)))</f>
        <v>0</v>
      </c>
      <c r="BY39" s="90" t="str">
        <f>IF(BX39=1,IF(ISNUMBER(MATCH(BX39,BX40,0)),"=",IF(ISNUMBER(MATCH(BX39,BX35:BX38,0)),"=","")),"")</f>
        <v/>
      </c>
      <c r="BZ39" s="90">
        <f t="shared" si="189"/>
        <v>0</v>
      </c>
      <c r="CA39" s="90">
        <f>IF(AND(BZ35=1,BZ39=1),IF('Result Calculations'!$E84=$A39,1,0),0)</f>
        <v>0</v>
      </c>
      <c r="CB39" s="90">
        <f>IF(AND(BZ38=1,BZ39=1),IF('Result Calculations'!$E88=$A39,1,0),0)</f>
        <v>0</v>
      </c>
      <c r="CC39" s="90">
        <f>IF(AND(BZ38=1,BZ39=1),IF('Result Calculations'!$E91=$A39,1,0),0)</f>
        <v>0</v>
      </c>
      <c r="CD39" s="90">
        <f>IF(AND(BZ38=1,BZ39=1),IF('Result Calculations'!$E93=$A39,1,0),0)</f>
        <v>0</v>
      </c>
      <c r="CE39" s="95"/>
      <c r="CF39" s="90">
        <f>IF(AND(BZ39=1,BZ40=1),IF('Result Calculations'!$E95=$A39,1,0),0)</f>
        <v>0</v>
      </c>
      <c r="CG39" s="90">
        <f t="shared" si="171"/>
        <v>0</v>
      </c>
      <c r="CH39" s="90" t="str">
        <f>IF(CG39=1,IF(ISNUMBER(MATCH(CG39,CG40,0)),"=",IF(ISNUMBER(MATCH(CG39,CG35:CG38,0)),"=","")),"")</f>
        <v/>
      </c>
      <c r="CI39" s="90">
        <f>IF(AND(CG39=1,CG35=1),IF(CA39=1,1,0),IF(AND(CG39=1,CG36=1),IF(CB39=1,1,0),IF(AND(CG39=1,CG37=1),IF(CC39=1,1,0),IF(AND(CG39=1,CG38=1),IF(CD39=1,1,0),IF(AND(CG39=1,CG40=1),IF(CF39=1,0),0)))))</f>
        <v>0</v>
      </c>
      <c r="CJ39" s="244" t="str">
        <f t="shared" si="190"/>
        <v/>
      </c>
      <c r="CK39" s="90">
        <f t="shared" si="172"/>
        <v>0</v>
      </c>
      <c r="CL39" s="90">
        <f>IF(OR(AB39=1,B39=0,AV39=2,BP39=3,CJ39=4),0,IF(ISERROR(RANK(CK39,CK35:CK40,0)),0,RANK(CK39,CK35:CK40,0)))</f>
        <v>0</v>
      </c>
      <c r="CM39" s="90" t="str">
        <f>IF(CL39=1,IF(ISNUMBER(MATCH(CL39,CL40,0)),"=",IF(ISNUMBER(MATCH(CL39,CL35:CL38,0)),"=","")),"")</f>
        <v/>
      </c>
      <c r="CN39" s="90">
        <f t="shared" si="173"/>
        <v>0</v>
      </c>
      <c r="CO39" s="90">
        <f>IF(OR(AB39=1,B39=0,AV39=2,BP39=3,CJ39=4),0,IF(ISERROR(RANK(CN39,CN35:CN40,0)),0,RANK(CN39,CN35:CN40,0)))</f>
        <v>0</v>
      </c>
      <c r="CP39" s="90" t="str">
        <f>IF(CO39=1,IF(ISNUMBER(MATCH(CO39,CO40,0)),"=",IF(ISNUMBER(MATCH(CO39,CO35:CO38,0)),"=","")),"")</f>
        <v/>
      </c>
      <c r="CQ39" s="108">
        <f t="shared" si="174"/>
        <v>0</v>
      </c>
      <c r="CR39" s="90">
        <f>IF(OR(AB39=1,B39=0,AV39=2,BP35=3,CJ39=4),0,IF(ISERROR(RANK(CQ39,CQ35:CQ40,0)),0,RANK(CQ39,CQ35:CQ40,0)))</f>
        <v>0</v>
      </c>
      <c r="CS39" s="90" t="str">
        <f>IF(CR39=1,IF(ISNUMBER(MATCH(CR39,CR40,0)),"=",IF(ISNUMBER(MATCH(CR39,CR35:CR38,0)),"=","")),"")</f>
        <v/>
      </c>
      <c r="CT39" s="90">
        <f t="shared" si="191"/>
        <v>0</v>
      </c>
      <c r="CU39" s="90">
        <f>IF(AND(CT35=1,CT39=1),IF('Result Calculations'!$E84=$A39,1,0),0)</f>
        <v>0</v>
      </c>
      <c r="CV39" s="90">
        <f>IF(AND(CT38=1,CT39=1),IF('Result Calculations'!$E88=$A39,1,0),0)</f>
        <v>0</v>
      </c>
      <c r="CW39" s="90">
        <f>IF(AND(CT38=1,CT39=1),IF('Result Calculations'!$E91=$A39,1,0),0)</f>
        <v>0</v>
      </c>
      <c r="CX39" s="90">
        <f>IF(AND(CT38=1,CT39=1),IF('Result Calculations'!$E93=$A39,1,0),0)</f>
        <v>0</v>
      </c>
      <c r="CY39" s="95"/>
      <c r="CZ39" s="90">
        <f>IF(AND(CT39=1,CT40=1),IF('Result Calculations'!$E95=$A39,1,0),0)</f>
        <v>0</v>
      </c>
      <c r="DA39" s="90">
        <f t="shared" si="175"/>
        <v>0</v>
      </c>
      <c r="DB39" s="90" t="str">
        <f>IF(DA39=1,IF(ISNUMBER(MATCH(DA39,DA40,0)),"=",IF(ISNUMBER(MATCH(DA39,DA35:DA38,0)),"=","")),"")</f>
        <v/>
      </c>
      <c r="DC39" s="90">
        <f>IF(AND(DA39=1,DA35=1),IF(CU39=1,1,0),IF(AND(DA39=1,DA36=1),IF(CV39=1,1,0),IF(AND(DA39=1,DA37=1),IF(CW39=1,1,0),IF(AND(DA39=1,DA38=1),IF(CX39=1,1,0),IF(AND(DA39=1,DA40=1),IF(CZ39=1,0),0)))))</f>
        <v>0</v>
      </c>
      <c r="DD39" s="244" t="str">
        <f t="shared" si="192"/>
        <v/>
      </c>
      <c r="DE39" s="90">
        <f t="shared" si="176"/>
        <v>0</v>
      </c>
      <c r="DF39" s="90">
        <f>IF(OR(AB39=1,B39=0,AV39=2,BP39=3,CJ39=4,DD39=5),0,IF(ISERROR(RANK(DE39,DE35:DE40,0)),0,RANK(DE39,DE35:DE40,0)))</f>
        <v>0</v>
      </c>
      <c r="DG39" s="90" t="str">
        <f>IF(DF39=1,IF(ISNUMBER(MATCH(DF39,DF40,0)),"=",IF(ISNUMBER(MATCH(DF39,DF35:DF38,0)),"=","")),"")</f>
        <v/>
      </c>
      <c r="DH39" s="90">
        <f t="shared" si="177"/>
        <v>0</v>
      </c>
      <c r="DI39" s="90">
        <f>IF(OR(AB39=1,B39=0,AV39=2,BP39=3,CJ39=4,DD39=5),0,IF(ISERROR(RANK(DH39,DH35:DH40,0)),0,RANK(DH39,DH35:DH40,0)))</f>
        <v>0</v>
      </c>
      <c r="DJ39" s="90" t="str">
        <f>IF(DI39=1,IF(ISNUMBER(MATCH(DI39,DI40,0)),"=",IF(ISNUMBER(MATCH(DI39,DI35:DI38,0)),"=","")),"")</f>
        <v/>
      </c>
      <c r="DK39" s="108">
        <f t="shared" si="178"/>
        <v>0</v>
      </c>
      <c r="DL39" s="90">
        <f>IF(OR(AB39=1,B39=0,AV39=2,BP35=3,CJ39=4,DD39=5),0,IF(ISERROR(RANK(DK39,DK35:DK40,0)),0,RANK(DK39,DK35:DK40,0)))</f>
        <v>0</v>
      </c>
      <c r="DM39" s="90" t="str">
        <f>IF(DL39=1,IF(ISNUMBER(MATCH(DL39,DL40,0)),"=",IF(ISNUMBER(MATCH(DL39,DL35:DL38,0)),"=","")),"")</f>
        <v/>
      </c>
      <c r="DN39" s="90">
        <f t="shared" si="193"/>
        <v>0</v>
      </c>
      <c r="DO39" s="90">
        <f>IF(AND(DN35=1,DN39=1),IF('Result Calculations'!$E84=$A39,1,0),0)</f>
        <v>0</v>
      </c>
      <c r="DP39" s="90">
        <f>IF(AND(DN38=1,DN39=1),IF('Result Calculations'!$E88=$A39,1,0),0)</f>
        <v>0</v>
      </c>
      <c r="DQ39" s="90">
        <f>IF(AND(DN38=1,DN39=1),IF('Result Calculations'!$E91=$A39,1,0),0)</f>
        <v>0</v>
      </c>
      <c r="DR39" s="90">
        <f>IF(AND(DN38=1,DN39=1),IF('Result Calculations'!$E93=$A39,1,0),0)</f>
        <v>0</v>
      </c>
      <c r="DS39" s="95"/>
      <c r="DT39" s="90">
        <f>IF(AND(DN39=1,DN40=1),IF('Result Calculations'!$E95=$A39,1,0),0)</f>
        <v>0</v>
      </c>
      <c r="DU39" s="90">
        <f t="shared" si="179"/>
        <v>0</v>
      </c>
      <c r="DV39" s="90" t="str">
        <f>IF(DU39=1,IF(ISNUMBER(MATCH(DU39,DU40,0)),"=",IF(ISNUMBER(MATCH(DU39,DU35:DU38,0)),"=","")),"")</f>
        <v/>
      </c>
      <c r="DW39" s="90">
        <f>IF(AND(DU39=1,DU35=1),IF(DO39=1,1,0),IF(AND(DU39=1,DU36=1),IF(DP39=1,1,0),IF(AND(DU39=1,DU37=1),IF(DQ39=1,1,0),IF(AND(DU39=1,DU38=1),IF(DR39=1,1,0),IF(AND(DU39=1,DU40=1),IF(DT39=1,0),0)))))</f>
        <v>0</v>
      </c>
      <c r="DX39" s="244" t="str">
        <f t="shared" si="194"/>
        <v/>
      </c>
      <c r="DY39" s="248">
        <f t="shared" si="180"/>
        <v>0</v>
      </c>
      <c r="DZ39" s="244">
        <f>RANK(DY39,DY35:DY40,0)</f>
        <v>1</v>
      </c>
      <c r="EA39" s="244" t="str">
        <f>IF(OR(ISNUMBER(MATCH(DZ39,DZ40:DZ40,0)),ISNUMBER(MATCH(DZ39,DZ35:DZ38,0))),"=","")</f>
        <v>=</v>
      </c>
    </row>
    <row r="40" spans="1:131">
      <c r="A40" s="246" t="str">
        <f>Groups!W8</f>
        <v>Michael Gabobewe (Botswana)</v>
      </c>
      <c r="B40" s="90">
        <f>SUM(COUNTIF(Results!K:K,A40),COUNTIF(Results!L:L,A40))</f>
        <v>0</v>
      </c>
      <c r="C40" s="90">
        <f>SUM(COUNTIF(Results!K:K,A40))</f>
        <v>0</v>
      </c>
      <c r="D40" s="90">
        <f t="shared" si="181"/>
        <v>0</v>
      </c>
      <c r="E40" s="90">
        <f>SUM(SUMIF(Results!B:B,A40,Results!C:C),SUMIF(Results!J:J,A40,Results!G:G),SUMIF(Results!B:B,A40,Results!D:D),SUMIF(Results!J:J,A40,Results!H:H))</f>
        <v>0</v>
      </c>
      <c r="F40" s="90">
        <f>SUM(SUMIF(Results!B:B,A40,Results!G:G),SUMIF(Results!J:J,A40,Results!C:C),SUMIF(Results!B:B,A40,Results!H:H),SUMIF(Results!J:J,A40,Results!D:D))</f>
        <v>0</v>
      </c>
      <c r="G40" s="108">
        <f t="shared" si="182"/>
        <v>0</v>
      </c>
      <c r="H40" s="90">
        <f t="shared" si="183"/>
        <v>0</v>
      </c>
      <c r="I40" s="90">
        <f>SUM(SUMIF(Results!N:N,A40,Results!R:R),SUMIF(Results!T:T,A40,Results!X:X))</f>
        <v>0</v>
      </c>
      <c r="J40" s="90">
        <f>IF(B40=0,0,RANK(H40,H35:H40,0))</f>
        <v>0</v>
      </c>
      <c r="K40" s="90" t="str">
        <f>IF(J40=1,IF(ISNUMBER(MATCH(J40,J35:J39,0)),"=",""),"")</f>
        <v/>
      </c>
      <c r="L40" s="90">
        <f t="shared" si="156"/>
        <v>-1</v>
      </c>
      <c r="M40" s="90">
        <f>IF(B40=0,0,IF(ISERROR(RANK(L40,L35:L40,0)),0,RANK(L40,L35:L40,0)))</f>
        <v>0</v>
      </c>
      <c r="N40" s="90" t="str">
        <f>IF(M40=1,IF(ISNUMBER(MATCH(M40,M35:M39,0)),"=",""),"")</f>
        <v/>
      </c>
      <c r="O40" s="90">
        <f t="shared" si="157"/>
        <v>-1</v>
      </c>
      <c r="P40" s="90">
        <f>IF(B40=0,0,IF(ISERROR(RANK(O40,O35:O40,0)),0,RANK(O40,O35:O40,0)))</f>
        <v>0</v>
      </c>
      <c r="Q40" s="90" t="str">
        <f>IF(P40=1,IF(ISNUMBER(MATCH(P40,P35:P39,0)),"=",""),"")</f>
        <v/>
      </c>
      <c r="R40" s="90">
        <f t="shared" si="184"/>
        <v>0</v>
      </c>
      <c r="S40" s="90">
        <f>IF(AND(R35=1,R40=1),IF('Result Calculations'!$E85=$A40,1,0),0)</f>
        <v>0</v>
      </c>
      <c r="T40" s="90">
        <f>IF(AND(R39=1,R40=1),IF('Result Calculations'!$E89=$A40,1,0),0)</f>
        <v>0</v>
      </c>
      <c r="U40" s="90">
        <f>IF(AND(R39=1,R40=1),IF('Result Calculations'!$E92=$A40,1,0),0)</f>
        <v>0</v>
      </c>
      <c r="V40" s="90">
        <f>IF(AND(R38=1,R40=1),IF('Result Calculations'!$E94=$A40,1,0),0)</f>
        <v>0</v>
      </c>
      <c r="W40" s="90">
        <f>IF(AND(R39=1,R40=1),IF('Result Calculations'!$E95=$A75,1,0),0)</f>
        <v>0</v>
      </c>
      <c r="X40" s="95"/>
      <c r="Y40" s="90">
        <f t="shared" si="158"/>
        <v>0</v>
      </c>
      <c r="Z40" s="90" t="str">
        <f>IF(Y40=1,IF(ISNUMBER(MATCH(Y40,Y35:Y39,0)),"=",""),"")</f>
        <v/>
      </c>
      <c r="AA40" s="90">
        <f>IF(AND(Y40=1,Y35=1),IF(S40=1,1,0),IF(AND(Y40=1,Y36=1),IF(#REF!=1,1,0),IF(AND(Y40=1,Y37=1),IF(U40=1,1,0),IF(AND(Y40=1,Y38=1),IF(V40=1,1,0),IF(AND(Y40=1,Y39=1),IF(W40=1,0),0)))))</f>
        <v>0</v>
      </c>
      <c r="AB40" s="244" t="str">
        <f t="shared" si="185"/>
        <v/>
      </c>
      <c r="AC40" s="90">
        <f t="shared" si="159"/>
        <v>0</v>
      </c>
      <c r="AD40" s="90">
        <f>IF(OR(AB40=1,B40=0),0,IF(ISERROR(RANK(AC40,AC35:AC40,0)),0,RANK(AC40,AC35:AC40,0)))</f>
        <v>0</v>
      </c>
      <c r="AE40" s="90" t="str">
        <f>IF(AD40=1,IF(ISNUMBER(MATCH(AD40,AD35:AD39,0)),"=",""),"")</f>
        <v/>
      </c>
      <c r="AF40" s="90">
        <f t="shared" si="160"/>
        <v>-1</v>
      </c>
      <c r="AG40" s="90">
        <f>IF(OR(AB40=1,B40=0),0,IF(ISERROR(RANK(AF40,AF35:AF40,0)),0,RANK(AF40,AF35:AF40,0)))</f>
        <v>0</v>
      </c>
      <c r="AH40" s="90" t="str">
        <f>IF(AG40=1,IF(ISNUMBER(MATCH(AG40,AG35:AG39,0)),"=",""),"")</f>
        <v/>
      </c>
      <c r="AI40" s="90">
        <f t="shared" si="161"/>
        <v>-1</v>
      </c>
      <c r="AJ40" s="90">
        <f>IF(OR(AB40=1,B40=0),0,IF(ISERROR(RANK(AI40,AI35:AI40,0)),0,RANK(AI40,AI35:AI40,0)))</f>
        <v>0</v>
      </c>
      <c r="AK40" s="90" t="str">
        <f>IF(AJ40=1,IF(ISNUMBER(MATCH(AJ40,AJ35:AJ39,0)),"=",""),"")</f>
        <v/>
      </c>
      <c r="AL40" s="90">
        <f t="shared" si="186"/>
        <v>0</v>
      </c>
      <c r="AM40" s="90">
        <f>IF(AND(AL35=1,AL40=1),IF('Result Calculations'!$E85=$A40,1,0),0)</f>
        <v>0</v>
      </c>
      <c r="AN40" s="90">
        <f>IF(AND(AL39=1,AL40=1),IF('Result Calculations'!$E89=$A40,1,0),0)</f>
        <v>0</v>
      </c>
      <c r="AO40" s="90">
        <f>IF(AND(AL39=1,AL40=1),IF('Result Calculations'!$E92=$A40,1,0),0)</f>
        <v>0</v>
      </c>
      <c r="AP40" s="90">
        <f>IF(AND(AL38=1,AL40=1),IF('Result Calculations'!$E94=$A40,1,0),0)</f>
        <v>0</v>
      </c>
      <c r="AQ40" s="90">
        <f>IF(AND(AL39=1,AL40=1),IF('Result Calculations'!$E95=$A75,1,0),0)</f>
        <v>0</v>
      </c>
      <c r="AR40" s="95"/>
      <c r="AS40" s="90">
        <f t="shared" si="162"/>
        <v>0</v>
      </c>
      <c r="AT40" s="90" t="str">
        <f>IF(AS40=1,IF(ISNUMBER(MATCH(AS40,AS35:AS39,0)),"=",""),"")</f>
        <v/>
      </c>
      <c r="AU40" s="90">
        <f>IF(AND(AS40=1,AS35=1),IF(AM40=1,1,0),IF(AND(AS40=1,AS36=1),IF(L40=1,1,0),IF(AND(AS40=1,AS37=1),IF(AO40=1,1,0),IF(AND(AS40=1,AS38=1),IF(AP40=1,1,0),IF(AND(AS40=1,AS39=1),IF(AQ40=1,0),0)))))</f>
        <v>0</v>
      </c>
      <c r="AV40" s="244" t="str">
        <f t="shared" si="187"/>
        <v/>
      </c>
      <c r="AW40" s="90">
        <f t="shared" si="163"/>
        <v>0</v>
      </c>
      <c r="AX40" s="90">
        <f>IF(OR(AB40=1,B40=0,AV40=2),0,IF(ISERROR(RANK(AW40,AW35:AW40,0)),0,RANK(AW40,AW35:AW40,0)))</f>
        <v>0</v>
      </c>
      <c r="AY40" s="90" t="str">
        <f>IF(AX40=1,IF(ISNUMBER(MATCH(AX40,AX35:AX39,0)),"=",""),"")</f>
        <v/>
      </c>
      <c r="AZ40" s="90">
        <f t="shared" si="164"/>
        <v>0</v>
      </c>
      <c r="BA40" s="90">
        <f>IF(OR(AB40=1,B40=0,AV40=2),0,IF(ISERROR(RANK(AZ40,AZ35:AZ40,0)),0,RANK(AZ40,AZ35:AZ40,0)))</f>
        <v>0</v>
      </c>
      <c r="BB40" s="90" t="str">
        <f>IF(BA40=1,IF(ISNUMBER(MATCH(BA40,BA35:BA39,0)),"=",""),"")</f>
        <v/>
      </c>
      <c r="BC40" s="108">
        <f t="shared" si="165"/>
        <v>0</v>
      </c>
      <c r="BD40" s="90">
        <f>IF(OR(AB40=1,B40=0,AV40=2),0,IF(ISERROR(RANK(BC40,BC35:BC40,0)),0,RANK(BC40,BC35:BC40,0)))</f>
        <v>0</v>
      </c>
      <c r="BE40" s="90" t="str">
        <f>IF(BD40=1,IF(ISNUMBER(MATCH(BD40,BD35:BD39,0)),"=",""),"")</f>
        <v/>
      </c>
      <c r="BF40" s="90">
        <f t="shared" si="188"/>
        <v>0</v>
      </c>
      <c r="BG40" s="90">
        <f>IF(AND(BF35=1,BF40=1),IF('Result Calculations'!$E85=$A40,1,0),0)</f>
        <v>0</v>
      </c>
      <c r="BH40" s="90">
        <f>IF(AND(BF39=1,BF40=1),IF('Result Calculations'!$E89=$A40,1,0),0)</f>
        <v>0</v>
      </c>
      <c r="BI40" s="90">
        <f>IF(AND(BF39=1,BF40=1),IF('Result Calculations'!$E92=$A40,1,0),0)</f>
        <v>0</v>
      </c>
      <c r="BJ40" s="90">
        <f>IF(AND(BF38=1,BF40=1),IF('Result Calculations'!$E94=$A40,1,0),0)</f>
        <v>0</v>
      </c>
      <c r="BK40" s="90">
        <f>IF(AND(BF39=1,BF40=1),IF('Result Calculations'!$E95=$A75,1,0),0)</f>
        <v>0</v>
      </c>
      <c r="BL40" s="95"/>
      <c r="BM40" s="90">
        <f t="shared" si="166"/>
        <v>0</v>
      </c>
      <c r="BN40" s="90" t="str">
        <f>IF(BM40=1,IF(ISNUMBER(MATCH(BM40,BM35:BM39,0)),"=",""),"")</f>
        <v/>
      </c>
      <c r="BO40" s="90">
        <f>IF(AND(BM40=1,BM35=1),IF(BG40=1,1,0),IF(AND(BM40=1,BM36=1),IF(AF40=1,1,0),IF(AND(BM40=1,BM37=1),IF(BI40=1,1,0),IF(AND(BM40=1,BM38=1),IF(BJ40=1,1,0),IF(AND(BM40=1,BM39=1),IF(BK40=1,0),0)))))</f>
        <v>0</v>
      </c>
      <c r="BP40" s="244" t="str">
        <f t="shared" si="167"/>
        <v/>
      </c>
      <c r="BQ40" s="90">
        <f t="shared" si="168"/>
        <v>0</v>
      </c>
      <c r="BR40" s="90">
        <f>IF(OR(AB40=1,B40=0,AV40=2,BP40=3),0,IF(ISERROR(RANK(BQ40,BQ35:BQ40,0)),0,RANK(BQ40,BQ35:BQ40,0)))</f>
        <v>0</v>
      </c>
      <c r="BS40" s="90" t="str">
        <f>IF(BR40=1,IF(ISNUMBER(MATCH(BR40,BR35:BR39,0)),"=",""),"")</f>
        <v/>
      </c>
      <c r="BT40" s="90">
        <f t="shared" si="169"/>
        <v>0</v>
      </c>
      <c r="BU40" s="90">
        <f>IF(OR(AB40=1,B40=0,AV40=2,BP40=3),0,IF(ISERROR(RANK(BT40,BT35:BT40,0)),0,RANK(BT40,BT35:BT40,0)))</f>
        <v>0</v>
      </c>
      <c r="BV40" s="90" t="str">
        <f>IF(BU40=1,IF(ISNUMBER(MATCH(BU40,BU35:BU39,0)),"=",""),"")</f>
        <v/>
      </c>
      <c r="BW40" s="108">
        <f t="shared" si="170"/>
        <v>0</v>
      </c>
      <c r="BX40" s="90">
        <f>IF(OR(AB40=1,B40=0,AV40=2,BP35=3),0,IF(ISERROR(RANK(BW40,BW35:BW40,0)),0,RANK(BW40,BW35:BW40,0)))</f>
        <v>0</v>
      </c>
      <c r="BY40" s="90" t="str">
        <f>IF(BX40=1,IF(ISNUMBER(MATCH(BX40,BX35:BX39,0)),"=",""),"")</f>
        <v/>
      </c>
      <c r="BZ40" s="90">
        <f t="shared" si="189"/>
        <v>0</v>
      </c>
      <c r="CA40" s="90">
        <f>IF(AND(BZ35=1,BZ40=1),IF('Result Calculations'!$E85=$A40,1,0),0)</f>
        <v>0</v>
      </c>
      <c r="CB40" s="90">
        <f>IF(AND(BZ39=1,BZ40=1),IF('Result Calculations'!$E89=$A40,1,0),0)</f>
        <v>0</v>
      </c>
      <c r="CC40" s="90">
        <f>IF(AND(BZ39=1,BZ40=1),IF('Result Calculations'!$E92=$A40,1,0),0)</f>
        <v>0</v>
      </c>
      <c r="CD40" s="90">
        <f>IF(AND(BZ38=1,BZ40=1),IF('Result Calculations'!$E94=$A40,1,0),0)</f>
        <v>0</v>
      </c>
      <c r="CE40" s="90">
        <f>IF(AND(BZ39=1,BZ40=1),IF('Result Calculations'!$E95=$A75,1,0),0)</f>
        <v>0</v>
      </c>
      <c r="CF40" s="95"/>
      <c r="CG40" s="90">
        <f t="shared" si="171"/>
        <v>0</v>
      </c>
      <c r="CH40" s="90" t="str">
        <f>IF(CG40=1,IF(ISNUMBER(MATCH(CG40,CG35:CG39,0)),"=",""),"")</f>
        <v/>
      </c>
      <c r="CI40" s="90">
        <f>IF(AND(CG40=1,CG35=1),IF(CA40=1,1,0),IF(AND(CG40=1,CG36=1),IF(AZ40=1,1,0),IF(AND(CG40=1,CG37=1),IF(CC40=1,1,0),IF(AND(CG40=1,CG38=1),IF(CD40=1,1,0),IF(AND(CG40=1,CG39=1),IF(CE40=1,0),0)))))</f>
        <v>0</v>
      </c>
      <c r="CJ40" s="244" t="str">
        <f t="shared" si="190"/>
        <v/>
      </c>
      <c r="CK40" s="90">
        <f t="shared" si="172"/>
        <v>0</v>
      </c>
      <c r="CL40" s="90">
        <f>IF(OR(AB40=1,B40=0,AV40=2,BP40=3,CJ40=4),0,IF(ISERROR(RANK(CK40,CK35:CK40,0)),0,RANK(CK40,CK35:CK40,0)))</f>
        <v>0</v>
      </c>
      <c r="CM40" s="90" t="str">
        <f>IF(CL40=1,IF(ISNUMBER(MATCH(CL40,CL35:CL39,0)),"=",""),"")</f>
        <v/>
      </c>
      <c r="CN40" s="90">
        <f t="shared" si="173"/>
        <v>0</v>
      </c>
      <c r="CO40" s="90">
        <f>IF(OR(AB40=1,B40=0,AV40=2,BP40=3,CJ40=4),0,IF(ISERROR(RANK(CN40,CN35:CN40,0)),0,RANK(CN40,CN35:CN40,0)))</f>
        <v>0</v>
      </c>
      <c r="CP40" s="90" t="str">
        <f>IF(CO40=1,IF(ISNUMBER(MATCH(CO40,CO35:CO39,0)),"=",""),"")</f>
        <v/>
      </c>
      <c r="CQ40" s="108">
        <f t="shared" si="174"/>
        <v>0</v>
      </c>
      <c r="CR40" s="90">
        <f>IF(OR(AB40=1,B40=0,AV40=2,BP35=3,CJ40=4),0,IF(ISERROR(RANK(CQ40,CQ35:CQ40,0)),0,RANK(CQ40,CQ35:CQ40,0)))</f>
        <v>0</v>
      </c>
      <c r="CS40" s="90" t="str">
        <f>IF(CR40=1,IF(ISNUMBER(MATCH(CR40,CR35:CR39,0)),"=",""),"")</f>
        <v/>
      </c>
      <c r="CT40" s="90">
        <f t="shared" si="191"/>
        <v>0</v>
      </c>
      <c r="CU40" s="90">
        <f>IF(AND(CT35=1,CT40=1),IF('Result Calculations'!$E85=$A40,1,0),0)</f>
        <v>0</v>
      </c>
      <c r="CV40" s="90">
        <f>IF(AND(CT39=1,CT40=1),IF('Result Calculations'!$E89=$A40,1,0),0)</f>
        <v>0</v>
      </c>
      <c r="CW40" s="90">
        <f>IF(AND(CT39=1,CT40=1),IF('Result Calculations'!$E92=$A40,1,0),0)</f>
        <v>0</v>
      </c>
      <c r="CX40" s="90">
        <f>IF(AND(CT38=1,CT40=1),IF('Result Calculations'!$E94=$A40,1,0),0)</f>
        <v>0</v>
      </c>
      <c r="CY40" s="90">
        <f>IF(AND(CT39=1,CT40=1),IF('Result Calculations'!$E95=$A75,1,0),0)</f>
        <v>0</v>
      </c>
      <c r="CZ40" s="95"/>
      <c r="DA40" s="90">
        <f t="shared" si="175"/>
        <v>0</v>
      </c>
      <c r="DB40" s="90" t="str">
        <f>IF(DA40=1,IF(ISNUMBER(MATCH(DA40,DA35:DA39,0)),"=",""),"")</f>
        <v/>
      </c>
      <c r="DC40" s="90">
        <f>IF(AND(DA40=1,DA35=1),IF(CU40=1,1,0),IF(AND(DA40=1,DA36=1),IF(BT40=1,1,0),IF(AND(DA40=1,DA37=1),IF(CW40=1,1,0),IF(AND(DA40=1,DA38=1),IF(CX40=1,1,0),IF(AND(DA40=1,DA39=1),IF(CY40=1,0),0)))))</f>
        <v>0</v>
      </c>
      <c r="DD40" s="244" t="str">
        <f t="shared" si="192"/>
        <v/>
      </c>
      <c r="DE40" s="90">
        <f t="shared" si="176"/>
        <v>0</v>
      </c>
      <c r="DF40" s="90">
        <f>IF(OR(AB40=1,B40=0,AV40=2,BP40=3,CJ40=4,DD40=5),0,IF(ISERROR(RANK(DE40,DE35:DE40,0)),0,RANK(DE40,DE35:DE40,0)))</f>
        <v>0</v>
      </c>
      <c r="DG40" s="90" t="str">
        <f>IF(DF40=1,IF(ISNUMBER(MATCH(DF40,DF35:DF39,0)),"=",""),"")</f>
        <v/>
      </c>
      <c r="DH40" s="90">
        <f t="shared" si="177"/>
        <v>0</v>
      </c>
      <c r="DI40" s="90">
        <f>IF(OR(AB40=1,B40=0,AV40=2,BP40=3,CJ40=4,DD40=5),0,IF(ISERROR(RANK(DH40,DH35:DH40,0)),0,RANK(DH40,DH35:DH40,0)))</f>
        <v>0</v>
      </c>
      <c r="DJ40" s="90" t="str">
        <f>IF(DI40=1,IF(ISNUMBER(MATCH(DI40,DI35:DI39,0)),"=",""),"")</f>
        <v/>
      </c>
      <c r="DK40" s="108">
        <f t="shared" si="178"/>
        <v>0</v>
      </c>
      <c r="DL40" s="90">
        <f>IF(OR(AB40=1,B40=0,AV40=2,BP35=3,CJ40=4,DD40=5),0,IF(ISERROR(RANK(DK40,DK35:DK40,0)),0,RANK(DK40,DK35:DK40,0)))</f>
        <v>0</v>
      </c>
      <c r="DM40" s="90" t="str">
        <f>IF(DL40=1,IF(ISNUMBER(MATCH(DL40,DL35:DL39,0)),"=",""),"")</f>
        <v/>
      </c>
      <c r="DN40" s="90">
        <f t="shared" si="193"/>
        <v>0</v>
      </c>
      <c r="DO40" s="90">
        <f>IF(AND(DN35=1,DN40=1),IF('Result Calculations'!$E85=$A40,1,0),0)</f>
        <v>0</v>
      </c>
      <c r="DP40" s="90">
        <f>IF(AND(DN39=1,DN40=1),IF('Result Calculations'!$E89=$A40,1,0),0)</f>
        <v>0</v>
      </c>
      <c r="DQ40" s="90">
        <f>IF(AND(DN39=1,DN40=1),IF('Result Calculations'!$E92=$A40,1,0),0)</f>
        <v>0</v>
      </c>
      <c r="DR40" s="90">
        <f>IF(AND(DN38=1,DN40=1),IF('Result Calculations'!$E94=$A40,1,0),0)</f>
        <v>0</v>
      </c>
      <c r="DS40" s="90">
        <f>IF(AND(DN39=1,DN40=1),IF('Result Calculations'!$E95=$A75,1,0),0)</f>
        <v>0</v>
      </c>
      <c r="DT40" s="95"/>
      <c r="DU40" s="90">
        <f t="shared" si="179"/>
        <v>0</v>
      </c>
      <c r="DV40" s="90" t="str">
        <f>IF(DU40=1,IF(ISNUMBER(MATCH(DU40,DU35:DU39,0)),"=",""),"")</f>
        <v/>
      </c>
      <c r="DW40" s="90">
        <f>IF(AND(DU40=1,DU35=1),IF(DO40=1,1,0),IF(AND(DU40=1,DU36=1),IF(CN40=1,1,0),IF(AND(DU40=1,DU37=1),IF(DQ40=1,1,0),IF(AND(DU40=1,DU38=1),IF(DR40=1,1,0),IF(AND(DU40=1,DU39=1),IF(DS40=1,0),0)))))</f>
        <v>0</v>
      </c>
      <c r="DX40" s="244" t="str">
        <f t="shared" si="194"/>
        <v/>
      </c>
      <c r="DY40" s="248">
        <f t="shared" si="180"/>
        <v>0</v>
      </c>
      <c r="DZ40" s="244">
        <f>RANK(DY40,DY35:DY40,0)</f>
        <v>1</v>
      </c>
      <c r="EA40" s="244" t="str">
        <f>IF(ISNUMBER(MATCH(DZ40,DZ35:DZ39,0)),"=","")</f>
        <v>=</v>
      </c>
    </row>
    <row r="41" spans="1:131">
      <c r="B41" s="90"/>
      <c r="C41" s="90"/>
      <c r="D41" s="90"/>
      <c r="E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244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244"/>
      <c r="BR41" s="90"/>
      <c r="BS41" s="90"/>
      <c r="BT41" s="90"/>
      <c r="BU41" s="90"/>
      <c r="BX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244"/>
      <c r="CL41" s="90"/>
      <c r="CO41" s="90"/>
      <c r="CR41" s="90"/>
      <c r="CT41" s="90"/>
      <c r="CU41" s="90"/>
      <c r="CV41" s="90"/>
      <c r="CW41" s="90"/>
      <c r="CX41" s="90"/>
      <c r="CY41" s="90"/>
      <c r="CZ41" s="90"/>
      <c r="DA41" s="90"/>
      <c r="DB41" s="90"/>
      <c r="DC41" s="90"/>
      <c r="DD41" s="244"/>
      <c r="DF41" s="90"/>
      <c r="DI41" s="90"/>
      <c r="DL41" s="90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244"/>
    </row>
    <row r="42" spans="1:131" ht="60" customHeight="1">
      <c r="A42" s="245" t="s">
        <v>611</v>
      </c>
      <c r="B42" s="93" t="s">
        <v>572</v>
      </c>
      <c r="C42" s="93" t="s">
        <v>573</v>
      </c>
      <c r="D42" s="93" t="s">
        <v>574</v>
      </c>
      <c r="E42" s="94" t="s">
        <v>598</v>
      </c>
      <c r="F42" s="94" t="s">
        <v>599</v>
      </c>
      <c r="G42" s="94" t="s">
        <v>600</v>
      </c>
      <c r="H42" s="94" t="s">
        <v>595</v>
      </c>
      <c r="I42" s="94" t="s">
        <v>601</v>
      </c>
      <c r="J42" s="302" t="s">
        <v>604</v>
      </c>
      <c r="K42" s="302"/>
      <c r="L42" s="94" t="s">
        <v>603</v>
      </c>
      <c r="M42" s="302" t="s">
        <v>605</v>
      </c>
      <c r="N42" s="302"/>
      <c r="O42" s="94" t="s">
        <v>560</v>
      </c>
      <c r="P42" s="302" t="s">
        <v>575</v>
      </c>
      <c r="Q42" s="302"/>
      <c r="R42" s="94" t="s">
        <v>576</v>
      </c>
      <c r="S42" s="302" t="s">
        <v>292</v>
      </c>
      <c r="T42" s="302"/>
      <c r="U42" s="302"/>
      <c r="V42" s="302"/>
      <c r="W42" s="302"/>
      <c r="X42" s="302"/>
      <c r="Y42" s="302" t="s">
        <v>577</v>
      </c>
      <c r="Z42" s="302"/>
      <c r="AA42" s="94" t="s">
        <v>590</v>
      </c>
      <c r="AB42" s="247" t="s">
        <v>578</v>
      </c>
      <c r="AC42" s="94" t="s">
        <v>595</v>
      </c>
      <c r="AD42" s="302" t="s">
        <v>604</v>
      </c>
      <c r="AE42" s="302"/>
      <c r="AF42" s="94" t="s">
        <v>602</v>
      </c>
      <c r="AG42" s="302" t="s">
        <v>605</v>
      </c>
      <c r="AH42" s="302"/>
      <c r="AI42" s="94" t="s">
        <v>560</v>
      </c>
      <c r="AJ42" s="302" t="s">
        <v>575</v>
      </c>
      <c r="AK42" s="302"/>
      <c r="AL42" s="94" t="s">
        <v>576</v>
      </c>
      <c r="AM42" s="302" t="s">
        <v>292</v>
      </c>
      <c r="AN42" s="302"/>
      <c r="AO42" s="302"/>
      <c r="AP42" s="302"/>
      <c r="AQ42" s="302"/>
      <c r="AR42" s="302"/>
      <c r="AS42" s="302" t="s">
        <v>577</v>
      </c>
      <c r="AT42" s="302"/>
      <c r="AU42" s="94" t="s">
        <v>590</v>
      </c>
      <c r="AV42" s="247" t="s">
        <v>579</v>
      </c>
      <c r="AW42" s="94" t="s">
        <v>595</v>
      </c>
      <c r="AX42" s="302" t="s">
        <v>604</v>
      </c>
      <c r="AY42" s="302"/>
      <c r="AZ42" s="94" t="s">
        <v>602</v>
      </c>
      <c r="BA42" s="302" t="s">
        <v>605</v>
      </c>
      <c r="BB42" s="302"/>
      <c r="BC42" s="94" t="s">
        <v>560</v>
      </c>
      <c r="BD42" s="302" t="s">
        <v>575</v>
      </c>
      <c r="BE42" s="302"/>
      <c r="BF42" s="94" t="s">
        <v>576</v>
      </c>
      <c r="BG42" s="302" t="s">
        <v>292</v>
      </c>
      <c r="BH42" s="302"/>
      <c r="BI42" s="302"/>
      <c r="BJ42" s="302"/>
      <c r="BK42" s="302"/>
      <c r="BL42" s="302"/>
      <c r="BM42" s="302" t="s">
        <v>577</v>
      </c>
      <c r="BN42" s="302"/>
      <c r="BO42" s="94" t="s">
        <v>590</v>
      </c>
      <c r="BP42" s="247" t="s">
        <v>580</v>
      </c>
      <c r="BQ42" s="94" t="s">
        <v>595</v>
      </c>
      <c r="BR42" s="302" t="s">
        <v>604</v>
      </c>
      <c r="BS42" s="302"/>
      <c r="BT42" s="94" t="s">
        <v>602</v>
      </c>
      <c r="BU42" s="302" t="s">
        <v>605</v>
      </c>
      <c r="BV42" s="302"/>
      <c r="BW42" s="94" t="s">
        <v>560</v>
      </c>
      <c r="BX42" s="302" t="s">
        <v>575</v>
      </c>
      <c r="BY42" s="302"/>
      <c r="BZ42" s="94" t="s">
        <v>576</v>
      </c>
      <c r="CA42" s="302" t="s">
        <v>292</v>
      </c>
      <c r="CB42" s="302"/>
      <c r="CC42" s="302"/>
      <c r="CD42" s="302"/>
      <c r="CE42" s="302"/>
      <c r="CF42" s="302"/>
      <c r="CG42" s="302" t="s">
        <v>577</v>
      </c>
      <c r="CH42" s="302"/>
      <c r="CI42" s="94" t="s">
        <v>590</v>
      </c>
      <c r="CJ42" s="247" t="s">
        <v>581</v>
      </c>
      <c r="CK42" s="94" t="s">
        <v>595</v>
      </c>
      <c r="CL42" s="302" t="s">
        <v>604</v>
      </c>
      <c r="CM42" s="302"/>
      <c r="CN42" s="94" t="s">
        <v>602</v>
      </c>
      <c r="CO42" s="302" t="s">
        <v>605</v>
      </c>
      <c r="CP42" s="302"/>
      <c r="CQ42" s="94" t="s">
        <v>560</v>
      </c>
      <c r="CR42" s="302" t="s">
        <v>575</v>
      </c>
      <c r="CS42" s="302"/>
      <c r="CT42" s="94" t="s">
        <v>576</v>
      </c>
      <c r="CU42" s="302" t="s">
        <v>292</v>
      </c>
      <c r="CV42" s="302"/>
      <c r="CW42" s="302"/>
      <c r="CX42" s="302"/>
      <c r="CY42" s="302"/>
      <c r="CZ42" s="302"/>
      <c r="DA42" s="302" t="s">
        <v>577</v>
      </c>
      <c r="DB42" s="302"/>
      <c r="DC42" s="94" t="s">
        <v>590</v>
      </c>
      <c r="DD42" s="247" t="s">
        <v>582</v>
      </c>
      <c r="DE42" s="94" t="s">
        <v>595</v>
      </c>
      <c r="DF42" s="302" t="s">
        <v>604</v>
      </c>
      <c r="DG42" s="302"/>
      <c r="DH42" s="94" t="s">
        <v>602</v>
      </c>
      <c r="DI42" s="302" t="s">
        <v>605</v>
      </c>
      <c r="DJ42" s="302"/>
      <c r="DK42" s="94" t="s">
        <v>560</v>
      </c>
      <c r="DL42" s="302" t="s">
        <v>575</v>
      </c>
      <c r="DM42" s="302"/>
      <c r="DN42" s="94" t="s">
        <v>576</v>
      </c>
      <c r="DO42" s="302" t="s">
        <v>292</v>
      </c>
      <c r="DP42" s="302"/>
      <c r="DQ42" s="302"/>
      <c r="DR42" s="302"/>
      <c r="DS42" s="302"/>
      <c r="DT42" s="302"/>
      <c r="DU42" s="302" t="s">
        <v>577</v>
      </c>
      <c r="DV42" s="302"/>
      <c r="DW42" s="94" t="s">
        <v>590</v>
      </c>
      <c r="DX42" s="247" t="s">
        <v>583</v>
      </c>
    </row>
    <row r="43" spans="1:131">
      <c r="A43" s="246" t="str">
        <f>Groups!C15</f>
        <v>Natalie McWilliams (Scotland)</v>
      </c>
      <c r="B43" s="90">
        <f>SUM(COUNTIF(Results!K:K,A43),COUNTIF(Results!L:L,A43))</f>
        <v>0</v>
      </c>
      <c r="C43" s="90">
        <f>SUM(COUNTIF(Results!K:K,A43))</f>
        <v>0</v>
      </c>
      <c r="D43" s="90">
        <f>B43-C43</f>
        <v>0</v>
      </c>
      <c r="E43" s="90">
        <f>SUM(SUMIF(Results!B:B,A43,Results!C:C),SUMIF(Results!J:J,A43,Results!G:G),SUMIF(Results!B:B,A43,Results!D:D),SUMIF(Results!J:J,A43,Results!H:H))</f>
        <v>0</v>
      </c>
      <c r="F43" s="90">
        <f>SUM(SUMIF(Results!B:B,A43,Results!G:G),SUMIF(Results!J:J,A43,Results!C:C),SUMIF(Results!B:B,A43,Results!H:H),SUMIF(Results!J:J,A43,Results!D:D))</f>
        <v>0</v>
      </c>
      <c r="G43" s="108">
        <f>E43-F43</f>
        <v>0</v>
      </c>
      <c r="H43" s="90">
        <f>C43*3</f>
        <v>0</v>
      </c>
      <c r="I43" s="90">
        <f>SUM(SUMIF(Results!N:N,A43,Results!R:R),SUMIF(Results!T:T,A43,Results!X:X))</f>
        <v>0</v>
      </c>
      <c r="J43" s="90">
        <f>IF(B43=0,0,RANK(H43,H43:H48,0))</f>
        <v>0</v>
      </c>
      <c r="K43" s="90" t="str">
        <f>IF(J43=1,IF(ISNUMBER(MATCH(J43,J44:J48,0)),"=",""),"")</f>
        <v/>
      </c>
      <c r="L43" s="90">
        <f t="shared" ref="L43:L48" si="195">IF(J43=1,I43,-1)</f>
        <v>-1</v>
      </c>
      <c r="M43" s="90">
        <f>IF(B43=0,0,IF(ISERROR(RANK(L43,L43:L48,0)),0,RANK(L43,L43:L48,0)))</f>
        <v>0</v>
      </c>
      <c r="N43" s="90" t="str">
        <f>IF(M43=1,IF(ISNUMBER(MATCH(M43,M44:M48,0)),"=",""),"")</f>
        <v/>
      </c>
      <c r="O43" s="90">
        <f t="shared" ref="O43:O48" si="196">IF(M43=1,G43,-1)</f>
        <v>-1</v>
      </c>
      <c r="P43" s="90">
        <f>IF(B43=0,0,IF(ISERROR(RANK(O43,O43:O48,0)),0,RANK(O43,O43:O48,0)))</f>
        <v>0</v>
      </c>
      <c r="Q43" s="90" t="str">
        <f>IF(P43=1,IF(ISNUMBER(MATCH(P43,P44:P48,0)),"=",""),"")</f>
        <v/>
      </c>
      <c r="R43" s="90">
        <f>IF(CONCATENATE(P43,Q43)="1=",1,0)</f>
        <v>0</v>
      </c>
      <c r="S43" s="95"/>
      <c r="T43" s="90">
        <f>IF(AND(R43=1,R44=1),IF('Result Calculations'!$E100=$A43,1,0),0)</f>
        <v>0</v>
      </c>
      <c r="U43" s="90">
        <f>IF(AND(R43=1,R45=1),IF('Result Calculations'!$E101=$A43,1,0),0)</f>
        <v>0</v>
      </c>
      <c r="V43" s="90">
        <f>IF(AND(R43=1,R46=1),IF('Result Calculations'!$E102=$A43,1,0),0)</f>
        <v>0</v>
      </c>
      <c r="W43" s="90">
        <f>IF(AND(R43=1,R47=1),IF('Result Calculations'!$E103=$A43,1,0),0)</f>
        <v>0</v>
      </c>
      <c r="X43" s="90">
        <f>IF(AND(R43=1,R48=1),IF('Result Calculations'!$E104=$A43,1,0),0)</f>
        <v>0</v>
      </c>
      <c r="Y43" s="90">
        <f t="shared" ref="Y43:Y48" si="197">SUM(S43:X43)</f>
        <v>0</v>
      </c>
      <c r="Z43" s="90" t="str">
        <f>IF(Y43=1,IF(ISNUMBER(MATCH(Y43,Y44:Y48,0)),"=",""),"")</f>
        <v/>
      </c>
      <c r="AA43" s="90">
        <f>IF(AND(Y43=1,Y44=1),IF(T43=1,1,0),IF(AND(Y43=1,Y45=1),IF(U43=1,1,0),IF(AND(Y43=1,Y46=1),IF(V43=1,1,0),IF(AND(Y43=1,Y47=1),IF(W43=1,1,0),IF(AND(Y43=1,Y48=1),IF(X43=1,0),0)))))</f>
        <v>0</v>
      </c>
      <c r="AB43" s="244" t="str">
        <f>IF(J43=1,IF(K43="=",IF(M43=1,IF(N43="=",IF(P43=1,IF(Q43="=",IF(Y43=1,IF(Z43="=",IF(AA43=1,1,""),1),""),1),""),1),""),1),"")</f>
        <v/>
      </c>
      <c r="AC43" s="90">
        <f t="shared" ref="AC43:AC48" si="198">IF(OR(B43=0,AB43=1),0,H43)</f>
        <v>0</v>
      </c>
      <c r="AD43" s="90">
        <f>IF(OR(AB43=1,B43=0),0,IF(ISERROR(RANK(AC43,AC43:AC48,0)),0,RANK(AC43,AC43:AC48,0)))</f>
        <v>0</v>
      </c>
      <c r="AE43" s="90" t="str">
        <f>IF(AD43=1,IF(ISNUMBER(MATCH(AD43,AD44:AD48,0)),"=",""),"")</f>
        <v/>
      </c>
      <c r="AF43" s="90">
        <f t="shared" ref="AF43:AF48" si="199">IF(AD43=1,I43,-1)</f>
        <v>-1</v>
      </c>
      <c r="AG43" s="90">
        <f>IF(OR(AB43=1,B43=0),0,IF(ISERROR(RANK(AF43,AF43:AF48,0)),0,RANK(AF43,AF43:AF48,0)))</f>
        <v>0</v>
      </c>
      <c r="AH43" s="90" t="str">
        <f>IF(AG43=1,IF(ISNUMBER(MATCH(AG43,AG44:AG48,0)),"=",""),"")</f>
        <v/>
      </c>
      <c r="AI43" s="90">
        <f t="shared" ref="AI43:AI48" si="200">IF(AG43=1,G43,-1)</f>
        <v>-1</v>
      </c>
      <c r="AJ43" s="90">
        <f>IF(OR(AB43=1,B43=0),0,IF(ISERROR(RANK(AI43,AI43:AI48,0)),0,RANK(AI43,AI43:AI48,0)))</f>
        <v>0</v>
      </c>
      <c r="AK43" s="90" t="str">
        <f>IF(AJ43=1,IF(ISNUMBER(MATCH(AJ43,AJ44:AJ48,0)),"=",""),"")</f>
        <v/>
      </c>
      <c r="AL43" s="90">
        <f>IF(CONCATENATE(AJ43,AK43)="1=",1,0)</f>
        <v>0</v>
      </c>
      <c r="AM43" s="95"/>
      <c r="AN43" s="90">
        <f>IF(AND(AL43=1,AL44=1),IF('Result Calculations'!$E100=$A43,1,0),0)</f>
        <v>0</v>
      </c>
      <c r="AO43" s="90">
        <f>IF(AND(AL43=1,AL45=1),IF('Result Calculations'!$E101=$A43,1,0),0)</f>
        <v>0</v>
      </c>
      <c r="AP43" s="90">
        <f>IF(AND(AL43=1,AL46=1),IF('Result Calculations'!$E102=$A43,1,0),0)</f>
        <v>0</v>
      </c>
      <c r="AQ43" s="90">
        <f>IF(AND(AL43=1,AL47=1),IF('Result Calculations'!$E103=$A43,1,0),0)</f>
        <v>0</v>
      </c>
      <c r="AR43" s="90">
        <f>IF(AND(AL43=1,AL48=1),IF('Result Calculations'!$E104=$A43,1,0),0)</f>
        <v>0</v>
      </c>
      <c r="AS43" s="90">
        <f t="shared" ref="AS43:AS48" si="201">SUM(AM43:AR43)</f>
        <v>0</v>
      </c>
      <c r="AT43" s="90" t="str">
        <f>IF(AS43=1,IF(ISNUMBER(MATCH(AS43,AS44:AS48,0)),"=",""),"")</f>
        <v/>
      </c>
      <c r="AU43" s="90">
        <f>IF(AND(AS43=1,AS44=1),IF(AN43=1,1,0),IF(AND(AS43=1,AS45=1),IF(AO43=1,1,0),IF(AND(AS43=1,AS46=1),IF(AP43=1,1,0),IF(AND(AS43=1,AS47=1),IF(AQ43=1,1,0),IF(AND(AS43=1,AS48=1),IF(AR43=1,0),0)))))</f>
        <v>0</v>
      </c>
      <c r="AV43" s="244" t="str">
        <f>IF(AD43=1,IF(AE43="=",IF(AG43=1,IF(AH43="=",IF(AJ43=1,IF(AK43="=",IF(AS43=1,IF(AT43="=",IF(AU43=1,2,""),2),""),2),""),2),""),2),"")</f>
        <v/>
      </c>
      <c r="AW43" s="90">
        <f t="shared" ref="AW43:AW48" si="202">IF(OR(B43=0,AB43=1,AV43=2),0,H43)</f>
        <v>0</v>
      </c>
      <c r="AX43" s="90">
        <f>IF(OR(AB43=1,B43=0,AV43=2),0,IF(ISERROR(RANK(AW43,AW43:AW48,0)),0,RANK(AW43,AW43:AW48,0)))</f>
        <v>0</v>
      </c>
      <c r="AY43" s="90" t="str">
        <f>IF(AX43=1,IF(ISNUMBER(MATCH(AX43,AX44:AX48,0)),"=",""),"")</f>
        <v/>
      </c>
      <c r="AZ43" s="90">
        <f t="shared" ref="AZ43:AZ48" si="203">IF(OR(AB43=1,B43=0,AV43=2),0,I43)</f>
        <v>0</v>
      </c>
      <c r="BA43" s="90">
        <f>IF(OR(AB43=1,B43=0,AV43=2),0,IF(ISERROR(RANK(AZ43,AZ43:AZ48,0)),0,RANK(AZ43,AZ43:AZ48,0)))</f>
        <v>0</v>
      </c>
      <c r="BB43" s="90" t="str">
        <f>IF(BA43=1,IF(ISNUMBER(MATCH(BA43,BA44:BA48,0)),"=",""),"")</f>
        <v/>
      </c>
      <c r="BC43" s="108">
        <f t="shared" ref="BC43:BC48" si="204">IF(OR(B43=0,AB43=1,AV43=2),0,G43)</f>
        <v>0</v>
      </c>
      <c r="BD43" s="90">
        <f>IF(OR(AB43=1,B43=0,AV43=2),0,IF(ISERROR(RANK(BC43,BC43:BC48,0)),0,RANK(BC43,BC43:BC48,0)))</f>
        <v>0</v>
      </c>
      <c r="BE43" s="90" t="str">
        <f>IF(BD43=1,IF(ISNUMBER(MATCH(BD43,BD44:BD48,0)),"=",""),"")</f>
        <v/>
      </c>
      <c r="BF43" s="90">
        <f>IF(CONCATENATE(BD43,BE43)="1=",1,0)</f>
        <v>0</v>
      </c>
      <c r="BG43" s="95"/>
      <c r="BH43" s="90">
        <f>IF(AND(BF43=1,BF44=1),IF('Result Calculations'!$E100=$A43,1,0),0)</f>
        <v>0</v>
      </c>
      <c r="BI43" s="90">
        <f>IF(AND(BF43=1,BF45=1),IF('Result Calculations'!$E101=$A43,1,0),0)</f>
        <v>0</v>
      </c>
      <c r="BJ43" s="90">
        <f>IF(AND(BF43=1,BF46=1),IF('Result Calculations'!$E102=$A43,1,0),0)</f>
        <v>0</v>
      </c>
      <c r="BK43" s="90">
        <f>IF(AND(BF43=1,BF47=1),IF('Result Calculations'!$E103=$A43,1,0),0)</f>
        <v>0</v>
      </c>
      <c r="BL43" s="90">
        <f>IF(AND(BF43=1,BF48=1),IF('Result Calculations'!$E104=$A43,1,0),0)</f>
        <v>0</v>
      </c>
      <c r="BM43" s="90">
        <f t="shared" ref="BM43:BM48" si="205">SUM(BG43:BL43)</f>
        <v>0</v>
      </c>
      <c r="BN43" s="90" t="str">
        <f>IF(BM43=1,IF(ISNUMBER(MATCH(BM43,BM44:BM48,0)),"=",""),"")</f>
        <v/>
      </c>
      <c r="BO43" s="90">
        <f>IF(AND(BM43=1,BM44=1),IF(BH43=1,1,0),IF(AND(BM43=1,BM45=1),IF(BI43=1,1,0),IF(AND(BM43=1,BM46=1),IF(BJ43=1,1,0),IF(AND(BM43=1,BM47=1),IF(BK43=1,1,0),IF(AND(BM43=1,BM48=1),IF(BL43=1,0),0)))))</f>
        <v>0</v>
      </c>
      <c r="BP43" s="244" t="str">
        <f t="shared" ref="BP43:BP48" si="206">IF(AX43=1,IF(AY43="=",IF(BA43=1,IF(BB43="=",IF(BD43=1,IF(BE43="=",IF(BM43=1,IF(BN43="=",IF(BO43=1,3,""),3),""),3),""),3),""),3),"")</f>
        <v/>
      </c>
      <c r="BQ43" s="90">
        <f t="shared" ref="BQ43:BQ48" si="207">IF(OR(B43=0,AB43=1,AV43=2,BP43=3),0,H43)</f>
        <v>0</v>
      </c>
      <c r="BR43" s="90">
        <f>IF(OR(AB43=1,B43=0,AV43=2,BP43=3),0,IF(ISERROR(RANK(BQ43,BQ43:BQ48,0)),0,RANK(BQ43,BQ43:BQ48,0)))</f>
        <v>0</v>
      </c>
      <c r="BS43" s="90" t="str">
        <f>IF(BR43=1,IF(ISNUMBER(MATCH(BR43,BR44:BR48,0)),"=",""),"")</f>
        <v/>
      </c>
      <c r="BT43" s="90">
        <f t="shared" ref="BT43:BT48" si="208">IF(OR(AB43=1,B43=0,AV43=2,BP43=3),0,I43)</f>
        <v>0</v>
      </c>
      <c r="BU43" s="90">
        <f>IF(OR(AB43=1,B43=0,AV43=2,BP43=3),0,IF(ISERROR(RANK(BT43,BT43:BT48,0)),0,RANK(BT43,BT43:BT48,0)))</f>
        <v>0</v>
      </c>
      <c r="BV43" s="90" t="str">
        <f>IF(BU43=1,IF(ISNUMBER(MATCH(BU43,BU44:BU48,0)),"=",""),"")</f>
        <v/>
      </c>
      <c r="BW43" s="108">
        <f t="shared" ref="BW43:BW48" si="209">IF(OR(B43=0,AB43=1,AV43=2,BP43=3),0,G43)</f>
        <v>0</v>
      </c>
      <c r="BX43" s="90">
        <f>IF(OR(AB43=1,B43=0,AV43=2,BP43=3),0,IF(ISERROR(RANK(BW43,BW43:BW48,0)),0,RANK(BW43,BW43:BW48,0)))</f>
        <v>0</v>
      </c>
      <c r="BY43" s="90" t="str">
        <f>IF(BX43=1,IF(ISNUMBER(MATCH(BX43,BX44:BX48,0)),"=",""),"")</f>
        <v/>
      </c>
      <c r="BZ43" s="90">
        <f>IF(CONCATENATE(BX43,BY43)="1=",1,0)</f>
        <v>0</v>
      </c>
      <c r="CA43" s="95"/>
      <c r="CB43" s="90">
        <f>IF(AND(BZ43=1,BZ44=1),IF('Result Calculations'!$E100=$A43,1,0),0)</f>
        <v>0</v>
      </c>
      <c r="CC43" s="90">
        <f>IF(AND(BZ43=1,BZ45=1),IF('Result Calculations'!$E101=$A43,1,0),0)</f>
        <v>0</v>
      </c>
      <c r="CD43" s="90">
        <f>IF(AND(BZ43=1,BZ46=1),IF('Result Calculations'!$E102=$A43,1,0),0)</f>
        <v>0</v>
      </c>
      <c r="CE43" s="90">
        <f>IF(AND(BZ43=1,BZ47=1),IF('Result Calculations'!$E103=$A43,1,0),0)</f>
        <v>0</v>
      </c>
      <c r="CF43" s="90">
        <f>IF(AND(BZ43=1,BZ48=1),IF('Result Calculations'!$E104=$A43,1,0),0)</f>
        <v>0</v>
      </c>
      <c r="CG43" s="90">
        <f t="shared" ref="CG43:CG48" si="210">SUM(CA43:CF43)</f>
        <v>0</v>
      </c>
      <c r="CH43" s="90" t="str">
        <f>IF(CG43=1,IF(ISNUMBER(MATCH(CG43,CG44:CG48,0)),"=",""),"")</f>
        <v/>
      </c>
      <c r="CI43" s="90">
        <f>IF(AND(CG43=1,CG44=1),IF(CB43=1,1,0),IF(AND(CG43=1,CG45=1),IF(CC43=1,1,0),IF(AND(CG43=1,CG46=1),IF(CD43=1,1,0),IF(AND(CG43=1,CG47=1),IF(CE43=1,1,0),IF(AND(CG43=1,CG48=1),IF(CF43=1,0),0)))))</f>
        <v>0</v>
      </c>
      <c r="CJ43" s="244" t="str">
        <f>IF(BR43=1,IF(BS43="=",IF(BU43=1,IF(BV43="=",IF(BX43=1,IF(BY43="=",IF(CG43=1,IF(CH43="=",IF(CI43=1,4,""),4),""),4),""),4),""),4),"")</f>
        <v/>
      </c>
      <c r="CK43" s="90">
        <f t="shared" ref="CK43:CK48" si="211">IF(OR(B43=0,AB43=1,AV43=2,BP43=3,CJ43=4),0,H43)</f>
        <v>0</v>
      </c>
      <c r="CL43" s="90">
        <f>IF(OR(AB43=1,B43=0,AV43=2,BP43=3,CJ43=4),0,IF(ISERROR(RANK(CK43,CK43:CK48,0)),0,RANK(CK43,CK43:CK48,0)))</f>
        <v>0</v>
      </c>
      <c r="CM43" s="90" t="str">
        <f>IF(CL43=1,IF(ISNUMBER(MATCH(CL43,CL44:CL48,0)),"=",""),"")</f>
        <v/>
      </c>
      <c r="CN43" s="90">
        <f t="shared" ref="CN43:CN48" si="212">IF(OR(AB43=1,B43=0,AV43=2,BP43=3,CJ43=4),0,I43)</f>
        <v>0</v>
      </c>
      <c r="CO43" s="90">
        <f>IF(OR(AB43=1,B43=0,AV43=2,BP43=3,CJ43=4),0,IF(ISERROR(RANK(CN43,CN43:CN48,0)),0,RANK(CN43,CN43:CN48,0)))</f>
        <v>0</v>
      </c>
      <c r="CP43" s="90" t="str">
        <f>IF(CO43=1,IF(ISNUMBER(MATCH(CO43,CO44:CO48,0)),"=",""),"")</f>
        <v/>
      </c>
      <c r="CQ43" s="108">
        <f t="shared" ref="CQ43:CQ48" si="213">IF(OR(B43=0,AB43=1,AV43=2,BP43=3,CJ43=4),0,G43)</f>
        <v>0</v>
      </c>
      <c r="CR43" s="90">
        <f>IF(OR(AB43=1,B43=0,AV43=2,BP43=3,CJ43=4),0,IF(ISERROR(RANK(CQ43,CQ43:CQ48,0)),0,RANK(CQ43,CQ43:CQ48,0)))</f>
        <v>0</v>
      </c>
      <c r="CS43" s="90" t="str">
        <f>IF(CR43=1,IF(ISNUMBER(MATCH(CR43,CR44:CR48,0)),"=",""),"")</f>
        <v/>
      </c>
      <c r="CT43" s="90">
        <f>IF(CONCATENATE(CR43,CS43)="1=",1,0)</f>
        <v>0</v>
      </c>
      <c r="CU43" s="95"/>
      <c r="CV43" s="90">
        <f>IF(AND(CT43=1,CT44=1),IF('Result Calculations'!$E100=$A43,1,0),0)</f>
        <v>0</v>
      </c>
      <c r="CW43" s="90">
        <f>IF(AND(CT43=1,CT45=1),IF('Result Calculations'!$E101=$A43,1,0),0)</f>
        <v>0</v>
      </c>
      <c r="CX43" s="90">
        <f>IF(AND(CT43=1,CT46=1),IF('Result Calculations'!$E102=$A43,1,0),0)</f>
        <v>0</v>
      </c>
      <c r="CY43" s="90">
        <f>IF(AND(CT43=1,CT47=1),IF('Result Calculations'!$E103=$A43,1,0),0)</f>
        <v>0</v>
      </c>
      <c r="CZ43" s="90">
        <f>IF(AND(CT43=1,CT48=1),IF('Result Calculations'!$E104=$A43,1,0),0)</f>
        <v>0</v>
      </c>
      <c r="DA43" s="90">
        <f t="shared" ref="DA43:DA48" si="214">SUM(CU43:CZ43)</f>
        <v>0</v>
      </c>
      <c r="DB43" s="90" t="str">
        <f>IF(DA43=1,IF(ISNUMBER(MATCH(DA43,DA44:DA48,0)),"=",""),"")</f>
        <v/>
      </c>
      <c r="DC43" s="90">
        <f>IF(AND(DA43=1,DA44=1),IF(CV43=1,1,0),IF(AND(DA43=1,DA45=1),IF(CW43=1,1,0),IF(AND(DA43=1,DA46=1),IF(CX43=1,1,0),IF(AND(DA43=1,DA47=1),IF(CY43=1,1,0),IF(AND(DA43=1,DA48=1),IF(CZ43=1,0),0)))))</f>
        <v>0</v>
      </c>
      <c r="DD43" s="244" t="str">
        <f>IF(CL43=1,IF(CM43="=",IF(CO43=1,IF(CP43="=",IF(CR43=1,IF(CS43="=",IF(DA43=1,IF(DB43="=",IF(DC43=1,5,""),5),""),5),""),5),""),5),"")</f>
        <v/>
      </c>
      <c r="DE43" s="90">
        <f t="shared" ref="DE43:DE48" si="215">IF(OR(B43=0,AB43=1,AV43=2,BP43=3,CJ43=4,DD43=5),0,H43)</f>
        <v>0</v>
      </c>
      <c r="DF43" s="90">
        <f>IF(OR(AB43=1,B43=0,AV43=2,BP43=3,CJ43=4,DD43=5),0,IF(ISERROR(RANK(DE43,DE43:DE48,0)),0,RANK(DE43,DE43:DE48,0)))</f>
        <v>0</v>
      </c>
      <c r="DG43" s="90" t="str">
        <f>IF(DF43=1,IF(ISNUMBER(MATCH(DF43,DF44:DF48,0)),"=",""),"")</f>
        <v/>
      </c>
      <c r="DH43" s="90">
        <f t="shared" ref="DH43:DH48" si="216">IF(OR(AB43=1,B43=0,AV43=2,BP43=3,CJ43=4,DD43=5),0,I43)</f>
        <v>0</v>
      </c>
      <c r="DI43" s="90">
        <f>IF(OR(AB43=1,B43=0,AV43=2,BP43=3,CJ43=4,DD43=5),0,IF(ISERROR(RANK(DH43,DH43:DH48,0)),0,RANK(DH43,DH43:DH48,0)))</f>
        <v>0</v>
      </c>
      <c r="DJ43" s="90" t="str">
        <f>IF(DI43=1,IF(ISNUMBER(MATCH(DI43,DI44:DI48,0)),"=",""),"")</f>
        <v/>
      </c>
      <c r="DK43" s="108">
        <f t="shared" ref="DK43:DK48" si="217">IF(OR(B43=0,AB43=1,AV43=2,BP43=3,CJ43=4,DD43=5),0,G43)</f>
        <v>0</v>
      </c>
      <c r="DL43" s="90">
        <f>IF(OR(AB43=1,B43=0,AV43=2,BP43=3,CJ43=4,DD43=5),0,IF(ISERROR(RANK(DK43,DK43:DK48,0)),0,RANK(DK43,DK43:DK48,0)))</f>
        <v>0</v>
      </c>
      <c r="DM43" s="90" t="str">
        <f>IF(DL43=1,IF(ISNUMBER(MATCH(DL43,DL44:DL48,0)),"=",""),"")</f>
        <v/>
      </c>
      <c r="DN43" s="90">
        <f>IF(CONCATENATE(DL43,DM43)="1=",1,0)</f>
        <v>0</v>
      </c>
      <c r="DO43" s="95"/>
      <c r="DP43" s="90">
        <f>IF(AND(DN43=1,DN44=1),IF('Result Calculations'!$E100=$A43,1,0),0)</f>
        <v>0</v>
      </c>
      <c r="DQ43" s="90">
        <f>IF(AND(DN43=1,DN45=1),IF('Result Calculations'!$E101=$A43,1,0),0)</f>
        <v>0</v>
      </c>
      <c r="DR43" s="90">
        <f>IF(AND(DN43=1,DN46=1),IF('Result Calculations'!$E102=$A43,1,0),0)</f>
        <v>0</v>
      </c>
      <c r="DS43" s="90">
        <f>IF(AND(DN43=1,DN47=1),IF('Result Calculations'!$E103=$A43,1,0),0)</f>
        <v>0</v>
      </c>
      <c r="DT43" s="90">
        <f>IF(AND(DN43=1,DN48=1),IF('Result Calculations'!$E104=$A43,1,0),0)</f>
        <v>0</v>
      </c>
      <c r="DU43" s="90">
        <f t="shared" ref="DU43:DU48" si="218">SUM(DO43:DT43)</f>
        <v>0</v>
      </c>
      <c r="DV43" s="90" t="str">
        <f>IF(DU43=1,IF(ISNUMBER(MATCH(DU43,DU44:DU48,0)),"=",""),"")</f>
        <v/>
      </c>
      <c r="DW43" s="90">
        <f>IF(AND(DU43=1,DU44=1),IF(DP43=1,1,0),IF(AND(DU43=1,DU45=1),IF(DQ43=1,1,0),IF(AND(DU43=1,DU46=1),IF(DR43=1,1,0),IF(AND(DU43=1,DU47=1),IF(DS43=1,1,0),IF(AND(DU43=1,DU48=1),IF(DT43=1,0),0)))))</f>
        <v>0</v>
      </c>
      <c r="DX43" s="244" t="str">
        <f>IF(DF43=1,IF(DG43="=",IF(DI43=1,IF(DJ43="=",IF(DL43=1,IF(DM43="=",IF(DU43=1,IF(DV43="=",IF(DW43=1,6,""),6),""),6),""),6),""),6),"")</f>
        <v/>
      </c>
      <c r="DY43" s="248">
        <f t="shared" ref="DY43:DY48" si="219">IF(AB43=1,6,IF(AV43=2,5,IF(BP43=3,4,IF(CJ43=4,3,IF(DD43=5,2,IF(DX43=6,1,0))))))</f>
        <v>0</v>
      </c>
      <c r="DZ43" s="244">
        <f>RANK(DY43,DY43:DY48,0)</f>
        <v>1</v>
      </c>
      <c r="EA43" s="244" t="str">
        <f>IF(ISNUMBER(MATCH(DZ43,DZ44:DZ48,0)),"=","")</f>
        <v>=</v>
      </c>
    </row>
    <row r="44" spans="1:131">
      <c r="A44" s="246" t="str">
        <f>Groups!C16</f>
        <v>Lisa Bonsor (Spain)</v>
      </c>
      <c r="B44" s="90">
        <f>SUM(COUNTIF(Results!K:K,A44),COUNTIF(Results!L:L,A44))</f>
        <v>0</v>
      </c>
      <c r="C44" s="90">
        <f>SUM(COUNTIF(Results!K:K,A44))</f>
        <v>0</v>
      </c>
      <c r="D44" s="90">
        <f t="shared" ref="D44:D47" si="220">B44-C44</f>
        <v>0</v>
      </c>
      <c r="E44" s="90">
        <f>SUM(SUMIF(Results!B:B,A44,Results!C:C),SUMIF(Results!J:J,A44,Results!G:G),SUMIF(Results!B:B,A44,Results!D:D),SUMIF(Results!J:J,A44,Results!H:H))</f>
        <v>0</v>
      </c>
      <c r="F44" s="90">
        <f>SUM(SUMIF(Results!B:B,A44,Results!G:G),SUMIF(Results!J:J,A44,Results!C:C),SUMIF(Results!B:B,A44,Results!H:H),SUMIF(Results!J:J,A44,Results!D:D))</f>
        <v>0</v>
      </c>
      <c r="G44" s="108">
        <f t="shared" ref="G44:G47" si="221">E44-F44</f>
        <v>0</v>
      </c>
      <c r="H44" s="90">
        <f t="shared" ref="H44:H48" si="222">C44*3</f>
        <v>0</v>
      </c>
      <c r="I44" s="90">
        <f>SUM(SUMIF(Results!N:N,A44,Results!R:R),SUMIF(Results!T:T,A44,Results!X:X))</f>
        <v>0</v>
      </c>
      <c r="J44" s="90">
        <f>IF(B44=0,0,RANK(H44,H43:H48,0))</f>
        <v>0</v>
      </c>
      <c r="K44" s="90" t="str">
        <f>IF(J44=1,IF(ISNUMBER(MATCH(J44,J45:J48,0)),"=",IF(ISNUMBER(MATCH(J44,J43,0)),"=","")),"")</f>
        <v/>
      </c>
      <c r="L44" s="90">
        <f t="shared" si="195"/>
        <v>-1</v>
      </c>
      <c r="M44" s="90">
        <f>IF(B44=0,0,IF(ISERROR(RANK(L44,L43:L48,0)),0,RANK(L44,L43:L48,0)))</f>
        <v>0</v>
      </c>
      <c r="N44" s="90" t="str">
        <f>IF(M44=1,IF(ISNUMBER(MATCH(M44,M45:M48,0)),"=",IF(ISNUMBER(MATCH(M44,M43,0)),"=","")),"")</f>
        <v/>
      </c>
      <c r="O44" s="90">
        <f t="shared" si="196"/>
        <v>-1</v>
      </c>
      <c r="P44" s="90">
        <f>IF(B44=0,0,IF(ISERROR(RANK(O44,O43:O48,0)),0,RANK(O44,O43:O48,0)))</f>
        <v>0</v>
      </c>
      <c r="Q44" s="90" t="str">
        <f>IF(P44=1,IF(ISNUMBER(MATCH(P44,P45:P48,0)),"=",IF(ISNUMBER(MATCH(P44,P43,0)),"=","")),"")</f>
        <v/>
      </c>
      <c r="R44" s="90">
        <f t="shared" ref="R44:R48" si="223">IF(CONCATENATE(P44,Q44)="1=",1,0)</f>
        <v>0</v>
      </c>
      <c r="S44" s="90">
        <f>IF(AND(R43=1,R44=1),IF('Result Calculations'!$E100=$A44,1,0),0)</f>
        <v>0</v>
      </c>
      <c r="T44" s="95"/>
      <c r="U44" s="90">
        <f>IF(AND(R44=1,R45=1),IF('Result Calculations'!$E105=$A44,1,0),0)</f>
        <v>0</v>
      </c>
      <c r="V44" s="90">
        <f>IF(AND(R44=1,R46=1),IF('Result Calculations'!$E106=$A44,1,0),0)</f>
        <v>0</v>
      </c>
      <c r="W44" s="90">
        <f>IF(AND(R44=1,R47=1),IF('Result Calculations'!$E107=$A44,1,0),0)</f>
        <v>0</v>
      </c>
      <c r="X44" s="90">
        <f>IF(AND(R44=1,R48=1),IF('Result Calculations'!$E108=$A44,1,0),0)</f>
        <v>0</v>
      </c>
      <c r="Y44" s="90">
        <f t="shared" si="197"/>
        <v>0</v>
      </c>
      <c r="Z44" s="90" t="str">
        <f>IF(Y44=1,IF(ISNUMBER(MATCH(Y44,Y45:Y48,0)),"=",IF(ISNUMBER(MATCH(Y44,Y43,0)),"=","")),"")</f>
        <v/>
      </c>
      <c r="AA44" s="90">
        <f>IF(AND(Y44=1,Y43=1),IF(S44=1,1,0),IF(AND(Y44=1,Y45=1),IF(U44=1,1,0),IF(AND(Y44=1,Y46=1),IF(V44=1,1,0),IF(AND(Y44=1,Y47=1),IF(W44=1,1,0),IF(AND(Y44=1,Y48=1),IF(X44=1,0),0)))))</f>
        <v>0</v>
      </c>
      <c r="AB44" s="244" t="str">
        <f t="shared" ref="AB44:AB48" si="224">IF(J44=1,IF(K44="=",IF(M44=1,IF(N44="=",IF(P44=1,IF(Q44="=",IF(Y44=1,IF(Z44="=",IF(AA44=1,2,""),2),""),2),""),2),""),2),"")</f>
        <v/>
      </c>
      <c r="AC44" s="90">
        <f t="shared" si="198"/>
        <v>0</v>
      </c>
      <c r="AD44" s="90">
        <f>IF(OR(AB44=1,B44=0),0,IF(ISERROR(RANK(AC44,AC43:AC48,0)),0,RANK(AC44,AC43:AC48,0)))</f>
        <v>0</v>
      </c>
      <c r="AE44" s="90" t="str">
        <f>IF(AD44=1,IF(ISNUMBER(MATCH(AD44,AD45:AD48,0)),"=",IF(ISNUMBER(MATCH(AD44,AD43,0)),"=","")),"")</f>
        <v/>
      </c>
      <c r="AF44" s="90">
        <f t="shared" si="199"/>
        <v>-1</v>
      </c>
      <c r="AG44" s="90">
        <f>IF(OR(AB44=1,B44=0),0,IF(ISERROR(RANK(AF44,AF43:AF48,0)),0,RANK(AF44,AF43:AF48,0)))</f>
        <v>0</v>
      </c>
      <c r="AH44" s="90" t="str">
        <f>IF(AG44=1,IF(ISNUMBER(MATCH(AG44,AG45:AG48,0)),"=",IF(ISNUMBER(MATCH(AG44,AG43,0)),"=","")),"")</f>
        <v/>
      </c>
      <c r="AI44" s="90">
        <f t="shared" si="200"/>
        <v>-1</v>
      </c>
      <c r="AJ44" s="90">
        <f>IF(OR(AB44=1,B44=0),0,IF(ISERROR(RANK(AI44,AI43:AI48,0)),0,RANK(AI44,AI43:AI48,0)))</f>
        <v>0</v>
      </c>
      <c r="AK44" s="90" t="str">
        <f>IF(AJ44=1,IF(ISNUMBER(MATCH(AJ44,AJ45:AJ48,0)),"=",IF(ISNUMBER(MATCH(AJ44,AJ43,0)),"=","")),"")</f>
        <v/>
      </c>
      <c r="AL44" s="90">
        <f t="shared" ref="AL44:AL48" si="225">IF(CONCATENATE(AJ44,AK44)="1=",1,0)</f>
        <v>0</v>
      </c>
      <c r="AM44" s="90">
        <f>IF(AND(AL43=1,AL44=1),IF('Result Calculations'!$E100=$A44,1,0),0)</f>
        <v>0</v>
      </c>
      <c r="AN44" s="95"/>
      <c r="AO44" s="90">
        <f>IF(AND(AL44=1,AL45=1),IF('Result Calculations'!$E105=$A44,1,0),0)</f>
        <v>0</v>
      </c>
      <c r="AP44" s="90">
        <f>IF(AND(AL44=1,AL46=1),IF('Result Calculations'!$E106=$A44,1,0),0)</f>
        <v>0</v>
      </c>
      <c r="AQ44" s="90">
        <f>IF(AND(AL44=1,AL47=1),IF('Result Calculations'!$E107=$A44,1,0),0)</f>
        <v>0</v>
      </c>
      <c r="AR44" s="90">
        <f>IF(AND(AL44=1,AL48=1),IF('Result Calculations'!$E108=$A44,1,0),0)</f>
        <v>0</v>
      </c>
      <c r="AS44" s="90">
        <f t="shared" si="201"/>
        <v>0</v>
      </c>
      <c r="AT44" s="90" t="str">
        <f>IF(AS44=1,IF(ISNUMBER(MATCH(AS44,AS45:AS48,0)),"=",IF(ISNUMBER(MATCH(AS44,AS43,0)),"=","")),"")</f>
        <v/>
      </c>
      <c r="AU44" s="90">
        <f>IF(AND(AS44=1,AS43=1),IF(AM44=1,1,0),IF(AND(AS44=1,AS45=1),IF(AO44=1,1,0),IF(AND(AS44=1,AS46=1),IF(AP44=1,1,0),IF(AND(AS44=1,AS47=1),IF(AQ44=1,1,0),IF(AND(AS44=1,AS48=1),IF(AR44=1,0),0)))))</f>
        <v>0</v>
      </c>
      <c r="AV44" s="244" t="str">
        <f t="shared" ref="AV44:AV48" si="226">IF(AD44=1,IF(AE44="=",IF(AG44=1,IF(AH44="=",IF(AJ44=1,IF(AK44="=",IF(AS44=1,IF(AT44="=",IF(AU44=1,2,""),2),""),2),""),2),""),2),"")</f>
        <v/>
      </c>
      <c r="AW44" s="90">
        <f t="shared" si="202"/>
        <v>0</v>
      </c>
      <c r="AX44" s="90">
        <f>IF(OR(AB44=1,B44=0,AV44=2),0,IF(ISERROR(RANK(AW44,AW43:AW48,0)),0,RANK(AW44,AW43:AW48,0)))</f>
        <v>0</v>
      </c>
      <c r="AY44" s="90" t="str">
        <f>IF(AX44=1,IF(ISNUMBER(MATCH(AX44,AX45:AX48,0)),"=",IF(ISNUMBER(MATCH(AX44,AX43,0)),"=","")),"")</f>
        <v/>
      </c>
      <c r="AZ44" s="90">
        <f t="shared" si="203"/>
        <v>0</v>
      </c>
      <c r="BA44" s="90">
        <f>IF(OR(AB44=1,B44=0,AV44=2),0,IF(ISERROR(RANK(AZ44,AZ43:AZ48,0)),0,RANK(AZ44,AZ43:AZ48,0)))</f>
        <v>0</v>
      </c>
      <c r="BB44" s="90" t="str">
        <f>IF(BA44=1,IF(ISNUMBER(MATCH(BA44,BA45:BA48,0)),"=",IF(ISNUMBER(MATCH(BA44,BA43,0)),"=","")),"")</f>
        <v/>
      </c>
      <c r="BC44" s="108">
        <f t="shared" si="204"/>
        <v>0</v>
      </c>
      <c r="BD44" s="90">
        <f>IF(OR(AB44=1,B44=0,AV44=2),0,IF(ISERROR(RANK(BC44,BC43:BC48,0)),0,RANK(BC44,BC43:BC48,0)))</f>
        <v>0</v>
      </c>
      <c r="BE44" s="90" t="str">
        <f>IF(BD44=1,IF(ISNUMBER(MATCH(BD44,BD45:BD48,0)),"=",IF(ISNUMBER(MATCH(BD44,BD43,0)),"=","")),"")</f>
        <v/>
      </c>
      <c r="BF44" s="90">
        <f t="shared" ref="BF44:BF48" si="227">IF(CONCATENATE(BD44,BE44)="1=",1,0)</f>
        <v>0</v>
      </c>
      <c r="BG44" s="90">
        <f>IF(AND(BF43=1,BF44=1),IF('Result Calculations'!$E100=$A44,1,0),0)</f>
        <v>0</v>
      </c>
      <c r="BH44" s="95"/>
      <c r="BI44" s="90">
        <f>IF(AND(BF44=1,BF45=1),IF('Result Calculations'!$E105=$A44,1,0),0)</f>
        <v>0</v>
      </c>
      <c r="BJ44" s="90">
        <f>IF(AND(BF44=1,BF46=1),IF('Result Calculations'!$E106=$A44,1,0),0)</f>
        <v>0</v>
      </c>
      <c r="BK44" s="90">
        <f>IF(AND(BF44=1,BF47=1),IF('Result Calculations'!$E107=$A44,1,0),0)</f>
        <v>0</v>
      </c>
      <c r="BL44" s="90">
        <f>IF(AND(BF44=1,BF48=1),IF('Result Calculations'!$E108=$A44,1,0),0)</f>
        <v>0</v>
      </c>
      <c r="BM44" s="90">
        <f t="shared" si="205"/>
        <v>0</v>
      </c>
      <c r="BN44" s="90" t="str">
        <f>IF(BM44=1,IF(ISNUMBER(MATCH(BM44,BM45:BM48,0)),"=",IF(ISNUMBER(MATCH(BM44,BM43,0)),"=","")),"")</f>
        <v/>
      </c>
      <c r="BO44" s="90">
        <f>IF(AND(BM44=1,BM43=1),IF(BG44=1,1,0),IF(AND(BM44=1,BM45=1),IF(BI44=1,1,0),IF(AND(BM44=1,BM46=1),IF(BJ44=1,1,0),IF(AND(BM44=1,BM47=1),IF(BK44=1,1,0),IF(AND(BM44=1,BM48=1),IF(BL44=1,0),0)))))</f>
        <v>0</v>
      </c>
      <c r="BP44" s="244" t="str">
        <f t="shared" si="206"/>
        <v/>
      </c>
      <c r="BQ44" s="90">
        <f t="shared" si="207"/>
        <v>0</v>
      </c>
      <c r="BR44" s="90">
        <f>IF(OR(AB44=1,B44=0,AV44=2,BP44=3),0,IF(ISERROR(RANK(BQ44,BQ43:BQ48,0)),0,RANK(BQ44,BQ43:BQ48,0)))</f>
        <v>0</v>
      </c>
      <c r="BS44" s="90" t="str">
        <f>IF(BR44=1,IF(ISNUMBER(MATCH(BR44,BR45:BR48,0)),"=",IF(ISNUMBER(MATCH(BR44,BR43,0)),"=","")),"")</f>
        <v/>
      </c>
      <c r="BT44" s="90">
        <f t="shared" si="208"/>
        <v>0</v>
      </c>
      <c r="BU44" s="90">
        <f>IF(OR(AB44=1,B44=0,AV44=2,BP44=3),0,IF(ISERROR(RANK(BT44,BT43:BT48,0)),0,RANK(BT44,BT43:BT48,0)))</f>
        <v>0</v>
      </c>
      <c r="BV44" s="90" t="str">
        <f>IF(BU44=1,IF(ISNUMBER(MATCH(BU44,BU45:BU48,0)),"=",IF(ISNUMBER(MATCH(BU44,BU43,0)),"=","")),"")</f>
        <v/>
      </c>
      <c r="BW44" s="108">
        <f t="shared" si="209"/>
        <v>0</v>
      </c>
      <c r="BX44" s="90">
        <f>IF(OR(AB44=1,B44=0,AV44=2,BP43=3),0,IF(ISERROR(RANK(BW44,BW43:BW48,0)),0,RANK(BW44,BW43:BW48,0)))</f>
        <v>0</v>
      </c>
      <c r="BY44" s="90" t="str">
        <f>IF(BX44=1,IF(ISNUMBER(MATCH(BX44,BX45:BX48,0)),"=",IF(ISNUMBER(MATCH(BX44,BX43,0)),"=","")),"")</f>
        <v/>
      </c>
      <c r="BZ44" s="90">
        <f t="shared" ref="BZ44:BZ48" si="228">IF(CONCATENATE(BX44,BY44)="1=",1,0)</f>
        <v>0</v>
      </c>
      <c r="CA44" s="90">
        <f>IF(AND(BZ43=1,BZ44=1),IF('Result Calculations'!$E100=$A44,1,0),0)</f>
        <v>0</v>
      </c>
      <c r="CB44" s="95"/>
      <c r="CC44" s="90">
        <f>IF(AND(BZ44=1,BZ45=1),IF('Result Calculations'!$E105=$A44,1,0),0)</f>
        <v>0</v>
      </c>
      <c r="CD44" s="90">
        <f>IF(AND(BZ44=1,BZ46=1),IF('Result Calculations'!$E106=$A44,1,0),0)</f>
        <v>0</v>
      </c>
      <c r="CE44" s="90">
        <f>IF(AND(BZ44=1,BZ47=1),IF('Result Calculations'!$E107=$A44,1,0),0)</f>
        <v>0</v>
      </c>
      <c r="CF44" s="90">
        <f>IF(AND(BZ44=1,BZ48=1),IF('Result Calculations'!$E108=$A44,1,0),0)</f>
        <v>0</v>
      </c>
      <c r="CG44" s="90">
        <f t="shared" si="210"/>
        <v>0</v>
      </c>
      <c r="CH44" s="90" t="str">
        <f>IF(CG44=1,IF(ISNUMBER(MATCH(CG44,CG45:CG48,0)),"=",IF(ISNUMBER(MATCH(CG44,CG43,0)),"=","")),"")</f>
        <v/>
      </c>
      <c r="CI44" s="90">
        <f>IF(AND(CG44=1,CG43=1),IF(CA44=1,1,0),IF(AND(CG44=1,CG45=1),IF(CC44=1,1,0),IF(AND(CG44=1,CG46=1),IF(CD44=1,1,0),IF(AND(CG44=1,CG47=1),IF(CE44=1,1,0),IF(AND(CG44=1,CG48=1),IF(CF44=1,0),0)))))</f>
        <v>0</v>
      </c>
      <c r="CJ44" s="244" t="str">
        <f t="shared" ref="CJ44:CJ48" si="229">IF(BR44=1,IF(BS44="=",IF(BU44=1,IF(BV44="=",IF(BX44=1,IF(BY44="=",IF(CG44=1,IF(CH44="=",IF(CI44=1,4,""),4),""),4),""),4),""),4),"")</f>
        <v/>
      </c>
      <c r="CK44" s="90">
        <f t="shared" si="211"/>
        <v>0</v>
      </c>
      <c r="CL44" s="90">
        <f>IF(OR(AB44=1,B44=0,AV44=2,BP44=3,CJ44=4),0,IF(ISERROR(RANK(CK44,CK43:CK48,0)),0,RANK(CK44,CK43:CK48,0)))</f>
        <v>0</v>
      </c>
      <c r="CM44" s="90" t="str">
        <f>IF(CL44=1,IF(ISNUMBER(MATCH(CL44,CL45:CL48,0)),"=",IF(ISNUMBER(MATCH(CL44,CL43,0)),"=","")),"")</f>
        <v/>
      </c>
      <c r="CN44" s="90">
        <f t="shared" si="212"/>
        <v>0</v>
      </c>
      <c r="CO44" s="90">
        <f>IF(OR(AB44=1,B44=0,AV44=2,BP44=3,CJ44=4),0,IF(ISERROR(RANK(CN44,CN43:CN48,0)),0,RANK(CN44,CN43:CN48,0)))</f>
        <v>0</v>
      </c>
      <c r="CP44" s="90" t="str">
        <f>IF(CO44=1,IF(ISNUMBER(MATCH(CO44,CO45:CO48,0)),"=",IF(ISNUMBER(MATCH(CO44,CO43,0)),"=","")),"")</f>
        <v/>
      </c>
      <c r="CQ44" s="108">
        <f t="shared" si="213"/>
        <v>0</v>
      </c>
      <c r="CR44" s="90">
        <f>IF(OR(AB44=1,B44=0,AV44=2,BP43=3,CJ44=4),0,IF(ISERROR(RANK(CQ44,CQ43:CQ48,0)),0,RANK(CQ44,CQ43:CQ48,0)))</f>
        <v>0</v>
      </c>
      <c r="CS44" s="90" t="str">
        <f>IF(CR44=1,IF(ISNUMBER(MATCH(CR44,CR45:CR48,0)),"=",IF(ISNUMBER(MATCH(CR44,CR43,0)),"=","")),"")</f>
        <v/>
      </c>
      <c r="CT44" s="90">
        <f t="shared" ref="CT44:CT48" si="230">IF(CONCATENATE(CR44,CS44)="1=",1,0)</f>
        <v>0</v>
      </c>
      <c r="CU44" s="90">
        <f>IF(AND(CT43=1,CT44=1),IF('Result Calculations'!$E100=$A44,1,0),0)</f>
        <v>0</v>
      </c>
      <c r="CV44" s="95"/>
      <c r="CW44" s="90">
        <f>IF(AND(CT44=1,CT45=1),IF('Result Calculations'!$E105=$A44,1,0),0)</f>
        <v>0</v>
      </c>
      <c r="CX44" s="90">
        <f>IF(AND(CT44=1,CT46=1),IF('Result Calculations'!$E106=$A44,1,0),0)</f>
        <v>0</v>
      </c>
      <c r="CY44" s="90">
        <f>IF(AND(CT44=1,CT47=1),IF('Result Calculations'!$E107=$A44,1,0),0)</f>
        <v>0</v>
      </c>
      <c r="CZ44" s="90">
        <f>IF(AND(CT44=1,CT48=1),IF('Result Calculations'!$E108=$A44,1,0),0)</f>
        <v>0</v>
      </c>
      <c r="DA44" s="90">
        <f t="shared" si="214"/>
        <v>0</v>
      </c>
      <c r="DB44" s="90" t="str">
        <f>IF(DA44=1,IF(ISNUMBER(MATCH(DA44,DA45:DA48,0)),"=",IF(ISNUMBER(MATCH(DA44,DA43,0)),"=","")),"")</f>
        <v/>
      </c>
      <c r="DC44" s="90">
        <f>IF(AND(DA44=1,DA43=1),IF(CU44=1,1,0),IF(AND(DA44=1,DA45=1),IF(CW44=1,1,0),IF(AND(DA44=1,DA46=1),IF(CX44=1,1,0),IF(AND(DA44=1,DA47=1),IF(CY44=1,1,0),IF(AND(DA44=1,DA48=1),IF(CZ44=1,0),0)))))</f>
        <v>0</v>
      </c>
      <c r="DD44" s="244" t="str">
        <f t="shared" ref="DD44:DD48" si="231">IF(CL44=1,IF(CM44="=",IF(CO44=1,IF(CP44="=",IF(CR44=1,IF(CS44="=",IF(DA44=1,IF(DB44="=",IF(DC44=1,5,""),5),""),5),""),5),""),5),"")</f>
        <v/>
      </c>
      <c r="DE44" s="90">
        <f t="shared" si="215"/>
        <v>0</v>
      </c>
      <c r="DF44" s="90">
        <f>IF(OR(AB44=1,B44=0,AV44=2,BP44=3,CJ44=4,DD44=5),0,IF(ISERROR(RANK(DE44,DE43:DE48,0)),0,RANK(DE44,DE43:DE48,0)))</f>
        <v>0</v>
      </c>
      <c r="DG44" s="90" t="str">
        <f>IF(DF44=1,IF(ISNUMBER(MATCH(DF44,DF45:DF48,0)),"=",IF(ISNUMBER(MATCH(DF44,DF43,0)),"=","")),"")</f>
        <v/>
      </c>
      <c r="DH44" s="90">
        <f t="shared" si="216"/>
        <v>0</v>
      </c>
      <c r="DI44" s="90">
        <f>IF(OR(AB44=1,B44=0,AV44=2,BP44=3,CJ44=4,DD44=5),0,IF(ISERROR(RANK(DH44,DH43:DH48,0)),0,RANK(DH44,DH43:DH48,0)))</f>
        <v>0</v>
      </c>
      <c r="DJ44" s="90" t="str">
        <f>IF(DI44=1,IF(ISNUMBER(MATCH(DI44,DI45:DI48,0)),"=",IF(ISNUMBER(MATCH(DI44,DI43,0)),"=","")),"")</f>
        <v/>
      </c>
      <c r="DK44" s="108">
        <f t="shared" si="217"/>
        <v>0</v>
      </c>
      <c r="DL44" s="90">
        <f>IF(OR(AB44=1,B44=0,AV44=2,BP43=3,CJ44=4,DD44=5),0,IF(ISERROR(RANK(DK44,DK43:DK48,0)),0,RANK(DK44,DK43:DK48,0)))</f>
        <v>0</v>
      </c>
      <c r="DM44" s="90" t="str">
        <f>IF(DL44=1,IF(ISNUMBER(MATCH(DL44,DL45:DL48,0)),"=",IF(ISNUMBER(MATCH(DL44,DL43,0)),"=","")),"")</f>
        <v/>
      </c>
      <c r="DN44" s="90">
        <f t="shared" ref="DN44:DN48" si="232">IF(CONCATENATE(DL44,DM44)="1=",1,0)</f>
        <v>0</v>
      </c>
      <c r="DO44" s="90">
        <f>IF(AND(DN43=1,DN44=1),IF('Result Calculations'!$E100=$A44,1,0),0)</f>
        <v>0</v>
      </c>
      <c r="DP44" s="95"/>
      <c r="DQ44" s="90">
        <f>IF(AND(DN44=1,DN45=1),IF('Result Calculations'!$E105=$A44,1,0),0)</f>
        <v>0</v>
      </c>
      <c r="DR44" s="90">
        <f>IF(AND(DN44=1,DN46=1),IF('Result Calculations'!$E106=$A44,1,0),0)</f>
        <v>0</v>
      </c>
      <c r="DS44" s="90">
        <f>IF(AND(DN44=1,DN47=1),IF('Result Calculations'!$E107=$A44,1,0),0)</f>
        <v>0</v>
      </c>
      <c r="DT44" s="90">
        <f>IF(AND(DN44=1,DN48=1),IF('Result Calculations'!$E108=$A44,1,0),0)</f>
        <v>0</v>
      </c>
      <c r="DU44" s="90">
        <f t="shared" si="218"/>
        <v>0</v>
      </c>
      <c r="DV44" s="90" t="str">
        <f>IF(DU44=1,IF(ISNUMBER(MATCH(DU44,DU45:DU48,0)),"=",IF(ISNUMBER(MATCH(DU44,DU43,0)),"=","")),"")</f>
        <v/>
      </c>
      <c r="DW44" s="90">
        <f>IF(AND(DU44=1,DU43=1),IF(DO44=1,1,0),IF(AND(DU44=1,DU45=1),IF(DQ44=1,1,0),IF(AND(DU44=1,DU46=1),IF(DR44=1,1,0),IF(AND(DU44=1,DU47=1),IF(DS44=1,1,0),IF(AND(DU44=1,DU48=1),IF(DT44=1,0),0)))))</f>
        <v>0</v>
      </c>
      <c r="DX44" s="244" t="str">
        <f t="shared" ref="DX44:DX48" si="233">IF(DF44=1,IF(DG44="=",IF(DI44=1,IF(DJ44="=",IF(DL44=1,IF(DM44="=",IF(DU44=1,IF(DV44="=",IF(DW44=1,6,""),6),""),6),""),6),""),6),"")</f>
        <v/>
      </c>
      <c r="DY44" s="248">
        <f t="shared" si="219"/>
        <v>0</v>
      </c>
      <c r="DZ44" s="244">
        <f>RANK(DY44,DY43:DY48,0)</f>
        <v>1</v>
      </c>
      <c r="EA44" s="244" t="str">
        <f>IF(OR(ISNUMBER(MATCH(DZ44,DZ45:DZ48,0)),ISNUMBER(MATCH(DZ44,DZ43:DZ43,0))),"=","")</f>
        <v>=</v>
      </c>
    </row>
    <row r="45" spans="1:131">
      <c r="A45" s="246" t="str">
        <f>Groups!C17</f>
        <v>Esme Haley (South Africa )</v>
      </c>
      <c r="B45" s="90">
        <f>SUM(COUNTIF(Results!K:K,A45),COUNTIF(Results!L:L,A45))</f>
        <v>0</v>
      </c>
      <c r="C45" s="90">
        <f>SUM(COUNTIF(Results!K:K,A45))</f>
        <v>0</v>
      </c>
      <c r="D45" s="90">
        <f t="shared" si="220"/>
        <v>0</v>
      </c>
      <c r="E45" s="90">
        <f>SUM(SUMIF(Results!B:B,A45,Results!C:C),SUMIF(Results!J:J,A45,Results!G:G),SUMIF(Results!B:B,A45,Results!D:D),SUMIF(Results!J:J,A45,Results!H:H))</f>
        <v>0</v>
      </c>
      <c r="F45" s="90">
        <f>SUM(SUMIF(Results!B:B,A45,Results!G:G),SUMIF(Results!J:J,A45,Results!C:C),SUMIF(Results!B:B,A45,Results!H:H),SUMIF(Results!J:J,A45,Results!D:D))</f>
        <v>0</v>
      </c>
      <c r="G45" s="108">
        <f t="shared" si="221"/>
        <v>0</v>
      </c>
      <c r="H45" s="90">
        <f t="shared" si="222"/>
        <v>0</v>
      </c>
      <c r="I45" s="90">
        <f>SUM(SUMIF(Results!N:N,A45,Results!R:R),SUMIF(Results!T:T,A45,Results!X:X))</f>
        <v>0</v>
      </c>
      <c r="J45" s="90">
        <f>IF(B45=0,0,RANK(H45,H43:H48,0))</f>
        <v>0</v>
      </c>
      <c r="K45" s="90" t="str">
        <f>IF(J45=1,IF(ISNUMBER(MATCH(J45,J46:J48,0)),"=",IF(ISNUMBER(MATCH(J45,J43:J44,0)),"=","")),"")</f>
        <v/>
      </c>
      <c r="L45" s="90">
        <f t="shared" si="195"/>
        <v>-1</v>
      </c>
      <c r="M45" s="90">
        <f>IF(B45=0,0,IF(ISERROR(RANK(L45,L43:L48,0)),0,RANK(L45,L43:L48,0)))</f>
        <v>0</v>
      </c>
      <c r="N45" s="90" t="str">
        <f>IF(M45=1,IF(ISNUMBER(MATCH(M45,M46:M48,0)),"=",IF(ISNUMBER(MATCH(M45,M43:M44,0)),"=","")),"")</f>
        <v/>
      </c>
      <c r="O45" s="90">
        <f t="shared" si="196"/>
        <v>-1</v>
      </c>
      <c r="P45" s="90">
        <f>IF(B45=0,0,IF(ISERROR(RANK(O45,O43:O48,0)),0,RANK(O45,O43:O48,0)))</f>
        <v>0</v>
      </c>
      <c r="Q45" s="90" t="str">
        <f>IF(P45=1,IF(ISNUMBER(MATCH(P45,P46:P48,0)),"=",IF(ISNUMBER(MATCH(P45,P43:P44,0)),"=","")),"")</f>
        <v/>
      </c>
      <c r="R45" s="90">
        <f t="shared" si="223"/>
        <v>0</v>
      </c>
      <c r="S45" s="90">
        <f>IF(AND(R43=1,R45=1),IF('Result Calculations'!$E101=$A45,1,0),0)</f>
        <v>0</v>
      </c>
      <c r="T45" s="90">
        <f>IF(AND(R44=1,R45=1),IF('Result Calculations'!$E105=$A45,1,0),0)</f>
        <v>0</v>
      </c>
      <c r="U45" s="95"/>
      <c r="V45" s="90">
        <f>IF(AND(R45=1,R46=1),IF('Result Calculations'!$E109=$A45,1,0),0)</f>
        <v>0</v>
      </c>
      <c r="W45" s="90">
        <f>IF(AND(R45=1,R47=1),IF('Result Calculations'!$E110=$A45,1,0),0)</f>
        <v>0</v>
      </c>
      <c r="X45" s="90">
        <f>IF(AND(R45=1,R48=1),IF('Result Calculations'!$E111=$A45,1,0),0)</f>
        <v>0</v>
      </c>
      <c r="Y45" s="90">
        <f t="shared" si="197"/>
        <v>0</v>
      </c>
      <c r="Z45" s="90" t="str">
        <f>IF(Y45=1,IF(ISNUMBER(MATCH(Y45,Y46:Y48,0)),"=",IF(ISNUMBER(MATCH(Y45,Y43:Y44,0)),"=","")),"")</f>
        <v/>
      </c>
      <c r="AA45" s="90">
        <f>IF(AND(Y45=1,Y43=1),IF(S45=1,1,0),IF(AND(Y45=1,Y44=1),IF(T45=1,1,0),IF(AND(Y45=1,Y46=1),IF(V45=1,1,0),IF(AND(Y45=1,Y47=1),IF(W45=1,1,0),IF(AND(Y45=1,Y48=1),IF(X45=1,0),0)))))</f>
        <v>0</v>
      </c>
      <c r="AB45" s="244" t="str">
        <f t="shared" si="224"/>
        <v/>
      </c>
      <c r="AC45" s="90">
        <f t="shared" si="198"/>
        <v>0</v>
      </c>
      <c r="AD45" s="90">
        <f>IF(OR(AB45=1,B45=0),0,IF(ISERROR(RANK(AC45,AC43:AC48,0)),0,RANK(AC45,AC43:AC48,0)))</f>
        <v>0</v>
      </c>
      <c r="AE45" s="90" t="str">
        <f>IF(AD45=1,IF(ISNUMBER(MATCH(AD45,AD46:AD48,0)),"=",IF(ISNUMBER(MATCH(AD45,AD43:AD44,0)),"=","")),"")</f>
        <v/>
      </c>
      <c r="AF45" s="90">
        <f t="shared" si="199"/>
        <v>-1</v>
      </c>
      <c r="AG45" s="90">
        <f>IF(OR(AB45=1,B45=0),0,IF(ISERROR(RANK(AF45,AF43:AF48,0)),0,RANK(AF45,AF43:AF48,0)))</f>
        <v>0</v>
      </c>
      <c r="AH45" s="90" t="str">
        <f>IF(AG45=1,IF(ISNUMBER(MATCH(AG45,AG46:AG48,0)),"=",IF(ISNUMBER(MATCH(AG45,AG43:AG44,0)),"=","")),"")</f>
        <v/>
      </c>
      <c r="AI45" s="90">
        <f t="shared" si="200"/>
        <v>-1</v>
      </c>
      <c r="AJ45" s="90">
        <f>IF(OR(AB45=1,B45=0),0,IF(ISERROR(RANK(AI45,AI43:AI48,0)),0,RANK(AI45,AI43:AI48,0)))</f>
        <v>0</v>
      </c>
      <c r="AK45" s="90" t="str">
        <f>IF(AJ45=1,IF(ISNUMBER(MATCH(AJ45,AJ46:AJ48,0)),"=",IF(ISNUMBER(MATCH(AJ45,AJ43:AJ44,0)),"=","")),"")</f>
        <v/>
      </c>
      <c r="AL45" s="90">
        <f t="shared" si="225"/>
        <v>0</v>
      </c>
      <c r="AM45" s="90">
        <f>IF(AND(AL43=1,AL45=1),IF('Result Calculations'!$E101=$A45,1,0),0)</f>
        <v>0</v>
      </c>
      <c r="AN45" s="90">
        <f>IF(AND(AL44=1,AL45=1),IF('Result Calculations'!$E105=$A45,1,0),0)</f>
        <v>0</v>
      </c>
      <c r="AO45" s="95"/>
      <c r="AP45" s="90">
        <f>IF(AND(AL45=1,AL46=1),IF('Result Calculations'!$E109=$A45,1,0),0)</f>
        <v>0</v>
      </c>
      <c r="AQ45" s="90">
        <f>IF(AND(AL45=1,AL47=1),IF('Result Calculations'!$E110=$A45,1,0),0)</f>
        <v>0</v>
      </c>
      <c r="AR45" s="90">
        <f>IF(AND(AL45=1,AL48=1),IF('Result Calculations'!$E111=$A45,1,0),0)</f>
        <v>0</v>
      </c>
      <c r="AS45" s="90">
        <f t="shared" si="201"/>
        <v>0</v>
      </c>
      <c r="AT45" s="90" t="str">
        <f>IF(AS45=1,IF(ISNUMBER(MATCH(AS45,AS46:AS48,0)),"=",IF(ISNUMBER(MATCH(AS45,AS43:AS44,0)),"=","")),"")</f>
        <v/>
      </c>
      <c r="AU45" s="90">
        <f>IF(AND(AS45=1,AS43=1),IF(AM45=1,1,0),IF(AND(AS45=1,AS44=1),IF(AN45=1,1,0),IF(AND(AS45=1,AS46=1),IF(AP45=1,1,0),IF(AND(AS45=1,AS47=1),IF(AQ45=1,1,0),IF(AND(AS45=1,AS48=1),IF(AR45=1,0),0)))))</f>
        <v>0</v>
      </c>
      <c r="AV45" s="244" t="str">
        <f t="shared" si="226"/>
        <v/>
      </c>
      <c r="AW45" s="90">
        <f t="shared" si="202"/>
        <v>0</v>
      </c>
      <c r="AX45" s="90">
        <f>IF(OR(AB45=1,B45=0,AV45=2),0,IF(ISERROR(RANK(AW45,AW43:AW48,0)),0,RANK(AW45,AW43:AW48,0)))</f>
        <v>0</v>
      </c>
      <c r="AY45" s="90" t="str">
        <f>IF(AX45=1,IF(ISNUMBER(MATCH(AX45,AX46:AX48,0)),"=",IF(ISNUMBER(MATCH(AX45,AX43:AX44,0)),"=","")),"")</f>
        <v/>
      </c>
      <c r="AZ45" s="90">
        <f t="shared" si="203"/>
        <v>0</v>
      </c>
      <c r="BA45" s="90">
        <f>IF(OR(AB45=1,B45=0,AV45=2),0,IF(ISERROR(RANK(AZ45,AZ43:AZ48,0)),0,RANK(AZ45,AZ43:AZ48,0)))</f>
        <v>0</v>
      </c>
      <c r="BB45" s="90" t="str">
        <f>IF(BA45=1,IF(ISNUMBER(MATCH(BA45,BA46:BA48,0)),"=",IF(ISNUMBER(MATCH(BA45,BA43:BA44,0)),"=","")),"")</f>
        <v/>
      </c>
      <c r="BC45" s="108">
        <f t="shared" si="204"/>
        <v>0</v>
      </c>
      <c r="BD45" s="90">
        <f>IF(OR(AB45=1,B45=0,AV45=2),0,IF(ISERROR(RANK(BC45,BC43:BC48,0)),0,RANK(BC45,BC43:BC48,0)))</f>
        <v>0</v>
      </c>
      <c r="BE45" s="90" t="str">
        <f>IF(BD45=1,IF(ISNUMBER(MATCH(BD45,BD46:BD48,0)),"=",IF(ISNUMBER(MATCH(BD45,BD43:BD44,0)),"=","")),"")</f>
        <v/>
      </c>
      <c r="BF45" s="90">
        <f t="shared" si="227"/>
        <v>0</v>
      </c>
      <c r="BG45" s="90">
        <f>IF(AND(BF43=1,BF45=1),IF('Result Calculations'!$E101=$A45,1,0),0)</f>
        <v>0</v>
      </c>
      <c r="BH45" s="90">
        <f>IF(AND(BF44=1,BF45=1),IF('Result Calculations'!$E105=$A45,1,0),0)</f>
        <v>0</v>
      </c>
      <c r="BI45" s="95"/>
      <c r="BJ45" s="90">
        <f>IF(AND(BF45=1,BF46=1),IF('Result Calculations'!$E109=$A45,1,0),0)</f>
        <v>0</v>
      </c>
      <c r="BK45" s="90">
        <f>IF(AND(BF45=1,BF47=1),IF('Result Calculations'!$E110=$A45,1,0),0)</f>
        <v>0</v>
      </c>
      <c r="BL45" s="90">
        <f>IF(AND(BF45=1,BF48=1),IF('Result Calculations'!$E111=$A45,1,0),0)</f>
        <v>0</v>
      </c>
      <c r="BM45" s="90">
        <f t="shared" si="205"/>
        <v>0</v>
      </c>
      <c r="BN45" s="90" t="str">
        <f>IF(BM45=1,IF(ISNUMBER(MATCH(BM45,BM46:BM48,0)),"=",IF(ISNUMBER(MATCH(BM45,BM43:BM44,0)),"=","")),"")</f>
        <v/>
      </c>
      <c r="BO45" s="90">
        <f>IF(AND(BM45=1,BM43=1),IF(BG45=1,1,0),IF(AND(BM45=1,BM44=1),IF(BH45=1,1,0),IF(AND(BM45=1,BM46=1),IF(BJ45=1,1,0),IF(AND(BM45=1,BM47=1),IF(BK45=1,1,0),IF(AND(BM45=1,BM48=1),IF(BL45=1,0),0)))))</f>
        <v>0</v>
      </c>
      <c r="BP45" s="244" t="str">
        <f t="shared" si="206"/>
        <v/>
      </c>
      <c r="BQ45" s="90">
        <f t="shared" si="207"/>
        <v>0</v>
      </c>
      <c r="BR45" s="90">
        <f>IF(OR(AB45=1,B45=0,AV45=2,BP45=3),0,IF(ISERROR(RANK(BQ45,BQ43:BQ48,0)),0,RANK(BQ45,BQ43:BQ48,0)))</f>
        <v>0</v>
      </c>
      <c r="BS45" s="90" t="str">
        <f>IF(BR45=1,IF(ISNUMBER(MATCH(BR45,BR46:BR48,0)),"=",IF(ISNUMBER(MATCH(BR45,BR43:BR44,0)),"=","")),"")</f>
        <v/>
      </c>
      <c r="BT45" s="90">
        <f t="shared" si="208"/>
        <v>0</v>
      </c>
      <c r="BU45" s="90">
        <f>IF(OR(AB45=1,B45=0,AV45=2,BP45=3),0,IF(ISERROR(RANK(BT45,BT43:BT48,0)),0,RANK(BT45,BT43:BT48,0)))</f>
        <v>0</v>
      </c>
      <c r="BV45" s="90" t="str">
        <f>IF(BU45=1,IF(ISNUMBER(MATCH(BU45,BU46:BU48,0)),"=",IF(ISNUMBER(MATCH(BU45,BU43:BU44,0)),"=","")),"")</f>
        <v/>
      </c>
      <c r="BW45" s="108">
        <f t="shared" si="209"/>
        <v>0</v>
      </c>
      <c r="BX45" s="90">
        <f>IF(OR(AB45=1,B45=0,AV45=2,BP43=3),0,IF(ISERROR(RANK(BW45,BW43:BW48,0)),0,RANK(BW45,BW43:BW48,0)))</f>
        <v>0</v>
      </c>
      <c r="BY45" s="90" t="str">
        <f>IF(BX45=1,IF(ISNUMBER(MATCH(BX45,BX46:BX48,0)),"=",IF(ISNUMBER(MATCH(BX45,BX43:BX44,0)),"=","")),"")</f>
        <v/>
      </c>
      <c r="BZ45" s="90">
        <f t="shared" si="228"/>
        <v>0</v>
      </c>
      <c r="CA45" s="90">
        <f>IF(AND(BZ43=1,BZ45=1),IF('Result Calculations'!$E101=$A45,1,0),0)</f>
        <v>0</v>
      </c>
      <c r="CB45" s="90">
        <f>IF(AND(BZ44=1,BZ45=1),IF('Result Calculations'!$E105=$A45,1,0),0)</f>
        <v>0</v>
      </c>
      <c r="CC45" s="95"/>
      <c r="CD45" s="90">
        <f>IF(AND(BZ45=1,BZ46=1),IF('Result Calculations'!$E109=$A45,1,0),0)</f>
        <v>0</v>
      </c>
      <c r="CE45" s="90">
        <f>IF(AND(BZ45=1,BZ47=1),IF('Result Calculations'!$E110=$A45,1,0),0)</f>
        <v>0</v>
      </c>
      <c r="CF45" s="90">
        <f>IF(AND(BZ45=1,BZ48=1),IF('Result Calculations'!$E111=$A45,1,0),0)</f>
        <v>0</v>
      </c>
      <c r="CG45" s="90">
        <f t="shared" si="210"/>
        <v>0</v>
      </c>
      <c r="CH45" s="90" t="str">
        <f>IF(CG45=1,IF(ISNUMBER(MATCH(CG45,CG46:CG48,0)),"=",IF(ISNUMBER(MATCH(CG45,CG43:CG44,0)),"=","")),"")</f>
        <v/>
      </c>
      <c r="CI45" s="90">
        <f>IF(AND(CG45=1,CG43=1),IF(CA45=1,1,0),IF(AND(CG45=1,CG44=1),IF(CB45=1,1,0),IF(AND(CG45=1,CG46=1),IF(CD45=1,1,0),IF(AND(CG45=1,CG47=1),IF(CE45=1,1,0),IF(AND(CG45=1,CG48=1),IF(CF45=1,0),0)))))</f>
        <v>0</v>
      </c>
      <c r="CJ45" s="244" t="str">
        <f t="shared" si="229"/>
        <v/>
      </c>
      <c r="CK45" s="90">
        <f t="shared" si="211"/>
        <v>0</v>
      </c>
      <c r="CL45" s="90">
        <f>IF(OR(AB45=1,B45=0,AV45=2,BP45=3,CJ45=4),0,IF(ISERROR(RANK(CK45,CK43:CK48,0)),0,RANK(CK45,CK43:CK48,0)))</f>
        <v>0</v>
      </c>
      <c r="CM45" s="90" t="str">
        <f>IF(CL45=1,IF(ISNUMBER(MATCH(CL45,CL46:CL48,0)),"=",IF(ISNUMBER(MATCH(CL45,CL43:CL44,0)),"=","")),"")</f>
        <v/>
      </c>
      <c r="CN45" s="90">
        <f t="shared" si="212"/>
        <v>0</v>
      </c>
      <c r="CO45" s="90">
        <f>IF(OR(AB45=1,B45=0,AV45=2,BP45=3,CJ45=4),0,IF(ISERROR(RANK(CN45,CN43:CN48,0)),0,RANK(CN45,CN43:CN48,0)))</f>
        <v>0</v>
      </c>
      <c r="CP45" s="90" t="str">
        <f>IF(CO45=1,IF(ISNUMBER(MATCH(CO45,CO46:CO48,0)),"=",IF(ISNUMBER(MATCH(CO45,CO43:CO44,0)),"=","")),"")</f>
        <v/>
      </c>
      <c r="CQ45" s="108">
        <f t="shared" si="213"/>
        <v>0</v>
      </c>
      <c r="CR45" s="90">
        <f>IF(OR(AB45=1,B45=0,AV45=2,BP43=3,CJ45=4),0,IF(ISERROR(RANK(CQ45,CQ43:CQ48,0)),0,RANK(CQ45,CQ43:CQ48,0)))</f>
        <v>0</v>
      </c>
      <c r="CS45" s="90" t="str">
        <f>IF(CR45=1,IF(ISNUMBER(MATCH(CR45,CR46:CR48,0)),"=",IF(ISNUMBER(MATCH(CR45,CR43:CR44,0)),"=","")),"")</f>
        <v/>
      </c>
      <c r="CT45" s="90">
        <f t="shared" si="230"/>
        <v>0</v>
      </c>
      <c r="CU45" s="90">
        <f>IF(AND(CT43=1,CT45=1),IF('Result Calculations'!$E101=$A45,1,0),0)</f>
        <v>0</v>
      </c>
      <c r="CV45" s="90">
        <f>IF(AND(CT44=1,CT45=1),IF('Result Calculations'!$E105=$A45,1,0),0)</f>
        <v>0</v>
      </c>
      <c r="CW45" s="95"/>
      <c r="CX45" s="90">
        <f>IF(AND(CT45=1,CT46=1),IF('Result Calculations'!$E109=$A45,1,0),0)</f>
        <v>0</v>
      </c>
      <c r="CY45" s="90">
        <f>IF(AND(CT45=1,CT47=1),IF('Result Calculations'!$E110=$A45,1,0),0)</f>
        <v>0</v>
      </c>
      <c r="CZ45" s="90">
        <f>IF(AND(CT45=1,CT48=1),IF('Result Calculations'!$E111=$A45,1,0),0)</f>
        <v>0</v>
      </c>
      <c r="DA45" s="90">
        <f t="shared" si="214"/>
        <v>0</v>
      </c>
      <c r="DB45" s="90" t="str">
        <f>IF(DA45=1,IF(ISNUMBER(MATCH(DA45,DA46:DA48,0)),"=",IF(ISNUMBER(MATCH(DA45,DA43:DA44,0)),"=","")),"")</f>
        <v/>
      </c>
      <c r="DC45" s="90">
        <f>IF(AND(DA45=1,DA43=1),IF(CU45=1,1,0),IF(AND(DA45=1,DA44=1),IF(CV45=1,1,0),IF(AND(DA45=1,DA46=1),IF(CX45=1,1,0),IF(AND(DA45=1,DA47=1),IF(CY45=1,1,0),IF(AND(DA45=1,DA48=1),IF(CZ45=1,0),0)))))</f>
        <v>0</v>
      </c>
      <c r="DD45" s="244" t="str">
        <f t="shared" si="231"/>
        <v/>
      </c>
      <c r="DE45" s="90">
        <f t="shared" si="215"/>
        <v>0</v>
      </c>
      <c r="DF45" s="90">
        <f>IF(OR(AB45=1,B45=0,AV45=2,BP45=3,CJ45=4,DD45=5),0,IF(ISERROR(RANK(DE45,DE43:DE48,0)),0,RANK(DE45,DE43:DE48,0)))</f>
        <v>0</v>
      </c>
      <c r="DG45" s="90" t="str">
        <f>IF(DF45=1,IF(ISNUMBER(MATCH(DF45,DF46:DF48,0)),"=",IF(ISNUMBER(MATCH(DF45,DF43:DF44,0)),"=","")),"")</f>
        <v/>
      </c>
      <c r="DH45" s="90">
        <f t="shared" si="216"/>
        <v>0</v>
      </c>
      <c r="DI45" s="90">
        <f>IF(OR(AB45=1,B45=0,AV45=2,BP45=3,CJ45=4,DD45=5),0,IF(ISERROR(RANK(DH45,DH43:DH48,0)),0,RANK(DH45,DH43:DH48,0)))</f>
        <v>0</v>
      </c>
      <c r="DJ45" s="90" t="str">
        <f>IF(DI45=1,IF(ISNUMBER(MATCH(DI45,DI46:DI48,0)),"=",IF(ISNUMBER(MATCH(DI45,DI43:DI44,0)),"=","")),"")</f>
        <v/>
      </c>
      <c r="DK45" s="108">
        <f t="shared" si="217"/>
        <v>0</v>
      </c>
      <c r="DL45" s="90">
        <f>IF(OR(AB45=1,B45=0,AV45=2,BP43=3,CJ45=4,DD45=5),0,IF(ISERROR(RANK(DK45,DK43:DK48,0)),0,RANK(DK45,DK43:DK48,0)))</f>
        <v>0</v>
      </c>
      <c r="DM45" s="90" t="str">
        <f>IF(DL45=1,IF(ISNUMBER(MATCH(DL45,DL46:DL48,0)),"=",IF(ISNUMBER(MATCH(DL45,DL43:DL44,0)),"=","")),"")</f>
        <v/>
      </c>
      <c r="DN45" s="90">
        <f t="shared" si="232"/>
        <v>0</v>
      </c>
      <c r="DO45" s="90">
        <f>IF(AND(DN43=1,DN45=1),IF('Result Calculations'!$E101=$A45,1,0),0)</f>
        <v>0</v>
      </c>
      <c r="DP45" s="90">
        <f>IF(AND(DN44=1,DN45=1),IF('Result Calculations'!$E105=$A45,1,0),0)</f>
        <v>0</v>
      </c>
      <c r="DQ45" s="95"/>
      <c r="DR45" s="90">
        <f>IF(AND(DN45=1,DN46=1),IF('Result Calculations'!$E109=$A45,1,0),0)</f>
        <v>0</v>
      </c>
      <c r="DS45" s="90">
        <f>IF(AND(DN45=1,DN47=1),IF('Result Calculations'!$E110=$A45,1,0),0)</f>
        <v>0</v>
      </c>
      <c r="DT45" s="90">
        <f>IF(AND(DN45=1,DN48=1),IF('Result Calculations'!$E111=$A45,1,0),0)</f>
        <v>0</v>
      </c>
      <c r="DU45" s="90">
        <f t="shared" si="218"/>
        <v>0</v>
      </c>
      <c r="DV45" s="90" t="str">
        <f>IF(DU45=1,IF(ISNUMBER(MATCH(DU45,DU46:DU48,0)),"=",IF(ISNUMBER(MATCH(DU45,DU43:DU44,0)),"=","")),"")</f>
        <v/>
      </c>
      <c r="DW45" s="90">
        <f>IF(AND(DU45=1,DU43=1),IF(DO45=1,1,0),IF(AND(DU45=1,DU44=1),IF(DP45=1,1,0),IF(AND(DU45=1,DU46=1),IF(DR45=1,1,0),IF(AND(DU45=1,DU47=1),IF(DS45=1,1,0),IF(AND(DU45=1,DU48=1),IF(DT45=1,0),0)))))</f>
        <v>0</v>
      </c>
      <c r="DX45" s="244" t="str">
        <f t="shared" si="233"/>
        <v/>
      </c>
      <c r="DY45" s="248">
        <f t="shared" si="219"/>
        <v>0</v>
      </c>
      <c r="DZ45" s="244">
        <f>RANK(DY45,DY43:DY48,0)</f>
        <v>1</v>
      </c>
      <c r="EA45" s="244" t="str">
        <f>IF(OR(ISNUMBER(MATCH(DZ45,DZ46:DZ48,0)),ISNUMBER(MATCH(DZ45,DZ43:DZ44,0))),"=","")</f>
        <v>=</v>
      </c>
    </row>
    <row r="46" spans="1:131">
      <c r="A46" s="246" t="str">
        <f>Groups!C18</f>
        <v>Nor Farrah Ain Abdullah (Malaysia )</v>
      </c>
      <c r="B46" s="90">
        <f>SUM(COUNTIF(Results!K:K,A46),COUNTIF(Results!L:L,A46))</f>
        <v>0</v>
      </c>
      <c r="C46" s="90">
        <f>SUM(COUNTIF(Results!K:K,A46))</f>
        <v>0</v>
      </c>
      <c r="D46" s="90">
        <f t="shared" si="220"/>
        <v>0</v>
      </c>
      <c r="E46" s="90">
        <f>SUM(SUMIF(Results!B:B,A46,Results!C:C),SUMIF(Results!J:J,A46,Results!G:G),SUMIF(Results!B:B,A46,Results!D:D),SUMIF(Results!J:J,A46,Results!H:H))</f>
        <v>0</v>
      </c>
      <c r="F46" s="90">
        <f>SUM(SUMIF(Results!B:B,A46,Results!G:G),SUMIF(Results!J:J,A46,Results!C:C),SUMIF(Results!B:B,A46,Results!H:H),SUMIF(Results!J:J,A46,Results!D:D))</f>
        <v>0</v>
      </c>
      <c r="G46" s="108">
        <f t="shared" si="221"/>
        <v>0</v>
      </c>
      <c r="H46" s="90">
        <f t="shared" si="222"/>
        <v>0</v>
      </c>
      <c r="I46" s="90">
        <f>SUM(SUMIF(Results!N:N,A46,Results!R:R),SUMIF(Results!T:T,A46,Results!X:X))</f>
        <v>0</v>
      </c>
      <c r="J46" s="90">
        <f>IF(B46=0,0,RANK(H46,H43:H48,0))</f>
        <v>0</v>
      </c>
      <c r="K46" s="90" t="str">
        <f>IF(J46=1,IF(ISNUMBER(MATCH(J46,J47:J48,0)),"=",IF(ISNUMBER(MATCH(J46,J43:J45,0)),"=","")),"")</f>
        <v/>
      </c>
      <c r="L46" s="90">
        <f t="shared" si="195"/>
        <v>-1</v>
      </c>
      <c r="M46" s="90">
        <f>IF(B46=0,0,IF(ISERROR(RANK(L46,L43:L48,0)),0,RANK(L46,L43:L48,0)))</f>
        <v>0</v>
      </c>
      <c r="N46" s="90" t="str">
        <f>IF(M46=1,IF(ISNUMBER(MATCH(M46,M47:M48,0)),"=",IF(ISNUMBER(MATCH(M46,M43:M45,0)),"=","")),"")</f>
        <v/>
      </c>
      <c r="O46" s="90">
        <f t="shared" si="196"/>
        <v>-1</v>
      </c>
      <c r="P46" s="90">
        <f>IF(B46=0,0,IF(ISERROR(RANK(O46,O43:O48,0)),0,RANK(O46,O43:O48,0)))</f>
        <v>0</v>
      </c>
      <c r="Q46" s="90" t="str">
        <f>IF(P46=1,IF(ISNUMBER(MATCH(P46,P47:P48,0)),"=",IF(ISNUMBER(MATCH(P46,P43:P45,0)),"=","")),"")</f>
        <v/>
      </c>
      <c r="R46" s="90">
        <f t="shared" si="223"/>
        <v>0</v>
      </c>
      <c r="S46" s="90">
        <f>IF(AND(R43=1,R46=1),IF('Result Calculations'!$E102=$A46,1,0),0)</f>
        <v>0</v>
      </c>
      <c r="T46" s="90">
        <f>IF(AND(R45=1,R46=1),IF('Result Calculations'!$E106=$A46,1,0),0)</f>
        <v>0</v>
      </c>
      <c r="U46" s="90">
        <f>IF(AND(R45=1,R46=1),IF('Result Calculations'!$E109=$A46,1,0),0)</f>
        <v>0</v>
      </c>
      <c r="V46" s="95"/>
      <c r="W46" s="90">
        <f>IF(AND(R46=1,R47=1),IF('Result Calculations'!$E112=$A46,1,0),0)</f>
        <v>0</v>
      </c>
      <c r="X46" s="90">
        <f>IF(AND(R46=1,R48=1),IF('Result Calculations'!$E113=$A46,1,0),0)</f>
        <v>0</v>
      </c>
      <c r="Y46" s="90">
        <f t="shared" si="197"/>
        <v>0</v>
      </c>
      <c r="Z46" s="90" t="str">
        <f>IF(Y46=1,IF(ISNUMBER(MATCH(Y46,Y47:Y48,0)),"=",IF(ISNUMBER(MATCH(Y46,Y43:Y45,0)),"=","")),"")</f>
        <v/>
      </c>
      <c r="AA46" s="90">
        <f>IF(AND(Y46=1,Y43=1),IF(S46=1,1,0),IF(AND(Y46=1,Y44=1),IF(T46=1,1,0),IF(AND(Y46=1,Y45=1),IF(U46=1,1,0),IF(AND(Y46=1,Y47=1),IF(W46=1,1,0),IF(AND(Y46=1,Y48=1),IF(X46=1,0),0)))))</f>
        <v>0</v>
      </c>
      <c r="AB46" s="244" t="str">
        <f t="shared" si="224"/>
        <v/>
      </c>
      <c r="AC46" s="90">
        <f t="shared" si="198"/>
        <v>0</v>
      </c>
      <c r="AD46" s="90">
        <f>IF(OR(AB46=1,B46=0),0,IF(ISERROR(RANK(AC46,AC43:AC48,0)),0,RANK(AC46,AC43:AC48,0)))</f>
        <v>0</v>
      </c>
      <c r="AE46" s="90" t="str">
        <f>IF(AD46=1,IF(ISNUMBER(MATCH(AD46,AD47:AD48,0)),"=",IF(ISNUMBER(MATCH(AD46,AD43:AD45,0)),"=","")),"")</f>
        <v/>
      </c>
      <c r="AF46" s="90">
        <f t="shared" si="199"/>
        <v>-1</v>
      </c>
      <c r="AG46" s="90">
        <f>IF(OR(AB46=1,B46=0),0,IF(ISERROR(RANK(AF46,AF43:AF48,0)),0,RANK(AF46,AF43:AF48,0)))</f>
        <v>0</v>
      </c>
      <c r="AH46" s="90" t="str">
        <f>IF(AG46=1,IF(ISNUMBER(MATCH(AG46,AG47:AG48,0)),"=",IF(ISNUMBER(MATCH(AG46,AG43:AG45,0)),"=","")),"")</f>
        <v/>
      </c>
      <c r="AI46" s="90">
        <f t="shared" si="200"/>
        <v>-1</v>
      </c>
      <c r="AJ46" s="90">
        <f>IF(OR(AB46=1,B46=0),0,IF(ISERROR(RANK(AI46,AI43:AI48,0)),0,RANK(AI46,AI43:AI48,0)))</f>
        <v>0</v>
      </c>
      <c r="AK46" s="90" t="str">
        <f>IF(AJ46=1,IF(ISNUMBER(MATCH(AJ46,AJ47:AJ48,0)),"=",IF(ISNUMBER(MATCH(AJ46,AJ43:AJ45,0)),"=","")),"")</f>
        <v/>
      </c>
      <c r="AL46" s="90">
        <f t="shared" si="225"/>
        <v>0</v>
      </c>
      <c r="AM46" s="90">
        <f>IF(AND(AL43=1,AL46=1),IF('Result Calculations'!$E102=$A46,1,0),0)</f>
        <v>0</v>
      </c>
      <c r="AN46" s="90">
        <f>IF(AND(AL45=1,AL46=1),IF('Result Calculations'!$E106=$A46,1,0),0)</f>
        <v>0</v>
      </c>
      <c r="AO46" s="90">
        <f>IF(AND(AL45=1,AL46=1),IF('Result Calculations'!$E109=$A46,1,0),0)</f>
        <v>0</v>
      </c>
      <c r="AP46" s="95"/>
      <c r="AQ46" s="90">
        <f>IF(AND(AL46=1,AL47=1),IF('Result Calculations'!$E112=$A46,1,0),0)</f>
        <v>0</v>
      </c>
      <c r="AR46" s="90">
        <f>IF(AND(AL46=1,AL48=1),IF('Result Calculations'!$E113=$A46,1,0),0)</f>
        <v>0</v>
      </c>
      <c r="AS46" s="90">
        <f t="shared" si="201"/>
        <v>0</v>
      </c>
      <c r="AT46" s="90" t="str">
        <f>IF(AS46=1,IF(ISNUMBER(MATCH(AS46,AS47:AS48,0)),"=",IF(ISNUMBER(MATCH(AS46,AS43:AS45,0)),"=","")),"")</f>
        <v/>
      </c>
      <c r="AU46" s="90">
        <f>IF(AND(AS46=1,AS43=1),IF(AM46=1,1,0),IF(AND(AS46=1,AS44=1),IF(AN46=1,1,0),IF(AND(AS46=1,AS45=1),IF(AO46=1,1,0),IF(AND(AS46=1,AS47=1),IF(AQ46=1,1,0),IF(AND(AS46=1,AS48=1),IF(AR46=1,0),0)))))</f>
        <v>0</v>
      </c>
      <c r="AV46" s="244" t="str">
        <f t="shared" si="226"/>
        <v/>
      </c>
      <c r="AW46" s="90">
        <f t="shared" si="202"/>
        <v>0</v>
      </c>
      <c r="AX46" s="90">
        <f>IF(OR(AB46=1,B46=0,AV46=2),0,IF(ISERROR(RANK(AW46,AW43:AW48,0)),0,RANK(AW46,AW43:AW48,0)))</f>
        <v>0</v>
      </c>
      <c r="AY46" s="90" t="str">
        <f>IF(AX46=1,IF(ISNUMBER(MATCH(AX46,AX47:AX48,0)),"=",IF(ISNUMBER(MATCH(AX46,AX43:AX45,0)),"=","")),"")</f>
        <v/>
      </c>
      <c r="AZ46" s="90">
        <f t="shared" si="203"/>
        <v>0</v>
      </c>
      <c r="BA46" s="90">
        <f>IF(OR(AB46=1,B46=0,AV46=2),0,IF(ISERROR(RANK(AZ46,AZ43:AZ48,0)),0,RANK(AZ46,AZ43:AZ48,0)))</f>
        <v>0</v>
      </c>
      <c r="BB46" s="90" t="str">
        <f>IF(BA46=1,IF(ISNUMBER(MATCH(BA46,BA47:BA48,0)),"=",IF(ISNUMBER(MATCH(BA46,BA43:BA45,0)),"=","")),"")</f>
        <v/>
      </c>
      <c r="BC46" s="108">
        <f t="shared" si="204"/>
        <v>0</v>
      </c>
      <c r="BD46" s="90">
        <f>IF(OR(AB46=1,B46=0,AV46=2),0,IF(ISERROR(RANK(BC46,BC43:BC48,0)),0,RANK(BC46,BC43:BC48,0)))</f>
        <v>0</v>
      </c>
      <c r="BE46" s="90" t="str">
        <f>IF(BD46=1,IF(ISNUMBER(MATCH(BD46,BD47:BD48,0)),"=",IF(ISNUMBER(MATCH(BD46,BD43:BD45,0)),"=","")),"")</f>
        <v/>
      </c>
      <c r="BF46" s="90">
        <f t="shared" si="227"/>
        <v>0</v>
      </c>
      <c r="BG46" s="90">
        <f>IF(AND(BF43=1,BF46=1),IF('Result Calculations'!$E102=$A46,1,0),0)</f>
        <v>0</v>
      </c>
      <c r="BH46" s="90">
        <f>IF(AND(BF45=1,BF46=1),IF('Result Calculations'!$E106=$A46,1,0),0)</f>
        <v>0</v>
      </c>
      <c r="BI46" s="90">
        <f>IF(AND(BF45=1,BF46=1),IF('Result Calculations'!$E109=$A46,1,0),0)</f>
        <v>0</v>
      </c>
      <c r="BJ46" s="95"/>
      <c r="BK46" s="90">
        <f>IF(AND(BF46=1,BF47=1),IF('Result Calculations'!$E112=$A46,1,0),0)</f>
        <v>0</v>
      </c>
      <c r="BL46" s="90">
        <f>IF(AND(BF46=1,BF48=1),IF('Result Calculations'!$E113=$A46,1,0),0)</f>
        <v>0</v>
      </c>
      <c r="BM46" s="90">
        <f t="shared" si="205"/>
        <v>0</v>
      </c>
      <c r="BN46" s="90" t="str">
        <f>IF(BM46=1,IF(ISNUMBER(MATCH(BM46,BM47:BM48,0)),"=",IF(ISNUMBER(MATCH(BM46,BM43:BM45,0)),"=","")),"")</f>
        <v/>
      </c>
      <c r="BO46" s="90">
        <f>IF(AND(BM46=1,BM43=1),IF(BG46=1,1,0),IF(AND(BM46=1,BM44=1),IF(BH46=1,1,0),IF(AND(BM46=1,BM45=1),IF(BI46=1,1,0),IF(AND(BM46=1,BM47=1),IF(BK46=1,1,0),IF(AND(BM46=1,BM48=1),IF(BL46=1,0),0)))))</f>
        <v>0</v>
      </c>
      <c r="BP46" s="244" t="str">
        <f t="shared" si="206"/>
        <v/>
      </c>
      <c r="BQ46" s="90">
        <f t="shared" si="207"/>
        <v>0</v>
      </c>
      <c r="BR46" s="90">
        <f>IF(OR(AB46=1,B46=0,AV46=2,BP46=3),0,IF(ISERROR(RANK(BQ46,BQ43:BQ48,0)),0,RANK(BQ46,BQ43:BQ48,0)))</f>
        <v>0</v>
      </c>
      <c r="BS46" s="90" t="str">
        <f>IF(BR46=1,IF(ISNUMBER(MATCH(BR46,BR47:BR48,0)),"=",IF(ISNUMBER(MATCH(BR46,BR43:BR45,0)),"=","")),"")</f>
        <v/>
      </c>
      <c r="BT46" s="90">
        <f t="shared" si="208"/>
        <v>0</v>
      </c>
      <c r="BU46" s="90">
        <f>IF(OR(AB46=1,B46=0,AV46=2,BP46=3),0,IF(ISERROR(RANK(BT46,BT43:BT48,0)),0,RANK(BT46,BT43:BT48,0)))</f>
        <v>0</v>
      </c>
      <c r="BV46" s="90" t="str">
        <f>IF(BU46=1,IF(ISNUMBER(MATCH(BU46,BU47:BU48,0)),"=",IF(ISNUMBER(MATCH(BU46,BU43:BU45,0)),"=","")),"")</f>
        <v/>
      </c>
      <c r="BW46" s="108">
        <f t="shared" si="209"/>
        <v>0</v>
      </c>
      <c r="BX46" s="90">
        <f>IF(OR(AB46=1,B46=0,AV46=2,BP43=3),0,IF(ISERROR(RANK(BW46,BW43:BW48,0)),0,RANK(BW46,BW43:BW48,0)))</f>
        <v>0</v>
      </c>
      <c r="BY46" s="90" t="str">
        <f>IF(BX46=1,IF(ISNUMBER(MATCH(BX46,BX47:BX48,0)),"=",IF(ISNUMBER(MATCH(BX46,BX43:BX45,0)),"=","")),"")</f>
        <v/>
      </c>
      <c r="BZ46" s="90">
        <f t="shared" si="228"/>
        <v>0</v>
      </c>
      <c r="CA46" s="90">
        <f>IF(AND(BZ43=1,BZ46=1),IF('Result Calculations'!$E102=$A46,1,0),0)</f>
        <v>0</v>
      </c>
      <c r="CB46" s="90">
        <f>IF(AND(BZ45=1,BZ46=1),IF('Result Calculations'!$E106=$A46,1,0),0)</f>
        <v>0</v>
      </c>
      <c r="CC46" s="90">
        <f>IF(AND(BZ45=1,BZ46=1),IF('Result Calculations'!$E109=$A46,1,0),0)</f>
        <v>0</v>
      </c>
      <c r="CD46" s="95"/>
      <c r="CE46" s="90">
        <f>IF(AND(BZ46=1,BZ47=1),IF('Result Calculations'!$E112=$A46,1,0),0)</f>
        <v>0</v>
      </c>
      <c r="CF46" s="90">
        <f>IF(AND(BZ46=1,BZ48=1),IF('Result Calculations'!$E113=$A46,1,0),0)</f>
        <v>0</v>
      </c>
      <c r="CG46" s="90">
        <f t="shared" si="210"/>
        <v>0</v>
      </c>
      <c r="CH46" s="90" t="str">
        <f>IF(CG46=1,IF(ISNUMBER(MATCH(CG46,CG47:CG48,0)),"=",IF(ISNUMBER(MATCH(CG46,CG43:CG45,0)),"=","")),"")</f>
        <v/>
      </c>
      <c r="CI46" s="90">
        <f>IF(AND(CG46=1,CG43=1),IF(CA46=1,1,0),IF(AND(CG46=1,CG44=1),IF(CB46=1,1,0),IF(AND(CG46=1,CG45=1),IF(CC46=1,1,0),IF(AND(CG46=1,CG47=1),IF(CE46=1,1,0),IF(AND(CG46=1,CG48=1),IF(CF46=1,0),0)))))</f>
        <v>0</v>
      </c>
      <c r="CJ46" s="244" t="str">
        <f t="shared" si="229"/>
        <v/>
      </c>
      <c r="CK46" s="90">
        <f t="shared" si="211"/>
        <v>0</v>
      </c>
      <c r="CL46" s="90">
        <f>IF(OR(AB46=1,B46=0,AV46=2,BP46=3,CJ46=4),0,IF(ISERROR(RANK(CK46,CK43:CK48,0)),0,RANK(CK46,CK43:CK48,0)))</f>
        <v>0</v>
      </c>
      <c r="CM46" s="90" t="str">
        <f>IF(CL46=1,IF(ISNUMBER(MATCH(CL46,CL47:CL48,0)),"=",IF(ISNUMBER(MATCH(CL46,CL43:CL45,0)),"=","")),"")</f>
        <v/>
      </c>
      <c r="CN46" s="90">
        <f t="shared" si="212"/>
        <v>0</v>
      </c>
      <c r="CO46" s="90">
        <f>IF(OR(AB46=1,B46=0,AV46=2,BP46=3,CJ46=4),0,IF(ISERROR(RANK(CN46,CN43:CN48,0)),0,RANK(CN46,CN43:CN48,0)))</f>
        <v>0</v>
      </c>
      <c r="CP46" s="90" t="str">
        <f>IF(CO46=1,IF(ISNUMBER(MATCH(CO46,CO47:CO48,0)),"=",IF(ISNUMBER(MATCH(CO46,CO43:CO45,0)),"=","")),"")</f>
        <v/>
      </c>
      <c r="CQ46" s="108">
        <f t="shared" si="213"/>
        <v>0</v>
      </c>
      <c r="CR46" s="90">
        <f>IF(OR(AB46=1,B46=0,AV46=2,BP43=3,CJ46=4),0,IF(ISERROR(RANK(CQ46,CQ43:CQ48,0)),0,RANK(CQ46,CQ43:CQ48,0)))</f>
        <v>0</v>
      </c>
      <c r="CS46" s="90" t="str">
        <f>IF(CR46=1,IF(ISNUMBER(MATCH(CR46,CR47:CR48,0)),"=",IF(ISNUMBER(MATCH(CR46,CR43:CR45,0)),"=","")),"")</f>
        <v/>
      </c>
      <c r="CT46" s="90">
        <f t="shared" si="230"/>
        <v>0</v>
      </c>
      <c r="CU46" s="90">
        <f>IF(AND(CT43=1,CT46=1),IF('Result Calculations'!$E102=$A46,1,0),0)</f>
        <v>0</v>
      </c>
      <c r="CV46" s="90">
        <f>IF(AND(CT45=1,CT46=1),IF('Result Calculations'!$E106=$A46,1,0),0)</f>
        <v>0</v>
      </c>
      <c r="CW46" s="90">
        <f>IF(AND(CT45=1,CT46=1),IF('Result Calculations'!$E109=$A46,1,0),0)</f>
        <v>0</v>
      </c>
      <c r="CX46" s="95"/>
      <c r="CY46" s="90">
        <f>IF(AND(CT46=1,CT47=1),IF('Result Calculations'!$E112=$A46,1,0),0)</f>
        <v>0</v>
      </c>
      <c r="CZ46" s="90">
        <f>IF(AND(CT46=1,CT48=1),IF('Result Calculations'!$E113=$A46,1,0),0)</f>
        <v>0</v>
      </c>
      <c r="DA46" s="90">
        <f t="shared" si="214"/>
        <v>0</v>
      </c>
      <c r="DB46" s="90" t="str">
        <f>IF(DA46=1,IF(ISNUMBER(MATCH(DA46,DA47:DA48,0)),"=",IF(ISNUMBER(MATCH(DA46,DA43:DA45,0)),"=","")),"")</f>
        <v/>
      </c>
      <c r="DC46" s="90">
        <f>IF(AND(DA46=1,DA43=1),IF(CU46=1,1,0),IF(AND(DA46=1,DA44=1),IF(CV46=1,1,0),IF(AND(DA46=1,DA45=1),IF(CW46=1,1,0),IF(AND(DA46=1,DA47=1),IF(CY46=1,1,0),IF(AND(DA46=1,DA48=1),IF(CZ46=1,0),0)))))</f>
        <v>0</v>
      </c>
      <c r="DD46" s="244" t="str">
        <f t="shared" si="231"/>
        <v/>
      </c>
      <c r="DE46" s="90">
        <f t="shared" si="215"/>
        <v>0</v>
      </c>
      <c r="DF46" s="90">
        <f>IF(OR(AB46=1,B46=0,AV46=2,BP46=3,CJ46=4,DD46=5),0,IF(ISERROR(RANK(DE46,DE43:DE48,0)),0,RANK(DE46,DE43:DE48,0)))</f>
        <v>0</v>
      </c>
      <c r="DG46" s="90" t="str">
        <f>IF(DF46=1,IF(ISNUMBER(MATCH(DF46,DF47:DF48,0)),"=",IF(ISNUMBER(MATCH(DF46,DF43:DF45,0)),"=","")),"")</f>
        <v/>
      </c>
      <c r="DH46" s="90">
        <f t="shared" si="216"/>
        <v>0</v>
      </c>
      <c r="DI46" s="90">
        <f>IF(OR(AB46=1,B46=0,AV46=2,BP46=3,CJ46=4,DD46=5),0,IF(ISERROR(RANK(DH46,DH43:DH48,0)),0,RANK(DH46,DH43:DH48,0)))</f>
        <v>0</v>
      </c>
      <c r="DJ46" s="90" t="str">
        <f>IF(DI46=1,IF(ISNUMBER(MATCH(DI46,DI47:DI48,0)),"=",IF(ISNUMBER(MATCH(DI46,DI43:DI45,0)),"=","")),"")</f>
        <v/>
      </c>
      <c r="DK46" s="108">
        <f t="shared" si="217"/>
        <v>0</v>
      </c>
      <c r="DL46" s="90">
        <f>IF(OR(AB46=1,B46=0,AV46=2,BP43=3,CJ46=4,DD46=5),0,IF(ISERROR(RANK(DK46,DK43:DK48,0)),0,RANK(DK46,DK43:DK48,0)))</f>
        <v>0</v>
      </c>
      <c r="DM46" s="90" t="str">
        <f>IF(DL46=1,IF(ISNUMBER(MATCH(DL46,DL47:DL48,0)),"=",IF(ISNUMBER(MATCH(DL46,DL43:DL45,0)),"=","")),"")</f>
        <v/>
      </c>
      <c r="DN46" s="90">
        <f t="shared" si="232"/>
        <v>0</v>
      </c>
      <c r="DO46" s="90">
        <f>IF(AND(DN43=1,DN46=1),IF('Result Calculations'!$E102=$A46,1,0),0)</f>
        <v>0</v>
      </c>
      <c r="DP46" s="90">
        <f>IF(AND(DN45=1,DN46=1),IF('Result Calculations'!$E106=$A46,1,0),0)</f>
        <v>0</v>
      </c>
      <c r="DQ46" s="90">
        <f>IF(AND(DN45=1,DN46=1),IF('Result Calculations'!$E109=$A46,1,0),0)</f>
        <v>0</v>
      </c>
      <c r="DR46" s="95"/>
      <c r="DS46" s="90">
        <f>IF(AND(DN46=1,DN47=1),IF('Result Calculations'!$E112=$A46,1,0),0)</f>
        <v>0</v>
      </c>
      <c r="DT46" s="90">
        <f>IF(AND(DN46=1,DN48=1),IF('Result Calculations'!$E113=$A46,1,0),0)</f>
        <v>0</v>
      </c>
      <c r="DU46" s="90">
        <f t="shared" si="218"/>
        <v>0</v>
      </c>
      <c r="DV46" s="90" t="str">
        <f>IF(DU46=1,IF(ISNUMBER(MATCH(DU46,DU47:DU48,0)),"=",IF(ISNUMBER(MATCH(DU46,DU43:DU45,0)),"=","")),"")</f>
        <v/>
      </c>
      <c r="DW46" s="90">
        <f>IF(AND(DU46=1,DU43=1),IF(DO46=1,1,0),IF(AND(DU46=1,DU44=1),IF(DP46=1,1,0),IF(AND(DU46=1,DU45=1),IF(DQ46=1,1,0),IF(AND(DU46=1,DU47=1),IF(DS46=1,1,0),IF(AND(DU46=1,DU48=1),IF(DT46=1,0),0)))))</f>
        <v>0</v>
      </c>
      <c r="DX46" s="244" t="str">
        <f t="shared" si="233"/>
        <v/>
      </c>
      <c r="DY46" s="248">
        <f t="shared" si="219"/>
        <v>0</v>
      </c>
      <c r="DZ46" s="244">
        <f>RANK(DY46,DY43:DY48,0)</f>
        <v>1</v>
      </c>
      <c r="EA46" s="244" t="str">
        <f>IF(OR(ISNUMBER(MATCH(DZ46,DZ47:DZ48,0)),ISNUMBER(MATCH(DZ46,DZ43:DZ45,0))),"=","")</f>
        <v>=</v>
      </c>
    </row>
    <row r="47" spans="1:131">
      <c r="A47" s="246" t="str">
        <f>Groups!C19</f>
        <v>Rahsan Akar (Turkiye)</v>
      </c>
      <c r="B47" s="90">
        <f>SUM(COUNTIF(Results!K:K,A47),COUNTIF(Results!L:L,A47))</f>
        <v>0</v>
      </c>
      <c r="C47" s="90">
        <f>SUM(COUNTIF(Results!K:K,A47))</f>
        <v>0</v>
      </c>
      <c r="D47" s="90">
        <f t="shared" si="220"/>
        <v>0</v>
      </c>
      <c r="E47" s="90">
        <f>SUM(SUMIF(Results!B:B,A47,Results!C:C),SUMIF(Results!J:J,A47,Results!G:G),SUMIF(Results!B:B,A47,Results!D:D),SUMIF(Results!J:J,A47,Results!H:H))</f>
        <v>0</v>
      </c>
      <c r="F47" s="90">
        <f>SUM(SUMIF(Results!B:B,A47,Results!G:G),SUMIF(Results!J:J,A47,Results!C:C),SUMIF(Results!B:B,A47,Results!H:H),SUMIF(Results!J:J,A47,Results!D:D))</f>
        <v>0</v>
      </c>
      <c r="G47" s="108">
        <f t="shared" si="221"/>
        <v>0</v>
      </c>
      <c r="H47" s="90">
        <f t="shared" si="222"/>
        <v>0</v>
      </c>
      <c r="I47" s="90">
        <f>SUM(SUMIF(Results!N:N,A47,Results!R:R),SUMIF(Results!T:T,A47,Results!X:X))</f>
        <v>0</v>
      </c>
      <c r="J47" s="90">
        <f>IF(B47=0,0,RANK(H47,H43:H48,0))</f>
        <v>0</v>
      </c>
      <c r="K47" s="90" t="str">
        <f>IF(J47=1,IF(ISNUMBER(MATCH(J47,J48,0)),"=",IF(ISNUMBER(MATCH(J47,J43:J46,0)),"=","")),"")</f>
        <v/>
      </c>
      <c r="L47" s="90">
        <f t="shared" si="195"/>
        <v>-1</v>
      </c>
      <c r="M47" s="90">
        <f>IF(B47=0,0,IF(ISERROR(RANK(L47,L43:L48,0)),0,RANK(L47,L43:L48,0)))</f>
        <v>0</v>
      </c>
      <c r="N47" s="90" t="str">
        <f>IF(M47=1,IF(ISNUMBER(MATCH(M47,M48,0)),"=",IF(ISNUMBER(MATCH(M47,M43:M46,0)),"=","")),"")</f>
        <v/>
      </c>
      <c r="O47" s="90">
        <f t="shared" si="196"/>
        <v>-1</v>
      </c>
      <c r="P47" s="90">
        <f>IF(B47=0,0,IF(ISERROR(RANK(O47,O43:O48,0)),0,RANK(O47,O43:O48,0)))</f>
        <v>0</v>
      </c>
      <c r="Q47" s="90" t="str">
        <f>IF(P47=1,IF(ISNUMBER(MATCH(P47,P48,0)),"=",IF(ISNUMBER(MATCH(P47,P43:P46,0)),"=","")),"")</f>
        <v/>
      </c>
      <c r="R47" s="90">
        <f t="shared" si="223"/>
        <v>0</v>
      </c>
      <c r="S47" s="90">
        <f>IF(AND(R43=1,R47=1),IF('Result Calculations'!$E103=$A47,1,0),0)</f>
        <v>0</v>
      </c>
      <c r="T47" s="90">
        <f>IF(AND(R46=1,R47=1),IF('Result Calculations'!$E107=$A47,1,0),0)</f>
        <v>0</v>
      </c>
      <c r="U47" s="90">
        <f>IF(AND(R46=1,R47=1),IF('Result Calculations'!$E110=$A47,1,0),0)</f>
        <v>0</v>
      </c>
      <c r="V47" s="90">
        <f>IF(AND(R46=1,R47=1),IF('Result Calculations'!$E112=$A47,1,0),0)</f>
        <v>0</v>
      </c>
      <c r="W47" s="95"/>
      <c r="X47" s="90">
        <f>IF(AND(R47=1,R48=1),IF('Result Calculations'!$E114=$A47,1,0),0)</f>
        <v>0</v>
      </c>
      <c r="Y47" s="90">
        <f t="shared" si="197"/>
        <v>0</v>
      </c>
      <c r="Z47" s="90" t="str">
        <f>IF(Y47=1,IF(ISNUMBER(MATCH(Y47,Y48,0)),"=",IF(ISNUMBER(MATCH(Y47,Y43:Y46,0)),"=","")),"")</f>
        <v/>
      </c>
      <c r="AA47" s="90">
        <f>IF(AND(Y47=1,Y43=1),IF(S47=1,1,0),IF(AND(Y47=1,Y44=1),IF(T47=1,1,0),IF(AND(Y47=1,Y45=1),IF(U47=1,1,0),IF(AND(Y47=1,Y46=1),IF(V47=1,1,0),IF(AND(Y47=1,Y48=1),IF(X47=1,0),0)))))</f>
        <v>0</v>
      </c>
      <c r="AB47" s="244" t="str">
        <f t="shared" si="224"/>
        <v/>
      </c>
      <c r="AC47" s="90">
        <f t="shared" si="198"/>
        <v>0</v>
      </c>
      <c r="AD47" s="90">
        <f>IF(OR(AB47=1,B47=0),0,IF(ISERROR(RANK(AC47,AC43:AC48,0)),0,RANK(AC47,AC43:AC48,0)))</f>
        <v>0</v>
      </c>
      <c r="AE47" s="90" t="str">
        <f>IF(AD47=1,IF(ISNUMBER(MATCH(AD47,AD48,0)),"=",IF(ISNUMBER(MATCH(AD47,AD43:AD46,0)),"=","")),"")</f>
        <v/>
      </c>
      <c r="AF47" s="90">
        <f t="shared" si="199"/>
        <v>-1</v>
      </c>
      <c r="AG47" s="90">
        <f>IF(OR(AB47=1,B47=0),0,IF(ISERROR(RANK(AF47,AF43:AF48,0)),0,RANK(AF47,AF43:AF48,0)))</f>
        <v>0</v>
      </c>
      <c r="AH47" s="90" t="str">
        <f>IF(AG47=1,IF(ISNUMBER(MATCH(AG47,AG48,0)),"=",IF(ISNUMBER(MATCH(AG47,AG43:AG46,0)),"=","")),"")</f>
        <v/>
      </c>
      <c r="AI47" s="90">
        <f t="shared" si="200"/>
        <v>-1</v>
      </c>
      <c r="AJ47" s="90">
        <f>IF(OR(AB47=1,B47=0),0,IF(ISERROR(RANK(AI47,AI43:AI48,0)),0,RANK(AI47,AI43:AI48,0)))</f>
        <v>0</v>
      </c>
      <c r="AK47" s="90" t="str">
        <f>IF(AJ47=1,IF(ISNUMBER(MATCH(AJ47,AJ48,0)),"=",IF(ISNUMBER(MATCH(AJ47,AJ43:AJ46,0)),"=","")),"")</f>
        <v/>
      </c>
      <c r="AL47" s="90">
        <f t="shared" si="225"/>
        <v>0</v>
      </c>
      <c r="AM47" s="90">
        <f>IF(AND(AL43=1,AL47=1),IF('Result Calculations'!$E103=$A47,1,0),0)</f>
        <v>0</v>
      </c>
      <c r="AN47" s="90">
        <f>IF(AND(AL46=1,AL47=1),IF('Result Calculations'!$E107=$A47,1,0),0)</f>
        <v>0</v>
      </c>
      <c r="AO47" s="90">
        <f>IF(AND(AL46=1,AL47=1),IF('Result Calculations'!$E110=$A47,1,0),0)</f>
        <v>0</v>
      </c>
      <c r="AP47" s="90">
        <f>IF(AND(AL46=1,AL47=1),IF('Result Calculations'!$E112=$A47,1,0),0)</f>
        <v>0</v>
      </c>
      <c r="AQ47" s="95"/>
      <c r="AR47" s="90">
        <f>IF(AND(AL47=1,AL48=1),IF('Result Calculations'!$E114=$A47,1,0),0)</f>
        <v>0</v>
      </c>
      <c r="AS47" s="90">
        <f t="shared" si="201"/>
        <v>0</v>
      </c>
      <c r="AT47" s="90" t="str">
        <f>IF(AS47=1,IF(ISNUMBER(MATCH(AS47,AS48,0)),"=",IF(ISNUMBER(MATCH(AS47,AS43:AS46,0)),"=","")),"")</f>
        <v/>
      </c>
      <c r="AU47" s="90">
        <f>IF(AND(AS47=1,AS43=1),IF(AM47=1,1,0),IF(AND(AS47=1,AS44=1),IF(AN47=1,1,0),IF(AND(AS47=1,AS45=1),IF(AO47=1,1,0),IF(AND(AS47=1,AS46=1),IF(AP47=1,1,0),IF(AND(AS47=1,AS48=1),IF(AR47=1,0),0)))))</f>
        <v>0</v>
      </c>
      <c r="AV47" s="244" t="str">
        <f t="shared" si="226"/>
        <v/>
      </c>
      <c r="AW47" s="90">
        <f t="shared" si="202"/>
        <v>0</v>
      </c>
      <c r="AX47" s="90">
        <f>IF(OR(AB47=1,B47=0,AV47=2),0,IF(ISERROR(RANK(AW47,AW43:AW48,0)),0,RANK(AW47,AW43:AW48,0)))</f>
        <v>0</v>
      </c>
      <c r="AY47" s="90" t="str">
        <f>IF(AX47=1,IF(ISNUMBER(MATCH(AX47,AX48,0)),"=",IF(ISNUMBER(MATCH(AX47,AX43:AX46,0)),"=","")),"")</f>
        <v/>
      </c>
      <c r="AZ47" s="90">
        <f t="shared" si="203"/>
        <v>0</v>
      </c>
      <c r="BA47" s="90">
        <f>IF(OR(AB47=1,B47=0,AV47=2),0,IF(ISERROR(RANK(AZ47,AZ43:AZ48,0)),0,RANK(AZ47,AZ43:AZ48,0)))</f>
        <v>0</v>
      </c>
      <c r="BB47" s="90" t="str">
        <f>IF(BA47=1,IF(ISNUMBER(MATCH(BA47,BA48,0)),"=",IF(ISNUMBER(MATCH(BA47,BA43:BA46,0)),"=","")),"")</f>
        <v/>
      </c>
      <c r="BC47" s="108">
        <f t="shared" si="204"/>
        <v>0</v>
      </c>
      <c r="BD47" s="90">
        <f>IF(OR(AB47=1,B47=0,AV47=2),0,IF(ISERROR(RANK(BC47,BC43:BC48,0)),0,RANK(BC47,BC43:BC48,0)))</f>
        <v>0</v>
      </c>
      <c r="BE47" s="90" t="str">
        <f>IF(BD47=1,IF(ISNUMBER(MATCH(BD47,BD48,0)),"=",IF(ISNUMBER(MATCH(BD47,BD43:BD46,0)),"=","")),"")</f>
        <v/>
      </c>
      <c r="BF47" s="90">
        <f t="shared" si="227"/>
        <v>0</v>
      </c>
      <c r="BG47" s="90">
        <f>IF(AND(BF43=1,BF47=1),IF('Result Calculations'!$E103=$A47,1,0),0)</f>
        <v>0</v>
      </c>
      <c r="BH47" s="90">
        <f>IF(AND(BF46=1,BF47=1),IF('Result Calculations'!$E107=$A47,1,0),0)</f>
        <v>0</v>
      </c>
      <c r="BI47" s="90">
        <f>IF(AND(BF46=1,BF47=1),IF('Result Calculations'!$E110=$A47,1,0),0)</f>
        <v>0</v>
      </c>
      <c r="BJ47" s="90">
        <f>IF(AND(BF46=1,BF47=1),IF('Result Calculations'!$E112=$A47,1,0),0)</f>
        <v>0</v>
      </c>
      <c r="BK47" s="95"/>
      <c r="BL47" s="90">
        <f>IF(AND(BF47=1,BF48=1),IF('Result Calculations'!$E114=$A47,1,0),0)</f>
        <v>0</v>
      </c>
      <c r="BM47" s="90">
        <f t="shared" si="205"/>
        <v>0</v>
      </c>
      <c r="BN47" s="90" t="str">
        <f>IF(BM47=1,IF(ISNUMBER(MATCH(BM47,BM48,0)),"=",IF(ISNUMBER(MATCH(BM47,BM43:BM46,0)),"=","")),"")</f>
        <v/>
      </c>
      <c r="BO47" s="90">
        <f>IF(AND(BM47=1,BM43=1),IF(BG47=1,1,0),IF(AND(BM47=1,BM44=1),IF(BH47=1,1,0),IF(AND(BM47=1,BM45=1),IF(BI47=1,1,0),IF(AND(BM47=1,BM46=1),IF(BJ47=1,1,0),IF(AND(BM47=1,BM48=1),IF(BL47=1,0),0)))))</f>
        <v>0</v>
      </c>
      <c r="BP47" s="244" t="str">
        <f t="shared" si="206"/>
        <v/>
      </c>
      <c r="BQ47" s="90">
        <f t="shared" si="207"/>
        <v>0</v>
      </c>
      <c r="BR47" s="90">
        <f>IF(OR(AB47=1,B47=0,AV47=2,BP47=3),0,IF(ISERROR(RANK(BQ47,BQ43:BQ48,0)),0,RANK(BQ47,BQ43:BQ48,0)))</f>
        <v>0</v>
      </c>
      <c r="BS47" s="90" t="str">
        <f>IF(BR47=1,IF(ISNUMBER(MATCH(BR47,BR48,0)),"=",IF(ISNUMBER(MATCH(BR47,BR43:BR46,0)),"=","")),"")</f>
        <v/>
      </c>
      <c r="BT47" s="90">
        <f t="shared" si="208"/>
        <v>0</v>
      </c>
      <c r="BU47" s="90">
        <f>IF(OR(AB47=1,B47=0,AV47=2,BP47=3),0,IF(ISERROR(RANK(BT47,BT43:BT48,0)),0,RANK(BT47,BT43:BT48,0)))</f>
        <v>0</v>
      </c>
      <c r="BV47" s="90" t="str">
        <f>IF(BU47=1,IF(ISNUMBER(MATCH(BU47,BU48,0)),"=",IF(ISNUMBER(MATCH(BU47,BU43:BU46,0)),"=","")),"")</f>
        <v/>
      </c>
      <c r="BW47" s="108">
        <f t="shared" si="209"/>
        <v>0</v>
      </c>
      <c r="BX47" s="90">
        <f>IF(OR(AB47=1,B47=0,AV47=2,BP43=3),0,IF(ISERROR(RANK(BW47,BW43:BW48,0)),0,RANK(BW47,BW43:BW48,0)))</f>
        <v>0</v>
      </c>
      <c r="BY47" s="90" t="str">
        <f>IF(BX47=1,IF(ISNUMBER(MATCH(BX47,BX48,0)),"=",IF(ISNUMBER(MATCH(BX47,BX43:BX46,0)),"=","")),"")</f>
        <v/>
      </c>
      <c r="BZ47" s="90">
        <f t="shared" si="228"/>
        <v>0</v>
      </c>
      <c r="CA47" s="90">
        <f>IF(AND(BZ43=1,BZ47=1),IF('Result Calculations'!$E103=$A47,1,0),0)</f>
        <v>0</v>
      </c>
      <c r="CB47" s="90">
        <f>IF(AND(BZ46=1,BZ47=1),IF('Result Calculations'!$E107=$A47,1,0),0)</f>
        <v>0</v>
      </c>
      <c r="CC47" s="90">
        <f>IF(AND(BZ46=1,BZ47=1),IF('Result Calculations'!$E110=$A47,1,0),0)</f>
        <v>0</v>
      </c>
      <c r="CD47" s="90">
        <f>IF(AND(BZ46=1,BZ47=1),IF('Result Calculations'!$E112=$A47,1,0),0)</f>
        <v>0</v>
      </c>
      <c r="CE47" s="95"/>
      <c r="CF47" s="90">
        <f>IF(AND(BZ47=1,BZ48=1),IF('Result Calculations'!$E114=$A47,1,0),0)</f>
        <v>0</v>
      </c>
      <c r="CG47" s="90">
        <f t="shared" si="210"/>
        <v>0</v>
      </c>
      <c r="CH47" s="90" t="str">
        <f>IF(CG47=1,IF(ISNUMBER(MATCH(CG47,CG48,0)),"=",IF(ISNUMBER(MATCH(CG47,CG43:CG46,0)),"=","")),"")</f>
        <v/>
      </c>
      <c r="CI47" s="90">
        <f>IF(AND(CG47=1,CG43=1),IF(CA47=1,1,0),IF(AND(CG47=1,CG44=1),IF(CB47=1,1,0),IF(AND(CG47=1,CG45=1),IF(CC47=1,1,0),IF(AND(CG47=1,CG46=1),IF(CD47=1,1,0),IF(AND(CG47=1,CG48=1),IF(CF47=1,0),0)))))</f>
        <v>0</v>
      </c>
      <c r="CJ47" s="244" t="str">
        <f t="shared" si="229"/>
        <v/>
      </c>
      <c r="CK47" s="90">
        <f t="shared" si="211"/>
        <v>0</v>
      </c>
      <c r="CL47" s="90">
        <f>IF(OR(AB47=1,B47=0,AV47=2,BP47=3,CJ47=4),0,IF(ISERROR(RANK(CK47,CK43:CK48,0)),0,RANK(CK47,CK43:CK48,0)))</f>
        <v>0</v>
      </c>
      <c r="CM47" s="90" t="str">
        <f>IF(CL47=1,IF(ISNUMBER(MATCH(CL47,CL48,0)),"=",IF(ISNUMBER(MATCH(CL47,CL43:CL46,0)),"=","")),"")</f>
        <v/>
      </c>
      <c r="CN47" s="90">
        <f t="shared" si="212"/>
        <v>0</v>
      </c>
      <c r="CO47" s="90">
        <f>IF(OR(AB47=1,B47=0,AV47=2,BP47=3,CJ47=4),0,IF(ISERROR(RANK(CN47,CN43:CN48,0)),0,RANK(CN47,CN43:CN48,0)))</f>
        <v>0</v>
      </c>
      <c r="CP47" s="90" t="str">
        <f>IF(CO47=1,IF(ISNUMBER(MATCH(CO47,CO48,0)),"=",IF(ISNUMBER(MATCH(CO47,CO43:CO46,0)),"=","")),"")</f>
        <v/>
      </c>
      <c r="CQ47" s="108">
        <f t="shared" si="213"/>
        <v>0</v>
      </c>
      <c r="CR47" s="90">
        <f>IF(OR(AB47=1,B47=0,AV47=2,BP43=3,CJ47=4),0,IF(ISERROR(RANK(CQ47,CQ43:CQ48,0)),0,RANK(CQ47,CQ43:CQ48,0)))</f>
        <v>0</v>
      </c>
      <c r="CS47" s="90" t="str">
        <f>IF(CR47=1,IF(ISNUMBER(MATCH(CR47,CR48,0)),"=",IF(ISNUMBER(MATCH(CR47,CR43:CR46,0)),"=","")),"")</f>
        <v/>
      </c>
      <c r="CT47" s="90">
        <f t="shared" si="230"/>
        <v>0</v>
      </c>
      <c r="CU47" s="90">
        <f>IF(AND(CT43=1,CT47=1),IF('Result Calculations'!$E103=$A47,1,0),0)</f>
        <v>0</v>
      </c>
      <c r="CV47" s="90">
        <f>IF(AND(CT46=1,CT47=1),IF('Result Calculations'!$E107=$A47,1,0),0)</f>
        <v>0</v>
      </c>
      <c r="CW47" s="90">
        <f>IF(AND(CT46=1,CT47=1),IF('Result Calculations'!$E110=$A47,1,0),0)</f>
        <v>0</v>
      </c>
      <c r="CX47" s="90">
        <f>IF(AND(CT46=1,CT47=1),IF('Result Calculations'!$E112=$A47,1,0),0)</f>
        <v>0</v>
      </c>
      <c r="CY47" s="95"/>
      <c r="CZ47" s="90">
        <f>IF(AND(CT47=1,CT48=1),IF('Result Calculations'!$E114=$A47,1,0),0)</f>
        <v>0</v>
      </c>
      <c r="DA47" s="90">
        <f t="shared" si="214"/>
        <v>0</v>
      </c>
      <c r="DB47" s="90" t="str">
        <f>IF(DA47=1,IF(ISNUMBER(MATCH(DA47,DA48,0)),"=",IF(ISNUMBER(MATCH(DA47,DA43:DA46,0)),"=","")),"")</f>
        <v/>
      </c>
      <c r="DC47" s="90">
        <f>IF(AND(DA47=1,DA43=1),IF(CU47=1,1,0),IF(AND(DA47=1,DA44=1),IF(CV47=1,1,0),IF(AND(DA47=1,DA45=1),IF(CW47=1,1,0),IF(AND(DA47=1,DA46=1),IF(CX47=1,1,0),IF(AND(DA47=1,DA48=1),IF(CZ47=1,0),0)))))</f>
        <v>0</v>
      </c>
      <c r="DD47" s="244" t="str">
        <f t="shared" si="231"/>
        <v/>
      </c>
      <c r="DE47" s="90">
        <f t="shared" si="215"/>
        <v>0</v>
      </c>
      <c r="DF47" s="90">
        <f>IF(OR(AB47=1,B47=0,AV47=2,BP47=3,CJ47=4,DD47=5),0,IF(ISERROR(RANK(DE47,DE43:DE48,0)),0,RANK(DE47,DE43:DE48,0)))</f>
        <v>0</v>
      </c>
      <c r="DG47" s="90" t="str">
        <f>IF(DF47=1,IF(ISNUMBER(MATCH(DF47,DF48,0)),"=",IF(ISNUMBER(MATCH(DF47,DF43:DF46,0)),"=","")),"")</f>
        <v/>
      </c>
      <c r="DH47" s="90">
        <f t="shared" si="216"/>
        <v>0</v>
      </c>
      <c r="DI47" s="90">
        <f>IF(OR(AB47=1,B47=0,AV47=2,BP47=3,CJ47=4,DD47=5),0,IF(ISERROR(RANK(DH47,DH43:DH48,0)),0,RANK(DH47,DH43:DH48,0)))</f>
        <v>0</v>
      </c>
      <c r="DJ47" s="90" t="str">
        <f>IF(DI47=1,IF(ISNUMBER(MATCH(DI47,DI48,0)),"=",IF(ISNUMBER(MATCH(DI47,DI43:DI46,0)),"=","")),"")</f>
        <v/>
      </c>
      <c r="DK47" s="108">
        <f t="shared" si="217"/>
        <v>0</v>
      </c>
      <c r="DL47" s="90">
        <f>IF(OR(AB47=1,B47=0,AV47=2,BP43=3,CJ47=4,DD47=5),0,IF(ISERROR(RANK(DK47,DK43:DK48,0)),0,RANK(DK47,DK43:DK48,0)))</f>
        <v>0</v>
      </c>
      <c r="DM47" s="90" t="str">
        <f>IF(DL47=1,IF(ISNUMBER(MATCH(DL47,DL48,0)),"=",IF(ISNUMBER(MATCH(DL47,DL43:DL46,0)),"=","")),"")</f>
        <v/>
      </c>
      <c r="DN47" s="90">
        <f t="shared" si="232"/>
        <v>0</v>
      </c>
      <c r="DO47" s="90">
        <f>IF(AND(DN43=1,DN47=1),IF('Result Calculations'!$E103=$A47,1,0),0)</f>
        <v>0</v>
      </c>
      <c r="DP47" s="90">
        <f>IF(AND(DN46=1,DN47=1),IF('Result Calculations'!$E107=$A47,1,0),0)</f>
        <v>0</v>
      </c>
      <c r="DQ47" s="90">
        <f>IF(AND(DN46=1,DN47=1),IF('Result Calculations'!$E110=$A47,1,0),0)</f>
        <v>0</v>
      </c>
      <c r="DR47" s="90">
        <f>IF(AND(DN46=1,DN47=1),IF('Result Calculations'!$E112=$A47,1,0),0)</f>
        <v>0</v>
      </c>
      <c r="DS47" s="95"/>
      <c r="DT47" s="90">
        <f>IF(AND(DN47=1,DN48=1),IF('Result Calculations'!$E114=$A47,1,0),0)</f>
        <v>0</v>
      </c>
      <c r="DU47" s="90">
        <f t="shared" si="218"/>
        <v>0</v>
      </c>
      <c r="DV47" s="90" t="str">
        <f>IF(DU47=1,IF(ISNUMBER(MATCH(DU47,DU48,0)),"=",IF(ISNUMBER(MATCH(DU47,DU43:DU46,0)),"=","")),"")</f>
        <v/>
      </c>
      <c r="DW47" s="90">
        <f>IF(AND(DU47=1,DU43=1),IF(DO47=1,1,0),IF(AND(DU47=1,DU44=1),IF(DP47=1,1,0),IF(AND(DU47=1,DU45=1),IF(DQ47=1,1,0),IF(AND(DU47=1,DU46=1),IF(DR47=1,1,0),IF(AND(DU47=1,DU48=1),IF(DT47=1,0),0)))))</f>
        <v>0</v>
      </c>
      <c r="DX47" s="244" t="str">
        <f t="shared" si="233"/>
        <v/>
      </c>
      <c r="DY47" s="248">
        <f t="shared" si="219"/>
        <v>0</v>
      </c>
      <c r="DZ47" s="244">
        <f>RANK(DY47,DY43:DY48,0)</f>
        <v>1</v>
      </c>
      <c r="EA47" s="244" t="str">
        <f>IF(OR(ISNUMBER(MATCH(DZ47,DZ48:DZ48,0)),ISNUMBER(MATCH(DZ47,DZ43:DZ46,0))),"=","")</f>
        <v>=</v>
      </c>
    </row>
    <row r="48" spans="1:131">
      <c r="A48" s="246" t="str">
        <f>Groups!C20</f>
        <v/>
      </c>
      <c r="B48" s="90">
        <v>0</v>
      </c>
      <c r="C48" s="90">
        <v>0</v>
      </c>
      <c r="D48" s="90">
        <v>0</v>
      </c>
      <c r="E48" s="90">
        <v>0</v>
      </c>
      <c r="F48" s="90">
        <v>0</v>
      </c>
      <c r="G48" s="108">
        <v>-800</v>
      </c>
      <c r="H48" s="90">
        <f t="shared" si="222"/>
        <v>0</v>
      </c>
      <c r="I48" s="90">
        <v>0</v>
      </c>
      <c r="J48" s="90">
        <f>IF(B48=0,0,RANK(H48,H43:H48,0))</f>
        <v>0</v>
      </c>
      <c r="K48" s="90" t="str">
        <f>IF(J48=1,IF(ISNUMBER(MATCH(J48,J43:J47,0)),"=",""),"")</f>
        <v/>
      </c>
      <c r="L48" s="90">
        <f t="shared" si="195"/>
        <v>-1</v>
      </c>
      <c r="M48" s="90">
        <f>IF(B48=0,0,IF(ISERROR(RANK(L48,L43:L48,0)),0,RANK(L48,L43:L48,0)))</f>
        <v>0</v>
      </c>
      <c r="N48" s="90" t="str">
        <f>IF(M48=1,IF(ISNUMBER(MATCH(M48,M43:M47,0)),"=",""),"")</f>
        <v/>
      </c>
      <c r="O48" s="90">
        <f t="shared" si="196"/>
        <v>-1</v>
      </c>
      <c r="P48" s="90">
        <f>IF(B48=0,0,IF(ISERROR(RANK(O48,O43:O48,0)),0,RANK(O48,O43:O48,0)))</f>
        <v>0</v>
      </c>
      <c r="Q48" s="90" t="str">
        <f>IF(P48=1,IF(ISNUMBER(MATCH(P48,P43:P47,0)),"=",""),"")</f>
        <v/>
      </c>
      <c r="R48" s="90">
        <f t="shared" si="223"/>
        <v>0</v>
      </c>
      <c r="S48" s="90">
        <f>IF(AND(R43=1,R48=1),IF('Result Calculations'!$E104=$A48,1,0),0)</f>
        <v>0</v>
      </c>
      <c r="T48" s="90">
        <f>IF(AND(R47=1,R48=1),IF('Result Calculations'!$E108=$A48,1,0),0)</f>
        <v>0</v>
      </c>
      <c r="U48" s="90">
        <f>IF(AND(R47=1,R48=1),IF('Result Calculations'!$E111=$A48,1,0),0)</f>
        <v>0</v>
      </c>
      <c r="V48" s="90">
        <f>IF(AND(R46=1,R48=1),IF('Result Calculations'!$E113=$A48,1,0),0)</f>
        <v>0</v>
      </c>
      <c r="W48" s="90">
        <f>IF(AND(R47=1,R48=1),IF('Result Calculations'!$E114=$A94,1,0),0)</f>
        <v>0</v>
      </c>
      <c r="X48" s="95"/>
      <c r="Y48" s="90">
        <f t="shared" si="197"/>
        <v>0</v>
      </c>
      <c r="Z48" s="90" t="str">
        <f>IF(Y48=1,IF(ISNUMBER(MATCH(Y48,Y43:Y47,0)),"=",""),"")</f>
        <v/>
      </c>
      <c r="AA48" s="90">
        <f>IF(AND(Y48=1,Y43=1),IF(S48=1,1,0),IF(AND(Y48=1,Y44=1),IF(#REF!=1,1,0),IF(AND(Y48=1,Y45=1),IF(U48=1,1,0),IF(AND(Y48=1,Y46=1),IF(V48=1,1,0),IF(AND(Y48=1,Y47=1),IF(W48=1,0),0)))))</f>
        <v>0</v>
      </c>
      <c r="AB48" s="244" t="str">
        <f t="shared" si="224"/>
        <v/>
      </c>
      <c r="AC48" s="90">
        <f t="shared" si="198"/>
        <v>0</v>
      </c>
      <c r="AD48" s="90">
        <f>IF(OR(AB48=1,B48=0),0,IF(ISERROR(RANK(AC48,AC43:AC48,0)),0,RANK(AC48,AC43:AC48,0)))</f>
        <v>0</v>
      </c>
      <c r="AE48" s="90" t="str">
        <f>IF(AD48=1,IF(ISNUMBER(MATCH(AD48,AD43:AD47,0)),"=",""),"")</f>
        <v/>
      </c>
      <c r="AF48" s="90">
        <f t="shared" si="199"/>
        <v>-1</v>
      </c>
      <c r="AG48" s="90">
        <f>IF(OR(AB48=1,B48=0),0,IF(ISERROR(RANK(AF48,AF43:AF48,0)),0,RANK(AF48,AF43:AF48,0)))</f>
        <v>0</v>
      </c>
      <c r="AH48" s="90" t="str">
        <f>IF(AG48=1,IF(ISNUMBER(MATCH(AG48,AG43:AG47,0)),"=",""),"")</f>
        <v/>
      </c>
      <c r="AI48" s="90">
        <f t="shared" si="200"/>
        <v>-1</v>
      </c>
      <c r="AJ48" s="90">
        <f>IF(OR(AB48=1,B48=0),0,IF(ISERROR(RANK(AI48,AI43:AI48,0)),0,RANK(AI48,AI43:AI48,0)))</f>
        <v>0</v>
      </c>
      <c r="AK48" s="90" t="str">
        <f>IF(AJ48=1,IF(ISNUMBER(MATCH(AJ48,AJ43:AJ47,0)),"=",""),"")</f>
        <v/>
      </c>
      <c r="AL48" s="90">
        <f t="shared" si="225"/>
        <v>0</v>
      </c>
      <c r="AM48" s="90">
        <f>IF(AND(AL43=1,AL48=1),IF('Result Calculations'!$E104=$A48,1,0),0)</f>
        <v>0</v>
      </c>
      <c r="AN48" s="90">
        <f>IF(AND(AL47=1,AL48=1),IF('Result Calculations'!$E108=$A48,1,0),0)</f>
        <v>0</v>
      </c>
      <c r="AO48" s="90">
        <f>IF(AND(AL47=1,AL48=1),IF('Result Calculations'!$E111=$A48,1,0),0)</f>
        <v>0</v>
      </c>
      <c r="AP48" s="90">
        <f>IF(AND(AL46=1,AL48=1),IF('Result Calculations'!$E113=$A48,1,0),0)</f>
        <v>0</v>
      </c>
      <c r="AQ48" s="90">
        <f>IF(AND(AL47=1,AL48=1),IF('Result Calculations'!$E114=$A94,1,0),0)</f>
        <v>0</v>
      </c>
      <c r="AR48" s="95"/>
      <c r="AS48" s="90">
        <f t="shared" si="201"/>
        <v>0</v>
      </c>
      <c r="AT48" s="90" t="str">
        <f>IF(AS48=1,IF(ISNUMBER(MATCH(AS48,AS43:AS47,0)),"=",""),"")</f>
        <v/>
      </c>
      <c r="AU48" s="90">
        <f>IF(AND(AS48=1,AS43=1),IF(AM48=1,1,0),IF(AND(AS48=1,AS44=1),IF(L48=1,1,0),IF(AND(AS48=1,AS45=1),IF(AO48=1,1,0),IF(AND(AS48=1,AS46=1),IF(AP48=1,1,0),IF(AND(AS48=1,AS47=1),IF(AQ48=1,0),0)))))</f>
        <v>0</v>
      </c>
      <c r="AV48" s="244" t="str">
        <f t="shared" si="226"/>
        <v/>
      </c>
      <c r="AW48" s="90">
        <f t="shared" si="202"/>
        <v>0</v>
      </c>
      <c r="AX48" s="90">
        <f>IF(OR(AB48=1,B48=0,AV48=2),0,IF(ISERROR(RANK(AW48,AW43:AW48,0)),0,RANK(AW48,AW43:AW48,0)))</f>
        <v>0</v>
      </c>
      <c r="AY48" s="90" t="str">
        <f>IF(AX48=1,IF(ISNUMBER(MATCH(AX48,AX43:AX47,0)),"=",""),"")</f>
        <v/>
      </c>
      <c r="AZ48" s="90">
        <f t="shared" si="203"/>
        <v>0</v>
      </c>
      <c r="BA48" s="90">
        <f>IF(OR(AB48=1,B48=0,AV48=2),0,IF(ISERROR(RANK(AZ48,AZ43:AZ48,0)),0,RANK(AZ48,AZ43:AZ48,0)))</f>
        <v>0</v>
      </c>
      <c r="BB48" s="90" t="str">
        <f>IF(BA48=1,IF(ISNUMBER(MATCH(BA48,BA43:BA47,0)),"=",""),"")</f>
        <v/>
      </c>
      <c r="BC48" s="108">
        <f t="shared" si="204"/>
        <v>0</v>
      </c>
      <c r="BD48" s="90">
        <f>IF(OR(AB48=1,B48=0,AV48=2),0,IF(ISERROR(RANK(BC48,BC43:BC48,0)),0,RANK(BC48,BC43:BC48,0)))</f>
        <v>0</v>
      </c>
      <c r="BE48" s="90" t="str">
        <f>IF(BD48=1,IF(ISNUMBER(MATCH(BD48,BD43:BD47,0)),"=",""),"")</f>
        <v/>
      </c>
      <c r="BF48" s="90">
        <f t="shared" si="227"/>
        <v>0</v>
      </c>
      <c r="BG48" s="90">
        <f>IF(AND(BF43=1,BF48=1),IF('Result Calculations'!$E104=$A48,1,0),0)</f>
        <v>0</v>
      </c>
      <c r="BH48" s="90">
        <f>IF(AND(BF47=1,BF48=1),IF('Result Calculations'!$E108=$A48,1,0),0)</f>
        <v>0</v>
      </c>
      <c r="BI48" s="90">
        <f>IF(AND(BF47=1,BF48=1),IF('Result Calculations'!$E111=$A48,1,0),0)</f>
        <v>0</v>
      </c>
      <c r="BJ48" s="90">
        <f>IF(AND(BF46=1,BF48=1),IF('Result Calculations'!$E113=$A48,1,0),0)</f>
        <v>0</v>
      </c>
      <c r="BK48" s="90">
        <f>IF(AND(BF47=1,BF48=1),IF('Result Calculations'!$E114=$A94,1,0),0)</f>
        <v>0</v>
      </c>
      <c r="BL48" s="95"/>
      <c r="BM48" s="90">
        <f t="shared" si="205"/>
        <v>0</v>
      </c>
      <c r="BN48" s="90" t="str">
        <f>IF(BM48=1,IF(ISNUMBER(MATCH(BM48,BM43:BM47,0)),"=",""),"")</f>
        <v/>
      </c>
      <c r="BO48" s="90">
        <f>IF(AND(BM48=1,BM43=1),IF(BG48=1,1,0),IF(AND(BM48=1,BM44=1),IF(AF48=1,1,0),IF(AND(BM48=1,BM45=1),IF(BI48=1,1,0),IF(AND(BM48=1,BM46=1),IF(BJ48=1,1,0),IF(AND(BM48=1,BM47=1),IF(BK48=1,0),0)))))</f>
        <v>0</v>
      </c>
      <c r="BP48" s="244" t="str">
        <f t="shared" si="206"/>
        <v/>
      </c>
      <c r="BQ48" s="90">
        <f t="shared" si="207"/>
        <v>0</v>
      </c>
      <c r="BR48" s="90">
        <f>IF(OR(AB48=1,B48=0,AV48=2,BP48=3),0,IF(ISERROR(RANK(BQ48,BQ43:BQ48,0)),0,RANK(BQ48,BQ43:BQ48,0)))</f>
        <v>0</v>
      </c>
      <c r="BS48" s="90" t="str">
        <f>IF(BR48=1,IF(ISNUMBER(MATCH(BR48,BR43:BR47,0)),"=",""),"")</f>
        <v/>
      </c>
      <c r="BT48" s="90">
        <f t="shared" si="208"/>
        <v>0</v>
      </c>
      <c r="BU48" s="90">
        <f>IF(OR(AB48=1,B48=0,AV48=2,BP48=3),0,IF(ISERROR(RANK(BT48,BT43:BT48,0)),0,RANK(BT48,BT43:BT48,0)))</f>
        <v>0</v>
      </c>
      <c r="BV48" s="90" t="str">
        <f>IF(BU48=1,IF(ISNUMBER(MATCH(BU48,BU43:BU47,0)),"=",""),"")</f>
        <v/>
      </c>
      <c r="BW48" s="108">
        <f t="shared" si="209"/>
        <v>0</v>
      </c>
      <c r="BX48" s="90">
        <f>IF(OR(AB48=1,B48=0,AV48=2,BP43=3),0,IF(ISERROR(RANK(BW48,BW43:BW48,0)),0,RANK(BW48,BW43:BW48,0)))</f>
        <v>0</v>
      </c>
      <c r="BY48" s="90" t="str">
        <f>IF(BX48=1,IF(ISNUMBER(MATCH(BX48,BX43:BX47,0)),"=",""),"")</f>
        <v/>
      </c>
      <c r="BZ48" s="90">
        <f t="shared" si="228"/>
        <v>0</v>
      </c>
      <c r="CA48" s="90">
        <f>IF(AND(BZ43=1,BZ48=1),IF('Result Calculations'!$E104=$A48,1,0),0)</f>
        <v>0</v>
      </c>
      <c r="CB48" s="90">
        <f>IF(AND(BZ47=1,BZ48=1),IF('Result Calculations'!$E108=$A48,1,0),0)</f>
        <v>0</v>
      </c>
      <c r="CC48" s="90">
        <f>IF(AND(BZ47=1,BZ48=1),IF('Result Calculations'!$E111=$A48,1,0),0)</f>
        <v>0</v>
      </c>
      <c r="CD48" s="90">
        <f>IF(AND(BZ46=1,BZ48=1),IF('Result Calculations'!$E113=$A48,1,0),0)</f>
        <v>0</v>
      </c>
      <c r="CE48" s="90">
        <f>IF(AND(BZ47=1,BZ48=1),IF('Result Calculations'!$E114=$A94,1,0),0)</f>
        <v>0</v>
      </c>
      <c r="CF48" s="95"/>
      <c r="CG48" s="90">
        <f t="shared" si="210"/>
        <v>0</v>
      </c>
      <c r="CH48" s="90" t="str">
        <f>IF(CG48=1,IF(ISNUMBER(MATCH(CG48,CG43:CG47,0)),"=",""),"")</f>
        <v/>
      </c>
      <c r="CI48" s="90">
        <f>IF(AND(CG48=1,CG43=1),IF(CA48=1,1,0),IF(AND(CG48=1,CG44=1),IF(AZ48=1,1,0),IF(AND(CG48=1,CG45=1),IF(CC48=1,1,0),IF(AND(CG48=1,CG46=1),IF(CD48=1,1,0),IF(AND(CG48=1,CG47=1),IF(CE48=1,0),0)))))</f>
        <v>0</v>
      </c>
      <c r="CJ48" s="244" t="str">
        <f t="shared" si="229"/>
        <v/>
      </c>
      <c r="CK48" s="90">
        <f t="shared" si="211"/>
        <v>0</v>
      </c>
      <c r="CL48" s="90">
        <f>IF(OR(AB48=1,B48=0,AV48=2,BP48=3,CJ48=4),0,IF(ISERROR(RANK(CK48,CK43:CK48,0)),0,RANK(CK48,CK43:CK48,0)))</f>
        <v>0</v>
      </c>
      <c r="CM48" s="90" t="str">
        <f>IF(CL48=1,IF(ISNUMBER(MATCH(CL48,CL43:CL47,0)),"=",""),"")</f>
        <v/>
      </c>
      <c r="CN48" s="90">
        <f t="shared" si="212"/>
        <v>0</v>
      </c>
      <c r="CO48" s="90">
        <f>IF(OR(AB48=1,B48=0,AV48=2,BP48=3,CJ48=4),0,IF(ISERROR(RANK(CN48,CN43:CN48,0)),0,RANK(CN48,CN43:CN48,0)))</f>
        <v>0</v>
      </c>
      <c r="CP48" s="90" t="str">
        <f>IF(CO48=1,IF(ISNUMBER(MATCH(CO48,CO43:CO47,0)),"=",""),"")</f>
        <v/>
      </c>
      <c r="CQ48" s="108">
        <f t="shared" si="213"/>
        <v>0</v>
      </c>
      <c r="CR48" s="90">
        <f>IF(OR(AB48=1,B48=0,AV48=2,BP43=3,CJ48=4),0,IF(ISERROR(RANK(CQ48,CQ43:CQ48,0)),0,RANK(CQ48,CQ43:CQ48,0)))</f>
        <v>0</v>
      </c>
      <c r="CS48" s="90" t="str">
        <f>IF(CR48=1,IF(ISNUMBER(MATCH(CR48,CR43:CR47,0)),"=",""),"")</f>
        <v/>
      </c>
      <c r="CT48" s="90">
        <f t="shared" si="230"/>
        <v>0</v>
      </c>
      <c r="CU48" s="90">
        <f>IF(AND(CT43=1,CT48=1),IF('Result Calculations'!$E104=$A48,1,0),0)</f>
        <v>0</v>
      </c>
      <c r="CV48" s="90">
        <f>IF(AND(CT47=1,CT48=1),IF('Result Calculations'!$E108=$A48,1,0),0)</f>
        <v>0</v>
      </c>
      <c r="CW48" s="90">
        <f>IF(AND(CT47=1,CT48=1),IF('Result Calculations'!$E111=$A48,1,0),0)</f>
        <v>0</v>
      </c>
      <c r="CX48" s="90">
        <f>IF(AND(CT46=1,CT48=1),IF('Result Calculations'!$E113=$A48,1,0),0)</f>
        <v>0</v>
      </c>
      <c r="CY48" s="90">
        <f>IF(AND(CT47=1,CT48=1),IF('Result Calculations'!$E114=$A94,1,0),0)</f>
        <v>0</v>
      </c>
      <c r="CZ48" s="95"/>
      <c r="DA48" s="90">
        <f t="shared" si="214"/>
        <v>0</v>
      </c>
      <c r="DB48" s="90" t="str">
        <f>IF(DA48=1,IF(ISNUMBER(MATCH(DA48,DA43:DA47,0)),"=",""),"")</f>
        <v/>
      </c>
      <c r="DC48" s="90">
        <f>IF(AND(DA48=1,DA43=1),IF(CU48=1,1,0),IF(AND(DA48=1,DA44=1),IF(BT48=1,1,0),IF(AND(DA48=1,DA45=1),IF(CW48=1,1,0),IF(AND(DA48=1,DA46=1),IF(CX48=1,1,0),IF(AND(DA48=1,DA47=1),IF(CY48=1,0),0)))))</f>
        <v>0</v>
      </c>
      <c r="DD48" s="244" t="str">
        <f t="shared" si="231"/>
        <v/>
      </c>
      <c r="DE48" s="90">
        <f t="shared" si="215"/>
        <v>0</v>
      </c>
      <c r="DF48" s="90">
        <f>IF(OR(AB48=1,B48=0,AV48=2,BP48=3,CJ48=4,DD48=5),0,IF(ISERROR(RANK(DE48,DE43:DE48,0)),0,RANK(DE48,DE43:DE48,0)))</f>
        <v>0</v>
      </c>
      <c r="DG48" s="90" t="str">
        <f>IF(DF48=1,IF(ISNUMBER(MATCH(DF48,DF43:DF47,0)),"=",""),"")</f>
        <v/>
      </c>
      <c r="DH48" s="90">
        <f t="shared" si="216"/>
        <v>0</v>
      </c>
      <c r="DI48" s="90">
        <f>IF(OR(AB48=1,B48=0,AV48=2,BP48=3,CJ48=4,DD48=5),0,IF(ISERROR(RANK(DH48,DH43:DH48,0)),0,RANK(DH48,DH43:DH48,0)))</f>
        <v>0</v>
      </c>
      <c r="DJ48" s="90" t="str">
        <f>IF(DI48=1,IF(ISNUMBER(MATCH(DI48,DI43:DI47,0)),"=",""),"")</f>
        <v/>
      </c>
      <c r="DK48" s="108">
        <f t="shared" si="217"/>
        <v>0</v>
      </c>
      <c r="DL48" s="90">
        <f>IF(OR(AB48=1,B48=0,AV48=2,BP43=3,CJ48=4,DD48=5),0,IF(ISERROR(RANK(DK48,DK43:DK48,0)),0,RANK(DK48,DK43:DK48,0)))</f>
        <v>0</v>
      </c>
      <c r="DM48" s="90" t="str">
        <f>IF(DL48=1,IF(ISNUMBER(MATCH(DL48,DL43:DL47,0)),"=",""),"")</f>
        <v/>
      </c>
      <c r="DN48" s="90">
        <f t="shared" si="232"/>
        <v>0</v>
      </c>
      <c r="DO48" s="90">
        <f>IF(AND(DN43=1,DN48=1),IF('Result Calculations'!$E104=$A48,1,0),0)</f>
        <v>0</v>
      </c>
      <c r="DP48" s="90">
        <f>IF(AND(DN47=1,DN48=1),IF('Result Calculations'!$E108=$A48,1,0),0)</f>
        <v>0</v>
      </c>
      <c r="DQ48" s="90">
        <f>IF(AND(DN47=1,DN48=1),IF('Result Calculations'!$E111=$A48,1,0),0)</f>
        <v>0</v>
      </c>
      <c r="DR48" s="90">
        <f>IF(AND(DN46=1,DN48=1),IF('Result Calculations'!$E113=$A48,1,0),0)</f>
        <v>0</v>
      </c>
      <c r="DS48" s="90">
        <f>IF(AND(DN47=1,DN48=1),IF('Result Calculations'!$E114=$A94,1,0),0)</f>
        <v>0</v>
      </c>
      <c r="DT48" s="95"/>
      <c r="DU48" s="90">
        <f t="shared" si="218"/>
        <v>0</v>
      </c>
      <c r="DV48" s="90" t="str">
        <f>IF(DU48=1,IF(ISNUMBER(MATCH(DU48,DU43:DU47,0)),"=",""),"")</f>
        <v/>
      </c>
      <c r="DW48" s="90">
        <f>IF(AND(DU48=1,DU43=1),IF(DO48=1,1,0),IF(AND(DU48=1,DU44=1),IF(CN48=1,1,0),IF(AND(DU48=1,DU45=1),IF(DQ48=1,1,0),IF(AND(DU48=1,DU46=1),IF(DR48=1,1,0),IF(AND(DU48=1,DU47=1),IF(DS48=1,0),0)))))</f>
        <v>0</v>
      </c>
      <c r="DX48" s="244" t="str">
        <f t="shared" si="233"/>
        <v/>
      </c>
      <c r="DY48" s="248">
        <f t="shared" si="219"/>
        <v>0</v>
      </c>
      <c r="DZ48" s="244">
        <f>RANK(DY48,DY43:DY48,0)</f>
        <v>1</v>
      </c>
      <c r="EA48" s="244" t="str">
        <f>IF(ISNUMBER(MATCH(DZ48,DZ43:DZ47,0)),"=","")</f>
        <v>=</v>
      </c>
    </row>
    <row r="49" spans="1:131">
      <c r="B49" s="90"/>
      <c r="C49" s="90"/>
      <c r="D49" s="90"/>
      <c r="E49" s="90"/>
      <c r="G49" s="108"/>
      <c r="X49" s="95"/>
      <c r="AL49" s="90"/>
      <c r="AM49" s="90"/>
      <c r="AN49" s="90"/>
      <c r="AO49" s="90"/>
      <c r="AP49" s="90"/>
      <c r="AQ49" s="90"/>
      <c r="AR49" s="95"/>
      <c r="AS49" s="90"/>
      <c r="AT49" s="90"/>
      <c r="AU49" s="90"/>
      <c r="AV49" s="244"/>
      <c r="AW49" s="90"/>
      <c r="AX49" s="90"/>
      <c r="AY49" s="90"/>
      <c r="AZ49" s="90"/>
      <c r="BA49" s="90"/>
      <c r="BB49" s="90"/>
      <c r="BC49" s="108"/>
      <c r="BD49" s="90"/>
      <c r="BE49" s="90"/>
      <c r="BF49" s="90"/>
      <c r="BG49" s="90"/>
      <c r="BH49" s="90"/>
      <c r="BI49" s="90"/>
      <c r="BJ49" s="90"/>
      <c r="BK49" s="90"/>
      <c r="BL49" s="95"/>
      <c r="BM49" s="90"/>
      <c r="BN49" s="90"/>
      <c r="BO49" s="90"/>
      <c r="BP49" s="244"/>
      <c r="BQ49" s="90"/>
      <c r="BR49" s="90"/>
      <c r="BS49" s="90"/>
      <c r="BT49" s="90"/>
      <c r="BU49" s="90"/>
      <c r="BV49" s="90"/>
      <c r="BW49" s="108"/>
      <c r="BX49" s="90"/>
      <c r="BY49" s="90"/>
      <c r="BZ49" s="90"/>
      <c r="CA49" s="90"/>
      <c r="CB49" s="90"/>
      <c r="CC49" s="90"/>
      <c r="CD49" s="90"/>
      <c r="CE49" s="90"/>
      <c r="CF49" s="95"/>
      <c r="CG49" s="90"/>
      <c r="CH49" s="90"/>
      <c r="CI49" s="90"/>
      <c r="CJ49" s="244"/>
      <c r="CK49" s="90"/>
      <c r="CL49" s="90"/>
      <c r="CM49" s="90"/>
      <c r="CN49" s="90"/>
      <c r="CO49" s="90"/>
      <c r="CP49" s="90"/>
      <c r="CQ49" s="108"/>
      <c r="CR49" s="90"/>
      <c r="CS49" s="90"/>
      <c r="CT49" s="90"/>
      <c r="CU49" s="90"/>
      <c r="CV49" s="90"/>
      <c r="CW49" s="90"/>
      <c r="CX49" s="90"/>
      <c r="CY49" s="90"/>
      <c r="CZ49" s="95"/>
      <c r="DA49" s="90"/>
      <c r="DB49" s="90"/>
      <c r="DC49" s="90"/>
      <c r="DD49" s="244"/>
      <c r="DE49" s="90"/>
      <c r="DF49" s="90"/>
      <c r="DG49" s="90"/>
      <c r="DH49" s="90"/>
      <c r="DI49" s="90"/>
      <c r="DJ49" s="90"/>
      <c r="DK49" s="108"/>
      <c r="DL49" s="90"/>
      <c r="DM49" s="90"/>
      <c r="DN49" s="90"/>
      <c r="DO49" s="90"/>
      <c r="DP49" s="90"/>
      <c r="DQ49" s="90"/>
      <c r="DR49" s="90"/>
      <c r="DS49" s="90"/>
      <c r="DT49" s="95"/>
      <c r="DU49" s="90"/>
      <c r="DV49" s="90"/>
      <c r="DW49" s="90"/>
      <c r="DX49" s="244"/>
      <c r="DY49" s="248"/>
      <c r="DZ49" s="244"/>
      <c r="EA49" s="244"/>
    </row>
    <row r="50" spans="1:131" ht="60" customHeight="1">
      <c r="A50" s="245" t="s">
        <v>612</v>
      </c>
      <c r="B50" s="93" t="s">
        <v>572</v>
      </c>
      <c r="C50" s="93" t="s">
        <v>573</v>
      </c>
      <c r="D50" s="93" t="s">
        <v>574</v>
      </c>
      <c r="E50" s="94" t="s">
        <v>598</v>
      </c>
      <c r="F50" s="94" t="s">
        <v>599</v>
      </c>
      <c r="G50" s="94" t="s">
        <v>600</v>
      </c>
      <c r="H50" s="94" t="s">
        <v>595</v>
      </c>
      <c r="I50" s="94" t="s">
        <v>601</v>
      </c>
      <c r="J50" s="302" t="s">
        <v>604</v>
      </c>
      <c r="K50" s="302"/>
      <c r="L50" s="94" t="s">
        <v>603</v>
      </c>
      <c r="M50" s="302" t="s">
        <v>605</v>
      </c>
      <c r="N50" s="302"/>
      <c r="O50" s="94" t="s">
        <v>560</v>
      </c>
      <c r="P50" s="302" t="s">
        <v>575</v>
      </c>
      <c r="Q50" s="302"/>
      <c r="R50" s="94" t="s">
        <v>576</v>
      </c>
      <c r="S50" s="302" t="s">
        <v>292</v>
      </c>
      <c r="T50" s="302"/>
      <c r="U50" s="302"/>
      <c r="V50" s="302"/>
      <c r="W50" s="302"/>
      <c r="X50" s="302"/>
      <c r="Y50" s="302" t="s">
        <v>577</v>
      </c>
      <c r="Z50" s="302"/>
      <c r="AA50" s="94" t="s">
        <v>590</v>
      </c>
      <c r="AB50" s="247" t="s">
        <v>578</v>
      </c>
      <c r="AC50" s="94" t="s">
        <v>595</v>
      </c>
      <c r="AD50" s="302" t="s">
        <v>604</v>
      </c>
      <c r="AE50" s="302"/>
      <c r="AF50" s="94" t="s">
        <v>602</v>
      </c>
      <c r="AG50" s="302" t="s">
        <v>605</v>
      </c>
      <c r="AH50" s="302"/>
      <c r="AI50" s="94" t="s">
        <v>560</v>
      </c>
      <c r="AJ50" s="302" t="s">
        <v>575</v>
      </c>
      <c r="AK50" s="302"/>
      <c r="AL50" s="94" t="s">
        <v>576</v>
      </c>
      <c r="AM50" s="302" t="s">
        <v>292</v>
      </c>
      <c r="AN50" s="302"/>
      <c r="AO50" s="302"/>
      <c r="AP50" s="302"/>
      <c r="AQ50" s="302"/>
      <c r="AR50" s="302"/>
      <c r="AS50" s="302" t="s">
        <v>577</v>
      </c>
      <c r="AT50" s="302"/>
      <c r="AU50" s="94" t="s">
        <v>590</v>
      </c>
      <c r="AV50" s="247" t="s">
        <v>579</v>
      </c>
      <c r="AW50" s="94" t="s">
        <v>595</v>
      </c>
      <c r="AX50" s="302" t="s">
        <v>604</v>
      </c>
      <c r="AY50" s="302"/>
      <c r="AZ50" s="94" t="s">
        <v>602</v>
      </c>
      <c r="BA50" s="302" t="s">
        <v>605</v>
      </c>
      <c r="BB50" s="302"/>
      <c r="BC50" s="94" t="s">
        <v>560</v>
      </c>
      <c r="BD50" s="302" t="s">
        <v>575</v>
      </c>
      <c r="BE50" s="302"/>
      <c r="BF50" s="94" t="s">
        <v>576</v>
      </c>
      <c r="BG50" s="302" t="s">
        <v>292</v>
      </c>
      <c r="BH50" s="302"/>
      <c r="BI50" s="302"/>
      <c r="BJ50" s="302"/>
      <c r="BK50" s="302"/>
      <c r="BL50" s="302"/>
      <c r="BM50" s="302" t="s">
        <v>577</v>
      </c>
      <c r="BN50" s="302"/>
      <c r="BO50" s="94" t="s">
        <v>590</v>
      </c>
      <c r="BP50" s="247" t="s">
        <v>580</v>
      </c>
      <c r="BQ50" s="94" t="s">
        <v>595</v>
      </c>
      <c r="BR50" s="302" t="s">
        <v>604</v>
      </c>
      <c r="BS50" s="302"/>
      <c r="BT50" s="94" t="s">
        <v>602</v>
      </c>
      <c r="BU50" s="302" t="s">
        <v>605</v>
      </c>
      <c r="BV50" s="302"/>
      <c r="BW50" s="94" t="s">
        <v>560</v>
      </c>
      <c r="BX50" s="302" t="s">
        <v>575</v>
      </c>
      <c r="BY50" s="302"/>
      <c r="BZ50" s="94" t="s">
        <v>576</v>
      </c>
      <c r="CA50" s="302" t="s">
        <v>292</v>
      </c>
      <c r="CB50" s="302"/>
      <c r="CC50" s="302"/>
      <c r="CD50" s="302"/>
      <c r="CE50" s="302"/>
      <c r="CF50" s="302"/>
      <c r="CG50" s="302" t="s">
        <v>577</v>
      </c>
      <c r="CH50" s="302"/>
      <c r="CI50" s="94" t="s">
        <v>590</v>
      </c>
      <c r="CJ50" s="247" t="s">
        <v>581</v>
      </c>
      <c r="CK50" s="94" t="s">
        <v>595</v>
      </c>
      <c r="CL50" s="302" t="s">
        <v>604</v>
      </c>
      <c r="CM50" s="302"/>
      <c r="CN50" s="94" t="s">
        <v>602</v>
      </c>
      <c r="CO50" s="302" t="s">
        <v>605</v>
      </c>
      <c r="CP50" s="302"/>
      <c r="CQ50" s="94" t="s">
        <v>560</v>
      </c>
      <c r="CR50" s="302" t="s">
        <v>575</v>
      </c>
      <c r="CS50" s="302"/>
      <c r="CT50" s="94" t="s">
        <v>576</v>
      </c>
      <c r="CU50" s="302" t="s">
        <v>292</v>
      </c>
      <c r="CV50" s="302"/>
      <c r="CW50" s="302"/>
      <c r="CX50" s="302"/>
      <c r="CY50" s="302"/>
      <c r="CZ50" s="302"/>
      <c r="DA50" s="302" t="s">
        <v>577</v>
      </c>
      <c r="DB50" s="302"/>
      <c r="DC50" s="94" t="s">
        <v>590</v>
      </c>
      <c r="DD50" s="247" t="s">
        <v>582</v>
      </c>
      <c r="DE50" s="94" t="s">
        <v>595</v>
      </c>
      <c r="DF50" s="302" t="s">
        <v>604</v>
      </c>
      <c r="DG50" s="302"/>
      <c r="DH50" s="94" t="s">
        <v>602</v>
      </c>
      <c r="DI50" s="302" t="s">
        <v>605</v>
      </c>
      <c r="DJ50" s="302"/>
      <c r="DK50" s="94" t="s">
        <v>560</v>
      </c>
      <c r="DL50" s="302" t="s">
        <v>575</v>
      </c>
      <c r="DM50" s="302"/>
      <c r="DN50" s="94" t="s">
        <v>576</v>
      </c>
      <c r="DO50" s="302" t="s">
        <v>292</v>
      </c>
      <c r="DP50" s="302"/>
      <c r="DQ50" s="302"/>
      <c r="DR50" s="302"/>
      <c r="DS50" s="302"/>
      <c r="DT50" s="302"/>
      <c r="DU50" s="302" t="s">
        <v>577</v>
      </c>
      <c r="DV50" s="302"/>
      <c r="DW50" s="94" t="s">
        <v>590</v>
      </c>
      <c r="DX50" s="247" t="s">
        <v>583</v>
      </c>
    </row>
    <row r="51" spans="1:131">
      <c r="A51" s="246" t="str">
        <f>Groups!H15</f>
        <v>Ha Yat Ting (Gloria) (Hong Kong China )</v>
      </c>
      <c r="B51" s="90">
        <f>SUM(COUNTIF(Results!K:K,A51),COUNTIF(Results!L:L,A51))</f>
        <v>0</v>
      </c>
      <c r="C51" s="90">
        <f>SUM(COUNTIF(Results!K:K,A51))</f>
        <v>0</v>
      </c>
      <c r="D51" s="90">
        <f>B51-C51</f>
        <v>0</v>
      </c>
      <c r="E51" s="90">
        <f>SUM(SUMIF(Results!B:B,A51,Results!C:C),SUMIF(Results!J:J,A51,Results!G:G),SUMIF(Results!B:B,A51,Results!D:D),SUMIF(Results!J:J,A51,Results!H:H))</f>
        <v>0</v>
      </c>
      <c r="F51" s="90">
        <f>SUM(SUMIF(Results!B:B,A51,Results!G:G),SUMIF(Results!J:J,A51,Results!C:C),SUMIF(Results!B:B,A51,Results!H:H),SUMIF(Results!J:J,A51,Results!D:D))</f>
        <v>0</v>
      </c>
      <c r="G51" s="108">
        <f>E51-F51</f>
        <v>0</v>
      </c>
      <c r="H51" s="90">
        <f>C51*3</f>
        <v>0</v>
      </c>
      <c r="I51" s="90">
        <f>SUM(SUMIF(Results!N:N,A51,Results!R:R),SUMIF(Results!T:T,A51,Results!X:X))</f>
        <v>0</v>
      </c>
      <c r="J51" s="90">
        <f>IF(B51=0,0,RANK(H51,H51:H56,0))</f>
        <v>0</v>
      </c>
      <c r="K51" s="90" t="str">
        <f>IF(J51=1,IF(ISNUMBER(MATCH(J51,J52:J56,0)),"=",""),"")</f>
        <v/>
      </c>
      <c r="L51" s="90">
        <f t="shared" ref="L51:L56" si="234">IF(J51=1,I51,-1)</f>
        <v>-1</v>
      </c>
      <c r="M51" s="90">
        <f>IF(B51=0,0,IF(ISERROR(RANK(L51,L51:L56,0)),0,RANK(L51,L51:L56,0)))</f>
        <v>0</v>
      </c>
      <c r="N51" s="90" t="str">
        <f>IF(M51=1,IF(ISNUMBER(MATCH(M51,M52:M56,0)),"=",""),"")</f>
        <v/>
      </c>
      <c r="O51" s="90">
        <f t="shared" ref="O51:O56" si="235">IF(M51=1,G51,-1)</f>
        <v>-1</v>
      </c>
      <c r="P51" s="90">
        <f>IF(B51=0,0,IF(ISERROR(RANK(O51,O51:O56,0)),0,RANK(O51,O51:O56,0)))</f>
        <v>0</v>
      </c>
      <c r="Q51" s="90" t="str">
        <f>IF(P51=1,IF(ISNUMBER(MATCH(P51,P52:P56,0)),"=",""),"")</f>
        <v/>
      </c>
      <c r="R51" s="90">
        <f>IF(CONCATENATE(P51,Q51)="1=",1,0)</f>
        <v>0</v>
      </c>
      <c r="S51" s="95"/>
      <c r="T51" s="90">
        <f>IF(AND(R51=1,R52=1),IF('Result Calculations'!$E119=$A51,1,0),0)</f>
        <v>0</v>
      </c>
      <c r="U51" s="90">
        <f>IF(AND(R51=1,R53=1),IF('Result Calculations'!$E120=$A51,1,0),0)</f>
        <v>0</v>
      </c>
      <c r="V51" s="90">
        <f>IF(AND(R51=1,R54=1),IF('Result Calculations'!$E121=$A51,1,0),0)</f>
        <v>0</v>
      </c>
      <c r="W51" s="90">
        <f>IF(AND(R51=1,R55=1),IF('Result Calculations'!$E122=$A51,1,0),0)</f>
        <v>0</v>
      </c>
      <c r="X51" s="90">
        <f>IF(AND(R51=1,R56=1),IF('Result Calculations'!$E123=$A51,1,0),0)</f>
        <v>0</v>
      </c>
      <c r="Y51" s="90">
        <f t="shared" ref="Y51:Y56" si="236">SUM(S51:X51)</f>
        <v>0</v>
      </c>
      <c r="Z51" s="90" t="str">
        <f>IF(Y51=1,IF(ISNUMBER(MATCH(Y51,Y52:Y56,0)),"=",""),"")</f>
        <v/>
      </c>
      <c r="AA51" s="90">
        <f>IF(AND(Y51=1,Y52=1),IF(T51=1,1,0),IF(AND(Y51=1,Y53=1),IF(U51=1,1,0),IF(AND(Y51=1,Y54=1),IF(V51=1,1,0),IF(AND(Y51=1,Y55=1),IF(W51=1,1,0),IF(AND(Y51=1,Y56=1),IF(X51=1,0),0)))))</f>
        <v>0</v>
      </c>
      <c r="AB51" s="244" t="str">
        <f>IF(J51=1,IF(K51="=",IF(M51=1,IF(N51="=",IF(P51=1,IF(Q51="=",IF(Y51=1,IF(Z51="=",IF(AA51=1,1,""),1),""),1),""),1),""),1),"")</f>
        <v/>
      </c>
      <c r="AC51" s="90">
        <f t="shared" ref="AC51:AC56" si="237">IF(OR(B51=0,AB51=1),0,H51)</f>
        <v>0</v>
      </c>
      <c r="AD51" s="90">
        <f>IF(OR(AB51=1,B51=0),0,IF(ISERROR(RANK(AC51,AC51:AC56,0)),0,RANK(AC51,AC51:AC56,0)))</f>
        <v>0</v>
      </c>
      <c r="AE51" s="90" t="str">
        <f>IF(AD51=1,IF(ISNUMBER(MATCH(AD51,AD52:AD56,0)),"=",""),"")</f>
        <v/>
      </c>
      <c r="AF51" s="90">
        <f t="shared" ref="AF51:AF56" si="238">IF(AD51=1,I51,-1)</f>
        <v>-1</v>
      </c>
      <c r="AG51" s="90">
        <f>IF(OR(AB51=1,B51=0),0,IF(ISERROR(RANK(AF51,AF51:AF56,0)),0,RANK(AF51,AF51:AF56,0)))</f>
        <v>0</v>
      </c>
      <c r="AH51" s="90" t="str">
        <f>IF(AG51=1,IF(ISNUMBER(MATCH(AG51,AG52:AG56,0)),"=",""),"")</f>
        <v/>
      </c>
      <c r="AI51" s="90">
        <f t="shared" ref="AI51:AI56" si="239">IF(AG51=1,G51,-1)</f>
        <v>-1</v>
      </c>
      <c r="AJ51" s="90">
        <f>IF(OR(AB51=1,B51=0),0,IF(ISERROR(RANK(AI51,AI51:AI56,0)),0,RANK(AI51,AI51:AI56,0)))</f>
        <v>0</v>
      </c>
      <c r="AK51" s="90" t="str">
        <f>IF(AJ51=1,IF(ISNUMBER(MATCH(AJ51,AJ52:AJ56,0)),"=",""),"")</f>
        <v/>
      </c>
      <c r="AL51" s="90">
        <f>IF(CONCATENATE(AJ51,AK51)="1=",1,0)</f>
        <v>0</v>
      </c>
      <c r="AM51" s="95"/>
      <c r="AN51" s="90">
        <f>IF(AND(AL51=1,AL52=1),IF('Result Calculations'!$E119=$A51,1,0),0)</f>
        <v>0</v>
      </c>
      <c r="AO51" s="90">
        <f>IF(AND(AL51=1,AL53=1),IF('Result Calculations'!$E120=$A51,1,0),0)</f>
        <v>0</v>
      </c>
      <c r="AP51" s="90">
        <f>IF(AND(AL51=1,AL54=1),IF('Result Calculations'!$E121=$A51,1,0),0)</f>
        <v>0</v>
      </c>
      <c r="AQ51" s="90">
        <f>IF(AND(AL51=1,AL55=1),IF('Result Calculations'!$E122=$A51,1,0),0)</f>
        <v>0</v>
      </c>
      <c r="AR51" s="90">
        <f>IF(AND(AL51=1,AL56=1),IF('Result Calculations'!$E123=$A51,1,0),0)</f>
        <v>0</v>
      </c>
      <c r="AS51" s="90">
        <f t="shared" ref="AS51:AS56" si="240">SUM(AM51:AR51)</f>
        <v>0</v>
      </c>
      <c r="AT51" s="90" t="str">
        <f>IF(AS51=1,IF(ISNUMBER(MATCH(AS51,AS52:AS56,0)),"=",""),"")</f>
        <v/>
      </c>
      <c r="AU51" s="90">
        <f>IF(AND(AS51=1,AS52=1),IF(AN51=1,1,0),IF(AND(AS51=1,AS53=1),IF(AO51=1,1,0),IF(AND(AS51=1,AS54=1),IF(AP51=1,1,0),IF(AND(AS51=1,AS55=1),IF(AQ51=1,1,0),IF(AND(AS51=1,AS56=1),IF(AR51=1,0),0)))))</f>
        <v>0</v>
      </c>
      <c r="AV51" s="244" t="str">
        <f>IF(AD51=1,IF(AE51="=",IF(AG51=1,IF(AH51="=",IF(AJ51=1,IF(AK51="=",IF(AS51=1,IF(AT51="=",IF(AU51=1,2,""),2),""),2),""),2),""),2),"")</f>
        <v/>
      </c>
      <c r="AW51" s="90">
        <f t="shared" ref="AW51:AW56" si="241">IF(OR(B51=0,AB51=1,AV51=2),0,H51)</f>
        <v>0</v>
      </c>
      <c r="AX51" s="90">
        <f>IF(OR(AB51=1,B51=0,AV51=2),0,IF(ISERROR(RANK(AW51,AW51:AW56,0)),0,RANK(AW51,AW51:AW56,0)))</f>
        <v>0</v>
      </c>
      <c r="AY51" s="90" t="str">
        <f>IF(AX51=1,IF(ISNUMBER(MATCH(AX51,AX52:AX56,0)),"=",""),"")</f>
        <v/>
      </c>
      <c r="AZ51" s="90">
        <f t="shared" ref="AZ51:AZ56" si="242">IF(OR(AB51=1,B51=0,AV51=2),0,I51)</f>
        <v>0</v>
      </c>
      <c r="BA51" s="90">
        <f>IF(OR(AB51=1,B51=0,AV51=2),0,IF(ISERROR(RANK(AZ51,AZ51:AZ56,0)),0,RANK(AZ51,AZ51:AZ56,0)))</f>
        <v>0</v>
      </c>
      <c r="BB51" s="90" t="str">
        <f>IF(BA51=1,IF(ISNUMBER(MATCH(BA51,BA52:BA56,0)),"=",""),"")</f>
        <v/>
      </c>
      <c r="BC51" s="108">
        <f t="shared" ref="BC51:BC56" si="243">IF(OR(B51=0,AB51=1,AV51=2),0,G51)</f>
        <v>0</v>
      </c>
      <c r="BD51" s="90">
        <f>IF(OR(AB51=1,B51=0,AV51=2),0,IF(ISERROR(RANK(BC51,BC51:BC56,0)),0,RANK(BC51,BC51:BC56,0)))</f>
        <v>0</v>
      </c>
      <c r="BE51" s="90" t="str">
        <f>IF(BD51=1,IF(ISNUMBER(MATCH(BD51,BD52:BD56,0)),"=",""),"")</f>
        <v/>
      </c>
      <c r="BF51" s="90">
        <f>IF(CONCATENATE(BD51,BE51)="1=",1,0)</f>
        <v>0</v>
      </c>
      <c r="BG51" s="95"/>
      <c r="BH51" s="90">
        <f>IF(AND(BF51=1,BF52=1),IF('Result Calculations'!$E119=$A51,1,0),0)</f>
        <v>0</v>
      </c>
      <c r="BI51" s="90">
        <f>IF(AND(BF51=1,BF53=1),IF('Result Calculations'!$E120=$A51,1,0),0)</f>
        <v>0</v>
      </c>
      <c r="BJ51" s="90">
        <f>IF(AND(BF51=1,BF54=1),IF('Result Calculations'!$E121=$A51,1,0),0)</f>
        <v>0</v>
      </c>
      <c r="BK51" s="90">
        <f>IF(AND(BF51=1,BF55=1),IF('Result Calculations'!$E122=$A51,1,0),0)</f>
        <v>0</v>
      </c>
      <c r="BL51" s="90">
        <f>IF(AND(BF51=1,BF56=1),IF('Result Calculations'!$E123=$A51,1,0),0)</f>
        <v>0</v>
      </c>
      <c r="BM51" s="90">
        <f t="shared" ref="BM51:BM56" si="244">SUM(BG51:BL51)</f>
        <v>0</v>
      </c>
      <c r="BN51" s="90" t="str">
        <f>IF(BM51=1,IF(ISNUMBER(MATCH(BM51,BM52:BM56,0)),"=",""),"")</f>
        <v/>
      </c>
      <c r="BO51" s="90">
        <f>IF(AND(BM51=1,BM52=1),IF(BH51=1,1,0),IF(AND(BM51=1,BM53=1),IF(BI51=1,1,0),IF(AND(BM51=1,BM54=1),IF(BJ51=1,1,0),IF(AND(BM51=1,BM55=1),IF(BK51=1,1,0),IF(AND(BM51=1,BM56=1),IF(BL51=1,0),0)))))</f>
        <v>0</v>
      </c>
      <c r="BP51" s="244" t="str">
        <f t="shared" ref="BP51:BP56" si="245">IF(AX51=1,IF(AY51="=",IF(BA51=1,IF(BB51="=",IF(BD51=1,IF(BE51="=",IF(BM51=1,IF(BN51="=",IF(BO51=1,3,""),3),""),3),""),3),""),3),"")</f>
        <v/>
      </c>
      <c r="BQ51" s="90">
        <f t="shared" ref="BQ51:BQ56" si="246">IF(OR(B51=0,AB51=1,AV51=2,BP51=3),0,H51)</f>
        <v>0</v>
      </c>
      <c r="BR51" s="90">
        <f>IF(OR(AB51=1,B51=0,AV51=2,BP51=3),0,IF(ISERROR(RANK(BQ51,BQ51:BQ56,0)),0,RANK(BQ51,BQ51:BQ56,0)))</f>
        <v>0</v>
      </c>
      <c r="BS51" s="90" t="str">
        <f>IF(BR51=1,IF(ISNUMBER(MATCH(BR51,BR52:BR56,0)),"=",""),"")</f>
        <v/>
      </c>
      <c r="BT51" s="90">
        <f t="shared" ref="BT51:BT56" si="247">IF(OR(AB51=1,B51=0,AV51=2,BP51=3),0,I51)</f>
        <v>0</v>
      </c>
      <c r="BU51" s="90">
        <f>IF(OR(AB51=1,B51=0,AV51=2,BP51=3),0,IF(ISERROR(RANK(BT51,BT51:BT56,0)),0,RANK(BT51,BT51:BT56,0)))</f>
        <v>0</v>
      </c>
      <c r="BV51" s="90" t="str">
        <f>IF(BU51=1,IF(ISNUMBER(MATCH(BU51,BU52:BU56,0)),"=",""),"")</f>
        <v/>
      </c>
      <c r="BW51" s="108">
        <f t="shared" ref="BW51:BW56" si="248">IF(OR(B51=0,AB51=1,AV51=2,BP51=3),0,G51)</f>
        <v>0</v>
      </c>
      <c r="BX51" s="90">
        <f>IF(OR(AB51=1,B51=0,AV51=2,BP51=3),0,IF(ISERROR(RANK(BW51,BW51:BW56,0)),0,RANK(BW51,BW51:BW56,0)))</f>
        <v>0</v>
      </c>
      <c r="BY51" s="90" t="str">
        <f>IF(BX51=1,IF(ISNUMBER(MATCH(BX51,BX52:BX56,0)),"=",""),"")</f>
        <v/>
      </c>
      <c r="BZ51" s="90">
        <f>IF(CONCATENATE(BX51,BY51)="1=",1,0)</f>
        <v>0</v>
      </c>
      <c r="CA51" s="95"/>
      <c r="CB51" s="90">
        <f>IF(AND(BZ51=1,BZ52=1),IF('Result Calculations'!$E119=$A51,1,0),0)</f>
        <v>0</v>
      </c>
      <c r="CC51" s="90">
        <f>IF(AND(BZ51=1,BZ53=1),IF('Result Calculations'!$E120=$A51,1,0),0)</f>
        <v>0</v>
      </c>
      <c r="CD51" s="90">
        <f>IF(AND(BZ51=1,BZ54=1),IF('Result Calculations'!$E121=$A51,1,0),0)</f>
        <v>0</v>
      </c>
      <c r="CE51" s="90">
        <f>IF(AND(BZ51=1,BZ55=1),IF('Result Calculations'!$E122=$A51,1,0),0)</f>
        <v>0</v>
      </c>
      <c r="CF51" s="90">
        <f>IF(AND(BZ51=1,BZ56=1),IF('Result Calculations'!$E123=$A51,1,0),0)</f>
        <v>0</v>
      </c>
      <c r="CG51" s="90">
        <f t="shared" ref="CG51:CG56" si="249">SUM(CA51:CF51)</f>
        <v>0</v>
      </c>
      <c r="CH51" s="90" t="str">
        <f>IF(CG51=1,IF(ISNUMBER(MATCH(CG51,CG52:CG56,0)),"=",""),"")</f>
        <v/>
      </c>
      <c r="CI51" s="90">
        <f>IF(AND(CG51=1,CG52=1),IF(CB51=1,1,0),IF(AND(CG51=1,CG53=1),IF(CC51=1,1,0),IF(AND(CG51=1,CG54=1),IF(CD51=1,1,0),IF(AND(CG51=1,CG55=1),IF(CE51=1,1,0),IF(AND(CG51=1,CG56=1),IF(CF51=1,0),0)))))</f>
        <v>0</v>
      </c>
      <c r="CJ51" s="244" t="str">
        <f>IF(BR51=1,IF(BS51="=",IF(BU51=1,IF(BV51="=",IF(BX51=1,IF(BY51="=",IF(CG51=1,IF(CH51="=",IF(CI51=1,4,""),4),""),4),""),4),""),4),"")</f>
        <v/>
      </c>
      <c r="CK51" s="90">
        <f t="shared" ref="CK51:CK56" si="250">IF(OR(B51=0,AB51=1,AV51=2,BP51=3,CJ51=4),0,H51)</f>
        <v>0</v>
      </c>
      <c r="CL51" s="90">
        <f>IF(OR(AB51=1,B51=0,AV51=2,BP51=3,CJ51=4),0,IF(ISERROR(RANK(CK51,CK51:CK56,0)),0,RANK(CK51,CK51:CK56,0)))</f>
        <v>0</v>
      </c>
      <c r="CM51" s="90" t="str">
        <f>IF(CL51=1,IF(ISNUMBER(MATCH(CL51,CL52:CL56,0)),"=",""),"")</f>
        <v/>
      </c>
      <c r="CN51" s="90">
        <f t="shared" ref="CN51:CN56" si="251">IF(OR(AB51=1,B51=0,AV51=2,BP51=3,CJ51=4),0,I51)</f>
        <v>0</v>
      </c>
      <c r="CO51" s="90">
        <f>IF(OR(AB51=1,B51=0,AV51=2,BP51=3,CJ51=4),0,IF(ISERROR(RANK(CN51,CN51:CN56,0)),0,RANK(CN51,CN51:CN56,0)))</f>
        <v>0</v>
      </c>
      <c r="CP51" s="90" t="str">
        <f>IF(CO51=1,IF(ISNUMBER(MATCH(CO51,CO52:CO56,0)),"=",""),"")</f>
        <v/>
      </c>
      <c r="CQ51" s="108">
        <f t="shared" ref="CQ51:CQ56" si="252">IF(OR(B51=0,AB51=1,AV51=2,BP51=3,CJ51=4),0,G51)</f>
        <v>0</v>
      </c>
      <c r="CR51" s="90">
        <f>IF(OR(AB51=1,B51=0,AV51=2,BP51=3,CJ51=4),0,IF(ISERROR(RANK(CQ51,CQ51:CQ56,0)),0,RANK(CQ51,CQ51:CQ56,0)))</f>
        <v>0</v>
      </c>
      <c r="CS51" s="90" t="str">
        <f>IF(CR51=1,IF(ISNUMBER(MATCH(CR51,CR52:CR56,0)),"=",""),"")</f>
        <v/>
      </c>
      <c r="CT51" s="90">
        <f>IF(CONCATENATE(CR51,CS51)="1=",1,0)</f>
        <v>0</v>
      </c>
      <c r="CU51" s="95"/>
      <c r="CV51" s="90">
        <f>IF(AND(CT51=1,CT52=1),IF('Result Calculations'!$E119=$A51,1,0),0)</f>
        <v>0</v>
      </c>
      <c r="CW51" s="90">
        <f>IF(AND(CT51=1,CT53=1),IF('Result Calculations'!$E120=$A51,1,0),0)</f>
        <v>0</v>
      </c>
      <c r="CX51" s="90">
        <f>IF(AND(CT51=1,CT54=1),IF('Result Calculations'!$E121=$A51,1,0),0)</f>
        <v>0</v>
      </c>
      <c r="CY51" s="90">
        <f>IF(AND(CT51=1,CT55=1),IF('Result Calculations'!$E122=$A51,1,0),0)</f>
        <v>0</v>
      </c>
      <c r="CZ51" s="90">
        <f>IF(AND(CT51=1,CT56=1),IF('Result Calculations'!$E123=$A51,1,0),0)</f>
        <v>0</v>
      </c>
      <c r="DA51" s="90">
        <f t="shared" ref="DA51:DA56" si="253">SUM(CU51:CZ51)</f>
        <v>0</v>
      </c>
      <c r="DB51" s="90" t="str">
        <f>IF(DA51=1,IF(ISNUMBER(MATCH(DA51,DA52:DA56,0)),"=",""),"")</f>
        <v/>
      </c>
      <c r="DC51" s="90">
        <f>IF(AND(DA51=1,DA52=1),IF(CV51=1,1,0),IF(AND(DA51=1,DA53=1),IF(CW51=1,1,0),IF(AND(DA51=1,DA54=1),IF(CX51=1,1,0),IF(AND(DA51=1,DA55=1),IF(CY51=1,1,0),IF(AND(DA51=1,DA56=1),IF(CZ51=1,0),0)))))</f>
        <v>0</v>
      </c>
      <c r="DD51" s="244" t="str">
        <f>IF(CL51=1,IF(CM51="=",IF(CO51=1,IF(CP51="=",IF(CR51=1,IF(CS51="=",IF(DA51=1,IF(DB51="=",IF(DC51=1,5,""),5),""),5),""),5),""),5),"")</f>
        <v/>
      </c>
      <c r="DE51" s="90">
        <f t="shared" ref="DE51:DE56" si="254">IF(OR(B51=0,AB51=1,AV51=2,BP51=3,CJ51=4,DD51=5),0,H51)</f>
        <v>0</v>
      </c>
      <c r="DF51" s="90">
        <f>IF(OR(AB51=1,B51=0,AV51=2,BP51=3,CJ51=4,DD51=5),0,IF(ISERROR(RANK(DE51,DE51:DE56,0)),0,RANK(DE51,DE51:DE56,0)))</f>
        <v>0</v>
      </c>
      <c r="DG51" s="90" t="str">
        <f>IF(DF51=1,IF(ISNUMBER(MATCH(DF51,DF52:DF56,0)),"=",""),"")</f>
        <v/>
      </c>
      <c r="DH51" s="90">
        <f t="shared" ref="DH51:DH56" si="255">IF(OR(AB51=1,B51=0,AV51=2,BP51=3,CJ51=4,DD51=5),0,I51)</f>
        <v>0</v>
      </c>
      <c r="DI51" s="90">
        <f>IF(OR(AB51=1,B51=0,AV51=2,BP51=3,CJ51=4,DD51=5),0,IF(ISERROR(RANK(DH51,DH51:DH56,0)),0,RANK(DH51,DH51:DH56,0)))</f>
        <v>0</v>
      </c>
      <c r="DJ51" s="90" t="str">
        <f>IF(DI51=1,IF(ISNUMBER(MATCH(DI51,DI52:DI56,0)),"=",""),"")</f>
        <v/>
      </c>
      <c r="DK51" s="108">
        <f t="shared" ref="DK51:DK56" si="256">IF(OR(B51=0,AB51=1,AV51=2,BP51=3,CJ51=4,DD51=5),0,G51)</f>
        <v>0</v>
      </c>
      <c r="DL51" s="90">
        <f>IF(OR(AB51=1,B51=0,AV51=2,BP51=3,CJ51=4,DD51=5),0,IF(ISERROR(RANK(DK51,DK51:DK56,0)),0,RANK(DK51,DK51:DK56,0)))</f>
        <v>0</v>
      </c>
      <c r="DM51" s="90" t="str">
        <f>IF(DL51=1,IF(ISNUMBER(MATCH(DL51,DL52:DL56,0)),"=",""),"")</f>
        <v/>
      </c>
      <c r="DN51" s="90">
        <f>IF(CONCATENATE(DL51,DM51)="1=",1,0)</f>
        <v>0</v>
      </c>
      <c r="DO51" s="95"/>
      <c r="DP51" s="90">
        <f>IF(AND(DN51=1,DN52=1),IF('Result Calculations'!$E119=$A51,1,0),0)</f>
        <v>0</v>
      </c>
      <c r="DQ51" s="90">
        <f>IF(AND(DN51=1,DN53=1),IF('Result Calculations'!$E120=$A51,1,0),0)</f>
        <v>0</v>
      </c>
      <c r="DR51" s="90">
        <f>IF(AND(DN51=1,DN54=1),IF('Result Calculations'!$E121=$A51,1,0),0)</f>
        <v>0</v>
      </c>
      <c r="DS51" s="90">
        <f>IF(AND(DN51=1,DN55=1),IF('Result Calculations'!$E122=$A51,1,0),0)</f>
        <v>0</v>
      </c>
      <c r="DT51" s="90">
        <f>IF(AND(DN51=1,DN56=1),IF('Result Calculations'!$E123=$A51,1,0),0)</f>
        <v>0</v>
      </c>
      <c r="DU51" s="90">
        <f t="shared" ref="DU51:DU56" si="257">SUM(DO51:DT51)</f>
        <v>0</v>
      </c>
      <c r="DV51" s="90" t="str">
        <f>IF(DU51=1,IF(ISNUMBER(MATCH(DU51,DU52:DU56,0)),"=",""),"")</f>
        <v/>
      </c>
      <c r="DW51" s="90">
        <f>IF(AND(DU51=1,DU52=1),IF(DP51=1,1,0),IF(AND(DU51=1,DU53=1),IF(DQ51=1,1,0),IF(AND(DU51=1,DU54=1),IF(DR51=1,1,0),IF(AND(DU51=1,DU55=1),IF(DS51=1,1,0),IF(AND(DU51=1,DU56=1),IF(DT51=1,0),0)))))</f>
        <v>0</v>
      </c>
      <c r="DX51" s="244" t="str">
        <f>IF(DF51=1,IF(DG51="=",IF(DI51=1,IF(DJ51="=",IF(DL51=1,IF(DM51="=",IF(DU51=1,IF(DV51="=",IF(DW51=1,6,""),6),""),6),""),6),""),6),"")</f>
        <v/>
      </c>
      <c r="DY51" s="248">
        <f t="shared" ref="DY51:DY56" si="258">IF(AB51=1,6,IF(AV51=2,5,IF(BP51=3,4,IF(CJ51=4,3,IF(DD51=5,2,IF(DX51=6,1,0))))))</f>
        <v>0</v>
      </c>
      <c r="DZ51" s="244">
        <f>RANK(DY51,DY51:DY56,0)</f>
        <v>1</v>
      </c>
      <c r="EA51" s="244" t="str">
        <f>IF(ISNUMBER(MATCH(DZ51,DZ52:DZ56,0)),"=","")</f>
        <v>=</v>
      </c>
    </row>
    <row r="52" spans="1:131">
      <c r="A52" s="246" t="str">
        <f>Groups!H16</f>
        <v>Keiko Kurohara (Japan )</v>
      </c>
      <c r="B52" s="90">
        <f>SUM(COUNTIF(Results!K:K,A52),COUNTIF(Results!L:L,A52))</f>
        <v>0</v>
      </c>
      <c r="C52" s="90">
        <f>SUM(COUNTIF(Results!K:K,A52))</f>
        <v>0</v>
      </c>
      <c r="D52" s="90">
        <f t="shared" ref="D52:D56" si="259">B52-C52</f>
        <v>0</v>
      </c>
      <c r="E52" s="90">
        <f>SUM(SUMIF(Results!B:B,A52,Results!C:C),SUMIF(Results!J:J,A52,Results!G:G),SUMIF(Results!B:B,A52,Results!D:D),SUMIF(Results!J:J,A52,Results!H:H))</f>
        <v>0</v>
      </c>
      <c r="F52" s="90">
        <f>SUM(SUMIF(Results!B:B,A52,Results!G:G),SUMIF(Results!J:J,A52,Results!C:C),SUMIF(Results!B:B,A52,Results!H:H),SUMIF(Results!J:J,A52,Results!D:D))</f>
        <v>0</v>
      </c>
      <c r="G52" s="108">
        <f t="shared" ref="G52:G56" si="260">E52-F52</f>
        <v>0</v>
      </c>
      <c r="H52" s="90">
        <f t="shared" ref="H52:H56" si="261">C52*3</f>
        <v>0</v>
      </c>
      <c r="I52" s="90">
        <f>SUM(SUMIF(Results!N:N,A52,Results!R:R),SUMIF(Results!T:T,A52,Results!X:X))</f>
        <v>0</v>
      </c>
      <c r="J52" s="90">
        <f>IF(B52=0,0,RANK(H52,H51:H56,0))</f>
        <v>0</v>
      </c>
      <c r="K52" s="90" t="str">
        <f>IF(J52=1,IF(ISNUMBER(MATCH(J52,J53:J56,0)),"=",IF(ISNUMBER(MATCH(J52,J51,0)),"=","")),"")</f>
        <v/>
      </c>
      <c r="L52" s="90">
        <f t="shared" si="234"/>
        <v>-1</v>
      </c>
      <c r="M52" s="90">
        <f>IF(B52=0,0,IF(ISERROR(RANK(L52,L51:L56,0)),0,RANK(L52,L51:L56,0)))</f>
        <v>0</v>
      </c>
      <c r="N52" s="90" t="str">
        <f>IF(M52=1,IF(ISNUMBER(MATCH(M52,M53:M56,0)),"=",IF(ISNUMBER(MATCH(M52,M51,0)),"=","")),"")</f>
        <v/>
      </c>
      <c r="O52" s="90">
        <f t="shared" si="235"/>
        <v>-1</v>
      </c>
      <c r="P52" s="90">
        <f>IF(B52=0,0,IF(ISERROR(RANK(O52,O51:O56,0)),0,RANK(O52,O51:O56,0)))</f>
        <v>0</v>
      </c>
      <c r="Q52" s="90" t="str">
        <f>IF(P52=1,IF(ISNUMBER(MATCH(P52,P53:P56,0)),"=",IF(ISNUMBER(MATCH(P52,P51,0)),"=","")),"")</f>
        <v/>
      </c>
      <c r="R52" s="90">
        <f t="shared" ref="R52:R56" si="262">IF(CONCATENATE(P52,Q52)="1=",1,0)</f>
        <v>0</v>
      </c>
      <c r="S52" s="90">
        <f>IF(AND(R51=1,R52=1),IF('Result Calculations'!$E119=$A52,1,0),0)</f>
        <v>0</v>
      </c>
      <c r="T52" s="95"/>
      <c r="U52" s="90">
        <f>IF(AND(R52=1,R53=1),IF('Result Calculations'!$E124=$A52,1,0),0)</f>
        <v>0</v>
      </c>
      <c r="V52" s="90">
        <f>IF(AND(R52=1,R54=1),IF('Result Calculations'!$E125=$A52,1,0),0)</f>
        <v>0</v>
      </c>
      <c r="W52" s="90">
        <f>IF(AND(R52=1,R55=1),IF('Result Calculations'!$E126=$A52,1,0),0)</f>
        <v>0</v>
      </c>
      <c r="X52" s="90">
        <f>IF(AND(R52=1,R56=1),IF('Result Calculations'!$E127=$A52,1,0),0)</f>
        <v>0</v>
      </c>
      <c r="Y52" s="90">
        <f t="shared" si="236"/>
        <v>0</v>
      </c>
      <c r="Z52" s="90" t="str">
        <f>IF(Y52=1,IF(ISNUMBER(MATCH(Y52,Y53:Y56,0)),"=",IF(ISNUMBER(MATCH(Y52,Y51,0)),"=","")),"")</f>
        <v/>
      </c>
      <c r="AA52" s="90">
        <f>IF(AND(Y52=1,Y51=1),IF(S52=1,1,0),IF(AND(Y52=1,Y53=1),IF(U52=1,1,0),IF(AND(Y52=1,Y54=1),IF(V52=1,1,0),IF(AND(Y52=1,Y55=1),IF(W52=1,1,0),IF(AND(Y52=1,Y56=1),IF(X52=1,0),0)))))</f>
        <v>0</v>
      </c>
      <c r="AB52" s="244" t="str">
        <f t="shared" ref="AB52:AB56" si="263">IF(J52=1,IF(K52="=",IF(M52=1,IF(N52="=",IF(P52=1,IF(Q52="=",IF(Y52=1,IF(Z52="=",IF(AA52=1,2,""),2),""),2),""),2),""),2),"")</f>
        <v/>
      </c>
      <c r="AC52" s="90">
        <f t="shared" si="237"/>
        <v>0</v>
      </c>
      <c r="AD52" s="90">
        <f>IF(OR(AB52=1,B52=0),0,IF(ISERROR(RANK(AC52,AC51:AC56,0)),0,RANK(AC52,AC51:AC56,0)))</f>
        <v>0</v>
      </c>
      <c r="AE52" s="90" t="str">
        <f>IF(AD52=1,IF(ISNUMBER(MATCH(AD52,AD53:AD56,0)),"=",IF(ISNUMBER(MATCH(AD52,AD51,0)),"=","")),"")</f>
        <v/>
      </c>
      <c r="AF52" s="90">
        <f t="shared" si="238"/>
        <v>-1</v>
      </c>
      <c r="AG52" s="90">
        <f>IF(OR(AB52=1,B52=0),0,IF(ISERROR(RANK(AF52,AF51:AF56,0)),0,RANK(AF52,AF51:AF56,0)))</f>
        <v>0</v>
      </c>
      <c r="AH52" s="90" t="str">
        <f>IF(AG52=1,IF(ISNUMBER(MATCH(AG52,AG53:AG56,0)),"=",IF(ISNUMBER(MATCH(AG52,AG51,0)),"=","")),"")</f>
        <v/>
      </c>
      <c r="AI52" s="90">
        <f t="shared" si="239"/>
        <v>-1</v>
      </c>
      <c r="AJ52" s="90">
        <f>IF(OR(AB52=1,B52=0),0,IF(ISERROR(RANK(AI52,AI51:AI56,0)),0,RANK(AI52,AI51:AI56,0)))</f>
        <v>0</v>
      </c>
      <c r="AK52" s="90" t="str">
        <f>IF(AJ52=1,IF(ISNUMBER(MATCH(AJ52,AJ53:AJ56,0)),"=",IF(ISNUMBER(MATCH(AJ52,AJ51,0)),"=","")),"")</f>
        <v/>
      </c>
      <c r="AL52" s="90">
        <f t="shared" ref="AL52:AL56" si="264">IF(CONCATENATE(AJ52,AK52)="1=",1,0)</f>
        <v>0</v>
      </c>
      <c r="AM52" s="90">
        <f>IF(AND(AL51=1,AL52=1),IF('Result Calculations'!$E119=$A52,1,0),0)</f>
        <v>0</v>
      </c>
      <c r="AN52" s="95"/>
      <c r="AO52" s="90">
        <f>IF(AND(AL52=1,AL53=1),IF('Result Calculations'!$E124=$A52,1,0),0)</f>
        <v>0</v>
      </c>
      <c r="AP52" s="90">
        <f>IF(AND(AL52=1,AL54=1),IF('Result Calculations'!$E125=$A52,1,0),0)</f>
        <v>0</v>
      </c>
      <c r="AQ52" s="90">
        <f>IF(AND(AL52=1,AL55=1),IF('Result Calculations'!$E126=$A52,1,0),0)</f>
        <v>0</v>
      </c>
      <c r="AR52" s="90">
        <f>IF(AND(AL52=1,AL56=1),IF('Result Calculations'!$E127=$A52,1,0),0)</f>
        <v>0</v>
      </c>
      <c r="AS52" s="90">
        <f t="shared" si="240"/>
        <v>0</v>
      </c>
      <c r="AT52" s="90" t="str">
        <f>IF(AS52=1,IF(ISNUMBER(MATCH(AS52,AS53:AS56,0)),"=",IF(ISNUMBER(MATCH(AS52,AS51,0)),"=","")),"")</f>
        <v/>
      </c>
      <c r="AU52" s="90">
        <f>IF(AND(AS52=1,AS51=1),IF(AM52=1,1,0),IF(AND(AS52=1,AS53=1),IF(AO52=1,1,0),IF(AND(AS52=1,AS54=1),IF(AP52=1,1,0),IF(AND(AS52=1,AS55=1),IF(AQ52=1,1,0),IF(AND(AS52=1,AS56=1),IF(AR52=1,0),0)))))</f>
        <v>0</v>
      </c>
      <c r="AV52" s="244" t="str">
        <f t="shared" ref="AV52:AV56" si="265">IF(AD52=1,IF(AE52="=",IF(AG52=1,IF(AH52="=",IF(AJ52=1,IF(AK52="=",IF(AS52=1,IF(AT52="=",IF(AU52=1,2,""),2),""),2),""),2),""),2),"")</f>
        <v/>
      </c>
      <c r="AW52" s="90">
        <f t="shared" si="241"/>
        <v>0</v>
      </c>
      <c r="AX52" s="90">
        <f>IF(OR(AB52=1,B52=0,AV52=2),0,IF(ISERROR(RANK(AW52,AW51:AW56,0)),0,RANK(AW52,AW51:AW56,0)))</f>
        <v>0</v>
      </c>
      <c r="AY52" s="90" t="str">
        <f>IF(AX52=1,IF(ISNUMBER(MATCH(AX52,AX53:AX56,0)),"=",IF(ISNUMBER(MATCH(AX52,AX51,0)),"=","")),"")</f>
        <v/>
      </c>
      <c r="AZ52" s="90">
        <f t="shared" si="242"/>
        <v>0</v>
      </c>
      <c r="BA52" s="90">
        <f>IF(OR(AB52=1,B52=0,AV52=2),0,IF(ISERROR(RANK(AZ52,AZ51:AZ56,0)),0,RANK(AZ52,AZ51:AZ56,0)))</f>
        <v>0</v>
      </c>
      <c r="BB52" s="90" t="str">
        <f>IF(BA52=1,IF(ISNUMBER(MATCH(BA52,BA53:BA56,0)),"=",IF(ISNUMBER(MATCH(BA52,BA51,0)),"=","")),"")</f>
        <v/>
      </c>
      <c r="BC52" s="108">
        <f t="shared" si="243"/>
        <v>0</v>
      </c>
      <c r="BD52" s="90">
        <f>IF(OR(AB52=1,B52=0,AV52=2),0,IF(ISERROR(RANK(BC52,BC51:BC56,0)),0,RANK(BC52,BC51:BC56,0)))</f>
        <v>0</v>
      </c>
      <c r="BE52" s="90" t="str">
        <f>IF(BD52=1,IF(ISNUMBER(MATCH(BD52,BD53:BD56,0)),"=",IF(ISNUMBER(MATCH(BD52,BD51,0)),"=","")),"")</f>
        <v/>
      </c>
      <c r="BF52" s="90">
        <f t="shared" ref="BF52:BF56" si="266">IF(CONCATENATE(BD52,BE52)="1=",1,0)</f>
        <v>0</v>
      </c>
      <c r="BG52" s="90">
        <f>IF(AND(BF51=1,BF52=1),IF('Result Calculations'!$E119=$A52,1,0),0)</f>
        <v>0</v>
      </c>
      <c r="BH52" s="95"/>
      <c r="BI52" s="90">
        <f>IF(AND(BF52=1,BF53=1),IF('Result Calculations'!$E124=$A52,1,0),0)</f>
        <v>0</v>
      </c>
      <c r="BJ52" s="90">
        <f>IF(AND(BF52=1,BF54=1),IF('Result Calculations'!$E125=$A52,1,0),0)</f>
        <v>0</v>
      </c>
      <c r="BK52" s="90">
        <f>IF(AND(BF52=1,BF55=1),IF('Result Calculations'!$E126=$A52,1,0),0)</f>
        <v>0</v>
      </c>
      <c r="BL52" s="90">
        <f>IF(AND(BF52=1,BF56=1),IF('Result Calculations'!$E127=$A52,1,0),0)</f>
        <v>0</v>
      </c>
      <c r="BM52" s="90">
        <f t="shared" si="244"/>
        <v>0</v>
      </c>
      <c r="BN52" s="90" t="str">
        <f>IF(BM52=1,IF(ISNUMBER(MATCH(BM52,BM53:BM56,0)),"=",IF(ISNUMBER(MATCH(BM52,BM51,0)),"=","")),"")</f>
        <v/>
      </c>
      <c r="BO52" s="90">
        <f>IF(AND(BM52=1,BM51=1),IF(BG52=1,1,0),IF(AND(BM52=1,BM53=1),IF(BI52=1,1,0),IF(AND(BM52=1,BM54=1),IF(BJ52=1,1,0),IF(AND(BM52=1,BM55=1),IF(BK52=1,1,0),IF(AND(BM52=1,BM56=1),IF(BL52=1,0),0)))))</f>
        <v>0</v>
      </c>
      <c r="BP52" s="244" t="str">
        <f t="shared" si="245"/>
        <v/>
      </c>
      <c r="BQ52" s="90">
        <f t="shared" si="246"/>
        <v>0</v>
      </c>
      <c r="BR52" s="90">
        <f>IF(OR(AB52=1,B52=0,AV52=2,BP52=3),0,IF(ISERROR(RANK(BQ52,BQ51:BQ56,0)),0,RANK(BQ52,BQ51:BQ56,0)))</f>
        <v>0</v>
      </c>
      <c r="BS52" s="90" t="str">
        <f>IF(BR52=1,IF(ISNUMBER(MATCH(BR52,BR53:BR56,0)),"=",IF(ISNUMBER(MATCH(BR52,BR51,0)),"=","")),"")</f>
        <v/>
      </c>
      <c r="BT52" s="90">
        <f t="shared" si="247"/>
        <v>0</v>
      </c>
      <c r="BU52" s="90">
        <f>IF(OR(AB52=1,B52=0,AV52=2,BP52=3),0,IF(ISERROR(RANK(BT52,BT51:BT56,0)),0,RANK(BT52,BT51:BT56,0)))</f>
        <v>0</v>
      </c>
      <c r="BV52" s="90" t="str">
        <f>IF(BU52=1,IF(ISNUMBER(MATCH(BU52,BU53:BU56,0)),"=",IF(ISNUMBER(MATCH(BU52,BU51,0)),"=","")),"")</f>
        <v/>
      </c>
      <c r="BW52" s="108">
        <f t="shared" si="248"/>
        <v>0</v>
      </c>
      <c r="BX52" s="90">
        <f>IF(OR(AB52=1,B52=0,AV52=2,BP51=3),0,IF(ISERROR(RANK(BW52,BW51:BW56,0)),0,RANK(BW52,BW51:BW56,0)))</f>
        <v>0</v>
      </c>
      <c r="BY52" s="90" t="str">
        <f>IF(BX52=1,IF(ISNUMBER(MATCH(BX52,BX53:BX56,0)),"=",IF(ISNUMBER(MATCH(BX52,BX51,0)),"=","")),"")</f>
        <v/>
      </c>
      <c r="BZ52" s="90">
        <f t="shared" ref="BZ52:BZ56" si="267">IF(CONCATENATE(BX52,BY52)="1=",1,0)</f>
        <v>0</v>
      </c>
      <c r="CA52" s="90">
        <f>IF(AND(BZ51=1,BZ52=1),IF('Result Calculations'!$E119=$A52,1,0),0)</f>
        <v>0</v>
      </c>
      <c r="CB52" s="95"/>
      <c r="CC52" s="90">
        <f>IF(AND(BZ52=1,BZ53=1),IF('Result Calculations'!$E124=$A52,1,0),0)</f>
        <v>0</v>
      </c>
      <c r="CD52" s="90">
        <f>IF(AND(BZ52=1,BZ54=1),IF('Result Calculations'!$E125=$A52,1,0),0)</f>
        <v>0</v>
      </c>
      <c r="CE52" s="90">
        <f>IF(AND(BZ52=1,BZ55=1),IF('Result Calculations'!$E126=$A52,1,0),0)</f>
        <v>0</v>
      </c>
      <c r="CF52" s="90">
        <f>IF(AND(BZ52=1,BZ56=1),IF('Result Calculations'!$E127=$A52,1,0),0)</f>
        <v>0</v>
      </c>
      <c r="CG52" s="90">
        <f t="shared" si="249"/>
        <v>0</v>
      </c>
      <c r="CH52" s="90" t="str">
        <f>IF(CG52=1,IF(ISNUMBER(MATCH(CG52,CG53:CG56,0)),"=",IF(ISNUMBER(MATCH(CG52,CG51,0)),"=","")),"")</f>
        <v/>
      </c>
      <c r="CI52" s="90">
        <f>IF(AND(CG52=1,CG51=1),IF(CA52=1,1,0),IF(AND(CG52=1,CG53=1),IF(CC52=1,1,0),IF(AND(CG52=1,CG54=1),IF(CD52=1,1,0),IF(AND(CG52=1,CG55=1),IF(CE52=1,1,0),IF(AND(CG52=1,CG56=1),IF(CF52=1,0),0)))))</f>
        <v>0</v>
      </c>
      <c r="CJ52" s="244" t="str">
        <f t="shared" ref="CJ52:CJ56" si="268">IF(BR52=1,IF(BS52="=",IF(BU52=1,IF(BV52="=",IF(BX52=1,IF(BY52="=",IF(CG52=1,IF(CH52="=",IF(CI52=1,4,""),4),""),4),""),4),""),4),"")</f>
        <v/>
      </c>
      <c r="CK52" s="90">
        <f t="shared" si="250"/>
        <v>0</v>
      </c>
      <c r="CL52" s="90">
        <f>IF(OR(AB52=1,B52=0,AV52=2,BP52=3,CJ52=4),0,IF(ISERROR(RANK(CK52,CK51:CK56,0)),0,RANK(CK52,CK51:CK56,0)))</f>
        <v>0</v>
      </c>
      <c r="CM52" s="90" t="str">
        <f>IF(CL52=1,IF(ISNUMBER(MATCH(CL52,CL53:CL56,0)),"=",IF(ISNUMBER(MATCH(CL52,CL51,0)),"=","")),"")</f>
        <v/>
      </c>
      <c r="CN52" s="90">
        <f t="shared" si="251"/>
        <v>0</v>
      </c>
      <c r="CO52" s="90">
        <f>IF(OR(AB52=1,B52=0,AV52=2,BP52=3,CJ52=4),0,IF(ISERROR(RANK(CN52,CN51:CN56,0)),0,RANK(CN52,CN51:CN56,0)))</f>
        <v>0</v>
      </c>
      <c r="CP52" s="90" t="str">
        <f>IF(CO52=1,IF(ISNUMBER(MATCH(CO52,CO53:CO56,0)),"=",IF(ISNUMBER(MATCH(CO52,CO51,0)),"=","")),"")</f>
        <v/>
      </c>
      <c r="CQ52" s="108">
        <f t="shared" si="252"/>
        <v>0</v>
      </c>
      <c r="CR52" s="90">
        <f>IF(OR(AB52=1,B52=0,AV52=2,BP51=3,CJ52=4),0,IF(ISERROR(RANK(CQ52,CQ51:CQ56,0)),0,RANK(CQ52,CQ51:CQ56,0)))</f>
        <v>0</v>
      </c>
      <c r="CS52" s="90" t="str">
        <f>IF(CR52=1,IF(ISNUMBER(MATCH(CR52,CR53:CR56,0)),"=",IF(ISNUMBER(MATCH(CR52,CR51,0)),"=","")),"")</f>
        <v/>
      </c>
      <c r="CT52" s="90">
        <f t="shared" ref="CT52:CT56" si="269">IF(CONCATENATE(CR52,CS52)="1=",1,0)</f>
        <v>0</v>
      </c>
      <c r="CU52" s="90">
        <f>IF(AND(CT51=1,CT52=1),IF('Result Calculations'!$E119=$A52,1,0),0)</f>
        <v>0</v>
      </c>
      <c r="CV52" s="95"/>
      <c r="CW52" s="90">
        <f>IF(AND(CT52=1,CT53=1),IF('Result Calculations'!$E124=$A52,1,0),0)</f>
        <v>0</v>
      </c>
      <c r="CX52" s="90">
        <f>IF(AND(CT52=1,CT54=1),IF('Result Calculations'!$E125=$A52,1,0),0)</f>
        <v>0</v>
      </c>
      <c r="CY52" s="90">
        <f>IF(AND(CT52=1,CT55=1),IF('Result Calculations'!$E126=$A52,1,0),0)</f>
        <v>0</v>
      </c>
      <c r="CZ52" s="90">
        <f>IF(AND(CT52=1,CT56=1),IF('Result Calculations'!$E127=$A52,1,0),0)</f>
        <v>0</v>
      </c>
      <c r="DA52" s="90">
        <f t="shared" si="253"/>
        <v>0</v>
      </c>
      <c r="DB52" s="90" t="str">
        <f>IF(DA52=1,IF(ISNUMBER(MATCH(DA52,DA53:DA56,0)),"=",IF(ISNUMBER(MATCH(DA52,DA51,0)),"=","")),"")</f>
        <v/>
      </c>
      <c r="DC52" s="90">
        <f>IF(AND(DA52=1,DA51=1),IF(CU52=1,1,0),IF(AND(DA52=1,DA53=1),IF(CW52=1,1,0),IF(AND(DA52=1,DA54=1),IF(CX52=1,1,0),IF(AND(DA52=1,DA55=1),IF(CY52=1,1,0),IF(AND(DA52=1,DA56=1),IF(CZ52=1,0),0)))))</f>
        <v>0</v>
      </c>
      <c r="DD52" s="244" t="str">
        <f t="shared" ref="DD52:DD56" si="270">IF(CL52=1,IF(CM52="=",IF(CO52=1,IF(CP52="=",IF(CR52=1,IF(CS52="=",IF(DA52=1,IF(DB52="=",IF(DC52=1,5,""),5),""),5),""),5),""),5),"")</f>
        <v/>
      </c>
      <c r="DE52" s="90">
        <f t="shared" si="254"/>
        <v>0</v>
      </c>
      <c r="DF52" s="90">
        <f>IF(OR(AB52=1,B52=0,AV52=2,BP52=3,CJ52=4,DD52=5),0,IF(ISERROR(RANK(DE52,DE51:DE56,0)),0,RANK(DE52,DE51:DE56,0)))</f>
        <v>0</v>
      </c>
      <c r="DG52" s="90" t="str">
        <f>IF(DF52=1,IF(ISNUMBER(MATCH(DF52,DF53:DF56,0)),"=",IF(ISNUMBER(MATCH(DF52,DF51,0)),"=","")),"")</f>
        <v/>
      </c>
      <c r="DH52" s="90">
        <f t="shared" si="255"/>
        <v>0</v>
      </c>
      <c r="DI52" s="90">
        <f>IF(OR(AB52=1,B52=0,AV52=2,BP52=3,CJ52=4,DD52=5),0,IF(ISERROR(RANK(DH52,DH51:DH56,0)),0,RANK(DH52,DH51:DH56,0)))</f>
        <v>0</v>
      </c>
      <c r="DJ52" s="90" t="str">
        <f>IF(DI52=1,IF(ISNUMBER(MATCH(DI52,DI53:DI56,0)),"=",IF(ISNUMBER(MATCH(DI52,DI51,0)),"=","")),"")</f>
        <v/>
      </c>
      <c r="DK52" s="108">
        <f t="shared" si="256"/>
        <v>0</v>
      </c>
      <c r="DL52" s="90">
        <f>IF(OR(AB52=1,B52=0,AV52=2,BP51=3,CJ52=4,DD52=5),0,IF(ISERROR(RANK(DK52,DK51:DK56,0)),0,RANK(DK52,DK51:DK56,0)))</f>
        <v>0</v>
      </c>
      <c r="DM52" s="90" t="str">
        <f>IF(DL52=1,IF(ISNUMBER(MATCH(DL52,DL53:DL56,0)),"=",IF(ISNUMBER(MATCH(DL52,DL51,0)),"=","")),"")</f>
        <v/>
      </c>
      <c r="DN52" s="90">
        <f t="shared" ref="DN52:DN56" si="271">IF(CONCATENATE(DL52,DM52)="1=",1,0)</f>
        <v>0</v>
      </c>
      <c r="DO52" s="90">
        <f>IF(AND(DN51=1,DN52=1),IF('Result Calculations'!$E119=$A52,1,0),0)</f>
        <v>0</v>
      </c>
      <c r="DP52" s="95"/>
      <c r="DQ52" s="90">
        <f>IF(AND(DN52=1,DN53=1),IF('Result Calculations'!$E124=$A52,1,0),0)</f>
        <v>0</v>
      </c>
      <c r="DR52" s="90">
        <f>IF(AND(DN52=1,DN54=1),IF('Result Calculations'!$E125=$A52,1,0),0)</f>
        <v>0</v>
      </c>
      <c r="DS52" s="90">
        <f>IF(AND(DN52=1,DN55=1),IF('Result Calculations'!$E126=$A52,1,0),0)</f>
        <v>0</v>
      </c>
      <c r="DT52" s="90">
        <f>IF(AND(DN52=1,DN56=1),IF('Result Calculations'!$E127=$A52,1,0),0)</f>
        <v>0</v>
      </c>
      <c r="DU52" s="90">
        <f t="shared" si="257"/>
        <v>0</v>
      </c>
      <c r="DV52" s="90" t="str">
        <f>IF(DU52=1,IF(ISNUMBER(MATCH(DU52,DU53:DU56,0)),"=",IF(ISNUMBER(MATCH(DU52,DU51,0)),"=","")),"")</f>
        <v/>
      </c>
      <c r="DW52" s="90">
        <f>IF(AND(DU52=1,DU51=1),IF(DO52=1,1,0),IF(AND(DU52=1,DU53=1),IF(DQ52=1,1,0),IF(AND(DU52=1,DU54=1),IF(DR52=1,1,0),IF(AND(DU52=1,DU55=1),IF(DS52=1,1,0),IF(AND(DU52=1,DU56=1),IF(DT52=1,0),0)))))</f>
        <v>0</v>
      </c>
      <c r="DX52" s="244" t="str">
        <f t="shared" ref="DX52:DX56" si="272">IF(DF52=1,IF(DG52="=",IF(DI52=1,IF(DJ52="=",IF(DL52=1,IF(DM52="=",IF(DU52=1,IF(DV52="=",IF(DW52=1,6,""),6),""),6),""),6),""),6),"")</f>
        <v/>
      </c>
      <c r="DY52" s="248">
        <f t="shared" si="258"/>
        <v>0</v>
      </c>
      <c r="DZ52" s="244">
        <f>RANK(DY52,DY51:DY56,0)</f>
        <v>1</v>
      </c>
      <c r="EA52" s="244" t="str">
        <f>IF(OR(ISNUMBER(MATCH(DZ52,DZ53:DZ56,0)),ISNUMBER(MATCH(DZ52,DZ51:DZ51,0))),"=","")</f>
        <v>=</v>
      </c>
    </row>
    <row r="53" spans="1:131">
      <c r="A53" s="246" t="str">
        <f>Groups!H17</f>
        <v>Lindsey Greechan (Jersey)</v>
      </c>
      <c r="B53" s="90">
        <f>SUM(COUNTIF(Results!K:K,A53),COUNTIF(Results!L:L,A53))</f>
        <v>0</v>
      </c>
      <c r="C53" s="90">
        <f>SUM(COUNTIF(Results!K:K,A53))</f>
        <v>0</v>
      </c>
      <c r="D53" s="90">
        <f t="shared" si="259"/>
        <v>0</v>
      </c>
      <c r="E53" s="90">
        <f>SUM(SUMIF(Results!B:B,A53,Results!C:C),SUMIF(Results!J:J,A53,Results!G:G),SUMIF(Results!B:B,A53,Results!D:D),SUMIF(Results!J:J,A53,Results!H:H))</f>
        <v>0</v>
      </c>
      <c r="F53" s="90">
        <f>SUM(SUMIF(Results!B:B,A53,Results!G:G),SUMIF(Results!J:J,A53,Results!C:C),SUMIF(Results!B:B,A53,Results!H:H),SUMIF(Results!J:J,A53,Results!D:D))</f>
        <v>0</v>
      </c>
      <c r="G53" s="108">
        <f t="shared" si="260"/>
        <v>0</v>
      </c>
      <c r="H53" s="90">
        <f t="shared" si="261"/>
        <v>0</v>
      </c>
      <c r="I53" s="90">
        <f>SUM(SUMIF(Results!N:N,A53,Results!R:R),SUMIF(Results!T:T,A53,Results!X:X))</f>
        <v>0</v>
      </c>
      <c r="J53" s="90">
        <f>IF(B53=0,0,RANK(H53,H51:H56,0))</f>
        <v>0</v>
      </c>
      <c r="K53" s="90" t="str">
        <f>IF(J53=1,IF(ISNUMBER(MATCH(J53,J54:J56,0)),"=",IF(ISNUMBER(MATCH(J53,J51:J52,0)),"=","")),"")</f>
        <v/>
      </c>
      <c r="L53" s="90">
        <f t="shared" si="234"/>
        <v>-1</v>
      </c>
      <c r="M53" s="90">
        <f>IF(B53=0,0,IF(ISERROR(RANK(L53,L51:L56,0)),0,RANK(L53,L51:L56,0)))</f>
        <v>0</v>
      </c>
      <c r="N53" s="90" t="str">
        <f>IF(M53=1,IF(ISNUMBER(MATCH(M53,M54:M56,0)),"=",IF(ISNUMBER(MATCH(M53,M51:M52,0)),"=","")),"")</f>
        <v/>
      </c>
      <c r="O53" s="90">
        <f t="shared" si="235"/>
        <v>-1</v>
      </c>
      <c r="P53" s="90">
        <f>IF(B53=0,0,IF(ISERROR(RANK(O53,O51:O56,0)),0,RANK(O53,O51:O56,0)))</f>
        <v>0</v>
      </c>
      <c r="Q53" s="90" t="str">
        <f>IF(P53=1,IF(ISNUMBER(MATCH(P53,P54:P56,0)),"=",IF(ISNUMBER(MATCH(P53,P51:P52,0)),"=","")),"")</f>
        <v/>
      </c>
      <c r="R53" s="90">
        <f t="shared" si="262"/>
        <v>0</v>
      </c>
      <c r="S53" s="90">
        <f>IF(AND(R51=1,R53=1),IF('Result Calculations'!$E120=$A53,1,0),0)</f>
        <v>0</v>
      </c>
      <c r="T53" s="90">
        <f>IF(AND(R52=1,R53=1),IF('Result Calculations'!$E124=$A53,1,0),0)</f>
        <v>0</v>
      </c>
      <c r="U53" s="95"/>
      <c r="V53" s="90">
        <f>IF(AND(R53=1,R54=1),IF('Result Calculations'!$E128=$A53,1,0),0)</f>
        <v>0</v>
      </c>
      <c r="W53" s="90">
        <f>IF(AND(R53=1,R55=1),IF('Result Calculations'!$E129=$A53,1,0),0)</f>
        <v>0</v>
      </c>
      <c r="X53" s="90">
        <f>IF(AND(R53=1,R56=1),IF('Result Calculations'!$E130=$A53,1,0),0)</f>
        <v>0</v>
      </c>
      <c r="Y53" s="90">
        <f t="shared" si="236"/>
        <v>0</v>
      </c>
      <c r="Z53" s="90" t="str">
        <f>IF(Y53=1,IF(ISNUMBER(MATCH(Y53,Y54:Y56,0)),"=",IF(ISNUMBER(MATCH(Y53,Y51:Y52,0)),"=","")),"")</f>
        <v/>
      </c>
      <c r="AA53" s="90">
        <f>IF(AND(Y53=1,Y51=1),IF(S53=1,1,0),IF(AND(Y53=1,Y52=1),IF(T53=1,1,0),IF(AND(Y53=1,Y54=1),IF(V53=1,1,0),IF(AND(Y53=1,Y55=1),IF(W53=1,1,0),IF(AND(Y53=1,Y56=1),IF(X53=1,0),0)))))</f>
        <v>0</v>
      </c>
      <c r="AB53" s="244" t="str">
        <f t="shared" si="263"/>
        <v/>
      </c>
      <c r="AC53" s="90">
        <f t="shared" si="237"/>
        <v>0</v>
      </c>
      <c r="AD53" s="90">
        <f>IF(OR(AB53=1,B53=0),0,IF(ISERROR(RANK(AC53,AC51:AC56,0)),0,RANK(AC53,AC51:AC56,0)))</f>
        <v>0</v>
      </c>
      <c r="AE53" s="90" t="str">
        <f>IF(AD53=1,IF(ISNUMBER(MATCH(AD53,AD54:AD56,0)),"=",IF(ISNUMBER(MATCH(AD53,AD51:AD52,0)),"=","")),"")</f>
        <v/>
      </c>
      <c r="AF53" s="90">
        <f t="shared" si="238"/>
        <v>-1</v>
      </c>
      <c r="AG53" s="90">
        <f>IF(OR(AB53=1,B53=0),0,IF(ISERROR(RANK(AF53,AF51:AF56,0)),0,RANK(AF53,AF51:AF56,0)))</f>
        <v>0</v>
      </c>
      <c r="AH53" s="90" t="str">
        <f>IF(AG53=1,IF(ISNUMBER(MATCH(AG53,AG54:AG56,0)),"=",IF(ISNUMBER(MATCH(AG53,AG51:AG52,0)),"=","")),"")</f>
        <v/>
      </c>
      <c r="AI53" s="90">
        <f t="shared" si="239"/>
        <v>-1</v>
      </c>
      <c r="AJ53" s="90">
        <f>IF(OR(AB53=1,B53=0),0,IF(ISERROR(RANK(AI53,AI51:AI56,0)),0,RANK(AI53,AI51:AI56,0)))</f>
        <v>0</v>
      </c>
      <c r="AK53" s="90" t="str">
        <f>IF(AJ53=1,IF(ISNUMBER(MATCH(AJ53,AJ54:AJ56,0)),"=",IF(ISNUMBER(MATCH(AJ53,AJ51:AJ52,0)),"=","")),"")</f>
        <v/>
      </c>
      <c r="AL53" s="90">
        <f t="shared" si="264"/>
        <v>0</v>
      </c>
      <c r="AM53" s="90">
        <f>IF(AND(AL51=1,AL53=1),IF('Result Calculations'!$E120=$A53,1,0),0)</f>
        <v>0</v>
      </c>
      <c r="AN53" s="90">
        <f>IF(AND(AL52=1,AL53=1),IF('Result Calculations'!$E124=$A53,1,0),0)</f>
        <v>0</v>
      </c>
      <c r="AO53" s="95"/>
      <c r="AP53" s="90">
        <f>IF(AND(AL53=1,AL54=1),IF('Result Calculations'!$E128=$A53,1,0),0)</f>
        <v>0</v>
      </c>
      <c r="AQ53" s="90">
        <f>IF(AND(AL53=1,AL55=1),IF('Result Calculations'!$E129=$A53,1,0),0)</f>
        <v>0</v>
      </c>
      <c r="AR53" s="90">
        <f>IF(AND(AL53=1,AL56=1),IF('Result Calculations'!$E130=$A53,1,0),0)</f>
        <v>0</v>
      </c>
      <c r="AS53" s="90">
        <f t="shared" si="240"/>
        <v>0</v>
      </c>
      <c r="AT53" s="90" t="str">
        <f>IF(AS53=1,IF(ISNUMBER(MATCH(AS53,AS54:AS56,0)),"=",IF(ISNUMBER(MATCH(AS53,AS51:AS52,0)),"=","")),"")</f>
        <v/>
      </c>
      <c r="AU53" s="90">
        <f>IF(AND(AS53=1,AS51=1),IF(AM53=1,1,0),IF(AND(AS53=1,AS52=1),IF(AN53=1,1,0),IF(AND(AS53=1,AS54=1),IF(AP53=1,1,0),IF(AND(AS53=1,AS55=1),IF(AQ53=1,1,0),IF(AND(AS53=1,AS56=1),IF(AR53=1,0),0)))))</f>
        <v>0</v>
      </c>
      <c r="AV53" s="244" t="str">
        <f t="shared" si="265"/>
        <v/>
      </c>
      <c r="AW53" s="90">
        <f t="shared" si="241"/>
        <v>0</v>
      </c>
      <c r="AX53" s="90">
        <f>IF(OR(AB53=1,B53=0,AV53=2),0,IF(ISERROR(RANK(AW53,AW51:AW56,0)),0,RANK(AW53,AW51:AW56,0)))</f>
        <v>0</v>
      </c>
      <c r="AY53" s="90" t="str">
        <f>IF(AX53=1,IF(ISNUMBER(MATCH(AX53,AX54:AX56,0)),"=",IF(ISNUMBER(MATCH(AX53,AX51:AX52,0)),"=","")),"")</f>
        <v/>
      </c>
      <c r="AZ53" s="90">
        <f t="shared" si="242"/>
        <v>0</v>
      </c>
      <c r="BA53" s="90">
        <f>IF(OR(AB53=1,B53=0,AV53=2),0,IF(ISERROR(RANK(AZ53,AZ51:AZ56,0)),0,RANK(AZ53,AZ51:AZ56,0)))</f>
        <v>0</v>
      </c>
      <c r="BB53" s="90" t="str">
        <f>IF(BA53=1,IF(ISNUMBER(MATCH(BA53,BA54:BA56,0)),"=",IF(ISNUMBER(MATCH(BA53,BA51:BA52,0)),"=","")),"")</f>
        <v/>
      </c>
      <c r="BC53" s="108">
        <f t="shared" si="243"/>
        <v>0</v>
      </c>
      <c r="BD53" s="90">
        <f>IF(OR(AB53=1,B53=0,AV53=2),0,IF(ISERROR(RANK(BC53,BC51:BC56,0)),0,RANK(BC53,BC51:BC56,0)))</f>
        <v>0</v>
      </c>
      <c r="BE53" s="90" t="str">
        <f>IF(BD53=1,IF(ISNUMBER(MATCH(BD53,BD54:BD56,0)),"=",IF(ISNUMBER(MATCH(BD53,BD51:BD52,0)),"=","")),"")</f>
        <v/>
      </c>
      <c r="BF53" s="90">
        <f t="shared" si="266"/>
        <v>0</v>
      </c>
      <c r="BG53" s="90">
        <f>IF(AND(BF51=1,BF53=1),IF('Result Calculations'!$E120=$A53,1,0),0)</f>
        <v>0</v>
      </c>
      <c r="BH53" s="90">
        <f>IF(AND(BF52=1,BF53=1),IF('Result Calculations'!$E124=$A53,1,0),0)</f>
        <v>0</v>
      </c>
      <c r="BI53" s="95"/>
      <c r="BJ53" s="90">
        <f>IF(AND(BF53=1,BF54=1),IF('Result Calculations'!$E128=$A53,1,0),0)</f>
        <v>0</v>
      </c>
      <c r="BK53" s="90">
        <f>IF(AND(BF53=1,BF55=1),IF('Result Calculations'!$E129=$A53,1,0),0)</f>
        <v>0</v>
      </c>
      <c r="BL53" s="90">
        <f>IF(AND(BF53=1,BF56=1),IF('Result Calculations'!$E130=$A53,1,0),0)</f>
        <v>0</v>
      </c>
      <c r="BM53" s="90">
        <f t="shared" si="244"/>
        <v>0</v>
      </c>
      <c r="BN53" s="90" t="str">
        <f>IF(BM53=1,IF(ISNUMBER(MATCH(BM53,BM54:BM56,0)),"=",IF(ISNUMBER(MATCH(BM53,BM51:BM52,0)),"=","")),"")</f>
        <v/>
      </c>
      <c r="BO53" s="90">
        <f>IF(AND(BM53=1,BM51=1),IF(BG53=1,1,0),IF(AND(BM53=1,BM52=1),IF(BH53=1,1,0),IF(AND(BM53=1,BM54=1),IF(BJ53=1,1,0),IF(AND(BM53=1,BM55=1),IF(BK53=1,1,0),IF(AND(BM53=1,BM56=1),IF(BL53=1,0),0)))))</f>
        <v>0</v>
      </c>
      <c r="BP53" s="244" t="str">
        <f t="shared" si="245"/>
        <v/>
      </c>
      <c r="BQ53" s="90">
        <f t="shared" si="246"/>
        <v>0</v>
      </c>
      <c r="BR53" s="90">
        <f>IF(OR(AB53=1,B53=0,AV53=2,BP53=3),0,IF(ISERROR(RANK(BQ53,BQ51:BQ56,0)),0,RANK(BQ53,BQ51:BQ56,0)))</f>
        <v>0</v>
      </c>
      <c r="BS53" s="90" t="str">
        <f>IF(BR53=1,IF(ISNUMBER(MATCH(BR53,BR54:BR56,0)),"=",IF(ISNUMBER(MATCH(BR53,BR51:BR52,0)),"=","")),"")</f>
        <v/>
      </c>
      <c r="BT53" s="90">
        <f t="shared" si="247"/>
        <v>0</v>
      </c>
      <c r="BU53" s="90">
        <f>IF(OR(AB53=1,B53=0,AV53=2,BP53=3),0,IF(ISERROR(RANK(BT53,BT51:BT56,0)),0,RANK(BT53,BT51:BT56,0)))</f>
        <v>0</v>
      </c>
      <c r="BV53" s="90" t="str">
        <f>IF(BU53=1,IF(ISNUMBER(MATCH(BU53,BU54:BU56,0)),"=",IF(ISNUMBER(MATCH(BU53,BU51:BU52,0)),"=","")),"")</f>
        <v/>
      </c>
      <c r="BW53" s="108">
        <f t="shared" si="248"/>
        <v>0</v>
      </c>
      <c r="BX53" s="90">
        <f>IF(OR(AB53=1,B53=0,AV53=2,BP51=3),0,IF(ISERROR(RANK(BW53,BW51:BW56,0)),0,RANK(BW53,BW51:BW56,0)))</f>
        <v>0</v>
      </c>
      <c r="BY53" s="90" t="str">
        <f>IF(BX53=1,IF(ISNUMBER(MATCH(BX53,BX54:BX56,0)),"=",IF(ISNUMBER(MATCH(BX53,BX51:BX52,0)),"=","")),"")</f>
        <v/>
      </c>
      <c r="BZ53" s="90">
        <f t="shared" si="267"/>
        <v>0</v>
      </c>
      <c r="CA53" s="90">
        <f>IF(AND(BZ51=1,BZ53=1),IF('Result Calculations'!$E120=$A53,1,0),0)</f>
        <v>0</v>
      </c>
      <c r="CB53" s="90">
        <f>IF(AND(BZ52=1,BZ53=1),IF('Result Calculations'!$E124=$A53,1,0),0)</f>
        <v>0</v>
      </c>
      <c r="CC53" s="95"/>
      <c r="CD53" s="90">
        <f>IF(AND(BZ53=1,BZ54=1),IF('Result Calculations'!$E128=$A53,1,0),0)</f>
        <v>0</v>
      </c>
      <c r="CE53" s="90">
        <f>IF(AND(BZ53=1,BZ55=1),IF('Result Calculations'!$E129=$A53,1,0),0)</f>
        <v>0</v>
      </c>
      <c r="CF53" s="90">
        <f>IF(AND(BZ53=1,BZ56=1),IF('Result Calculations'!$E130=$A53,1,0),0)</f>
        <v>0</v>
      </c>
      <c r="CG53" s="90">
        <f t="shared" si="249"/>
        <v>0</v>
      </c>
      <c r="CH53" s="90" t="str">
        <f>IF(CG53=1,IF(ISNUMBER(MATCH(CG53,CG54:CG56,0)),"=",IF(ISNUMBER(MATCH(CG53,CG51:CG52,0)),"=","")),"")</f>
        <v/>
      </c>
      <c r="CI53" s="90">
        <f>IF(AND(CG53=1,CG51=1),IF(CA53=1,1,0),IF(AND(CG53=1,CG52=1),IF(CB53=1,1,0),IF(AND(CG53=1,CG54=1),IF(CD53=1,1,0),IF(AND(CG53=1,CG55=1),IF(CE53=1,1,0),IF(AND(CG53=1,CG56=1),IF(CF53=1,0),0)))))</f>
        <v>0</v>
      </c>
      <c r="CJ53" s="244" t="str">
        <f t="shared" si="268"/>
        <v/>
      </c>
      <c r="CK53" s="90">
        <f t="shared" si="250"/>
        <v>0</v>
      </c>
      <c r="CL53" s="90">
        <f>IF(OR(AB53=1,B53=0,AV53=2,BP53=3,CJ53=4),0,IF(ISERROR(RANK(CK53,CK51:CK56,0)),0,RANK(CK53,CK51:CK56,0)))</f>
        <v>0</v>
      </c>
      <c r="CM53" s="90" t="str">
        <f>IF(CL53=1,IF(ISNUMBER(MATCH(CL53,CL54:CL56,0)),"=",IF(ISNUMBER(MATCH(CL53,CL51:CL52,0)),"=","")),"")</f>
        <v/>
      </c>
      <c r="CN53" s="90">
        <f t="shared" si="251"/>
        <v>0</v>
      </c>
      <c r="CO53" s="90">
        <f>IF(OR(AB53=1,B53=0,AV53=2,BP53=3,CJ53=4),0,IF(ISERROR(RANK(CN53,CN51:CN56,0)),0,RANK(CN53,CN51:CN56,0)))</f>
        <v>0</v>
      </c>
      <c r="CP53" s="90" t="str">
        <f>IF(CO53=1,IF(ISNUMBER(MATCH(CO53,CO54:CO56,0)),"=",IF(ISNUMBER(MATCH(CO53,CO51:CO52,0)),"=","")),"")</f>
        <v/>
      </c>
      <c r="CQ53" s="108">
        <f t="shared" si="252"/>
        <v>0</v>
      </c>
      <c r="CR53" s="90">
        <f>IF(OR(AB53=1,B53=0,AV53=2,BP51=3,CJ53=4),0,IF(ISERROR(RANK(CQ53,CQ51:CQ56,0)),0,RANK(CQ53,CQ51:CQ56,0)))</f>
        <v>0</v>
      </c>
      <c r="CS53" s="90" t="str">
        <f>IF(CR53=1,IF(ISNUMBER(MATCH(CR53,CR54:CR56,0)),"=",IF(ISNUMBER(MATCH(CR53,CR51:CR52,0)),"=","")),"")</f>
        <v/>
      </c>
      <c r="CT53" s="90">
        <f t="shared" si="269"/>
        <v>0</v>
      </c>
      <c r="CU53" s="90">
        <f>IF(AND(CT51=1,CT53=1),IF('Result Calculations'!$E120=$A53,1,0),0)</f>
        <v>0</v>
      </c>
      <c r="CV53" s="90">
        <f>IF(AND(CT52=1,CT53=1),IF('Result Calculations'!$E124=$A53,1,0),0)</f>
        <v>0</v>
      </c>
      <c r="CW53" s="95"/>
      <c r="CX53" s="90">
        <f>IF(AND(CT53=1,CT54=1),IF('Result Calculations'!$E128=$A53,1,0),0)</f>
        <v>0</v>
      </c>
      <c r="CY53" s="90">
        <f>IF(AND(CT53=1,CT55=1),IF('Result Calculations'!$E129=$A53,1,0),0)</f>
        <v>0</v>
      </c>
      <c r="CZ53" s="90">
        <f>IF(AND(CT53=1,CT56=1),IF('Result Calculations'!$E130=$A53,1,0),0)</f>
        <v>0</v>
      </c>
      <c r="DA53" s="90">
        <f t="shared" si="253"/>
        <v>0</v>
      </c>
      <c r="DB53" s="90" t="str">
        <f>IF(DA53=1,IF(ISNUMBER(MATCH(DA53,DA54:DA56,0)),"=",IF(ISNUMBER(MATCH(DA53,DA51:DA52,0)),"=","")),"")</f>
        <v/>
      </c>
      <c r="DC53" s="90">
        <f>IF(AND(DA53=1,DA51=1),IF(CU53=1,1,0),IF(AND(DA53=1,DA52=1),IF(CV53=1,1,0),IF(AND(DA53=1,DA54=1),IF(CX53=1,1,0),IF(AND(DA53=1,DA55=1),IF(CY53=1,1,0),IF(AND(DA53=1,DA56=1),IF(CZ53=1,0),0)))))</f>
        <v>0</v>
      </c>
      <c r="DD53" s="244" t="str">
        <f t="shared" si="270"/>
        <v/>
      </c>
      <c r="DE53" s="90">
        <f t="shared" si="254"/>
        <v>0</v>
      </c>
      <c r="DF53" s="90">
        <f>IF(OR(AB53=1,B53=0,AV53=2,BP53=3,CJ53=4,DD53=5),0,IF(ISERROR(RANK(DE53,DE51:DE56,0)),0,RANK(DE53,DE51:DE56,0)))</f>
        <v>0</v>
      </c>
      <c r="DG53" s="90" t="str">
        <f>IF(DF53=1,IF(ISNUMBER(MATCH(DF53,DF54:DF56,0)),"=",IF(ISNUMBER(MATCH(DF53,DF51:DF52,0)),"=","")),"")</f>
        <v/>
      </c>
      <c r="DH53" s="90">
        <f t="shared" si="255"/>
        <v>0</v>
      </c>
      <c r="DI53" s="90">
        <f>IF(OR(AB53=1,B53=0,AV53=2,BP53=3,CJ53=4,DD53=5),0,IF(ISERROR(RANK(DH53,DH51:DH56,0)),0,RANK(DH53,DH51:DH56,0)))</f>
        <v>0</v>
      </c>
      <c r="DJ53" s="90" t="str">
        <f>IF(DI53=1,IF(ISNUMBER(MATCH(DI53,DI54:DI56,0)),"=",IF(ISNUMBER(MATCH(DI53,DI51:DI52,0)),"=","")),"")</f>
        <v/>
      </c>
      <c r="DK53" s="108">
        <f t="shared" si="256"/>
        <v>0</v>
      </c>
      <c r="DL53" s="90">
        <f>IF(OR(AB53=1,B53=0,AV53=2,BP51=3,CJ53=4,DD53=5),0,IF(ISERROR(RANK(DK53,DK51:DK56,0)),0,RANK(DK53,DK51:DK56,0)))</f>
        <v>0</v>
      </c>
      <c r="DM53" s="90" t="str">
        <f>IF(DL53=1,IF(ISNUMBER(MATCH(DL53,DL54:DL56,0)),"=",IF(ISNUMBER(MATCH(DL53,DL51:DL52,0)),"=","")),"")</f>
        <v/>
      </c>
      <c r="DN53" s="90">
        <f t="shared" si="271"/>
        <v>0</v>
      </c>
      <c r="DO53" s="90">
        <f>IF(AND(DN51=1,DN53=1),IF('Result Calculations'!$E120=$A53,1,0),0)</f>
        <v>0</v>
      </c>
      <c r="DP53" s="90">
        <f>IF(AND(DN52=1,DN53=1),IF('Result Calculations'!$E124=$A53,1,0),0)</f>
        <v>0</v>
      </c>
      <c r="DQ53" s="95"/>
      <c r="DR53" s="90">
        <f>IF(AND(DN53=1,DN54=1),IF('Result Calculations'!$E128=$A53,1,0),0)</f>
        <v>0</v>
      </c>
      <c r="DS53" s="90">
        <f>IF(AND(DN53=1,DN55=1),IF('Result Calculations'!$E129=$A53,1,0),0)</f>
        <v>0</v>
      </c>
      <c r="DT53" s="90">
        <f>IF(AND(DN53=1,DN56=1),IF('Result Calculations'!$E130=$A53,1,0),0)</f>
        <v>0</v>
      </c>
      <c r="DU53" s="90">
        <f t="shared" si="257"/>
        <v>0</v>
      </c>
      <c r="DV53" s="90" t="str">
        <f>IF(DU53=1,IF(ISNUMBER(MATCH(DU53,DU54:DU56,0)),"=",IF(ISNUMBER(MATCH(DU53,DU51:DU52,0)),"=","")),"")</f>
        <v/>
      </c>
      <c r="DW53" s="90">
        <f>IF(AND(DU53=1,DU51=1),IF(DO53=1,1,0),IF(AND(DU53=1,DU52=1),IF(DP53=1,1,0),IF(AND(DU53=1,DU54=1),IF(DR53=1,1,0),IF(AND(DU53=1,DU55=1),IF(DS53=1,1,0),IF(AND(DU53=1,DU56=1),IF(DT53=1,0),0)))))</f>
        <v>0</v>
      </c>
      <c r="DX53" s="244" t="str">
        <f t="shared" si="272"/>
        <v/>
      </c>
      <c r="DY53" s="248">
        <f t="shared" si="258"/>
        <v>0</v>
      </c>
      <c r="DZ53" s="244">
        <f>RANK(DY53,DY51:DY56,0)</f>
        <v>1</v>
      </c>
      <c r="EA53" s="244" t="str">
        <f>IF(OR(ISNUMBER(MATCH(DZ53,DZ54:DZ56,0)),ISNUMBER(MATCH(DZ53,DZ51:DZ52,0))),"=","")</f>
        <v>=</v>
      </c>
    </row>
    <row r="54" spans="1:131">
      <c r="A54" s="246" t="str">
        <f>Groups!H18</f>
        <v>Julie Forrest (Defending Champion)</v>
      </c>
      <c r="B54" s="90">
        <f>SUM(COUNTIF(Results!K:K,A54),COUNTIF(Results!L:L,A54))</f>
        <v>0</v>
      </c>
      <c r="C54" s="90">
        <f>SUM(COUNTIF(Results!K:K,A54))</f>
        <v>0</v>
      </c>
      <c r="D54" s="90">
        <f t="shared" si="259"/>
        <v>0</v>
      </c>
      <c r="E54" s="90">
        <f>SUM(SUMIF(Results!B:B,A54,Results!C:C),SUMIF(Results!J:J,A54,Results!G:G),SUMIF(Results!B:B,A54,Results!D:D),SUMIF(Results!J:J,A54,Results!H:H))</f>
        <v>0</v>
      </c>
      <c r="F54" s="90">
        <f>SUM(SUMIF(Results!B:B,A54,Results!G:G),SUMIF(Results!J:J,A54,Results!C:C),SUMIF(Results!B:B,A54,Results!H:H),SUMIF(Results!J:J,A54,Results!D:D))</f>
        <v>0</v>
      </c>
      <c r="G54" s="108">
        <f t="shared" si="260"/>
        <v>0</v>
      </c>
      <c r="H54" s="90">
        <f t="shared" si="261"/>
        <v>0</v>
      </c>
      <c r="I54" s="90">
        <f>SUM(SUMIF(Results!N:N,A54,Results!R:R),SUMIF(Results!T:T,A54,Results!X:X))</f>
        <v>0</v>
      </c>
      <c r="J54" s="90">
        <f>IF(B54=0,0,RANK(H54,H51:H56,0))</f>
        <v>0</v>
      </c>
      <c r="K54" s="90" t="str">
        <f>IF(J54=1,IF(ISNUMBER(MATCH(J54,J55:J56,0)),"=",IF(ISNUMBER(MATCH(J54,J51:J53,0)),"=","")),"")</f>
        <v/>
      </c>
      <c r="L54" s="90">
        <f t="shared" si="234"/>
        <v>-1</v>
      </c>
      <c r="M54" s="90">
        <f>IF(B54=0,0,IF(ISERROR(RANK(L54,L51:L56,0)),0,RANK(L54,L51:L56,0)))</f>
        <v>0</v>
      </c>
      <c r="N54" s="90" t="str">
        <f>IF(M54=1,IF(ISNUMBER(MATCH(M54,M55:M56,0)),"=",IF(ISNUMBER(MATCH(M54,M51:M53,0)),"=","")),"")</f>
        <v/>
      </c>
      <c r="O54" s="90">
        <f t="shared" si="235"/>
        <v>-1</v>
      </c>
      <c r="P54" s="90">
        <f>IF(B54=0,0,IF(ISERROR(RANK(O54,O51:O56,0)),0,RANK(O54,O51:O56,0)))</f>
        <v>0</v>
      </c>
      <c r="Q54" s="90" t="str">
        <f>IF(P54=1,IF(ISNUMBER(MATCH(P54,P55:P56,0)),"=",IF(ISNUMBER(MATCH(P54,P51:P53,0)),"=","")),"")</f>
        <v/>
      </c>
      <c r="R54" s="90">
        <f t="shared" si="262"/>
        <v>0</v>
      </c>
      <c r="S54" s="90">
        <f>IF(AND(R51=1,R54=1),IF('Result Calculations'!$E121=$A54,1,0),0)</f>
        <v>0</v>
      </c>
      <c r="T54" s="90">
        <f>IF(AND(R53=1,R54=1),IF('Result Calculations'!$E125=$A54,1,0),0)</f>
        <v>0</v>
      </c>
      <c r="U54" s="90">
        <f>IF(AND(R53=1,R54=1),IF('Result Calculations'!$E128=$A54,1,0),0)</f>
        <v>0</v>
      </c>
      <c r="V54" s="95"/>
      <c r="W54" s="90">
        <f>IF(AND(R54=1,R55=1),IF('Result Calculations'!$E131=$A54,1,0),0)</f>
        <v>0</v>
      </c>
      <c r="X54" s="90">
        <f>IF(AND(R54=1,R56=1),IF('Result Calculations'!$E132=$A54,1,0),0)</f>
        <v>0</v>
      </c>
      <c r="Y54" s="90">
        <f t="shared" si="236"/>
        <v>0</v>
      </c>
      <c r="Z54" s="90" t="str">
        <f>IF(Y54=1,IF(ISNUMBER(MATCH(Y54,Y55:Y56,0)),"=",IF(ISNUMBER(MATCH(Y54,Y51:Y53,0)),"=","")),"")</f>
        <v/>
      </c>
      <c r="AA54" s="90">
        <f>IF(AND(Y54=1,Y51=1),IF(S54=1,1,0),IF(AND(Y54=1,Y52=1),IF(T54=1,1,0),IF(AND(Y54=1,Y53=1),IF(U54=1,1,0),IF(AND(Y54=1,Y55=1),IF(W54=1,1,0),IF(AND(Y54=1,Y56=1),IF(X54=1,0),0)))))</f>
        <v>0</v>
      </c>
      <c r="AB54" s="244" t="str">
        <f t="shared" si="263"/>
        <v/>
      </c>
      <c r="AC54" s="90">
        <f t="shared" si="237"/>
        <v>0</v>
      </c>
      <c r="AD54" s="90">
        <f>IF(OR(AB54=1,B54=0),0,IF(ISERROR(RANK(AC54,AC51:AC56,0)),0,RANK(AC54,AC51:AC56,0)))</f>
        <v>0</v>
      </c>
      <c r="AE54" s="90" t="str">
        <f>IF(AD54=1,IF(ISNUMBER(MATCH(AD54,AD55:AD56,0)),"=",IF(ISNUMBER(MATCH(AD54,AD51:AD53,0)),"=","")),"")</f>
        <v/>
      </c>
      <c r="AF54" s="90">
        <f t="shared" si="238"/>
        <v>-1</v>
      </c>
      <c r="AG54" s="90">
        <f>IF(OR(AB54=1,B54=0),0,IF(ISERROR(RANK(AF54,AF51:AF56,0)),0,RANK(AF54,AF51:AF56,0)))</f>
        <v>0</v>
      </c>
      <c r="AH54" s="90" t="str">
        <f>IF(AG54=1,IF(ISNUMBER(MATCH(AG54,AG55:AG56,0)),"=",IF(ISNUMBER(MATCH(AG54,AG51:AG53,0)),"=","")),"")</f>
        <v/>
      </c>
      <c r="AI54" s="90">
        <f t="shared" si="239"/>
        <v>-1</v>
      </c>
      <c r="AJ54" s="90">
        <f>IF(OR(AB54=1,B54=0),0,IF(ISERROR(RANK(AI54,AI51:AI56,0)),0,RANK(AI54,AI51:AI56,0)))</f>
        <v>0</v>
      </c>
      <c r="AK54" s="90" t="str">
        <f>IF(AJ54=1,IF(ISNUMBER(MATCH(AJ54,AJ55:AJ56,0)),"=",IF(ISNUMBER(MATCH(AJ54,AJ51:AJ53,0)),"=","")),"")</f>
        <v/>
      </c>
      <c r="AL54" s="90">
        <f t="shared" si="264"/>
        <v>0</v>
      </c>
      <c r="AM54" s="90">
        <f>IF(AND(AL51=1,AL54=1),IF('Result Calculations'!$E121=$A54,1,0),0)</f>
        <v>0</v>
      </c>
      <c r="AN54" s="90">
        <f>IF(AND(AL53=1,AL54=1),IF('Result Calculations'!$E125=$A54,1,0),0)</f>
        <v>0</v>
      </c>
      <c r="AO54" s="90">
        <f>IF(AND(AL53=1,AL54=1),IF('Result Calculations'!$E128=$A54,1,0),0)</f>
        <v>0</v>
      </c>
      <c r="AP54" s="95"/>
      <c r="AQ54" s="90">
        <f>IF(AND(AL54=1,AL55=1),IF('Result Calculations'!$E131=$A54,1,0),0)</f>
        <v>0</v>
      </c>
      <c r="AR54" s="90">
        <f>IF(AND(AL54=1,AL56=1),IF('Result Calculations'!$E132=$A54,1,0),0)</f>
        <v>0</v>
      </c>
      <c r="AS54" s="90">
        <f t="shared" si="240"/>
        <v>0</v>
      </c>
      <c r="AT54" s="90" t="str">
        <f>IF(AS54=1,IF(ISNUMBER(MATCH(AS54,AS55:AS56,0)),"=",IF(ISNUMBER(MATCH(AS54,AS51:AS53,0)),"=","")),"")</f>
        <v/>
      </c>
      <c r="AU54" s="90">
        <f>IF(AND(AS54=1,AS51=1),IF(AM54=1,1,0),IF(AND(AS54=1,AS52=1),IF(AN54=1,1,0),IF(AND(AS54=1,AS53=1),IF(AO54=1,1,0),IF(AND(AS54=1,AS55=1),IF(AQ54=1,1,0),IF(AND(AS54=1,AS56=1),IF(AR54=1,0),0)))))</f>
        <v>0</v>
      </c>
      <c r="AV54" s="244" t="str">
        <f t="shared" si="265"/>
        <v/>
      </c>
      <c r="AW54" s="90">
        <f t="shared" si="241"/>
        <v>0</v>
      </c>
      <c r="AX54" s="90">
        <f>IF(OR(AB54=1,B54=0,AV54=2),0,IF(ISERROR(RANK(AW54,AW51:AW56,0)),0,RANK(AW54,AW51:AW56,0)))</f>
        <v>0</v>
      </c>
      <c r="AY54" s="90" t="str">
        <f>IF(AX54=1,IF(ISNUMBER(MATCH(AX54,AX55:AX56,0)),"=",IF(ISNUMBER(MATCH(AX54,AX51:AX53,0)),"=","")),"")</f>
        <v/>
      </c>
      <c r="AZ54" s="90">
        <f t="shared" si="242"/>
        <v>0</v>
      </c>
      <c r="BA54" s="90">
        <f>IF(OR(AB54=1,B54=0,AV54=2),0,IF(ISERROR(RANK(AZ54,AZ51:AZ56,0)),0,RANK(AZ54,AZ51:AZ56,0)))</f>
        <v>0</v>
      </c>
      <c r="BB54" s="90" t="str">
        <f>IF(BA54=1,IF(ISNUMBER(MATCH(BA54,BA55:BA56,0)),"=",IF(ISNUMBER(MATCH(BA54,BA51:BA53,0)),"=","")),"")</f>
        <v/>
      </c>
      <c r="BC54" s="108">
        <f t="shared" si="243"/>
        <v>0</v>
      </c>
      <c r="BD54" s="90">
        <f>IF(OR(AB54=1,B54=0,AV54=2),0,IF(ISERROR(RANK(BC54,BC51:BC56,0)),0,RANK(BC54,BC51:BC56,0)))</f>
        <v>0</v>
      </c>
      <c r="BE54" s="90" t="str">
        <f>IF(BD54=1,IF(ISNUMBER(MATCH(BD54,BD55:BD56,0)),"=",IF(ISNUMBER(MATCH(BD54,BD51:BD53,0)),"=","")),"")</f>
        <v/>
      </c>
      <c r="BF54" s="90">
        <f t="shared" si="266"/>
        <v>0</v>
      </c>
      <c r="BG54" s="90">
        <f>IF(AND(BF51=1,BF54=1),IF('Result Calculations'!$E121=$A54,1,0),0)</f>
        <v>0</v>
      </c>
      <c r="BH54" s="90">
        <f>IF(AND(BF53=1,BF54=1),IF('Result Calculations'!$E125=$A54,1,0),0)</f>
        <v>0</v>
      </c>
      <c r="BI54" s="90">
        <f>IF(AND(BF53=1,BF54=1),IF('Result Calculations'!$E128=$A54,1,0),0)</f>
        <v>0</v>
      </c>
      <c r="BJ54" s="95"/>
      <c r="BK54" s="90">
        <f>IF(AND(BF54=1,BF55=1),IF('Result Calculations'!$E131=$A54,1,0),0)</f>
        <v>0</v>
      </c>
      <c r="BL54" s="90">
        <f>IF(AND(BF54=1,BF56=1),IF('Result Calculations'!$E132=$A54,1,0),0)</f>
        <v>0</v>
      </c>
      <c r="BM54" s="90">
        <f t="shared" si="244"/>
        <v>0</v>
      </c>
      <c r="BN54" s="90" t="str">
        <f>IF(BM54=1,IF(ISNUMBER(MATCH(BM54,BM55:BM56,0)),"=",IF(ISNUMBER(MATCH(BM54,BM51:BM53,0)),"=","")),"")</f>
        <v/>
      </c>
      <c r="BO54" s="90">
        <f>IF(AND(BM54=1,BM51=1),IF(BG54=1,1,0),IF(AND(BM54=1,BM52=1),IF(BH54=1,1,0),IF(AND(BM54=1,BM53=1),IF(BI54=1,1,0),IF(AND(BM54=1,BM55=1),IF(BK54=1,1,0),IF(AND(BM54=1,BM56=1),IF(BL54=1,0),0)))))</f>
        <v>0</v>
      </c>
      <c r="BP54" s="244" t="str">
        <f t="shared" si="245"/>
        <v/>
      </c>
      <c r="BQ54" s="90">
        <f t="shared" si="246"/>
        <v>0</v>
      </c>
      <c r="BR54" s="90">
        <f>IF(OR(AB54=1,B54=0,AV54=2,BP54=3),0,IF(ISERROR(RANK(BQ54,BQ51:BQ56,0)),0,RANK(BQ54,BQ51:BQ56,0)))</f>
        <v>0</v>
      </c>
      <c r="BS54" s="90" t="str">
        <f>IF(BR54=1,IF(ISNUMBER(MATCH(BR54,BR55:BR56,0)),"=",IF(ISNUMBER(MATCH(BR54,BR51:BR53,0)),"=","")),"")</f>
        <v/>
      </c>
      <c r="BT54" s="90">
        <f t="shared" si="247"/>
        <v>0</v>
      </c>
      <c r="BU54" s="90">
        <f>IF(OR(AB54=1,B54=0,AV54=2,BP54=3),0,IF(ISERROR(RANK(BT54,BT51:BT56,0)),0,RANK(BT54,BT51:BT56,0)))</f>
        <v>0</v>
      </c>
      <c r="BV54" s="90" t="str">
        <f>IF(BU54=1,IF(ISNUMBER(MATCH(BU54,BU55:BU56,0)),"=",IF(ISNUMBER(MATCH(BU54,BU51:BU53,0)),"=","")),"")</f>
        <v/>
      </c>
      <c r="BW54" s="108">
        <f t="shared" si="248"/>
        <v>0</v>
      </c>
      <c r="BX54" s="90">
        <f>IF(OR(AB54=1,B54=0,AV54=2,BP51=3),0,IF(ISERROR(RANK(BW54,BW51:BW56,0)),0,RANK(BW54,BW51:BW56,0)))</f>
        <v>0</v>
      </c>
      <c r="BY54" s="90" t="str">
        <f>IF(BX54=1,IF(ISNUMBER(MATCH(BX54,BX55:BX56,0)),"=",IF(ISNUMBER(MATCH(BX54,BX51:BX53,0)),"=","")),"")</f>
        <v/>
      </c>
      <c r="BZ54" s="90">
        <f t="shared" si="267"/>
        <v>0</v>
      </c>
      <c r="CA54" s="90">
        <f>IF(AND(BZ51=1,BZ54=1),IF('Result Calculations'!$E121=$A54,1,0),0)</f>
        <v>0</v>
      </c>
      <c r="CB54" s="90">
        <f>IF(AND(BZ53=1,BZ54=1),IF('Result Calculations'!$E125=$A54,1,0),0)</f>
        <v>0</v>
      </c>
      <c r="CC54" s="90">
        <f>IF(AND(BZ53=1,BZ54=1),IF('Result Calculations'!$E128=$A54,1,0),0)</f>
        <v>0</v>
      </c>
      <c r="CD54" s="95"/>
      <c r="CE54" s="90">
        <f>IF(AND(BZ54=1,BZ55=1),IF('Result Calculations'!$E131=$A54,1,0),0)</f>
        <v>0</v>
      </c>
      <c r="CF54" s="90">
        <f>IF(AND(BZ54=1,BZ56=1),IF('Result Calculations'!$E132=$A54,1,0),0)</f>
        <v>0</v>
      </c>
      <c r="CG54" s="90">
        <f t="shared" si="249"/>
        <v>0</v>
      </c>
      <c r="CH54" s="90" t="str">
        <f>IF(CG54=1,IF(ISNUMBER(MATCH(CG54,CG55:CG56,0)),"=",IF(ISNUMBER(MATCH(CG54,CG51:CG53,0)),"=","")),"")</f>
        <v/>
      </c>
      <c r="CI54" s="90">
        <f>IF(AND(CG54=1,CG51=1),IF(CA54=1,1,0),IF(AND(CG54=1,CG52=1),IF(CB54=1,1,0),IF(AND(CG54=1,CG53=1),IF(CC54=1,1,0),IF(AND(CG54=1,CG55=1),IF(CE54=1,1,0),IF(AND(CG54=1,CG56=1),IF(CF54=1,0),0)))))</f>
        <v>0</v>
      </c>
      <c r="CJ54" s="244" t="str">
        <f t="shared" si="268"/>
        <v/>
      </c>
      <c r="CK54" s="90">
        <f t="shared" si="250"/>
        <v>0</v>
      </c>
      <c r="CL54" s="90">
        <f>IF(OR(AB54=1,B54=0,AV54=2,BP54=3,CJ54=4),0,IF(ISERROR(RANK(CK54,CK51:CK56,0)),0,RANK(CK54,CK51:CK56,0)))</f>
        <v>0</v>
      </c>
      <c r="CM54" s="90" t="str">
        <f>IF(CL54=1,IF(ISNUMBER(MATCH(CL54,CL55:CL56,0)),"=",IF(ISNUMBER(MATCH(CL54,CL51:CL53,0)),"=","")),"")</f>
        <v/>
      </c>
      <c r="CN54" s="90">
        <f t="shared" si="251"/>
        <v>0</v>
      </c>
      <c r="CO54" s="90">
        <f>IF(OR(AB54=1,B54=0,AV54=2,BP54=3,CJ54=4),0,IF(ISERROR(RANK(CN54,CN51:CN56,0)),0,RANK(CN54,CN51:CN56,0)))</f>
        <v>0</v>
      </c>
      <c r="CP54" s="90" t="str">
        <f>IF(CO54=1,IF(ISNUMBER(MATCH(CO54,CO55:CO56,0)),"=",IF(ISNUMBER(MATCH(CO54,CO51:CO53,0)),"=","")),"")</f>
        <v/>
      </c>
      <c r="CQ54" s="108">
        <f t="shared" si="252"/>
        <v>0</v>
      </c>
      <c r="CR54" s="90">
        <f>IF(OR(AB54=1,B54=0,AV54=2,BP51=3,CJ54=4),0,IF(ISERROR(RANK(CQ54,CQ51:CQ56,0)),0,RANK(CQ54,CQ51:CQ56,0)))</f>
        <v>0</v>
      </c>
      <c r="CS54" s="90" t="str">
        <f>IF(CR54=1,IF(ISNUMBER(MATCH(CR54,CR55:CR56,0)),"=",IF(ISNUMBER(MATCH(CR54,CR51:CR53,0)),"=","")),"")</f>
        <v/>
      </c>
      <c r="CT54" s="90">
        <f t="shared" si="269"/>
        <v>0</v>
      </c>
      <c r="CU54" s="90">
        <f>IF(AND(CT51=1,CT54=1),IF('Result Calculations'!$E121=$A54,1,0),0)</f>
        <v>0</v>
      </c>
      <c r="CV54" s="90">
        <f>IF(AND(CT53=1,CT54=1),IF('Result Calculations'!$E125=$A54,1,0),0)</f>
        <v>0</v>
      </c>
      <c r="CW54" s="90">
        <f>IF(AND(CT53=1,CT54=1),IF('Result Calculations'!$E128=$A54,1,0),0)</f>
        <v>0</v>
      </c>
      <c r="CX54" s="95"/>
      <c r="CY54" s="90">
        <f>IF(AND(CT54=1,CT55=1),IF('Result Calculations'!$E131=$A54,1,0),0)</f>
        <v>0</v>
      </c>
      <c r="CZ54" s="90">
        <f>IF(AND(CT54=1,CT56=1),IF('Result Calculations'!$E132=$A54,1,0),0)</f>
        <v>0</v>
      </c>
      <c r="DA54" s="90">
        <f t="shared" si="253"/>
        <v>0</v>
      </c>
      <c r="DB54" s="90" t="str">
        <f>IF(DA54=1,IF(ISNUMBER(MATCH(DA54,DA55:DA56,0)),"=",IF(ISNUMBER(MATCH(DA54,DA51:DA53,0)),"=","")),"")</f>
        <v/>
      </c>
      <c r="DC54" s="90">
        <f>IF(AND(DA54=1,DA51=1),IF(CU54=1,1,0),IF(AND(DA54=1,DA52=1),IF(CV54=1,1,0),IF(AND(DA54=1,DA53=1),IF(CW54=1,1,0),IF(AND(DA54=1,DA55=1),IF(CY54=1,1,0),IF(AND(DA54=1,DA56=1),IF(CZ54=1,0),0)))))</f>
        <v>0</v>
      </c>
      <c r="DD54" s="244" t="str">
        <f t="shared" si="270"/>
        <v/>
      </c>
      <c r="DE54" s="90">
        <f t="shared" si="254"/>
        <v>0</v>
      </c>
      <c r="DF54" s="90">
        <f>IF(OR(AB54=1,B54=0,AV54=2,BP54=3,CJ54=4,DD54=5),0,IF(ISERROR(RANK(DE54,DE51:DE56,0)),0,RANK(DE54,DE51:DE56,0)))</f>
        <v>0</v>
      </c>
      <c r="DG54" s="90" t="str">
        <f>IF(DF54=1,IF(ISNUMBER(MATCH(DF54,DF55:DF56,0)),"=",IF(ISNUMBER(MATCH(DF54,DF51:DF53,0)),"=","")),"")</f>
        <v/>
      </c>
      <c r="DH54" s="90">
        <f t="shared" si="255"/>
        <v>0</v>
      </c>
      <c r="DI54" s="90">
        <f>IF(OR(AB54=1,B54=0,AV54=2,BP54=3,CJ54=4,DD54=5),0,IF(ISERROR(RANK(DH54,DH51:DH56,0)),0,RANK(DH54,DH51:DH56,0)))</f>
        <v>0</v>
      </c>
      <c r="DJ54" s="90" t="str">
        <f>IF(DI54=1,IF(ISNUMBER(MATCH(DI54,DI55:DI56,0)),"=",IF(ISNUMBER(MATCH(DI54,DI51:DI53,0)),"=","")),"")</f>
        <v/>
      </c>
      <c r="DK54" s="108">
        <f t="shared" si="256"/>
        <v>0</v>
      </c>
      <c r="DL54" s="90">
        <f>IF(OR(AB54=1,B54=0,AV54=2,BP51=3,CJ54=4,DD54=5),0,IF(ISERROR(RANK(DK54,DK51:DK56,0)),0,RANK(DK54,DK51:DK56,0)))</f>
        <v>0</v>
      </c>
      <c r="DM54" s="90" t="str">
        <f>IF(DL54=1,IF(ISNUMBER(MATCH(DL54,DL55:DL56,0)),"=",IF(ISNUMBER(MATCH(DL54,DL51:DL53,0)),"=","")),"")</f>
        <v/>
      </c>
      <c r="DN54" s="90">
        <f t="shared" si="271"/>
        <v>0</v>
      </c>
      <c r="DO54" s="90">
        <f>IF(AND(DN51=1,DN54=1),IF('Result Calculations'!$E121=$A54,1,0),0)</f>
        <v>0</v>
      </c>
      <c r="DP54" s="90">
        <f>IF(AND(DN53=1,DN54=1),IF('Result Calculations'!$E125=$A54,1,0),0)</f>
        <v>0</v>
      </c>
      <c r="DQ54" s="90">
        <f>IF(AND(DN53=1,DN54=1),IF('Result Calculations'!$E128=$A54,1,0),0)</f>
        <v>0</v>
      </c>
      <c r="DR54" s="95"/>
      <c r="DS54" s="90">
        <f>IF(AND(DN54=1,DN55=1),IF('Result Calculations'!$E131=$A54,1,0),0)</f>
        <v>0</v>
      </c>
      <c r="DT54" s="90">
        <f>IF(AND(DN54=1,DN56=1),IF('Result Calculations'!$E132=$A54,1,0),0)</f>
        <v>0</v>
      </c>
      <c r="DU54" s="90">
        <f t="shared" si="257"/>
        <v>0</v>
      </c>
      <c r="DV54" s="90" t="str">
        <f>IF(DU54=1,IF(ISNUMBER(MATCH(DU54,DU55:DU56,0)),"=",IF(ISNUMBER(MATCH(DU54,DU51:DU53,0)),"=","")),"")</f>
        <v/>
      </c>
      <c r="DW54" s="90">
        <f>IF(AND(DU54=1,DU51=1),IF(DO54=1,1,0),IF(AND(DU54=1,DU52=1),IF(DP54=1,1,0),IF(AND(DU54=1,DU53=1),IF(DQ54=1,1,0),IF(AND(DU54=1,DU55=1),IF(DS54=1,1,0),IF(AND(DU54=1,DU56=1),IF(DT54=1,0),0)))))</f>
        <v>0</v>
      </c>
      <c r="DX54" s="244" t="str">
        <f t="shared" si="272"/>
        <v/>
      </c>
      <c r="DY54" s="248">
        <f t="shared" si="258"/>
        <v>0</v>
      </c>
      <c r="DZ54" s="244">
        <f>RANK(DY54,DY51:DY56,0)</f>
        <v>1</v>
      </c>
      <c r="EA54" s="244" t="str">
        <f>IF(OR(ISNUMBER(MATCH(DZ54,DZ55:DZ56,0)),ISNUMBER(MATCH(DZ54,DZ51:DZ53,0))),"=","")</f>
        <v>=</v>
      </c>
    </row>
    <row r="55" spans="1:131">
      <c r="A55" s="246" t="str">
        <f>Groups!H19</f>
        <v>Mary Thompson (USA)</v>
      </c>
      <c r="B55" s="90">
        <f>SUM(COUNTIF(Results!K:K,A55),COUNTIF(Results!L:L,A55))</f>
        <v>0</v>
      </c>
      <c r="C55" s="90">
        <f>SUM(COUNTIF(Results!K:K,A55))</f>
        <v>0</v>
      </c>
      <c r="D55" s="90">
        <f t="shared" si="259"/>
        <v>0</v>
      </c>
      <c r="E55" s="90">
        <f>SUM(SUMIF(Results!B:B,A55,Results!C:C),SUMIF(Results!J:J,A55,Results!G:G),SUMIF(Results!B:B,A55,Results!D:D),SUMIF(Results!J:J,A55,Results!H:H))</f>
        <v>0</v>
      </c>
      <c r="F55" s="90">
        <f>SUM(SUMIF(Results!B:B,A55,Results!G:G),SUMIF(Results!J:J,A55,Results!C:C),SUMIF(Results!B:B,A55,Results!H:H),SUMIF(Results!J:J,A55,Results!D:D))</f>
        <v>0</v>
      </c>
      <c r="G55" s="108">
        <f t="shared" si="260"/>
        <v>0</v>
      </c>
      <c r="H55" s="90">
        <f t="shared" si="261"/>
        <v>0</v>
      </c>
      <c r="I55" s="90">
        <f>SUM(SUMIF(Results!N:N,A55,Results!R:R),SUMIF(Results!T:T,A55,Results!X:X))</f>
        <v>0</v>
      </c>
      <c r="J55" s="90">
        <f>IF(B55=0,0,RANK(H55,H51:H56,0))</f>
        <v>0</v>
      </c>
      <c r="K55" s="90" t="str">
        <f>IF(J55=1,IF(ISNUMBER(MATCH(J55,J56,0)),"=",IF(ISNUMBER(MATCH(J55,J51:J54,0)),"=","")),"")</f>
        <v/>
      </c>
      <c r="L55" s="90">
        <f t="shared" si="234"/>
        <v>-1</v>
      </c>
      <c r="M55" s="90">
        <f>IF(B55=0,0,IF(ISERROR(RANK(L55,L51:L56,0)),0,RANK(L55,L51:L56,0)))</f>
        <v>0</v>
      </c>
      <c r="N55" s="90" t="str">
        <f>IF(M55=1,IF(ISNUMBER(MATCH(M55,M56,0)),"=",IF(ISNUMBER(MATCH(M55,M51:M54,0)),"=","")),"")</f>
        <v/>
      </c>
      <c r="O55" s="90">
        <f t="shared" si="235"/>
        <v>-1</v>
      </c>
      <c r="P55" s="90">
        <f>IF(B55=0,0,IF(ISERROR(RANK(O55,O51:O56,0)),0,RANK(O55,O51:O56,0)))</f>
        <v>0</v>
      </c>
      <c r="Q55" s="90" t="str">
        <f>IF(P55=1,IF(ISNUMBER(MATCH(P55,P56,0)),"=",IF(ISNUMBER(MATCH(P55,P51:P54,0)),"=","")),"")</f>
        <v/>
      </c>
      <c r="R55" s="90">
        <f t="shared" si="262"/>
        <v>0</v>
      </c>
      <c r="S55" s="90">
        <f>IF(AND(R51=1,R55=1),IF('Result Calculations'!$E122=$A55,1,0),0)</f>
        <v>0</v>
      </c>
      <c r="T55" s="90">
        <f>IF(AND(R54=1,R55=1),IF('Result Calculations'!$E126=$A55,1,0),0)</f>
        <v>0</v>
      </c>
      <c r="U55" s="90">
        <f>IF(AND(R54=1,R55=1),IF('Result Calculations'!$E129=$A55,1,0),0)</f>
        <v>0</v>
      </c>
      <c r="V55" s="90">
        <f>IF(AND(R54=1,R55=1),IF('Result Calculations'!$E131=$A55,1,0),0)</f>
        <v>0</v>
      </c>
      <c r="W55" s="95"/>
      <c r="X55" s="90">
        <f>IF(AND(R55=1,R56=1),IF('Result Calculations'!$E133=$A55,1,0),0)</f>
        <v>0</v>
      </c>
      <c r="Y55" s="90">
        <f t="shared" si="236"/>
        <v>0</v>
      </c>
      <c r="Z55" s="90" t="str">
        <f>IF(Y55=1,IF(ISNUMBER(MATCH(Y55,Y56,0)),"=",IF(ISNUMBER(MATCH(Y55,Y51:Y54,0)),"=","")),"")</f>
        <v/>
      </c>
      <c r="AA55" s="90">
        <f>IF(AND(Y55=1,Y51=1),IF(S55=1,1,0),IF(AND(Y55=1,Y52=1),IF(T55=1,1,0),IF(AND(Y55=1,Y53=1),IF(U55=1,1,0),IF(AND(Y55=1,Y54=1),IF(V55=1,1,0),IF(AND(Y55=1,Y56=1),IF(X55=1,0),0)))))</f>
        <v>0</v>
      </c>
      <c r="AB55" s="244" t="str">
        <f t="shared" si="263"/>
        <v/>
      </c>
      <c r="AC55" s="90">
        <f t="shared" si="237"/>
        <v>0</v>
      </c>
      <c r="AD55" s="90">
        <f>IF(OR(AB55=1,B55=0),0,IF(ISERROR(RANK(AC55,AC51:AC56,0)),0,RANK(AC55,AC51:AC56,0)))</f>
        <v>0</v>
      </c>
      <c r="AE55" s="90" t="str">
        <f>IF(AD55=1,IF(ISNUMBER(MATCH(AD55,AD56,0)),"=",IF(ISNUMBER(MATCH(AD55,AD51:AD54,0)),"=","")),"")</f>
        <v/>
      </c>
      <c r="AF55" s="90">
        <f t="shared" si="238"/>
        <v>-1</v>
      </c>
      <c r="AG55" s="90">
        <f>IF(OR(AB55=1,B55=0),0,IF(ISERROR(RANK(AF55,AF51:AF56,0)),0,RANK(AF55,AF51:AF56,0)))</f>
        <v>0</v>
      </c>
      <c r="AH55" s="90" t="str">
        <f>IF(AG55=1,IF(ISNUMBER(MATCH(AG55,AG56,0)),"=",IF(ISNUMBER(MATCH(AG55,AG51:AG54,0)),"=","")),"")</f>
        <v/>
      </c>
      <c r="AI55" s="90">
        <f t="shared" si="239"/>
        <v>-1</v>
      </c>
      <c r="AJ55" s="90">
        <f>IF(OR(AB55=1,B55=0),0,IF(ISERROR(RANK(AI55,AI51:AI56,0)),0,RANK(AI55,AI51:AI56,0)))</f>
        <v>0</v>
      </c>
      <c r="AK55" s="90" t="str">
        <f>IF(AJ55=1,IF(ISNUMBER(MATCH(AJ55,AJ56,0)),"=",IF(ISNUMBER(MATCH(AJ55,AJ51:AJ54,0)),"=","")),"")</f>
        <v/>
      </c>
      <c r="AL55" s="90">
        <f t="shared" si="264"/>
        <v>0</v>
      </c>
      <c r="AM55" s="90">
        <f>IF(AND(AL51=1,AL55=1),IF('Result Calculations'!$E122=$A55,1,0),0)</f>
        <v>0</v>
      </c>
      <c r="AN55" s="90">
        <f>IF(AND(AL54=1,AL55=1),IF('Result Calculations'!$E126=$A55,1,0),0)</f>
        <v>0</v>
      </c>
      <c r="AO55" s="90">
        <f>IF(AND(AL54=1,AL55=1),IF('Result Calculations'!$E129=$A55,1,0),0)</f>
        <v>0</v>
      </c>
      <c r="AP55" s="90">
        <f>IF(AND(AL54=1,AL55=1),IF('Result Calculations'!$E131=$A55,1,0),0)</f>
        <v>0</v>
      </c>
      <c r="AQ55" s="95"/>
      <c r="AR55" s="90">
        <f>IF(AND(AL55=1,AL56=1),IF('Result Calculations'!$E133=$A55,1,0),0)</f>
        <v>0</v>
      </c>
      <c r="AS55" s="90">
        <f t="shared" si="240"/>
        <v>0</v>
      </c>
      <c r="AT55" s="90" t="str">
        <f>IF(AS55=1,IF(ISNUMBER(MATCH(AS55,AS56,0)),"=",IF(ISNUMBER(MATCH(AS55,AS51:AS54,0)),"=","")),"")</f>
        <v/>
      </c>
      <c r="AU55" s="90">
        <f>IF(AND(AS55=1,AS51=1),IF(AM55=1,1,0),IF(AND(AS55=1,AS52=1),IF(AN55=1,1,0),IF(AND(AS55=1,AS53=1),IF(AO55=1,1,0),IF(AND(AS55=1,AS54=1),IF(AP55=1,1,0),IF(AND(AS55=1,AS56=1),IF(AR55=1,0),0)))))</f>
        <v>0</v>
      </c>
      <c r="AV55" s="244" t="str">
        <f t="shared" si="265"/>
        <v/>
      </c>
      <c r="AW55" s="90">
        <f t="shared" si="241"/>
        <v>0</v>
      </c>
      <c r="AX55" s="90">
        <f>IF(OR(AB55=1,B55=0,AV55=2),0,IF(ISERROR(RANK(AW55,AW51:AW56,0)),0,RANK(AW55,AW51:AW56,0)))</f>
        <v>0</v>
      </c>
      <c r="AY55" s="90" t="str">
        <f>IF(AX55=1,IF(ISNUMBER(MATCH(AX55,AX56,0)),"=",IF(ISNUMBER(MATCH(AX55,AX51:AX54,0)),"=","")),"")</f>
        <v/>
      </c>
      <c r="AZ55" s="90">
        <f t="shared" si="242"/>
        <v>0</v>
      </c>
      <c r="BA55" s="90">
        <f>IF(OR(AB55=1,B55=0,AV55=2),0,IF(ISERROR(RANK(AZ55,AZ51:AZ56,0)),0,RANK(AZ55,AZ51:AZ56,0)))</f>
        <v>0</v>
      </c>
      <c r="BB55" s="90" t="str">
        <f>IF(BA55=1,IF(ISNUMBER(MATCH(BA55,BA56,0)),"=",IF(ISNUMBER(MATCH(BA55,BA51:BA54,0)),"=","")),"")</f>
        <v/>
      </c>
      <c r="BC55" s="108">
        <f t="shared" si="243"/>
        <v>0</v>
      </c>
      <c r="BD55" s="90">
        <f>IF(OR(AB55=1,B55=0,AV55=2),0,IF(ISERROR(RANK(BC55,BC51:BC56,0)),0,RANK(BC55,BC51:BC56,0)))</f>
        <v>0</v>
      </c>
      <c r="BE55" s="90" t="str">
        <f>IF(BD55=1,IF(ISNUMBER(MATCH(BD55,BD56,0)),"=",IF(ISNUMBER(MATCH(BD55,BD51:BD54,0)),"=","")),"")</f>
        <v/>
      </c>
      <c r="BF55" s="90">
        <f t="shared" si="266"/>
        <v>0</v>
      </c>
      <c r="BG55" s="90">
        <f>IF(AND(BF51=1,BF55=1),IF('Result Calculations'!$E122=$A55,1,0),0)</f>
        <v>0</v>
      </c>
      <c r="BH55" s="90">
        <f>IF(AND(BF54=1,BF55=1),IF('Result Calculations'!$E126=$A55,1,0),0)</f>
        <v>0</v>
      </c>
      <c r="BI55" s="90">
        <f>IF(AND(BF54=1,BF55=1),IF('Result Calculations'!$E129=$A55,1,0),0)</f>
        <v>0</v>
      </c>
      <c r="BJ55" s="90">
        <f>IF(AND(BF54=1,BF55=1),IF('Result Calculations'!$E131=$A55,1,0),0)</f>
        <v>0</v>
      </c>
      <c r="BK55" s="95"/>
      <c r="BL55" s="90">
        <f>IF(AND(BF55=1,BF56=1),IF('Result Calculations'!$E133=$A55,1,0),0)</f>
        <v>0</v>
      </c>
      <c r="BM55" s="90">
        <f t="shared" si="244"/>
        <v>0</v>
      </c>
      <c r="BN55" s="90" t="str">
        <f>IF(BM55=1,IF(ISNUMBER(MATCH(BM55,BM56,0)),"=",IF(ISNUMBER(MATCH(BM55,BM51:BM54,0)),"=","")),"")</f>
        <v/>
      </c>
      <c r="BO55" s="90">
        <f>IF(AND(BM55=1,BM51=1),IF(BG55=1,1,0),IF(AND(BM55=1,BM52=1),IF(BH55=1,1,0),IF(AND(BM55=1,BM53=1),IF(BI55=1,1,0),IF(AND(BM55=1,BM54=1),IF(BJ55=1,1,0),IF(AND(BM55=1,BM56=1),IF(BL55=1,0),0)))))</f>
        <v>0</v>
      </c>
      <c r="BP55" s="244" t="str">
        <f t="shared" si="245"/>
        <v/>
      </c>
      <c r="BQ55" s="90">
        <f t="shared" si="246"/>
        <v>0</v>
      </c>
      <c r="BR55" s="90">
        <f>IF(OR(AB55=1,B55=0,AV55=2,BP55=3),0,IF(ISERROR(RANK(BQ55,BQ51:BQ56,0)),0,RANK(BQ55,BQ51:BQ56,0)))</f>
        <v>0</v>
      </c>
      <c r="BS55" s="90" t="str">
        <f>IF(BR55=1,IF(ISNUMBER(MATCH(BR55,BR56,0)),"=",IF(ISNUMBER(MATCH(BR55,BR51:BR54,0)),"=","")),"")</f>
        <v/>
      </c>
      <c r="BT55" s="90">
        <f t="shared" si="247"/>
        <v>0</v>
      </c>
      <c r="BU55" s="90">
        <f>IF(OR(AB55=1,B55=0,AV55=2,BP55=3),0,IF(ISERROR(RANK(BT55,BT51:BT56,0)),0,RANK(BT55,BT51:BT56,0)))</f>
        <v>0</v>
      </c>
      <c r="BV55" s="90" t="str">
        <f>IF(BU55=1,IF(ISNUMBER(MATCH(BU55,BU56,0)),"=",IF(ISNUMBER(MATCH(BU55,BU51:BU54,0)),"=","")),"")</f>
        <v/>
      </c>
      <c r="BW55" s="108">
        <f t="shared" si="248"/>
        <v>0</v>
      </c>
      <c r="BX55" s="90">
        <f>IF(OR(AB55=1,B55=0,AV55=2,BP51=3),0,IF(ISERROR(RANK(BW55,BW51:BW56,0)),0,RANK(BW55,BW51:BW56,0)))</f>
        <v>0</v>
      </c>
      <c r="BY55" s="90" t="str">
        <f>IF(BX55=1,IF(ISNUMBER(MATCH(BX55,BX56,0)),"=",IF(ISNUMBER(MATCH(BX55,BX51:BX54,0)),"=","")),"")</f>
        <v/>
      </c>
      <c r="BZ55" s="90">
        <f t="shared" si="267"/>
        <v>0</v>
      </c>
      <c r="CA55" s="90">
        <f>IF(AND(BZ51=1,BZ55=1),IF('Result Calculations'!$E122=$A55,1,0),0)</f>
        <v>0</v>
      </c>
      <c r="CB55" s="90">
        <f>IF(AND(BZ54=1,BZ55=1),IF('Result Calculations'!$E126=$A55,1,0),0)</f>
        <v>0</v>
      </c>
      <c r="CC55" s="90">
        <f>IF(AND(BZ54=1,BZ55=1),IF('Result Calculations'!$E129=$A55,1,0),0)</f>
        <v>0</v>
      </c>
      <c r="CD55" s="90">
        <f>IF(AND(BZ54=1,BZ55=1),IF('Result Calculations'!$E131=$A55,1,0),0)</f>
        <v>0</v>
      </c>
      <c r="CE55" s="95"/>
      <c r="CF55" s="90">
        <f>IF(AND(BZ55=1,BZ56=1),IF('Result Calculations'!$E133=$A55,1,0),0)</f>
        <v>0</v>
      </c>
      <c r="CG55" s="90">
        <f t="shared" si="249"/>
        <v>0</v>
      </c>
      <c r="CH55" s="90" t="str">
        <f>IF(CG55=1,IF(ISNUMBER(MATCH(CG55,CG56,0)),"=",IF(ISNUMBER(MATCH(CG55,CG51:CG54,0)),"=","")),"")</f>
        <v/>
      </c>
      <c r="CI55" s="90">
        <f>IF(AND(CG55=1,CG51=1),IF(CA55=1,1,0),IF(AND(CG55=1,CG52=1),IF(CB55=1,1,0),IF(AND(CG55=1,CG53=1),IF(CC55=1,1,0),IF(AND(CG55=1,CG54=1),IF(CD55=1,1,0),IF(AND(CG55=1,CG56=1),IF(CF55=1,0),0)))))</f>
        <v>0</v>
      </c>
      <c r="CJ55" s="244" t="str">
        <f t="shared" si="268"/>
        <v/>
      </c>
      <c r="CK55" s="90">
        <f t="shared" si="250"/>
        <v>0</v>
      </c>
      <c r="CL55" s="90">
        <f>IF(OR(AB55=1,B55=0,AV55=2,BP55=3,CJ55=4),0,IF(ISERROR(RANK(CK55,CK51:CK56,0)),0,RANK(CK55,CK51:CK56,0)))</f>
        <v>0</v>
      </c>
      <c r="CM55" s="90" t="str">
        <f>IF(CL55=1,IF(ISNUMBER(MATCH(CL55,CL56,0)),"=",IF(ISNUMBER(MATCH(CL55,CL51:CL54,0)),"=","")),"")</f>
        <v/>
      </c>
      <c r="CN55" s="90">
        <f t="shared" si="251"/>
        <v>0</v>
      </c>
      <c r="CO55" s="90">
        <f>IF(OR(AB55=1,B55=0,AV55=2,BP55=3,CJ55=4),0,IF(ISERROR(RANK(CN55,CN51:CN56,0)),0,RANK(CN55,CN51:CN56,0)))</f>
        <v>0</v>
      </c>
      <c r="CP55" s="90" t="str">
        <f>IF(CO55=1,IF(ISNUMBER(MATCH(CO55,CO56,0)),"=",IF(ISNUMBER(MATCH(CO55,CO51:CO54,0)),"=","")),"")</f>
        <v/>
      </c>
      <c r="CQ55" s="108">
        <f t="shared" si="252"/>
        <v>0</v>
      </c>
      <c r="CR55" s="90">
        <f>IF(OR(AB55=1,B55=0,AV55=2,BP51=3,CJ55=4),0,IF(ISERROR(RANK(CQ55,CQ51:CQ56,0)),0,RANK(CQ55,CQ51:CQ56,0)))</f>
        <v>0</v>
      </c>
      <c r="CS55" s="90" t="str">
        <f>IF(CR55=1,IF(ISNUMBER(MATCH(CR55,CR56,0)),"=",IF(ISNUMBER(MATCH(CR55,CR51:CR54,0)),"=","")),"")</f>
        <v/>
      </c>
      <c r="CT55" s="90">
        <f t="shared" si="269"/>
        <v>0</v>
      </c>
      <c r="CU55" s="90">
        <f>IF(AND(CT51=1,CT55=1),IF('Result Calculations'!$E122=$A55,1,0),0)</f>
        <v>0</v>
      </c>
      <c r="CV55" s="90">
        <f>IF(AND(CT54=1,CT55=1),IF('Result Calculations'!$E126=$A55,1,0),0)</f>
        <v>0</v>
      </c>
      <c r="CW55" s="90">
        <f>IF(AND(CT54=1,CT55=1),IF('Result Calculations'!$E129=$A55,1,0),0)</f>
        <v>0</v>
      </c>
      <c r="CX55" s="90">
        <f>IF(AND(CT54=1,CT55=1),IF('Result Calculations'!$E131=$A55,1,0),0)</f>
        <v>0</v>
      </c>
      <c r="CY55" s="95"/>
      <c r="CZ55" s="90">
        <f>IF(AND(CT55=1,CT56=1),IF('Result Calculations'!$E133=$A55,1,0),0)</f>
        <v>0</v>
      </c>
      <c r="DA55" s="90">
        <f t="shared" si="253"/>
        <v>0</v>
      </c>
      <c r="DB55" s="90" t="str">
        <f>IF(DA55=1,IF(ISNUMBER(MATCH(DA55,DA56,0)),"=",IF(ISNUMBER(MATCH(DA55,DA51:DA54,0)),"=","")),"")</f>
        <v/>
      </c>
      <c r="DC55" s="90">
        <f>IF(AND(DA55=1,DA51=1),IF(CU55=1,1,0),IF(AND(DA55=1,DA52=1),IF(CV55=1,1,0),IF(AND(DA55=1,DA53=1),IF(CW55=1,1,0),IF(AND(DA55=1,DA54=1),IF(CX55=1,1,0),IF(AND(DA55=1,DA56=1),IF(CZ55=1,0),0)))))</f>
        <v>0</v>
      </c>
      <c r="DD55" s="244" t="str">
        <f t="shared" si="270"/>
        <v/>
      </c>
      <c r="DE55" s="90">
        <f t="shared" si="254"/>
        <v>0</v>
      </c>
      <c r="DF55" s="90">
        <f>IF(OR(AB55=1,B55=0,AV55=2,BP55=3,CJ55=4,DD55=5),0,IF(ISERROR(RANK(DE55,DE51:DE56,0)),0,RANK(DE55,DE51:DE56,0)))</f>
        <v>0</v>
      </c>
      <c r="DG55" s="90" t="str">
        <f>IF(DF55=1,IF(ISNUMBER(MATCH(DF55,DF56,0)),"=",IF(ISNUMBER(MATCH(DF55,DF51:DF54,0)),"=","")),"")</f>
        <v/>
      </c>
      <c r="DH55" s="90">
        <f t="shared" si="255"/>
        <v>0</v>
      </c>
      <c r="DI55" s="90">
        <f>IF(OR(AB55=1,B55=0,AV55=2,BP55=3,CJ55=4,DD55=5),0,IF(ISERROR(RANK(DH55,DH51:DH56,0)),0,RANK(DH55,DH51:DH56,0)))</f>
        <v>0</v>
      </c>
      <c r="DJ55" s="90" t="str">
        <f>IF(DI55=1,IF(ISNUMBER(MATCH(DI55,DI56,0)),"=",IF(ISNUMBER(MATCH(DI55,DI51:DI54,0)),"=","")),"")</f>
        <v/>
      </c>
      <c r="DK55" s="108">
        <f t="shared" si="256"/>
        <v>0</v>
      </c>
      <c r="DL55" s="90">
        <f>IF(OR(AB55=1,B55=0,AV55=2,BP51=3,CJ55=4,DD55=5),0,IF(ISERROR(RANK(DK55,DK51:DK56,0)),0,RANK(DK55,DK51:DK56,0)))</f>
        <v>0</v>
      </c>
      <c r="DM55" s="90" t="str">
        <f>IF(DL55=1,IF(ISNUMBER(MATCH(DL55,DL56,0)),"=",IF(ISNUMBER(MATCH(DL55,DL51:DL54,0)),"=","")),"")</f>
        <v/>
      </c>
      <c r="DN55" s="90">
        <f t="shared" si="271"/>
        <v>0</v>
      </c>
      <c r="DO55" s="90">
        <f>IF(AND(DN51=1,DN55=1),IF('Result Calculations'!$E122=$A55,1,0),0)</f>
        <v>0</v>
      </c>
      <c r="DP55" s="90">
        <f>IF(AND(DN54=1,DN55=1),IF('Result Calculations'!$E126=$A55,1,0),0)</f>
        <v>0</v>
      </c>
      <c r="DQ55" s="90">
        <f>IF(AND(DN54=1,DN55=1),IF('Result Calculations'!$E129=$A55,1,0),0)</f>
        <v>0</v>
      </c>
      <c r="DR55" s="90">
        <f>IF(AND(DN54=1,DN55=1),IF('Result Calculations'!$E131=$A55,1,0),0)</f>
        <v>0</v>
      </c>
      <c r="DS55" s="95"/>
      <c r="DT55" s="90">
        <f>IF(AND(DN55=1,DN56=1),IF('Result Calculations'!$E133=$A55,1,0),0)</f>
        <v>0</v>
      </c>
      <c r="DU55" s="90">
        <f t="shared" si="257"/>
        <v>0</v>
      </c>
      <c r="DV55" s="90" t="str">
        <f>IF(DU55=1,IF(ISNUMBER(MATCH(DU55,DU56,0)),"=",IF(ISNUMBER(MATCH(DU55,DU51:DU54,0)),"=","")),"")</f>
        <v/>
      </c>
      <c r="DW55" s="90">
        <f>IF(AND(DU55=1,DU51=1),IF(DO55=1,1,0),IF(AND(DU55=1,DU52=1),IF(DP55=1,1,0),IF(AND(DU55=1,DU53=1),IF(DQ55=1,1,0),IF(AND(DU55=1,DU54=1),IF(DR55=1,1,0),IF(AND(DU55=1,DU56=1),IF(DT55=1,0),0)))))</f>
        <v>0</v>
      </c>
      <c r="DX55" s="244" t="str">
        <f t="shared" si="272"/>
        <v/>
      </c>
      <c r="DY55" s="248">
        <f t="shared" si="258"/>
        <v>0</v>
      </c>
      <c r="DZ55" s="244">
        <f>RANK(DY55,DY51:DY56,0)</f>
        <v>1</v>
      </c>
      <c r="EA55" s="244" t="str">
        <f>IF(OR(ISNUMBER(MATCH(DZ55,DZ56:DZ56,0)),ISNUMBER(MATCH(DZ55,DZ51:DZ54,0))),"=","")</f>
        <v>=</v>
      </c>
    </row>
    <row r="56" spans="1:131">
      <c r="A56" s="246" t="str">
        <f>Groups!H20</f>
        <v>Connie Rixon (Malta)</v>
      </c>
      <c r="B56" s="90">
        <f>SUM(COUNTIF(Results!K:K,A56),COUNTIF(Results!L:L,A56))</f>
        <v>0</v>
      </c>
      <c r="C56" s="90">
        <f>SUM(COUNTIF(Results!K:K,A56))</f>
        <v>0</v>
      </c>
      <c r="D56" s="90">
        <f t="shared" si="259"/>
        <v>0</v>
      </c>
      <c r="E56" s="90">
        <f>SUM(SUMIF(Results!B:B,A56,Results!C:C),SUMIF(Results!J:J,A56,Results!G:G),SUMIF(Results!B:B,A56,Results!D:D),SUMIF(Results!J:J,A56,Results!H:H))</f>
        <v>0</v>
      </c>
      <c r="F56" s="90">
        <f>SUM(SUMIF(Results!B:B,A56,Results!G:G),SUMIF(Results!J:J,A56,Results!C:C),SUMIF(Results!B:B,A56,Results!H:H),SUMIF(Results!J:J,A56,Results!D:D))</f>
        <v>0</v>
      </c>
      <c r="G56" s="108">
        <f t="shared" si="260"/>
        <v>0</v>
      </c>
      <c r="H56" s="90">
        <f t="shared" si="261"/>
        <v>0</v>
      </c>
      <c r="I56" s="90">
        <f>SUM(SUMIF(Results!N:N,A56,Results!R:R),SUMIF(Results!T:T,A56,Results!X:X))</f>
        <v>0</v>
      </c>
      <c r="J56" s="90">
        <f>IF(B56=0,0,RANK(H56,H51:H56,0))</f>
        <v>0</v>
      </c>
      <c r="K56" s="90" t="str">
        <f>IF(J56=1,IF(ISNUMBER(MATCH(J56,J51:J55,0)),"=",""),"")</f>
        <v/>
      </c>
      <c r="L56" s="90">
        <f t="shared" si="234"/>
        <v>-1</v>
      </c>
      <c r="M56" s="90">
        <f>IF(B56=0,0,IF(ISERROR(RANK(L56,L51:L56,0)),0,RANK(L56,L51:L56,0)))</f>
        <v>0</v>
      </c>
      <c r="N56" s="90" t="str">
        <f>IF(M56=1,IF(ISNUMBER(MATCH(M56,M51:M55,0)),"=",""),"")</f>
        <v/>
      </c>
      <c r="O56" s="90">
        <f t="shared" si="235"/>
        <v>-1</v>
      </c>
      <c r="P56" s="90">
        <f>IF(B56=0,0,IF(ISERROR(RANK(O56,O51:O56,0)),0,RANK(O56,O51:O56,0)))</f>
        <v>0</v>
      </c>
      <c r="Q56" s="90" t="str">
        <f>IF(P56=1,IF(ISNUMBER(MATCH(P56,P51:P55,0)),"=",""),"")</f>
        <v/>
      </c>
      <c r="R56" s="90">
        <f t="shared" si="262"/>
        <v>0</v>
      </c>
      <c r="S56" s="90">
        <f>IF(AND(R51=1,R56=1),IF('Result Calculations'!$E123=$A56,1,0),0)</f>
        <v>0</v>
      </c>
      <c r="T56" s="90">
        <f>IF(AND(R55=1,R56=1),IF('Result Calculations'!$E127=$A56,1,0),0)</f>
        <v>0</v>
      </c>
      <c r="U56" s="90">
        <f>IF(AND(R55=1,R56=1),IF('Result Calculations'!$E130=$A56,1,0),0)</f>
        <v>0</v>
      </c>
      <c r="V56" s="90">
        <f>IF(AND(R54=1,R56=1),IF('Result Calculations'!$E132=$A56,1,0),0)</f>
        <v>0</v>
      </c>
      <c r="W56" s="90">
        <f>IF(AND(R55=1,R56=1),IF('Result Calculations'!$E133=$A113,1,0),0)</f>
        <v>0</v>
      </c>
      <c r="X56" s="95"/>
      <c r="Y56" s="90">
        <f t="shared" si="236"/>
        <v>0</v>
      </c>
      <c r="Z56" s="90" t="str">
        <f>IF(Y56=1,IF(ISNUMBER(MATCH(Y56,Y51:Y55,0)),"=",""),"")</f>
        <v/>
      </c>
      <c r="AA56" s="90">
        <f>IF(AND(Y56=1,Y51=1),IF(S56=1,1,0),IF(AND(Y56=1,Y52=1),IF(#REF!=1,1,0),IF(AND(Y56=1,Y53=1),IF(U56=1,1,0),IF(AND(Y56=1,Y54=1),IF(V56=1,1,0),IF(AND(Y56=1,Y55=1),IF(W56=1,0),0)))))</f>
        <v>0</v>
      </c>
      <c r="AB56" s="244" t="str">
        <f t="shared" si="263"/>
        <v/>
      </c>
      <c r="AC56" s="90">
        <f t="shared" si="237"/>
        <v>0</v>
      </c>
      <c r="AD56" s="90">
        <f>IF(OR(AB56=1,B56=0),0,IF(ISERROR(RANK(AC56,AC51:AC56,0)),0,RANK(AC56,AC51:AC56,0)))</f>
        <v>0</v>
      </c>
      <c r="AE56" s="90" t="str">
        <f>IF(AD56=1,IF(ISNUMBER(MATCH(AD56,AD51:AD55,0)),"=",""),"")</f>
        <v/>
      </c>
      <c r="AF56" s="90">
        <f t="shared" si="238"/>
        <v>-1</v>
      </c>
      <c r="AG56" s="90">
        <f>IF(OR(AB56=1,B56=0),0,IF(ISERROR(RANK(AF56,AF51:AF56,0)),0,RANK(AF56,AF51:AF56,0)))</f>
        <v>0</v>
      </c>
      <c r="AH56" s="90" t="str">
        <f>IF(AG56=1,IF(ISNUMBER(MATCH(AG56,AG51:AG55,0)),"=",""),"")</f>
        <v/>
      </c>
      <c r="AI56" s="90">
        <f t="shared" si="239"/>
        <v>-1</v>
      </c>
      <c r="AJ56" s="90">
        <f>IF(OR(AB56=1,B56=0),0,IF(ISERROR(RANK(AI56,AI51:AI56,0)),0,RANK(AI56,AI51:AI56,0)))</f>
        <v>0</v>
      </c>
      <c r="AK56" s="90" t="str">
        <f>IF(AJ56=1,IF(ISNUMBER(MATCH(AJ56,AJ51:AJ55,0)),"=",""),"")</f>
        <v/>
      </c>
      <c r="AL56" s="90">
        <f t="shared" si="264"/>
        <v>0</v>
      </c>
      <c r="AM56" s="90">
        <f>IF(AND(AL51=1,AL56=1),IF('Result Calculations'!$E123=$A56,1,0),0)</f>
        <v>0</v>
      </c>
      <c r="AN56" s="90">
        <f>IF(AND(AL55=1,AL56=1),IF('Result Calculations'!$E127=$A56,1,0),0)</f>
        <v>0</v>
      </c>
      <c r="AO56" s="90">
        <f>IF(AND(AL55=1,AL56=1),IF('Result Calculations'!$E130=$A56,1,0),0)</f>
        <v>0</v>
      </c>
      <c r="AP56" s="90">
        <f>IF(AND(AL54=1,AL56=1),IF('Result Calculations'!$E132=$A56,1,0),0)</f>
        <v>0</v>
      </c>
      <c r="AQ56" s="90">
        <f>IF(AND(AL55=1,AL56=1),IF('Result Calculations'!$E133=$A113,1,0),0)</f>
        <v>0</v>
      </c>
      <c r="AR56" s="95"/>
      <c r="AS56" s="90">
        <f t="shared" si="240"/>
        <v>0</v>
      </c>
      <c r="AT56" s="90" t="str">
        <f>IF(AS56=1,IF(ISNUMBER(MATCH(AS56,AS51:AS55,0)),"=",""),"")</f>
        <v/>
      </c>
      <c r="AU56" s="90">
        <f>IF(AND(AS56=1,AS51=1),IF(AM56=1,1,0),IF(AND(AS56=1,AS52=1),IF(L56=1,1,0),IF(AND(AS56=1,AS53=1),IF(AO56=1,1,0),IF(AND(AS56=1,AS54=1),IF(AP56=1,1,0),IF(AND(AS56=1,AS55=1),IF(AQ56=1,0),0)))))</f>
        <v>0</v>
      </c>
      <c r="AV56" s="244" t="str">
        <f t="shared" si="265"/>
        <v/>
      </c>
      <c r="AW56" s="90">
        <f t="shared" si="241"/>
        <v>0</v>
      </c>
      <c r="AX56" s="90">
        <f>IF(OR(AB56=1,B56=0,AV56=2),0,IF(ISERROR(RANK(AW56,AW51:AW56,0)),0,RANK(AW56,AW51:AW56,0)))</f>
        <v>0</v>
      </c>
      <c r="AY56" s="90" t="str">
        <f>IF(AX56=1,IF(ISNUMBER(MATCH(AX56,AX51:AX55,0)),"=",""),"")</f>
        <v/>
      </c>
      <c r="AZ56" s="90">
        <f t="shared" si="242"/>
        <v>0</v>
      </c>
      <c r="BA56" s="90">
        <f>IF(OR(AB56=1,B56=0,AV56=2),0,IF(ISERROR(RANK(AZ56,AZ51:AZ56,0)),0,RANK(AZ56,AZ51:AZ56,0)))</f>
        <v>0</v>
      </c>
      <c r="BB56" s="90" t="str">
        <f>IF(BA56=1,IF(ISNUMBER(MATCH(BA56,BA51:BA55,0)),"=",""),"")</f>
        <v/>
      </c>
      <c r="BC56" s="108">
        <f t="shared" si="243"/>
        <v>0</v>
      </c>
      <c r="BD56" s="90">
        <f>IF(OR(AB56=1,B56=0,AV56=2),0,IF(ISERROR(RANK(BC56,BC51:BC56,0)),0,RANK(BC56,BC51:BC56,0)))</f>
        <v>0</v>
      </c>
      <c r="BE56" s="90" t="str">
        <f>IF(BD56=1,IF(ISNUMBER(MATCH(BD56,BD51:BD55,0)),"=",""),"")</f>
        <v/>
      </c>
      <c r="BF56" s="90">
        <f t="shared" si="266"/>
        <v>0</v>
      </c>
      <c r="BG56" s="90">
        <f>IF(AND(BF51=1,BF56=1),IF('Result Calculations'!$E123=$A56,1,0),0)</f>
        <v>0</v>
      </c>
      <c r="BH56" s="90">
        <f>IF(AND(BF55=1,BF56=1),IF('Result Calculations'!$E127=$A56,1,0),0)</f>
        <v>0</v>
      </c>
      <c r="BI56" s="90">
        <f>IF(AND(BF55=1,BF56=1),IF('Result Calculations'!$E130=$A56,1,0),0)</f>
        <v>0</v>
      </c>
      <c r="BJ56" s="90">
        <f>IF(AND(BF54=1,BF56=1),IF('Result Calculations'!$E132=$A56,1,0),0)</f>
        <v>0</v>
      </c>
      <c r="BK56" s="90">
        <f>IF(AND(BF55=1,BF56=1),IF('Result Calculations'!$E133=$A113,1,0),0)</f>
        <v>0</v>
      </c>
      <c r="BL56" s="95"/>
      <c r="BM56" s="90">
        <f t="shared" si="244"/>
        <v>0</v>
      </c>
      <c r="BN56" s="90" t="str">
        <f>IF(BM56=1,IF(ISNUMBER(MATCH(BM56,BM51:BM55,0)),"=",""),"")</f>
        <v/>
      </c>
      <c r="BO56" s="90">
        <f>IF(AND(BM56=1,BM51=1),IF(BG56=1,1,0),IF(AND(BM56=1,BM52=1),IF(AF56=1,1,0),IF(AND(BM56=1,BM53=1),IF(BI56=1,1,0),IF(AND(BM56=1,BM54=1),IF(BJ56=1,1,0),IF(AND(BM56=1,BM55=1),IF(BK56=1,0),0)))))</f>
        <v>0</v>
      </c>
      <c r="BP56" s="244" t="str">
        <f t="shared" si="245"/>
        <v/>
      </c>
      <c r="BQ56" s="90">
        <f t="shared" si="246"/>
        <v>0</v>
      </c>
      <c r="BR56" s="90">
        <f>IF(OR(AB56=1,B56=0,AV56=2,BP56=3),0,IF(ISERROR(RANK(BQ56,BQ51:BQ56,0)),0,RANK(BQ56,BQ51:BQ56,0)))</f>
        <v>0</v>
      </c>
      <c r="BS56" s="90" t="str">
        <f>IF(BR56=1,IF(ISNUMBER(MATCH(BR56,BR51:BR55,0)),"=",""),"")</f>
        <v/>
      </c>
      <c r="BT56" s="90">
        <f t="shared" si="247"/>
        <v>0</v>
      </c>
      <c r="BU56" s="90">
        <f>IF(OR(AB56=1,B56=0,AV56=2,BP56=3),0,IF(ISERROR(RANK(BT56,BT51:BT56,0)),0,RANK(BT56,BT51:BT56,0)))</f>
        <v>0</v>
      </c>
      <c r="BV56" s="90" t="str">
        <f>IF(BU56=1,IF(ISNUMBER(MATCH(BU56,BU51:BU55,0)),"=",""),"")</f>
        <v/>
      </c>
      <c r="BW56" s="108">
        <f t="shared" si="248"/>
        <v>0</v>
      </c>
      <c r="BX56" s="90">
        <f>IF(OR(AB56=1,B56=0,AV56=2,BP51=3),0,IF(ISERROR(RANK(BW56,BW51:BW56,0)),0,RANK(BW56,BW51:BW56,0)))</f>
        <v>0</v>
      </c>
      <c r="BY56" s="90" t="str">
        <f>IF(BX56=1,IF(ISNUMBER(MATCH(BX56,BX51:BX55,0)),"=",""),"")</f>
        <v/>
      </c>
      <c r="BZ56" s="90">
        <f t="shared" si="267"/>
        <v>0</v>
      </c>
      <c r="CA56" s="90">
        <f>IF(AND(BZ51=1,BZ56=1),IF('Result Calculations'!$E123=$A56,1,0),0)</f>
        <v>0</v>
      </c>
      <c r="CB56" s="90">
        <f>IF(AND(BZ55=1,BZ56=1),IF('Result Calculations'!$E127=$A56,1,0),0)</f>
        <v>0</v>
      </c>
      <c r="CC56" s="90">
        <f>IF(AND(BZ55=1,BZ56=1),IF('Result Calculations'!$E130=$A56,1,0),0)</f>
        <v>0</v>
      </c>
      <c r="CD56" s="90">
        <f>IF(AND(BZ54=1,BZ56=1),IF('Result Calculations'!$E132=$A56,1,0),0)</f>
        <v>0</v>
      </c>
      <c r="CE56" s="90">
        <f>IF(AND(BZ55=1,BZ56=1),IF('Result Calculations'!$E133=$A113,1,0),0)</f>
        <v>0</v>
      </c>
      <c r="CF56" s="95"/>
      <c r="CG56" s="90">
        <f t="shared" si="249"/>
        <v>0</v>
      </c>
      <c r="CH56" s="90" t="str">
        <f>IF(CG56=1,IF(ISNUMBER(MATCH(CG56,CG51:CG55,0)),"=",""),"")</f>
        <v/>
      </c>
      <c r="CI56" s="90">
        <f>IF(AND(CG56=1,CG51=1),IF(CA56=1,1,0),IF(AND(CG56=1,CG52=1),IF(AZ56=1,1,0),IF(AND(CG56=1,CG53=1),IF(CC56=1,1,0),IF(AND(CG56=1,CG54=1),IF(CD56=1,1,0),IF(AND(CG56=1,CG55=1),IF(CE56=1,0),0)))))</f>
        <v>0</v>
      </c>
      <c r="CJ56" s="244" t="str">
        <f t="shared" si="268"/>
        <v/>
      </c>
      <c r="CK56" s="90">
        <f t="shared" si="250"/>
        <v>0</v>
      </c>
      <c r="CL56" s="90">
        <f>IF(OR(AB56=1,B56=0,AV56=2,BP56=3,CJ56=4),0,IF(ISERROR(RANK(CK56,CK51:CK56,0)),0,RANK(CK56,CK51:CK56,0)))</f>
        <v>0</v>
      </c>
      <c r="CM56" s="90" t="str">
        <f>IF(CL56=1,IF(ISNUMBER(MATCH(CL56,CL51:CL55,0)),"=",""),"")</f>
        <v/>
      </c>
      <c r="CN56" s="90">
        <f t="shared" si="251"/>
        <v>0</v>
      </c>
      <c r="CO56" s="90">
        <f>IF(OR(AB56=1,B56=0,AV56=2,BP56=3,CJ56=4),0,IF(ISERROR(RANK(CN56,CN51:CN56,0)),0,RANK(CN56,CN51:CN56,0)))</f>
        <v>0</v>
      </c>
      <c r="CP56" s="90" t="str">
        <f>IF(CO56=1,IF(ISNUMBER(MATCH(CO56,CO51:CO55,0)),"=",""),"")</f>
        <v/>
      </c>
      <c r="CQ56" s="108">
        <f t="shared" si="252"/>
        <v>0</v>
      </c>
      <c r="CR56" s="90">
        <f>IF(OR(AB56=1,B56=0,AV56=2,BP51=3,CJ56=4),0,IF(ISERROR(RANK(CQ56,CQ51:CQ56,0)),0,RANK(CQ56,CQ51:CQ56,0)))</f>
        <v>0</v>
      </c>
      <c r="CS56" s="90" t="str">
        <f>IF(CR56=1,IF(ISNUMBER(MATCH(CR56,CR51:CR55,0)),"=",""),"")</f>
        <v/>
      </c>
      <c r="CT56" s="90">
        <f t="shared" si="269"/>
        <v>0</v>
      </c>
      <c r="CU56" s="90">
        <f>IF(AND(CT51=1,CT56=1),IF('Result Calculations'!$E123=$A56,1,0),0)</f>
        <v>0</v>
      </c>
      <c r="CV56" s="90">
        <f>IF(AND(CT55=1,CT56=1),IF('Result Calculations'!$E127=$A56,1,0),0)</f>
        <v>0</v>
      </c>
      <c r="CW56" s="90">
        <f>IF(AND(CT55=1,CT56=1),IF('Result Calculations'!$E130=$A56,1,0),0)</f>
        <v>0</v>
      </c>
      <c r="CX56" s="90">
        <f>IF(AND(CT54=1,CT56=1),IF('Result Calculations'!$E132=$A56,1,0),0)</f>
        <v>0</v>
      </c>
      <c r="CY56" s="90">
        <f>IF(AND(CT55=1,CT56=1),IF('Result Calculations'!$E133=$A113,1,0),0)</f>
        <v>0</v>
      </c>
      <c r="CZ56" s="95"/>
      <c r="DA56" s="90">
        <f t="shared" si="253"/>
        <v>0</v>
      </c>
      <c r="DB56" s="90" t="str">
        <f>IF(DA56=1,IF(ISNUMBER(MATCH(DA56,DA51:DA55,0)),"=",""),"")</f>
        <v/>
      </c>
      <c r="DC56" s="90">
        <f>IF(AND(DA56=1,DA51=1),IF(CU56=1,1,0),IF(AND(DA56=1,DA52=1),IF(BT56=1,1,0),IF(AND(DA56=1,DA53=1),IF(CW56=1,1,0),IF(AND(DA56=1,DA54=1),IF(CX56=1,1,0),IF(AND(DA56=1,DA55=1),IF(CY56=1,0),0)))))</f>
        <v>0</v>
      </c>
      <c r="DD56" s="244" t="str">
        <f t="shared" si="270"/>
        <v/>
      </c>
      <c r="DE56" s="90">
        <f t="shared" si="254"/>
        <v>0</v>
      </c>
      <c r="DF56" s="90">
        <f>IF(OR(AB56=1,B56=0,AV56=2,BP56=3,CJ56=4,DD56=5),0,IF(ISERROR(RANK(DE56,DE51:DE56,0)),0,RANK(DE56,DE51:DE56,0)))</f>
        <v>0</v>
      </c>
      <c r="DG56" s="90" t="str">
        <f>IF(DF56=1,IF(ISNUMBER(MATCH(DF56,DF51:DF55,0)),"=",""),"")</f>
        <v/>
      </c>
      <c r="DH56" s="90">
        <f t="shared" si="255"/>
        <v>0</v>
      </c>
      <c r="DI56" s="90">
        <f>IF(OR(AB56=1,B56=0,AV56=2,BP56=3,CJ56=4,DD56=5),0,IF(ISERROR(RANK(DH56,DH51:DH56,0)),0,RANK(DH56,DH51:DH56,0)))</f>
        <v>0</v>
      </c>
      <c r="DJ56" s="90" t="str">
        <f>IF(DI56=1,IF(ISNUMBER(MATCH(DI56,DI51:DI55,0)),"=",""),"")</f>
        <v/>
      </c>
      <c r="DK56" s="108">
        <f t="shared" si="256"/>
        <v>0</v>
      </c>
      <c r="DL56" s="90">
        <f>IF(OR(AB56=1,B56=0,AV56=2,BP51=3,CJ56=4,DD56=5),0,IF(ISERROR(RANK(DK56,DK51:DK56,0)),0,RANK(DK56,DK51:DK56,0)))</f>
        <v>0</v>
      </c>
      <c r="DM56" s="90" t="str">
        <f>IF(DL56=1,IF(ISNUMBER(MATCH(DL56,DL51:DL55,0)),"=",""),"")</f>
        <v/>
      </c>
      <c r="DN56" s="90">
        <f t="shared" si="271"/>
        <v>0</v>
      </c>
      <c r="DO56" s="90">
        <f>IF(AND(DN51=1,DN56=1),IF('Result Calculations'!$E123=$A56,1,0),0)</f>
        <v>0</v>
      </c>
      <c r="DP56" s="90">
        <f>IF(AND(DN55=1,DN56=1),IF('Result Calculations'!$E127=$A56,1,0),0)</f>
        <v>0</v>
      </c>
      <c r="DQ56" s="90">
        <f>IF(AND(DN55=1,DN56=1),IF('Result Calculations'!$E130=$A56,1,0),0)</f>
        <v>0</v>
      </c>
      <c r="DR56" s="90">
        <f>IF(AND(DN54=1,DN56=1),IF('Result Calculations'!$E132=$A56,1,0),0)</f>
        <v>0</v>
      </c>
      <c r="DS56" s="90">
        <f>IF(AND(DN55=1,DN56=1),IF('Result Calculations'!$E133=$A113,1,0),0)</f>
        <v>0</v>
      </c>
      <c r="DT56" s="95"/>
      <c r="DU56" s="90">
        <f t="shared" si="257"/>
        <v>0</v>
      </c>
      <c r="DV56" s="90" t="str">
        <f>IF(DU56=1,IF(ISNUMBER(MATCH(DU56,DU51:DU55,0)),"=",""),"")</f>
        <v/>
      </c>
      <c r="DW56" s="90">
        <f>IF(AND(DU56=1,DU51=1),IF(DO56=1,1,0),IF(AND(DU56=1,DU52=1),IF(CN56=1,1,0),IF(AND(DU56=1,DU53=1),IF(DQ56=1,1,0),IF(AND(DU56=1,DU54=1),IF(DR56=1,1,0),IF(AND(DU56=1,DU55=1),IF(DS56=1,0),0)))))</f>
        <v>0</v>
      </c>
      <c r="DX56" s="244" t="str">
        <f t="shared" si="272"/>
        <v/>
      </c>
      <c r="DY56" s="248">
        <f t="shared" si="258"/>
        <v>0</v>
      </c>
      <c r="DZ56" s="244">
        <f>RANK(DY56,DY51:DY56,0)</f>
        <v>1</v>
      </c>
      <c r="EA56" s="244" t="str">
        <f>IF(ISNUMBER(MATCH(DZ56,DZ51:DZ55,0)),"=","")</f>
        <v>=</v>
      </c>
    </row>
    <row r="57" spans="1:131">
      <c r="B57" s="90"/>
      <c r="C57" s="90"/>
      <c r="D57" s="90"/>
      <c r="E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244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244"/>
      <c r="BR57" s="90"/>
      <c r="BS57" s="90"/>
      <c r="BT57" s="90"/>
      <c r="BU57" s="90"/>
      <c r="BX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244"/>
      <c r="CL57" s="90"/>
      <c r="CO57" s="90"/>
      <c r="CR57" s="90"/>
      <c r="CT57" s="90"/>
      <c r="CU57" s="90"/>
      <c r="CV57" s="90"/>
      <c r="CW57" s="90"/>
      <c r="CX57" s="90"/>
      <c r="CY57" s="90"/>
      <c r="CZ57" s="90"/>
      <c r="DA57" s="90"/>
      <c r="DB57" s="90"/>
      <c r="DC57" s="90"/>
      <c r="DD57" s="244"/>
      <c r="DF57" s="90"/>
      <c r="DI57" s="90"/>
      <c r="DL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244"/>
    </row>
    <row r="58" spans="1:131" ht="60" customHeight="1">
      <c r="A58" s="245" t="s">
        <v>613</v>
      </c>
      <c r="B58" s="93" t="s">
        <v>572</v>
      </c>
      <c r="C58" s="93" t="s">
        <v>573</v>
      </c>
      <c r="D58" s="93" t="s">
        <v>574</v>
      </c>
      <c r="E58" s="94" t="s">
        <v>598</v>
      </c>
      <c r="F58" s="94" t="s">
        <v>599</v>
      </c>
      <c r="G58" s="94" t="s">
        <v>600</v>
      </c>
      <c r="H58" s="94" t="s">
        <v>595</v>
      </c>
      <c r="I58" s="94" t="s">
        <v>601</v>
      </c>
      <c r="J58" s="302" t="s">
        <v>604</v>
      </c>
      <c r="K58" s="302"/>
      <c r="L58" s="94" t="s">
        <v>603</v>
      </c>
      <c r="M58" s="302" t="s">
        <v>605</v>
      </c>
      <c r="N58" s="302"/>
      <c r="O58" s="94" t="s">
        <v>560</v>
      </c>
      <c r="P58" s="302" t="s">
        <v>575</v>
      </c>
      <c r="Q58" s="302"/>
      <c r="R58" s="94" t="s">
        <v>576</v>
      </c>
      <c r="S58" s="302" t="s">
        <v>292</v>
      </c>
      <c r="T58" s="302"/>
      <c r="U58" s="302"/>
      <c r="V58" s="302"/>
      <c r="W58" s="302"/>
      <c r="X58" s="302"/>
      <c r="Y58" s="302" t="s">
        <v>577</v>
      </c>
      <c r="Z58" s="302"/>
      <c r="AA58" s="94" t="s">
        <v>590</v>
      </c>
      <c r="AB58" s="247" t="s">
        <v>578</v>
      </c>
      <c r="AC58" s="94" t="s">
        <v>595</v>
      </c>
      <c r="AD58" s="302" t="s">
        <v>604</v>
      </c>
      <c r="AE58" s="302"/>
      <c r="AF58" s="94" t="s">
        <v>602</v>
      </c>
      <c r="AG58" s="302" t="s">
        <v>605</v>
      </c>
      <c r="AH58" s="302"/>
      <c r="AI58" s="94" t="s">
        <v>560</v>
      </c>
      <c r="AJ58" s="302" t="s">
        <v>575</v>
      </c>
      <c r="AK58" s="302"/>
      <c r="AL58" s="94" t="s">
        <v>576</v>
      </c>
      <c r="AM58" s="302" t="s">
        <v>292</v>
      </c>
      <c r="AN58" s="302"/>
      <c r="AO58" s="302"/>
      <c r="AP58" s="302"/>
      <c r="AQ58" s="302"/>
      <c r="AR58" s="302"/>
      <c r="AS58" s="302" t="s">
        <v>577</v>
      </c>
      <c r="AT58" s="302"/>
      <c r="AU58" s="94" t="s">
        <v>590</v>
      </c>
      <c r="AV58" s="247" t="s">
        <v>579</v>
      </c>
      <c r="AW58" s="94" t="s">
        <v>595</v>
      </c>
      <c r="AX58" s="302" t="s">
        <v>604</v>
      </c>
      <c r="AY58" s="302"/>
      <c r="AZ58" s="94" t="s">
        <v>602</v>
      </c>
      <c r="BA58" s="302" t="s">
        <v>605</v>
      </c>
      <c r="BB58" s="302"/>
      <c r="BC58" s="94" t="s">
        <v>560</v>
      </c>
      <c r="BD58" s="302" t="s">
        <v>575</v>
      </c>
      <c r="BE58" s="302"/>
      <c r="BF58" s="94" t="s">
        <v>576</v>
      </c>
      <c r="BG58" s="302" t="s">
        <v>292</v>
      </c>
      <c r="BH58" s="302"/>
      <c r="BI58" s="302"/>
      <c r="BJ58" s="302"/>
      <c r="BK58" s="302"/>
      <c r="BL58" s="302"/>
      <c r="BM58" s="302" t="s">
        <v>577</v>
      </c>
      <c r="BN58" s="302"/>
      <c r="BO58" s="94" t="s">
        <v>590</v>
      </c>
      <c r="BP58" s="247" t="s">
        <v>580</v>
      </c>
      <c r="BQ58" s="94" t="s">
        <v>595</v>
      </c>
      <c r="BR58" s="302" t="s">
        <v>604</v>
      </c>
      <c r="BS58" s="302"/>
      <c r="BT58" s="94" t="s">
        <v>602</v>
      </c>
      <c r="BU58" s="302" t="s">
        <v>605</v>
      </c>
      <c r="BV58" s="302"/>
      <c r="BW58" s="94" t="s">
        <v>560</v>
      </c>
      <c r="BX58" s="302" t="s">
        <v>575</v>
      </c>
      <c r="BY58" s="302"/>
      <c r="BZ58" s="94" t="s">
        <v>576</v>
      </c>
      <c r="CA58" s="302" t="s">
        <v>292</v>
      </c>
      <c r="CB58" s="302"/>
      <c r="CC58" s="302"/>
      <c r="CD58" s="302"/>
      <c r="CE58" s="302"/>
      <c r="CF58" s="302"/>
      <c r="CG58" s="302" t="s">
        <v>577</v>
      </c>
      <c r="CH58" s="302"/>
      <c r="CI58" s="94" t="s">
        <v>590</v>
      </c>
      <c r="CJ58" s="247" t="s">
        <v>581</v>
      </c>
      <c r="CK58" s="94" t="s">
        <v>595</v>
      </c>
      <c r="CL58" s="302" t="s">
        <v>604</v>
      </c>
      <c r="CM58" s="302"/>
      <c r="CN58" s="94" t="s">
        <v>602</v>
      </c>
      <c r="CO58" s="302" t="s">
        <v>605</v>
      </c>
      <c r="CP58" s="302"/>
      <c r="CQ58" s="94" t="s">
        <v>560</v>
      </c>
      <c r="CR58" s="302" t="s">
        <v>575</v>
      </c>
      <c r="CS58" s="302"/>
      <c r="CT58" s="94" t="s">
        <v>576</v>
      </c>
      <c r="CU58" s="302" t="s">
        <v>292</v>
      </c>
      <c r="CV58" s="302"/>
      <c r="CW58" s="302"/>
      <c r="CX58" s="302"/>
      <c r="CY58" s="302"/>
      <c r="CZ58" s="302"/>
      <c r="DA58" s="302" t="s">
        <v>577</v>
      </c>
      <c r="DB58" s="302"/>
      <c r="DC58" s="94" t="s">
        <v>590</v>
      </c>
      <c r="DD58" s="247" t="s">
        <v>582</v>
      </c>
      <c r="DE58" s="94" t="s">
        <v>595</v>
      </c>
      <c r="DF58" s="302" t="s">
        <v>604</v>
      </c>
      <c r="DG58" s="302"/>
      <c r="DH58" s="94" t="s">
        <v>602</v>
      </c>
      <c r="DI58" s="302" t="s">
        <v>605</v>
      </c>
      <c r="DJ58" s="302"/>
      <c r="DK58" s="94" t="s">
        <v>560</v>
      </c>
      <c r="DL58" s="302" t="s">
        <v>575</v>
      </c>
      <c r="DM58" s="302"/>
      <c r="DN58" s="94" t="s">
        <v>576</v>
      </c>
      <c r="DO58" s="302" t="s">
        <v>292</v>
      </c>
      <c r="DP58" s="302"/>
      <c r="DQ58" s="302"/>
      <c r="DR58" s="302"/>
      <c r="DS58" s="302"/>
      <c r="DT58" s="302"/>
      <c r="DU58" s="302" t="s">
        <v>577</v>
      </c>
      <c r="DV58" s="302"/>
      <c r="DW58" s="94" t="s">
        <v>590</v>
      </c>
      <c r="DX58" s="247" t="s">
        <v>583</v>
      </c>
    </row>
    <row r="59" spans="1:131">
      <c r="A59" s="246" t="str">
        <f>Groups!M15</f>
        <v>Christine (Petal) Jones (Norfolk Island)</v>
      </c>
      <c r="B59" s="90">
        <f>SUM(COUNTIF(Results!K:K,A59),COUNTIF(Results!L:L,A59))</f>
        <v>0</v>
      </c>
      <c r="C59" s="90">
        <f>SUM(COUNTIF(Results!K:K,A59))</f>
        <v>0</v>
      </c>
      <c r="D59" s="90">
        <f>B59-C59</f>
        <v>0</v>
      </c>
      <c r="E59" s="90">
        <f>SUM(SUMIF(Results!B:B,A59,Results!C:C),SUMIF(Results!J:J,A59,Results!G:G),SUMIF(Results!B:B,A59,Results!D:D),SUMIF(Results!J:J,A59,Results!H:H))</f>
        <v>0</v>
      </c>
      <c r="F59" s="90">
        <f>SUM(SUMIF(Results!B:B,A59,Results!G:G),SUMIF(Results!J:J,A59,Results!C:C),SUMIF(Results!B:B,A59,Results!H:H),SUMIF(Results!J:J,A59,Results!D:D))</f>
        <v>0</v>
      </c>
      <c r="G59" s="108">
        <f>E59-F59</f>
        <v>0</v>
      </c>
      <c r="H59" s="90">
        <f>C59*3</f>
        <v>0</v>
      </c>
      <c r="I59" s="90">
        <f>SUM(SUMIF(Results!N:N,A59,Results!R:R),SUMIF(Results!T:T,A59,Results!X:X))</f>
        <v>0</v>
      </c>
      <c r="J59" s="90">
        <f>IF(B59=0,0,RANK(H59,H59:H64,0))</f>
        <v>0</v>
      </c>
      <c r="K59" s="90" t="str">
        <f>IF(J59=1,IF(ISNUMBER(MATCH(J59,J60:J64,0)),"=",""),"")</f>
        <v/>
      </c>
      <c r="L59" s="90">
        <f t="shared" ref="L59:L64" si="273">IF(J59=1,I59,-1)</f>
        <v>-1</v>
      </c>
      <c r="M59" s="90">
        <f>IF(B59=0,0,IF(ISERROR(RANK(L59,L59:L64,0)),0,RANK(L59,L59:L64,0)))</f>
        <v>0</v>
      </c>
      <c r="N59" s="90" t="str">
        <f>IF(M59=1,IF(ISNUMBER(MATCH(M59,M60:M64,0)),"=",""),"")</f>
        <v/>
      </c>
      <c r="O59" s="90">
        <f t="shared" ref="O59:O64" si="274">IF(M59=1,G59,-1)</f>
        <v>-1</v>
      </c>
      <c r="P59" s="90">
        <f>IF(B59=0,0,IF(ISERROR(RANK(O59,O59:O64,0)),0,RANK(O59,O59:O64,0)))</f>
        <v>0</v>
      </c>
      <c r="Q59" s="90" t="str">
        <f>IF(P59=1,IF(ISNUMBER(MATCH(P59,P60:P64,0)),"=",""),"")</f>
        <v/>
      </c>
      <c r="R59" s="90">
        <f>IF(CONCATENATE(P59,Q59)="1=",1,0)</f>
        <v>0</v>
      </c>
      <c r="S59" s="95"/>
      <c r="T59" s="90">
        <f>IF(AND(R59=1,R60=1),IF('Result Calculations'!$E138=$A59,1,0),0)</f>
        <v>0</v>
      </c>
      <c r="U59" s="90">
        <f>IF(AND(R59=1,R61=1),IF('Result Calculations'!$E139=$A59,1,0),0)</f>
        <v>0</v>
      </c>
      <c r="V59" s="90">
        <f>IF(AND(R59=1,R62=1),IF('Result Calculations'!$E140=$A59,1,0),0)</f>
        <v>0</v>
      </c>
      <c r="W59" s="90">
        <f>IF(AND(R59=1,R63=1),IF('Result Calculations'!$E141=$A59,1,0),0)</f>
        <v>0</v>
      </c>
      <c r="X59" s="90">
        <f>IF(AND(R59=1,R64=1),IF('Result Calculations'!$E142=$A59,1,0),0)</f>
        <v>0</v>
      </c>
      <c r="Y59" s="90">
        <f t="shared" ref="Y59:Y64" si="275">SUM(S59:X59)</f>
        <v>0</v>
      </c>
      <c r="Z59" s="90" t="str">
        <f>IF(Y59=1,IF(ISNUMBER(MATCH(Y59,Y60:Y64,0)),"=",""),"")</f>
        <v/>
      </c>
      <c r="AA59" s="90">
        <f>IF(AND(Y59=1,Y60=1),IF(T59=1,1,0),IF(AND(Y59=1,Y61=1),IF(U59=1,1,0),IF(AND(Y59=1,Y62=1),IF(V59=1,1,0),IF(AND(Y59=1,Y63=1),IF(W59=1,1,0),IF(AND(Y59=1,Y64=1),IF(X59=1,0),0)))))</f>
        <v>0</v>
      </c>
      <c r="AB59" s="244" t="str">
        <f>IF(J59=1,IF(K59="=",IF(M59=1,IF(N59="=",IF(P59=1,IF(Q59="=",IF(Y59=1,IF(Z59="=",IF(AA59=1,1,""),1),""),1),""),1),""),1),"")</f>
        <v/>
      </c>
      <c r="AC59" s="90">
        <f t="shared" ref="AC59:AC64" si="276">IF(OR(B59=0,AB59=1),0,H59)</f>
        <v>0</v>
      </c>
      <c r="AD59" s="90">
        <f>IF(OR(AB59=1,B59=0),0,IF(ISERROR(RANK(AC59,AC59:AC64,0)),0,RANK(AC59,AC59:AC64,0)))</f>
        <v>0</v>
      </c>
      <c r="AE59" s="90" t="str">
        <f>IF(AD59=1,IF(ISNUMBER(MATCH(AD59,AD60:AD64,0)),"=",""),"")</f>
        <v/>
      </c>
      <c r="AF59" s="90">
        <f t="shared" ref="AF59:AF64" si="277">IF(AD59=1,I59,-1)</f>
        <v>-1</v>
      </c>
      <c r="AG59" s="90">
        <f>IF(OR(AB59=1,B59=0),0,IF(ISERROR(RANK(AF59,AF59:AF64,0)),0,RANK(AF59,AF59:AF64,0)))</f>
        <v>0</v>
      </c>
      <c r="AH59" s="90" t="str">
        <f>IF(AG59=1,IF(ISNUMBER(MATCH(AG59,AG60:AG64,0)),"=",""),"")</f>
        <v/>
      </c>
      <c r="AI59" s="90">
        <f t="shared" ref="AI59:AI64" si="278">IF(AG59=1,G59,-1)</f>
        <v>-1</v>
      </c>
      <c r="AJ59" s="90">
        <f>IF(OR(AB59=1,B59=0),0,IF(ISERROR(RANK(AI59,AI59:AI64,0)),0,RANK(AI59,AI59:AI64,0)))</f>
        <v>0</v>
      </c>
      <c r="AK59" s="90" t="str">
        <f>IF(AJ59=1,IF(ISNUMBER(MATCH(AJ59,AJ60:AJ64,0)),"=",""),"")</f>
        <v/>
      </c>
      <c r="AL59" s="90">
        <f>IF(CONCATENATE(AJ59,AK59)="1=",1,0)</f>
        <v>0</v>
      </c>
      <c r="AM59" s="95"/>
      <c r="AN59" s="90">
        <f>IF(AND(AL59=1,AL60=1),IF('Result Calculations'!$E138=$A59,1,0),0)</f>
        <v>0</v>
      </c>
      <c r="AO59" s="90">
        <f>IF(AND(AL59=1,AL61=1),IF('Result Calculations'!$E139=$A59,1,0),0)</f>
        <v>0</v>
      </c>
      <c r="AP59" s="90">
        <f>IF(AND(AL59=1,AL62=1),IF('Result Calculations'!$E140=$A59,1,0),0)</f>
        <v>0</v>
      </c>
      <c r="AQ59" s="90">
        <f>IF(AND(AL59=1,AL63=1),IF('Result Calculations'!$E141=$A59,1,0),0)</f>
        <v>0</v>
      </c>
      <c r="AR59" s="90">
        <f>IF(AND(AL59=1,AL64=1),IF('Result Calculations'!$E142=$A59,1,0),0)</f>
        <v>0</v>
      </c>
      <c r="AS59" s="90">
        <f t="shared" ref="AS59:AS64" si="279">SUM(AM59:AR59)</f>
        <v>0</v>
      </c>
      <c r="AT59" s="90" t="str">
        <f>IF(AS59=1,IF(ISNUMBER(MATCH(AS59,AS60:AS64,0)),"=",""),"")</f>
        <v/>
      </c>
      <c r="AU59" s="90">
        <f>IF(AND(AS59=1,AS60=1),IF(AN59=1,1,0),IF(AND(AS59=1,AS61=1),IF(AO59=1,1,0),IF(AND(AS59=1,AS62=1),IF(AP59=1,1,0),IF(AND(AS59=1,AS63=1),IF(AQ59=1,1,0),IF(AND(AS59=1,AS64=1),IF(AR59=1,0),0)))))</f>
        <v>0</v>
      </c>
      <c r="AV59" s="244" t="str">
        <f>IF(AD59=1,IF(AE59="=",IF(AG59=1,IF(AH59="=",IF(AJ59=1,IF(AK59="=",IF(AS59=1,IF(AT59="=",IF(AU59=1,2,""),2),""),2),""),2),""),2),"")</f>
        <v/>
      </c>
      <c r="AW59" s="90">
        <f t="shared" ref="AW59:AW64" si="280">IF(OR(B59=0,AB59=1,AV59=2),0,H59)</f>
        <v>0</v>
      </c>
      <c r="AX59" s="90">
        <f>IF(OR(AB59=1,B59=0,AV59=2),0,IF(ISERROR(RANK(AW59,AW59:AW64,0)),0,RANK(AW59,AW59:AW64,0)))</f>
        <v>0</v>
      </c>
      <c r="AY59" s="90" t="str">
        <f>IF(AX59=1,IF(ISNUMBER(MATCH(AX59,AX60:AX64,0)),"=",""),"")</f>
        <v/>
      </c>
      <c r="AZ59" s="90">
        <f t="shared" ref="AZ59:AZ64" si="281">IF(OR(AB59=1,B59=0,AV59=2),0,I59)</f>
        <v>0</v>
      </c>
      <c r="BA59" s="90">
        <f>IF(OR(AB59=1,B59=0,AV59=2),0,IF(ISERROR(RANK(AZ59,AZ59:AZ64,0)),0,RANK(AZ59,AZ59:AZ64,0)))</f>
        <v>0</v>
      </c>
      <c r="BB59" s="90" t="str">
        <f>IF(BA59=1,IF(ISNUMBER(MATCH(BA59,BA60:BA64,0)),"=",""),"")</f>
        <v/>
      </c>
      <c r="BC59" s="108">
        <f t="shared" ref="BC59:BC64" si="282">IF(OR(B59=0,AB59=1,AV59=2),0,G59)</f>
        <v>0</v>
      </c>
      <c r="BD59" s="90">
        <f>IF(OR(AB59=1,B59=0,AV59=2),0,IF(ISERROR(RANK(BC59,BC59:BC64,0)),0,RANK(BC59,BC59:BC64,0)))</f>
        <v>0</v>
      </c>
      <c r="BE59" s="90" t="str">
        <f>IF(BD59=1,IF(ISNUMBER(MATCH(BD59,BD60:BD64,0)),"=",""),"")</f>
        <v/>
      </c>
      <c r="BF59" s="90">
        <f>IF(CONCATENATE(BD59,BE59)="1=",1,0)</f>
        <v>0</v>
      </c>
      <c r="BG59" s="95"/>
      <c r="BH59" s="90">
        <f>IF(AND(BF59=1,BF60=1),IF('Result Calculations'!$E138=$A59,1,0),0)</f>
        <v>0</v>
      </c>
      <c r="BI59" s="90">
        <f>IF(AND(BF59=1,BF61=1),IF('Result Calculations'!$E139=$A59,1,0),0)</f>
        <v>0</v>
      </c>
      <c r="BJ59" s="90">
        <f>IF(AND(BF59=1,BF62=1),IF('Result Calculations'!$E140=$A59,1,0),0)</f>
        <v>0</v>
      </c>
      <c r="BK59" s="90">
        <f>IF(AND(BF59=1,BF63=1),IF('Result Calculations'!$E141=$A59,1,0),0)</f>
        <v>0</v>
      </c>
      <c r="BL59" s="90">
        <f>IF(AND(BF59=1,BF64=1),IF('Result Calculations'!$E142=$A59,1,0),0)</f>
        <v>0</v>
      </c>
      <c r="BM59" s="90">
        <f t="shared" ref="BM59:BM64" si="283">SUM(BG59:BL59)</f>
        <v>0</v>
      </c>
      <c r="BN59" s="90" t="str">
        <f>IF(BM59=1,IF(ISNUMBER(MATCH(BM59,BM60:BM64,0)),"=",""),"")</f>
        <v/>
      </c>
      <c r="BO59" s="90">
        <f>IF(AND(BM59=1,BM60=1),IF(BH59=1,1,0),IF(AND(BM59=1,BM61=1),IF(BI59=1,1,0),IF(AND(BM59=1,BM62=1),IF(BJ59=1,1,0),IF(AND(BM59=1,BM63=1),IF(BK59=1,1,0),IF(AND(BM59=1,BM64=1),IF(BL59=1,0),0)))))</f>
        <v>0</v>
      </c>
      <c r="BP59" s="244" t="str">
        <f t="shared" ref="BP59:BP64" si="284">IF(AX59=1,IF(AY59="=",IF(BA59=1,IF(BB59="=",IF(BD59=1,IF(BE59="=",IF(BM59=1,IF(BN59="=",IF(BO59=1,3,""),3),""),3),""),3),""),3),"")</f>
        <v/>
      </c>
      <c r="BQ59" s="90">
        <f t="shared" ref="BQ59:BQ64" si="285">IF(OR(B59=0,AB59=1,AV59=2,BP59=3),0,H59)</f>
        <v>0</v>
      </c>
      <c r="BR59" s="90">
        <f>IF(OR(AB59=1,B59=0,AV59=2,BP59=3),0,IF(ISERROR(RANK(BQ59,BQ59:BQ64,0)),0,RANK(BQ59,BQ59:BQ64,0)))</f>
        <v>0</v>
      </c>
      <c r="BS59" s="90" t="str">
        <f>IF(BR59=1,IF(ISNUMBER(MATCH(BR59,BR60:BR64,0)),"=",""),"")</f>
        <v/>
      </c>
      <c r="BT59" s="90">
        <f t="shared" ref="BT59:BT64" si="286">IF(OR(AB59=1,B59=0,AV59=2,BP59=3),0,I59)</f>
        <v>0</v>
      </c>
      <c r="BU59" s="90">
        <f>IF(OR(AB59=1,B59=0,AV59=2,BP59=3),0,IF(ISERROR(RANK(BT59,BT59:BT64,0)),0,RANK(BT59,BT59:BT64,0)))</f>
        <v>0</v>
      </c>
      <c r="BV59" s="90" t="str">
        <f>IF(BU59=1,IF(ISNUMBER(MATCH(BU59,BU60:BU64,0)),"=",""),"")</f>
        <v/>
      </c>
      <c r="BW59" s="108">
        <f t="shared" ref="BW59:BW64" si="287">IF(OR(B59=0,AB59=1,AV59=2,BP59=3),0,G59)</f>
        <v>0</v>
      </c>
      <c r="BX59" s="90">
        <f>IF(OR(AB59=1,B59=0,AV59=2,BP59=3),0,IF(ISERROR(RANK(BW59,BW59:BW64,0)),0,RANK(BW59,BW59:BW64,0)))</f>
        <v>0</v>
      </c>
      <c r="BY59" s="90" t="str">
        <f>IF(BX59=1,IF(ISNUMBER(MATCH(BX59,BX60:BX64,0)),"=",""),"")</f>
        <v/>
      </c>
      <c r="BZ59" s="90">
        <f>IF(CONCATENATE(BX59,BY59)="1=",1,0)</f>
        <v>0</v>
      </c>
      <c r="CA59" s="95"/>
      <c r="CB59" s="90">
        <f>IF(AND(BZ59=1,BZ60=1),IF('Result Calculations'!$E138=$A59,1,0),0)</f>
        <v>0</v>
      </c>
      <c r="CC59" s="90">
        <f>IF(AND(BZ59=1,BZ61=1),IF('Result Calculations'!$E139=$A59,1,0),0)</f>
        <v>0</v>
      </c>
      <c r="CD59" s="90">
        <f>IF(AND(BZ59=1,BZ62=1),IF('Result Calculations'!$E140=$A59,1,0),0)</f>
        <v>0</v>
      </c>
      <c r="CE59" s="90">
        <f>IF(AND(BZ59=1,BZ63=1),IF('Result Calculations'!$E141=$A59,1,0),0)</f>
        <v>0</v>
      </c>
      <c r="CF59" s="90">
        <f>IF(AND(BZ59=1,BZ64=1),IF('Result Calculations'!$E142=$A59,1,0),0)</f>
        <v>0</v>
      </c>
      <c r="CG59" s="90">
        <f t="shared" ref="CG59:CG64" si="288">SUM(CA59:CF59)</f>
        <v>0</v>
      </c>
      <c r="CH59" s="90" t="str">
        <f>IF(CG59=1,IF(ISNUMBER(MATCH(CG59,CG60:CG64,0)),"=",""),"")</f>
        <v/>
      </c>
      <c r="CI59" s="90">
        <f>IF(AND(CG59=1,CG60=1),IF(CB59=1,1,0),IF(AND(CG59=1,CG61=1),IF(CC59=1,1,0),IF(AND(CG59=1,CG62=1),IF(CD59=1,1,0),IF(AND(CG59=1,CG63=1),IF(CE59=1,1,0),IF(AND(CG59=1,CG64=1),IF(CF59=1,0),0)))))</f>
        <v>0</v>
      </c>
      <c r="CJ59" s="244" t="str">
        <f>IF(BR59=1,IF(BS59="=",IF(BU59=1,IF(BV59="=",IF(BX59=1,IF(BY59="=",IF(CG59=1,IF(CH59="=",IF(CI59=1,4,""),4),""),4),""),4),""),4),"")</f>
        <v/>
      </c>
      <c r="CK59" s="90">
        <f t="shared" ref="CK59:CK64" si="289">IF(OR(B59=0,AB59=1,AV59=2,BP59=3,CJ59=4),0,H59)</f>
        <v>0</v>
      </c>
      <c r="CL59" s="90">
        <f>IF(OR(AB59=1,B59=0,AV59=2,BP59=3,CJ59=4),0,IF(ISERROR(RANK(CK59,CK59:CK64,0)),0,RANK(CK59,CK59:CK64,0)))</f>
        <v>0</v>
      </c>
      <c r="CM59" s="90" t="str">
        <f>IF(CL59=1,IF(ISNUMBER(MATCH(CL59,CL60:CL64,0)),"=",""),"")</f>
        <v/>
      </c>
      <c r="CN59" s="90">
        <f t="shared" ref="CN59:CN64" si="290">IF(OR(AB59=1,B59=0,AV59=2,BP59=3,CJ59=4),0,I59)</f>
        <v>0</v>
      </c>
      <c r="CO59" s="90">
        <f>IF(OR(AB59=1,B59=0,AV59=2,BP59=3,CJ59=4),0,IF(ISERROR(RANK(CN59,CN59:CN64,0)),0,RANK(CN59,CN59:CN64,0)))</f>
        <v>0</v>
      </c>
      <c r="CP59" s="90" t="str">
        <f>IF(CO59=1,IF(ISNUMBER(MATCH(CO59,CO60:CO64,0)),"=",""),"")</f>
        <v/>
      </c>
      <c r="CQ59" s="108">
        <f t="shared" ref="CQ59:CQ64" si="291">IF(OR(B59=0,AB59=1,AV59=2,BP59=3,CJ59=4),0,G59)</f>
        <v>0</v>
      </c>
      <c r="CR59" s="90">
        <f>IF(OR(AB59=1,B59=0,AV59=2,BP59=3,CJ59=4),0,IF(ISERROR(RANK(CQ59,CQ59:CQ64,0)),0,RANK(CQ59,CQ59:CQ64,0)))</f>
        <v>0</v>
      </c>
      <c r="CS59" s="90" t="str">
        <f>IF(CR59=1,IF(ISNUMBER(MATCH(CR59,CR60:CR64,0)),"=",""),"")</f>
        <v/>
      </c>
      <c r="CT59" s="90">
        <f>IF(CONCATENATE(CR59,CS59)="1=",1,0)</f>
        <v>0</v>
      </c>
      <c r="CU59" s="95"/>
      <c r="CV59" s="90">
        <f>IF(AND(CT59=1,CT60=1),IF('Result Calculations'!$E138=$A59,1,0),0)</f>
        <v>0</v>
      </c>
      <c r="CW59" s="90">
        <f>IF(AND(CT59=1,CT61=1),IF('Result Calculations'!$E139=$A59,1,0),0)</f>
        <v>0</v>
      </c>
      <c r="CX59" s="90">
        <f>IF(AND(CT59=1,CT62=1),IF('Result Calculations'!$E140=$A59,1,0),0)</f>
        <v>0</v>
      </c>
      <c r="CY59" s="90">
        <f>IF(AND(CT59=1,CT63=1),IF('Result Calculations'!$E141=$A59,1,0),0)</f>
        <v>0</v>
      </c>
      <c r="CZ59" s="90">
        <f>IF(AND(CT59=1,CT64=1),IF('Result Calculations'!$E142=$A59,1,0),0)</f>
        <v>0</v>
      </c>
      <c r="DA59" s="90">
        <f t="shared" ref="DA59:DA64" si="292">SUM(CU59:CZ59)</f>
        <v>0</v>
      </c>
      <c r="DB59" s="90" t="str">
        <f>IF(DA59=1,IF(ISNUMBER(MATCH(DA59,DA60:DA64,0)),"=",""),"")</f>
        <v/>
      </c>
      <c r="DC59" s="90">
        <f>IF(AND(DA59=1,DA60=1),IF(CV59=1,1,0),IF(AND(DA59=1,DA61=1),IF(CW59=1,1,0),IF(AND(DA59=1,DA62=1),IF(CX59=1,1,0),IF(AND(DA59=1,DA63=1),IF(CY59=1,1,0),IF(AND(DA59=1,DA64=1),IF(CZ59=1,0),0)))))</f>
        <v>0</v>
      </c>
      <c r="DD59" s="244" t="str">
        <f>IF(CL59=1,IF(CM59="=",IF(CO59=1,IF(CP59="=",IF(CR59=1,IF(CS59="=",IF(DA59=1,IF(DB59="=",IF(DC59=1,5,""),5),""),5),""),5),""),5),"")</f>
        <v/>
      </c>
      <c r="DE59" s="90">
        <f t="shared" ref="DE59:DE64" si="293">IF(OR(B59=0,AB59=1,AV59=2,BP59=3,CJ59=4,DD59=5),0,H59)</f>
        <v>0</v>
      </c>
      <c r="DF59" s="90">
        <f>IF(OR(AB59=1,B59=0,AV59=2,BP59=3,CJ59=4,DD59=5),0,IF(ISERROR(RANK(DE59,DE59:DE64,0)),0,RANK(DE59,DE59:DE64,0)))</f>
        <v>0</v>
      </c>
      <c r="DG59" s="90" t="str">
        <f>IF(DF59=1,IF(ISNUMBER(MATCH(DF59,DF60:DF64,0)),"=",""),"")</f>
        <v/>
      </c>
      <c r="DH59" s="90">
        <f t="shared" ref="DH59:DH64" si="294">IF(OR(AB59=1,B59=0,AV59=2,BP59=3,CJ59=4,DD59=5),0,I59)</f>
        <v>0</v>
      </c>
      <c r="DI59" s="90">
        <f>IF(OR(AB59=1,B59=0,AV59=2,BP59=3,CJ59=4,DD59=5),0,IF(ISERROR(RANK(DH59,DH59:DH64,0)),0,RANK(DH59,DH59:DH64,0)))</f>
        <v>0</v>
      </c>
      <c r="DJ59" s="90" t="str">
        <f>IF(DI59=1,IF(ISNUMBER(MATCH(DI59,DI60:DI64,0)),"=",""),"")</f>
        <v/>
      </c>
      <c r="DK59" s="108">
        <f t="shared" ref="DK59:DK64" si="295">IF(OR(B59=0,AB59=1,AV59=2,BP59=3,CJ59=4,DD59=5),0,G59)</f>
        <v>0</v>
      </c>
      <c r="DL59" s="90">
        <f>IF(OR(AB59=1,B59=0,AV59=2,BP59=3,CJ59=4,DD59=5),0,IF(ISERROR(RANK(DK59,DK59:DK64,0)),0,RANK(DK59,DK59:DK64,0)))</f>
        <v>0</v>
      </c>
      <c r="DM59" s="90" t="str">
        <f>IF(DL59=1,IF(ISNUMBER(MATCH(DL59,DL60:DL64,0)),"=",""),"")</f>
        <v/>
      </c>
      <c r="DN59" s="90">
        <f>IF(CONCATENATE(DL59,DM59)="1=",1,0)</f>
        <v>0</v>
      </c>
      <c r="DO59" s="95"/>
      <c r="DP59" s="90">
        <f>IF(AND(DN59=1,DN60=1),IF('Result Calculations'!$E138=$A59,1,0),0)</f>
        <v>0</v>
      </c>
      <c r="DQ59" s="90">
        <f>IF(AND(DN59=1,DN61=1),IF('Result Calculations'!$E139=$A59,1,0),0)</f>
        <v>0</v>
      </c>
      <c r="DR59" s="90">
        <f>IF(AND(DN59=1,DN62=1),IF('Result Calculations'!$E140=$A59,1,0),0)</f>
        <v>0</v>
      </c>
      <c r="DS59" s="90">
        <f>IF(AND(DN59=1,DN63=1),IF('Result Calculations'!$E141=$A59,1,0),0)</f>
        <v>0</v>
      </c>
      <c r="DT59" s="90">
        <f>IF(AND(DN59=1,DN64=1),IF('Result Calculations'!$E142=$A59,1,0),0)</f>
        <v>0</v>
      </c>
      <c r="DU59" s="90">
        <f t="shared" ref="DU59:DU64" si="296">SUM(DO59:DT59)</f>
        <v>0</v>
      </c>
      <c r="DV59" s="90" t="str">
        <f>IF(DU59=1,IF(ISNUMBER(MATCH(DU59,DU60:DU64,0)),"=",""),"")</f>
        <v/>
      </c>
      <c r="DW59" s="90">
        <f>IF(AND(DU59=1,DU60=1),IF(DP59=1,1,0),IF(AND(DU59=1,DU61=1),IF(DQ59=1,1,0),IF(AND(DU59=1,DU62=1),IF(DR59=1,1,0),IF(AND(DU59=1,DU63=1),IF(DS59=1,1,0),IF(AND(DU59=1,DU64=1),IF(DT59=1,0),0)))))</f>
        <v>0</v>
      </c>
      <c r="DX59" s="244" t="str">
        <f>IF(DF59=1,IF(DG59="=",IF(DI59=1,IF(DJ59="=",IF(DL59=1,IF(DM59="=",IF(DU59=1,IF(DV59="=",IF(DW59=1,6,""),6),""),6),""),6),""),6),"")</f>
        <v/>
      </c>
      <c r="DY59" s="248">
        <f t="shared" ref="DY59:DY64" si="297">IF(AB59=1,6,IF(AV59=2,5,IF(BP59=3,4,IF(CJ59=4,3,IF(DD59=5,2,IF(DX59=6,1,0))))))</f>
        <v>0</v>
      </c>
      <c r="DZ59" s="244">
        <f>RANK(DY59,DY59:DY64,0)</f>
        <v>1</v>
      </c>
      <c r="EA59" s="244" t="str">
        <f>IF(ISNUMBER(MATCH(DZ59,DZ60:DZ64,0)),"=","")</f>
        <v>=</v>
      </c>
    </row>
    <row r="60" spans="1:131">
      <c r="A60" s="246" t="str">
        <f>Groups!M16</f>
        <v>Sara Marie Nicholls (Wales)</v>
      </c>
      <c r="B60" s="90">
        <f>SUM(COUNTIF(Results!K:K,A60),COUNTIF(Results!L:L,A60))</f>
        <v>0</v>
      </c>
      <c r="C60" s="90">
        <f>SUM(COUNTIF(Results!K:K,A60))</f>
        <v>0</v>
      </c>
      <c r="D60" s="90">
        <f t="shared" ref="D60:D64" si="298">B60-C60</f>
        <v>0</v>
      </c>
      <c r="E60" s="90">
        <f>SUM(SUMIF(Results!B:B,A60,Results!C:C),SUMIF(Results!J:J,A60,Results!G:G),SUMIF(Results!B:B,A60,Results!D:D),SUMIF(Results!J:J,A60,Results!H:H))</f>
        <v>0</v>
      </c>
      <c r="F60" s="90">
        <f>SUM(SUMIF(Results!B:B,A60,Results!G:G),SUMIF(Results!J:J,A60,Results!C:C),SUMIF(Results!B:B,A60,Results!H:H),SUMIF(Results!J:J,A60,Results!D:D))</f>
        <v>0</v>
      </c>
      <c r="G60" s="108">
        <f t="shared" ref="G60:G64" si="299">E60-F60</f>
        <v>0</v>
      </c>
      <c r="H60" s="90">
        <f t="shared" ref="H60:H64" si="300">C60*3</f>
        <v>0</v>
      </c>
      <c r="I60" s="90">
        <f>SUM(SUMIF(Results!N:N,A60,Results!R:R),SUMIF(Results!T:T,A60,Results!X:X))</f>
        <v>0</v>
      </c>
      <c r="J60" s="90">
        <f>IF(B60=0,0,RANK(H60,H59:H64,0))</f>
        <v>0</v>
      </c>
      <c r="K60" s="90" t="str">
        <f>IF(J60=1,IF(ISNUMBER(MATCH(J60,J61:J64,0)),"=",IF(ISNUMBER(MATCH(J60,J59,0)),"=","")),"")</f>
        <v/>
      </c>
      <c r="L60" s="90">
        <f t="shared" si="273"/>
        <v>-1</v>
      </c>
      <c r="M60" s="90">
        <f>IF(B60=0,0,IF(ISERROR(RANK(L60,L59:L64,0)),0,RANK(L60,L59:L64,0)))</f>
        <v>0</v>
      </c>
      <c r="N60" s="90" t="str">
        <f>IF(M60=1,IF(ISNUMBER(MATCH(M60,M61:M64,0)),"=",IF(ISNUMBER(MATCH(M60,M59,0)),"=","")),"")</f>
        <v/>
      </c>
      <c r="O60" s="90">
        <f t="shared" si="274"/>
        <v>-1</v>
      </c>
      <c r="P60" s="90">
        <f>IF(B60=0,0,IF(ISERROR(RANK(O60,O59:O64,0)),0,RANK(O60,O59:O64,0)))</f>
        <v>0</v>
      </c>
      <c r="Q60" s="90" t="str">
        <f>IF(P60=1,IF(ISNUMBER(MATCH(P60,P61:P64,0)),"=",IF(ISNUMBER(MATCH(P60,P59,0)),"=","")),"")</f>
        <v/>
      </c>
      <c r="R60" s="90">
        <f t="shared" ref="R60:R64" si="301">IF(CONCATENATE(P60,Q60)="1=",1,0)</f>
        <v>0</v>
      </c>
      <c r="S60" s="90">
        <f>IF(AND(R59=1,R60=1),IF('Result Calculations'!$E138=$A60,1,0),0)</f>
        <v>0</v>
      </c>
      <c r="T60" s="95"/>
      <c r="U60" s="90">
        <f>IF(AND(R60=1,R61=1),IF('Result Calculations'!$E143=$A60,1,0),0)</f>
        <v>0</v>
      </c>
      <c r="V60" s="90">
        <f>IF(AND(R60=1,R62=1),IF('Result Calculations'!$E144=$A60,1,0),0)</f>
        <v>0</v>
      </c>
      <c r="W60" s="90">
        <f>IF(AND(R60=1,R63=1),IF('Result Calculations'!$E145=$A60,1,0),0)</f>
        <v>0</v>
      </c>
      <c r="X60" s="90">
        <f>IF(AND(R60=1,R64=1),IF('Result Calculations'!$E146=$A60,1,0),0)</f>
        <v>0</v>
      </c>
      <c r="Y60" s="90">
        <f t="shared" si="275"/>
        <v>0</v>
      </c>
      <c r="Z60" s="90" t="str">
        <f>IF(Y60=1,IF(ISNUMBER(MATCH(Y60,Y61:Y64,0)),"=",IF(ISNUMBER(MATCH(Y60,Y59,0)),"=","")),"")</f>
        <v/>
      </c>
      <c r="AA60" s="90">
        <f>IF(AND(Y60=1,Y59=1),IF(S60=1,1,0),IF(AND(Y60=1,Y61=1),IF(U60=1,1,0),IF(AND(Y60=1,Y62=1),IF(V60=1,1,0),IF(AND(Y60=1,Y63=1),IF(W60=1,1,0),IF(AND(Y60=1,Y64=1),IF(X60=1,0),0)))))</f>
        <v>0</v>
      </c>
      <c r="AB60" s="244" t="str">
        <f t="shared" ref="AB60:AB64" si="302">IF(J60=1,IF(K60="=",IF(M60=1,IF(N60="=",IF(P60=1,IF(Q60="=",IF(Y60=1,IF(Z60="=",IF(AA60=1,2,""),2),""),2),""),2),""),2),"")</f>
        <v/>
      </c>
      <c r="AC60" s="90">
        <f t="shared" si="276"/>
        <v>0</v>
      </c>
      <c r="AD60" s="90">
        <f>IF(OR(AB60=1,B60=0),0,IF(ISERROR(RANK(AC60,AC59:AC64,0)),0,RANK(AC60,AC59:AC64,0)))</f>
        <v>0</v>
      </c>
      <c r="AE60" s="90" t="str">
        <f>IF(AD60=1,IF(ISNUMBER(MATCH(AD60,AD61:AD64,0)),"=",IF(ISNUMBER(MATCH(AD60,AD59,0)),"=","")),"")</f>
        <v/>
      </c>
      <c r="AF60" s="90">
        <f t="shared" si="277"/>
        <v>-1</v>
      </c>
      <c r="AG60" s="90">
        <f>IF(OR(AB60=1,B60=0),0,IF(ISERROR(RANK(AF60,AF59:AF64,0)),0,RANK(AF60,AF59:AF64,0)))</f>
        <v>0</v>
      </c>
      <c r="AH60" s="90" t="str">
        <f>IF(AG60=1,IF(ISNUMBER(MATCH(AG60,AG61:AG64,0)),"=",IF(ISNUMBER(MATCH(AG60,AG59,0)),"=","")),"")</f>
        <v/>
      </c>
      <c r="AI60" s="90">
        <f t="shared" si="278"/>
        <v>-1</v>
      </c>
      <c r="AJ60" s="90">
        <f>IF(OR(AB60=1,B60=0),0,IF(ISERROR(RANK(AI60,AI59:AI64,0)),0,RANK(AI60,AI59:AI64,0)))</f>
        <v>0</v>
      </c>
      <c r="AK60" s="90" t="str">
        <f>IF(AJ60=1,IF(ISNUMBER(MATCH(AJ60,AJ61:AJ64,0)),"=",IF(ISNUMBER(MATCH(AJ60,AJ59,0)),"=","")),"")</f>
        <v/>
      </c>
      <c r="AL60" s="90">
        <f t="shared" ref="AL60:AL64" si="303">IF(CONCATENATE(AJ60,AK60)="1=",1,0)</f>
        <v>0</v>
      </c>
      <c r="AM60" s="90">
        <f>IF(AND(AL59=1,AL60=1),IF('Result Calculations'!$E138=$A60,1,0),0)</f>
        <v>0</v>
      </c>
      <c r="AN60" s="95"/>
      <c r="AO60" s="90">
        <f>IF(AND(AL60=1,AL61=1),IF('Result Calculations'!$E143=$A60,1,0),0)</f>
        <v>0</v>
      </c>
      <c r="AP60" s="90">
        <f>IF(AND(AL60=1,AL62=1),IF('Result Calculations'!$E144=$A60,1,0),0)</f>
        <v>0</v>
      </c>
      <c r="AQ60" s="90">
        <f>IF(AND(AL60=1,AL63=1),IF('Result Calculations'!$E145=$A60,1,0),0)</f>
        <v>0</v>
      </c>
      <c r="AR60" s="90">
        <f>IF(AND(AL60=1,AL64=1),IF('Result Calculations'!$E146=$A60,1,0),0)</f>
        <v>0</v>
      </c>
      <c r="AS60" s="90">
        <f t="shared" si="279"/>
        <v>0</v>
      </c>
      <c r="AT60" s="90" t="str">
        <f>IF(AS60=1,IF(ISNUMBER(MATCH(AS60,AS61:AS64,0)),"=",IF(ISNUMBER(MATCH(AS60,AS59,0)),"=","")),"")</f>
        <v/>
      </c>
      <c r="AU60" s="90">
        <f>IF(AND(AS60=1,AS59=1),IF(AM60=1,1,0),IF(AND(AS60=1,AS61=1),IF(AO60=1,1,0),IF(AND(AS60=1,AS62=1),IF(AP60=1,1,0),IF(AND(AS60=1,AS63=1),IF(AQ60=1,1,0),IF(AND(AS60=1,AS64=1),IF(AR60=1,0),0)))))</f>
        <v>0</v>
      </c>
      <c r="AV60" s="244" t="str">
        <f t="shared" ref="AV60:AV64" si="304">IF(AD60=1,IF(AE60="=",IF(AG60=1,IF(AH60="=",IF(AJ60=1,IF(AK60="=",IF(AS60=1,IF(AT60="=",IF(AU60=1,2,""),2),""),2),""),2),""),2),"")</f>
        <v/>
      </c>
      <c r="AW60" s="90">
        <f t="shared" si="280"/>
        <v>0</v>
      </c>
      <c r="AX60" s="90">
        <f>IF(OR(AB60=1,B60=0,AV60=2),0,IF(ISERROR(RANK(AW60,AW59:AW64,0)),0,RANK(AW60,AW59:AW64,0)))</f>
        <v>0</v>
      </c>
      <c r="AY60" s="90" t="str">
        <f>IF(AX60=1,IF(ISNUMBER(MATCH(AX60,AX61:AX64,0)),"=",IF(ISNUMBER(MATCH(AX60,AX59,0)),"=","")),"")</f>
        <v/>
      </c>
      <c r="AZ60" s="90">
        <f t="shared" si="281"/>
        <v>0</v>
      </c>
      <c r="BA60" s="90">
        <f>IF(OR(AB60=1,B60=0,AV60=2),0,IF(ISERROR(RANK(AZ60,AZ59:AZ64,0)),0,RANK(AZ60,AZ59:AZ64,0)))</f>
        <v>0</v>
      </c>
      <c r="BB60" s="90" t="str">
        <f>IF(BA60=1,IF(ISNUMBER(MATCH(BA60,BA61:BA64,0)),"=",IF(ISNUMBER(MATCH(BA60,BA59,0)),"=","")),"")</f>
        <v/>
      </c>
      <c r="BC60" s="108">
        <f t="shared" si="282"/>
        <v>0</v>
      </c>
      <c r="BD60" s="90">
        <f>IF(OR(AB60=1,B60=0,AV60=2),0,IF(ISERROR(RANK(BC60,BC59:BC64,0)),0,RANK(BC60,BC59:BC64,0)))</f>
        <v>0</v>
      </c>
      <c r="BE60" s="90" t="str">
        <f>IF(BD60=1,IF(ISNUMBER(MATCH(BD60,BD61:BD64,0)),"=",IF(ISNUMBER(MATCH(BD60,BD59,0)),"=","")),"")</f>
        <v/>
      </c>
      <c r="BF60" s="90">
        <f t="shared" ref="BF60:BF64" si="305">IF(CONCATENATE(BD60,BE60)="1=",1,0)</f>
        <v>0</v>
      </c>
      <c r="BG60" s="90">
        <f>IF(AND(BF59=1,BF60=1),IF('Result Calculations'!$E138=$A60,1,0),0)</f>
        <v>0</v>
      </c>
      <c r="BH60" s="95"/>
      <c r="BI60" s="90">
        <f>IF(AND(BF60=1,BF61=1),IF('Result Calculations'!$E143=$A60,1,0),0)</f>
        <v>0</v>
      </c>
      <c r="BJ60" s="90">
        <f>IF(AND(BF60=1,BF62=1),IF('Result Calculations'!$E144=$A60,1,0),0)</f>
        <v>0</v>
      </c>
      <c r="BK60" s="90">
        <f>IF(AND(BF60=1,BF63=1),IF('Result Calculations'!$E145=$A60,1,0),0)</f>
        <v>0</v>
      </c>
      <c r="BL60" s="90">
        <f>IF(AND(BF60=1,BF64=1),IF('Result Calculations'!$E146=$A60,1,0),0)</f>
        <v>0</v>
      </c>
      <c r="BM60" s="90">
        <f t="shared" si="283"/>
        <v>0</v>
      </c>
      <c r="BN60" s="90" t="str">
        <f>IF(BM60=1,IF(ISNUMBER(MATCH(BM60,BM61:BM64,0)),"=",IF(ISNUMBER(MATCH(BM60,BM59,0)),"=","")),"")</f>
        <v/>
      </c>
      <c r="BO60" s="90">
        <f>IF(AND(BM60=1,BM59=1),IF(BG60=1,1,0),IF(AND(BM60=1,BM61=1),IF(BI60=1,1,0),IF(AND(BM60=1,BM62=1),IF(BJ60=1,1,0),IF(AND(BM60=1,BM63=1),IF(BK60=1,1,0),IF(AND(BM60=1,BM64=1),IF(BL60=1,0),0)))))</f>
        <v>0</v>
      </c>
      <c r="BP60" s="244" t="str">
        <f t="shared" si="284"/>
        <v/>
      </c>
      <c r="BQ60" s="90">
        <f t="shared" si="285"/>
        <v>0</v>
      </c>
      <c r="BR60" s="90">
        <f>IF(OR(AB60=1,B60=0,AV60=2,BP60=3),0,IF(ISERROR(RANK(BQ60,BQ59:BQ64,0)),0,RANK(BQ60,BQ59:BQ64,0)))</f>
        <v>0</v>
      </c>
      <c r="BS60" s="90" t="str">
        <f>IF(BR60=1,IF(ISNUMBER(MATCH(BR60,BR61:BR64,0)),"=",IF(ISNUMBER(MATCH(BR60,BR59,0)),"=","")),"")</f>
        <v/>
      </c>
      <c r="BT60" s="90">
        <f t="shared" si="286"/>
        <v>0</v>
      </c>
      <c r="BU60" s="90">
        <f>IF(OR(AB60=1,B60=0,AV60=2,BP60=3),0,IF(ISERROR(RANK(BT60,BT59:BT64,0)),0,RANK(BT60,BT59:BT64,0)))</f>
        <v>0</v>
      </c>
      <c r="BV60" s="90" t="str">
        <f>IF(BU60=1,IF(ISNUMBER(MATCH(BU60,BU61:BU64,0)),"=",IF(ISNUMBER(MATCH(BU60,BU59,0)),"=","")),"")</f>
        <v/>
      </c>
      <c r="BW60" s="108">
        <f t="shared" si="287"/>
        <v>0</v>
      </c>
      <c r="BX60" s="90">
        <f>IF(OR(AB60=1,B60=0,AV60=2,BP59=3),0,IF(ISERROR(RANK(BW60,BW59:BW64,0)),0,RANK(BW60,BW59:BW64,0)))</f>
        <v>0</v>
      </c>
      <c r="BY60" s="90" t="str">
        <f>IF(BX60=1,IF(ISNUMBER(MATCH(BX60,BX61:BX64,0)),"=",IF(ISNUMBER(MATCH(BX60,BX59,0)),"=","")),"")</f>
        <v/>
      </c>
      <c r="BZ60" s="90">
        <f t="shared" ref="BZ60:BZ64" si="306">IF(CONCATENATE(BX60,BY60)="1=",1,0)</f>
        <v>0</v>
      </c>
      <c r="CA60" s="90">
        <f>IF(AND(BZ59=1,BZ60=1),IF('Result Calculations'!$E138=$A60,1,0),0)</f>
        <v>0</v>
      </c>
      <c r="CB60" s="95"/>
      <c r="CC60" s="90">
        <f>IF(AND(BZ60=1,BZ61=1),IF('Result Calculations'!$E143=$A60,1,0),0)</f>
        <v>0</v>
      </c>
      <c r="CD60" s="90">
        <f>IF(AND(BZ60=1,BZ62=1),IF('Result Calculations'!$E144=$A60,1,0),0)</f>
        <v>0</v>
      </c>
      <c r="CE60" s="90">
        <f>IF(AND(BZ60=1,BZ63=1),IF('Result Calculations'!$E145=$A60,1,0),0)</f>
        <v>0</v>
      </c>
      <c r="CF60" s="90">
        <f>IF(AND(BZ60=1,BZ64=1),IF('Result Calculations'!$E146=$A60,1,0),0)</f>
        <v>0</v>
      </c>
      <c r="CG60" s="90">
        <f t="shared" si="288"/>
        <v>0</v>
      </c>
      <c r="CH60" s="90" t="str">
        <f>IF(CG60=1,IF(ISNUMBER(MATCH(CG60,CG61:CG64,0)),"=",IF(ISNUMBER(MATCH(CG60,CG59,0)),"=","")),"")</f>
        <v/>
      </c>
      <c r="CI60" s="90">
        <f>IF(AND(CG60=1,CG59=1),IF(CA60=1,1,0),IF(AND(CG60=1,CG61=1),IF(CC60=1,1,0),IF(AND(CG60=1,CG62=1),IF(CD60=1,1,0),IF(AND(CG60=1,CG63=1),IF(CE60=1,1,0),IF(AND(CG60=1,CG64=1),IF(CF60=1,0),0)))))</f>
        <v>0</v>
      </c>
      <c r="CJ60" s="244" t="str">
        <f t="shared" ref="CJ60:CJ64" si="307">IF(BR60=1,IF(BS60="=",IF(BU60=1,IF(BV60="=",IF(BX60=1,IF(BY60="=",IF(CG60=1,IF(CH60="=",IF(CI60=1,4,""),4),""),4),""),4),""),4),"")</f>
        <v/>
      </c>
      <c r="CK60" s="90">
        <f t="shared" si="289"/>
        <v>0</v>
      </c>
      <c r="CL60" s="90">
        <f>IF(OR(AB60=1,B60=0,AV60=2,BP60=3,CJ60=4),0,IF(ISERROR(RANK(CK60,CK59:CK64,0)),0,RANK(CK60,CK59:CK64,0)))</f>
        <v>0</v>
      </c>
      <c r="CM60" s="90" t="str">
        <f>IF(CL60=1,IF(ISNUMBER(MATCH(CL60,CL61:CL64,0)),"=",IF(ISNUMBER(MATCH(CL60,CL59,0)),"=","")),"")</f>
        <v/>
      </c>
      <c r="CN60" s="90">
        <f t="shared" si="290"/>
        <v>0</v>
      </c>
      <c r="CO60" s="90">
        <f>IF(OR(AB60=1,B60=0,AV60=2,BP60=3,CJ60=4),0,IF(ISERROR(RANK(CN60,CN59:CN64,0)),0,RANK(CN60,CN59:CN64,0)))</f>
        <v>0</v>
      </c>
      <c r="CP60" s="90" t="str">
        <f>IF(CO60=1,IF(ISNUMBER(MATCH(CO60,CO61:CO64,0)),"=",IF(ISNUMBER(MATCH(CO60,CO59,0)),"=","")),"")</f>
        <v/>
      </c>
      <c r="CQ60" s="108">
        <f t="shared" si="291"/>
        <v>0</v>
      </c>
      <c r="CR60" s="90">
        <f>IF(OR(AB60=1,B60=0,AV60=2,BP59=3,CJ60=4),0,IF(ISERROR(RANK(CQ60,CQ59:CQ64,0)),0,RANK(CQ60,CQ59:CQ64,0)))</f>
        <v>0</v>
      </c>
      <c r="CS60" s="90" t="str">
        <f>IF(CR60=1,IF(ISNUMBER(MATCH(CR60,CR61:CR64,0)),"=",IF(ISNUMBER(MATCH(CR60,CR59,0)),"=","")),"")</f>
        <v/>
      </c>
      <c r="CT60" s="90">
        <f t="shared" ref="CT60:CT64" si="308">IF(CONCATENATE(CR60,CS60)="1=",1,0)</f>
        <v>0</v>
      </c>
      <c r="CU60" s="90">
        <f>IF(AND(CT59=1,CT60=1),IF('Result Calculations'!$E138=$A60,1,0),0)</f>
        <v>0</v>
      </c>
      <c r="CV60" s="95"/>
      <c r="CW60" s="90">
        <f>IF(AND(CT60=1,CT61=1),IF('Result Calculations'!$E143=$A60,1,0),0)</f>
        <v>0</v>
      </c>
      <c r="CX60" s="90">
        <f>IF(AND(CT60=1,CT62=1),IF('Result Calculations'!$E144=$A60,1,0),0)</f>
        <v>0</v>
      </c>
      <c r="CY60" s="90">
        <f>IF(AND(CT60=1,CT63=1),IF('Result Calculations'!$E145=$A60,1,0),0)</f>
        <v>0</v>
      </c>
      <c r="CZ60" s="90">
        <f>IF(AND(CT60=1,CT64=1),IF('Result Calculations'!$E146=$A60,1,0),0)</f>
        <v>0</v>
      </c>
      <c r="DA60" s="90">
        <f t="shared" si="292"/>
        <v>0</v>
      </c>
      <c r="DB60" s="90" t="str">
        <f>IF(DA60=1,IF(ISNUMBER(MATCH(DA60,DA61:DA64,0)),"=",IF(ISNUMBER(MATCH(DA60,DA59,0)),"=","")),"")</f>
        <v/>
      </c>
      <c r="DC60" s="90">
        <f>IF(AND(DA60=1,DA59=1),IF(CU60=1,1,0),IF(AND(DA60=1,DA61=1),IF(CW60=1,1,0),IF(AND(DA60=1,DA62=1),IF(CX60=1,1,0),IF(AND(DA60=1,DA63=1),IF(CY60=1,1,0),IF(AND(DA60=1,DA64=1),IF(CZ60=1,0),0)))))</f>
        <v>0</v>
      </c>
      <c r="DD60" s="244" t="str">
        <f t="shared" ref="DD60:DD64" si="309">IF(CL60=1,IF(CM60="=",IF(CO60=1,IF(CP60="=",IF(CR60=1,IF(CS60="=",IF(DA60=1,IF(DB60="=",IF(DC60=1,5,""),5),""),5),""),5),""),5),"")</f>
        <v/>
      </c>
      <c r="DE60" s="90">
        <f t="shared" si="293"/>
        <v>0</v>
      </c>
      <c r="DF60" s="90">
        <f>IF(OR(AB60=1,B60=0,AV60=2,BP60=3,CJ60=4,DD60=5),0,IF(ISERROR(RANK(DE60,DE59:DE64,0)),0,RANK(DE60,DE59:DE64,0)))</f>
        <v>0</v>
      </c>
      <c r="DG60" s="90" t="str">
        <f>IF(DF60=1,IF(ISNUMBER(MATCH(DF60,DF61:DF64,0)),"=",IF(ISNUMBER(MATCH(DF60,DF59,0)),"=","")),"")</f>
        <v/>
      </c>
      <c r="DH60" s="90">
        <f t="shared" si="294"/>
        <v>0</v>
      </c>
      <c r="DI60" s="90">
        <f>IF(OR(AB60=1,B60=0,AV60=2,BP60=3,CJ60=4,DD60=5),0,IF(ISERROR(RANK(DH60,DH59:DH64,0)),0,RANK(DH60,DH59:DH64,0)))</f>
        <v>0</v>
      </c>
      <c r="DJ60" s="90" t="str">
        <f>IF(DI60=1,IF(ISNUMBER(MATCH(DI60,DI61:DI64,0)),"=",IF(ISNUMBER(MATCH(DI60,DI59,0)),"=","")),"")</f>
        <v/>
      </c>
      <c r="DK60" s="108">
        <f t="shared" si="295"/>
        <v>0</v>
      </c>
      <c r="DL60" s="90">
        <f>IF(OR(AB60=1,B60=0,AV60=2,BP59=3,CJ60=4,DD60=5),0,IF(ISERROR(RANK(DK60,DK59:DK64,0)),0,RANK(DK60,DK59:DK64,0)))</f>
        <v>0</v>
      </c>
      <c r="DM60" s="90" t="str">
        <f>IF(DL60=1,IF(ISNUMBER(MATCH(DL60,DL61:DL64,0)),"=",IF(ISNUMBER(MATCH(DL60,DL59,0)),"=","")),"")</f>
        <v/>
      </c>
      <c r="DN60" s="90">
        <f t="shared" ref="DN60:DN64" si="310">IF(CONCATENATE(DL60,DM60)="1=",1,0)</f>
        <v>0</v>
      </c>
      <c r="DO60" s="90">
        <f>IF(AND(DN59=1,DN60=1),IF('Result Calculations'!$E138=$A60,1,0),0)</f>
        <v>0</v>
      </c>
      <c r="DP60" s="95"/>
      <c r="DQ60" s="90">
        <f>IF(AND(DN60=1,DN61=1),IF('Result Calculations'!$E143=$A60,1,0),0)</f>
        <v>0</v>
      </c>
      <c r="DR60" s="90">
        <f>IF(AND(DN60=1,DN62=1),IF('Result Calculations'!$E144=$A60,1,0),0)</f>
        <v>0</v>
      </c>
      <c r="DS60" s="90">
        <f>IF(AND(DN60=1,DN63=1),IF('Result Calculations'!$E145=$A60,1,0),0)</f>
        <v>0</v>
      </c>
      <c r="DT60" s="90">
        <f>IF(AND(DN60=1,DN64=1),IF('Result Calculations'!$E146=$A60,1,0),0)</f>
        <v>0</v>
      </c>
      <c r="DU60" s="90">
        <f t="shared" si="296"/>
        <v>0</v>
      </c>
      <c r="DV60" s="90" t="str">
        <f>IF(DU60=1,IF(ISNUMBER(MATCH(DU60,DU61:DU64,0)),"=",IF(ISNUMBER(MATCH(DU60,DU59,0)),"=","")),"")</f>
        <v/>
      </c>
      <c r="DW60" s="90">
        <f>IF(AND(DU60=1,DU59=1),IF(DO60=1,1,0),IF(AND(DU60=1,DU61=1),IF(DQ60=1,1,0),IF(AND(DU60=1,DU62=1),IF(DR60=1,1,0),IF(AND(DU60=1,DU63=1),IF(DS60=1,1,0),IF(AND(DU60=1,DU64=1),IF(DT60=1,0),0)))))</f>
        <v>0</v>
      </c>
      <c r="DX60" s="244" t="str">
        <f t="shared" ref="DX60:DX64" si="311">IF(DF60=1,IF(DG60="=",IF(DI60=1,IF(DJ60="=",IF(DL60=1,IF(DM60="=",IF(DU60=1,IF(DV60="=",IF(DW60=1,6,""),6),""),6),""),6),""),6),"")</f>
        <v/>
      </c>
      <c r="DY60" s="248">
        <f t="shared" si="297"/>
        <v>0</v>
      </c>
      <c r="DZ60" s="244">
        <f>RANK(DY60,DY59:DY64,0)</f>
        <v>1</v>
      </c>
      <c r="EA60" s="244" t="str">
        <f>IF(OR(ISNUMBER(MATCH(DZ60,DZ61:DZ64,0)),ISNUMBER(MATCH(DZ60,DZ59:DZ59,0))),"=","")</f>
        <v>=</v>
      </c>
    </row>
    <row r="61" spans="1:131">
      <c r="A61" s="246" t="str">
        <f>Groups!M17</f>
        <v xml:space="preserve"> (Netherlands)</v>
      </c>
      <c r="B61" s="90">
        <v>0</v>
      </c>
      <c r="C61" s="90">
        <v>0</v>
      </c>
      <c r="D61" s="90">
        <v>0</v>
      </c>
      <c r="E61" s="90">
        <v>0</v>
      </c>
      <c r="F61" s="90">
        <v>0</v>
      </c>
      <c r="G61" s="108">
        <v>-800</v>
      </c>
      <c r="H61" s="90">
        <f t="shared" si="300"/>
        <v>0</v>
      </c>
      <c r="I61" s="90">
        <v>0</v>
      </c>
      <c r="J61" s="90">
        <f>IF(B61=0,0,RANK(H61,H56:H61,0))</f>
        <v>0</v>
      </c>
      <c r="K61" s="90" t="str">
        <f>IF(J61=1,IF(ISNUMBER(MATCH(J61,J62:J64,0)),"=",IF(ISNUMBER(MATCH(J61,J59:J60,0)),"=","")),"")</f>
        <v/>
      </c>
      <c r="L61" s="90">
        <f t="shared" si="273"/>
        <v>-1</v>
      </c>
      <c r="M61" s="90">
        <f>IF(B61=0,0,IF(ISERROR(RANK(L61,L59:L64,0)),0,RANK(L61,L59:L64,0)))</f>
        <v>0</v>
      </c>
      <c r="N61" s="90" t="str">
        <f>IF(M61=1,IF(ISNUMBER(MATCH(M61,M62:M64,0)),"=",IF(ISNUMBER(MATCH(M61,M59:M60,0)),"=","")),"")</f>
        <v/>
      </c>
      <c r="O61" s="90">
        <f t="shared" si="274"/>
        <v>-1</v>
      </c>
      <c r="P61" s="90">
        <f>IF(B61=0,0,IF(ISERROR(RANK(O61,O59:O64,0)),0,RANK(O61,O59:O64,0)))</f>
        <v>0</v>
      </c>
      <c r="Q61" s="90" t="str">
        <f>IF(P61=1,IF(ISNUMBER(MATCH(P61,P62:P64,0)),"=",IF(ISNUMBER(MATCH(P61,P59:P60,0)),"=","")),"")</f>
        <v/>
      </c>
      <c r="R61" s="90">
        <f t="shared" si="301"/>
        <v>0</v>
      </c>
      <c r="S61" s="90">
        <f>IF(AND(R59=1,R61=1),IF('Result Calculations'!$E139=$A61,1,0),0)</f>
        <v>0</v>
      </c>
      <c r="T61" s="90">
        <f>IF(AND(R60=1,R61=1),IF('Result Calculations'!$E143=$A61,1,0),0)</f>
        <v>0</v>
      </c>
      <c r="U61" s="95"/>
      <c r="V61" s="90">
        <f>IF(AND(R61=1,R62=1),IF('Result Calculations'!$E147=$A61,1,0),0)</f>
        <v>0</v>
      </c>
      <c r="W61" s="90">
        <f>IF(AND(R61=1,R63=1),IF('Result Calculations'!$E148=$A61,1,0),0)</f>
        <v>0</v>
      </c>
      <c r="X61" s="90">
        <f>IF(AND(R61=1,R64=1),IF('Result Calculations'!$E149=$A61,1,0),0)</f>
        <v>0</v>
      </c>
      <c r="Y61" s="90">
        <f t="shared" si="275"/>
        <v>0</v>
      </c>
      <c r="Z61" s="90" t="str">
        <f>IF(Y61=1,IF(ISNUMBER(MATCH(Y61,Y62:Y64,0)),"=",IF(ISNUMBER(MATCH(Y61,Y59:Y60,0)),"=","")),"")</f>
        <v/>
      </c>
      <c r="AA61" s="90">
        <f>IF(AND(Y61=1,Y59=1),IF(S61=1,1,0),IF(AND(Y61=1,Y60=1),IF(T61=1,1,0),IF(AND(Y61=1,Y62=1),IF(V61=1,1,0),IF(AND(Y61=1,Y63=1),IF(W61=1,1,0),IF(AND(Y61=1,Y64=1),IF(X61=1,0),0)))))</f>
        <v>0</v>
      </c>
      <c r="AB61" s="244" t="str">
        <f t="shared" si="302"/>
        <v/>
      </c>
      <c r="AC61" s="90">
        <f t="shared" si="276"/>
        <v>0</v>
      </c>
      <c r="AD61" s="90">
        <f>IF(OR(AB61=1,B61=0),0,IF(ISERROR(RANK(AC61,AC59:AC64,0)),0,RANK(AC61,AC59:AC64,0)))</f>
        <v>0</v>
      </c>
      <c r="AE61" s="90" t="str">
        <f>IF(AD61=1,IF(ISNUMBER(MATCH(AD61,AD62:AD64,0)),"=",IF(ISNUMBER(MATCH(AD61,AD59:AD60,0)),"=","")),"")</f>
        <v/>
      </c>
      <c r="AF61" s="90">
        <f t="shared" si="277"/>
        <v>-1</v>
      </c>
      <c r="AG61" s="90">
        <f>IF(OR(AB61=1,B61=0),0,IF(ISERROR(RANK(AF61,AF59:AF64,0)),0,RANK(AF61,AF59:AF64,0)))</f>
        <v>0</v>
      </c>
      <c r="AH61" s="90" t="str">
        <f>IF(AG61=1,IF(ISNUMBER(MATCH(AG61,AG62:AG64,0)),"=",IF(ISNUMBER(MATCH(AG61,AG59:AG60,0)),"=","")),"")</f>
        <v/>
      </c>
      <c r="AI61" s="90">
        <f t="shared" si="278"/>
        <v>-1</v>
      </c>
      <c r="AJ61" s="90">
        <f>IF(OR(AB61=1,B61=0),0,IF(ISERROR(RANK(AI61,AI59:AI64,0)),0,RANK(AI61,AI59:AI64,0)))</f>
        <v>0</v>
      </c>
      <c r="AK61" s="90" t="str">
        <f>IF(AJ61=1,IF(ISNUMBER(MATCH(AJ61,AJ62:AJ64,0)),"=",IF(ISNUMBER(MATCH(AJ61,AJ59:AJ60,0)),"=","")),"")</f>
        <v/>
      </c>
      <c r="AL61" s="90">
        <f t="shared" si="303"/>
        <v>0</v>
      </c>
      <c r="AM61" s="90">
        <f>IF(AND(AL59=1,AL61=1),IF('Result Calculations'!$E139=$A61,1,0),0)</f>
        <v>0</v>
      </c>
      <c r="AN61" s="90">
        <f>IF(AND(AL60=1,AL61=1),IF('Result Calculations'!$E143=$A61,1,0),0)</f>
        <v>0</v>
      </c>
      <c r="AO61" s="95"/>
      <c r="AP61" s="90">
        <f>IF(AND(AL61=1,AL62=1),IF('Result Calculations'!$E147=$A61,1,0),0)</f>
        <v>0</v>
      </c>
      <c r="AQ61" s="90">
        <f>IF(AND(AL61=1,AL63=1),IF('Result Calculations'!$E148=$A61,1,0),0)</f>
        <v>0</v>
      </c>
      <c r="AR61" s="90">
        <f>IF(AND(AL61=1,AL64=1),IF('Result Calculations'!$E149=$A61,1,0),0)</f>
        <v>0</v>
      </c>
      <c r="AS61" s="90">
        <f t="shared" si="279"/>
        <v>0</v>
      </c>
      <c r="AT61" s="90" t="str">
        <f>IF(AS61=1,IF(ISNUMBER(MATCH(AS61,AS62:AS64,0)),"=",IF(ISNUMBER(MATCH(AS61,AS59:AS60,0)),"=","")),"")</f>
        <v/>
      </c>
      <c r="AU61" s="90">
        <f>IF(AND(AS61=1,AS59=1),IF(AM61=1,1,0),IF(AND(AS61=1,AS60=1),IF(AN61=1,1,0),IF(AND(AS61=1,AS62=1),IF(AP61=1,1,0),IF(AND(AS61=1,AS63=1),IF(AQ61=1,1,0),IF(AND(AS61=1,AS64=1),IF(AR61=1,0),0)))))</f>
        <v>0</v>
      </c>
      <c r="AV61" s="244" t="str">
        <f t="shared" si="304"/>
        <v/>
      </c>
      <c r="AW61" s="90">
        <f t="shared" si="280"/>
        <v>0</v>
      </c>
      <c r="AX61" s="90">
        <f>IF(OR(AB61=1,B61=0,AV61=2),0,IF(ISERROR(RANK(AW61,AW59:AW64,0)),0,RANK(AW61,AW59:AW64,0)))</f>
        <v>0</v>
      </c>
      <c r="AY61" s="90" t="str">
        <f>IF(AX61=1,IF(ISNUMBER(MATCH(AX61,AX62:AX64,0)),"=",IF(ISNUMBER(MATCH(AX61,AX59:AX60,0)),"=","")),"")</f>
        <v/>
      </c>
      <c r="AZ61" s="90">
        <f t="shared" si="281"/>
        <v>0</v>
      </c>
      <c r="BA61" s="90">
        <f>IF(OR(AB61=1,B61=0,AV61=2),0,IF(ISERROR(RANK(AZ61,AZ59:AZ64,0)),0,RANK(AZ61,AZ59:AZ64,0)))</f>
        <v>0</v>
      </c>
      <c r="BB61" s="90" t="str">
        <f>IF(BA61=1,IF(ISNUMBER(MATCH(BA61,BA62:BA64,0)),"=",IF(ISNUMBER(MATCH(BA61,BA59:BA60,0)),"=","")),"")</f>
        <v/>
      </c>
      <c r="BC61" s="108">
        <f t="shared" si="282"/>
        <v>0</v>
      </c>
      <c r="BD61" s="90">
        <f>IF(OR(AB61=1,B61=0,AV61=2),0,IF(ISERROR(RANK(BC61,BC59:BC64,0)),0,RANK(BC61,BC59:BC64,0)))</f>
        <v>0</v>
      </c>
      <c r="BE61" s="90" t="str">
        <f>IF(BD61=1,IF(ISNUMBER(MATCH(BD61,BD62:BD64,0)),"=",IF(ISNUMBER(MATCH(BD61,BD59:BD60,0)),"=","")),"")</f>
        <v/>
      </c>
      <c r="BF61" s="90">
        <f t="shared" si="305"/>
        <v>0</v>
      </c>
      <c r="BG61" s="90">
        <f>IF(AND(BF59=1,BF61=1),IF('Result Calculations'!$E139=$A61,1,0),0)</f>
        <v>0</v>
      </c>
      <c r="BH61" s="90">
        <f>IF(AND(BF60=1,BF61=1),IF('Result Calculations'!$E143=$A61,1,0),0)</f>
        <v>0</v>
      </c>
      <c r="BI61" s="95"/>
      <c r="BJ61" s="90">
        <f>IF(AND(BF61=1,BF62=1),IF('Result Calculations'!$E147=$A61,1,0),0)</f>
        <v>0</v>
      </c>
      <c r="BK61" s="90">
        <f>IF(AND(BF61=1,BF63=1),IF('Result Calculations'!$E148=$A61,1,0),0)</f>
        <v>0</v>
      </c>
      <c r="BL61" s="90">
        <f>IF(AND(BF61=1,BF64=1),IF('Result Calculations'!$E149=$A61,1,0),0)</f>
        <v>0</v>
      </c>
      <c r="BM61" s="90">
        <f t="shared" si="283"/>
        <v>0</v>
      </c>
      <c r="BN61" s="90" t="str">
        <f>IF(BM61=1,IF(ISNUMBER(MATCH(BM61,BM62:BM64,0)),"=",IF(ISNUMBER(MATCH(BM61,BM59:BM60,0)),"=","")),"")</f>
        <v/>
      </c>
      <c r="BO61" s="90">
        <f>IF(AND(BM61=1,BM59=1),IF(BG61=1,1,0),IF(AND(BM61=1,BM60=1),IF(BH61=1,1,0),IF(AND(BM61=1,BM62=1),IF(BJ61=1,1,0),IF(AND(BM61=1,BM63=1),IF(BK61=1,1,0),IF(AND(BM61=1,BM64=1),IF(BL61=1,0),0)))))</f>
        <v>0</v>
      </c>
      <c r="BP61" s="244" t="str">
        <f t="shared" si="284"/>
        <v/>
      </c>
      <c r="BQ61" s="90">
        <f t="shared" si="285"/>
        <v>0</v>
      </c>
      <c r="BR61" s="90">
        <f>IF(OR(AB61=1,B61=0,AV61=2,BP61=3),0,IF(ISERROR(RANK(BQ61,BQ59:BQ64,0)),0,RANK(BQ61,BQ59:BQ64,0)))</f>
        <v>0</v>
      </c>
      <c r="BS61" s="90" t="str">
        <f>IF(BR61=1,IF(ISNUMBER(MATCH(BR61,BR62:BR64,0)),"=",IF(ISNUMBER(MATCH(BR61,BR59:BR60,0)),"=","")),"")</f>
        <v/>
      </c>
      <c r="BT61" s="90">
        <f t="shared" si="286"/>
        <v>0</v>
      </c>
      <c r="BU61" s="90">
        <f>IF(OR(AB61=1,B61=0,AV61=2,BP61=3),0,IF(ISERROR(RANK(BT61,BT59:BT64,0)),0,RANK(BT61,BT59:BT64,0)))</f>
        <v>0</v>
      </c>
      <c r="BV61" s="90" t="str">
        <f>IF(BU61=1,IF(ISNUMBER(MATCH(BU61,BU62:BU64,0)),"=",IF(ISNUMBER(MATCH(BU61,BU59:BU60,0)),"=","")),"")</f>
        <v/>
      </c>
      <c r="BW61" s="108">
        <f t="shared" si="287"/>
        <v>0</v>
      </c>
      <c r="BX61" s="90">
        <f>IF(OR(AB61=1,B61=0,AV61=2,BP59=3),0,IF(ISERROR(RANK(BW61,BW59:BW64,0)),0,RANK(BW61,BW59:BW64,0)))</f>
        <v>0</v>
      </c>
      <c r="BY61" s="90" t="str">
        <f>IF(BX61=1,IF(ISNUMBER(MATCH(BX61,BX62:BX64,0)),"=",IF(ISNUMBER(MATCH(BX61,BX59:BX60,0)),"=","")),"")</f>
        <v/>
      </c>
      <c r="BZ61" s="90">
        <f t="shared" si="306"/>
        <v>0</v>
      </c>
      <c r="CA61" s="90">
        <f>IF(AND(BZ59=1,BZ61=1),IF('Result Calculations'!$E139=$A61,1,0),0)</f>
        <v>0</v>
      </c>
      <c r="CB61" s="90">
        <f>IF(AND(BZ60=1,BZ61=1),IF('Result Calculations'!$E143=$A61,1,0),0)</f>
        <v>0</v>
      </c>
      <c r="CC61" s="95"/>
      <c r="CD61" s="90">
        <f>IF(AND(BZ61=1,BZ62=1),IF('Result Calculations'!$E147=$A61,1,0),0)</f>
        <v>0</v>
      </c>
      <c r="CE61" s="90">
        <f>IF(AND(BZ61=1,BZ63=1),IF('Result Calculations'!$E148=$A61,1,0),0)</f>
        <v>0</v>
      </c>
      <c r="CF61" s="90">
        <f>IF(AND(BZ61=1,BZ64=1),IF('Result Calculations'!$E149=$A61,1,0),0)</f>
        <v>0</v>
      </c>
      <c r="CG61" s="90">
        <f t="shared" si="288"/>
        <v>0</v>
      </c>
      <c r="CH61" s="90" t="str">
        <f>IF(CG61=1,IF(ISNUMBER(MATCH(CG61,CG62:CG64,0)),"=",IF(ISNUMBER(MATCH(CG61,CG59:CG60,0)),"=","")),"")</f>
        <v/>
      </c>
      <c r="CI61" s="90">
        <f>IF(AND(CG61=1,CG59=1),IF(CA61=1,1,0),IF(AND(CG61=1,CG60=1),IF(CB61=1,1,0),IF(AND(CG61=1,CG62=1),IF(CD61=1,1,0),IF(AND(CG61=1,CG63=1),IF(CE61=1,1,0),IF(AND(CG61=1,CG64=1),IF(CF61=1,0),0)))))</f>
        <v>0</v>
      </c>
      <c r="CJ61" s="244" t="str">
        <f t="shared" si="307"/>
        <v/>
      </c>
      <c r="CK61" s="90">
        <f t="shared" si="289"/>
        <v>0</v>
      </c>
      <c r="CL61" s="90">
        <f>IF(OR(AB61=1,B61=0,AV61=2,BP61=3,CJ61=4),0,IF(ISERROR(RANK(CK61,CK59:CK64,0)),0,RANK(CK61,CK59:CK64,0)))</f>
        <v>0</v>
      </c>
      <c r="CM61" s="90" t="str">
        <f>IF(CL61=1,IF(ISNUMBER(MATCH(CL61,CL62:CL64,0)),"=",IF(ISNUMBER(MATCH(CL61,CL59:CL60,0)),"=","")),"")</f>
        <v/>
      </c>
      <c r="CN61" s="90">
        <f t="shared" si="290"/>
        <v>0</v>
      </c>
      <c r="CO61" s="90">
        <f>IF(OR(AB61=1,B61=0,AV61=2,BP61=3,CJ61=4),0,IF(ISERROR(RANK(CN61,CN59:CN64,0)),0,RANK(CN61,CN59:CN64,0)))</f>
        <v>0</v>
      </c>
      <c r="CP61" s="90" t="str">
        <f>IF(CO61=1,IF(ISNUMBER(MATCH(CO61,CO62:CO64,0)),"=",IF(ISNUMBER(MATCH(CO61,CO59:CO60,0)),"=","")),"")</f>
        <v/>
      </c>
      <c r="CQ61" s="108">
        <f t="shared" si="291"/>
        <v>0</v>
      </c>
      <c r="CR61" s="90">
        <f>IF(OR(AB61=1,B61=0,AV61=2,BP59=3,CJ61=4),0,IF(ISERROR(RANK(CQ61,CQ59:CQ64,0)),0,RANK(CQ61,CQ59:CQ64,0)))</f>
        <v>0</v>
      </c>
      <c r="CS61" s="90" t="str">
        <f>IF(CR61=1,IF(ISNUMBER(MATCH(CR61,CR62:CR64,0)),"=",IF(ISNUMBER(MATCH(CR61,CR59:CR60,0)),"=","")),"")</f>
        <v/>
      </c>
      <c r="CT61" s="90">
        <f t="shared" si="308"/>
        <v>0</v>
      </c>
      <c r="CU61" s="90">
        <f>IF(AND(CT59=1,CT61=1),IF('Result Calculations'!$E139=$A61,1,0),0)</f>
        <v>0</v>
      </c>
      <c r="CV61" s="90">
        <f>IF(AND(CT60=1,CT61=1),IF('Result Calculations'!$E143=$A61,1,0),0)</f>
        <v>0</v>
      </c>
      <c r="CW61" s="95"/>
      <c r="CX61" s="90">
        <f>IF(AND(CT61=1,CT62=1),IF('Result Calculations'!$E147=$A61,1,0),0)</f>
        <v>0</v>
      </c>
      <c r="CY61" s="90">
        <f>IF(AND(CT61=1,CT63=1),IF('Result Calculations'!$E148=$A61,1,0),0)</f>
        <v>0</v>
      </c>
      <c r="CZ61" s="90">
        <f>IF(AND(CT61=1,CT64=1),IF('Result Calculations'!$E149=$A61,1,0),0)</f>
        <v>0</v>
      </c>
      <c r="DA61" s="90">
        <f t="shared" si="292"/>
        <v>0</v>
      </c>
      <c r="DB61" s="90" t="str">
        <f>IF(DA61=1,IF(ISNUMBER(MATCH(DA61,DA62:DA64,0)),"=",IF(ISNUMBER(MATCH(DA61,DA59:DA60,0)),"=","")),"")</f>
        <v/>
      </c>
      <c r="DC61" s="90">
        <f>IF(AND(DA61=1,DA59=1),IF(CU61=1,1,0),IF(AND(DA61=1,DA60=1),IF(CV61=1,1,0),IF(AND(DA61=1,DA62=1),IF(CX61=1,1,0),IF(AND(DA61=1,DA63=1),IF(CY61=1,1,0),IF(AND(DA61=1,DA64=1),IF(CZ61=1,0),0)))))</f>
        <v>0</v>
      </c>
      <c r="DD61" s="244" t="str">
        <f t="shared" si="309"/>
        <v/>
      </c>
      <c r="DE61" s="90">
        <f t="shared" si="293"/>
        <v>0</v>
      </c>
      <c r="DF61" s="90">
        <f>IF(OR(AB61=1,B61=0,AV61=2,BP61=3,CJ61=4,DD61=5),0,IF(ISERROR(RANK(DE61,DE59:DE64,0)),0,RANK(DE61,DE59:DE64,0)))</f>
        <v>0</v>
      </c>
      <c r="DG61" s="90" t="str">
        <f>IF(DF61=1,IF(ISNUMBER(MATCH(DF61,DF62:DF64,0)),"=",IF(ISNUMBER(MATCH(DF61,DF59:DF60,0)),"=","")),"")</f>
        <v/>
      </c>
      <c r="DH61" s="90">
        <f t="shared" si="294"/>
        <v>0</v>
      </c>
      <c r="DI61" s="90">
        <f>IF(OR(AB61=1,B61=0,AV61=2,BP61=3,CJ61=4,DD61=5),0,IF(ISERROR(RANK(DH61,DH59:DH64,0)),0,RANK(DH61,DH59:DH64,0)))</f>
        <v>0</v>
      </c>
      <c r="DJ61" s="90" t="str">
        <f>IF(DI61=1,IF(ISNUMBER(MATCH(DI61,DI62:DI64,0)),"=",IF(ISNUMBER(MATCH(DI61,DI59:DI60,0)),"=","")),"")</f>
        <v/>
      </c>
      <c r="DK61" s="108">
        <f t="shared" si="295"/>
        <v>0</v>
      </c>
      <c r="DL61" s="90">
        <f>IF(OR(AB61=1,B61=0,AV61=2,BP59=3,CJ61=4,DD61=5),0,IF(ISERROR(RANK(DK61,DK59:DK64,0)),0,RANK(DK61,DK59:DK64,0)))</f>
        <v>0</v>
      </c>
      <c r="DM61" s="90" t="str">
        <f>IF(DL61=1,IF(ISNUMBER(MATCH(DL61,DL62:DL64,0)),"=",IF(ISNUMBER(MATCH(DL61,DL59:DL60,0)),"=","")),"")</f>
        <v/>
      </c>
      <c r="DN61" s="90">
        <f t="shared" si="310"/>
        <v>0</v>
      </c>
      <c r="DO61" s="90">
        <f>IF(AND(DN59=1,DN61=1),IF('Result Calculations'!$E139=$A61,1,0),0)</f>
        <v>0</v>
      </c>
      <c r="DP61" s="90">
        <f>IF(AND(DN60=1,DN61=1),IF('Result Calculations'!$E143=$A61,1,0),0)</f>
        <v>0</v>
      </c>
      <c r="DQ61" s="95"/>
      <c r="DR61" s="90">
        <f>IF(AND(DN61=1,DN62=1),IF('Result Calculations'!$E147=$A61,1,0),0)</f>
        <v>0</v>
      </c>
      <c r="DS61" s="90">
        <f>IF(AND(DN61=1,DN63=1),IF('Result Calculations'!$E148=$A61,1,0),0)</f>
        <v>0</v>
      </c>
      <c r="DT61" s="90">
        <f>IF(AND(DN61=1,DN64=1),IF('Result Calculations'!$E149=$A61,1,0),0)</f>
        <v>0</v>
      </c>
      <c r="DU61" s="90">
        <f t="shared" si="296"/>
        <v>0</v>
      </c>
      <c r="DV61" s="90" t="str">
        <f>IF(DU61=1,IF(ISNUMBER(MATCH(DU61,DU62:DU64,0)),"=",IF(ISNUMBER(MATCH(DU61,DU59:DU60,0)),"=","")),"")</f>
        <v/>
      </c>
      <c r="DW61" s="90">
        <f>IF(AND(DU61=1,DU59=1),IF(DO61=1,1,0),IF(AND(DU61=1,DU60=1),IF(DP61=1,1,0),IF(AND(DU61=1,DU62=1),IF(DR61=1,1,0),IF(AND(DU61=1,DU63=1),IF(DS61=1,1,0),IF(AND(DU61=1,DU64=1),IF(DT61=1,0),0)))))</f>
        <v>0</v>
      </c>
      <c r="DX61" s="244" t="str">
        <f t="shared" si="311"/>
        <v/>
      </c>
      <c r="DY61" s="248">
        <f t="shared" si="297"/>
        <v>0</v>
      </c>
      <c r="DZ61" s="244">
        <f>RANK(DY61,DY59:DY64,0)</f>
        <v>1</v>
      </c>
      <c r="EA61" s="244" t="str">
        <f>IF(OR(ISNUMBER(MATCH(DZ61,DZ62:DZ64,0)),ISNUMBER(MATCH(DZ61,DZ59:DZ60,0))),"=","")</f>
        <v>=</v>
      </c>
    </row>
    <row r="62" spans="1:131">
      <c r="A62" s="246" t="str">
        <f>Groups!M18</f>
        <v>Samantha Atkinson (Australia)</v>
      </c>
      <c r="B62" s="90">
        <f>SUM(COUNTIF(Results!K:K,A62),COUNTIF(Results!L:L,A62))</f>
        <v>0</v>
      </c>
      <c r="C62" s="90">
        <f>SUM(COUNTIF(Results!K:K,A62))</f>
        <v>0</v>
      </c>
      <c r="D62" s="90">
        <f t="shared" si="298"/>
        <v>0</v>
      </c>
      <c r="E62" s="90">
        <f>SUM(SUMIF(Results!B:B,A62,Results!C:C),SUMIF(Results!J:J,A62,Results!G:G),SUMIF(Results!B:B,A62,Results!D:D),SUMIF(Results!J:J,A62,Results!H:H))</f>
        <v>0</v>
      </c>
      <c r="F62" s="90">
        <f>SUM(SUMIF(Results!B:B,A62,Results!G:G),SUMIF(Results!J:J,A62,Results!C:C),SUMIF(Results!B:B,A62,Results!H:H),SUMIF(Results!J:J,A62,Results!D:D))</f>
        <v>0</v>
      </c>
      <c r="G62" s="108">
        <f t="shared" si="299"/>
        <v>0</v>
      </c>
      <c r="H62" s="90">
        <f t="shared" si="300"/>
        <v>0</v>
      </c>
      <c r="I62" s="90">
        <f>SUM(SUMIF(Results!N:N,A62,Results!R:R),SUMIF(Results!T:T,A62,Results!X:X))</f>
        <v>0</v>
      </c>
      <c r="J62" s="90">
        <f>IF(B62=0,0,RANK(H62,H59:H64,0))</f>
        <v>0</v>
      </c>
      <c r="K62" s="90" t="str">
        <f>IF(J62=1,IF(ISNUMBER(MATCH(J62,J63:J64,0)),"=",IF(ISNUMBER(MATCH(J62,J59:J61,0)),"=","")),"")</f>
        <v/>
      </c>
      <c r="L62" s="90">
        <f t="shared" si="273"/>
        <v>-1</v>
      </c>
      <c r="M62" s="90">
        <f>IF(B62=0,0,IF(ISERROR(RANK(L62,L59:L64,0)),0,RANK(L62,L59:L64,0)))</f>
        <v>0</v>
      </c>
      <c r="N62" s="90" t="str">
        <f>IF(M62=1,IF(ISNUMBER(MATCH(M62,M63:M64,0)),"=",IF(ISNUMBER(MATCH(M62,M59:M61,0)),"=","")),"")</f>
        <v/>
      </c>
      <c r="O62" s="90">
        <f t="shared" si="274"/>
        <v>-1</v>
      </c>
      <c r="P62" s="90">
        <f>IF(B62=0,0,IF(ISERROR(RANK(O62,O59:O64,0)),0,RANK(O62,O59:O64,0)))</f>
        <v>0</v>
      </c>
      <c r="Q62" s="90" t="str">
        <f>IF(P62=1,IF(ISNUMBER(MATCH(P62,P63:P64,0)),"=",IF(ISNUMBER(MATCH(P62,P59:P61,0)),"=","")),"")</f>
        <v/>
      </c>
      <c r="R62" s="90">
        <f t="shared" si="301"/>
        <v>0</v>
      </c>
      <c r="S62" s="90">
        <f>IF(AND(R59=1,R62=1),IF('Result Calculations'!$E140=$A62,1,0),0)</f>
        <v>0</v>
      </c>
      <c r="T62" s="90">
        <f>IF(AND(R61=1,R62=1),IF('Result Calculations'!$E144=$A62,1,0),0)</f>
        <v>0</v>
      </c>
      <c r="U62" s="90">
        <f>IF(AND(R61=1,R62=1),IF('Result Calculations'!$E147=$A62,1,0),0)</f>
        <v>0</v>
      </c>
      <c r="V62" s="95"/>
      <c r="W62" s="90">
        <f>IF(AND(R62=1,R63=1),IF('Result Calculations'!$E150=$A62,1,0),0)</f>
        <v>0</v>
      </c>
      <c r="X62" s="90">
        <f>IF(AND(R62=1,R64=1),IF('Result Calculations'!$E151=$A62,1,0),0)</f>
        <v>0</v>
      </c>
      <c r="Y62" s="90">
        <f t="shared" si="275"/>
        <v>0</v>
      </c>
      <c r="Z62" s="90" t="str">
        <f>IF(Y62=1,IF(ISNUMBER(MATCH(Y62,Y63:Y64,0)),"=",IF(ISNUMBER(MATCH(Y62,Y59:Y61,0)),"=","")),"")</f>
        <v/>
      </c>
      <c r="AA62" s="90">
        <f>IF(AND(Y62=1,Y59=1),IF(S62=1,1,0),IF(AND(Y62=1,Y60=1),IF(T62=1,1,0),IF(AND(Y62=1,Y61=1),IF(U62=1,1,0),IF(AND(Y62=1,Y63=1),IF(W62=1,1,0),IF(AND(Y62=1,Y64=1),IF(X62=1,0),0)))))</f>
        <v>0</v>
      </c>
      <c r="AB62" s="244" t="str">
        <f t="shared" si="302"/>
        <v/>
      </c>
      <c r="AC62" s="90">
        <f t="shared" si="276"/>
        <v>0</v>
      </c>
      <c r="AD62" s="90">
        <f>IF(OR(AB62=1,B62=0),0,IF(ISERROR(RANK(AC62,AC59:AC64,0)),0,RANK(AC62,AC59:AC64,0)))</f>
        <v>0</v>
      </c>
      <c r="AE62" s="90" t="str">
        <f>IF(AD62=1,IF(ISNUMBER(MATCH(AD62,AD63:AD64,0)),"=",IF(ISNUMBER(MATCH(AD62,AD59:AD61,0)),"=","")),"")</f>
        <v/>
      </c>
      <c r="AF62" s="90">
        <f t="shared" si="277"/>
        <v>-1</v>
      </c>
      <c r="AG62" s="90">
        <f>IF(OR(AB62=1,B62=0),0,IF(ISERROR(RANK(AF62,AF59:AF64,0)),0,RANK(AF62,AF59:AF64,0)))</f>
        <v>0</v>
      </c>
      <c r="AH62" s="90" t="str">
        <f>IF(AG62=1,IF(ISNUMBER(MATCH(AG62,AG63:AG64,0)),"=",IF(ISNUMBER(MATCH(AG62,AG59:AG61,0)),"=","")),"")</f>
        <v/>
      </c>
      <c r="AI62" s="90">
        <f t="shared" si="278"/>
        <v>-1</v>
      </c>
      <c r="AJ62" s="90">
        <f>IF(OR(AB62=1,B62=0),0,IF(ISERROR(RANK(AI62,AI59:AI64,0)),0,RANK(AI62,AI59:AI64,0)))</f>
        <v>0</v>
      </c>
      <c r="AK62" s="90" t="str">
        <f>IF(AJ62=1,IF(ISNUMBER(MATCH(AJ62,AJ63:AJ64,0)),"=",IF(ISNUMBER(MATCH(AJ62,AJ59:AJ61,0)),"=","")),"")</f>
        <v/>
      </c>
      <c r="AL62" s="90">
        <f t="shared" si="303"/>
        <v>0</v>
      </c>
      <c r="AM62" s="90">
        <f>IF(AND(AL59=1,AL62=1),IF('Result Calculations'!$E140=$A62,1,0),0)</f>
        <v>0</v>
      </c>
      <c r="AN62" s="90">
        <f>IF(AND(AL61=1,AL62=1),IF('Result Calculations'!$E144=$A62,1,0),0)</f>
        <v>0</v>
      </c>
      <c r="AO62" s="90">
        <f>IF(AND(AL61=1,AL62=1),IF('Result Calculations'!$E147=$A62,1,0),0)</f>
        <v>0</v>
      </c>
      <c r="AP62" s="95"/>
      <c r="AQ62" s="90">
        <f>IF(AND(AL62=1,AL63=1),IF('Result Calculations'!$E150=$A62,1,0),0)</f>
        <v>0</v>
      </c>
      <c r="AR62" s="90">
        <f>IF(AND(AL62=1,AL64=1),IF('Result Calculations'!$E151=$A62,1,0),0)</f>
        <v>0</v>
      </c>
      <c r="AS62" s="90">
        <f t="shared" si="279"/>
        <v>0</v>
      </c>
      <c r="AT62" s="90" t="str">
        <f>IF(AS62=1,IF(ISNUMBER(MATCH(AS62,AS63:AS64,0)),"=",IF(ISNUMBER(MATCH(AS62,AS59:AS61,0)),"=","")),"")</f>
        <v/>
      </c>
      <c r="AU62" s="90">
        <f>IF(AND(AS62=1,AS59=1),IF(AM62=1,1,0),IF(AND(AS62=1,AS60=1),IF(AN62=1,1,0),IF(AND(AS62=1,AS61=1),IF(AO62=1,1,0),IF(AND(AS62=1,AS63=1),IF(AQ62=1,1,0),IF(AND(AS62=1,AS64=1),IF(AR62=1,0),0)))))</f>
        <v>0</v>
      </c>
      <c r="AV62" s="244" t="str">
        <f t="shared" si="304"/>
        <v/>
      </c>
      <c r="AW62" s="90">
        <f t="shared" si="280"/>
        <v>0</v>
      </c>
      <c r="AX62" s="90">
        <f>IF(OR(AB62=1,B62=0,AV62=2),0,IF(ISERROR(RANK(AW62,AW59:AW64,0)),0,RANK(AW62,AW59:AW64,0)))</f>
        <v>0</v>
      </c>
      <c r="AY62" s="90" t="str">
        <f>IF(AX62=1,IF(ISNUMBER(MATCH(AX62,AX63:AX64,0)),"=",IF(ISNUMBER(MATCH(AX62,AX59:AX61,0)),"=","")),"")</f>
        <v/>
      </c>
      <c r="AZ62" s="90">
        <f t="shared" si="281"/>
        <v>0</v>
      </c>
      <c r="BA62" s="90">
        <f>IF(OR(AB62=1,B62=0,AV62=2),0,IF(ISERROR(RANK(AZ62,AZ59:AZ64,0)),0,RANK(AZ62,AZ59:AZ64,0)))</f>
        <v>0</v>
      </c>
      <c r="BB62" s="90" t="str">
        <f>IF(BA62=1,IF(ISNUMBER(MATCH(BA62,BA63:BA64,0)),"=",IF(ISNUMBER(MATCH(BA62,BA59:BA61,0)),"=","")),"")</f>
        <v/>
      </c>
      <c r="BC62" s="108">
        <f t="shared" si="282"/>
        <v>0</v>
      </c>
      <c r="BD62" s="90">
        <f>IF(OR(AB62=1,B62=0,AV62=2),0,IF(ISERROR(RANK(BC62,BC59:BC64,0)),0,RANK(BC62,BC59:BC64,0)))</f>
        <v>0</v>
      </c>
      <c r="BE62" s="90" t="str">
        <f>IF(BD62=1,IF(ISNUMBER(MATCH(BD62,BD63:BD64,0)),"=",IF(ISNUMBER(MATCH(BD62,BD59:BD61,0)),"=","")),"")</f>
        <v/>
      </c>
      <c r="BF62" s="90">
        <f t="shared" si="305"/>
        <v>0</v>
      </c>
      <c r="BG62" s="90">
        <f>IF(AND(BF59=1,BF62=1),IF('Result Calculations'!$E140=$A62,1,0),0)</f>
        <v>0</v>
      </c>
      <c r="BH62" s="90">
        <f>IF(AND(BF61=1,BF62=1),IF('Result Calculations'!$E144=$A62,1,0),0)</f>
        <v>0</v>
      </c>
      <c r="BI62" s="90">
        <f>IF(AND(BF61=1,BF62=1),IF('Result Calculations'!$E147=$A62,1,0),0)</f>
        <v>0</v>
      </c>
      <c r="BJ62" s="95"/>
      <c r="BK62" s="90">
        <f>IF(AND(BF62=1,BF63=1),IF('Result Calculations'!$E150=$A62,1,0),0)</f>
        <v>0</v>
      </c>
      <c r="BL62" s="90">
        <f>IF(AND(BF62=1,BF64=1),IF('Result Calculations'!$E151=$A62,1,0),0)</f>
        <v>0</v>
      </c>
      <c r="BM62" s="90">
        <f t="shared" si="283"/>
        <v>0</v>
      </c>
      <c r="BN62" s="90" t="str">
        <f>IF(BM62=1,IF(ISNUMBER(MATCH(BM62,BM63:BM64,0)),"=",IF(ISNUMBER(MATCH(BM62,BM59:BM61,0)),"=","")),"")</f>
        <v/>
      </c>
      <c r="BO62" s="90">
        <f>IF(AND(BM62=1,BM59=1),IF(BG62=1,1,0),IF(AND(BM62=1,BM60=1),IF(BH62=1,1,0),IF(AND(BM62=1,BM61=1),IF(BI62=1,1,0),IF(AND(BM62=1,BM63=1),IF(BK62=1,1,0),IF(AND(BM62=1,BM64=1),IF(BL62=1,0),0)))))</f>
        <v>0</v>
      </c>
      <c r="BP62" s="244" t="str">
        <f t="shared" si="284"/>
        <v/>
      </c>
      <c r="BQ62" s="90">
        <f t="shared" si="285"/>
        <v>0</v>
      </c>
      <c r="BR62" s="90">
        <f>IF(OR(AB62=1,B62=0,AV62=2,BP62=3),0,IF(ISERROR(RANK(BQ62,BQ59:BQ64,0)),0,RANK(BQ62,BQ59:BQ64,0)))</f>
        <v>0</v>
      </c>
      <c r="BS62" s="90" t="str">
        <f>IF(BR62=1,IF(ISNUMBER(MATCH(BR62,BR63:BR64,0)),"=",IF(ISNUMBER(MATCH(BR62,BR59:BR61,0)),"=","")),"")</f>
        <v/>
      </c>
      <c r="BT62" s="90">
        <f t="shared" si="286"/>
        <v>0</v>
      </c>
      <c r="BU62" s="90">
        <f>IF(OR(AB62=1,B62=0,AV62=2,BP62=3),0,IF(ISERROR(RANK(BT62,BT59:BT64,0)),0,RANK(BT62,BT59:BT64,0)))</f>
        <v>0</v>
      </c>
      <c r="BV62" s="90" t="str">
        <f>IF(BU62=1,IF(ISNUMBER(MATCH(BU62,BU63:BU64,0)),"=",IF(ISNUMBER(MATCH(BU62,BU59:BU61,0)),"=","")),"")</f>
        <v/>
      </c>
      <c r="BW62" s="108">
        <f t="shared" si="287"/>
        <v>0</v>
      </c>
      <c r="BX62" s="90">
        <f>IF(OR(AB62=1,B62=0,AV62=2,BP59=3),0,IF(ISERROR(RANK(BW62,BW59:BW64,0)),0,RANK(BW62,BW59:BW64,0)))</f>
        <v>0</v>
      </c>
      <c r="BY62" s="90" t="str">
        <f>IF(BX62=1,IF(ISNUMBER(MATCH(BX62,BX63:BX64,0)),"=",IF(ISNUMBER(MATCH(BX62,BX59:BX61,0)),"=","")),"")</f>
        <v/>
      </c>
      <c r="BZ62" s="90">
        <f t="shared" si="306"/>
        <v>0</v>
      </c>
      <c r="CA62" s="90">
        <f>IF(AND(BZ59=1,BZ62=1),IF('Result Calculations'!$E140=$A62,1,0),0)</f>
        <v>0</v>
      </c>
      <c r="CB62" s="90">
        <f>IF(AND(BZ61=1,BZ62=1),IF('Result Calculations'!$E144=$A62,1,0),0)</f>
        <v>0</v>
      </c>
      <c r="CC62" s="90">
        <f>IF(AND(BZ61=1,BZ62=1),IF('Result Calculations'!$E147=$A62,1,0),0)</f>
        <v>0</v>
      </c>
      <c r="CD62" s="95"/>
      <c r="CE62" s="90">
        <f>IF(AND(BZ62=1,BZ63=1),IF('Result Calculations'!$E150=$A62,1,0),0)</f>
        <v>0</v>
      </c>
      <c r="CF62" s="90">
        <f>IF(AND(BZ62=1,BZ64=1),IF('Result Calculations'!$E151=$A62,1,0),0)</f>
        <v>0</v>
      </c>
      <c r="CG62" s="90">
        <f t="shared" si="288"/>
        <v>0</v>
      </c>
      <c r="CH62" s="90" t="str">
        <f>IF(CG62=1,IF(ISNUMBER(MATCH(CG62,CG63:CG64,0)),"=",IF(ISNUMBER(MATCH(CG62,CG59:CG61,0)),"=","")),"")</f>
        <v/>
      </c>
      <c r="CI62" s="90">
        <f>IF(AND(CG62=1,CG59=1),IF(CA62=1,1,0),IF(AND(CG62=1,CG60=1),IF(CB62=1,1,0),IF(AND(CG62=1,CG61=1),IF(CC62=1,1,0),IF(AND(CG62=1,CG63=1),IF(CE62=1,1,0),IF(AND(CG62=1,CG64=1),IF(CF62=1,0),0)))))</f>
        <v>0</v>
      </c>
      <c r="CJ62" s="244" t="str">
        <f t="shared" si="307"/>
        <v/>
      </c>
      <c r="CK62" s="90">
        <f t="shared" si="289"/>
        <v>0</v>
      </c>
      <c r="CL62" s="90">
        <f>IF(OR(AB62=1,B62=0,AV62=2,BP62=3,CJ62=4),0,IF(ISERROR(RANK(CK62,CK59:CK64,0)),0,RANK(CK62,CK59:CK64,0)))</f>
        <v>0</v>
      </c>
      <c r="CM62" s="90" t="str">
        <f>IF(CL62=1,IF(ISNUMBER(MATCH(CL62,CL63:CL64,0)),"=",IF(ISNUMBER(MATCH(CL62,CL59:CL61,0)),"=","")),"")</f>
        <v/>
      </c>
      <c r="CN62" s="90">
        <f t="shared" si="290"/>
        <v>0</v>
      </c>
      <c r="CO62" s="90">
        <f>IF(OR(AB62=1,B62=0,AV62=2,BP62=3,CJ62=4),0,IF(ISERROR(RANK(CN62,CN59:CN64,0)),0,RANK(CN62,CN59:CN64,0)))</f>
        <v>0</v>
      </c>
      <c r="CP62" s="90" t="str">
        <f>IF(CO62=1,IF(ISNUMBER(MATCH(CO62,CO63:CO64,0)),"=",IF(ISNUMBER(MATCH(CO62,CO59:CO61,0)),"=","")),"")</f>
        <v/>
      </c>
      <c r="CQ62" s="108">
        <f t="shared" si="291"/>
        <v>0</v>
      </c>
      <c r="CR62" s="90">
        <f>IF(OR(AB62=1,B62=0,AV62=2,BP59=3,CJ62=4),0,IF(ISERROR(RANK(CQ62,CQ59:CQ64,0)),0,RANK(CQ62,CQ59:CQ64,0)))</f>
        <v>0</v>
      </c>
      <c r="CS62" s="90" t="str">
        <f>IF(CR62=1,IF(ISNUMBER(MATCH(CR62,CR63:CR64,0)),"=",IF(ISNUMBER(MATCH(CR62,CR59:CR61,0)),"=","")),"")</f>
        <v/>
      </c>
      <c r="CT62" s="90">
        <f t="shared" si="308"/>
        <v>0</v>
      </c>
      <c r="CU62" s="90">
        <f>IF(AND(CT59=1,CT62=1),IF('Result Calculations'!$E140=$A62,1,0),0)</f>
        <v>0</v>
      </c>
      <c r="CV62" s="90">
        <f>IF(AND(CT61=1,CT62=1),IF('Result Calculations'!$E144=$A62,1,0),0)</f>
        <v>0</v>
      </c>
      <c r="CW62" s="90">
        <f>IF(AND(CT61=1,CT62=1),IF('Result Calculations'!$E147=$A62,1,0),0)</f>
        <v>0</v>
      </c>
      <c r="CX62" s="95"/>
      <c r="CY62" s="90">
        <f>IF(AND(CT62=1,CT63=1),IF('Result Calculations'!$E150=$A62,1,0),0)</f>
        <v>0</v>
      </c>
      <c r="CZ62" s="90">
        <f>IF(AND(CT62=1,CT64=1),IF('Result Calculations'!$E151=$A62,1,0),0)</f>
        <v>0</v>
      </c>
      <c r="DA62" s="90">
        <f t="shared" si="292"/>
        <v>0</v>
      </c>
      <c r="DB62" s="90" t="str">
        <f>IF(DA62=1,IF(ISNUMBER(MATCH(DA62,DA63:DA64,0)),"=",IF(ISNUMBER(MATCH(DA62,DA59:DA61,0)),"=","")),"")</f>
        <v/>
      </c>
      <c r="DC62" s="90">
        <f>IF(AND(DA62=1,DA59=1),IF(CU62=1,1,0),IF(AND(DA62=1,DA60=1),IF(CV62=1,1,0),IF(AND(DA62=1,DA61=1),IF(CW62=1,1,0),IF(AND(DA62=1,DA63=1),IF(CY62=1,1,0),IF(AND(DA62=1,DA64=1),IF(CZ62=1,0),0)))))</f>
        <v>0</v>
      </c>
      <c r="DD62" s="244" t="str">
        <f t="shared" si="309"/>
        <v/>
      </c>
      <c r="DE62" s="90">
        <f t="shared" si="293"/>
        <v>0</v>
      </c>
      <c r="DF62" s="90">
        <f>IF(OR(AB62=1,B62=0,AV62=2,BP62=3,CJ62=4,DD62=5),0,IF(ISERROR(RANK(DE62,DE59:DE64,0)),0,RANK(DE62,DE59:DE64,0)))</f>
        <v>0</v>
      </c>
      <c r="DG62" s="90" t="str">
        <f>IF(DF62=1,IF(ISNUMBER(MATCH(DF62,DF63:DF64,0)),"=",IF(ISNUMBER(MATCH(DF62,DF59:DF61,0)),"=","")),"")</f>
        <v/>
      </c>
      <c r="DH62" s="90">
        <f t="shared" si="294"/>
        <v>0</v>
      </c>
      <c r="DI62" s="90">
        <f>IF(OR(AB62=1,B62=0,AV62=2,BP62=3,CJ62=4,DD62=5),0,IF(ISERROR(RANK(DH62,DH59:DH64,0)),0,RANK(DH62,DH59:DH64,0)))</f>
        <v>0</v>
      </c>
      <c r="DJ62" s="90" t="str">
        <f>IF(DI62=1,IF(ISNUMBER(MATCH(DI62,DI63:DI64,0)),"=",IF(ISNUMBER(MATCH(DI62,DI59:DI61,0)),"=","")),"")</f>
        <v/>
      </c>
      <c r="DK62" s="108">
        <f t="shared" si="295"/>
        <v>0</v>
      </c>
      <c r="DL62" s="90">
        <f>IF(OR(AB62=1,B62=0,AV62=2,BP59=3,CJ62=4,DD62=5),0,IF(ISERROR(RANK(DK62,DK59:DK64,0)),0,RANK(DK62,DK59:DK64,0)))</f>
        <v>0</v>
      </c>
      <c r="DM62" s="90" t="str">
        <f>IF(DL62=1,IF(ISNUMBER(MATCH(DL62,DL63:DL64,0)),"=",IF(ISNUMBER(MATCH(DL62,DL59:DL61,0)),"=","")),"")</f>
        <v/>
      </c>
      <c r="DN62" s="90">
        <f t="shared" si="310"/>
        <v>0</v>
      </c>
      <c r="DO62" s="90">
        <f>IF(AND(DN59=1,DN62=1),IF('Result Calculations'!$E140=$A62,1,0),0)</f>
        <v>0</v>
      </c>
      <c r="DP62" s="90">
        <f>IF(AND(DN61=1,DN62=1),IF('Result Calculations'!$E144=$A62,1,0),0)</f>
        <v>0</v>
      </c>
      <c r="DQ62" s="90">
        <f>IF(AND(DN61=1,DN62=1),IF('Result Calculations'!$E147=$A62,1,0),0)</f>
        <v>0</v>
      </c>
      <c r="DR62" s="95"/>
      <c r="DS62" s="90">
        <f>IF(AND(DN62=1,DN63=1),IF('Result Calculations'!$E150=$A62,1,0),0)</f>
        <v>0</v>
      </c>
      <c r="DT62" s="90">
        <f>IF(AND(DN62=1,DN64=1),IF('Result Calculations'!$E151=$A62,1,0),0)</f>
        <v>0</v>
      </c>
      <c r="DU62" s="90">
        <f t="shared" si="296"/>
        <v>0</v>
      </c>
      <c r="DV62" s="90" t="str">
        <f>IF(DU62=1,IF(ISNUMBER(MATCH(DU62,DU63:DU64,0)),"=",IF(ISNUMBER(MATCH(DU62,DU59:DU61,0)),"=","")),"")</f>
        <v/>
      </c>
      <c r="DW62" s="90">
        <f>IF(AND(DU62=1,DU59=1),IF(DO62=1,1,0),IF(AND(DU62=1,DU60=1),IF(DP62=1,1,0),IF(AND(DU62=1,DU61=1),IF(DQ62=1,1,0),IF(AND(DU62=1,DU63=1),IF(DS62=1,1,0),IF(AND(DU62=1,DU64=1),IF(DT62=1,0),0)))))</f>
        <v>0</v>
      </c>
      <c r="DX62" s="244" t="str">
        <f t="shared" si="311"/>
        <v/>
      </c>
      <c r="DY62" s="248">
        <f t="shared" si="297"/>
        <v>0</v>
      </c>
      <c r="DZ62" s="244">
        <f>RANK(DY62,DY59:DY64,0)</f>
        <v>1</v>
      </c>
      <c r="EA62" s="244" t="str">
        <f>IF(OR(ISNUMBER(MATCH(DZ62,DZ63:DZ64,0)),ISNUMBER(MATCH(DZ62,DZ59:DZ61,0))),"=","")</f>
        <v>=</v>
      </c>
    </row>
    <row r="63" spans="1:131">
      <c r="A63" s="246" t="str">
        <f>Groups!M19</f>
        <v>Irit Grencel (Israel )</v>
      </c>
      <c r="B63" s="90">
        <f>SUM(COUNTIF(Results!K:K,A63),COUNTIF(Results!L:L,A63))</f>
        <v>0</v>
      </c>
      <c r="C63" s="90">
        <f>SUM(COUNTIF(Results!K:K,A63))</f>
        <v>0</v>
      </c>
      <c r="D63" s="90">
        <f t="shared" si="298"/>
        <v>0</v>
      </c>
      <c r="E63" s="90">
        <f>SUM(SUMIF(Results!B:B,A63,Results!C:C),SUMIF(Results!J:J,A63,Results!G:G),SUMIF(Results!B:B,A63,Results!D:D),SUMIF(Results!J:J,A63,Results!H:H))</f>
        <v>0</v>
      </c>
      <c r="F63" s="90">
        <f>SUM(SUMIF(Results!B:B,A63,Results!G:G),SUMIF(Results!J:J,A63,Results!C:C),SUMIF(Results!B:B,A63,Results!H:H),SUMIF(Results!J:J,A63,Results!D:D))</f>
        <v>0</v>
      </c>
      <c r="G63" s="108">
        <f t="shared" si="299"/>
        <v>0</v>
      </c>
      <c r="H63" s="90">
        <f t="shared" si="300"/>
        <v>0</v>
      </c>
      <c r="I63" s="90">
        <f>SUM(SUMIF(Results!N:N,A63,Results!R:R),SUMIF(Results!T:T,A63,Results!X:X))</f>
        <v>0</v>
      </c>
      <c r="J63" s="90">
        <f>IF(B63=0,0,RANK(H63,H59:H64,0))</f>
        <v>0</v>
      </c>
      <c r="K63" s="90" t="str">
        <f>IF(J63=1,IF(ISNUMBER(MATCH(J63,J64,0)),"=",IF(ISNUMBER(MATCH(J63,J59:J62,0)),"=","")),"")</f>
        <v/>
      </c>
      <c r="L63" s="90">
        <f t="shared" si="273"/>
        <v>-1</v>
      </c>
      <c r="M63" s="90">
        <f>IF(B63=0,0,IF(ISERROR(RANK(L63,L59:L64,0)),0,RANK(L63,L59:L64,0)))</f>
        <v>0</v>
      </c>
      <c r="N63" s="90" t="str">
        <f>IF(M63=1,IF(ISNUMBER(MATCH(M63,M64,0)),"=",IF(ISNUMBER(MATCH(M63,M59:M62,0)),"=","")),"")</f>
        <v/>
      </c>
      <c r="O63" s="90">
        <f t="shared" si="274"/>
        <v>-1</v>
      </c>
      <c r="P63" s="90">
        <f>IF(B63=0,0,IF(ISERROR(RANK(O63,O59:O64,0)),0,RANK(O63,O59:O64,0)))</f>
        <v>0</v>
      </c>
      <c r="Q63" s="90" t="str">
        <f>IF(P63=1,IF(ISNUMBER(MATCH(P63,P64,0)),"=",IF(ISNUMBER(MATCH(P63,P59:P62,0)),"=","")),"")</f>
        <v/>
      </c>
      <c r="R63" s="90">
        <f t="shared" si="301"/>
        <v>0</v>
      </c>
      <c r="S63" s="90">
        <f>IF(AND(R59=1,R63=1),IF('Result Calculations'!$E141=$A63,1,0),0)</f>
        <v>0</v>
      </c>
      <c r="T63" s="90">
        <f>IF(AND(R62=1,R63=1),IF('Result Calculations'!$E145=$A63,1,0),0)</f>
        <v>0</v>
      </c>
      <c r="U63" s="90">
        <f>IF(AND(R62=1,R63=1),IF('Result Calculations'!$E148=$A63,1,0),0)</f>
        <v>0</v>
      </c>
      <c r="V63" s="90">
        <f>IF(AND(R62=1,R63=1),IF('Result Calculations'!$E150=$A63,1,0),0)</f>
        <v>0</v>
      </c>
      <c r="W63" s="95"/>
      <c r="X63" s="90">
        <f>IF(AND(R63=1,R64=1),IF('Result Calculations'!$E152=$A63,1,0),0)</f>
        <v>0</v>
      </c>
      <c r="Y63" s="90">
        <f t="shared" si="275"/>
        <v>0</v>
      </c>
      <c r="Z63" s="90" t="str">
        <f>IF(Y63=1,IF(ISNUMBER(MATCH(Y63,Y64,0)),"=",IF(ISNUMBER(MATCH(Y63,Y59:Y62,0)),"=","")),"")</f>
        <v/>
      </c>
      <c r="AA63" s="90">
        <f>IF(AND(Y63=1,Y59=1),IF(S63=1,1,0),IF(AND(Y63=1,Y60=1),IF(T63=1,1,0),IF(AND(Y63=1,Y61=1),IF(U63=1,1,0),IF(AND(Y63=1,Y62=1),IF(V63=1,1,0),IF(AND(Y63=1,Y64=1),IF(X63=1,0),0)))))</f>
        <v>0</v>
      </c>
      <c r="AB63" s="244" t="str">
        <f t="shared" si="302"/>
        <v/>
      </c>
      <c r="AC63" s="90">
        <f t="shared" si="276"/>
        <v>0</v>
      </c>
      <c r="AD63" s="90">
        <f>IF(OR(AB63=1,B63=0),0,IF(ISERROR(RANK(AC63,AC59:AC64,0)),0,RANK(AC63,AC59:AC64,0)))</f>
        <v>0</v>
      </c>
      <c r="AE63" s="90" t="str">
        <f>IF(AD63=1,IF(ISNUMBER(MATCH(AD63,AD64,0)),"=",IF(ISNUMBER(MATCH(AD63,AD59:AD62,0)),"=","")),"")</f>
        <v/>
      </c>
      <c r="AF63" s="90">
        <f t="shared" si="277"/>
        <v>-1</v>
      </c>
      <c r="AG63" s="90">
        <f>IF(OR(AB63=1,B63=0),0,IF(ISERROR(RANK(AF63,AF59:AF64,0)),0,RANK(AF63,AF59:AF64,0)))</f>
        <v>0</v>
      </c>
      <c r="AH63" s="90" t="str">
        <f>IF(AG63=1,IF(ISNUMBER(MATCH(AG63,AG64,0)),"=",IF(ISNUMBER(MATCH(AG63,AG59:AG62,0)),"=","")),"")</f>
        <v/>
      </c>
      <c r="AI63" s="90">
        <f t="shared" si="278"/>
        <v>-1</v>
      </c>
      <c r="AJ63" s="90">
        <f>IF(OR(AB63=1,B63=0),0,IF(ISERROR(RANK(AI63,AI59:AI64,0)),0,RANK(AI63,AI59:AI64,0)))</f>
        <v>0</v>
      </c>
      <c r="AK63" s="90" t="str">
        <f>IF(AJ63=1,IF(ISNUMBER(MATCH(AJ63,AJ64,0)),"=",IF(ISNUMBER(MATCH(AJ63,AJ59:AJ62,0)),"=","")),"")</f>
        <v/>
      </c>
      <c r="AL63" s="90">
        <f t="shared" si="303"/>
        <v>0</v>
      </c>
      <c r="AM63" s="90">
        <f>IF(AND(AL59=1,AL63=1),IF('Result Calculations'!$E141=$A63,1,0),0)</f>
        <v>0</v>
      </c>
      <c r="AN63" s="90">
        <f>IF(AND(AL62=1,AL63=1),IF('Result Calculations'!$E145=$A63,1,0),0)</f>
        <v>0</v>
      </c>
      <c r="AO63" s="90">
        <f>IF(AND(AL62=1,AL63=1),IF('Result Calculations'!$E148=$A63,1,0),0)</f>
        <v>0</v>
      </c>
      <c r="AP63" s="90">
        <f>IF(AND(AL62=1,AL63=1),IF('Result Calculations'!$E150=$A63,1,0),0)</f>
        <v>0</v>
      </c>
      <c r="AQ63" s="95"/>
      <c r="AR63" s="90">
        <f>IF(AND(AL63=1,AL64=1),IF('Result Calculations'!$E152=$A63,1,0),0)</f>
        <v>0</v>
      </c>
      <c r="AS63" s="90">
        <f t="shared" si="279"/>
        <v>0</v>
      </c>
      <c r="AT63" s="90" t="str">
        <f>IF(AS63=1,IF(ISNUMBER(MATCH(AS63,AS64,0)),"=",IF(ISNUMBER(MATCH(AS63,AS59:AS62,0)),"=","")),"")</f>
        <v/>
      </c>
      <c r="AU63" s="90">
        <f>IF(AND(AS63=1,AS59=1),IF(AM63=1,1,0),IF(AND(AS63=1,AS60=1),IF(AN63=1,1,0),IF(AND(AS63=1,AS61=1),IF(AO63=1,1,0),IF(AND(AS63=1,AS62=1),IF(AP63=1,1,0),IF(AND(AS63=1,AS64=1),IF(AR63=1,0),0)))))</f>
        <v>0</v>
      </c>
      <c r="AV63" s="244" t="str">
        <f t="shared" si="304"/>
        <v/>
      </c>
      <c r="AW63" s="90">
        <f t="shared" si="280"/>
        <v>0</v>
      </c>
      <c r="AX63" s="90">
        <f>IF(OR(AB63=1,B63=0,AV63=2),0,IF(ISERROR(RANK(AW63,AW59:AW64,0)),0,RANK(AW63,AW59:AW64,0)))</f>
        <v>0</v>
      </c>
      <c r="AY63" s="90" t="str">
        <f>IF(AX63=1,IF(ISNUMBER(MATCH(AX63,AX64,0)),"=",IF(ISNUMBER(MATCH(AX63,AX59:AX62,0)),"=","")),"")</f>
        <v/>
      </c>
      <c r="AZ63" s="90">
        <f t="shared" si="281"/>
        <v>0</v>
      </c>
      <c r="BA63" s="90">
        <f>IF(OR(AB63=1,B63=0,AV63=2),0,IF(ISERROR(RANK(AZ63,AZ59:AZ64,0)),0,RANK(AZ63,AZ59:AZ64,0)))</f>
        <v>0</v>
      </c>
      <c r="BB63" s="90" t="str">
        <f>IF(BA63=1,IF(ISNUMBER(MATCH(BA63,BA64,0)),"=",IF(ISNUMBER(MATCH(BA63,BA59:BA62,0)),"=","")),"")</f>
        <v/>
      </c>
      <c r="BC63" s="108">
        <f t="shared" si="282"/>
        <v>0</v>
      </c>
      <c r="BD63" s="90">
        <f>IF(OR(AB63=1,B63=0,AV63=2),0,IF(ISERROR(RANK(BC63,BC59:BC64,0)),0,RANK(BC63,BC59:BC64,0)))</f>
        <v>0</v>
      </c>
      <c r="BE63" s="90" t="str">
        <f>IF(BD63=1,IF(ISNUMBER(MATCH(BD63,BD64,0)),"=",IF(ISNUMBER(MATCH(BD63,BD59:BD62,0)),"=","")),"")</f>
        <v/>
      </c>
      <c r="BF63" s="90">
        <f t="shared" si="305"/>
        <v>0</v>
      </c>
      <c r="BG63" s="90">
        <f>IF(AND(BF59=1,BF63=1),IF('Result Calculations'!$E141=$A63,1,0),0)</f>
        <v>0</v>
      </c>
      <c r="BH63" s="90">
        <f>IF(AND(BF62=1,BF63=1),IF('Result Calculations'!$E145=$A63,1,0),0)</f>
        <v>0</v>
      </c>
      <c r="BI63" s="90">
        <f>IF(AND(BF62=1,BF63=1),IF('Result Calculations'!$E148=$A63,1,0),0)</f>
        <v>0</v>
      </c>
      <c r="BJ63" s="90">
        <f>IF(AND(BF62=1,BF63=1),IF('Result Calculations'!$E150=$A63,1,0),0)</f>
        <v>0</v>
      </c>
      <c r="BK63" s="95"/>
      <c r="BL63" s="90">
        <f>IF(AND(BF63=1,BF64=1),IF('Result Calculations'!$E152=$A63,1,0),0)</f>
        <v>0</v>
      </c>
      <c r="BM63" s="90">
        <f t="shared" si="283"/>
        <v>0</v>
      </c>
      <c r="BN63" s="90" t="str">
        <f>IF(BM63=1,IF(ISNUMBER(MATCH(BM63,BM64,0)),"=",IF(ISNUMBER(MATCH(BM63,BM59:BM62,0)),"=","")),"")</f>
        <v/>
      </c>
      <c r="BO63" s="90">
        <f>IF(AND(BM63=1,BM59=1),IF(BG63=1,1,0),IF(AND(BM63=1,BM60=1),IF(BH63=1,1,0),IF(AND(BM63=1,BM61=1),IF(BI63=1,1,0),IF(AND(BM63=1,BM62=1),IF(BJ63=1,1,0),IF(AND(BM63=1,BM64=1),IF(BL63=1,0),0)))))</f>
        <v>0</v>
      </c>
      <c r="BP63" s="244" t="str">
        <f t="shared" si="284"/>
        <v/>
      </c>
      <c r="BQ63" s="90">
        <f t="shared" si="285"/>
        <v>0</v>
      </c>
      <c r="BR63" s="90">
        <f>IF(OR(AB63=1,B63=0,AV63=2,BP63=3),0,IF(ISERROR(RANK(BQ63,BQ59:BQ64,0)),0,RANK(BQ63,BQ59:BQ64,0)))</f>
        <v>0</v>
      </c>
      <c r="BS63" s="90" t="str">
        <f>IF(BR63=1,IF(ISNUMBER(MATCH(BR63,BR64,0)),"=",IF(ISNUMBER(MATCH(BR63,BR59:BR62,0)),"=","")),"")</f>
        <v/>
      </c>
      <c r="BT63" s="90">
        <f t="shared" si="286"/>
        <v>0</v>
      </c>
      <c r="BU63" s="90">
        <f>IF(OR(AB63=1,B63=0,AV63=2,BP63=3),0,IF(ISERROR(RANK(BT63,BT59:BT64,0)),0,RANK(BT63,BT59:BT64,0)))</f>
        <v>0</v>
      </c>
      <c r="BV63" s="90" t="str">
        <f>IF(BU63=1,IF(ISNUMBER(MATCH(BU63,BU64,0)),"=",IF(ISNUMBER(MATCH(BU63,BU59:BU62,0)),"=","")),"")</f>
        <v/>
      </c>
      <c r="BW63" s="108">
        <f t="shared" si="287"/>
        <v>0</v>
      </c>
      <c r="BX63" s="90">
        <f>IF(OR(AB63=1,B63=0,AV63=2,BP59=3),0,IF(ISERROR(RANK(BW63,BW59:BW64,0)),0,RANK(BW63,BW59:BW64,0)))</f>
        <v>0</v>
      </c>
      <c r="BY63" s="90" t="str">
        <f>IF(BX63=1,IF(ISNUMBER(MATCH(BX63,BX64,0)),"=",IF(ISNUMBER(MATCH(BX63,BX59:BX62,0)),"=","")),"")</f>
        <v/>
      </c>
      <c r="BZ63" s="90">
        <f t="shared" si="306"/>
        <v>0</v>
      </c>
      <c r="CA63" s="90">
        <f>IF(AND(BZ59=1,BZ63=1),IF('Result Calculations'!$E141=$A63,1,0),0)</f>
        <v>0</v>
      </c>
      <c r="CB63" s="90">
        <f>IF(AND(BZ62=1,BZ63=1),IF('Result Calculations'!$E145=$A63,1,0),0)</f>
        <v>0</v>
      </c>
      <c r="CC63" s="90">
        <f>IF(AND(BZ62=1,BZ63=1),IF('Result Calculations'!$E148=$A63,1,0),0)</f>
        <v>0</v>
      </c>
      <c r="CD63" s="90">
        <f>IF(AND(BZ62=1,BZ63=1),IF('Result Calculations'!$E150=$A63,1,0),0)</f>
        <v>0</v>
      </c>
      <c r="CE63" s="95"/>
      <c r="CF63" s="90">
        <f>IF(AND(BZ63=1,BZ64=1),IF('Result Calculations'!$E152=$A63,1,0),0)</f>
        <v>0</v>
      </c>
      <c r="CG63" s="90">
        <f t="shared" si="288"/>
        <v>0</v>
      </c>
      <c r="CH63" s="90" t="str">
        <f>IF(CG63=1,IF(ISNUMBER(MATCH(CG63,CG64,0)),"=",IF(ISNUMBER(MATCH(CG63,CG59:CG62,0)),"=","")),"")</f>
        <v/>
      </c>
      <c r="CI63" s="90">
        <f>IF(AND(CG63=1,CG59=1),IF(CA63=1,1,0),IF(AND(CG63=1,CG60=1),IF(CB63=1,1,0),IF(AND(CG63=1,CG61=1),IF(CC63=1,1,0),IF(AND(CG63=1,CG62=1),IF(CD63=1,1,0),IF(AND(CG63=1,CG64=1),IF(CF63=1,0),0)))))</f>
        <v>0</v>
      </c>
      <c r="CJ63" s="244" t="str">
        <f t="shared" si="307"/>
        <v/>
      </c>
      <c r="CK63" s="90">
        <f t="shared" si="289"/>
        <v>0</v>
      </c>
      <c r="CL63" s="90">
        <f>IF(OR(AB63=1,B63=0,AV63=2,BP63=3,CJ63=4),0,IF(ISERROR(RANK(CK63,CK59:CK64,0)),0,RANK(CK63,CK59:CK64,0)))</f>
        <v>0</v>
      </c>
      <c r="CM63" s="90" t="str">
        <f>IF(CL63=1,IF(ISNUMBER(MATCH(CL63,CL64,0)),"=",IF(ISNUMBER(MATCH(CL63,CL59:CL62,0)),"=","")),"")</f>
        <v/>
      </c>
      <c r="CN63" s="90">
        <f t="shared" si="290"/>
        <v>0</v>
      </c>
      <c r="CO63" s="90">
        <f>IF(OR(AB63=1,B63=0,AV63=2,BP63=3,CJ63=4),0,IF(ISERROR(RANK(CN63,CN59:CN64,0)),0,RANK(CN63,CN59:CN64,0)))</f>
        <v>0</v>
      </c>
      <c r="CP63" s="90" t="str">
        <f>IF(CO63=1,IF(ISNUMBER(MATCH(CO63,CO64,0)),"=",IF(ISNUMBER(MATCH(CO63,CO59:CO62,0)),"=","")),"")</f>
        <v/>
      </c>
      <c r="CQ63" s="108">
        <f t="shared" si="291"/>
        <v>0</v>
      </c>
      <c r="CR63" s="90">
        <f>IF(OR(AB63=1,B63=0,AV63=2,BP59=3,CJ63=4),0,IF(ISERROR(RANK(CQ63,CQ59:CQ64,0)),0,RANK(CQ63,CQ59:CQ64,0)))</f>
        <v>0</v>
      </c>
      <c r="CS63" s="90" t="str">
        <f>IF(CR63=1,IF(ISNUMBER(MATCH(CR63,CR64,0)),"=",IF(ISNUMBER(MATCH(CR63,CR59:CR62,0)),"=","")),"")</f>
        <v/>
      </c>
      <c r="CT63" s="90">
        <f t="shared" si="308"/>
        <v>0</v>
      </c>
      <c r="CU63" s="90">
        <f>IF(AND(CT59=1,CT63=1),IF('Result Calculations'!$E141=$A63,1,0),0)</f>
        <v>0</v>
      </c>
      <c r="CV63" s="90">
        <f>IF(AND(CT62=1,CT63=1),IF('Result Calculations'!$E145=$A63,1,0),0)</f>
        <v>0</v>
      </c>
      <c r="CW63" s="90">
        <f>IF(AND(CT62=1,CT63=1),IF('Result Calculations'!$E148=$A63,1,0),0)</f>
        <v>0</v>
      </c>
      <c r="CX63" s="90">
        <f>IF(AND(CT62=1,CT63=1),IF('Result Calculations'!$E150=$A63,1,0),0)</f>
        <v>0</v>
      </c>
      <c r="CY63" s="95"/>
      <c r="CZ63" s="90">
        <f>IF(AND(CT63=1,CT64=1),IF('Result Calculations'!$E152=$A63,1,0),0)</f>
        <v>0</v>
      </c>
      <c r="DA63" s="90">
        <f t="shared" si="292"/>
        <v>0</v>
      </c>
      <c r="DB63" s="90" t="str">
        <f>IF(DA63=1,IF(ISNUMBER(MATCH(DA63,DA64,0)),"=",IF(ISNUMBER(MATCH(DA63,DA59:DA62,0)),"=","")),"")</f>
        <v/>
      </c>
      <c r="DC63" s="90">
        <f>IF(AND(DA63=1,DA59=1),IF(CU63=1,1,0),IF(AND(DA63=1,DA60=1),IF(CV63=1,1,0),IF(AND(DA63=1,DA61=1),IF(CW63=1,1,0),IF(AND(DA63=1,DA62=1),IF(CX63=1,1,0),IF(AND(DA63=1,DA64=1),IF(CZ63=1,0),0)))))</f>
        <v>0</v>
      </c>
      <c r="DD63" s="244" t="str">
        <f t="shared" si="309"/>
        <v/>
      </c>
      <c r="DE63" s="90">
        <f t="shared" si="293"/>
        <v>0</v>
      </c>
      <c r="DF63" s="90">
        <f>IF(OR(AB63=1,B63=0,AV63=2,BP63=3,CJ63=4,DD63=5),0,IF(ISERROR(RANK(DE63,DE59:DE64,0)),0,RANK(DE63,DE59:DE64,0)))</f>
        <v>0</v>
      </c>
      <c r="DG63" s="90" t="str">
        <f>IF(DF63=1,IF(ISNUMBER(MATCH(DF63,DF64,0)),"=",IF(ISNUMBER(MATCH(DF63,DF59:DF62,0)),"=","")),"")</f>
        <v/>
      </c>
      <c r="DH63" s="90">
        <f t="shared" si="294"/>
        <v>0</v>
      </c>
      <c r="DI63" s="90">
        <f>IF(OR(AB63=1,B63=0,AV63=2,BP63=3,CJ63=4,DD63=5),0,IF(ISERROR(RANK(DH63,DH59:DH64,0)),0,RANK(DH63,DH59:DH64,0)))</f>
        <v>0</v>
      </c>
      <c r="DJ63" s="90" t="str">
        <f>IF(DI63=1,IF(ISNUMBER(MATCH(DI63,DI64,0)),"=",IF(ISNUMBER(MATCH(DI63,DI59:DI62,0)),"=","")),"")</f>
        <v/>
      </c>
      <c r="DK63" s="108">
        <f t="shared" si="295"/>
        <v>0</v>
      </c>
      <c r="DL63" s="90">
        <f>IF(OR(AB63=1,B63=0,AV63=2,BP59=3,CJ63=4,DD63=5),0,IF(ISERROR(RANK(DK63,DK59:DK64,0)),0,RANK(DK63,DK59:DK64,0)))</f>
        <v>0</v>
      </c>
      <c r="DM63" s="90" t="str">
        <f>IF(DL63=1,IF(ISNUMBER(MATCH(DL63,DL64,0)),"=",IF(ISNUMBER(MATCH(DL63,DL59:DL62,0)),"=","")),"")</f>
        <v/>
      </c>
      <c r="DN63" s="90">
        <f t="shared" si="310"/>
        <v>0</v>
      </c>
      <c r="DO63" s="90">
        <f>IF(AND(DN59=1,DN63=1),IF('Result Calculations'!$E141=$A63,1,0),0)</f>
        <v>0</v>
      </c>
      <c r="DP63" s="90">
        <f>IF(AND(DN62=1,DN63=1),IF('Result Calculations'!$E145=$A63,1,0),0)</f>
        <v>0</v>
      </c>
      <c r="DQ63" s="90">
        <f>IF(AND(DN62=1,DN63=1),IF('Result Calculations'!$E148=$A63,1,0),0)</f>
        <v>0</v>
      </c>
      <c r="DR63" s="90">
        <f>IF(AND(DN62=1,DN63=1),IF('Result Calculations'!$E150=$A63,1,0),0)</f>
        <v>0</v>
      </c>
      <c r="DS63" s="95"/>
      <c r="DT63" s="90">
        <f>IF(AND(DN63=1,DN64=1),IF('Result Calculations'!$E152=$A63,1,0),0)</f>
        <v>0</v>
      </c>
      <c r="DU63" s="90">
        <f t="shared" si="296"/>
        <v>0</v>
      </c>
      <c r="DV63" s="90" t="str">
        <f>IF(DU63=1,IF(ISNUMBER(MATCH(DU63,DU64,0)),"=",IF(ISNUMBER(MATCH(DU63,DU59:DU62,0)),"=","")),"")</f>
        <v/>
      </c>
      <c r="DW63" s="90">
        <f>IF(AND(DU63=1,DU59=1),IF(DO63=1,1,0),IF(AND(DU63=1,DU60=1),IF(DP63=1,1,0),IF(AND(DU63=1,DU61=1),IF(DQ63=1,1,0),IF(AND(DU63=1,DU62=1),IF(DR63=1,1,0),IF(AND(DU63=1,DU64=1),IF(DT63=1,0),0)))))</f>
        <v>0</v>
      </c>
      <c r="DX63" s="244" t="str">
        <f t="shared" si="311"/>
        <v/>
      </c>
      <c r="DY63" s="248">
        <f t="shared" si="297"/>
        <v>0</v>
      </c>
      <c r="DZ63" s="244">
        <f>RANK(DY63,DY59:DY64,0)</f>
        <v>1</v>
      </c>
      <c r="EA63" s="244" t="str">
        <f>IF(OR(ISNUMBER(MATCH(DZ63,DZ64:DZ64,0)),ISNUMBER(MATCH(DZ63,DZ59:DZ62,0))),"=","")</f>
        <v>=</v>
      </c>
    </row>
    <row r="64" spans="1:131">
      <c r="A64" s="246" t="str">
        <f>Groups!M20</f>
        <v>Lee Beng Hua (May) (Singapore )</v>
      </c>
      <c r="B64" s="90">
        <f>SUM(COUNTIF(Results!K:K,A64),COUNTIF(Results!L:L,A64))</f>
        <v>0</v>
      </c>
      <c r="C64" s="90">
        <f>SUM(COUNTIF(Results!K:K,A64))</f>
        <v>0</v>
      </c>
      <c r="D64" s="90">
        <f t="shared" si="298"/>
        <v>0</v>
      </c>
      <c r="E64" s="90">
        <f>SUM(SUMIF(Results!B:B,A64,Results!C:C),SUMIF(Results!J:J,A64,Results!G:G),SUMIF(Results!B:B,A64,Results!D:D),SUMIF(Results!J:J,A64,Results!H:H))</f>
        <v>0</v>
      </c>
      <c r="F64" s="90">
        <f>SUM(SUMIF(Results!B:B,A64,Results!G:G),SUMIF(Results!J:J,A64,Results!C:C),SUMIF(Results!B:B,A64,Results!H:H),SUMIF(Results!J:J,A64,Results!D:D))</f>
        <v>0</v>
      </c>
      <c r="G64" s="108">
        <f t="shared" si="299"/>
        <v>0</v>
      </c>
      <c r="H64" s="90">
        <f t="shared" si="300"/>
        <v>0</v>
      </c>
      <c r="I64" s="90">
        <f>SUM(SUMIF(Results!N:N,A64,Results!R:R),SUMIF(Results!T:T,A64,Results!X:X))</f>
        <v>0</v>
      </c>
      <c r="J64" s="90">
        <f>IF(B64=0,0,RANK(H64,H59:H64,0))</f>
        <v>0</v>
      </c>
      <c r="K64" s="90" t="str">
        <f>IF(J64=1,IF(ISNUMBER(MATCH(J64,J59:J63,0)),"=",""),"")</f>
        <v/>
      </c>
      <c r="L64" s="90">
        <f t="shared" si="273"/>
        <v>-1</v>
      </c>
      <c r="M64" s="90">
        <f>IF(B64=0,0,IF(ISERROR(RANK(L64,L59:L64,0)),0,RANK(L64,L59:L64,0)))</f>
        <v>0</v>
      </c>
      <c r="N64" s="90" t="str">
        <f>IF(M64=1,IF(ISNUMBER(MATCH(M64,M59:M63,0)),"=",""),"")</f>
        <v/>
      </c>
      <c r="O64" s="90">
        <f t="shared" si="274"/>
        <v>-1</v>
      </c>
      <c r="P64" s="90">
        <f>IF(B64=0,0,IF(ISERROR(RANK(O64,O59:O64,0)),0,RANK(O64,O59:O64,0)))</f>
        <v>0</v>
      </c>
      <c r="Q64" s="90" t="str">
        <f>IF(P64=1,IF(ISNUMBER(MATCH(P64,P59:P63,0)),"=",""),"")</f>
        <v/>
      </c>
      <c r="R64" s="90">
        <f t="shared" si="301"/>
        <v>0</v>
      </c>
      <c r="S64" s="90">
        <f>IF(AND(R59=1,R64=1),IF('Result Calculations'!$E142=$A64,1,0),0)</f>
        <v>0</v>
      </c>
      <c r="T64" s="90">
        <f>IF(AND(R63=1,R64=1),IF('Result Calculations'!$E146=$A64,1,0),0)</f>
        <v>0</v>
      </c>
      <c r="U64" s="90">
        <f>IF(AND(R63=1,R64=1),IF('Result Calculations'!$E149=$A64,1,0),0)</f>
        <v>0</v>
      </c>
      <c r="V64" s="90">
        <f>IF(AND(R62=1,R64=1),IF('Result Calculations'!$E151=$A64,1,0),0)</f>
        <v>0</v>
      </c>
      <c r="W64" s="90">
        <f>IF(AND(R63=1,R64=1),IF('Result Calculations'!$E152=$A121,1,0),0)</f>
        <v>0</v>
      </c>
      <c r="X64" s="95"/>
      <c r="Y64" s="90">
        <f t="shared" si="275"/>
        <v>0</v>
      </c>
      <c r="Z64" s="90" t="str">
        <f>IF(Y64=1,IF(ISNUMBER(MATCH(Y64,Y59:Y63,0)),"=",""),"")</f>
        <v/>
      </c>
      <c r="AA64" s="90">
        <f>IF(AND(Y64=1,Y59=1),IF(S64=1,1,0),IF(AND(Y64=1,Y60=1),IF(#REF!=1,1,0),IF(AND(Y64=1,Y61=1),IF(U64=1,1,0),IF(AND(Y64=1,Y62=1),IF(V64=1,1,0),IF(AND(Y64=1,Y63=1),IF(W64=1,0),0)))))</f>
        <v>0</v>
      </c>
      <c r="AB64" s="244" t="str">
        <f t="shared" si="302"/>
        <v/>
      </c>
      <c r="AC64" s="90">
        <f t="shared" si="276"/>
        <v>0</v>
      </c>
      <c r="AD64" s="90">
        <f>IF(OR(AB64=1,B64=0),0,IF(ISERROR(RANK(AC64,AC59:AC64,0)),0,RANK(AC64,AC59:AC64,0)))</f>
        <v>0</v>
      </c>
      <c r="AE64" s="90" t="str">
        <f>IF(AD64=1,IF(ISNUMBER(MATCH(AD64,AD59:AD63,0)),"=",""),"")</f>
        <v/>
      </c>
      <c r="AF64" s="90">
        <f t="shared" si="277"/>
        <v>-1</v>
      </c>
      <c r="AG64" s="90">
        <f>IF(OR(AB64=1,B64=0),0,IF(ISERROR(RANK(AF64,AF59:AF64,0)),0,RANK(AF64,AF59:AF64,0)))</f>
        <v>0</v>
      </c>
      <c r="AH64" s="90" t="str">
        <f>IF(AG64=1,IF(ISNUMBER(MATCH(AG64,AG59:AG63,0)),"=",""),"")</f>
        <v/>
      </c>
      <c r="AI64" s="90">
        <f t="shared" si="278"/>
        <v>-1</v>
      </c>
      <c r="AJ64" s="90">
        <f>IF(OR(AB64=1,B64=0),0,IF(ISERROR(RANK(AI64,AI59:AI64,0)),0,RANK(AI64,AI59:AI64,0)))</f>
        <v>0</v>
      </c>
      <c r="AK64" s="90" t="str">
        <f>IF(AJ64=1,IF(ISNUMBER(MATCH(AJ64,AJ59:AJ63,0)),"=",""),"")</f>
        <v/>
      </c>
      <c r="AL64" s="90">
        <f t="shared" si="303"/>
        <v>0</v>
      </c>
      <c r="AM64" s="90">
        <f>IF(AND(AL59=1,AL64=1),IF('Result Calculations'!$E142=$A64,1,0),0)</f>
        <v>0</v>
      </c>
      <c r="AN64" s="90">
        <f>IF(AND(AL63=1,AL64=1),IF('Result Calculations'!$E146=$A64,1,0),0)</f>
        <v>0</v>
      </c>
      <c r="AO64" s="90">
        <f>IF(AND(AL63=1,AL64=1),IF('Result Calculations'!$E149=$A64,1,0),0)</f>
        <v>0</v>
      </c>
      <c r="AP64" s="90">
        <f>IF(AND(AL62=1,AL64=1),IF('Result Calculations'!$E151=$A64,1,0),0)</f>
        <v>0</v>
      </c>
      <c r="AQ64" s="90">
        <f>IF(AND(AL63=1,AL64=1),IF('Result Calculations'!$E152=$A121,1,0),0)</f>
        <v>0</v>
      </c>
      <c r="AR64" s="95"/>
      <c r="AS64" s="90">
        <f t="shared" si="279"/>
        <v>0</v>
      </c>
      <c r="AT64" s="90" t="str">
        <f>IF(AS64=1,IF(ISNUMBER(MATCH(AS64,AS59:AS63,0)),"=",""),"")</f>
        <v/>
      </c>
      <c r="AU64" s="90">
        <f>IF(AND(AS64=1,AS59=1),IF(AM64=1,1,0),IF(AND(AS64=1,AS60=1),IF(L64=1,1,0),IF(AND(AS64=1,AS61=1),IF(AO64=1,1,0),IF(AND(AS64=1,AS62=1),IF(AP64=1,1,0),IF(AND(AS64=1,AS63=1),IF(AQ64=1,0),0)))))</f>
        <v>0</v>
      </c>
      <c r="AV64" s="244" t="str">
        <f t="shared" si="304"/>
        <v/>
      </c>
      <c r="AW64" s="90">
        <f t="shared" si="280"/>
        <v>0</v>
      </c>
      <c r="AX64" s="90">
        <f>IF(OR(AB64=1,B64=0,AV64=2),0,IF(ISERROR(RANK(AW64,AW59:AW64,0)),0,RANK(AW64,AW59:AW64,0)))</f>
        <v>0</v>
      </c>
      <c r="AY64" s="90" t="str">
        <f>IF(AX64=1,IF(ISNUMBER(MATCH(AX64,AX59:AX63,0)),"=",""),"")</f>
        <v/>
      </c>
      <c r="AZ64" s="90">
        <f t="shared" si="281"/>
        <v>0</v>
      </c>
      <c r="BA64" s="90">
        <f>IF(OR(AB64=1,B64=0,AV64=2),0,IF(ISERROR(RANK(AZ64,AZ59:AZ64,0)),0,RANK(AZ64,AZ59:AZ64,0)))</f>
        <v>0</v>
      </c>
      <c r="BB64" s="90" t="str">
        <f>IF(BA64=1,IF(ISNUMBER(MATCH(BA64,BA59:BA63,0)),"=",""),"")</f>
        <v/>
      </c>
      <c r="BC64" s="108">
        <f t="shared" si="282"/>
        <v>0</v>
      </c>
      <c r="BD64" s="90">
        <f>IF(OR(AB64=1,B64=0,AV64=2),0,IF(ISERROR(RANK(BC64,BC59:BC64,0)),0,RANK(BC64,BC59:BC64,0)))</f>
        <v>0</v>
      </c>
      <c r="BE64" s="90" t="str">
        <f>IF(BD64=1,IF(ISNUMBER(MATCH(BD64,BD59:BD63,0)),"=",""),"")</f>
        <v/>
      </c>
      <c r="BF64" s="90">
        <f t="shared" si="305"/>
        <v>0</v>
      </c>
      <c r="BG64" s="90">
        <f>IF(AND(BF59=1,BF64=1),IF('Result Calculations'!$E142=$A64,1,0),0)</f>
        <v>0</v>
      </c>
      <c r="BH64" s="90">
        <f>IF(AND(BF63=1,BF64=1),IF('Result Calculations'!$E146=$A64,1,0),0)</f>
        <v>0</v>
      </c>
      <c r="BI64" s="90">
        <f>IF(AND(BF63=1,BF64=1),IF('Result Calculations'!$E149=$A64,1,0),0)</f>
        <v>0</v>
      </c>
      <c r="BJ64" s="90">
        <f>IF(AND(BF62=1,BF64=1),IF('Result Calculations'!$E151=$A64,1,0),0)</f>
        <v>0</v>
      </c>
      <c r="BK64" s="90">
        <f>IF(AND(BF63=1,BF64=1),IF('Result Calculations'!$E152=$A121,1,0),0)</f>
        <v>0</v>
      </c>
      <c r="BL64" s="95"/>
      <c r="BM64" s="90">
        <f t="shared" si="283"/>
        <v>0</v>
      </c>
      <c r="BN64" s="90" t="str">
        <f>IF(BM64=1,IF(ISNUMBER(MATCH(BM64,BM59:BM63,0)),"=",""),"")</f>
        <v/>
      </c>
      <c r="BO64" s="90">
        <f>IF(AND(BM64=1,BM59=1),IF(BG64=1,1,0),IF(AND(BM64=1,BM60=1),IF(AF64=1,1,0),IF(AND(BM64=1,BM61=1),IF(BI64=1,1,0),IF(AND(BM64=1,BM62=1),IF(BJ64=1,1,0),IF(AND(BM64=1,BM63=1),IF(BK64=1,0),0)))))</f>
        <v>0</v>
      </c>
      <c r="BP64" s="244" t="str">
        <f t="shared" si="284"/>
        <v/>
      </c>
      <c r="BQ64" s="90">
        <f t="shared" si="285"/>
        <v>0</v>
      </c>
      <c r="BR64" s="90">
        <f>IF(OR(AB64=1,B64=0,AV64=2,BP64=3),0,IF(ISERROR(RANK(BQ64,BQ59:BQ64,0)),0,RANK(BQ64,BQ59:BQ64,0)))</f>
        <v>0</v>
      </c>
      <c r="BS64" s="90" t="str">
        <f>IF(BR64=1,IF(ISNUMBER(MATCH(BR64,BR59:BR63,0)),"=",""),"")</f>
        <v/>
      </c>
      <c r="BT64" s="90">
        <f t="shared" si="286"/>
        <v>0</v>
      </c>
      <c r="BU64" s="90">
        <f>IF(OR(AB64=1,B64=0,AV64=2,BP64=3),0,IF(ISERROR(RANK(BT64,BT59:BT64,0)),0,RANK(BT64,BT59:BT64,0)))</f>
        <v>0</v>
      </c>
      <c r="BV64" s="90" t="str">
        <f>IF(BU64=1,IF(ISNUMBER(MATCH(BU64,BU59:BU63,0)),"=",""),"")</f>
        <v/>
      </c>
      <c r="BW64" s="108">
        <f t="shared" si="287"/>
        <v>0</v>
      </c>
      <c r="BX64" s="90">
        <f>IF(OR(AB64=1,B64=0,AV64=2,BP59=3),0,IF(ISERROR(RANK(BW64,BW59:BW64,0)),0,RANK(BW64,BW59:BW64,0)))</f>
        <v>0</v>
      </c>
      <c r="BY64" s="90" t="str">
        <f>IF(BX64=1,IF(ISNUMBER(MATCH(BX64,BX59:BX63,0)),"=",""),"")</f>
        <v/>
      </c>
      <c r="BZ64" s="90">
        <f t="shared" si="306"/>
        <v>0</v>
      </c>
      <c r="CA64" s="90">
        <f>IF(AND(BZ59=1,BZ64=1),IF('Result Calculations'!$E142=$A64,1,0),0)</f>
        <v>0</v>
      </c>
      <c r="CB64" s="90">
        <f>IF(AND(BZ63=1,BZ64=1),IF('Result Calculations'!$E146=$A64,1,0),0)</f>
        <v>0</v>
      </c>
      <c r="CC64" s="90">
        <f>IF(AND(BZ63=1,BZ64=1),IF('Result Calculations'!$E149=$A64,1,0),0)</f>
        <v>0</v>
      </c>
      <c r="CD64" s="90">
        <f>IF(AND(BZ62=1,BZ64=1),IF('Result Calculations'!$E151=$A64,1,0),0)</f>
        <v>0</v>
      </c>
      <c r="CE64" s="90">
        <f>IF(AND(BZ63=1,BZ64=1),IF('Result Calculations'!$E152=$A121,1,0),0)</f>
        <v>0</v>
      </c>
      <c r="CF64" s="95"/>
      <c r="CG64" s="90">
        <f t="shared" si="288"/>
        <v>0</v>
      </c>
      <c r="CH64" s="90" t="str">
        <f>IF(CG64=1,IF(ISNUMBER(MATCH(CG64,CG59:CG63,0)),"=",""),"")</f>
        <v/>
      </c>
      <c r="CI64" s="90">
        <f>IF(AND(CG64=1,CG59=1),IF(CA64=1,1,0),IF(AND(CG64=1,CG60=1),IF(AZ64=1,1,0),IF(AND(CG64=1,CG61=1),IF(CC64=1,1,0),IF(AND(CG64=1,CG62=1),IF(CD64=1,1,0),IF(AND(CG64=1,CG63=1),IF(CE64=1,0),0)))))</f>
        <v>0</v>
      </c>
      <c r="CJ64" s="244" t="str">
        <f t="shared" si="307"/>
        <v/>
      </c>
      <c r="CK64" s="90">
        <f t="shared" si="289"/>
        <v>0</v>
      </c>
      <c r="CL64" s="90">
        <f>IF(OR(AB64=1,B64=0,AV64=2,BP64=3,CJ64=4),0,IF(ISERROR(RANK(CK64,CK59:CK64,0)),0,RANK(CK64,CK59:CK64,0)))</f>
        <v>0</v>
      </c>
      <c r="CM64" s="90" t="str">
        <f>IF(CL64=1,IF(ISNUMBER(MATCH(CL64,CL59:CL63,0)),"=",""),"")</f>
        <v/>
      </c>
      <c r="CN64" s="90">
        <f t="shared" si="290"/>
        <v>0</v>
      </c>
      <c r="CO64" s="90">
        <f>IF(OR(AB64=1,B64=0,AV64=2,BP64=3,CJ64=4),0,IF(ISERROR(RANK(CN64,CN59:CN64,0)),0,RANK(CN64,CN59:CN64,0)))</f>
        <v>0</v>
      </c>
      <c r="CP64" s="90" t="str">
        <f>IF(CO64=1,IF(ISNUMBER(MATCH(CO64,CO59:CO63,0)),"=",""),"")</f>
        <v/>
      </c>
      <c r="CQ64" s="108">
        <f t="shared" si="291"/>
        <v>0</v>
      </c>
      <c r="CR64" s="90">
        <f>IF(OR(AB64=1,B64=0,AV64=2,BP59=3,CJ64=4),0,IF(ISERROR(RANK(CQ64,CQ59:CQ64,0)),0,RANK(CQ64,CQ59:CQ64,0)))</f>
        <v>0</v>
      </c>
      <c r="CS64" s="90" t="str">
        <f>IF(CR64=1,IF(ISNUMBER(MATCH(CR64,CR59:CR63,0)),"=",""),"")</f>
        <v/>
      </c>
      <c r="CT64" s="90">
        <f t="shared" si="308"/>
        <v>0</v>
      </c>
      <c r="CU64" s="90">
        <f>IF(AND(CT59=1,CT64=1),IF('Result Calculations'!$E142=$A64,1,0),0)</f>
        <v>0</v>
      </c>
      <c r="CV64" s="90">
        <f>IF(AND(CT63=1,CT64=1),IF('Result Calculations'!$E146=$A64,1,0),0)</f>
        <v>0</v>
      </c>
      <c r="CW64" s="90">
        <f>IF(AND(CT63=1,CT64=1),IF('Result Calculations'!$E149=$A64,1,0),0)</f>
        <v>0</v>
      </c>
      <c r="CX64" s="90">
        <f>IF(AND(CT62=1,CT64=1),IF('Result Calculations'!$E151=$A64,1,0),0)</f>
        <v>0</v>
      </c>
      <c r="CY64" s="90">
        <f>IF(AND(CT63=1,CT64=1),IF('Result Calculations'!$E152=$A121,1,0),0)</f>
        <v>0</v>
      </c>
      <c r="CZ64" s="95"/>
      <c r="DA64" s="90">
        <f t="shared" si="292"/>
        <v>0</v>
      </c>
      <c r="DB64" s="90" t="str">
        <f>IF(DA64=1,IF(ISNUMBER(MATCH(DA64,DA59:DA63,0)),"=",""),"")</f>
        <v/>
      </c>
      <c r="DC64" s="90">
        <f>IF(AND(DA64=1,DA59=1),IF(CU64=1,1,0),IF(AND(DA64=1,DA60=1),IF(BT64=1,1,0),IF(AND(DA64=1,DA61=1),IF(CW64=1,1,0),IF(AND(DA64=1,DA62=1),IF(CX64=1,1,0),IF(AND(DA64=1,DA63=1),IF(CY64=1,0),0)))))</f>
        <v>0</v>
      </c>
      <c r="DD64" s="244" t="str">
        <f t="shared" si="309"/>
        <v/>
      </c>
      <c r="DE64" s="90">
        <f t="shared" si="293"/>
        <v>0</v>
      </c>
      <c r="DF64" s="90">
        <f>IF(OR(AB64=1,B64=0,AV64=2,BP64=3,CJ64=4,DD64=5),0,IF(ISERROR(RANK(DE64,DE59:DE64,0)),0,RANK(DE64,DE59:DE64,0)))</f>
        <v>0</v>
      </c>
      <c r="DG64" s="90" t="str">
        <f>IF(DF64=1,IF(ISNUMBER(MATCH(DF64,DF59:DF63,0)),"=",""),"")</f>
        <v/>
      </c>
      <c r="DH64" s="90">
        <f t="shared" si="294"/>
        <v>0</v>
      </c>
      <c r="DI64" s="90">
        <f>IF(OR(AB64=1,B64=0,AV64=2,BP64=3,CJ64=4,DD64=5),0,IF(ISERROR(RANK(DH64,DH59:DH64,0)),0,RANK(DH64,DH59:DH64,0)))</f>
        <v>0</v>
      </c>
      <c r="DJ64" s="90" t="str">
        <f>IF(DI64=1,IF(ISNUMBER(MATCH(DI64,DI59:DI63,0)),"=",""),"")</f>
        <v/>
      </c>
      <c r="DK64" s="108">
        <f t="shared" si="295"/>
        <v>0</v>
      </c>
      <c r="DL64" s="90">
        <f>IF(OR(AB64=1,B64=0,AV64=2,BP59=3,CJ64=4,DD64=5),0,IF(ISERROR(RANK(DK64,DK59:DK64,0)),0,RANK(DK64,DK59:DK64,0)))</f>
        <v>0</v>
      </c>
      <c r="DM64" s="90" t="str">
        <f>IF(DL64=1,IF(ISNUMBER(MATCH(DL64,DL59:DL63,0)),"=",""),"")</f>
        <v/>
      </c>
      <c r="DN64" s="90">
        <f t="shared" si="310"/>
        <v>0</v>
      </c>
      <c r="DO64" s="90">
        <f>IF(AND(DN59=1,DN64=1),IF('Result Calculations'!$E142=$A64,1,0),0)</f>
        <v>0</v>
      </c>
      <c r="DP64" s="90">
        <f>IF(AND(DN63=1,DN64=1),IF('Result Calculations'!$E146=$A64,1,0),0)</f>
        <v>0</v>
      </c>
      <c r="DQ64" s="90">
        <f>IF(AND(DN63=1,DN64=1),IF('Result Calculations'!$E149=$A64,1,0),0)</f>
        <v>0</v>
      </c>
      <c r="DR64" s="90">
        <f>IF(AND(DN62=1,DN64=1),IF('Result Calculations'!$E151=$A64,1,0),0)</f>
        <v>0</v>
      </c>
      <c r="DS64" s="90">
        <f>IF(AND(DN63=1,DN64=1),IF('Result Calculations'!$E152=$A121,1,0),0)</f>
        <v>0</v>
      </c>
      <c r="DT64" s="95"/>
      <c r="DU64" s="90">
        <f t="shared" si="296"/>
        <v>0</v>
      </c>
      <c r="DV64" s="90" t="str">
        <f>IF(DU64=1,IF(ISNUMBER(MATCH(DU64,DU59:DU63,0)),"=",""),"")</f>
        <v/>
      </c>
      <c r="DW64" s="90">
        <f>IF(AND(DU64=1,DU59=1),IF(DO64=1,1,0),IF(AND(DU64=1,DU60=1),IF(CN64=1,1,0),IF(AND(DU64=1,DU61=1),IF(DQ64=1,1,0),IF(AND(DU64=1,DU62=1),IF(DR64=1,1,0),IF(AND(DU64=1,DU63=1),IF(DS64=1,0),0)))))</f>
        <v>0</v>
      </c>
      <c r="DX64" s="244" t="str">
        <f t="shared" si="311"/>
        <v/>
      </c>
      <c r="DY64" s="248">
        <f t="shared" si="297"/>
        <v>0</v>
      </c>
      <c r="DZ64" s="244">
        <f>RANK(DY64,DY59:DY64,0)</f>
        <v>1</v>
      </c>
      <c r="EA64" s="244" t="str">
        <f>IF(ISNUMBER(MATCH(DZ64,DZ59:DZ63,0)),"=","")</f>
        <v>=</v>
      </c>
    </row>
    <row r="65" spans="1:131">
      <c r="B65" s="90"/>
      <c r="C65" s="90"/>
      <c r="D65" s="90"/>
      <c r="E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244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244"/>
      <c r="BR65" s="90"/>
      <c r="BS65" s="90"/>
      <c r="BT65" s="90"/>
      <c r="BU65" s="90"/>
      <c r="BX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244"/>
      <c r="CL65" s="90"/>
      <c r="CO65" s="90"/>
      <c r="CR65" s="90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244"/>
      <c r="DF65" s="90"/>
      <c r="DI65" s="90"/>
      <c r="DL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244"/>
    </row>
    <row r="66" spans="1:131" ht="60" customHeight="1">
      <c r="A66" s="245" t="s">
        <v>614</v>
      </c>
      <c r="B66" s="93" t="s">
        <v>572</v>
      </c>
      <c r="C66" s="93" t="s">
        <v>573</v>
      </c>
      <c r="D66" s="93" t="s">
        <v>574</v>
      </c>
      <c r="E66" s="94" t="s">
        <v>598</v>
      </c>
      <c r="F66" s="94" t="s">
        <v>599</v>
      </c>
      <c r="G66" s="94" t="s">
        <v>600</v>
      </c>
      <c r="H66" s="94" t="s">
        <v>595</v>
      </c>
      <c r="I66" s="94" t="s">
        <v>601</v>
      </c>
      <c r="J66" s="302" t="s">
        <v>604</v>
      </c>
      <c r="K66" s="302"/>
      <c r="L66" s="94" t="s">
        <v>603</v>
      </c>
      <c r="M66" s="302" t="s">
        <v>605</v>
      </c>
      <c r="N66" s="302"/>
      <c r="O66" s="94" t="s">
        <v>560</v>
      </c>
      <c r="P66" s="302" t="s">
        <v>575</v>
      </c>
      <c r="Q66" s="302"/>
      <c r="R66" s="94" t="s">
        <v>576</v>
      </c>
      <c r="S66" s="302" t="s">
        <v>292</v>
      </c>
      <c r="T66" s="302"/>
      <c r="U66" s="302"/>
      <c r="V66" s="302"/>
      <c r="W66" s="302"/>
      <c r="X66" s="302"/>
      <c r="Y66" s="302" t="s">
        <v>577</v>
      </c>
      <c r="Z66" s="302"/>
      <c r="AA66" s="94" t="s">
        <v>590</v>
      </c>
      <c r="AB66" s="247" t="s">
        <v>578</v>
      </c>
      <c r="AC66" s="94" t="s">
        <v>595</v>
      </c>
      <c r="AD66" s="302" t="s">
        <v>604</v>
      </c>
      <c r="AE66" s="302"/>
      <c r="AF66" s="94" t="s">
        <v>602</v>
      </c>
      <c r="AG66" s="302" t="s">
        <v>605</v>
      </c>
      <c r="AH66" s="302"/>
      <c r="AI66" s="94" t="s">
        <v>560</v>
      </c>
      <c r="AJ66" s="302" t="s">
        <v>575</v>
      </c>
      <c r="AK66" s="302"/>
      <c r="AL66" s="94" t="s">
        <v>576</v>
      </c>
      <c r="AM66" s="302" t="s">
        <v>292</v>
      </c>
      <c r="AN66" s="302"/>
      <c r="AO66" s="302"/>
      <c r="AP66" s="302"/>
      <c r="AQ66" s="302"/>
      <c r="AR66" s="302"/>
      <c r="AS66" s="302" t="s">
        <v>577</v>
      </c>
      <c r="AT66" s="302"/>
      <c r="AU66" s="94" t="s">
        <v>590</v>
      </c>
      <c r="AV66" s="247" t="s">
        <v>579</v>
      </c>
      <c r="AW66" s="94" t="s">
        <v>595</v>
      </c>
      <c r="AX66" s="302" t="s">
        <v>604</v>
      </c>
      <c r="AY66" s="302"/>
      <c r="AZ66" s="94" t="s">
        <v>602</v>
      </c>
      <c r="BA66" s="302" t="s">
        <v>605</v>
      </c>
      <c r="BB66" s="302"/>
      <c r="BC66" s="94" t="s">
        <v>560</v>
      </c>
      <c r="BD66" s="302" t="s">
        <v>575</v>
      </c>
      <c r="BE66" s="302"/>
      <c r="BF66" s="94" t="s">
        <v>576</v>
      </c>
      <c r="BG66" s="302" t="s">
        <v>292</v>
      </c>
      <c r="BH66" s="302"/>
      <c r="BI66" s="302"/>
      <c r="BJ66" s="302"/>
      <c r="BK66" s="302"/>
      <c r="BL66" s="302"/>
      <c r="BM66" s="302" t="s">
        <v>577</v>
      </c>
      <c r="BN66" s="302"/>
      <c r="BO66" s="94" t="s">
        <v>590</v>
      </c>
      <c r="BP66" s="247" t="s">
        <v>580</v>
      </c>
      <c r="BQ66" s="94" t="s">
        <v>595</v>
      </c>
      <c r="BR66" s="302" t="s">
        <v>604</v>
      </c>
      <c r="BS66" s="302"/>
      <c r="BT66" s="94" t="s">
        <v>602</v>
      </c>
      <c r="BU66" s="302" t="s">
        <v>605</v>
      </c>
      <c r="BV66" s="302"/>
      <c r="BW66" s="94" t="s">
        <v>560</v>
      </c>
      <c r="BX66" s="302" t="s">
        <v>575</v>
      </c>
      <c r="BY66" s="302"/>
      <c r="BZ66" s="94" t="s">
        <v>576</v>
      </c>
      <c r="CA66" s="302" t="s">
        <v>292</v>
      </c>
      <c r="CB66" s="302"/>
      <c r="CC66" s="302"/>
      <c r="CD66" s="302"/>
      <c r="CE66" s="302"/>
      <c r="CF66" s="302"/>
      <c r="CG66" s="302" t="s">
        <v>577</v>
      </c>
      <c r="CH66" s="302"/>
      <c r="CI66" s="94" t="s">
        <v>590</v>
      </c>
      <c r="CJ66" s="247" t="s">
        <v>581</v>
      </c>
      <c r="CK66" s="94" t="s">
        <v>595</v>
      </c>
      <c r="CL66" s="302" t="s">
        <v>604</v>
      </c>
      <c r="CM66" s="302"/>
      <c r="CN66" s="94" t="s">
        <v>602</v>
      </c>
      <c r="CO66" s="302" t="s">
        <v>605</v>
      </c>
      <c r="CP66" s="302"/>
      <c r="CQ66" s="94" t="s">
        <v>560</v>
      </c>
      <c r="CR66" s="302" t="s">
        <v>575</v>
      </c>
      <c r="CS66" s="302"/>
      <c r="CT66" s="94" t="s">
        <v>576</v>
      </c>
      <c r="CU66" s="302" t="s">
        <v>292</v>
      </c>
      <c r="CV66" s="302"/>
      <c r="CW66" s="302"/>
      <c r="CX66" s="302"/>
      <c r="CY66" s="302"/>
      <c r="CZ66" s="302"/>
      <c r="DA66" s="302" t="s">
        <v>577</v>
      </c>
      <c r="DB66" s="302"/>
      <c r="DC66" s="94" t="s">
        <v>590</v>
      </c>
      <c r="DD66" s="247" t="s">
        <v>582</v>
      </c>
      <c r="DE66" s="94" t="s">
        <v>595</v>
      </c>
      <c r="DF66" s="302" t="s">
        <v>604</v>
      </c>
      <c r="DG66" s="302"/>
      <c r="DH66" s="94" t="s">
        <v>602</v>
      </c>
      <c r="DI66" s="302" t="s">
        <v>605</v>
      </c>
      <c r="DJ66" s="302"/>
      <c r="DK66" s="94" t="s">
        <v>560</v>
      </c>
      <c r="DL66" s="302" t="s">
        <v>575</v>
      </c>
      <c r="DM66" s="302"/>
      <c r="DN66" s="94" t="s">
        <v>576</v>
      </c>
      <c r="DO66" s="302" t="s">
        <v>292</v>
      </c>
      <c r="DP66" s="302"/>
      <c r="DQ66" s="302"/>
      <c r="DR66" s="302"/>
      <c r="DS66" s="302"/>
      <c r="DT66" s="302"/>
      <c r="DU66" s="302" t="s">
        <v>577</v>
      </c>
      <c r="DV66" s="302"/>
      <c r="DW66" s="94" t="s">
        <v>590</v>
      </c>
      <c r="DX66" s="247" t="s">
        <v>583</v>
      </c>
    </row>
    <row r="67" spans="1:131">
      <c r="A67" s="246" t="str">
        <f>Groups!R15</f>
        <v>Linda Ng (Canada )</v>
      </c>
      <c r="B67" s="90">
        <f>SUM(COUNTIF(Results!K:K,A67),COUNTIF(Results!L:L,A67))</f>
        <v>0</v>
      </c>
      <c r="C67" s="90">
        <f>SUM(COUNTIF(Results!K:K,A67))</f>
        <v>0</v>
      </c>
      <c r="D67" s="90">
        <f>B67-C67</f>
        <v>0</v>
      </c>
      <c r="E67" s="90">
        <f>SUM(SUMIF(Results!B:B,A67,Results!C:C),SUMIF(Results!J:J,A67,Results!G:G),SUMIF(Results!B:B,A67,Results!D:D),SUMIF(Results!J:J,A67,Results!H:H))</f>
        <v>0</v>
      </c>
      <c r="F67" s="90">
        <f>SUM(SUMIF(Results!B:B,A67,Results!G:G),SUMIF(Results!J:J,A67,Results!C:C),SUMIF(Results!B:B,A67,Results!H:H),SUMIF(Results!J:J,A67,Results!D:D))</f>
        <v>0</v>
      </c>
      <c r="G67" s="108">
        <f>E67-F67</f>
        <v>0</v>
      </c>
      <c r="H67" s="90">
        <f>C67*3</f>
        <v>0</v>
      </c>
      <c r="I67" s="90">
        <f>SUM(SUMIF(Results!N:N,A67,Results!R:R),SUMIF(Results!T:T,A67,Results!X:X))</f>
        <v>0</v>
      </c>
      <c r="J67" s="90">
        <f>IF(B67=0,0,RANK(H67,H67:H72,0))</f>
        <v>0</v>
      </c>
      <c r="K67" s="90" t="str">
        <f>IF(J67=1,IF(ISNUMBER(MATCH(J67,J68:J72,0)),"=",""),"")</f>
        <v/>
      </c>
      <c r="L67" s="90">
        <f t="shared" ref="L67:L72" si="312">IF(J67=1,I67,-1)</f>
        <v>-1</v>
      </c>
      <c r="M67" s="90">
        <f>IF(B67=0,0,IF(ISERROR(RANK(L67,L67:L72,0)),0,RANK(L67,L67:L72,0)))</f>
        <v>0</v>
      </c>
      <c r="N67" s="90" t="str">
        <f>IF(M67=1,IF(ISNUMBER(MATCH(M67,M68:M72,0)),"=",""),"")</f>
        <v/>
      </c>
      <c r="O67" s="90">
        <f t="shared" ref="O67:O72" si="313">IF(M67=1,G67,-1)</f>
        <v>-1</v>
      </c>
      <c r="P67" s="90">
        <f>IF(B67=0,0,IF(ISERROR(RANK(O67,O67:O72,0)),0,RANK(O67,O67:O72,0)))</f>
        <v>0</v>
      </c>
      <c r="Q67" s="90" t="str">
        <f>IF(P67=1,IF(ISNUMBER(MATCH(P67,P68:P72,0)),"=",""),"")</f>
        <v/>
      </c>
      <c r="R67" s="90">
        <f>IF(CONCATENATE(P67,Q67)="1=",1,0)</f>
        <v>0</v>
      </c>
      <c r="S67" s="95"/>
      <c r="T67" s="90">
        <f>IF(AND(R67=1,R68=1),IF('Result Calculations'!$E157=$A67,1,0),0)</f>
        <v>0</v>
      </c>
      <c r="U67" s="90">
        <f>IF(AND(R67=1,R69=1),IF('Result Calculations'!$E158=$A67,1,0),0)</f>
        <v>0</v>
      </c>
      <c r="V67" s="90">
        <f>IF(AND(R67=1,R70=1),IF('Result Calculations'!$E159=$A67,1,0),0)</f>
        <v>0</v>
      </c>
      <c r="W67" s="90">
        <f>IF(AND(R67=1,R71=1),IF('Result Calculations'!$E160=$A67,1,0),0)</f>
        <v>0</v>
      </c>
      <c r="X67" s="90">
        <f>IF(AND(R67=1,R72=1),IF('Result Calculations'!$E161=$A67,1,0),0)</f>
        <v>0</v>
      </c>
      <c r="Y67" s="90">
        <f t="shared" ref="Y67:Y72" si="314">SUM(S67:X67)</f>
        <v>0</v>
      </c>
      <c r="Z67" s="90" t="str">
        <f>IF(Y67=1,IF(ISNUMBER(MATCH(Y67,Y68:Y72,0)),"=",""),"")</f>
        <v/>
      </c>
      <c r="AA67" s="90">
        <f>IF(AND(Y67=1,Y68=1),IF(T67=1,1,0),IF(AND(Y67=1,Y69=1),IF(U67=1,1,0),IF(AND(Y67=1,Y70=1),IF(V67=1,1,0),IF(AND(Y67=1,Y71=1),IF(W67=1,1,0),IF(AND(Y67=1,Y72=1),IF(X67=1,0),0)))))</f>
        <v>0</v>
      </c>
      <c r="AB67" s="244" t="str">
        <f>IF(J67=1,IF(K67="=",IF(M67=1,IF(N67="=",IF(P67=1,IF(Q67="=",IF(Y67=1,IF(Z67="=",IF(AA67=1,1,""),1),""),1),""),1),""),1),"")</f>
        <v/>
      </c>
      <c r="AC67" s="90">
        <f t="shared" ref="AC67:AC72" si="315">IF(OR(B67=0,AB67=1),0,H67)</f>
        <v>0</v>
      </c>
      <c r="AD67" s="90">
        <f>IF(OR(AB67=1,B67=0),0,IF(ISERROR(RANK(AC67,AC67:AC72,0)),0,RANK(AC67,AC67:AC72,0)))</f>
        <v>0</v>
      </c>
      <c r="AE67" s="90" t="str">
        <f>IF(AD67=1,IF(ISNUMBER(MATCH(AD67,AD68:AD72,0)),"=",""),"")</f>
        <v/>
      </c>
      <c r="AF67" s="90">
        <f t="shared" ref="AF67:AF72" si="316">IF(AD67=1,I67,-1)</f>
        <v>-1</v>
      </c>
      <c r="AG67" s="90">
        <f>IF(OR(AB67=1,B67=0),0,IF(ISERROR(RANK(AF67,AF67:AF72,0)),0,RANK(AF67,AF67:AF72,0)))</f>
        <v>0</v>
      </c>
      <c r="AH67" s="90" t="str">
        <f>IF(AG67=1,IF(ISNUMBER(MATCH(AG67,AG68:AG72,0)),"=",""),"")</f>
        <v/>
      </c>
      <c r="AI67" s="90">
        <f t="shared" ref="AI67:AI72" si="317">IF(AG67=1,G67,-1)</f>
        <v>-1</v>
      </c>
      <c r="AJ67" s="90">
        <f>IF(OR(AB67=1,B67=0),0,IF(ISERROR(RANK(AI67,AI67:AI72,0)),0,RANK(AI67,AI67:AI72,0)))</f>
        <v>0</v>
      </c>
      <c r="AK67" s="90" t="str">
        <f>IF(AJ67=1,IF(ISNUMBER(MATCH(AJ67,AJ68:AJ72,0)),"=",""),"")</f>
        <v/>
      </c>
      <c r="AL67" s="90">
        <f>IF(CONCATENATE(AJ67,AK67)="1=",1,0)</f>
        <v>0</v>
      </c>
      <c r="AM67" s="95"/>
      <c r="AN67" s="90">
        <f>IF(AND(AL67=1,AL68=1),IF('Result Calculations'!$E157=$A67,1,0),0)</f>
        <v>0</v>
      </c>
      <c r="AO67" s="90">
        <f>IF(AND(AL67=1,AL69=1),IF('Result Calculations'!$E158=$A67,1,0),0)</f>
        <v>0</v>
      </c>
      <c r="AP67" s="90">
        <f>IF(AND(AL67=1,AL70=1),IF('Result Calculations'!$E159=$A67,1,0),0)</f>
        <v>0</v>
      </c>
      <c r="AQ67" s="90">
        <f>IF(AND(AL67=1,AL71=1),IF('Result Calculations'!$E160=$A67,1,0),0)</f>
        <v>0</v>
      </c>
      <c r="AR67" s="90">
        <f>IF(AND(AL67=1,AL72=1),IF('Result Calculations'!$E161=$A67,1,0),0)</f>
        <v>0</v>
      </c>
      <c r="AS67" s="90">
        <f t="shared" ref="AS67:AS72" si="318">SUM(AM67:AR67)</f>
        <v>0</v>
      </c>
      <c r="AT67" s="90" t="str">
        <f>IF(AS67=1,IF(ISNUMBER(MATCH(AS67,AS68:AS72,0)),"=",""),"")</f>
        <v/>
      </c>
      <c r="AU67" s="90">
        <f>IF(AND(AS67=1,AS68=1),IF(AN67=1,1,0),IF(AND(AS67=1,AS69=1),IF(AO67=1,1,0),IF(AND(AS67=1,AS70=1),IF(AP67=1,1,0),IF(AND(AS67=1,AS71=1),IF(AQ67=1,1,0),IF(AND(AS67=1,AS72=1),IF(AR67=1,0),0)))))</f>
        <v>0</v>
      </c>
      <c r="AV67" s="244" t="str">
        <f>IF(AD67=1,IF(AE67="=",IF(AG67=1,IF(AH67="=",IF(AJ67=1,IF(AK67="=",IF(AS67=1,IF(AT67="=",IF(AU67=1,2,""),2),""),2),""),2),""),2),"")</f>
        <v/>
      </c>
      <c r="AW67" s="90">
        <f t="shared" ref="AW67:AW72" si="319">IF(OR(B67=0,AB67=1,AV67=2),0,H67)</f>
        <v>0</v>
      </c>
      <c r="AX67" s="90">
        <f>IF(OR(AB67=1,B67=0,AV67=2),0,IF(ISERROR(RANK(AW67,AW67:AW72,0)),0,RANK(AW67,AW67:AW72,0)))</f>
        <v>0</v>
      </c>
      <c r="AY67" s="90" t="str">
        <f>IF(AX67=1,IF(ISNUMBER(MATCH(AX67,AX68:AX72,0)),"=",""),"")</f>
        <v/>
      </c>
      <c r="AZ67" s="90">
        <f t="shared" ref="AZ67:AZ72" si="320">IF(OR(AB67=1,B67=0,AV67=2),0,I67)</f>
        <v>0</v>
      </c>
      <c r="BA67" s="90">
        <f>IF(OR(AB67=1,B67=0,AV67=2),0,IF(ISERROR(RANK(AZ67,AZ67:AZ72,0)),0,RANK(AZ67,AZ67:AZ72,0)))</f>
        <v>0</v>
      </c>
      <c r="BB67" s="90" t="str">
        <f>IF(BA67=1,IF(ISNUMBER(MATCH(BA67,BA68:BA72,0)),"=",""),"")</f>
        <v/>
      </c>
      <c r="BC67" s="108">
        <f t="shared" ref="BC67:BC72" si="321">IF(OR(B67=0,AB67=1,AV67=2),0,G67)</f>
        <v>0</v>
      </c>
      <c r="BD67" s="90">
        <f>IF(OR(AB67=1,B67=0,AV67=2),0,IF(ISERROR(RANK(BC67,BC67:BC72,0)),0,RANK(BC67,BC67:BC72,0)))</f>
        <v>0</v>
      </c>
      <c r="BE67" s="90" t="str">
        <f>IF(BD67=1,IF(ISNUMBER(MATCH(BD67,BD68:BD72,0)),"=",""),"")</f>
        <v/>
      </c>
      <c r="BF67" s="90">
        <f>IF(CONCATENATE(BD67,BE67)="1=",1,0)</f>
        <v>0</v>
      </c>
      <c r="BG67" s="95"/>
      <c r="BH67" s="90">
        <f>IF(AND(BF67=1,BF68=1),IF('Result Calculations'!$E157=$A67,1,0),0)</f>
        <v>0</v>
      </c>
      <c r="BI67" s="90">
        <f>IF(AND(BF67=1,BF69=1),IF('Result Calculations'!$E158=$A67,1,0),0)</f>
        <v>0</v>
      </c>
      <c r="BJ67" s="90">
        <f>IF(AND(BF67=1,BF70=1),IF('Result Calculations'!$E159=$A67,1,0),0)</f>
        <v>0</v>
      </c>
      <c r="BK67" s="90">
        <f>IF(AND(BF67=1,BF71=1),IF('Result Calculations'!$E160=$A67,1,0),0)</f>
        <v>0</v>
      </c>
      <c r="BL67" s="90">
        <f>IF(AND(BF67=1,BF72=1),IF('Result Calculations'!$E161=$A67,1,0),0)</f>
        <v>0</v>
      </c>
      <c r="BM67" s="90">
        <f t="shared" ref="BM67:BM72" si="322">SUM(BG67:BL67)</f>
        <v>0</v>
      </c>
      <c r="BN67" s="90" t="str">
        <f>IF(BM67=1,IF(ISNUMBER(MATCH(BM67,BM68:BM72,0)),"=",""),"")</f>
        <v/>
      </c>
      <c r="BO67" s="90">
        <f>IF(AND(BM67=1,BM68=1),IF(BH67=1,1,0),IF(AND(BM67=1,BM69=1),IF(BI67=1,1,0),IF(AND(BM67=1,BM70=1),IF(BJ67=1,1,0),IF(AND(BM67=1,BM71=1),IF(BK67=1,1,0),IF(AND(BM67=1,BM72=1),IF(BL67=1,0),0)))))</f>
        <v>0</v>
      </c>
      <c r="BP67" s="244" t="str">
        <f t="shared" ref="BP67:BP72" si="323">IF(AX67=1,IF(AY67="=",IF(BA67=1,IF(BB67="=",IF(BD67=1,IF(BE67="=",IF(BM67=1,IF(BN67="=",IF(BO67=1,3,""),3),""),3),""),3),""),3),"")</f>
        <v/>
      </c>
      <c r="BQ67" s="90">
        <f t="shared" ref="BQ67:BQ72" si="324">IF(OR(B67=0,AB67=1,AV67=2,BP67=3),0,H67)</f>
        <v>0</v>
      </c>
      <c r="BR67" s="90">
        <f>IF(OR(AB67=1,B67=0,AV67=2,BP67=3),0,IF(ISERROR(RANK(BQ67,BQ67:BQ72,0)),0,RANK(BQ67,BQ67:BQ72,0)))</f>
        <v>0</v>
      </c>
      <c r="BS67" s="90" t="str">
        <f>IF(BR67=1,IF(ISNUMBER(MATCH(BR67,BR68:BR72,0)),"=",""),"")</f>
        <v/>
      </c>
      <c r="BT67" s="90">
        <f t="shared" ref="BT67:BT72" si="325">IF(OR(AB67=1,B67=0,AV67=2,BP67=3),0,I67)</f>
        <v>0</v>
      </c>
      <c r="BU67" s="90">
        <f>IF(OR(AB67=1,B67=0,AV67=2,BP67=3),0,IF(ISERROR(RANK(BT67,BT67:BT72,0)),0,RANK(BT67,BT67:BT72,0)))</f>
        <v>0</v>
      </c>
      <c r="BV67" s="90" t="str">
        <f>IF(BU67=1,IF(ISNUMBER(MATCH(BU67,BU68:BU72,0)),"=",""),"")</f>
        <v/>
      </c>
      <c r="BW67" s="108">
        <f t="shared" ref="BW67:BW72" si="326">IF(OR(B67=0,AB67=1,AV67=2,BP67=3),0,G67)</f>
        <v>0</v>
      </c>
      <c r="BX67" s="90">
        <f>IF(OR(AB67=1,B67=0,AV67=2,BP67=3),0,IF(ISERROR(RANK(BW67,BW67:BW72,0)),0,RANK(BW67,BW67:BW72,0)))</f>
        <v>0</v>
      </c>
      <c r="BY67" s="90" t="str">
        <f>IF(BX67=1,IF(ISNUMBER(MATCH(BX67,BX68:BX72,0)),"=",""),"")</f>
        <v/>
      </c>
      <c r="BZ67" s="90">
        <f>IF(CONCATENATE(BX67,BY67)="1=",1,0)</f>
        <v>0</v>
      </c>
      <c r="CA67" s="95"/>
      <c r="CB67" s="90">
        <f>IF(AND(BZ67=1,BZ68=1),IF('Result Calculations'!$E157=$A67,1,0),0)</f>
        <v>0</v>
      </c>
      <c r="CC67" s="90">
        <f>IF(AND(BZ67=1,BZ69=1),IF('Result Calculations'!$E158=$A67,1,0),0)</f>
        <v>0</v>
      </c>
      <c r="CD67" s="90">
        <f>IF(AND(BZ67=1,BZ70=1),IF('Result Calculations'!$E159=$A67,1,0),0)</f>
        <v>0</v>
      </c>
      <c r="CE67" s="90">
        <f>IF(AND(BZ67=1,BZ71=1),IF('Result Calculations'!$E160=$A67,1,0),0)</f>
        <v>0</v>
      </c>
      <c r="CF67" s="90">
        <f>IF(AND(BZ67=1,BZ72=1),IF('Result Calculations'!$E161=$A67,1,0),0)</f>
        <v>0</v>
      </c>
      <c r="CG67" s="90">
        <f t="shared" ref="CG67:CG72" si="327">SUM(CA67:CF67)</f>
        <v>0</v>
      </c>
      <c r="CH67" s="90" t="str">
        <f>IF(CG67=1,IF(ISNUMBER(MATCH(CG67,CG68:CG72,0)),"=",""),"")</f>
        <v/>
      </c>
      <c r="CI67" s="90">
        <f>IF(AND(CG67=1,CG68=1),IF(CB67=1,1,0),IF(AND(CG67=1,CG69=1),IF(CC67=1,1,0),IF(AND(CG67=1,CG70=1),IF(CD67=1,1,0),IF(AND(CG67=1,CG71=1),IF(CE67=1,1,0),IF(AND(CG67=1,CG72=1),IF(CF67=1,0),0)))))</f>
        <v>0</v>
      </c>
      <c r="CJ67" s="244" t="str">
        <f>IF(BR67=1,IF(BS67="=",IF(BU67=1,IF(BV67="=",IF(BX67=1,IF(BY67="=",IF(CG67=1,IF(CH67="=",IF(CI67=1,4,""),4),""),4),""),4),""),4),"")</f>
        <v/>
      </c>
      <c r="CK67" s="90">
        <f t="shared" ref="CK67:CK72" si="328">IF(OR(B67=0,AB67=1,AV67=2,BP67=3,CJ67=4),0,H67)</f>
        <v>0</v>
      </c>
      <c r="CL67" s="90">
        <f>IF(OR(AB67=1,B67=0,AV67=2,BP67=3,CJ67=4),0,IF(ISERROR(RANK(CK67,CK67:CK72,0)),0,RANK(CK67,CK67:CK72,0)))</f>
        <v>0</v>
      </c>
      <c r="CM67" s="90" t="str">
        <f>IF(CL67=1,IF(ISNUMBER(MATCH(CL67,CL68:CL72,0)),"=",""),"")</f>
        <v/>
      </c>
      <c r="CN67" s="90">
        <f t="shared" ref="CN67:CN72" si="329">IF(OR(AB67=1,B67=0,AV67=2,BP67=3,CJ67=4),0,I67)</f>
        <v>0</v>
      </c>
      <c r="CO67" s="90">
        <f>IF(OR(AB67=1,B67=0,AV67=2,BP67=3,CJ67=4),0,IF(ISERROR(RANK(CN67,CN67:CN72,0)),0,RANK(CN67,CN67:CN72,0)))</f>
        <v>0</v>
      </c>
      <c r="CP67" s="90" t="str">
        <f>IF(CO67=1,IF(ISNUMBER(MATCH(CO67,CO68:CO72,0)),"=",""),"")</f>
        <v/>
      </c>
      <c r="CQ67" s="108">
        <f t="shared" ref="CQ67:CQ72" si="330">IF(OR(B67=0,AB67=1,AV67=2,BP67=3,CJ67=4),0,G67)</f>
        <v>0</v>
      </c>
      <c r="CR67" s="90">
        <f>IF(OR(AB67=1,B67=0,AV67=2,BP67=3,CJ67=4),0,IF(ISERROR(RANK(CQ67,CQ67:CQ72,0)),0,RANK(CQ67,CQ67:CQ72,0)))</f>
        <v>0</v>
      </c>
      <c r="CS67" s="90" t="str">
        <f>IF(CR67=1,IF(ISNUMBER(MATCH(CR67,CR68:CR72,0)),"=",""),"")</f>
        <v/>
      </c>
      <c r="CT67" s="90">
        <f>IF(CONCATENATE(CR67,CS67)="1=",1,0)</f>
        <v>0</v>
      </c>
      <c r="CU67" s="95"/>
      <c r="CV67" s="90">
        <f>IF(AND(CT67=1,CT68=1),IF('Result Calculations'!$E157=$A67,1,0),0)</f>
        <v>0</v>
      </c>
      <c r="CW67" s="90">
        <f>IF(AND(CT67=1,CT69=1),IF('Result Calculations'!$E158=$A67,1,0),0)</f>
        <v>0</v>
      </c>
      <c r="CX67" s="90">
        <f>IF(AND(CT67=1,CT70=1),IF('Result Calculations'!$E159=$A67,1,0),0)</f>
        <v>0</v>
      </c>
      <c r="CY67" s="90">
        <f>IF(AND(CT67=1,CT71=1),IF('Result Calculations'!$E160=$A67,1,0),0)</f>
        <v>0</v>
      </c>
      <c r="CZ67" s="90">
        <f>IF(AND(CT67=1,CT72=1),IF('Result Calculations'!$E161=$A67,1,0),0)</f>
        <v>0</v>
      </c>
      <c r="DA67" s="90">
        <f t="shared" ref="DA67:DA72" si="331">SUM(CU67:CZ67)</f>
        <v>0</v>
      </c>
      <c r="DB67" s="90" t="str">
        <f>IF(DA67=1,IF(ISNUMBER(MATCH(DA67,DA68:DA72,0)),"=",""),"")</f>
        <v/>
      </c>
      <c r="DC67" s="90">
        <f>IF(AND(DA67=1,DA68=1),IF(CV67=1,1,0),IF(AND(DA67=1,DA69=1),IF(CW67=1,1,0),IF(AND(DA67=1,DA70=1),IF(CX67=1,1,0),IF(AND(DA67=1,DA71=1),IF(CY67=1,1,0),IF(AND(DA67=1,DA72=1),IF(CZ67=1,0),0)))))</f>
        <v>0</v>
      </c>
      <c r="DD67" s="244" t="str">
        <f>IF(CL67=1,IF(CM67="=",IF(CO67=1,IF(CP67="=",IF(CR67=1,IF(CS67="=",IF(DA67=1,IF(DB67="=",IF(DC67=1,5,""),5),""),5),""),5),""),5),"")</f>
        <v/>
      </c>
      <c r="DE67" s="90">
        <f t="shared" ref="DE67:DE72" si="332">IF(OR(B67=0,AB67=1,AV67=2,BP67=3,CJ67=4,DD67=5),0,H67)</f>
        <v>0</v>
      </c>
      <c r="DF67" s="90">
        <f>IF(OR(AB67=1,B67=0,AV67=2,BP67=3,CJ67=4,DD67=5),0,IF(ISERROR(RANK(DE67,DE67:DE72,0)),0,RANK(DE67,DE67:DE72,0)))</f>
        <v>0</v>
      </c>
      <c r="DG67" s="90" t="str">
        <f>IF(DF67=1,IF(ISNUMBER(MATCH(DF67,DF68:DF72,0)),"=",""),"")</f>
        <v/>
      </c>
      <c r="DH67" s="90">
        <f t="shared" ref="DH67:DH72" si="333">IF(OR(AB67=1,B67=0,AV67=2,BP67=3,CJ67=4,DD67=5),0,I67)</f>
        <v>0</v>
      </c>
      <c r="DI67" s="90">
        <f>IF(OR(AB67=1,B67=0,AV67=2,BP67=3,CJ67=4,DD67=5),0,IF(ISERROR(RANK(DH67,DH67:DH72,0)),0,RANK(DH67,DH67:DH72,0)))</f>
        <v>0</v>
      </c>
      <c r="DJ67" s="90" t="str">
        <f>IF(DI67=1,IF(ISNUMBER(MATCH(DI67,DI68:DI72,0)),"=",""),"")</f>
        <v/>
      </c>
      <c r="DK67" s="108">
        <f t="shared" ref="DK67:DK72" si="334">IF(OR(B67=0,AB67=1,AV67=2,BP67=3,CJ67=4,DD67=5),0,G67)</f>
        <v>0</v>
      </c>
      <c r="DL67" s="90">
        <f>IF(OR(AB67=1,B67=0,AV67=2,BP67=3,CJ67=4,DD67=5),0,IF(ISERROR(RANK(DK67,DK67:DK72,0)),0,RANK(DK67,DK67:DK72,0)))</f>
        <v>0</v>
      </c>
      <c r="DM67" s="90" t="str">
        <f>IF(DL67=1,IF(ISNUMBER(MATCH(DL67,DL68:DL72,0)),"=",""),"")</f>
        <v/>
      </c>
      <c r="DN67" s="90">
        <f>IF(CONCATENATE(DL67,DM67)="1=",1,0)</f>
        <v>0</v>
      </c>
      <c r="DO67" s="95"/>
      <c r="DP67" s="90">
        <f>IF(AND(DN67=1,DN68=1),IF('Result Calculations'!$E157=$A67,1,0),0)</f>
        <v>0</v>
      </c>
      <c r="DQ67" s="90">
        <f>IF(AND(DN67=1,DN69=1),IF('Result Calculations'!$E158=$A67,1,0),0)</f>
        <v>0</v>
      </c>
      <c r="DR67" s="90">
        <f>IF(AND(DN67=1,DN70=1),IF('Result Calculations'!$E159=$A67,1,0),0)</f>
        <v>0</v>
      </c>
      <c r="DS67" s="90">
        <f>IF(AND(DN67=1,DN71=1),IF('Result Calculations'!$E160=$A67,1,0),0)</f>
        <v>0</v>
      </c>
      <c r="DT67" s="90">
        <f>IF(AND(DN67=1,DN72=1),IF('Result Calculations'!$E161=$A67,1,0),0)</f>
        <v>0</v>
      </c>
      <c r="DU67" s="90">
        <f t="shared" ref="DU67:DU72" si="335">SUM(DO67:DT67)</f>
        <v>0</v>
      </c>
      <c r="DV67" s="90" t="str">
        <f>IF(DU67=1,IF(ISNUMBER(MATCH(DU67,DU68:DU72,0)),"=",""),"")</f>
        <v/>
      </c>
      <c r="DW67" s="90">
        <f>IF(AND(DU67=1,DU68=1),IF(DP67=1,1,0),IF(AND(DU67=1,DU69=1),IF(DQ67=1,1,0),IF(AND(DU67=1,DU70=1),IF(DR67=1,1,0),IF(AND(DU67=1,DU71=1),IF(DS67=1,1,0),IF(AND(DU67=1,DU72=1),IF(DT67=1,0),0)))))</f>
        <v>0</v>
      </c>
      <c r="DX67" s="244" t="str">
        <f>IF(DF67=1,IF(DG67="=",IF(DI67=1,IF(DJ67="=",IF(DL67=1,IF(DM67="=",IF(DU67=1,IF(DV67="=",IF(DW67=1,6,""),6),""),6),""),6),""),6),"")</f>
        <v/>
      </c>
      <c r="DY67" s="248">
        <f t="shared" ref="DY67:DY72" si="336">IF(AB67=1,6,IF(AV67=2,5,IF(BP67=3,4,IF(CJ67=4,3,IF(DD67=5,2,IF(DX67=6,1,0))))))</f>
        <v>0</v>
      </c>
      <c r="DZ67" s="244">
        <f>RANK(DY67,DY67:DY72,0)</f>
        <v>1</v>
      </c>
      <c r="EA67" s="244" t="str">
        <f>IF(ISNUMBER(MATCH(DZ67,DZ68:DZ72,0)),"=","")</f>
        <v>=</v>
      </c>
    </row>
    <row r="68" spans="1:131">
      <c r="A68" s="246" t="str">
        <f>Groups!R16</f>
        <v>Maureen Caesar (Jamaica)</v>
      </c>
      <c r="B68" s="90">
        <f>SUM(COUNTIF(Results!K:K,A68),COUNTIF(Results!L:L,A68))</f>
        <v>0</v>
      </c>
      <c r="C68" s="90">
        <f>SUM(COUNTIF(Results!K:K,A68))</f>
        <v>0</v>
      </c>
      <c r="D68" s="90">
        <f t="shared" ref="D68:D72" si="337">B68-C68</f>
        <v>0</v>
      </c>
      <c r="E68" s="90">
        <f>SUM(SUMIF(Results!B:B,A68,Results!C:C),SUMIF(Results!J:J,A68,Results!G:G),SUMIF(Results!B:B,A68,Results!D:D),SUMIF(Results!J:J,A68,Results!H:H))</f>
        <v>0</v>
      </c>
      <c r="F68" s="90">
        <f>SUM(SUMIF(Results!B:B,A68,Results!G:G),SUMIF(Results!J:J,A68,Results!C:C),SUMIF(Results!B:B,A68,Results!H:H),SUMIF(Results!J:J,A68,Results!D:D))</f>
        <v>0</v>
      </c>
      <c r="G68" s="108">
        <f t="shared" ref="G68:G72" si="338">E68-F68</f>
        <v>0</v>
      </c>
      <c r="H68" s="90">
        <f t="shared" ref="H68:H72" si="339">C68*3</f>
        <v>0</v>
      </c>
      <c r="I68" s="90">
        <f>SUM(SUMIF(Results!N:N,A68,Results!R:R),SUMIF(Results!T:T,A68,Results!X:X))</f>
        <v>0</v>
      </c>
      <c r="J68" s="90">
        <f>IF(B68=0,0,RANK(H68,H67:H72,0))</f>
        <v>0</v>
      </c>
      <c r="K68" s="90" t="str">
        <f>IF(J68=1,IF(ISNUMBER(MATCH(J68,J69:J72,0)),"=",IF(ISNUMBER(MATCH(J68,J67,0)),"=","")),"")</f>
        <v/>
      </c>
      <c r="L68" s="90">
        <f t="shared" si="312"/>
        <v>-1</v>
      </c>
      <c r="M68" s="90">
        <f>IF(B68=0,0,IF(ISERROR(RANK(L68,L67:L72,0)),0,RANK(L68,L67:L72,0)))</f>
        <v>0</v>
      </c>
      <c r="N68" s="90" t="str">
        <f>IF(M68=1,IF(ISNUMBER(MATCH(M68,M69:M72,0)),"=",IF(ISNUMBER(MATCH(M68,M67,0)),"=","")),"")</f>
        <v/>
      </c>
      <c r="O68" s="90">
        <f t="shared" si="313"/>
        <v>-1</v>
      </c>
      <c r="P68" s="90">
        <f>IF(B68=0,0,IF(ISERROR(RANK(O68,O67:O72,0)),0,RANK(O68,O67:O72,0)))</f>
        <v>0</v>
      </c>
      <c r="Q68" s="90" t="str">
        <f>IF(P68=1,IF(ISNUMBER(MATCH(P68,P69:P72,0)),"=",IF(ISNUMBER(MATCH(P68,P67,0)),"=","")),"")</f>
        <v/>
      </c>
      <c r="R68" s="90">
        <f t="shared" ref="R68:R72" si="340">IF(CONCATENATE(P68,Q68)="1=",1,0)</f>
        <v>0</v>
      </c>
      <c r="S68" s="90">
        <f>IF(AND(R67=1,R68=1),IF('Result Calculations'!$E157=$A68,1,0),0)</f>
        <v>0</v>
      </c>
      <c r="T68" s="95"/>
      <c r="U68" s="90">
        <f>IF(AND(R68=1,R69=1),IF('Result Calculations'!$E162=$A68,1,0),0)</f>
        <v>0</v>
      </c>
      <c r="V68" s="90">
        <f>IF(AND(R68=1,R70=1),IF('Result Calculations'!$E163=$A68,1,0),0)</f>
        <v>0</v>
      </c>
      <c r="W68" s="90">
        <f>IF(AND(R68=1,R71=1),IF('Result Calculations'!$E164=$A68,1,0),0)</f>
        <v>0</v>
      </c>
      <c r="X68" s="90">
        <f>IF(AND(R68=1,R72=1),IF('Result Calculations'!$E165=$A68,1,0),0)</f>
        <v>0</v>
      </c>
      <c r="Y68" s="90">
        <f t="shared" si="314"/>
        <v>0</v>
      </c>
      <c r="Z68" s="90" t="str">
        <f>IF(Y68=1,IF(ISNUMBER(MATCH(Y68,Y69:Y72,0)),"=",IF(ISNUMBER(MATCH(Y68,Y67,0)),"=","")),"")</f>
        <v/>
      </c>
      <c r="AA68" s="90">
        <f>IF(AND(Y68=1,Y67=1),IF(S68=1,1,0),IF(AND(Y68=1,Y69=1),IF(U68=1,1,0),IF(AND(Y68=1,Y70=1),IF(V68=1,1,0),IF(AND(Y68=1,Y71=1),IF(W68=1,1,0),IF(AND(Y68=1,Y72=1),IF(X68=1,0),0)))))</f>
        <v>0</v>
      </c>
      <c r="AB68" s="244" t="str">
        <f t="shared" ref="AB68:AB72" si="341">IF(J68=1,IF(K68="=",IF(M68=1,IF(N68="=",IF(P68=1,IF(Q68="=",IF(Y68=1,IF(Z68="=",IF(AA68=1,2,""),2),""),2),""),2),""),2),"")</f>
        <v/>
      </c>
      <c r="AC68" s="90">
        <f t="shared" si="315"/>
        <v>0</v>
      </c>
      <c r="AD68" s="90">
        <f>IF(OR(AB68=1,B68=0),0,IF(ISERROR(RANK(AC68,AC67:AC72,0)),0,RANK(AC68,AC67:AC72,0)))</f>
        <v>0</v>
      </c>
      <c r="AE68" s="90" t="str">
        <f>IF(AD68=1,IF(ISNUMBER(MATCH(AD68,AD69:AD72,0)),"=",IF(ISNUMBER(MATCH(AD68,AD67,0)),"=","")),"")</f>
        <v/>
      </c>
      <c r="AF68" s="90">
        <f t="shared" si="316"/>
        <v>-1</v>
      </c>
      <c r="AG68" s="90">
        <f>IF(OR(AB68=1,B68=0),0,IF(ISERROR(RANK(AF68,AF67:AF72,0)),0,RANK(AF68,AF67:AF72,0)))</f>
        <v>0</v>
      </c>
      <c r="AH68" s="90" t="str">
        <f>IF(AG68=1,IF(ISNUMBER(MATCH(AG68,AG69:AG72,0)),"=",IF(ISNUMBER(MATCH(AG68,AG67,0)),"=","")),"")</f>
        <v/>
      </c>
      <c r="AI68" s="90">
        <f t="shared" si="317"/>
        <v>-1</v>
      </c>
      <c r="AJ68" s="90">
        <f>IF(OR(AB68=1,B68=0),0,IF(ISERROR(RANK(AI68,AI67:AI72,0)),0,RANK(AI68,AI67:AI72,0)))</f>
        <v>0</v>
      </c>
      <c r="AK68" s="90" t="str">
        <f>IF(AJ68=1,IF(ISNUMBER(MATCH(AJ68,AJ69:AJ72,0)),"=",IF(ISNUMBER(MATCH(AJ68,AJ67,0)),"=","")),"")</f>
        <v/>
      </c>
      <c r="AL68" s="90">
        <f t="shared" ref="AL68:AL72" si="342">IF(CONCATENATE(AJ68,AK68)="1=",1,0)</f>
        <v>0</v>
      </c>
      <c r="AM68" s="90">
        <f>IF(AND(AL67=1,AL68=1),IF('Result Calculations'!$E157=$A68,1,0),0)</f>
        <v>0</v>
      </c>
      <c r="AN68" s="95"/>
      <c r="AO68" s="90">
        <f>IF(AND(AL68=1,AL69=1),IF('Result Calculations'!$E162=$A68,1,0),0)</f>
        <v>0</v>
      </c>
      <c r="AP68" s="90">
        <f>IF(AND(AL68=1,AL70=1),IF('Result Calculations'!$E163=$A68,1,0),0)</f>
        <v>0</v>
      </c>
      <c r="AQ68" s="90">
        <f>IF(AND(AL68=1,AL71=1),IF('Result Calculations'!$E164=$A68,1,0),0)</f>
        <v>0</v>
      </c>
      <c r="AR68" s="90">
        <f>IF(AND(AL68=1,AL72=1),IF('Result Calculations'!$E165=$A68,1,0),0)</f>
        <v>0</v>
      </c>
      <c r="AS68" s="90">
        <f t="shared" si="318"/>
        <v>0</v>
      </c>
      <c r="AT68" s="90" t="str">
        <f>IF(AS68=1,IF(ISNUMBER(MATCH(AS68,AS69:AS72,0)),"=",IF(ISNUMBER(MATCH(AS68,AS67,0)),"=","")),"")</f>
        <v/>
      </c>
      <c r="AU68" s="90">
        <f>IF(AND(AS68=1,AS67=1),IF(AM68=1,1,0),IF(AND(AS68=1,AS69=1),IF(AO68=1,1,0),IF(AND(AS68=1,AS70=1),IF(AP68=1,1,0),IF(AND(AS68=1,AS71=1),IF(AQ68=1,1,0),IF(AND(AS68=1,AS72=1),IF(AR68=1,0),0)))))</f>
        <v>0</v>
      </c>
      <c r="AV68" s="244" t="str">
        <f t="shared" ref="AV68:AV72" si="343">IF(AD68=1,IF(AE68="=",IF(AG68=1,IF(AH68="=",IF(AJ68=1,IF(AK68="=",IF(AS68=1,IF(AT68="=",IF(AU68=1,2,""),2),""),2),""),2),""),2),"")</f>
        <v/>
      </c>
      <c r="AW68" s="90">
        <f t="shared" si="319"/>
        <v>0</v>
      </c>
      <c r="AX68" s="90">
        <f>IF(OR(AB68=1,B68=0,AV68=2),0,IF(ISERROR(RANK(AW68,AW67:AW72,0)),0,RANK(AW68,AW67:AW72,0)))</f>
        <v>0</v>
      </c>
      <c r="AY68" s="90" t="str">
        <f>IF(AX68=1,IF(ISNUMBER(MATCH(AX68,AX69:AX72,0)),"=",IF(ISNUMBER(MATCH(AX68,AX67,0)),"=","")),"")</f>
        <v/>
      </c>
      <c r="AZ68" s="90">
        <f t="shared" si="320"/>
        <v>0</v>
      </c>
      <c r="BA68" s="90">
        <f>IF(OR(AB68=1,B68=0,AV68=2),0,IF(ISERROR(RANK(AZ68,AZ67:AZ72,0)),0,RANK(AZ68,AZ67:AZ72,0)))</f>
        <v>0</v>
      </c>
      <c r="BB68" s="90" t="str">
        <f>IF(BA68=1,IF(ISNUMBER(MATCH(BA68,BA69:BA72,0)),"=",IF(ISNUMBER(MATCH(BA68,BA67,0)),"=","")),"")</f>
        <v/>
      </c>
      <c r="BC68" s="108">
        <f t="shared" si="321"/>
        <v>0</v>
      </c>
      <c r="BD68" s="90">
        <f>IF(OR(AB68=1,B68=0,AV68=2),0,IF(ISERROR(RANK(BC68,BC67:BC72,0)),0,RANK(BC68,BC67:BC72,0)))</f>
        <v>0</v>
      </c>
      <c r="BE68" s="90" t="str">
        <f>IF(BD68=1,IF(ISNUMBER(MATCH(BD68,BD69:BD72,0)),"=",IF(ISNUMBER(MATCH(BD68,BD67,0)),"=","")),"")</f>
        <v/>
      </c>
      <c r="BF68" s="90">
        <f t="shared" ref="BF68:BF72" si="344">IF(CONCATENATE(BD68,BE68)="1=",1,0)</f>
        <v>0</v>
      </c>
      <c r="BG68" s="90">
        <f>IF(AND(BF67=1,BF68=1),IF('Result Calculations'!$E157=$A68,1,0),0)</f>
        <v>0</v>
      </c>
      <c r="BH68" s="95"/>
      <c r="BI68" s="90">
        <f>IF(AND(BF68=1,BF69=1),IF('Result Calculations'!$E162=$A68,1,0),0)</f>
        <v>0</v>
      </c>
      <c r="BJ68" s="90">
        <f>IF(AND(BF68=1,BF70=1),IF('Result Calculations'!$E163=$A68,1,0),0)</f>
        <v>0</v>
      </c>
      <c r="BK68" s="90">
        <f>IF(AND(BF68=1,BF71=1),IF('Result Calculations'!$E164=$A68,1,0),0)</f>
        <v>0</v>
      </c>
      <c r="BL68" s="90">
        <f>IF(AND(BF68=1,BF72=1),IF('Result Calculations'!$E165=$A68,1,0),0)</f>
        <v>0</v>
      </c>
      <c r="BM68" s="90">
        <f t="shared" si="322"/>
        <v>0</v>
      </c>
      <c r="BN68" s="90" t="str">
        <f>IF(BM68=1,IF(ISNUMBER(MATCH(BM68,BM69:BM72,0)),"=",IF(ISNUMBER(MATCH(BM68,BM67,0)),"=","")),"")</f>
        <v/>
      </c>
      <c r="BO68" s="90">
        <f>IF(AND(BM68=1,BM67=1),IF(BG68=1,1,0),IF(AND(BM68=1,BM69=1),IF(BI68=1,1,0),IF(AND(BM68=1,BM70=1),IF(BJ68=1,1,0),IF(AND(BM68=1,BM71=1),IF(BK68=1,1,0),IF(AND(BM68=1,BM72=1),IF(BL68=1,0),0)))))</f>
        <v>0</v>
      </c>
      <c r="BP68" s="244" t="str">
        <f t="shared" si="323"/>
        <v/>
      </c>
      <c r="BQ68" s="90">
        <f t="shared" si="324"/>
        <v>0</v>
      </c>
      <c r="BR68" s="90">
        <f>IF(OR(AB68=1,B68=0,AV68=2,BP68=3),0,IF(ISERROR(RANK(BQ68,BQ67:BQ72,0)),0,RANK(BQ68,BQ67:BQ72,0)))</f>
        <v>0</v>
      </c>
      <c r="BS68" s="90" t="str">
        <f>IF(BR68=1,IF(ISNUMBER(MATCH(BR68,BR69:BR72,0)),"=",IF(ISNUMBER(MATCH(BR68,BR67,0)),"=","")),"")</f>
        <v/>
      </c>
      <c r="BT68" s="90">
        <f t="shared" si="325"/>
        <v>0</v>
      </c>
      <c r="BU68" s="90">
        <f>IF(OR(AB68=1,B68=0,AV68=2,BP68=3),0,IF(ISERROR(RANK(BT68,BT67:BT72,0)),0,RANK(BT68,BT67:BT72,0)))</f>
        <v>0</v>
      </c>
      <c r="BV68" s="90" t="str">
        <f>IF(BU68=1,IF(ISNUMBER(MATCH(BU68,BU69:BU72,0)),"=",IF(ISNUMBER(MATCH(BU68,BU67,0)),"=","")),"")</f>
        <v/>
      </c>
      <c r="BW68" s="108">
        <f t="shared" si="326"/>
        <v>0</v>
      </c>
      <c r="BX68" s="90">
        <f>IF(OR(AB68=1,B68=0,AV68=2,BP67=3),0,IF(ISERROR(RANK(BW68,BW67:BW72,0)),0,RANK(BW68,BW67:BW72,0)))</f>
        <v>0</v>
      </c>
      <c r="BY68" s="90" t="str">
        <f>IF(BX68=1,IF(ISNUMBER(MATCH(BX68,BX69:BX72,0)),"=",IF(ISNUMBER(MATCH(BX68,BX67,0)),"=","")),"")</f>
        <v/>
      </c>
      <c r="BZ68" s="90">
        <f t="shared" ref="BZ68:BZ72" si="345">IF(CONCATENATE(BX68,BY68)="1=",1,0)</f>
        <v>0</v>
      </c>
      <c r="CA68" s="90">
        <f>IF(AND(BZ67=1,BZ68=1),IF('Result Calculations'!$E157=$A68,1,0),0)</f>
        <v>0</v>
      </c>
      <c r="CB68" s="95"/>
      <c r="CC68" s="90">
        <f>IF(AND(BZ68=1,BZ69=1),IF('Result Calculations'!$E162=$A68,1,0),0)</f>
        <v>0</v>
      </c>
      <c r="CD68" s="90">
        <f>IF(AND(BZ68=1,BZ70=1),IF('Result Calculations'!$E163=$A68,1,0),0)</f>
        <v>0</v>
      </c>
      <c r="CE68" s="90">
        <f>IF(AND(BZ68=1,BZ71=1),IF('Result Calculations'!$E164=$A68,1,0),0)</f>
        <v>0</v>
      </c>
      <c r="CF68" s="90">
        <f>IF(AND(BZ68=1,BZ72=1),IF('Result Calculations'!$E165=$A68,1,0),0)</f>
        <v>0</v>
      </c>
      <c r="CG68" s="90">
        <f t="shared" si="327"/>
        <v>0</v>
      </c>
      <c r="CH68" s="90" t="str">
        <f>IF(CG68=1,IF(ISNUMBER(MATCH(CG68,CG69:CG72,0)),"=",IF(ISNUMBER(MATCH(CG68,CG67,0)),"=","")),"")</f>
        <v/>
      </c>
      <c r="CI68" s="90">
        <f>IF(AND(CG68=1,CG67=1),IF(CA68=1,1,0),IF(AND(CG68=1,CG69=1),IF(CC68=1,1,0),IF(AND(CG68=1,CG70=1),IF(CD68=1,1,0),IF(AND(CG68=1,CG71=1),IF(CE68=1,1,0),IF(AND(CG68=1,CG72=1),IF(CF68=1,0),0)))))</f>
        <v>0</v>
      </c>
      <c r="CJ68" s="244" t="str">
        <f t="shared" ref="CJ68:CJ72" si="346">IF(BR68=1,IF(BS68="=",IF(BU68=1,IF(BV68="=",IF(BX68=1,IF(BY68="=",IF(CG68=1,IF(CH68="=",IF(CI68=1,4,""),4),""),4),""),4),""),4),"")</f>
        <v/>
      </c>
      <c r="CK68" s="90">
        <f t="shared" si="328"/>
        <v>0</v>
      </c>
      <c r="CL68" s="90">
        <f>IF(OR(AB68=1,B68=0,AV68=2,BP68=3,CJ68=4),0,IF(ISERROR(RANK(CK68,CK67:CK72,0)),0,RANK(CK68,CK67:CK72,0)))</f>
        <v>0</v>
      </c>
      <c r="CM68" s="90" t="str">
        <f>IF(CL68=1,IF(ISNUMBER(MATCH(CL68,CL69:CL72,0)),"=",IF(ISNUMBER(MATCH(CL68,CL67,0)),"=","")),"")</f>
        <v/>
      </c>
      <c r="CN68" s="90">
        <f t="shared" si="329"/>
        <v>0</v>
      </c>
      <c r="CO68" s="90">
        <f>IF(OR(AB68=1,B68=0,AV68=2,BP68=3,CJ68=4),0,IF(ISERROR(RANK(CN68,CN67:CN72,0)),0,RANK(CN68,CN67:CN72,0)))</f>
        <v>0</v>
      </c>
      <c r="CP68" s="90" t="str">
        <f>IF(CO68=1,IF(ISNUMBER(MATCH(CO68,CO69:CO72,0)),"=",IF(ISNUMBER(MATCH(CO68,CO67,0)),"=","")),"")</f>
        <v/>
      </c>
      <c r="CQ68" s="108">
        <f t="shared" si="330"/>
        <v>0</v>
      </c>
      <c r="CR68" s="90">
        <f>IF(OR(AB68=1,B68=0,AV68=2,BP67=3,CJ68=4),0,IF(ISERROR(RANK(CQ68,CQ67:CQ72,0)),0,RANK(CQ68,CQ67:CQ72,0)))</f>
        <v>0</v>
      </c>
      <c r="CS68" s="90" t="str">
        <f>IF(CR68=1,IF(ISNUMBER(MATCH(CR68,CR69:CR72,0)),"=",IF(ISNUMBER(MATCH(CR68,CR67,0)),"=","")),"")</f>
        <v/>
      </c>
      <c r="CT68" s="90">
        <f t="shared" ref="CT68:CT72" si="347">IF(CONCATENATE(CR68,CS68)="1=",1,0)</f>
        <v>0</v>
      </c>
      <c r="CU68" s="90">
        <f>IF(AND(CT67=1,CT68=1),IF('Result Calculations'!$E157=$A68,1,0),0)</f>
        <v>0</v>
      </c>
      <c r="CV68" s="95"/>
      <c r="CW68" s="90">
        <f>IF(AND(CT68=1,CT69=1),IF('Result Calculations'!$E162=$A68,1,0),0)</f>
        <v>0</v>
      </c>
      <c r="CX68" s="90">
        <f>IF(AND(CT68=1,CT70=1),IF('Result Calculations'!$E163=$A68,1,0),0)</f>
        <v>0</v>
      </c>
      <c r="CY68" s="90">
        <f>IF(AND(CT68=1,CT71=1),IF('Result Calculations'!$E164=$A68,1,0),0)</f>
        <v>0</v>
      </c>
      <c r="CZ68" s="90">
        <f>IF(AND(CT68=1,CT72=1),IF('Result Calculations'!$E165=$A68,1,0),0)</f>
        <v>0</v>
      </c>
      <c r="DA68" s="90">
        <f t="shared" si="331"/>
        <v>0</v>
      </c>
      <c r="DB68" s="90" t="str">
        <f>IF(DA68=1,IF(ISNUMBER(MATCH(DA68,DA69:DA72,0)),"=",IF(ISNUMBER(MATCH(DA68,DA67,0)),"=","")),"")</f>
        <v/>
      </c>
      <c r="DC68" s="90">
        <f>IF(AND(DA68=1,DA67=1),IF(CU68=1,1,0),IF(AND(DA68=1,DA69=1),IF(CW68=1,1,0),IF(AND(DA68=1,DA70=1),IF(CX68=1,1,0),IF(AND(DA68=1,DA71=1),IF(CY68=1,1,0),IF(AND(DA68=1,DA72=1),IF(CZ68=1,0),0)))))</f>
        <v>0</v>
      </c>
      <c r="DD68" s="244" t="str">
        <f t="shared" ref="DD68:DD72" si="348">IF(CL68=1,IF(CM68="=",IF(CO68=1,IF(CP68="=",IF(CR68=1,IF(CS68="=",IF(DA68=1,IF(DB68="=",IF(DC68=1,5,""),5),""),5),""),5),""),5),"")</f>
        <v/>
      </c>
      <c r="DE68" s="90">
        <f t="shared" si="332"/>
        <v>0</v>
      </c>
      <c r="DF68" s="90">
        <f>IF(OR(AB68=1,B68=0,AV68=2,BP68=3,CJ68=4,DD68=5),0,IF(ISERROR(RANK(DE68,DE67:DE72,0)),0,RANK(DE68,DE67:DE72,0)))</f>
        <v>0</v>
      </c>
      <c r="DG68" s="90" t="str">
        <f>IF(DF68=1,IF(ISNUMBER(MATCH(DF68,DF69:DF72,0)),"=",IF(ISNUMBER(MATCH(DF68,DF67,0)),"=","")),"")</f>
        <v/>
      </c>
      <c r="DH68" s="90">
        <f t="shared" si="333"/>
        <v>0</v>
      </c>
      <c r="DI68" s="90">
        <f>IF(OR(AB68=1,B68=0,AV68=2,BP68=3,CJ68=4,DD68=5),0,IF(ISERROR(RANK(DH68,DH67:DH72,0)),0,RANK(DH68,DH67:DH72,0)))</f>
        <v>0</v>
      </c>
      <c r="DJ68" s="90" t="str">
        <f>IF(DI68=1,IF(ISNUMBER(MATCH(DI68,DI69:DI72,0)),"=",IF(ISNUMBER(MATCH(DI68,DI67,0)),"=","")),"")</f>
        <v/>
      </c>
      <c r="DK68" s="108">
        <f t="shared" si="334"/>
        <v>0</v>
      </c>
      <c r="DL68" s="90">
        <f>IF(OR(AB68=1,B68=0,AV68=2,BP67=3,CJ68=4,DD68=5),0,IF(ISERROR(RANK(DK68,DK67:DK72,0)),0,RANK(DK68,DK67:DK72,0)))</f>
        <v>0</v>
      </c>
      <c r="DM68" s="90" t="str">
        <f>IF(DL68=1,IF(ISNUMBER(MATCH(DL68,DL69:DL72,0)),"=",IF(ISNUMBER(MATCH(DL68,DL67,0)),"=","")),"")</f>
        <v/>
      </c>
      <c r="DN68" s="90">
        <f t="shared" ref="DN68:DN72" si="349">IF(CONCATENATE(DL68,DM68)="1=",1,0)</f>
        <v>0</v>
      </c>
      <c r="DO68" s="90">
        <f>IF(AND(DN67=1,DN68=1),IF('Result Calculations'!$E157=$A68,1,0),0)</f>
        <v>0</v>
      </c>
      <c r="DP68" s="95"/>
      <c r="DQ68" s="90">
        <f>IF(AND(DN68=1,DN69=1),IF('Result Calculations'!$E162=$A68,1,0),0)</f>
        <v>0</v>
      </c>
      <c r="DR68" s="90">
        <f>IF(AND(DN68=1,DN70=1),IF('Result Calculations'!$E163=$A68,1,0),0)</f>
        <v>0</v>
      </c>
      <c r="DS68" s="90">
        <f>IF(AND(DN68=1,DN71=1),IF('Result Calculations'!$E164=$A68,1,0),0)</f>
        <v>0</v>
      </c>
      <c r="DT68" s="90">
        <f>IF(AND(DN68=1,DN72=1),IF('Result Calculations'!$E165=$A68,1,0),0)</f>
        <v>0</v>
      </c>
      <c r="DU68" s="90">
        <f t="shared" si="335"/>
        <v>0</v>
      </c>
      <c r="DV68" s="90" t="str">
        <f>IF(DU68=1,IF(ISNUMBER(MATCH(DU68,DU69:DU72,0)),"=",IF(ISNUMBER(MATCH(DU68,DU67,0)),"=","")),"")</f>
        <v/>
      </c>
      <c r="DW68" s="90">
        <f>IF(AND(DU68=1,DU67=1),IF(DO68=1,1,0),IF(AND(DU68=1,DU69=1),IF(DQ68=1,1,0),IF(AND(DU68=1,DU70=1),IF(DR68=1,1,0),IF(AND(DU68=1,DU71=1),IF(DS68=1,1,0),IF(AND(DU68=1,DU72=1),IF(DT68=1,0),0)))))</f>
        <v>0</v>
      </c>
      <c r="DX68" s="244" t="str">
        <f t="shared" ref="DX68:DX72" si="350">IF(DF68=1,IF(DG68="=",IF(DI68=1,IF(DJ68="=",IF(DL68=1,IF(DM68="=",IF(DU68=1,IF(DV68="=",IF(DW68=1,6,""),6),""),6),""),6),""),6),"")</f>
        <v/>
      </c>
      <c r="DY68" s="248">
        <f t="shared" si="336"/>
        <v>0</v>
      </c>
      <c r="DZ68" s="244">
        <f>RANK(DY68,DY67:DY72,0)</f>
        <v>1</v>
      </c>
      <c r="EA68" s="244" t="str">
        <f>IF(OR(ISNUMBER(MATCH(DZ68,DZ69:DZ72,0)),ISNUMBER(MATCH(DZ68,DZ67:DZ67,0))),"=","")</f>
        <v>=</v>
      </c>
    </row>
    <row r="69" spans="1:131">
      <c r="A69" s="246" t="str">
        <f>Groups!R17</f>
        <v>Tayla Bruce (New Zealand)</v>
      </c>
      <c r="B69" s="90">
        <f>SUM(COUNTIF(Results!K:K,A69),COUNTIF(Results!L:L,A69))</f>
        <v>0</v>
      </c>
      <c r="C69" s="90">
        <f>SUM(COUNTIF(Results!K:K,A69))</f>
        <v>0</v>
      </c>
      <c r="D69" s="90">
        <f t="shared" si="337"/>
        <v>0</v>
      </c>
      <c r="E69" s="90">
        <f>SUM(SUMIF(Results!B:B,A69,Results!C:C),SUMIF(Results!J:J,A69,Results!G:G),SUMIF(Results!B:B,A69,Results!D:D),SUMIF(Results!J:J,A69,Results!H:H))</f>
        <v>0</v>
      </c>
      <c r="F69" s="90">
        <f>SUM(SUMIF(Results!B:B,A69,Results!G:G),SUMIF(Results!J:J,A69,Results!C:C),SUMIF(Results!B:B,A69,Results!H:H),SUMIF(Results!J:J,A69,Results!D:D))</f>
        <v>0</v>
      </c>
      <c r="G69" s="108">
        <f t="shared" si="338"/>
        <v>0</v>
      </c>
      <c r="H69" s="90">
        <f t="shared" si="339"/>
        <v>0</v>
      </c>
      <c r="I69" s="90">
        <f>SUM(SUMIF(Results!N:N,A69,Results!R:R),SUMIF(Results!T:T,A69,Results!X:X))</f>
        <v>0</v>
      </c>
      <c r="J69" s="90">
        <f>IF(B69=0,0,RANK(H69,H67:H72,0))</f>
        <v>0</v>
      </c>
      <c r="K69" s="90" t="str">
        <f>IF(J69=1,IF(ISNUMBER(MATCH(J69,J70:J72,0)),"=",IF(ISNUMBER(MATCH(J69,J67:J68,0)),"=","")),"")</f>
        <v/>
      </c>
      <c r="L69" s="90">
        <f t="shared" si="312"/>
        <v>-1</v>
      </c>
      <c r="M69" s="90">
        <f>IF(B69=0,0,IF(ISERROR(RANK(L69,L67:L72,0)),0,RANK(L69,L67:L72,0)))</f>
        <v>0</v>
      </c>
      <c r="N69" s="90" t="str">
        <f>IF(M69=1,IF(ISNUMBER(MATCH(M69,M70:M72,0)),"=",IF(ISNUMBER(MATCH(M69,M67:M68,0)),"=","")),"")</f>
        <v/>
      </c>
      <c r="O69" s="90">
        <f t="shared" si="313"/>
        <v>-1</v>
      </c>
      <c r="P69" s="90">
        <f>IF(B69=0,0,IF(ISERROR(RANK(O69,O67:O72,0)),0,RANK(O69,O67:O72,0)))</f>
        <v>0</v>
      </c>
      <c r="Q69" s="90" t="str">
        <f>IF(P69=1,IF(ISNUMBER(MATCH(P69,P70:P72,0)),"=",IF(ISNUMBER(MATCH(P69,P67:P68,0)),"=","")),"")</f>
        <v/>
      </c>
      <c r="R69" s="90">
        <f t="shared" si="340"/>
        <v>0</v>
      </c>
      <c r="S69" s="90">
        <f>IF(AND(R67=1,R69=1),IF('Result Calculations'!$E158=$A69,1,0),0)</f>
        <v>0</v>
      </c>
      <c r="T69" s="90">
        <f>IF(AND(R68=1,R69=1),IF('Result Calculations'!$E162=$A69,1,0),0)</f>
        <v>0</v>
      </c>
      <c r="U69" s="95"/>
      <c r="V69" s="90">
        <f>IF(AND(R69=1,R70=1),IF('Result Calculations'!$E166=$A69,1,0),0)</f>
        <v>0</v>
      </c>
      <c r="W69" s="90">
        <f>IF(AND(R69=1,R71=1),IF('Result Calculations'!$E167=$A69,1,0),0)</f>
        <v>0</v>
      </c>
      <c r="X69" s="90">
        <f>IF(AND(R69=1,R72=1),IF('Result Calculations'!$E168=$A69,1,0),0)</f>
        <v>0</v>
      </c>
      <c r="Y69" s="90">
        <f t="shared" si="314"/>
        <v>0</v>
      </c>
      <c r="Z69" s="90" t="str">
        <f>IF(Y69=1,IF(ISNUMBER(MATCH(Y69,Y70:Y72,0)),"=",IF(ISNUMBER(MATCH(Y69,Y67:Y68,0)),"=","")),"")</f>
        <v/>
      </c>
      <c r="AA69" s="90">
        <f>IF(AND(Y69=1,Y67=1),IF(S69=1,1,0),IF(AND(Y69=1,Y68=1),IF(T69=1,1,0),IF(AND(Y69=1,Y70=1),IF(V69=1,1,0),IF(AND(Y69=1,Y71=1),IF(W69=1,1,0),IF(AND(Y69=1,Y72=1),IF(X69=1,0),0)))))</f>
        <v>0</v>
      </c>
      <c r="AB69" s="244" t="str">
        <f t="shared" si="341"/>
        <v/>
      </c>
      <c r="AC69" s="90">
        <f t="shared" si="315"/>
        <v>0</v>
      </c>
      <c r="AD69" s="90">
        <f>IF(OR(AB69=1,B69=0),0,IF(ISERROR(RANK(AC69,AC67:AC72,0)),0,RANK(AC69,AC67:AC72,0)))</f>
        <v>0</v>
      </c>
      <c r="AE69" s="90" t="str">
        <f>IF(AD69=1,IF(ISNUMBER(MATCH(AD69,AD70:AD72,0)),"=",IF(ISNUMBER(MATCH(AD69,AD67:AD68,0)),"=","")),"")</f>
        <v/>
      </c>
      <c r="AF69" s="90">
        <f t="shared" si="316"/>
        <v>-1</v>
      </c>
      <c r="AG69" s="90">
        <f>IF(OR(AB69=1,B69=0),0,IF(ISERROR(RANK(AF69,AF67:AF72,0)),0,RANK(AF69,AF67:AF72,0)))</f>
        <v>0</v>
      </c>
      <c r="AH69" s="90" t="str">
        <f>IF(AG69=1,IF(ISNUMBER(MATCH(AG69,AG70:AG72,0)),"=",IF(ISNUMBER(MATCH(AG69,AG67:AG68,0)),"=","")),"")</f>
        <v/>
      </c>
      <c r="AI69" s="90">
        <f t="shared" si="317"/>
        <v>-1</v>
      </c>
      <c r="AJ69" s="90">
        <f>IF(OR(AB69=1,B69=0),0,IF(ISERROR(RANK(AI69,AI67:AI72,0)),0,RANK(AI69,AI67:AI72,0)))</f>
        <v>0</v>
      </c>
      <c r="AK69" s="90" t="str">
        <f>IF(AJ69=1,IF(ISNUMBER(MATCH(AJ69,AJ70:AJ72,0)),"=",IF(ISNUMBER(MATCH(AJ69,AJ67:AJ68,0)),"=","")),"")</f>
        <v/>
      </c>
      <c r="AL69" s="90">
        <f t="shared" si="342"/>
        <v>0</v>
      </c>
      <c r="AM69" s="90">
        <f>IF(AND(AL67=1,AL69=1),IF('Result Calculations'!$E158=$A69,1,0),0)</f>
        <v>0</v>
      </c>
      <c r="AN69" s="90">
        <f>IF(AND(AL68=1,AL69=1),IF('Result Calculations'!$E162=$A69,1,0),0)</f>
        <v>0</v>
      </c>
      <c r="AO69" s="95"/>
      <c r="AP69" s="90">
        <f>IF(AND(AL69=1,AL70=1),IF('Result Calculations'!$E166=$A69,1,0),0)</f>
        <v>0</v>
      </c>
      <c r="AQ69" s="90">
        <f>IF(AND(AL69=1,AL71=1),IF('Result Calculations'!$E167=$A69,1,0),0)</f>
        <v>0</v>
      </c>
      <c r="AR69" s="90">
        <f>IF(AND(AL69=1,AL72=1),IF('Result Calculations'!$E168=$A69,1,0),0)</f>
        <v>0</v>
      </c>
      <c r="AS69" s="90">
        <f t="shared" si="318"/>
        <v>0</v>
      </c>
      <c r="AT69" s="90" t="str">
        <f>IF(AS69=1,IF(ISNUMBER(MATCH(AS69,AS70:AS72,0)),"=",IF(ISNUMBER(MATCH(AS69,AS67:AS68,0)),"=","")),"")</f>
        <v/>
      </c>
      <c r="AU69" s="90">
        <f>IF(AND(AS69=1,AS67=1),IF(AM69=1,1,0),IF(AND(AS69=1,AS68=1),IF(AN69=1,1,0),IF(AND(AS69=1,AS70=1),IF(AP69=1,1,0),IF(AND(AS69=1,AS71=1),IF(AQ69=1,1,0),IF(AND(AS69=1,AS72=1),IF(AR69=1,0),0)))))</f>
        <v>0</v>
      </c>
      <c r="AV69" s="244" t="str">
        <f t="shared" si="343"/>
        <v/>
      </c>
      <c r="AW69" s="90">
        <f t="shared" si="319"/>
        <v>0</v>
      </c>
      <c r="AX69" s="90">
        <f>IF(OR(AB69=1,B69=0,AV69=2),0,IF(ISERROR(RANK(AW69,AW67:AW72,0)),0,RANK(AW69,AW67:AW72,0)))</f>
        <v>0</v>
      </c>
      <c r="AY69" s="90" t="str">
        <f>IF(AX69=1,IF(ISNUMBER(MATCH(AX69,AX70:AX72,0)),"=",IF(ISNUMBER(MATCH(AX69,AX67:AX68,0)),"=","")),"")</f>
        <v/>
      </c>
      <c r="AZ69" s="90">
        <f t="shared" si="320"/>
        <v>0</v>
      </c>
      <c r="BA69" s="90">
        <f>IF(OR(AB69=1,B69=0,AV69=2),0,IF(ISERROR(RANK(AZ69,AZ67:AZ72,0)),0,RANK(AZ69,AZ67:AZ72,0)))</f>
        <v>0</v>
      </c>
      <c r="BB69" s="90" t="str">
        <f>IF(BA69=1,IF(ISNUMBER(MATCH(BA69,BA70:BA72,0)),"=",IF(ISNUMBER(MATCH(BA69,BA67:BA68,0)),"=","")),"")</f>
        <v/>
      </c>
      <c r="BC69" s="108">
        <f t="shared" si="321"/>
        <v>0</v>
      </c>
      <c r="BD69" s="90">
        <f>IF(OR(AB69=1,B69=0,AV69=2),0,IF(ISERROR(RANK(BC69,BC67:BC72,0)),0,RANK(BC69,BC67:BC72,0)))</f>
        <v>0</v>
      </c>
      <c r="BE69" s="90" t="str">
        <f>IF(BD69=1,IF(ISNUMBER(MATCH(BD69,BD70:BD72,0)),"=",IF(ISNUMBER(MATCH(BD69,BD67:BD68,0)),"=","")),"")</f>
        <v/>
      </c>
      <c r="BF69" s="90">
        <f t="shared" si="344"/>
        <v>0</v>
      </c>
      <c r="BG69" s="90">
        <f>IF(AND(BF67=1,BF69=1),IF('Result Calculations'!$E158=$A69,1,0),0)</f>
        <v>0</v>
      </c>
      <c r="BH69" s="90">
        <f>IF(AND(BF68=1,BF69=1),IF('Result Calculations'!$E162=$A69,1,0),0)</f>
        <v>0</v>
      </c>
      <c r="BI69" s="95"/>
      <c r="BJ69" s="90">
        <f>IF(AND(BF69=1,BF70=1),IF('Result Calculations'!$E166=$A69,1,0),0)</f>
        <v>0</v>
      </c>
      <c r="BK69" s="90">
        <f>IF(AND(BF69=1,BF71=1),IF('Result Calculations'!$E167=$A69,1,0),0)</f>
        <v>0</v>
      </c>
      <c r="BL69" s="90">
        <f>IF(AND(BF69=1,BF72=1),IF('Result Calculations'!$E168=$A69,1,0),0)</f>
        <v>0</v>
      </c>
      <c r="BM69" s="90">
        <f t="shared" si="322"/>
        <v>0</v>
      </c>
      <c r="BN69" s="90" t="str">
        <f>IF(BM69=1,IF(ISNUMBER(MATCH(BM69,BM70:BM72,0)),"=",IF(ISNUMBER(MATCH(BM69,BM67:BM68,0)),"=","")),"")</f>
        <v/>
      </c>
      <c r="BO69" s="90">
        <f>IF(AND(BM69=1,BM67=1),IF(BG69=1,1,0),IF(AND(BM69=1,BM68=1),IF(BH69=1,1,0),IF(AND(BM69=1,BM70=1),IF(BJ69=1,1,0),IF(AND(BM69=1,BM71=1),IF(BK69=1,1,0),IF(AND(BM69=1,BM72=1),IF(BL69=1,0),0)))))</f>
        <v>0</v>
      </c>
      <c r="BP69" s="244" t="str">
        <f t="shared" si="323"/>
        <v/>
      </c>
      <c r="BQ69" s="90">
        <f t="shared" si="324"/>
        <v>0</v>
      </c>
      <c r="BR69" s="90">
        <f>IF(OR(AB69=1,B69=0,AV69=2,BP69=3),0,IF(ISERROR(RANK(BQ69,BQ67:BQ72,0)),0,RANK(BQ69,BQ67:BQ72,0)))</f>
        <v>0</v>
      </c>
      <c r="BS69" s="90" t="str">
        <f>IF(BR69=1,IF(ISNUMBER(MATCH(BR69,BR70:BR72,0)),"=",IF(ISNUMBER(MATCH(BR69,BR67:BR68,0)),"=","")),"")</f>
        <v/>
      </c>
      <c r="BT69" s="90">
        <f t="shared" si="325"/>
        <v>0</v>
      </c>
      <c r="BU69" s="90">
        <f>IF(OR(AB69=1,B69=0,AV69=2,BP69=3),0,IF(ISERROR(RANK(BT69,BT67:BT72,0)),0,RANK(BT69,BT67:BT72,0)))</f>
        <v>0</v>
      </c>
      <c r="BV69" s="90" t="str">
        <f>IF(BU69=1,IF(ISNUMBER(MATCH(BU69,BU70:BU72,0)),"=",IF(ISNUMBER(MATCH(BU69,BU67:BU68,0)),"=","")),"")</f>
        <v/>
      </c>
      <c r="BW69" s="108">
        <f t="shared" si="326"/>
        <v>0</v>
      </c>
      <c r="BX69" s="90">
        <f>IF(OR(AB69=1,B69=0,AV69=2,BP67=3),0,IF(ISERROR(RANK(BW69,BW67:BW72,0)),0,RANK(BW69,BW67:BW72,0)))</f>
        <v>0</v>
      </c>
      <c r="BY69" s="90" t="str">
        <f>IF(BX69=1,IF(ISNUMBER(MATCH(BX69,BX70:BX72,0)),"=",IF(ISNUMBER(MATCH(BX69,BX67:BX68,0)),"=","")),"")</f>
        <v/>
      </c>
      <c r="BZ69" s="90">
        <f t="shared" si="345"/>
        <v>0</v>
      </c>
      <c r="CA69" s="90">
        <f>IF(AND(BZ67=1,BZ69=1),IF('Result Calculations'!$E158=$A69,1,0),0)</f>
        <v>0</v>
      </c>
      <c r="CB69" s="90">
        <f>IF(AND(BZ68=1,BZ69=1),IF('Result Calculations'!$E162=$A69,1,0),0)</f>
        <v>0</v>
      </c>
      <c r="CC69" s="95"/>
      <c r="CD69" s="90">
        <f>IF(AND(BZ69=1,BZ70=1),IF('Result Calculations'!$E166=$A69,1,0),0)</f>
        <v>0</v>
      </c>
      <c r="CE69" s="90">
        <f>IF(AND(BZ69=1,BZ71=1),IF('Result Calculations'!$E167=$A69,1,0),0)</f>
        <v>0</v>
      </c>
      <c r="CF69" s="90">
        <f>IF(AND(BZ69=1,BZ72=1),IF('Result Calculations'!$E168=$A69,1,0),0)</f>
        <v>0</v>
      </c>
      <c r="CG69" s="90">
        <f t="shared" si="327"/>
        <v>0</v>
      </c>
      <c r="CH69" s="90" t="str">
        <f>IF(CG69=1,IF(ISNUMBER(MATCH(CG69,CG70:CG72,0)),"=",IF(ISNUMBER(MATCH(CG69,CG67:CG68,0)),"=","")),"")</f>
        <v/>
      </c>
      <c r="CI69" s="90">
        <f>IF(AND(CG69=1,CG67=1),IF(CA69=1,1,0),IF(AND(CG69=1,CG68=1),IF(CB69=1,1,0),IF(AND(CG69=1,CG70=1),IF(CD69=1,1,0),IF(AND(CG69=1,CG71=1),IF(CE69=1,1,0),IF(AND(CG69=1,CG72=1),IF(CF69=1,0),0)))))</f>
        <v>0</v>
      </c>
      <c r="CJ69" s="244" t="str">
        <f t="shared" si="346"/>
        <v/>
      </c>
      <c r="CK69" s="90">
        <f t="shared" si="328"/>
        <v>0</v>
      </c>
      <c r="CL69" s="90">
        <f>IF(OR(AB69=1,B69=0,AV69=2,BP69=3,CJ69=4),0,IF(ISERROR(RANK(CK69,CK67:CK72,0)),0,RANK(CK69,CK67:CK72,0)))</f>
        <v>0</v>
      </c>
      <c r="CM69" s="90" t="str">
        <f>IF(CL69=1,IF(ISNUMBER(MATCH(CL69,CL70:CL72,0)),"=",IF(ISNUMBER(MATCH(CL69,CL67:CL68,0)),"=","")),"")</f>
        <v/>
      </c>
      <c r="CN69" s="90">
        <f t="shared" si="329"/>
        <v>0</v>
      </c>
      <c r="CO69" s="90">
        <f>IF(OR(AB69=1,B69=0,AV69=2,BP69=3,CJ69=4),0,IF(ISERROR(RANK(CN69,CN67:CN72,0)),0,RANK(CN69,CN67:CN72,0)))</f>
        <v>0</v>
      </c>
      <c r="CP69" s="90" t="str">
        <f>IF(CO69=1,IF(ISNUMBER(MATCH(CO69,CO70:CO72,0)),"=",IF(ISNUMBER(MATCH(CO69,CO67:CO68,0)),"=","")),"")</f>
        <v/>
      </c>
      <c r="CQ69" s="108">
        <f t="shared" si="330"/>
        <v>0</v>
      </c>
      <c r="CR69" s="90">
        <f>IF(OR(AB69=1,B69=0,AV69=2,BP67=3,CJ69=4),0,IF(ISERROR(RANK(CQ69,CQ67:CQ72,0)),0,RANK(CQ69,CQ67:CQ72,0)))</f>
        <v>0</v>
      </c>
      <c r="CS69" s="90" t="str">
        <f>IF(CR69=1,IF(ISNUMBER(MATCH(CR69,CR70:CR72,0)),"=",IF(ISNUMBER(MATCH(CR69,CR67:CR68,0)),"=","")),"")</f>
        <v/>
      </c>
      <c r="CT69" s="90">
        <f t="shared" si="347"/>
        <v>0</v>
      </c>
      <c r="CU69" s="90">
        <f>IF(AND(CT67=1,CT69=1),IF('Result Calculations'!$E158=$A69,1,0),0)</f>
        <v>0</v>
      </c>
      <c r="CV69" s="90">
        <f>IF(AND(CT68=1,CT69=1),IF('Result Calculations'!$E162=$A69,1,0),0)</f>
        <v>0</v>
      </c>
      <c r="CW69" s="95"/>
      <c r="CX69" s="90">
        <f>IF(AND(CT69=1,CT70=1),IF('Result Calculations'!$E166=$A69,1,0),0)</f>
        <v>0</v>
      </c>
      <c r="CY69" s="90">
        <f>IF(AND(CT69=1,CT71=1),IF('Result Calculations'!$E167=$A69,1,0),0)</f>
        <v>0</v>
      </c>
      <c r="CZ69" s="90">
        <f>IF(AND(CT69=1,CT72=1),IF('Result Calculations'!$E168=$A69,1,0),0)</f>
        <v>0</v>
      </c>
      <c r="DA69" s="90">
        <f t="shared" si="331"/>
        <v>0</v>
      </c>
      <c r="DB69" s="90" t="str">
        <f>IF(DA69=1,IF(ISNUMBER(MATCH(DA69,DA70:DA72,0)),"=",IF(ISNUMBER(MATCH(DA69,DA67:DA68,0)),"=","")),"")</f>
        <v/>
      </c>
      <c r="DC69" s="90">
        <f>IF(AND(DA69=1,DA67=1),IF(CU69=1,1,0),IF(AND(DA69=1,DA68=1),IF(CV69=1,1,0),IF(AND(DA69=1,DA70=1),IF(CX69=1,1,0),IF(AND(DA69=1,DA71=1),IF(CY69=1,1,0),IF(AND(DA69=1,DA72=1),IF(CZ69=1,0),0)))))</f>
        <v>0</v>
      </c>
      <c r="DD69" s="244" t="str">
        <f t="shared" si="348"/>
        <v/>
      </c>
      <c r="DE69" s="90">
        <f t="shared" si="332"/>
        <v>0</v>
      </c>
      <c r="DF69" s="90">
        <f>IF(OR(AB69=1,B69=0,AV69=2,BP69=3,CJ69=4,DD69=5),0,IF(ISERROR(RANK(DE69,DE67:DE72,0)),0,RANK(DE69,DE67:DE72,0)))</f>
        <v>0</v>
      </c>
      <c r="DG69" s="90" t="str">
        <f>IF(DF69=1,IF(ISNUMBER(MATCH(DF69,DF70:DF72,0)),"=",IF(ISNUMBER(MATCH(DF69,DF67:DF68,0)),"=","")),"")</f>
        <v/>
      </c>
      <c r="DH69" s="90">
        <f t="shared" si="333"/>
        <v>0</v>
      </c>
      <c r="DI69" s="90">
        <f>IF(OR(AB69=1,B69=0,AV69=2,BP69=3,CJ69=4,DD69=5),0,IF(ISERROR(RANK(DH69,DH67:DH72,0)),0,RANK(DH69,DH67:DH72,0)))</f>
        <v>0</v>
      </c>
      <c r="DJ69" s="90" t="str">
        <f>IF(DI69=1,IF(ISNUMBER(MATCH(DI69,DI70:DI72,0)),"=",IF(ISNUMBER(MATCH(DI69,DI67:DI68,0)),"=","")),"")</f>
        <v/>
      </c>
      <c r="DK69" s="108">
        <f t="shared" si="334"/>
        <v>0</v>
      </c>
      <c r="DL69" s="90">
        <f>IF(OR(AB69=1,B69=0,AV69=2,BP67=3,CJ69=4,DD69=5),0,IF(ISERROR(RANK(DK69,DK67:DK72,0)),0,RANK(DK69,DK67:DK72,0)))</f>
        <v>0</v>
      </c>
      <c r="DM69" s="90" t="str">
        <f>IF(DL69=1,IF(ISNUMBER(MATCH(DL69,DL70:DL72,0)),"=",IF(ISNUMBER(MATCH(DL69,DL67:DL68,0)),"=","")),"")</f>
        <v/>
      </c>
      <c r="DN69" s="90">
        <f t="shared" si="349"/>
        <v>0</v>
      </c>
      <c r="DO69" s="90">
        <f>IF(AND(DN67=1,DN69=1),IF('Result Calculations'!$E158=$A69,1,0),0)</f>
        <v>0</v>
      </c>
      <c r="DP69" s="90">
        <f>IF(AND(DN68=1,DN69=1),IF('Result Calculations'!$E162=$A69,1,0),0)</f>
        <v>0</v>
      </c>
      <c r="DQ69" s="95"/>
      <c r="DR69" s="90">
        <f>IF(AND(DN69=1,DN70=1),IF('Result Calculations'!$E166=$A69,1,0),0)</f>
        <v>0</v>
      </c>
      <c r="DS69" s="90">
        <f>IF(AND(DN69=1,DN71=1),IF('Result Calculations'!$E167=$A69,1,0),0)</f>
        <v>0</v>
      </c>
      <c r="DT69" s="90">
        <f>IF(AND(DN69=1,DN72=1),IF('Result Calculations'!$E168=$A69,1,0),0)</f>
        <v>0</v>
      </c>
      <c r="DU69" s="90">
        <f t="shared" si="335"/>
        <v>0</v>
      </c>
      <c r="DV69" s="90" t="str">
        <f>IF(DU69=1,IF(ISNUMBER(MATCH(DU69,DU70:DU72,0)),"=",IF(ISNUMBER(MATCH(DU69,DU67:DU68,0)),"=","")),"")</f>
        <v/>
      </c>
      <c r="DW69" s="90">
        <f>IF(AND(DU69=1,DU67=1),IF(DO69=1,1,0),IF(AND(DU69=1,DU68=1),IF(DP69=1,1,0),IF(AND(DU69=1,DU70=1),IF(DR69=1,1,0),IF(AND(DU69=1,DU71=1),IF(DS69=1,1,0),IF(AND(DU69=1,DU72=1),IF(DT69=1,0),0)))))</f>
        <v>0</v>
      </c>
      <c r="DX69" s="244" t="str">
        <f t="shared" si="350"/>
        <v/>
      </c>
      <c r="DY69" s="248">
        <f t="shared" si="336"/>
        <v>0</v>
      </c>
      <c r="DZ69" s="244">
        <f>RANK(DY69,DY67:DY72,0)</f>
        <v>1</v>
      </c>
      <c r="EA69" s="244" t="str">
        <f>IF(OR(ISNUMBER(MATCH(DZ69,DZ70:DZ72,0)),ISNUMBER(MATCH(DZ69,DZ67:DZ68,0))),"=","")</f>
        <v>=</v>
      </c>
    </row>
    <row r="70" spans="1:131">
      <c r="A70" s="246" t="str">
        <f>Groups!R18</f>
        <v>Lephai Marea Modutlwa (Botswana)</v>
      </c>
      <c r="B70" s="90">
        <f>SUM(COUNTIF(Results!K:K,A70),COUNTIF(Results!L:L,A70))</f>
        <v>0</v>
      </c>
      <c r="C70" s="90">
        <f>SUM(COUNTIF(Results!K:K,A70))</f>
        <v>0</v>
      </c>
      <c r="D70" s="90">
        <f t="shared" si="337"/>
        <v>0</v>
      </c>
      <c r="E70" s="90">
        <f>SUM(SUMIF(Results!B:B,A70,Results!C:C),SUMIF(Results!J:J,A70,Results!G:G),SUMIF(Results!B:B,A70,Results!D:D),SUMIF(Results!J:J,A70,Results!H:H))</f>
        <v>0</v>
      </c>
      <c r="F70" s="90">
        <f>SUM(SUMIF(Results!B:B,A70,Results!G:G),SUMIF(Results!J:J,A70,Results!C:C),SUMIF(Results!B:B,A70,Results!H:H),SUMIF(Results!J:J,A70,Results!D:D))</f>
        <v>0</v>
      </c>
      <c r="G70" s="108">
        <f t="shared" si="338"/>
        <v>0</v>
      </c>
      <c r="H70" s="90">
        <f t="shared" si="339"/>
        <v>0</v>
      </c>
      <c r="I70" s="90">
        <f>SUM(SUMIF(Results!N:N,A70,Results!R:R),SUMIF(Results!T:T,A70,Results!X:X))</f>
        <v>0</v>
      </c>
      <c r="J70" s="90">
        <f>IF(B70=0,0,RANK(H70,H67:H72,0))</f>
        <v>0</v>
      </c>
      <c r="K70" s="90" t="str">
        <f>IF(J70=1,IF(ISNUMBER(MATCH(J70,J71:J72,0)),"=",IF(ISNUMBER(MATCH(J70,J67:J69,0)),"=","")),"")</f>
        <v/>
      </c>
      <c r="L70" s="90">
        <f t="shared" si="312"/>
        <v>-1</v>
      </c>
      <c r="M70" s="90">
        <f>IF(B70=0,0,IF(ISERROR(RANK(L70,L67:L72,0)),0,RANK(L70,L67:L72,0)))</f>
        <v>0</v>
      </c>
      <c r="N70" s="90" t="str">
        <f>IF(M70=1,IF(ISNUMBER(MATCH(M70,M71:M72,0)),"=",IF(ISNUMBER(MATCH(M70,M67:M69,0)),"=","")),"")</f>
        <v/>
      </c>
      <c r="O70" s="90">
        <f t="shared" si="313"/>
        <v>-1</v>
      </c>
      <c r="P70" s="90">
        <f>IF(B70=0,0,IF(ISERROR(RANK(O70,O67:O72,0)),0,RANK(O70,O67:O72,0)))</f>
        <v>0</v>
      </c>
      <c r="Q70" s="90" t="str">
        <f>IF(P70=1,IF(ISNUMBER(MATCH(P70,P71:P72,0)),"=",IF(ISNUMBER(MATCH(P70,P67:P69,0)),"=","")),"")</f>
        <v/>
      </c>
      <c r="R70" s="90">
        <f t="shared" si="340"/>
        <v>0</v>
      </c>
      <c r="S70" s="90">
        <f>IF(AND(R67=1,R70=1),IF('Result Calculations'!$E159=$A70,1,0),0)</f>
        <v>0</v>
      </c>
      <c r="T70" s="90">
        <f>IF(AND(R69=1,R70=1),IF('Result Calculations'!$E163=$A70,1,0),0)</f>
        <v>0</v>
      </c>
      <c r="U70" s="90">
        <f>IF(AND(R69=1,R70=1),IF('Result Calculations'!$E166=$A70,1,0),0)</f>
        <v>0</v>
      </c>
      <c r="V70" s="95"/>
      <c r="W70" s="90">
        <f>IF(AND(R70=1,R71=1),IF('Result Calculations'!$E169=$A70,1,0),0)</f>
        <v>0</v>
      </c>
      <c r="X70" s="90">
        <f>IF(AND(R70=1,R72=1),IF('Result Calculations'!$E170=$A70,1,0),0)</f>
        <v>0</v>
      </c>
      <c r="Y70" s="90">
        <f t="shared" si="314"/>
        <v>0</v>
      </c>
      <c r="Z70" s="90" t="str">
        <f>IF(Y70=1,IF(ISNUMBER(MATCH(Y70,Y71:Y72,0)),"=",IF(ISNUMBER(MATCH(Y70,Y67:Y69,0)),"=","")),"")</f>
        <v/>
      </c>
      <c r="AA70" s="90">
        <f>IF(AND(Y70=1,Y67=1),IF(S70=1,1,0),IF(AND(Y70=1,Y68=1),IF(T70=1,1,0),IF(AND(Y70=1,Y69=1),IF(U70=1,1,0),IF(AND(Y70=1,Y71=1),IF(W70=1,1,0),IF(AND(Y70=1,Y72=1),IF(X70=1,0),0)))))</f>
        <v>0</v>
      </c>
      <c r="AB70" s="244" t="str">
        <f t="shared" si="341"/>
        <v/>
      </c>
      <c r="AC70" s="90">
        <f t="shared" si="315"/>
        <v>0</v>
      </c>
      <c r="AD70" s="90">
        <f>IF(OR(AB70=1,B70=0),0,IF(ISERROR(RANK(AC70,AC67:AC72,0)),0,RANK(AC70,AC67:AC72,0)))</f>
        <v>0</v>
      </c>
      <c r="AE70" s="90" t="str">
        <f>IF(AD70=1,IF(ISNUMBER(MATCH(AD70,AD71:AD72,0)),"=",IF(ISNUMBER(MATCH(AD70,AD67:AD69,0)),"=","")),"")</f>
        <v/>
      </c>
      <c r="AF70" s="90">
        <f t="shared" si="316"/>
        <v>-1</v>
      </c>
      <c r="AG70" s="90">
        <f>IF(OR(AB70=1,B70=0),0,IF(ISERROR(RANK(AF70,AF67:AF72,0)),0,RANK(AF70,AF67:AF72,0)))</f>
        <v>0</v>
      </c>
      <c r="AH70" s="90" t="str">
        <f>IF(AG70=1,IF(ISNUMBER(MATCH(AG70,AG71:AG72,0)),"=",IF(ISNUMBER(MATCH(AG70,AG67:AG69,0)),"=","")),"")</f>
        <v/>
      </c>
      <c r="AI70" s="90">
        <f t="shared" si="317"/>
        <v>-1</v>
      </c>
      <c r="AJ70" s="90">
        <f>IF(OR(AB70=1,B70=0),0,IF(ISERROR(RANK(AI70,AI67:AI72,0)),0,RANK(AI70,AI67:AI72,0)))</f>
        <v>0</v>
      </c>
      <c r="AK70" s="90" t="str">
        <f>IF(AJ70=1,IF(ISNUMBER(MATCH(AJ70,AJ71:AJ72,0)),"=",IF(ISNUMBER(MATCH(AJ70,AJ67:AJ69,0)),"=","")),"")</f>
        <v/>
      </c>
      <c r="AL70" s="90">
        <f t="shared" si="342"/>
        <v>0</v>
      </c>
      <c r="AM70" s="90">
        <f>IF(AND(AL67=1,AL70=1),IF('Result Calculations'!$E159=$A70,1,0),0)</f>
        <v>0</v>
      </c>
      <c r="AN70" s="90">
        <f>IF(AND(AL69=1,AL70=1),IF('Result Calculations'!$E163=$A70,1,0),0)</f>
        <v>0</v>
      </c>
      <c r="AO70" s="90">
        <f>IF(AND(AL69=1,AL70=1),IF('Result Calculations'!$E166=$A70,1,0),0)</f>
        <v>0</v>
      </c>
      <c r="AP70" s="95"/>
      <c r="AQ70" s="90">
        <f>IF(AND(AL70=1,AL71=1),IF('Result Calculations'!$E169=$A70,1,0),0)</f>
        <v>0</v>
      </c>
      <c r="AR70" s="90">
        <f>IF(AND(AL70=1,AL72=1),IF('Result Calculations'!$E170=$A70,1,0),0)</f>
        <v>0</v>
      </c>
      <c r="AS70" s="90">
        <f t="shared" si="318"/>
        <v>0</v>
      </c>
      <c r="AT70" s="90" t="str">
        <f>IF(AS70=1,IF(ISNUMBER(MATCH(AS70,AS71:AS72,0)),"=",IF(ISNUMBER(MATCH(AS70,AS67:AS69,0)),"=","")),"")</f>
        <v/>
      </c>
      <c r="AU70" s="90">
        <f>IF(AND(AS70=1,AS67=1),IF(AM70=1,1,0),IF(AND(AS70=1,AS68=1),IF(AN70=1,1,0),IF(AND(AS70=1,AS69=1),IF(AO70=1,1,0),IF(AND(AS70=1,AS71=1),IF(AQ70=1,1,0),IF(AND(AS70=1,AS72=1),IF(AR70=1,0),0)))))</f>
        <v>0</v>
      </c>
      <c r="AV70" s="244" t="str">
        <f t="shared" si="343"/>
        <v/>
      </c>
      <c r="AW70" s="90">
        <f t="shared" si="319"/>
        <v>0</v>
      </c>
      <c r="AX70" s="90">
        <f>IF(OR(AB70=1,B70=0,AV70=2),0,IF(ISERROR(RANK(AW70,AW67:AW72,0)),0,RANK(AW70,AW67:AW72,0)))</f>
        <v>0</v>
      </c>
      <c r="AY70" s="90" t="str">
        <f>IF(AX70=1,IF(ISNUMBER(MATCH(AX70,AX71:AX72,0)),"=",IF(ISNUMBER(MATCH(AX70,AX67:AX69,0)),"=","")),"")</f>
        <v/>
      </c>
      <c r="AZ70" s="90">
        <f t="shared" si="320"/>
        <v>0</v>
      </c>
      <c r="BA70" s="90">
        <f>IF(OR(AB70=1,B70=0,AV70=2),0,IF(ISERROR(RANK(AZ70,AZ67:AZ72,0)),0,RANK(AZ70,AZ67:AZ72,0)))</f>
        <v>0</v>
      </c>
      <c r="BB70" s="90" t="str">
        <f>IF(BA70=1,IF(ISNUMBER(MATCH(BA70,BA71:BA72,0)),"=",IF(ISNUMBER(MATCH(BA70,BA67:BA69,0)),"=","")),"")</f>
        <v/>
      </c>
      <c r="BC70" s="108">
        <f t="shared" si="321"/>
        <v>0</v>
      </c>
      <c r="BD70" s="90">
        <f>IF(OR(AB70=1,B70=0,AV70=2),0,IF(ISERROR(RANK(BC70,BC67:BC72,0)),0,RANK(BC70,BC67:BC72,0)))</f>
        <v>0</v>
      </c>
      <c r="BE70" s="90" t="str">
        <f>IF(BD70=1,IF(ISNUMBER(MATCH(BD70,BD71:BD72,0)),"=",IF(ISNUMBER(MATCH(BD70,BD67:BD69,0)),"=","")),"")</f>
        <v/>
      </c>
      <c r="BF70" s="90">
        <f t="shared" si="344"/>
        <v>0</v>
      </c>
      <c r="BG70" s="90">
        <f>IF(AND(BF67=1,BF70=1),IF('Result Calculations'!$E159=$A70,1,0),0)</f>
        <v>0</v>
      </c>
      <c r="BH70" s="90">
        <f>IF(AND(BF69=1,BF70=1),IF('Result Calculations'!$E163=$A70,1,0),0)</f>
        <v>0</v>
      </c>
      <c r="BI70" s="90">
        <f>IF(AND(BF69=1,BF70=1),IF('Result Calculations'!$E166=$A70,1,0),0)</f>
        <v>0</v>
      </c>
      <c r="BJ70" s="95"/>
      <c r="BK70" s="90">
        <f>IF(AND(BF70=1,BF71=1),IF('Result Calculations'!$E169=$A70,1,0),0)</f>
        <v>0</v>
      </c>
      <c r="BL70" s="90">
        <f>IF(AND(BF70=1,BF72=1),IF('Result Calculations'!$E170=$A70,1,0),0)</f>
        <v>0</v>
      </c>
      <c r="BM70" s="90">
        <f t="shared" si="322"/>
        <v>0</v>
      </c>
      <c r="BN70" s="90" t="str">
        <f>IF(BM70=1,IF(ISNUMBER(MATCH(BM70,BM71:BM72,0)),"=",IF(ISNUMBER(MATCH(BM70,BM67:BM69,0)),"=","")),"")</f>
        <v/>
      </c>
      <c r="BO70" s="90">
        <f>IF(AND(BM70=1,BM67=1),IF(BG70=1,1,0),IF(AND(BM70=1,BM68=1),IF(BH70=1,1,0),IF(AND(BM70=1,BM69=1),IF(BI70=1,1,0),IF(AND(BM70=1,BM71=1),IF(BK70=1,1,0),IF(AND(BM70=1,BM72=1),IF(BL70=1,0),0)))))</f>
        <v>0</v>
      </c>
      <c r="BP70" s="244" t="str">
        <f t="shared" si="323"/>
        <v/>
      </c>
      <c r="BQ70" s="90">
        <f t="shared" si="324"/>
        <v>0</v>
      </c>
      <c r="BR70" s="90">
        <f>IF(OR(AB70=1,B70=0,AV70=2,BP70=3),0,IF(ISERROR(RANK(BQ70,BQ67:BQ72,0)),0,RANK(BQ70,BQ67:BQ72,0)))</f>
        <v>0</v>
      </c>
      <c r="BS70" s="90" t="str">
        <f>IF(BR70=1,IF(ISNUMBER(MATCH(BR70,BR71:BR72,0)),"=",IF(ISNUMBER(MATCH(BR70,BR67:BR69,0)),"=","")),"")</f>
        <v/>
      </c>
      <c r="BT70" s="90">
        <f t="shared" si="325"/>
        <v>0</v>
      </c>
      <c r="BU70" s="90">
        <f>IF(OR(AB70=1,B70=0,AV70=2,BP70=3),0,IF(ISERROR(RANK(BT70,BT67:BT72,0)),0,RANK(BT70,BT67:BT72,0)))</f>
        <v>0</v>
      </c>
      <c r="BV70" s="90" t="str">
        <f>IF(BU70=1,IF(ISNUMBER(MATCH(BU70,BU71:BU72,0)),"=",IF(ISNUMBER(MATCH(BU70,BU67:BU69,0)),"=","")),"")</f>
        <v/>
      </c>
      <c r="BW70" s="108">
        <f t="shared" si="326"/>
        <v>0</v>
      </c>
      <c r="BX70" s="90">
        <f>IF(OR(AB70=1,B70=0,AV70=2,BP67=3),0,IF(ISERROR(RANK(BW70,BW67:BW72,0)),0,RANK(BW70,BW67:BW72,0)))</f>
        <v>0</v>
      </c>
      <c r="BY70" s="90" t="str">
        <f>IF(BX70=1,IF(ISNUMBER(MATCH(BX70,BX71:BX72,0)),"=",IF(ISNUMBER(MATCH(BX70,BX67:BX69,0)),"=","")),"")</f>
        <v/>
      </c>
      <c r="BZ70" s="90">
        <f t="shared" si="345"/>
        <v>0</v>
      </c>
      <c r="CA70" s="90">
        <f>IF(AND(BZ67=1,BZ70=1),IF('Result Calculations'!$E159=$A70,1,0),0)</f>
        <v>0</v>
      </c>
      <c r="CB70" s="90">
        <f>IF(AND(BZ69=1,BZ70=1),IF('Result Calculations'!$E163=$A70,1,0),0)</f>
        <v>0</v>
      </c>
      <c r="CC70" s="90">
        <f>IF(AND(BZ69=1,BZ70=1),IF('Result Calculations'!$E166=$A70,1,0),0)</f>
        <v>0</v>
      </c>
      <c r="CD70" s="95"/>
      <c r="CE70" s="90">
        <f>IF(AND(BZ70=1,BZ71=1),IF('Result Calculations'!$E169=$A70,1,0),0)</f>
        <v>0</v>
      </c>
      <c r="CF70" s="90">
        <f>IF(AND(BZ70=1,BZ72=1),IF('Result Calculations'!$E170=$A70,1,0),0)</f>
        <v>0</v>
      </c>
      <c r="CG70" s="90">
        <f t="shared" si="327"/>
        <v>0</v>
      </c>
      <c r="CH70" s="90" t="str">
        <f>IF(CG70=1,IF(ISNUMBER(MATCH(CG70,CG71:CG72,0)),"=",IF(ISNUMBER(MATCH(CG70,CG67:CG69,0)),"=","")),"")</f>
        <v/>
      </c>
      <c r="CI70" s="90">
        <f>IF(AND(CG70=1,CG67=1),IF(CA70=1,1,0),IF(AND(CG70=1,CG68=1),IF(CB70=1,1,0),IF(AND(CG70=1,CG69=1),IF(CC70=1,1,0),IF(AND(CG70=1,CG71=1),IF(CE70=1,1,0),IF(AND(CG70=1,CG72=1),IF(CF70=1,0),0)))))</f>
        <v>0</v>
      </c>
      <c r="CJ70" s="244" t="str">
        <f t="shared" si="346"/>
        <v/>
      </c>
      <c r="CK70" s="90">
        <f t="shared" si="328"/>
        <v>0</v>
      </c>
      <c r="CL70" s="90">
        <f>IF(OR(AB70=1,B70=0,AV70=2,BP70=3,CJ70=4),0,IF(ISERROR(RANK(CK70,CK67:CK72,0)),0,RANK(CK70,CK67:CK72,0)))</f>
        <v>0</v>
      </c>
      <c r="CM70" s="90" t="str">
        <f>IF(CL70=1,IF(ISNUMBER(MATCH(CL70,CL71:CL72,0)),"=",IF(ISNUMBER(MATCH(CL70,CL67:CL69,0)),"=","")),"")</f>
        <v/>
      </c>
      <c r="CN70" s="90">
        <f t="shared" si="329"/>
        <v>0</v>
      </c>
      <c r="CO70" s="90">
        <f>IF(OR(AB70=1,B70=0,AV70=2,BP70=3,CJ70=4),0,IF(ISERROR(RANK(CN70,CN67:CN72,0)),0,RANK(CN70,CN67:CN72,0)))</f>
        <v>0</v>
      </c>
      <c r="CP70" s="90" t="str">
        <f>IF(CO70=1,IF(ISNUMBER(MATCH(CO70,CO71:CO72,0)),"=",IF(ISNUMBER(MATCH(CO70,CO67:CO69,0)),"=","")),"")</f>
        <v/>
      </c>
      <c r="CQ70" s="108">
        <f t="shared" si="330"/>
        <v>0</v>
      </c>
      <c r="CR70" s="90">
        <f>IF(OR(AB70=1,B70=0,AV70=2,BP67=3,CJ70=4),0,IF(ISERROR(RANK(CQ70,CQ67:CQ72,0)),0,RANK(CQ70,CQ67:CQ72,0)))</f>
        <v>0</v>
      </c>
      <c r="CS70" s="90" t="str">
        <f>IF(CR70=1,IF(ISNUMBER(MATCH(CR70,CR71:CR72,0)),"=",IF(ISNUMBER(MATCH(CR70,CR67:CR69,0)),"=","")),"")</f>
        <v/>
      </c>
      <c r="CT70" s="90">
        <f t="shared" si="347"/>
        <v>0</v>
      </c>
      <c r="CU70" s="90">
        <f>IF(AND(CT67=1,CT70=1),IF('Result Calculations'!$E159=$A70,1,0),0)</f>
        <v>0</v>
      </c>
      <c r="CV70" s="90">
        <f>IF(AND(CT69=1,CT70=1),IF('Result Calculations'!$E163=$A70,1,0),0)</f>
        <v>0</v>
      </c>
      <c r="CW70" s="90">
        <f>IF(AND(CT69=1,CT70=1),IF('Result Calculations'!$E166=$A70,1,0),0)</f>
        <v>0</v>
      </c>
      <c r="CX70" s="95"/>
      <c r="CY70" s="90">
        <f>IF(AND(CT70=1,CT71=1),IF('Result Calculations'!$E169=$A70,1,0),0)</f>
        <v>0</v>
      </c>
      <c r="CZ70" s="90">
        <f>IF(AND(CT70=1,CT72=1),IF('Result Calculations'!$E170=$A70,1,0),0)</f>
        <v>0</v>
      </c>
      <c r="DA70" s="90">
        <f t="shared" si="331"/>
        <v>0</v>
      </c>
      <c r="DB70" s="90" t="str">
        <f>IF(DA70=1,IF(ISNUMBER(MATCH(DA70,DA71:DA72,0)),"=",IF(ISNUMBER(MATCH(DA70,DA67:DA69,0)),"=","")),"")</f>
        <v/>
      </c>
      <c r="DC70" s="90">
        <f>IF(AND(DA70=1,DA67=1),IF(CU70=1,1,0),IF(AND(DA70=1,DA68=1),IF(CV70=1,1,0),IF(AND(DA70=1,DA69=1),IF(CW70=1,1,0),IF(AND(DA70=1,DA71=1),IF(CY70=1,1,0),IF(AND(DA70=1,DA72=1),IF(CZ70=1,0),0)))))</f>
        <v>0</v>
      </c>
      <c r="DD70" s="244" t="str">
        <f t="shared" si="348"/>
        <v/>
      </c>
      <c r="DE70" s="90">
        <f t="shared" si="332"/>
        <v>0</v>
      </c>
      <c r="DF70" s="90">
        <f>IF(OR(AB70=1,B70=0,AV70=2,BP70=3,CJ70=4,DD70=5),0,IF(ISERROR(RANK(DE70,DE67:DE72,0)),0,RANK(DE70,DE67:DE72,0)))</f>
        <v>0</v>
      </c>
      <c r="DG70" s="90" t="str">
        <f>IF(DF70=1,IF(ISNUMBER(MATCH(DF70,DF71:DF72,0)),"=",IF(ISNUMBER(MATCH(DF70,DF67:DF69,0)),"=","")),"")</f>
        <v/>
      </c>
      <c r="DH70" s="90">
        <f t="shared" si="333"/>
        <v>0</v>
      </c>
      <c r="DI70" s="90">
        <f>IF(OR(AB70=1,B70=0,AV70=2,BP70=3,CJ70=4,DD70=5),0,IF(ISERROR(RANK(DH70,DH67:DH72,0)),0,RANK(DH70,DH67:DH72,0)))</f>
        <v>0</v>
      </c>
      <c r="DJ70" s="90" t="str">
        <f>IF(DI70=1,IF(ISNUMBER(MATCH(DI70,DI71:DI72,0)),"=",IF(ISNUMBER(MATCH(DI70,DI67:DI69,0)),"=","")),"")</f>
        <v/>
      </c>
      <c r="DK70" s="108">
        <f t="shared" si="334"/>
        <v>0</v>
      </c>
      <c r="DL70" s="90">
        <f>IF(OR(AB70=1,B70=0,AV70=2,BP67=3,CJ70=4,DD70=5),0,IF(ISERROR(RANK(DK70,DK67:DK72,0)),0,RANK(DK70,DK67:DK72,0)))</f>
        <v>0</v>
      </c>
      <c r="DM70" s="90" t="str">
        <f>IF(DL70=1,IF(ISNUMBER(MATCH(DL70,DL71:DL72,0)),"=",IF(ISNUMBER(MATCH(DL70,DL67:DL69,0)),"=","")),"")</f>
        <v/>
      </c>
      <c r="DN70" s="90">
        <f t="shared" si="349"/>
        <v>0</v>
      </c>
      <c r="DO70" s="90">
        <f>IF(AND(DN67=1,DN70=1),IF('Result Calculations'!$E159=$A70,1,0),0)</f>
        <v>0</v>
      </c>
      <c r="DP70" s="90">
        <f>IF(AND(DN69=1,DN70=1),IF('Result Calculations'!$E163=$A70,1,0),0)</f>
        <v>0</v>
      </c>
      <c r="DQ70" s="90">
        <f>IF(AND(DN69=1,DN70=1),IF('Result Calculations'!$E166=$A70,1,0),0)</f>
        <v>0</v>
      </c>
      <c r="DR70" s="95"/>
      <c r="DS70" s="90">
        <f>IF(AND(DN70=1,DN71=1),IF('Result Calculations'!$E169=$A70,1,0),0)</f>
        <v>0</v>
      </c>
      <c r="DT70" s="90">
        <f>IF(AND(DN70=1,DN72=1),IF('Result Calculations'!$E170=$A70,1,0),0)</f>
        <v>0</v>
      </c>
      <c r="DU70" s="90">
        <f t="shared" si="335"/>
        <v>0</v>
      </c>
      <c r="DV70" s="90" t="str">
        <f>IF(DU70=1,IF(ISNUMBER(MATCH(DU70,DU71:DU72,0)),"=",IF(ISNUMBER(MATCH(DU70,DU67:DU69,0)),"=","")),"")</f>
        <v/>
      </c>
      <c r="DW70" s="90">
        <f>IF(AND(DU70=1,DU67=1),IF(DO70=1,1,0),IF(AND(DU70=1,DU68=1),IF(DP70=1,1,0),IF(AND(DU70=1,DU69=1),IF(DQ70=1,1,0),IF(AND(DU70=1,DU71=1),IF(DS70=1,1,0),IF(AND(DU70=1,DU72=1),IF(DT70=1,0),0)))))</f>
        <v>0</v>
      </c>
      <c r="DX70" s="244" t="str">
        <f t="shared" si="350"/>
        <v/>
      </c>
      <c r="DY70" s="248">
        <f t="shared" si="336"/>
        <v>0</v>
      </c>
      <c r="DZ70" s="244">
        <f>RANK(DY70,DY67:DY72,0)</f>
        <v>1</v>
      </c>
      <c r="EA70" s="244" t="str">
        <f>IF(OR(ISNUMBER(MATCH(DZ70,DZ71:DZ72,0)),ISNUMBER(MATCH(DZ70,DZ67:DZ69,0))),"=","")</f>
        <v>=</v>
      </c>
    </row>
    <row r="71" spans="1:131">
      <c r="A71" s="246" t="str">
        <f>Groups!R19</f>
        <v>Cindy Royet  (France)</v>
      </c>
      <c r="B71" s="90">
        <f>SUM(COUNTIF(Results!K:K,A71),COUNTIF(Results!L:L,A71))</f>
        <v>0</v>
      </c>
      <c r="C71" s="90">
        <f>SUM(COUNTIF(Results!K:K,A71))</f>
        <v>0</v>
      </c>
      <c r="D71" s="90">
        <f t="shared" si="337"/>
        <v>0</v>
      </c>
      <c r="E71" s="90">
        <f>SUM(SUMIF(Results!B:B,A71,Results!C:C),SUMIF(Results!J:J,A71,Results!G:G),SUMIF(Results!B:B,A71,Results!D:D),SUMIF(Results!J:J,A71,Results!H:H))</f>
        <v>0</v>
      </c>
      <c r="F71" s="90">
        <f>SUM(SUMIF(Results!B:B,A71,Results!G:G),SUMIF(Results!J:J,A71,Results!C:C),SUMIF(Results!B:B,A71,Results!H:H),SUMIF(Results!J:J,A71,Results!D:D))</f>
        <v>0</v>
      </c>
      <c r="G71" s="108">
        <f t="shared" si="338"/>
        <v>0</v>
      </c>
      <c r="H71" s="90">
        <f t="shared" si="339"/>
        <v>0</v>
      </c>
      <c r="I71" s="90">
        <f>SUM(SUMIF(Results!N:N,A71,Results!R:R),SUMIF(Results!T:T,A71,Results!X:X))</f>
        <v>0</v>
      </c>
      <c r="J71" s="90">
        <f>IF(B71=0,0,RANK(H71,H67:H72,0))</f>
        <v>0</v>
      </c>
      <c r="K71" s="90" t="str">
        <f>IF(J71=1,IF(ISNUMBER(MATCH(J71,J72,0)),"=",IF(ISNUMBER(MATCH(J71,J67:J70,0)),"=","")),"")</f>
        <v/>
      </c>
      <c r="L71" s="90">
        <f t="shared" si="312"/>
        <v>-1</v>
      </c>
      <c r="M71" s="90">
        <f>IF(B71=0,0,IF(ISERROR(RANK(L71,L67:L72,0)),0,RANK(L71,L67:L72,0)))</f>
        <v>0</v>
      </c>
      <c r="N71" s="90" t="str">
        <f>IF(M71=1,IF(ISNUMBER(MATCH(M71,M72,0)),"=",IF(ISNUMBER(MATCH(M71,M67:M70,0)),"=","")),"")</f>
        <v/>
      </c>
      <c r="O71" s="90">
        <f t="shared" si="313"/>
        <v>-1</v>
      </c>
      <c r="P71" s="90">
        <f>IF(B71=0,0,IF(ISERROR(RANK(O71,O67:O72,0)),0,RANK(O71,O67:O72,0)))</f>
        <v>0</v>
      </c>
      <c r="Q71" s="90" t="str">
        <f>IF(P71=1,IF(ISNUMBER(MATCH(P71,P72,0)),"=",IF(ISNUMBER(MATCH(P71,P67:P70,0)),"=","")),"")</f>
        <v/>
      </c>
      <c r="R71" s="90">
        <f t="shared" si="340"/>
        <v>0</v>
      </c>
      <c r="S71" s="90">
        <f>IF(AND(R67=1,R71=1),IF('Result Calculations'!$E160=$A71,1,0),0)</f>
        <v>0</v>
      </c>
      <c r="T71" s="90">
        <f>IF(AND(R70=1,R71=1),IF('Result Calculations'!$E164=$A71,1,0),0)</f>
        <v>0</v>
      </c>
      <c r="U71" s="90">
        <f>IF(AND(R70=1,R71=1),IF('Result Calculations'!$E167=$A71,1,0),0)</f>
        <v>0</v>
      </c>
      <c r="V71" s="90">
        <f>IF(AND(R70=1,R71=1),IF('Result Calculations'!$E169=$A71,1,0),0)</f>
        <v>0</v>
      </c>
      <c r="W71" s="95"/>
      <c r="X71" s="90">
        <f>IF(AND(R71=1,R72=1),IF('Result Calculations'!$E171=$A71,1,0),0)</f>
        <v>0</v>
      </c>
      <c r="Y71" s="90">
        <f t="shared" si="314"/>
        <v>0</v>
      </c>
      <c r="Z71" s="90" t="str">
        <f>IF(Y71=1,IF(ISNUMBER(MATCH(Y71,Y72,0)),"=",IF(ISNUMBER(MATCH(Y71,Y67:Y70,0)),"=","")),"")</f>
        <v/>
      </c>
      <c r="AA71" s="90">
        <f>IF(AND(Y71=1,Y67=1),IF(S71=1,1,0),IF(AND(Y71=1,Y68=1),IF(T71=1,1,0),IF(AND(Y71=1,Y69=1),IF(U71=1,1,0),IF(AND(Y71=1,Y70=1),IF(V71=1,1,0),IF(AND(Y71=1,Y72=1),IF(X71=1,0),0)))))</f>
        <v>0</v>
      </c>
      <c r="AB71" s="244" t="str">
        <f t="shared" si="341"/>
        <v/>
      </c>
      <c r="AC71" s="90">
        <f t="shared" si="315"/>
        <v>0</v>
      </c>
      <c r="AD71" s="90">
        <f>IF(OR(AB71=1,B71=0),0,IF(ISERROR(RANK(AC71,AC67:AC72,0)),0,RANK(AC71,AC67:AC72,0)))</f>
        <v>0</v>
      </c>
      <c r="AE71" s="90" t="str">
        <f>IF(AD71=1,IF(ISNUMBER(MATCH(AD71,AD72,0)),"=",IF(ISNUMBER(MATCH(AD71,AD67:AD70,0)),"=","")),"")</f>
        <v/>
      </c>
      <c r="AF71" s="90">
        <f t="shared" si="316"/>
        <v>-1</v>
      </c>
      <c r="AG71" s="90">
        <f>IF(OR(AB71=1,B71=0),0,IF(ISERROR(RANK(AF71,AF67:AF72,0)),0,RANK(AF71,AF67:AF72,0)))</f>
        <v>0</v>
      </c>
      <c r="AH71" s="90" t="str">
        <f>IF(AG71=1,IF(ISNUMBER(MATCH(AG71,AG72,0)),"=",IF(ISNUMBER(MATCH(AG71,AG67:AG70,0)),"=","")),"")</f>
        <v/>
      </c>
      <c r="AI71" s="90">
        <f t="shared" si="317"/>
        <v>-1</v>
      </c>
      <c r="AJ71" s="90">
        <f>IF(OR(AB71=1,B71=0),0,IF(ISERROR(RANK(AI71,AI67:AI72,0)),0,RANK(AI71,AI67:AI72,0)))</f>
        <v>0</v>
      </c>
      <c r="AK71" s="90" t="str">
        <f>IF(AJ71=1,IF(ISNUMBER(MATCH(AJ71,AJ72,0)),"=",IF(ISNUMBER(MATCH(AJ71,AJ67:AJ70,0)),"=","")),"")</f>
        <v/>
      </c>
      <c r="AL71" s="90">
        <f t="shared" si="342"/>
        <v>0</v>
      </c>
      <c r="AM71" s="90">
        <f>IF(AND(AL67=1,AL71=1),IF('Result Calculations'!$E160=$A71,1,0),0)</f>
        <v>0</v>
      </c>
      <c r="AN71" s="90">
        <f>IF(AND(AL70=1,AL71=1),IF('Result Calculations'!$E164=$A71,1,0),0)</f>
        <v>0</v>
      </c>
      <c r="AO71" s="90">
        <f>IF(AND(AL70=1,AL71=1),IF('Result Calculations'!$E167=$A71,1,0),0)</f>
        <v>0</v>
      </c>
      <c r="AP71" s="90">
        <f>IF(AND(AL70=1,AL71=1),IF('Result Calculations'!$E169=$A71,1,0),0)</f>
        <v>0</v>
      </c>
      <c r="AQ71" s="95"/>
      <c r="AR71" s="90">
        <f>IF(AND(AL71=1,AL72=1),IF('Result Calculations'!$E171=$A71,1,0),0)</f>
        <v>0</v>
      </c>
      <c r="AS71" s="90">
        <f t="shared" si="318"/>
        <v>0</v>
      </c>
      <c r="AT71" s="90" t="str">
        <f>IF(AS71=1,IF(ISNUMBER(MATCH(AS71,AS72,0)),"=",IF(ISNUMBER(MATCH(AS71,AS67:AS70,0)),"=","")),"")</f>
        <v/>
      </c>
      <c r="AU71" s="90">
        <f>IF(AND(AS71=1,AS67=1),IF(AM71=1,1,0),IF(AND(AS71=1,AS68=1),IF(AN71=1,1,0),IF(AND(AS71=1,AS69=1),IF(AO71=1,1,0),IF(AND(AS71=1,AS70=1),IF(AP71=1,1,0),IF(AND(AS71=1,AS72=1),IF(AR71=1,0),0)))))</f>
        <v>0</v>
      </c>
      <c r="AV71" s="244" t="str">
        <f t="shared" si="343"/>
        <v/>
      </c>
      <c r="AW71" s="90">
        <f t="shared" si="319"/>
        <v>0</v>
      </c>
      <c r="AX71" s="90">
        <f>IF(OR(AB71=1,B71=0,AV71=2),0,IF(ISERROR(RANK(AW71,AW67:AW72,0)),0,RANK(AW71,AW67:AW72,0)))</f>
        <v>0</v>
      </c>
      <c r="AY71" s="90" t="str">
        <f>IF(AX71=1,IF(ISNUMBER(MATCH(AX71,AX72,0)),"=",IF(ISNUMBER(MATCH(AX71,AX67:AX70,0)),"=","")),"")</f>
        <v/>
      </c>
      <c r="AZ71" s="90">
        <f t="shared" si="320"/>
        <v>0</v>
      </c>
      <c r="BA71" s="90">
        <f>IF(OR(AB71=1,B71=0,AV71=2),0,IF(ISERROR(RANK(AZ71,AZ67:AZ72,0)),0,RANK(AZ71,AZ67:AZ72,0)))</f>
        <v>0</v>
      </c>
      <c r="BB71" s="90" t="str">
        <f>IF(BA71=1,IF(ISNUMBER(MATCH(BA71,BA72,0)),"=",IF(ISNUMBER(MATCH(BA71,BA67:BA70,0)),"=","")),"")</f>
        <v/>
      </c>
      <c r="BC71" s="108">
        <f t="shared" si="321"/>
        <v>0</v>
      </c>
      <c r="BD71" s="90">
        <f>IF(OR(AB71=1,B71=0,AV71=2),0,IF(ISERROR(RANK(BC71,BC67:BC72,0)),0,RANK(BC71,BC67:BC72,0)))</f>
        <v>0</v>
      </c>
      <c r="BE71" s="90" t="str">
        <f>IF(BD71=1,IF(ISNUMBER(MATCH(BD71,BD72,0)),"=",IF(ISNUMBER(MATCH(BD71,BD67:BD70,0)),"=","")),"")</f>
        <v/>
      </c>
      <c r="BF71" s="90">
        <f t="shared" si="344"/>
        <v>0</v>
      </c>
      <c r="BG71" s="90">
        <f>IF(AND(BF67=1,BF71=1),IF('Result Calculations'!$E160=$A71,1,0),0)</f>
        <v>0</v>
      </c>
      <c r="BH71" s="90">
        <f>IF(AND(BF70=1,BF71=1),IF('Result Calculations'!$E164=$A71,1,0),0)</f>
        <v>0</v>
      </c>
      <c r="BI71" s="90">
        <f>IF(AND(BF70=1,BF71=1),IF('Result Calculations'!$E167=$A71,1,0),0)</f>
        <v>0</v>
      </c>
      <c r="BJ71" s="90">
        <f>IF(AND(BF70=1,BF71=1),IF('Result Calculations'!$E169=$A71,1,0),0)</f>
        <v>0</v>
      </c>
      <c r="BK71" s="95"/>
      <c r="BL71" s="90">
        <f>IF(AND(BF71=1,BF72=1),IF('Result Calculations'!$E171=$A71,1,0),0)</f>
        <v>0</v>
      </c>
      <c r="BM71" s="90">
        <f t="shared" si="322"/>
        <v>0</v>
      </c>
      <c r="BN71" s="90" t="str">
        <f>IF(BM71=1,IF(ISNUMBER(MATCH(BM71,BM72,0)),"=",IF(ISNUMBER(MATCH(BM71,BM67:BM70,0)),"=","")),"")</f>
        <v/>
      </c>
      <c r="BO71" s="90">
        <f>IF(AND(BM71=1,BM67=1),IF(BG71=1,1,0),IF(AND(BM71=1,BM68=1),IF(BH71=1,1,0),IF(AND(BM71=1,BM69=1),IF(BI71=1,1,0),IF(AND(BM71=1,BM70=1),IF(BJ71=1,1,0),IF(AND(BM71=1,BM72=1),IF(BL71=1,0),0)))))</f>
        <v>0</v>
      </c>
      <c r="BP71" s="244" t="str">
        <f t="shared" si="323"/>
        <v/>
      </c>
      <c r="BQ71" s="90">
        <f t="shared" si="324"/>
        <v>0</v>
      </c>
      <c r="BR71" s="90">
        <f>IF(OR(AB71=1,B71=0,AV71=2,BP71=3),0,IF(ISERROR(RANK(BQ71,BQ67:BQ72,0)),0,RANK(BQ71,BQ67:BQ72,0)))</f>
        <v>0</v>
      </c>
      <c r="BS71" s="90" t="str">
        <f>IF(BR71=1,IF(ISNUMBER(MATCH(BR71,BR72,0)),"=",IF(ISNUMBER(MATCH(BR71,BR67:BR70,0)),"=","")),"")</f>
        <v/>
      </c>
      <c r="BT71" s="90">
        <f t="shared" si="325"/>
        <v>0</v>
      </c>
      <c r="BU71" s="90">
        <f>IF(OR(AB71=1,B71=0,AV71=2,BP71=3),0,IF(ISERROR(RANK(BT71,BT67:BT72,0)),0,RANK(BT71,BT67:BT72,0)))</f>
        <v>0</v>
      </c>
      <c r="BV71" s="90" t="str">
        <f>IF(BU71=1,IF(ISNUMBER(MATCH(BU71,BU72,0)),"=",IF(ISNUMBER(MATCH(BU71,BU67:BU70,0)),"=","")),"")</f>
        <v/>
      </c>
      <c r="BW71" s="108">
        <f t="shared" si="326"/>
        <v>0</v>
      </c>
      <c r="BX71" s="90">
        <f>IF(OR(AB71=1,B71=0,AV71=2,BP67=3),0,IF(ISERROR(RANK(BW71,BW67:BW72,0)),0,RANK(BW71,BW67:BW72,0)))</f>
        <v>0</v>
      </c>
      <c r="BY71" s="90" t="str">
        <f>IF(BX71=1,IF(ISNUMBER(MATCH(BX71,BX72,0)),"=",IF(ISNUMBER(MATCH(BX71,BX67:BX70,0)),"=","")),"")</f>
        <v/>
      </c>
      <c r="BZ71" s="90">
        <f t="shared" si="345"/>
        <v>0</v>
      </c>
      <c r="CA71" s="90">
        <f>IF(AND(BZ67=1,BZ71=1),IF('Result Calculations'!$E160=$A71,1,0),0)</f>
        <v>0</v>
      </c>
      <c r="CB71" s="90">
        <f>IF(AND(BZ70=1,BZ71=1),IF('Result Calculations'!$E164=$A71,1,0),0)</f>
        <v>0</v>
      </c>
      <c r="CC71" s="90">
        <f>IF(AND(BZ70=1,BZ71=1),IF('Result Calculations'!$E167=$A71,1,0),0)</f>
        <v>0</v>
      </c>
      <c r="CD71" s="90">
        <f>IF(AND(BZ70=1,BZ71=1),IF('Result Calculations'!$E169=$A71,1,0),0)</f>
        <v>0</v>
      </c>
      <c r="CE71" s="95"/>
      <c r="CF71" s="90">
        <f>IF(AND(BZ71=1,BZ72=1),IF('Result Calculations'!$E171=$A71,1,0),0)</f>
        <v>0</v>
      </c>
      <c r="CG71" s="90">
        <f t="shared" si="327"/>
        <v>0</v>
      </c>
      <c r="CH71" s="90" t="str">
        <f>IF(CG71=1,IF(ISNUMBER(MATCH(CG71,CG72,0)),"=",IF(ISNUMBER(MATCH(CG71,CG67:CG70,0)),"=","")),"")</f>
        <v/>
      </c>
      <c r="CI71" s="90">
        <f>IF(AND(CG71=1,CG67=1),IF(CA71=1,1,0),IF(AND(CG71=1,CG68=1),IF(CB71=1,1,0),IF(AND(CG71=1,CG69=1),IF(CC71=1,1,0),IF(AND(CG71=1,CG70=1),IF(CD71=1,1,0),IF(AND(CG71=1,CG72=1),IF(CF71=1,0),0)))))</f>
        <v>0</v>
      </c>
      <c r="CJ71" s="244" t="str">
        <f t="shared" si="346"/>
        <v/>
      </c>
      <c r="CK71" s="90">
        <f t="shared" si="328"/>
        <v>0</v>
      </c>
      <c r="CL71" s="90">
        <f>IF(OR(AB71=1,B71=0,AV71=2,BP71=3,CJ71=4),0,IF(ISERROR(RANK(CK71,CK67:CK72,0)),0,RANK(CK71,CK67:CK72,0)))</f>
        <v>0</v>
      </c>
      <c r="CM71" s="90" t="str">
        <f>IF(CL71=1,IF(ISNUMBER(MATCH(CL71,CL72,0)),"=",IF(ISNUMBER(MATCH(CL71,CL67:CL70,0)),"=","")),"")</f>
        <v/>
      </c>
      <c r="CN71" s="90">
        <f t="shared" si="329"/>
        <v>0</v>
      </c>
      <c r="CO71" s="90">
        <f>IF(OR(AB71=1,B71=0,AV71=2,BP71=3,CJ71=4),0,IF(ISERROR(RANK(CN71,CN67:CN72,0)),0,RANK(CN71,CN67:CN72,0)))</f>
        <v>0</v>
      </c>
      <c r="CP71" s="90" t="str">
        <f>IF(CO71=1,IF(ISNUMBER(MATCH(CO71,CO72,0)),"=",IF(ISNUMBER(MATCH(CO71,CO67:CO70,0)),"=","")),"")</f>
        <v/>
      </c>
      <c r="CQ71" s="108">
        <f t="shared" si="330"/>
        <v>0</v>
      </c>
      <c r="CR71" s="90">
        <f>IF(OR(AB71=1,B71=0,AV71=2,BP67=3,CJ71=4),0,IF(ISERROR(RANK(CQ71,CQ67:CQ72,0)),0,RANK(CQ71,CQ67:CQ72,0)))</f>
        <v>0</v>
      </c>
      <c r="CS71" s="90" t="str">
        <f>IF(CR71=1,IF(ISNUMBER(MATCH(CR71,CR72,0)),"=",IF(ISNUMBER(MATCH(CR71,CR67:CR70,0)),"=","")),"")</f>
        <v/>
      </c>
      <c r="CT71" s="90">
        <f t="shared" si="347"/>
        <v>0</v>
      </c>
      <c r="CU71" s="90">
        <f>IF(AND(CT67=1,CT71=1),IF('Result Calculations'!$E160=$A71,1,0),0)</f>
        <v>0</v>
      </c>
      <c r="CV71" s="90">
        <f>IF(AND(CT70=1,CT71=1),IF('Result Calculations'!$E164=$A71,1,0),0)</f>
        <v>0</v>
      </c>
      <c r="CW71" s="90">
        <f>IF(AND(CT70=1,CT71=1),IF('Result Calculations'!$E167=$A71,1,0),0)</f>
        <v>0</v>
      </c>
      <c r="CX71" s="90">
        <f>IF(AND(CT70=1,CT71=1),IF('Result Calculations'!$E169=$A71,1,0),0)</f>
        <v>0</v>
      </c>
      <c r="CY71" s="95"/>
      <c r="CZ71" s="90">
        <f>IF(AND(CT71=1,CT72=1),IF('Result Calculations'!$E171=$A71,1,0),0)</f>
        <v>0</v>
      </c>
      <c r="DA71" s="90">
        <f t="shared" si="331"/>
        <v>0</v>
      </c>
      <c r="DB71" s="90" t="str">
        <f>IF(DA71=1,IF(ISNUMBER(MATCH(DA71,DA72,0)),"=",IF(ISNUMBER(MATCH(DA71,DA67:DA70,0)),"=","")),"")</f>
        <v/>
      </c>
      <c r="DC71" s="90">
        <f>IF(AND(DA71=1,DA67=1),IF(CU71=1,1,0),IF(AND(DA71=1,DA68=1),IF(CV71=1,1,0),IF(AND(DA71=1,DA69=1),IF(CW71=1,1,0),IF(AND(DA71=1,DA70=1),IF(CX71=1,1,0),IF(AND(DA71=1,DA72=1),IF(CZ71=1,0),0)))))</f>
        <v>0</v>
      </c>
      <c r="DD71" s="244" t="str">
        <f t="shared" si="348"/>
        <v/>
      </c>
      <c r="DE71" s="90">
        <f t="shared" si="332"/>
        <v>0</v>
      </c>
      <c r="DF71" s="90">
        <f>IF(OR(AB71=1,B71=0,AV71=2,BP71=3,CJ71=4,DD71=5),0,IF(ISERROR(RANK(DE71,DE67:DE72,0)),0,RANK(DE71,DE67:DE72,0)))</f>
        <v>0</v>
      </c>
      <c r="DG71" s="90" t="str">
        <f>IF(DF71=1,IF(ISNUMBER(MATCH(DF71,DF72,0)),"=",IF(ISNUMBER(MATCH(DF71,DF67:DF70,0)),"=","")),"")</f>
        <v/>
      </c>
      <c r="DH71" s="90">
        <f t="shared" si="333"/>
        <v>0</v>
      </c>
      <c r="DI71" s="90">
        <f>IF(OR(AB71=1,B71=0,AV71=2,BP71=3,CJ71=4,DD71=5),0,IF(ISERROR(RANK(DH71,DH67:DH72,0)),0,RANK(DH71,DH67:DH72,0)))</f>
        <v>0</v>
      </c>
      <c r="DJ71" s="90" t="str">
        <f>IF(DI71=1,IF(ISNUMBER(MATCH(DI71,DI72,0)),"=",IF(ISNUMBER(MATCH(DI71,DI67:DI70,0)),"=","")),"")</f>
        <v/>
      </c>
      <c r="DK71" s="108">
        <f t="shared" si="334"/>
        <v>0</v>
      </c>
      <c r="DL71" s="90">
        <f>IF(OR(AB71=1,B71=0,AV71=2,BP67=3,CJ71=4,DD71=5),0,IF(ISERROR(RANK(DK71,DK67:DK72,0)),0,RANK(DK71,DK67:DK72,0)))</f>
        <v>0</v>
      </c>
      <c r="DM71" s="90" t="str">
        <f>IF(DL71=1,IF(ISNUMBER(MATCH(DL71,DL72,0)),"=",IF(ISNUMBER(MATCH(DL71,DL67:DL70,0)),"=","")),"")</f>
        <v/>
      </c>
      <c r="DN71" s="90">
        <f t="shared" si="349"/>
        <v>0</v>
      </c>
      <c r="DO71" s="90">
        <f>IF(AND(DN67=1,DN71=1),IF('Result Calculations'!$E160=$A71,1,0),0)</f>
        <v>0</v>
      </c>
      <c r="DP71" s="90">
        <f>IF(AND(DN70=1,DN71=1),IF('Result Calculations'!$E164=$A71,1,0),0)</f>
        <v>0</v>
      </c>
      <c r="DQ71" s="90">
        <f>IF(AND(DN70=1,DN71=1),IF('Result Calculations'!$E167=$A71,1,0),0)</f>
        <v>0</v>
      </c>
      <c r="DR71" s="90">
        <f>IF(AND(DN70=1,DN71=1),IF('Result Calculations'!$E169=$A71,1,0),0)</f>
        <v>0</v>
      </c>
      <c r="DS71" s="95"/>
      <c r="DT71" s="90">
        <f>IF(AND(DN71=1,DN72=1),IF('Result Calculations'!$E171=$A71,1,0),0)</f>
        <v>0</v>
      </c>
      <c r="DU71" s="90">
        <f t="shared" si="335"/>
        <v>0</v>
      </c>
      <c r="DV71" s="90" t="str">
        <f>IF(DU71=1,IF(ISNUMBER(MATCH(DU71,DU72,0)),"=",IF(ISNUMBER(MATCH(DU71,DU67:DU70,0)),"=","")),"")</f>
        <v/>
      </c>
      <c r="DW71" s="90">
        <f>IF(AND(DU71=1,DU67=1),IF(DO71=1,1,0),IF(AND(DU71=1,DU68=1),IF(DP71=1,1,0),IF(AND(DU71=1,DU69=1),IF(DQ71=1,1,0),IF(AND(DU71=1,DU70=1),IF(DR71=1,1,0),IF(AND(DU71=1,DU72=1),IF(DT71=1,0),0)))))</f>
        <v>0</v>
      </c>
      <c r="DX71" s="244" t="str">
        <f t="shared" si="350"/>
        <v/>
      </c>
      <c r="DY71" s="248">
        <f t="shared" si="336"/>
        <v>0</v>
      </c>
      <c r="DZ71" s="244">
        <f>RANK(DY71,DY67:DY72,0)</f>
        <v>1</v>
      </c>
      <c r="EA71" s="244" t="str">
        <f>IF(OR(ISNUMBER(MATCH(DZ71,DZ72:DZ72,0)),ISNUMBER(MATCH(DZ71,DZ67:DZ70,0))),"=","")</f>
        <v>=</v>
      </c>
    </row>
    <row r="72" spans="1:131">
      <c r="A72" s="246" t="str">
        <f>Groups!R20</f>
        <v>Pian Lai (Macao China )</v>
      </c>
      <c r="B72" s="90">
        <f>SUM(COUNTIF(Results!K:K,A72),COUNTIF(Results!L:L,A72))</f>
        <v>0</v>
      </c>
      <c r="C72" s="90">
        <f>SUM(COUNTIF(Results!K:K,A72))</f>
        <v>0</v>
      </c>
      <c r="D72" s="90">
        <f t="shared" si="337"/>
        <v>0</v>
      </c>
      <c r="E72" s="90">
        <f>SUM(SUMIF(Results!B:B,A72,Results!C:C),SUMIF(Results!J:J,A72,Results!G:G),SUMIF(Results!B:B,A72,Results!D:D),SUMIF(Results!J:J,A72,Results!H:H))</f>
        <v>0</v>
      </c>
      <c r="F72" s="90">
        <f>SUM(SUMIF(Results!B:B,A72,Results!G:G),SUMIF(Results!J:J,A72,Results!C:C),SUMIF(Results!B:B,A72,Results!H:H),SUMIF(Results!J:J,A72,Results!D:D))</f>
        <v>0</v>
      </c>
      <c r="G72" s="108">
        <f t="shared" si="338"/>
        <v>0</v>
      </c>
      <c r="H72" s="90">
        <f t="shared" si="339"/>
        <v>0</v>
      </c>
      <c r="I72" s="90">
        <f>SUM(SUMIF(Results!N:N,A72,Results!R:R),SUMIF(Results!T:T,A72,Results!X:X))</f>
        <v>0</v>
      </c>
      <c r="J72" s="90">
        <f>IF(B72=0,0,RANK(H72,H67:H72,0))</f>
        <v>0</v>
      </c>
      <c r="K72" s="90" t="str">
        <f>IF(J72=1,IF(ISNUMBER(MATCH(J72,J67:J71,0)),"=",""),"")</f>
        <v/>
      </c>
      <c r="L72" s="90">
        <f t="shared" si="312"/>
        <v>-1</v>
      </c>
      <c r="M72" s="90">
        <f>IF(B72=0,0,IF(ISERROR(RANK(L72,L67:L72,0)),0,RANK(L72,L67:L72,0)))</f>
        <v>0</v>
      </c>
      <c r="N72" s="90" t="str">
        <f>IF(M72=1,IF(ISNUMBER(MATCH(M72,M67:M71,0)),"=",""),"")</f>
        <v/>
      </c>
      <c r="O72" s="90">
        <f t="shared" si="313"/>
        <v>-1</v>
      </c>
      <c r="P72" s="90">
        <f>IF(B72=0,0,IF(ISERROR(RANK(O72,O67:O72,0)),0,RANK(O72,O67:O72,0)))</f>
        <v>0</v>
      </c>
      <c r="Q72" s="90" t="str">
        <f>IF(P72=1,IF(ISNUMBER(MATCH(P72,P67:P71,0)),"=",""),"")</f>
        <v/>
      </c>
      <c r="R72" s="90">
        <f t="shared" si="340"/>
        <v>0</v>
      </c>
      <c r="S72" s="90">
        <f>IF(AND(R67=1,R72=1),IF('Result Calculations'!$E161=$A72,1,0),0)</f>
        <v>0</v>
      </c>
      <c r="T72" s="90">
        <f>IF(AND(R71=1,R72=1),IF('Result Calculations'!$E165=$A72,1,0),0)</f>
        <v>0</v>
      </c>
      <c r="U72" s="90">
        <f>IF(AND(R71=1,R72=1),IF('Result Calculations'!$E168=$A72,1,0),0)</f>
        <v>0</v>
      </c>
      <c r="V72" s="90">
        <f>IF(AND(R70=1,R72=1),IF('Result Calculations'!$E170=$A72,1,0),0)</f>
        <v>0</v>
      </c>
      <c r="W72" s="90">
        <f>IF(AND(R71=1,R72=1),IF('Result Calculations'!$E171=$A140,1,0),0)</f>
        <v>0</v>
      </c>
      <c r="X72" s="95"/>
      <c r="Y72" s="90">
        <f t="shared" si="314"/>
        <v>0</v>
      </c>
      <c r="Z72" s="90" t="str">
        <f>IF(Y72=1,IF(ISNUMBER(MATCH(Y72,Y67:Y71,0)),"=",""),"")</f>
        <v/>
      </c>
      <c r="AA72" s="90">
        <f>IF(AND(Y72=1,Y67=1),IF(S72=1,1,0),IF(AND(Y72=1,Y68=1),IF(#REF!=1,1,0),IF(AND(Y72=1,Y69=1),IF(U72=1,1,0),IF(AND(Y72=1,Y70=1),IF(V72=1,1,0),IF(AND(Y72=1,Y71=1),IF(W72=1,0),0)))))</f>
        <v>0</v>
      </c>
      <c r="AB72" s="244" t="str">
        <f t="shared" si="341"/>
        <v/>
      </c>
      <c r="AC72" s="90">
        <f t="shared" si="315"/>
        <v>0</v>
      </c>
      <c r="AD72" s="90">
        <f>IF(OR(AB72=1,B72=0),0,IF(ISERROR(RANK(AC72,AC67:AC72,0)),0,RANK(AC72,AC67:AC72,0)))</f>
        <v>0</v>
      </c>
      <c r="AE72" s="90" t="str">
        <f>IF(AD72=1,IF(ISNUMBER(MATCH(AD72,AD67:AD71,0)),"=",""),"")</f>
        <v/>
      </c>
      <c r="AF72" s="90">
        <f t="shared" si="316"/>
        <v>-1</v>
      </c>
      <c r="AG72" s="90">
        <f>IF(OR(AB72=1,B72=0),0,IF(ISERROR(RANK(AF72,AF67:AF72,0)),0,RANK(AF72,AF67:AF72,0)))</f>
        <v>0</v>
      </c>
      <c r="AH72" s="90" t="str">
        <f>IF(AG72=1,IF(ISNUMBER(MATCH(AG72,AG67:AG71,0)),"=",""),"")</f>
        <v/>
      </c>
      <c r="AI72" s="90">
        <f t="shared" si="317"/>
        <v>-1</v>
      </c>
      <c r="AJ72" s="90">
        <f>IF(OR(AB72=1,B72=0),0,IF(ISERROR(RANK(AI72,AI67:AI72,0)),0,RANK(AI72,AI67:AI72,0)))</f>
        <v>0</v>
      </c>
      <c r="AK72" s="90" t="str">
        <f>IF(AJ72=1,IF(ISNUMBER(MATCH(AJ72,AJ67:AJ71,0)),"=",""),"")</f>
        <v/>
      </c>
      <c r="AL72" s="90">
        <f t="shared" si="342"/>
        <v>0</v>
      </c>
      <c r="AM72" s="90">
        <f>IF(AND(AL67=1,AL72=1),IF('Result Calculations'!$E161=$A72,1,0),0)</f>
        <v>0</v>
      </c>
      <c r="AN72" s="90">
        <f>IF(AND(AL71=1,AL72=1),IF('Result Calculations'!$E165=$A72,1,0),0)</f>
        <v>0</v>
      </c>
      <c r="AO72" s="90">
        <f>IF(AND(AL71=1,AL72=1),IF('Result Calculations'!$E168=$A72,1,0),0)</f>
        <v>0</v>
      </c>
      <c r="AP72" s="90">
        <f>IF(AND(AL70=1,AL72=1),IF('Result Calculations'!$E170=$A72,1,0),0)</f>
        <v>0</v>
      </c>
      <c r="AQ72" s="90">
        <f>IF(AND(AL71=1,AL72=1),IF('Result Calculations'!$E171=$A140,1,0),0)</f>
        <v>0</v>
      </c>
      <c r="AR72" s="95"/>
      <c r="AS72" s="90">
        <f t="shared" si="318"/>
        <v>0</v>
      </c>
      <c r="AT72" s="90" t="str">
        <f>IF(AS72=1,IF(ISNUMBER(MATCH(AS72,AS67:AS71,0)),"=",""),"")</f>
        <v/>
      </c>
      <c r="AU72" s="90">
        <f>IF(AND(AS72=1,AS67=1),IF(AM72=1,1,0),IF(AND(AS72=1,AS68=1),IF(L72=1,1,0),IF(AND(AS72=1,AS69=1),IF(AO72=1,1,0),IF(AND(AS72=1,AS70=1),IF(AP72=1,1,0),IF(AND(AS72=1,AS71=1),IF(AQ72=1,0),0)))))</f>
        <v>0</v>
      </c>
      <c r="AV72" s="244" t="str">
        <f t="shared" si="343"/>
        <v/>
      </c>
      <c r="AW72" s="90">
        <f t="shared" si="319"/>
        <v>0</v>
      </c>
      <c r="AX72" s="90">
        <f>IF(OR(AB72=1,B72=0,AV72=2),0,IF(ISERROR(RANK(AW72,AW67:AW72,0)),0,RANK(AW72,AW67:AW72,0)))</f>
        <v>0</v>
      </c>
      <c r="AY72" s="90" t="str">
        <f>IF(AX72=1,IF(ISNUMBER(MATCH(AX72,AX67:AX71,0)),"=",""),"")</f>
        <v/>
      </c>
      <c r="AZ72" s="90">
        <f t="shared" si="320"/>
        <v>0</v>
      </c>
      <c r="BA72" s="90">
        <f>IF(OR(AB72=1,B72=0,AV72=2),0,IF(ISERROR(RANK(AZ72,AZ67:AZ72,0)),0,RANK(AZ72,AZ67:AZ72,0)))</f>
        <v>0</v>
      </c>
      <c r="BB72" s="90" t="str">
        <f>IF(BA72=1,IF(ISNUMBER(MATCH(BA72,BA67:BA71,0)),"=",""),"")</f>
        <v/>
      </c>
      <c r="BC72" s="108">
        <f t="shared" si="321"/>
        <v>0</v>
      </c>
      <c r="BD72" s="90">
        <f>IF(OR(AB72=1,B72=0,AV72=2),0,IF(ISERROR(RANK(BC72,BC67:BC72,0)),0,RANK(BC72,BC67:BC72,0)))</f>
        <v>0</v>
      </c>
      <c r="BE72" s="90" t="str">
        <f>IF(BD72=1,IF(ISNUMBER(MATCH(BD72,BD67:BD71,0)),"=",""),"")</f>
        <v/>
      </c>
      <c r="BF72" s="90">
        <f t="shared" si="344"/>
        <v>0</v>
      </c>
      <c r="BG72" s="90">
        <f>IF(AND(BF67=1,BF72=1),IF('Result Calculations'!$E161=$A72,1,0),0)</f>
        <v>0</v>
      </c>
      <c r="BH72" s="90">
        <f>IF(AND(BF71=1,BF72=1),IF('Result Calculations'!$E165=$A72,1,0),0)</f>
        <v>0</v>
      </c>
      <c r="BI72" s="90">
        <f>IF(AND(BF71=1,BF72=1),IF('Result Calculations'!$E168=$A72,1,0),0)</f>
        <v>0</v>
      </c>
      <c r="BJ72" s="90">
        <f>IF(AND(BF70=1,BF72=1),IF('Result Calculations'!$E170=$A72,1,0),0)</f>
        <v>0</v>
      </c>
      <c r="BK72" s="90">
        <f>IF(AND(BF71=1,BF72=1),IF('Result Calculations'!$E171=$A140,1,0),0)</f>
        <v>0</v>
      </c>
      <c r="BL72" s="95"/>
      <c r="BM72" s="90">
        <f t="shared" si="322"/>
        <v>0</v>
      </c>
      <c r="BN72" s="90" t="str">
        <f>IF(BM72=1,IF(ISNUMBER(MATCH(BM72,BM67:BM71,0)),"=",""),"")</f>
        <v/>
      </c>
      <c r="BO72" s="90">
        <f>IF(AND(BM72=1,BM67=1),IF(BG72=1,1,0),IF(AND(BM72=1,BM68=1),IF(AF72=1,1,0),IF(AND(BM72=1,BM69=1),IF(BI72=1,1,0),IF(AND(BM72=1,BM70=1),IF(BJ72=1,1,0),IF(AND(BM72=1,BM71=1),IF(BK72=1,0),0)))))</f>
        <v>0</v>
      </c>
      <c r="BP72" s="244" t="str">
        <f t="shared" si="323"/>
        <v/>
      </c>
      <c r="BQ72" s="90">
        <f t="shared" si="324"/>
        <v>0</v>
      </c>
      <c r="BR72" s="90">
        <f>IF(OR(AB72=1,B72=0,AV72=2,BP72=3),0,IF(ISERROR(RANK(BQ72,BQ67:BQ72,0)),0,RANK(BQ72,BQ67:BQ72,0)))</f>
        <v>0</v>
      </c>
      <c r="BS72" s="90" t="str">
        <f>IF(BR72=1,IF(ISNUMBER(MATCH(BR72,BR67:BR71,0)),"=",""),"")</f>
        <v/>
      </c>
      <c r="BT72" s="90">
        <f t="shared" si="325"/>
        <v>0</v>
      </c>
      <c r="BU72" s="90">
        <f>IF(OR(AB72=1,B72=0,AV72=2,BP72=3),0,IF(ISERROR(RANK(BT72,BT67:BT72,0)),0,RANK(BT72,BT67:BT72,0)))</f>
        <v>0</v>
      </c>
      <c r="BV72" s="90" t="str">
        <f>IF(BU72=1,IF(ISNUMBER(MATCH(BU72,BU67:BU71,0)),"=",""),"")</f>
        <v/>
      </c>
      <c r="BW72" s="108">
        <f t="shared" si="326"/>
        <v>0</v>
      </c>
      <c r="BX72" s="90">
        <f>IF(OR(AB72=1,B72=0,AV72=2,BP67=3),0,IF(ISERROR(RANK(BW72,BW67:BW72,0)),0,RANK(BW72,BW67:BW72,0)))</f>
        <v>0</v>
      </c>
      <c r="BY72" s="90" t="str">
        <f>IF(BX72=1,IF(ISNUMBER(MATCH(BX72,BX67:BX71,0)),"=",""),"")</f>
        <v/>
      </c>
      <c r="BZ72" s="90">
        <f t="shared" si="345"/>
        <v>0</v>
      </c>
      <c r="CA72" s="90">
        <f>IF(AND(BZ67=1,BZ72=1),IF('Result Calculations'!$E161=$A72,1,0),0)</f>
        <v>0</v>
      </c>
      <c r="CB72" s="90">
        <f>IF(AND(BZ71=1,BZ72=1),IF('Result Calculations'!$E165=$A72,1,0),0)</f>
        <v>0</v>
      </c>
      <c r="CC72" s="90">
        <f>IF(AND(BZ71=1,BZ72=1),IF('Result Calculations'!$E168=$A72,1,0),0)</f>
        <v>0</v>
      </c>
      <c r="CD72" s="90">
        <f>IF(AND(BZ70=1,BZ72=1),IF('Result Calculations'!$E170=$A72,1,0),0)</f>
        <v>0</v>
      </c>
      <c r="CE72" s="90">
        <f>IF(AND(BZ71=1,BZ72=1),IF('Result Calculations'!$E171=$A140,1,0),0)</f>
        <v>0</v>
      </c>
      <c r="CF72" s="95"/>
      <c r="CG72" s="90">
        <f t="shared" si="327"/>
        <v>0</v>
      </c>
      <c r="CH72" s="90" t="str">
        <f>IF(CG72=1,IF(ISNUMBER(MATCH(CG72,CG67:CG71,0)),"=",""),"")</f>
        <v/>
      </c>
      <c r="CI72" s="90">
        <f>IF(AND(CG72=1,CG67=1),IF(CA72=1,1,0),IF(AND(CG72=1,CG68=1),IF(AZ72=1,1,0),IF(AND(CG72=1,CG69=1),IF(CC72=1,1,0),IF(AND(CG72=1,CG70=1),IF(CD72=1,1,0),IF(AND(CG72=1,CG71=1),IF(CE72=1,0),0)))))</f>
        <v>0</v>
      </c>
      <c r="CJ72" s="244" t="str">
        <f t="shared" si="346"/>
        <v/>
      </c>
      <c r="CK72" s="90">
        <f t="shared" si="328"/>
        <v>0</v>
      </c>
      <c r="CL72" s="90">
        <f>IF(OR(AB72=1,B72=0,AV72=2,BP72=3,CJ72=4),0,IF(ISERROR(RANK(CK72,CK67:CK72,0)),0,RANK(CK72,CK67:CK72,0)))</f>
        <v>0</v>
      </c>
      <c r="CM72" s="90" t="str">
        <f>IF(CL72=1,IF(ISNUMBER(MATCH(CL72,CL67:CL71,0)),"=",""),"")</f>
        <v/>
      </c>
      <c r="CN72" s="90">
        <f t="shared" si="329"/>
        <v>0</v>
      </c>
      <c r="CO72" s="90">
        <f>IF(OR(AB72=1,B72=0,AV72=2,BP72=3,CJ72=4),0,IF(ISERROR(RANK(CN72,CN67:CN72,0)),0,RANK(CN72,CN67:CN72,0)))</f>
        <v>0</v>
      </c>
      <c r="CP72" s="90" t="str">
        <f>IF(CO72=1,IF(ISNUMBER(MATCH(CO72,CO67:CO71,0)),"=",""),"")</f>
        <v/>
      </c>
      <c r="CQ72" s="108">
        <f t="shared" si="330"/>
        <v>0</v>
      </c>
      <c r="CR72" s="90">
        <f>IF(OR(AB72=1,B72=0,AV72=2,BP67=3,CJ72=4),0,IF(ISERROR(RANK(CQ72,CQ67:CQ72,0)),0,RANK(CQ72,CQ67:CQ72,0)))</f>
        <v>0</v>
      </c>
      <c r="CS72" s="90" t="str">
        <f>IF(CR72=1,IF(ISNUMBER(MATCH(CR72,CR67:CR71,0)),"=",""),"")</f>
        <v/>
      </c>
      <c r="CT72" s="90">
        <f t="shared" si="347"/>
        <v>0</v>
      </c>
      <c r="CU72" s="90">
        <f>IF(AND(CT67=1,CT72=1),IF('Result Calculations'!$E161=$A72,1,0),0)</f>
        <v>0</v>
      </c>
      <c r="CV72" s="90">
        <f>IF(AND(CT71=1,CT72=1),IF('Result Calculations'!$E165=$A72,1,0),0)</f>
        <v>0</v>
      </c>
      <c r="CW72" s="90">
        <f>IF(AND(CT71=1,CT72=1),IF('Result Calculations'!$E168=$A72,1,0),0)</f>
        <v>0</v>
      </c>
      <c r="CX72" s="90">
        <f>IF(AND(CT70=1,CT72=1),IF('Result Calculations'!$E170=$A72,1,0),0)</f>
        <v>0</v>
      </c>
      <c r="CY72" s="90">
        <f>IF(AND(CT71=1,CT72=1),IF('Result Calculations'!$E171=$A140,1,0),0)</f>
        <v>0</v>
      </c>
      <c r="CZ72" s="95"/>
      <c r="DA72" s="90">
        <f t="shared" si="331"/>
        <v>0</v>
      </c>
      <c r="DB72" s="90" t="str">
        <f>IF(DA72=1,IF(ISNUMBER(MATCH(DA72,DA67:DA71,0)),"=",""),"")</f>
        <v/>
      </c>
      <c r="DC72" s="90">
        <f>IF(AND(DA72=1,DA67=1),IF(CU72=1,1,0),IF(AND(DA72=1,DA68=1),IF(BT72=1,1,0),IF(AND(DA72=1,DA69=1),IF(CW72=1,1,0),IF(AND(DA72=1,DA70=1),IF(CX72=1,1,0),IF(AND(DA72=1,DA71=1),IF(CY72=1,0),0)))))</f>
        <v>0</v>
      </c>
      <c r="DD72" s="244" t="str">
        <f t="shared" si="348"/>
        <v/>
      </c>
      <c r="DE72" s="90">
        <f t="shared" si="332"/>
        <v>0</v>
      </c>
      <c r="DF72" s="90">
        <f>IF(OR(AB72=1,B72=0,AV72=2,BP72=3,CJ72=4,DD72=5),0,IF(ISERROR(RANK(DE72,DE67:DE72,0)),0,RANK(DE72,DE67:DE72,0)))</f>
        <v>0</v>
      </c>
      <c r="DG72" s="90" t="str">
        <f>IF(DF72=1,IF(ISNUMBER(MATCH(DF72,DF67:DF71,0)),"=",""),"")</f>
        <v/>
      </c>
      <c r="DH72" s="90">
        <f t="shared" si="333"/>
        <v>0</v>
      </c>
      <c r="DI72" s="90">
        <f>IF(OR(AB72=1,B72=0,AV72=2,BP72=3,CJ72=4,DD72=5),0,IF(ISERROR(RANK(DH72,DH67:DH72,0)),0,RANK(DH72,DH67:DH72,0)))</f>
        <v>0</v>
      </c>
      <c r="DJ72" s="90" t="str">
        <f>IF(DI72=1,IF(ISNUMBER(MATCH(DI72,DI67:DI71,0)),"=",""),"")</f>
        <v/>
      </c>
      <c r="DK72" s="108">
        <f t="shared" si="334"/>
        <v>0</v>
      </c>
      <c r="DL72" s="90">
        <f>IF(OR(AB72=1,B72=0,AV72=2,BP67=3,CJ72=4,DD72=5),0,IF(ISERROR(RANK(DK72,DK67:DK72,0)),0,RANK(DK72,DK67:DK72,0)))</f>
        <v>0</v>
      </c>
      <c r="DM72" s="90" t="str">
        <f>IF(DL72=1,IF(ISNUMBER(MATCH(DL72,DL67:DL71,0)),"=",""),"")</f>
        <v/>
      </c>
      <c r="DN72" s="90">
        <f t="shared" si="349"/>
        <v>0</v>
      </c>
      <c r="DO72" s="90">
        <f>IF(AND(DN67=1,DN72=1),IF('Result Calculations'!$E161=$A72,1,0),0)</f>
        <v>0</v>
      </c>
      <c r="DP72" s="90">
        <f>IF(AND(DN71=1,DN72=1),IF('Result Calculations'!$E165=$A72,1,0),0)</f>
        <v>0</v>
      </c>
      <c r="DQ72" s="90">
        <f>IF(AND(DN71=1,DN72=1),IF('Result Calculations'!$E168=$A72,1,0),0)</f>
        <v>0</v>
      </c>
      <c r="DR72" s="90">
        <f>IF(AND(DN70=1,DN72=1),IF('Result Calculations'!$E170=$A72,1,0),0)</f>
        <v>0</v>
      </c>
      <c r="DS72" s="90">
        <f>IF(AND(DN71=1,DN72=1),IF('Result Calculations'!$E171=$A140,1,0),0)</f>
        <v>0</v>
      </c>
      <c r="DT72" s="95"/>
      <c r="DU72" s="90">
        <f t="shared" si="335"/>
        <v>0</v>
      </c>
      <c r="DV72" s="90" t="str">
        <f>IF(DU72=1,IF(ISNUMBER(MATCH(DU72,DU67:DU71,0)),"=",""),"")</f>
        <v/>
      </c>
      <c r="DW72" s="90">
        <f>IF(AND(DU72=1,DU67=1),IF(DO72=1,1,0),IF(AND(DU72=1,DU68=1),IF(CN72=1,1,0),IF(AND(DU72=1,DU69=1),IF(DQ72=1,1,0),IF(AND(DU72=1,DU70=1),IF(DR72=1,1,0),IF(AND(DU72=1,DU71=1),IF(DS72=1,0),0)))))</f>
        <v>0</v>
      </c>
      <c r="DX72" s="244" t="str">
        <f t="shared" si="350"/>
        <v/>
      </c>
      <c r="DY72" s="248">
        <f t="shared" si="336"/>
        <v>0</v>
      </c>
      <c r="DZ72" s="244">
        <f>RANK(DY72,DY67:DY72,0)</f>
        <v>1</v>
      </c>
      <c r="EA72" s="244" t="str">
        <f>IF(ISNUMBER(MATCH(DZ72,DZ67:DZ71,0)),"=","")</f>
        <v>=</v>
      </c>
    </row>
    <row r="73" spans="1:131">
      <c r="B73" s="90"/>
      <c r="C73" s="90"/>
      <c r="D73" s="90"/>
      <c r="E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244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244"/>
      <c r="BR73" s="90"/>
      <c r="BS73" s="90"/>
      <c r="BT73" s="90"/>
      <c r="BU73" s="90"/>
      <c r="BX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244"/>
      <c r="CL73" s="90"/>
      <c r="CO73" s="90"/>
      <c r="CR73" s="90"/>
      <c r="CT73" s="90"/>
      <c r="CU73" s="90"/>
      <c r="CV73" s="90"/>
      <c r="CW73" s="90"/>
      <c r="CX73" s="90"/>
      <c r="CY73" s="90"/>
      <c r="CZ73" s="90"/>
      <c r="DA73" s="90"/>
      <c r="DB73" s="90"/>
      <c r="DC73" s="90"/>
      <c r="DD73" s="244"/>
      <c r="DF73" s="90"/>
      <c r="DI73" s="90"/>
      <c r="DL73" s="90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244"/>
    </row>
    <row r="74" spans="1:131" ht="60" customHeight="1">
      <c r="A74" s="245" t="s">
        <v>615</v>
      </c>
      <c r="B74" s="93" t="s">
        <v>572</v>
      </c>
      <c r="C74" s="93" t="s">
        <v>573</v>
      </c>
      <c r="D74" s="93" t="s">
        <v>574</v>
      </c>
      <c r="E74" s="94" t="s">
        <v>598</v>
      </c>
      <c r="F74" s="94" t="s">
        <v>599</v>
      </c>
      <c r="G74" s="94" t="s">
        <v>600</v>
      </c>
      <c r="H74" s="94" t="s">
        <v>595</v>
      </c>
      <c r="I74" s="94" t="s">
        <v>601</v>
      </c>
      <c r="J74" s="302" t="s">
        <v>604</v>
      </c>
      <c r="K74" s="302"/>
      <c r="L74" s="94" t="s">
        <v>603</v>
      </c>
      <c r="M74" s="302" t="s">
        <v>605</v>
      </c>
      <c r="N74" s="302"/>
      <c r="O74" s="94" t="s">
        <v>560</v>
      </c>
      <c r="P74" s="302" t="s">
        <v>575</v>
      </c>
      <c r="Q74" s="302"/>
      <c r="R74" s="94" t="s">
        <v>576</v>
      </c>
      <c r="S74" s="302" t="s">
        <v>292</v>
      </c>
      <c r="T74" s="302"/>
      <c r="U74" s="302"/>
      <c r="V74" s="302"/>
      <c r="W74" s="302"/>
      <c r="X74" s="302"/>
      <c r="Y74" s="302" t="s">
        <v>577</v>
      </c>
      <c r="Z74" s="302"/>
      <c r="AA74" s="94" t="s">
        <v>590</v>
      </c>
      <c r="AB74" s="247" t="s">
        <v>578</v>
      </c>
      <c r="AC74" s="94" t="s">
        <v>595</v>
      </c>
      <c r="AD74" s="302" t="s">
        <v>604</v>
      </c>
      <c r="AE74" s="302"/>
      <c r="AF74" s="94" t="s">
        <v>602</v>
      </c>
      <c r="AG74" s="302" t="s">
        <v>605</v>
      </c>
      <c r="AH74" s="302"/>
      <c r="AI74" s="94" t="s">
        <v>560</v>
      </c>
      <c r="AJ74" s="302" t="s">
        <v>575</v>
      </c>
      <c r="AK74" s="302"/>
      <c r="AL74" s="94" t="s">
        <v>576</v>
      </c>
      <c r="AM74" s="302" t="s">
        <v>292</v>
      </c>
      <c r="AN74" s="302"/>
      <c r="AO74" s="302"/>
      <c r="AP74" s="302"/>
      <c r="AQ74" s="302"/>
      <c r="AR74" s="302"/>
      <c r="AS74" s="302" t="s">
        <v>577</v>
      </c>
      <c r="AT74" s="302"/>
      <c r="AU74" s="94" t="s">
        <v>590</v>
      </c>
      <c r="AV74" s="247" t="s">
        <v>579</v>
      </c>
      <c r="AW74" s="94" t="s">
        <v>595</v>
      </c>
      <c r="AX74" s="302" t="s">
        <v>604</v>
      </c>
      <c r="AY74" s="302"/>
      <c r="AZ74" s="94" t="s">
        <v>602</v>
      </c>
      <c r="BA74" s="302" t="s">
        <v>605</v>
      </c>
      <c r="BB74" s="302"/>
      <c r="BC74" s="94" t="s">
        <v>560</v>
      </c>
      <c r="BD74" s="302" t="s">
        <v>575</v>
      </c>
      <c r="BE74" s="302"/>
      <c r="BF74" s="94" t="s">
        <v>576</v>
      </c>
      <c r="BG74" s="302" t="s">
        <v>292</v>
      </c>
      <c r="BH74" s="302"/>
      <c r="BI74" s="302"/>
      <c r="BJ74" s="302"/>
      <c r="BK74" s="302"/>
      <c r="BL74" s="302"/>
      <c r="BM74" s="302" t="s">
        <v>577</v>
      </c>
      <c r="BN74" s="302"/>
      <c r="BO74" s="94" t="s">
        <v>590</v>
      </c>
      <c r="BP74" s="247" t="s">
        <v>580</v>
      </c>
      <c r="BQ74" s="94" t="s">
        <v>595</v>
      </c>
      <c r="BR74" s="302" t="s">
        <v>604</v>
      </c>
      <c r="BS74" s="302"/>
      <c r="BT74" s="94" t="s">
        <v>602</v>
      </c>
      <c r="BU74" s="302" t="s">
        <v>605</v>
      </c>
      <c r="BV74" s="302"/>
      <c r="BW74" s="94" t="s">
        <v>560</v>
      </c>
      <c r="BX74" s="302" t="s">
        <v>575</v>
      </c>
      <c r="BY74" s="302"/>
      <c r="BZ74" s="94" t="s">
        <v>576</v>
      </c>
      <c r="CA74" s="302" t="s">
        <v>292</v>
      </c>
      <c r="CB74" s="302"/>
      <c r="CC74" s="302"/>
      <c r="CD74" s="302"/>
      <c r="CE74" s="302"/>
      <c r="CF74" s="302"/>
      <c r="CG74" s="302" t="s">
        <v>577</v>
      </c>
      <c r="CH74" s="302"/>
      <c r="CI74" s="94" t="s">
        <v>590</v>
      </c>
      <c r="CJ74" s="247" t="s">
        <v>581</v>
      </c>
      <c r="CK74" s="94" t="s">
        <v>595</v>
      </c>
      <c r="CL74" s="302" t="s">
        <v>604</v>
      </c>
      <c r="CM74" s="302"/>
      <c r="CN74" s="94" t="s">
        <v>602</v>
      </c>
      <c r="CO74" s="302" t="s">
        <v>605</v>
      </c>
      <c r="CP74" s="302"/>
      <c r="CQ74" s="94" t="s">
        <v>560</v>
      </c>
      <c r="CR74" s="302" t="s">
        <v>575</v>
      </c>
      <c r="CS74" s="302"/>
      <c r="CT74" s="94" t="s">
        <v>576</v>
      </c>
      <c r="CU74" s="302" t="s">
        <v>292</v>
      </c>
      <c r="CV74" s="302"/>
      <c r="CW74" s="302"/>
      <c r="CX74" s="302"/>
      <c r="CY74" s="302"/>
      <c r="CZ74" s="302"/>
      <c r="DA74" s="302" t="s">
        <v>577</v>
      </c>
      <c r="DB74" s="302"/>
      <c r="DC74" s="94" t="s">
        <v>590</v>
      </c>
      <c r="DD74" s="247" t="s">
        <v>582</v>
      </c>
      <c r="DE74" s="94" t="s">
        <v>595</v>
      </c>
      <c r="DF74" s="302" t="s">
        <v>604</v>
      </c>
      <c r="DG74" s="302"/>
      <c r="DH74" s="94" t="s">
        <v>602</v>
      </c>
      <c r="DI74" s="302" t="s">
        <v>605</v>
      </c>
      <c r="DJ74" s="302"/>
      <c r="DK74" s="94" t="s">
        <v>560</v>
      </c>
      <c r="DL74" s="302" t="s">
        <v>575</v>
      </c>
      <c r="DM74" s="302"/>
      <c r="DN74" s="94" t="s">
        <v>576</v>
      </c>
      <c r="DO74" s="302" t="s">
        <v>292</v>
      </c>
      <c r="DP74" s="302"/>
      <c r="DQ74" s="302"/>
      <c r="DR74" s="302"/>
      <c r="DS74" s="302"/>
      <c r="DT74" s="302"/>
      <c r="DU74" s="302" t="s">
        <v>577</v>
      </c>
      <c r="DV74" s="302"/>
      <c r="DW74" s="94" t="s">
        <v>590</v>
      </c>
      <c r="DX74" s="247" t="s">
        <v>583</v>
      </c>
    </row>
    <row r="75" spans="1:131">
      <c r="A75" s="246" t="str">
        <f>Groups!W15</f>
        <v>Marianne Kuenzle (Switzerland )</v>
      </c>
      <c r="B75" s="90">
        <f>SUM(COUNTIF(Results!K:K,A75),COUNTIF(Results!L:L,A75))</f>
        <v>0</v>
      </c>
      <c r="C75" s="90">
        <f>SUM(COUNTIF(Results!K:K,A75))</f>
        <v>0</v>
      </c>
      <c r="D75" s="90">
        <f>B75-C75</f>
        <v>0</v>
      </c>
      <c r="E75" s="90">
        <f>SUM(SUMIF(Results!B:B,A75,Results!C:C),SUMIF(Results!J:J,A75,Results!G:G),SUMIF(Results!B:B,A75,Results!D:D),SUMIF(Results!J:J,A75,Results!H:H))</f>
        <v>0</v>
      </c>
      <c r="F75" s="90">
        <f>SUM(SUMIF(Results!B:B,A75,Results!G:G),SUMIF(Results!J:J,A75,Results!C:C),SUMIF(Results!B:B,A75,Results!H:H),SUMIF(Results!J:J,A75,Results!D:D))</f>
        <v>0</v>
      </c>
      <c r="G75" s="108">
        <f>E75-F75</f>
        <v>0</v>
      </c>
      <c r="H75" s="90">
        <f>C75*3</f>
        <v>0</v>
      </c>
      <c r="I75" s="90">
        <f>SUM(SUMIF(Results!N:N,A75,Results!R:R),SUMIF(Results!T:T,A75,Results!X:X))</f>
        <v>0</v>
      </c>
      <c r="J75" s="90">
        <f>IF(B75=0,0,RANK(H75,H75:H80,0))</f>
        <v>0</v>
      </c>
      <c r="K75" s="90" t="str">
        <f>IF(J75=1,IF(ISNUMBER(MATCH(J75,J76:J80,0)),"=",""),"")</f>
        <v/>
      </c>
      <c r="L75" s="90">
        <f t="shared" ref="L75:L80" si="351">IF(J75=1,I75,-1)</f>
        <v>-1</v>
      </c>
      <c r="M75" s="90">
        <f>IF(B75=0,0,IF(ISERROR(RANK(L75,L75:L80,0)),0,RANK(L75,L75:L80,0)))</f>
        <v>0</v>
      </c>
      <c r="N75" s="90" t="str">
        <f>IF(M75=1,IF(ISNUMBER(MATCH(M75,M76:M80,0)),"=",""),"")</f>
        <v/>
      </c>
      <c r="O75" s="90">
        <f t="shared" ref="O75:O80" si="352">IF(M75=1,G75,-1)</f>
        <v>-1</v>
      </c>
      <c r="P75" s="90">
        <f>IF(B75=0,0,IF(ISERROR(RANK(O75,O75:O80,0)),0,RANK(O75,O75:O80,0)))</f>
        <v>0</v>
      </c>
      <c r="Q75" s="90" t="str">
        <f>IF(P75=1,IF(ISNUMBER(MATCH(P75,P76:P80,0)),"=",""),"")</f>
        <v/>
      </c>
      <c r="R75" s="90">
        <f>IF(CONCATENATE(P75,Q75)="1=",1,0)</f>
        <v>0</v>
      </c>
      <c r="S75" s="95"/>
      <c r="T75" s="90">
        <f>IF(AND(R75=1,R76=1),IF('Result Calculations'!$E176=$A75,1,0),0)</f>
        <v>0</v>
      </c>
      <c r="U75" s="90">
        <f>IF(AND(R75=1,R77=1),IF('Result Calculations'!$E177=$A75,1,0),0)</f>
        <v>0</v>
      </c>
      <c r="V75" s="90">
        <f>IF(AND(R75=1,R78=1),IF('Result Calculations'!$E178=$A75,1,0),0)</f>
        <v>0</v>
      </c>
      <c r="W75" s="90">
        <f>IF(AND(R75=1,R79=1),IF('Result Calculations'!$E179=$A75,1,0),0)</f>
        <v>0</v>
      </c>
      <c r="X75" s="90">
        <f>IF(AND(R75=1,R80=1),IF('Result Calculations'!$E180=$A75,1,0),0)</f>
        <v>0</v>
      </c>
      <c r="Y75" s="90">
        <f t="shared" ref="Y75:Y80" si="353">SUM(S75:X75)</f>
        <v>0</v>
      </c>
      <c r="Z75" s="90" t="str">
        <f>IF(Y75=1,IF(ISNUMBER(MATCH(Y75,Y76:Y80,0)),"=",""),"")</f>
        <v/>
      </c>
      <c r="AA75" s="90">
        <f>IF(AND(Y75=1,Y76=1),IF(T75=1,1,0),IF(AND(Y75=1,Y77=1),IF(U75=1,1,0),IF(AND(Y75=1,Y78=1),IF(V75=1,1,0),IF(AND(Y75=1,Y79=1),IF(W75=1,1,0),IF(AND(Y75=1,Y80=1),IF(X75=1,0),0)))))</f>
        <v>0</v>
      </c>
      <c r="AB75" s="244" t="str">
        <f>IF(J75=1,IF(K75="=",IF(M75=1,IF(N75="=",IF(P75=1,IF(Q75="=",IF(Y75=1,IF(Z75="=",IF(AA75=1,1,""),1),""),1),""),1),""),1),"")</f>
        <v/>
      </c>
      <c r="AC75" s="90">
        <f t="shared" ref="AC75:AC80" si="354">IF(OR(B75=0,AB75=1),0,H75)</f>
        <v>0</v>
      </c>
      <c r="AD75" s="90">
        <f>IF(OR(AB75=1,B75=0),0,IF(ISERROR(RANK(AC75,AC75:AC80,0)),0,RANK(AC75,AC75:AC80,0)))</f>
        <v>0</v>
      </c>
      <c r="AE75" s="90" t="str">
        <f>IF(AD75=1,IF(ISNUMBER(MATCH(AD75,AD76:AD80,0)),"=",""),"")</f>
        <v/>
      </c>
      <c r="AF75" s="90">
        <f t="shared" ref="AF75:AF80" si="355">IF(AD75=1,I75,-1)</f>
        <v>-1</v>
      </c>
      <c r="AG75" s="90">
        <f>IF(OR(AB75=1,B75=0),0,IF(ISERROR(RANK(AF75,AF75:AF80,0)),0,RANK(AF75,AF75:AF80,0)))</f>
        <v>0</v>
      </c>
      <c r="AH75" s="90" t="str">
        <f>IF(AG75=1,IF(ISNUMBER(MATCH(AG75,AG76:AG80,0)),"=",""),"")</f>
        <v/>
      </c>
      <c r="AI75" s="90">
        <f t="shared" ref="AI75:AI80" si="356">IF(AG75=1,G75,-1)</f>
        <v>-1</v>
      </c>
      <c r="AJ75" s="90">
        <f>IF(OR(AB75=1,B75=0),0,IF(ISERROR(RANK(AI75,AI75:AI80,0)),0,RANK(AI75,AI75:AI80,0)))</f>
        <v>0</v>
      </c>
      <c r="AK75" s="90" t="str">
        <f>IF(AJ75=1,IF(ISNUMBER(MATCH(AJ75,AJ76:AJ80,0)),"=",""),"")</f>
        <v/>
      </c>
      <c r="AL75" s="90">
        <f>IF(CONCATENATE(AJ75,AK75)="1=",1,0)</f>
        <v>0</v>
      </c>
      <c r="AM75" s="95"/>
      <c r="AN75" s="90">
        <f>IF(AND(AL75=1,AL76=1),IF('Result Calculations'!$E176=$A75,1,0),0)</f>
        <v>0</v>
      </c>
      <c r="AO75" s="90">
        <f>IF(AND(AL75=1,AL77=1),IF('Result Calculations'!$E177=$A75,1,0),0)</f>
        <v>0</v>
      </c>
      <c r="AP75" s="90">
        <f>IF(AND(AL75=1,AL78=1),IF('Result Calculations'!$E178=$A75,1,0),0)</f>
        <v>0</v>
      </c>
      <c r="AQ75" s="90">
        <f>IF(AND(AL75=1,AL79=1),IF('Result Calculations'!$E179=$A75,1,0),0)</f>
        <v>0</v>
      </c>
      <c r="AR75" s="90">
        <f>IF(AND(AL75=1,AL80=1),IF('Result Calculations'!$E180=$A75,1,0),0)</f>
        <v>0</v>
      </c>
      <c r="AS75" s="90">
        <f t="shared" ref="AS75:AS80" si="357">SUM(AM75:AR75)</f>
        <v>0</v>
      </c>
      <c r="AT75" s="90" t="str">
        <f>IF(AS75=1,IF(ISNUMBER(MATCH(AS75,AS76:AS80,0)),"=",""),"")</f>
        <v/>
      </c>
      <c r="AU75" s="90">
        <f>IF(AND(AS75=1,AS76=1),IF(AN75=1,1,0),IF(AND(AS75=1,AS77=1),IF(AO75=1,1,0),IF(AND(AS75=1,AS78=1),IF(AP75=1,1,0),IF(AND(AS75=1,AS79=1),IF(AQ75=1,1,0),IF(AND(AS75=1,AS80=1),IF(AR75=1,0),0)))))</f>
        <v>0</v>
      </c>
      <c r="AV75" s="244" t="str">
        <f>IF(AD75=1,IF(AE75="=",IF(AG75=1,IF(AH75="=",IF(AJ75=1,IF(AK75="=",IF(AS75=1,IF(AT75="=",IF(AU75=1,2,""),2),""),2),""),2),""),2),"")</f>
        <v/>
      </c>
      <c r="AW75" s="90">
        <f t="shared" ref="AW75:AW80" si="358">IF(OR(B75=0,AB75=1,AV75=2),0,H75)</f>
        <v>0</v>
      </c>
      <c r="AX75" s="90">
        <f>IF(OR(AB75=1,B75=0,AV75=2),0,IF(ISERROR(RANK(AW75,AW75:AW80,0)),0,RANK(AW75,AW75:AW80,0)))</f>
        <v>0</v>
      </c>
      <c r="AY75" s="90" t="str">
        <f>IF(AX75=1,IF(ISNUMBER(MATCH(AX75,AX76:AX80,0)),"=",""),"")</f>
        <v/>
      </c>
      <c r="AZ75" s="90">
        <f t="shared" ref="AZ75:AZ80" si="359">IF(OR(AB75=1,B75=0,AV75=2),0,I75)</f>
        <v>0</v>
      </c>
      <c r="BA75" s="90">
        <f>IF(OR(AB75=1,B75=0,AV75=2),0,IF(ISERROR(RANK(AZ75,AZ75:AZ80,0)),0,RANK(AZ75,AZ75:AZ80,0)))</f>
        <v>0</v>
      </c>
      <c r="BB75" s="90" t="str">
        <f>IF(BA75=1,IF(ISNUMBER(MATCH(BA75,BA76:BA80,0)),"=",""),"")</f>
        <v/>
      </c>
      <c r="BC75" s="108">
        <f t="shared" ref="BC75:BC80" si="360">IF(OR(B75=0,AB75=1,AV75=2),0,G75)</f>
        <v>0</v>
      </c>
      <c r="BD75" s="90">
        <f>IF(OR(AB75=1,B75=0,AV75=2),0,IF(ISERROR(RANK(BC75,BC75:BC80,0)),0,RANK(BC75,BC75:BC80,0)))</f>
        <v>0</v>
      </c>
      <c r="BE75" s="90" t="str">
        <f>IF(BD75=1,IF(ISNUMBER(MATCH(BD75,BD76:BD80,0)),"=",""),"")</f>
        <v/>
      </c>
      <c r="BF75" s="90">
        <f>IF(CONCATENATE(BD75,BE75)="1=",1,0)</f>
        <v>0</v>
      </c>
      <c r="BG75" s="95"/>
      <c r="BH75" s="90">
        <f>IF(AND(BF75=1,BF76=1),IF('Result Calculations'!$E176=$A75,1,0),0)</f>
        <v>0</v>
      </c>
      <c r="BI75" s="90">
        <f>IF(AND(BF75=1,BF77=1),IF('Result Calculations'!$E177=$A75,1,0),0)</f>
        <v>0</v>
      </c>
      <c r="BJ75" s="90">
        <f>IF(AND(BF75=1,BF78=1),IF('Result Calculations'!$E178=$A75,1,0),0)</f>
        <v>0</v>
      </c>
      <c r="BK75" s="90">
        <f>IF(AND(BF75=1,BF79=1),IF('Result Calculations'!$E179=$A75,1,0),0)</f>
        <v>0</v>
      </c>
      <c r="BL75" s="90">
        <f>IF(AND(BF75=1,BF80=1),IF('Result Calculations'!$E180=$A75,1,0),0)</f>
        <v>0</v>
      </c>
      <c r="BM75" s="90">
        <f t="shared" ref="BM75:BM80" si="361">SUM(BG75:BL75)</f>
        <v>0</v>
      </c>
      <c r="BN75" s="90" t="str">
        <f>IF(BM75=1,IF(ISNUMBER(MATCH(BM75,BM76:BM80,0)),"=",""),"")</f>
        <v/>
      </c>
      <c r="BO75" s="90">
        <f>IF(AND(BM75=1,BM76=1),IF(BH75=1,1,0),IF(AND(BM75=1,BM77=1),IF(BI75=1,1,0),IF(AND(BM75=1,BM78=1),IF(BJ75=1,1,0),IF(AND(BM75=1,BM79=1),IF(BK75=1,1,0),IF(AND(BM75=1,BM80=1),IF(BL75=1,0),0)))))</f>
        <v>0</v>
      </c>
      <c r="BP75" s="244" t="str">
        <f t="shared" ref="BP75:BP80" si="362">IF(AX75=1,IF(AY75="=",IF(BA75=1,IF(BB75="=",IF(BD75=1,IF(BE75="=",IF(BM75=1,IF(BN75="=",IF(BO75=1,3,""),3),""),3),""),3),""),3),"")</f>
        <v/>
      </c>
      <c r="BQ75" s="90">
        <f t="shared" ref="BQ75:BQ80" si="363">IF(OR(B75=0,AB75=1,AV75=2,BP75=3),0,H75)</f>
        <v>0</v>
      </c>
      <c r="BR75" s="90">
        <f>IF(OR(AB75=1,B75=0,AV75=2,BP75=3),0,IF(ISERROR(RANK(BQ75,BQ75:BQ80,0)),0,RANK(BQ75,BQ75:BQ80,0)))</f>
        <v>0</v>
      </c>
      <c r="BS75" s="90" t="str">
        <f>IF(BR75=1,IF(ISNUMBER(MATCH(BR75,BR76:BR80,0)),"=",""),"")</f>
        <v/>
      </c>
      <c r="BT75" s="90">
        <f t="shared" ref="BT75:BT80" si="364">IF(OR(AB75=1,B75=0,AV75=2,BP75=3),0,I75)</f>
        <v>0</v>
      </c>
      <c r="BU75" s="90">
        <f>IF(OR(AB75=1,B75=0,AV75=2,BP75=3),0,IF(ISERROR(RANK(BT75,BT75:BT80,0)),0,RANK(BT75,BT75:BT80,0)))</f>
        <v>0</v>
      </c>
      <c r="BV75" s="90" t="str">
        <f>IF(BU75=1,IF(ISNUMBER(MATCH(BU75,BU76:BU80,0)),"=",""),"")</f>
        <v/>
      </c>
      <c r="BW75" s="108">
        <f t="shared" ref="BW75:BW80" si="365">IF(OR(B75=0,AB75=1,AV75=2,BP75=3),0,G75)</f>
        <v>0</v>
      </c>
      <c r="BX75" s="90">
        <f>IF(OR(AB75=1,B75=0,AV75=2,BP75=3),0,IF(ISERROR(RANK(BW75,BW75:BW80,0)),0,RANK(BW75,BW75:BW80,0)))</f>
        <v>0</v>
      </c>
      <c r="BY75" s="90" t="str">
        <f>IF(BX75=1,IF(ISNUMBER(MATCH(BX75,BX76:BX80,0)),"=",""),"")</f>
        <v/>
      </c>
      <c r="BZ75" s="90">
        <f>IF(CONCATENATE(BX75,BY75)="1=",1,0)</f>
        <v>0</v>
      </c>
      <c r="CA75" s="95"/>
      <c r="CB75" s="90">
        <f>IF(AND(BZ75=1,BZ76=1),IF('Result Calculations'!$E176=$A75,1,0),0)</f>
        <v>0</v>
      </c>
      <c r="CC75" s="90">
        <f>IF(AND(BZ75=1,BZ77=1),IF('Result Calculations'!$E177=$A75,1,0),0)</f>
        <v>0</v>
      </c>
      <c r="CD75" s="90">
        <f>IF(AND(BZ75=1,BZ78=1),IF('Result Calculations'!$E178=$A75,1,0),0)</f>
        <v>0</v>
      </c>
      <c r="CE75" s="90">
        <f>IF(AND(BZ75=1,BZ79=1),IF('Result Calculations'!$E179=$A75,1,0),0)</f>
        <v>0</v>
      </c>
      <c r="CF75" s="90">
        <f>IF(AND(BZ75=1,BZ80=1),IF('Result Calculations'!$E180=$A75,1,0),0)</f>
        <v>0</v>
      </c>
      <c r="CG75" s="90">
        <f t="shared" ref="CG75:CG80" si="366">SUM(CA75:CF75)</f>
        <v>0</v>
      </c>
      <c r="CH75" s="90" t="str">
        <f>IF(CG75=1,IF(ISNUMBER(MATCH(CG75,CG76:CG80,0)),"=",""),"")</f>
        <v/>
      </c>
      <c r="CI75" s="90">
        <f>IF(AND(CG75=1,CG76=1),IF(CB75=1,1,0),IF(AND(CG75=1,CG77=1),IF(CC75=1,1,0),IF(AND(CG75=1,CG78=1),IF(CD75=1,1,0),IF(AND(CG75=1,CG79=1),IF(CE75=1,1,0),IF(AND(CG75=1,CG80=1),IF(CF75=1,0),0)))))</f>
        <v>0</v>
      </c>
      <c r="CJ75" s="244" t="str">
        <f>IF(BR75=1,IF(BS75="=",IF(BU75=1,IF(BV75="=",IF(BX75=1,IF(BY75="=",IF(CG75=1,IF(CH75="=",IF(CI75=1,4,""),4),""),4),""),4),""),4),"")</f>
        <v/>
      </c>
      <c r="CK75" s="90">
        <f t="shared" ref="CK75:CK80" si="367">IF(OR(B75=0,AB75=1,AV75=2,BP75=3,CJ75=4),0,H75)</f>
        <v>0</v>
      </c>
      <c r="CL75" s="90">
        <f>IF(OR(AB75=1,B75=0,AV75=2,BP75=3,CJ75=4),0,IF(ISERROR(RANK(CK75,CK75:CK80,0)),0,RANK(CK75,CK75:CK80,0)))</f>
        <v>0</v>
      </c>
      <c r="CM75" s="90" t="str">
        <f>IF(CL75=1,IF(ISNUMBER(MATCH(CL75,CL76:CL80,0)),"=",""),"")</f>
        <v/>
      </c>
      <c r="CN75" s="90">
        <f t="shared" ref="CN75:CN80" si="368">IF(OR(AB75=1,B75=0,AV75=2,BP75=3,CJ75=4),0,I75)</f>
        <v>0</v>
      </c>
      <c r="CO75" s="90">
        <f>IF(OR(AB75=1,B75=0,AV75=2,BP75=3,CJ75=4),0,IF(ISERROR(RANK(CN75,CN75:CN80,0)),0,RANK(CN75,CN75:CN80,0)))</f>
        <v>0</v>
      </c>
      <c r="CP75" s="90" t="str">
        <f>IF(CO75=1,IF(ISNUMBER(MATCH(CO75,CO76:CO80,0)),"=",""),"")</f>
        <v/>
      </c>
      <c r="CQ75" s="108">
        <f t="shared" ref="CQ75:CQ80" si="369">IF(OR(B75=0,AB75=1,AV75=2,BP75=3,CJ75=4),0,G75)</f>
        <v>0</v>
      </c>
      <c r="CR75" s="90">
        <f>IF(OR(AB75=1,B75=0,AV75=2,BP75=3,CJ75=4),0,IF(ISERROR(RANK(CQ75,CQ75:CQ80,0)),0,RANK(CQ75,CQ75:CQ80,0)))</f>
        <v>0</v>
      </c>
      <c r="CS75" s="90" t="str">
        <f>IF(CR75=1,IF(ISNUMBER(MATCH(CR75,CR76:CR80,0)),"=",""),"")</f>
        <v/>
      </c>
      <c r="CT75" s="90">
        <f>IF(CONCATENATE(CR75,CS75)="1=",1,0)</f>
        <v>0</v>
      </c>
      <c r="CU75" s="95"/>
      <c r="CV75" s="90">
        <f>IF(AND(CT75=1,CT76=1),IF('Result Calculations'!$E176=$A75,1,0),0)</f>
        <v>0</v>
      </c>
      <c r="CW75" s="90">
        <f>IF(AND(CT75=1,CT77=1),IF('Result Calculations'!$E177=$A75,1,0),0)</f>
        <v>0</v>
      </c>
      <c r="CX75" s="90">
        <f>IF(AND(CT75=1,CT78=1),IF('Result Calculations'!$E178=$A75,1,0),0)</f>
        <v>0</v>
      </c>
      <c r="CY75" s="90">
        <f>IF(AND(CT75=1,CT79=1),IF('Result Calculations'!$E179=$A75,1,0),0)</f>
        <v>0</v>
      </c>
      <c r="CZ75" s="90">
        <f>IF(AND(CT75=1,CT80=1),IF('Result Calculations'!$E180=$A75,1,0),0)</f>
        <v>0</v>
      </c>
      <c r="DA75" s="90">
        <f t="shared" ref="DA75:DA80" si="370">SUM(CU75:CZ75)</f>
        <v>0</v>
      </c>
      <c r="DB75" s="90" t="str">
        <f>IF(DA75=1,IF(ISNUMBER(MATCH(DA75,DA76:DA80,0)),"=",""),"")</f>
        <v/>
      </c>
      <c r="DC75" s="90">
        <f>IF(AND(DA75=1,DA76=1),IF(CV75=1,1,0),IF(AND(DA75=1,DA77=1),IF(CW75=1,1,0),IF(AND(DA75=1,DA78=1),IF(CX75=1,1,0),IF(AND(DA75=1,DA79=1),IF(CY75=1,1,0),IF(AND(DA75=1,DA80=1),IF(CZ75=1,0),0)))))</f>
        <v>0</v>
      </c>
      <c r="DD75" s="244" t="str">
        <f>IF(CL75=1,IF(CM75="=",IF(CO75=1,IF(CP75="=",IF(CR75=1,IF(CS75="=",IF(DA75=1,IF(DB75="=",IF(DC75=1,5,""),5),""),5),""),5),""),5),"")</f>
        <v/>
      </c>
      <c r="DE75" s="90">
        <f t="shared" ref="DE75:DE80" si="371">IF(OR(B75=0,AB75=1,AV75=2,BP75=3,CJ75=4,DD75=5),0,H75)</f>
        <v>0</v>
      </c>
      <c r="DF75" s="90">
        <f>IF(OR(AB75=1,B75=0,AV75=2,BP75=3,CJ75=4,DD75=5),0,IF(ISERROR(RANK(DE75,DE75:DE80,0)),0,RANK(DE75,DE75:DE80,0)))</f>
        <v>0</v>
      </c>
      <c r="DG75" s="90" t="str">
        <f>IF(DF75=1,IF(ISNUMBER(MATCH(DF75,DF76:DF80,0)),"=",""),"")</f>
        <v/>
      </c>
      <c r="DH75" s="90">
        <f t="shared" ref="DH75:DH80" si="372">IF(OR(AB75=1,B75=0,AV75=2,BP75=3,CJ75=4,DD75=5),0,I75)</f>
        <v>0</v>
      </c>
      <c r="DI75" s="90">
        <f>IF(OR(AB75=1,B75=0,AV75=2,BP75=3,CJ75=4,DD75=5),0,IF(ISERROR(RANK(DH75,DH75:DH80,0)),0,RANK(DH75,DH75:DH80,0)))</f>
        <v>0</v>
      </c>
      <c r="DJ75" s="90" t="str">
        <f>IF(DI75=1,IF(ISNUMBER(MATCH(DI75,DI76:DI80,0)),"=",""),"")</f>
        <v/>
      </c>
      <c r="DK75" s="108">
        <f t="shared" ref="DK75:DK80" si="373">IF(OR(B75=0,AB75=1,AV75=2,BP75=3,CJ75=4,DD75=5),0,G75)</f>
        <v>0</v>
      </c>
      <c r="DL75" s="90">
        <f>IF(OR(AB75=1,B75=0,AV75=2,BP75=3,CJ75=4,DD75=5),0,IF(ISERROR(RANK(DK75,DK75:DK80,0)),0,RANK(DK75,DK75:DK80,0)))</f>
        <v>0</v>
      </c>
      <c r="DM75" s="90" t="str">
        <f>IF(DL75=1,IF(ISNUMBER(MATCH(DL75,DL76:DL80,0)),"=",""),"")</f>
        <v/>
      </c>
      <c r="DN75" s="90">
        <f>IF(CONCATENATE(DL75,DM75)="1=",1,0)</f>
        <v>0</v>
      </c>
      <c r="DO75" s="95"/>
      <c r="DP75" s="90">
        <f>IF(AND(DN75=1,DN76=1),IF('Result Calculations'!$E176=$A75,1,0),0)</f>
        <v>0</v>
      </c>
      <c r="DQ75" s="90">
        <f>IF(AND(DN75=1,DN77=1),IF('Result Calculations'!$E177=$A75,1,0),0)</f>
        <v>0</v>
      </c>
      <c r="DR75" s="90">
        <f>IF(AND(DN75=1,DN78=1),IF('Result Calculations'!$E178=$A75,1,0),0)</f>
        <v>0</v>
      </c>
      <c r="DS75" s="90">
        <f>IF(AND(DN75=1,DN79=1),IF('Result Calculations'!$E179=$A75,1,0),0)</f>
        <v>0</v>
      </c>
      <c r="DT75" s="90">
        <f>IF(AND(DN75=1,DN80=1),IF('Result Calculations'!$E180=$A75,1,0),0)</f>
        <v>0</v>
      </c>
      <c r="DU75" s="90">
        <f t="shared" ref="DU75:DU80" si="374">SUM(DO75:DT75)</f>
        <v>0</v>
      </c>
      <c r="DV75" s="90" t="str">
        <f>IF(DU75=1,IF(ISNUMBER(MATCH(DU75,DU76:DU80,0)),"=",""),"")</f>
        <v/>
      </c>
      <c r="DW75" s="90">
        <f>IF(AND(DU75=1,DU76=1),IF(DP75=1,1,0),IF(AND(DU75=1,DU77=1),IF(DQ75=1,1,0),IF(AND(DU75=1,DU78=1),IF(DR75=1,1,0),IF(AND(DU75=1,DU79=1),IF(DS75=1,1,0),IF(AND(DU75=1,DU80=1),IF(DT75=1,0),0)))))</f>
        <v>0</v>
      </c>
      <c r="DX75" s="244" t="str">
        <f>IF(DF75=1,IF(DG75="=",IF(DI75=1,IF(DJ75="=",IF(DL75=1,IF(DM75="=",IF(DU75=1,IF(DV75="=",IF(DW75=1,6,""),6),""),6),""),6),""),6),"")</f>
        <v/>
      </c>
      <c r="DY75" s="248">
        <f t="shared" ref="DY75:DY80" si="375">IF(AB75=1,6,IF(AV75=2,5,IF(BP75=3,4,IF(CJ75=4,3,IF(DD75=5,2,IF(DX75=6,1,0))))))</f>
        <v>0</v>
      </c>
      <c r="DZ75" s="244">
        <f>RANK(DY75,DY75:DY80,0)</f>
        <v>1</v>
      </c>
      <c r="EA75" s="244" t="str">
        <f>IF(ISNUMBER(MATCH(DZ75,DZ76:DZ80,0)),"=","")</f>
        <v>=</v>
      </c>
    </row>
    <row r="76" spans="1:131">
      <c r="A76" s="246" t="str">
        <f>Groups!W16</f>
        <v>Caroline Whitehead (Isle Of Man)</v>
      </c>
      <c r="B76" s="90">
        <f>SUM(COUNTIF(Results!K:K,A76),COUNTIF(Results!L:L,A76))</f>
        <v>0</v>
      </c>
      <c r="C76" s="90">
        <f>SUM(COUNTIF(Results!K:K,A76))</f>
        <v>0</v>
      </c>
      <c r="D76" s="90">
        <f t="shared" ref="D76:D80" si="376">B76-C76</f>
        <v>0</v>
      </c>
      <c r="E76" s="90">
        <f>SUM(SUMIF(Results!B:B,A76,Results!C:C),SUMIF(Results!J:J,A76,Results!G:G),SUMIF(Results!B:B,A76,Results!D:D),SUMIF(Results!J:J,A76,Results!H:H))</f>
        <v>0</v>
      </c>
      <c r="F76" s="90">
        <f>SUM(SUMIF(Results!B:B,A76,Results!G:G),SUMIF(Results!J:J,A76,Results!C:C),SUMIF(Results!B:B,A76,Results!H:H),SUMIF(Results!J:J,A76,Results!D:D))</f>
        <v>0</v>
      </c>
      <c r="G76" s="108">
        <f t="shared" ref="G76:G80" si="377">E76-F76</f>
        <v>0</v>
      </c>
      <c r="H76" s="90">
        <f t="shared" ref="H76:H80" si="378">C76*3</f>
        <v>0</v>
      </c>
      <c r="I76" s="90">
        <f>SUM(SUMIF(Results!N:N,A76,Results!R:R),SUMIF(Results!T:T,A76,Results!X:X))</f>
        <v>0</v>
      </c>
      <c r="J76" s="90">
        <f>IF(B76=0,0,RANK(H76,H75:H80,0))</f>
        <v>0</v>
      </c>
      <c r="K76" s="90" t="str">
        <f>IF(J76=1,IF(ISNUMBER(MATCH(J76,J77:J80,0)),"=",IF(ISNUMBER(MATCH(J76,J75,0)),"=","")),"")</f>
        <v/>
      </c>
      <c r="L76" s="90">
        <f t="shared" si="351"/>
        <v>-1</v>
      </c>
      <c r="M76" s="90">
        <f>IF(B76=0,0,IF(ISERROR(RANK(L76,L75:L80,0)),0,RANK(L76,L75:L80,0)))</f>
        <v>0</v>
      </c>
      <c r="N76" s="90" t="str">
        <f>IF(M76=1,IF(ISNUMBER(MATCH(M76,M77:M80,0)),"=",IF(ISNUMBER(MATCH(M76,M75,0)),"=","")),"")</f>
        <v/>
      </c>
      <c r="O76" s="90">
        <f t="shared" si="352"/>
        <v>-1</v>
      </c>
      <c r="P76" s="90">
        <f>IF(B76=0,0,IF(ISERROR(RANK(O76,O75:O80,0)),0,RANK(O76,O75:O80,0)))</f>
        <v>0</v>
      </c>
      <c r="Q76" s="90" t="str">
        <f>IF(P76=1,IF(ISNUMBER(MATCH(P76,P77:P80,0)),"=",IF(ISNUMBER(MATCH(P76,P75,0)),"=","")),"")</f>
        <v/>
      </c>
      <c r="R76" s="90">
        <f t="shared" ref="R76:R80" si="379">IF(CONCATENATE(P76,Q76)="1=",1,0)</f>
        <v>0</v>
      </c>
      <c r="S76" s="90">
        <f>IF(AND(R75=1,R76=1),IF('Result Calculations'!$E176=$A76,1,0),0)</f>
        <v>0</v>
      </c>
      <c r="T76" s="95"/>
      <c r="U76" s="90">
        <f>IF(AND(R76=1,R77=1),IF('Result Calculations'!$E181=$A76,1,0),0)</f>
        <v>0</v>
      </c>
      <c r="V76" s="90">
        <f>IF(AND(R76=1,R78=1),IF('Result Calculations'!$E182=$A76,1,0),0)</f>
        <v>0</v>
      </c>
      <c r="W76" s="90">
        <f>IF(AND(R76=1,R79=1),IF('Result Calculations'!$E183=$A76,1,0),0)</f>
        <v>0</v>
      </c>
      <c r="X76" s="90">
        <f>IF(AND(R76=1,R80=1),IF('Result Calculations'!$E184=$A76,1,0),0)</f>
        <v>0</v>
      </c>
      <c r="Y76" s="90">
        <f t="shared" si="353"/>
        <v>0</v>
      </c>
      <c r="Z76" s="90" t="str">
        <f>IF(Y76=1,IF(ISNUMBER(MATCH(Y76,Y77:Y80,0)),"=",IF(ISNUMBER(MATCH(Y76,Y75,0)),"=","")),"")</f>
        <v/>
      </c>
      <c r="AA76" s="90">
        <f>IF(AND(Y76=1,Y75=1),IF(S76=1,1,0),IF(AND(Y76=1,Y77=1),IF(U76=1,1,0),IF(AND(Y76=1,Y78=1),IF(V76=1,1,0),IF(AND(Y76=1,Y79=1),IF(W76=1,1,0),IF(AND(Y76=1,Y80=1),IF(X76=1,0),0)))))</f>
        <v>0</v>
      </c>
      <c r="AB76" s="244" t="str">
        <f t="shared" ref="AB76:AB80" si="380">IF(J76=1,IF(K76="=",IF(M76=1,IF(N76="=",IF(P76=1,IF(Q76="=",IF(Y76=1,IF(Z76="=",IF(AA76=1,2,""),2),""),2),""),2),""),2),"")</f>
        <v/>
      </c>
      <c r="AC76" s="90">
        <f t="shared" si="354"/>
        <v>0</v>
      </c>
      <c r="AD76" s="90">
        <f>IF(OR(AB76=1,B76=0),0,IF(ISERROR(RANK(AC76,AC75:AC80,0)),0,RANK(AC76,AC75:AC80,0)))</f>
        <v>0</v>
      </c>
      <c r="AE76" s="90" t="str">
        <f>IF(AD76=1,IF(ISNUMBER(MATCH(AD76,AD77:AD80,0)),"=",IF(ISNUMBER(MATCH(AD76,AD75,0)),"=","")),"")</f>
        <v/>
      </c>
      <c r="AF76" s="90">
        <f t="shared" si="355"/>
        <v>-1</v>
      </c>
      <c r="AG76" s="90">
        <f>IF(OR(AB76=1,B76=0),0,IF(ISERROR(RANK(AF76,AF75:AF80,0)),0,RANK(AF76,AF75:AF80,0)))</f>
        <v>0</v>
      </c>
      <c r="AH76" s="90" t="str">
        <f>IF(AG76=1,IF(ISNUMBER(MATCH(AG76,AG77:AG80,0)),"=",IF(ISNUMBER(MATCH(AG76,AG75,0)),"=","")),"")</f>
        <v/>
      </c>
      <c r="AI76" s="90">
        <f t="shared" si="356"/>
        <v>-1</v>
      </c>
      <c r="AJ76" s="90">
        <f>IF(OR(AB76=1,B76=0),0,IF(ISERROR(RANK(AI76,AI75:AI80,0)),0,RANK(AI76,AI75:AI80,0)))</f>
        <v>0</v>
      </c>
      <c r="AK76" s="90" t="str">
        <f>IF(AJ76=1,IF(ISNUMBER(MATCH(AJ76,AJ77:AJ80,0)),"=",IF(ISNUMBER(MATCH(AJ76,AJ75,0)),"=","")),"")</f>
        <v/>
      </c>
      <c r="AL76" s="90">
        <f t="shared" ref="AL76:AL80" si="381">IF(CONCATENATE(AJ76,AK76)="1=",1,0)</f>
        <v>0</v>
      </c>
      <c r="AM76" s="90">
        <f>IF(AND(AL75=1,AL76=1),IF('Result Calculations'!$E176=$A76,1,0),0)</f>
        <v>0</v>
      </c>
      <c r="AN76" s="95"/>
      <c r="AO76" s="90">
        <f>IF(AND(AL76=1,AL77=1),IF('Result Calculations'!$E181=$A76,1,0),0)</f>
        <v>0</v>
      </c>
      <c r="AP76" s="90">
        <f>IF(AND(AL76=1,AL78=1),IF('Result Calculations'!$E182=$A76,1,0),0)</f>
        <v>0</v>
      </c>
      <c r="AQ76" s="90">
        <f>IF(AND(AL76=1,AL79=1),IF('Result Calculations'!$E183=$A76,1,0),0)</f>
        <v>0</v>
      </c>
      <c r="AR76" s="90">
        <f>IF(AND(AL76=1,AL80=1),IF('Result Calculations'!$E184=$A76,1,0),0)</f>
        <v>0</v>
      </c>
      <c r="AS76" s="90">
        <f t="shared" si="357"/>
        <v>0</v>
      </c>
      <c r="AT76" s="90" t="str">
        <f>IF(AS76=1,IF(ISNUMBER(MATCH(AS76,AS77:AS80,0)),"=",IF(ISNUMBER(MATCH(AS76,AS75,0)),"=","")),"")</f>
        <v/>
      </c>
      <c r="AU76" s="90">
        <f>IF(AND(AS76=1,AS75=1),IF(AM76=1,1,0),IF(AND(AS76=1,AS77=1),IF(AO76=1,1,0),IF(AND(AS76=1,AS78=1),IF(AP76=1,1,0),IF(AND(AS76=1,AS79=1),IF(AQ76=1,1,0),IF(AND(AS76=1,AS80=1),IF(AR76=1,0),0)))))</f>
        <v>0</v>
      </c>
      <c r="AV76" s="244" t="str">
        <f t="shared" ref="AV76:AV80" si="382">IF(AD76=1,IF(AE76="=",IF(AG76=1,IF(AH76="=",IF(AJ76=1,IF(AK76="=",IF(AS76=1,IF(AT76="=",IF(AU76=1,2,""),2),""),2),""),2),""),2),"")</f>
        <v/>
      </c>
      <c r="AW76" s="90">
        <f t="shared" si="358"/>
        <v>0</v>
      </c>
      <c r="AX76" s="90">
        <f>IF(OR(AB76=1,B76=0,AV76=2),0,IF(ISERROR(RANK(AW76,AW75:AW80,0)),0,RANK(AW76,AW75:AW80,0)))</f>
        <v>0</v>
      </c>
      <c r="AY76" s="90" t="str">
        <f>IF(AX76=1,IF(ISNUMBER(MATCH(AX76,AX77:AX80,0)),"=",IF(ISNUMBER(MATCH(AX76,AX75,0)),"=","")),"")</f>
        <v/>
      </c>
      <c r="AZ76" s="90">
        <f t="shared" si="359"/>
        <v>0</v>
      </c>
      <c r="BA76" s="90">
        <f>IF(OR(AB76=1,B76=0,AV76=2),0,IF(ISERROR(RANK(AZ76,AZ75:AZ80,0)),0,RANK(AZ76,AZ75:AZ80,0)))</f>
        <v>0</v>
      </c>
      <c r="BB76" s="90" t="str">
        <f>IF(BA76=1,IF(ISNUMBER(MATCH(BA76,BA77:BA80,0)),"=",IF(ISNUMBER(MATCH(BA76,BA75,0)),"=","")),"")</f>
        <v/>
      </c>
      <c r="BC76" s="108">
        <f t="shared" si="360"/>
        <v>0</v>
      </c>
      <c r="BD76" s="90">
        <f>IF(OR(AB76=1,B76=0,AV76=2),0,IF(ISERROR(RANK(BC76,BC75:BC80,0)),0,RANK(BC76,BC75:BC80,0)))</f>
        <v>0</v>
      </c>
      <c r="BE76" s="90" t="str">
        <f>IF(BD76=1,IF(ISNUMBER(MATCH(BD76,BD77:BD80,0)),"=",IF(ISNUMBER(MATCH(BD76,BD75,0)),"=","")),"")</f>
        <v/>
      </c>
      <c r="BF76" s="90">
        <f t="shared" ref="BF76:BF80" si="383">IF(CONCATENATE(BD76,BE76)="1=",1,0)</f>
        <v>0</v>
      </c>
      <c r="BG76" s="90">
        <f>IF(AND(BF75=1,BF76=1),IF('Result Calculations'!$E176=$A76,1,0),0)</f>
        <v>0</v>
      </c>
      <c r="BH76" s="95"/>
      <c r="BI76" s="90">
        <f>IF(AND(BF76=1,BF77=1),IF('Result Calculations'!$E181=$A76,1,0),0)</f>
        <v>0</v>
      </c>
      <c r="BJ76" s="90">
        <f>IF(AND(BF76=1,BF78=1),IF('Result Calculations'!$E182=$A76,1,0),0)</f>
        <v>0</v>
      </c>
      <c r="BK76" s="90">
        <f>IF(AND(BF76=1,BF79=1),IF('Result Calculations'!$E183=$A76,1,0),0)</f>
        <v>0</v>
      </c>
      <c r="BL76" s="90">
        <f>IF(AND(BF76=1,BF80=1),IF('Result Calculations'!$E184=$A76,1,0),0)</f>
        <v>0</v>
      </c>
      <c r="BM76" s="90">
        <f t="shared" si="361"/>
        <v>0</v>
      </c>
      <c r="BN76" s="90" t="str">
        <f>IF(BM76=1,IF(ISNUMBER(MATCH(BM76,BM77:BM80,0)),"=",IF(ISNUMBER(MATCH(BM76,BM75,0)),"=","")),"")</f>
        <v/>
      </c>
      <c r="BO76" s="90">
        <f>IF(AND(BM76=1,BM75=1),IF(BG76=1,1,0),IF(AND(BM76=1,BM77=1),IF(BI76=1,1,0),IF(AND(BM76=1,BM78=1),IF(BJ76=1,1,0),IF(AND(BM76=1,BM79=1),IF(BK76=1,1,0),IF(AND(BM76=1,BM80=1),IF(BL76=1,0),0)))))</f>
        <v>0</v>
      </c>
      <c r="BP76" s="244" t="str">
        <f t="shared" si="362"/>
        <v/>
      </c>
      <c r="BQ76" s="90">
        <f t="shared" si="363"/>
        <v>0</v>
      </c>
      <c r="BR76" s="90">
        <f>IF(OR(AB76=1,B76=0,AV76=2,BP76=3),0,IF(ISERROR(RANK(BQ76,BQ75:BQ80,0)),0,RANK(BQ76,BQ75:BQ80,0)))</f>
        <v>0</v>
      </c>
      <c r="BS76" s="90" t="str">
        <f>IF(BR76=1,IF(ISNUMBER(MATCH(BR76,BR77:BR80,0)),"=",IF(ISNUMBER(MATCH(BR76,BR75,0)),"=","")),"")</f>
        <v/>
      </c>
      <c r="BT76" s="90">
        <f t="shared" si="364"/>
        <v>0</v>
      </c>
      <c r="BU76" s="90">
        <f>IF(OR(AB76=1,B76=0,AV76=2,BP76=3),0,IF(ISERROR(RANK(BT76,BT75:BT80,0)),0,RANK(BT76,BT75:BT80,0)))</f>
        <v>0</v>
      </c>
      <c r="BV76" s="90" t="str">
        <f>IF(BU76=1,IF(ISNUMBER(MATCH(BU76,BU77:BU80,0)),"=",IF(ISNUMBER(MATCH(BU76,BU75,0)),"=","")),"")</f>
        <v/>
      </c>
      <c r="BW76" s="108">
        <f t="shared" si="365"/>
        <v>0</v>
      </c>
      <c r="BX76" s="90">
        <f>IF(OR(AB76=1,B76=0,AV76=2,BP75=3),0,IF(ISERROR(RANK(BW76,BW75:BW80,0)),0,RANK(BW76,BW75:BW80,0)))</f>
        <v>0</v>
      </c>
      <c r="BY76" s="90" t="str">
        <f>IF(BX76=1,IF(ISNUMBER(MATCH(BX76,BX77:BX80,0)),"=",IF(ISNUMBER(MATCH(BX76,BX75,0)),"=","")),"")</f>
        <v/>
      </c>
      <c r="BZ76" s="90">
        <f t="shared" ref="BZ76:BZ80" si="384">IF(CONCATENATE(BX76,BY76)="1=",1,0)</f>
        <v>0</v>
      </c>
      <c r="CA76" s="90">
        <f>IF(AND(BZ75=1,BZ76=1),IF('Result Calculations'!$E176=$A76,1,0),0)</f>
        <v>0</v>
      </c>
      <c r="CB76" s="95"/>
      <c r="CC76" s="90">
        <f>IF(AND(BZ76=1,BZ77=1),IF('Result Calculations'!$E181=$A76,1,0),0)</f>
        <v>0</v>
      </c>
      <c r="CD76" s="90">
        <f>IF(AND(BZ76=1,BZ78=1),IF('Result Calculations'!$E182=$A76,1,0),0)</f>
        <v>0</v>
      </c>
      <c r="CE76" s="90">
        <f>IF(AND(BZ76=1,BZ79=1),IF('Result Calculations'!$E183=$A76,1,0),0)</f>
        <v>0</v>
      </c>
      <c r="CF76" s="90">
        <f>IF(AND(BZ76=1,BZ80=1),IF('Result Calculations'!$E184=$A76,1,0),0)</f>
        <v>0</v>
      </c>
      <c r="CG76" s="90">
        <f t="shared" si="366"/>
        <v>0</v>
      </c>
      <c r="CH76" s="90" t="str">
        <f>IF(CG76=1,IF(ISNUMBER(MATCH(CG76,CG77:CG80,0)),"=",IF(ISNUMBER(MATCH(CG76,CG75,0)),"=","")),"")</f>
        <v/>
      </c>
      <c r="CI76" s="90">
        <f>IF(AND(CG76=1,CG75=1),IF(CA76=1,1,0),IF(AND(CG76=1,CG77=1),IF(CC76=1,1,0),IF(AND(CG76=1,CG78=1),IF(CD76=1,1,0),IF(AND(CG76=1,CG79=1),IF(CE76=1,1,0),IF(AND(CG76=1,CG80=1),IF(CF76=1,0),0)))))</f>
        <v>0</v>
      </c>
      <c r="CJ76" s="244" t="str">
        <f t="shared" ref="CJ76:CJ80" si="385">IF(BR76=1,IF(BS76="=",IF(BU76=1,IF(BV76="=",IF(BX76=1,IF(BY76="=",IF(CG76=1,IF(CH76="=",IF(CI76=1,4,""),4),""),4),""),4),""),4),"")</f>
        <v/>
      </c>
      <c r="CK76" s="90">
        <f t="shared" si="367"/>
        <v>0</v>
      </c>
      <c r="CL76" s="90">
        <f>IF(OR(AB76=1,B76=0,AV76=2,BP76=3,CJ76=4),0,IF(ISERROR(RANK(CK76,CK75:CK80,0)),0,RANK(CK76,CK75:CK80,0)))</f>
        <v>0</v>
      </c>
      <c r="CM76" s="90" t="str">
        <f>IF(CL76=1,IF(ISNUMBER(MATCH(CL76,CL77:CL80,0)),"=",IF(ISNUMBER(MATCH(CL76,CL75,0)),"=","")),"")</f>
        <v/>
      </c>
      <c r="CN76" s="90">
        <f t="shared" si="368"/>
        <v>0</v>
      </c>
      <c r="CO76" s="90">
        <f>IF(OR(AB76=1,B76=0,AV76=2,BP76=3,CJ76=4),0,IF(ISERROR(RANK(CN76,CN75:CN80,0)),0,RANK(CN76,CN75:CN80,0)))</f>
        <v>0</v>
      </c>
      <c r="CP76" s="90" t="str">
        <f>IF(CO76=1,IF(ISNUMBER(MATCH(CO76,CO77:CO80,0)),"=",IF(ISNUMBER(MATCH(CO76,CO75,0)),"=","")),"")</f>
        <v/>
      </c>
      <c r="CQ76" s="108">
        <f t="shared" si="369"/>
        <v>0</v>
      </c>
      <c r="CR76" s="90">
        <f>IF(OR(AB76=1,B76=0,AV76=2,BP75=3,CJ76=4),0,IF(ISERROR(RANK(CQ76,CQ75:CQ80,0)),0,RANK(CQ76,CQ75:CQ80,0)))</f>
        <v>0</v>
      </c>
      <c r="CS76" s="90" t="str">
        <f>IF(CR76=1,IF(ISNUMBER(MATCH(CR76,CR77:CR80,0)),"=",IF(ISNUMBER(MATCH(CR76,CR75,0)),"=","")),"")</f>
        <v/>
      </c>
      <c r="CT76" s="90">
        <f t="shared" ref="CT76:CT80" si="386">IF(CONCATENATE(CR76,CS76)="1=",1,0)</f>
        <v>0</v>
      </c>
      <c r="CU76" s="90">
        <f>IF(AND(CT75=1,CT76=1),IF('Result Calculations'!$E176=$A76,1,0),0)</f>
        <v>0</v>
      </c>
      <c r="CV76" s="95"/>
      <c r="CW76" s="90">
        <f>IF(AND(CT76=1,CT77=1),IF('Result Calculations'!$E181=$A76,1,0),0)</f>
        <v>0</v>
      </c>
      <c r="CX76" s="90">
        <f>IF(AND(CT76=1,CT78=1),IF('Result Calculations'!$E182=$A76,1,0),0)</f>
        <v>0</v>
      </c>
      <c r="CY76" s="90">
        <f>IF(AND(CT76=1,CT79=1),IF('Result Calculations'!$E183=$A76,1,0),0)</f>
        <v>0</v>
      </c>
      <c r="CZ76" s="90">
        <f>IF(AND(CT76=1,CT80=1),IF('Result Calculations'!$E184=$A76,1,0),0)</f>
        <v>0</v>
      </c>
      <c r="DA76" s="90">
        <f t="shared" si="370"/>
        <v>0</v>
      </c>
      <c r="DB76" s="90" t="str">
        <f>IF(DA76=1,IF(ISNUMBER(MATCH(DA76,DA77:DA80,0)),"=",IF(ISNUMBER(MATCH(DA76,DA75,0)),"=","")),"")</f>
        <v/>
      </c>
      <c r="DC76" s="90">
        <f>IF(AND(DA76=1,DA75=1),IF(CU76=1,1,0),IF(AND(DA76=1,DA77=1),IF(CW76=1,1,0),IF(AND(DA76=1,DA78=1),IF(CX76=1,1,0),IF(AND(DA76=1,DA79=1),IF(CY76=1,1,0),IF(AND(DA76=1,DA80=1),IF(CZ76=1,0),0)))))</f>
        <v>0</v>
      </c>
      <c r="DD76" s="244" t="str">
        <f t="shared" ref="DD76:DD80" si="387">IF(CL76=1,IF(CM76="=",IF(CO76=1,IF(CP76="=",IF(CR76=1,IF(CS76="=",IF(DA76=1,IF(DB76="=",IF(DC76=1,5,""),5),""),5),""),5),""),5),"")</f>
        <v/>
      </c>
      <c r="DE76" s="90">
        <f t="shared" si="371"/>
        <v>0</v>
      </c>
      <c r="DF76" s="90">
        <f>IF(OR(AB76=1,B76=0,AV76=2,BP76=3,CJ76=4,DD76=5),0,IF(ISERROR(RANK(DE76,DE75:DE80,0)),0,RANK(DE76,DE75:DE80,0)))</f>
        <v>0</v>
      </c>
      <c r="DG76" s="90" t="str">
        <f>IF(DF76=1,IF(ISNUMBER(MATCH(DF76,DF77:DF80,0)),"=",IF(ISNUMBER(MATCH(DF76,DF75,0)),"=","")),"")</f>
        <v/>
      </c>
      <c r="DH76" s="90">
        <f t="shared" si="372"/>
        <v>0</v>
      </c>
      <c r="DI76" s="90">
        <f>IF(OR(AB76=1,B76=0,AV76=2,BP76=3,CJ76=4,DD76=5),0,IF(ISERROR(RANK(DH76,DH75:DH80,0)),0,RANK(DH76,DH75:DH80,0)))</f>
        <v>0</v>
      </c>
      <c r="DJ76" s="90" t="str">
        <f>IF(DI76=1,IF(ISNUMBER(MATCH(DI76,DI77:DI80,0)),"=",IF(ISNUMBER(MATCH(DI76,DI75,0)),"=","")),"")</f>
        <v/>
      </c>
      <c r="DK76" s="108">
        <f t="shared" si="373"/>
        <v>0</v>
      </c>
      <c r="DL76" s="90">
        <f>IF(OR(AB76=1,B76=0,AV76=2,BP75=3,CJ76=4,DD76=5),0,IF(ISERROR(RANK(DK76,DK75:DK80,0)),0,RANK(DK76,DK75:DK80,0)))</f>
        <v>0</v>
      </c>
      <c r="DM76" s="90" t="str">
        <f>IF(DL76=1,IF(ISNUMBER(MATCH(DL76,DL77:DL80,0)),"=",IF(ISNUMBER(MATCH(DL76,DL75,0)),"=","")),"")</f>
        <v/>
      </c>
      <c r="DN76" s="90">
        <f t="shared" ref="DN76:DN80" si="388">IF(CONCATENATE(DL76,DM76)="1=",1,0)</f>
        <v>0</v>
      </c>
      <c r="DO76" s="90">
        <f>IF(AND(DN75=1,DN76=1),IF('Result Calculations'!$E176=$A76,1,0),0)</f>
        <v>0</v>
      </c>
      <c r="DP76" s="95"/>
      <c r="DQ76" s="90">
        <f>IF(AND(DN76=1,DN77=1),IF('Result Calculations'!$E181=$A76,1,0),0)</f>
        <v>0</v>
      </c>
      <c r="DR76" s="90">
        <f>IF(AND(DN76=1,DN78=1),IF('Result Calculations'!$E182=$A76,1,0),0)</f>
        <v>0</v>
      </c>
      <c r="DS76" s="90">
        <f>IF(AND(DN76=1,DN79=1),IF('Result Calculations'!$E183=$A76,1,0),0)</f>
        <v>0</v>
      </c>
      <c r="DT76" s="90">
        <f>IF(AND(DN76=1,DN80=1),IF('Result Calculations'!$E184=$A76,1,0),0)</f>
        <v>0</v>
      </c>
      <c r="DU76" s="90">
        <f t="shared" si="374"/>
        <v>0</v>
      </c>
      <c r="DV76" s="90" t="str">
        <f>IF(DU76=1,IF(ISNUMBER(MATCH(DU76,DU77:DU80,0)),"=",IF(ISNUMBER(MATCH(DU76,DU75,0)),"=","")),"")</f>
        <v/>
      </c>
      <c r="DW76" s="90">
        <f>IF(AND(DU76=1,DU75=1),IF(DO76=1,1,0),IF(AND(DU76=1,DU77=1),IF(DQ76=1,1,0),IF(AND(DU76=1,DU78=1),IF(DR76=1,1,0),IF(AND(DU76=1,DU79=1),IF(DS76=1,1,0),IF(AND(DU76=1,DU80=1),IF(DT76=1,0),0)))))</f>
        <v>0</v>
      </c>
      <c r="DX76" s="244" t="str">
        <f t="shared" ref="DX76:DX80" si="389">IF(DF76=1,IF(DG76="=",IF(DI76=1,IF(DJ76="=",IF(DL76=1,IF(DM76="=",IF(DU76=1,IF(DV76="=",IF(DW76=1,6,""),6),""),6),""),6),""),6),"")</f>
        <v/>
      </c>
      <c r="DY76" s="248">
        <f t="shared" si="375"/>
        <v>0</v>
      </c>
      <c r="DZ76" s="244">
        <f>RANK(DY76,DY75:DY80,0)</f>
        <v>1</v>
      </c>
      <c r="EA76" s="244" t="str">
        <f>IF(OR(ISNUMBER(MATCH(DZ76,DZ77:DZ80,0)),ISNUMBER(MATCH(DZ76,DZ75:DZ75,0))),"=","")</f>
        <v>=</v>
      </c>
    </row>
    <row r="77" spans="1:131">
      <c r="A77" s="246" t="str">
        <f>Groups!W17</f>
        <v>Sandra Hazel Bailie MBE (Ireland )</v>
      </c>
      <c r="B77" s="90">
        <f>SUM(COUNTIF(Results!K:K,A77),COUNTIF(Results!L:L,A77))</f>
        <v>0</v>
      </c>
      <c r="C77" s="90">
        <f>SUM(COUNTIF(Results!K:K,A77))</f>
        <v>0</v>
      </c>
      <c r="D77" s="90">
        <f t="shared" si="376"/>
        <v>0</v>
      </c>
      <c r="E77" s="90">
        <f>SUM(SUMIF(Results!B:B,A77,Results!C:C),SUMIF(Results!J:J,A77,Results!G:G),SUMIF(Results!B:B,A77,Results!D:D),SUMIF(Results!J:J,A77,Results!H:H))</f>
        <v>0</v>
      </c>
      <c r="F77" s="90">
        <f>SUM(SUMIF(Results!B:B,A77,Results!G:G),SUMIF(Results!J:J,A77,Results!C:C),SUMIF(Results!B:B,A77,Results!H:H),SUMIF(Results!J:J,A77,Results!D:D))</f>
        <v>0</v>
      </c>
      <c r="G77" s="108">
        <f t="shared" si="377"/>
        <v>0</v>
      </c>
      <c r="H77" s="90">
        <f t="shared" si="378"/>
        <v>0</v>
      </c>
      <c r="I77" s="90">
        <f>SUM(SUMIF(Results!N:N,A77,Results!R:R),SUMIF(Results!T:T,A77,Results!X:X))</f>
        <v>0</v>
      </c>
      <c r="J77" s="90">
        <f>IF(B77=0,0,RANK(H77,H75:H80,0))</f>
        <v>0</v>
      </c>
      <c r="K77" s="90" t="str">
        <f>IF(J77=1,IF(ISNUMBER(MATCH(J77,J78:J80,0)),"=",IF(ISNUMBER(MATCH(J77,J75:J76,0)),"=","")),"")</f>
        <v/>
      </c>
      <c r="L77" s="90">
        <f t="shared" si="351"/>
        <v>-1</v>
      </c>
      <c r="M77" s="90">
        <f>IF(B77=0,0,IF(ISERROR(RANK(L77,L75:L80,0)),0,RANK(L77,L75:L80,0)))</f>
        <v>0</v>
      </c>
      <c r="N77" s="90" t="str">
        <f>IF(M77=1,IF(ISNUMBER(MATCH(M77,M78:M80,0)),"=",IF(ISNUMBER(MATCH(M77,M75:M76,0)),"=","")),"")</f>
        <v/>
      </c>
      <c r="O77" s="90">
        <f t="shared" si="352"/>
        <v>-1</v>
      </c>
      <c r="P77" s="90">
        <f>IF(B77=0,0,IF(ISERROR(RANK(O77,O75:O80,0)),0,RANK(O77,O75:O80,0)))</f>
        <v>0</v>
      </c>
      <c r="Q77" s="90" t="str">
        <f>IF(P77=1,IF(ISNUMBER(MATCH(P77,P78:P80,0)),"=",IF(ISNUMBER(MATCH(P77,P75:P76,0)),"=","")),"")</f>
        <v/>
      </c>
      <c r="R77" s="90">
        <f t="shared" si="379"/>
        <v>0</v>
      </c>
      <c r="S77" s="90">
        <f>IF(AND(R75=1,R77=1),IF('Result Calculations'!$E177=$A77,1,0),0)</f>
        <v>0</v>
      </c>
      <c r="T77" s="90">
        <f>IF(AND(R76=1,R77=1),IF('Result Calculations'!$E181=$A77,1,0),0)</f>
        <v>0</v>
      </c>
      <c r="U77" s="95"/>
      <c r="V77" s="90">
        <f>IF(AND(R77=1,R78=1),IF('Result Calculations'!$E185=$A77,1,0),0)</f>
        <v>0</v>
      </c>
      <c r="W77" s="90">
        <f>IF(AND(R77=1,R79=1),IF('Result Calculations'!$E186=$A77,1,0),0)</f>
        <v>0</v>
      </c>
      <c r="X77" s="90">
        <f>IF(AND(R77=1,R80=1),IF('Result Calculations'!$E187=$A77,1,0),0)</f>
        <v>0</v>
      </c>
      <c r="Y77" s="90">
        <f t="shared" si="353"/>
        <v>0</v>
      </c>
      <c r="Z77" s="90" t="str">
        <f>IF(Y77=1,IF(ISNUMBER(MATCH(Y77,Y78:Y80,0)),"=",IF(ISNUMBER(MATCH(Y77,Y75:Y76,0)),"=","")),"")</f>
        <v/>
      </c>
      <c r="AA77" s="90">
        <f>IF(AND(Y77=1,Y75=1),IF(S77=1,1,0),IF(AND(Y77=1,Y76=1),IF(T77=1,1,0),IF(AND(Y77=1,Y78=1),IF(V77=1,1,0),IF(AND(Y77=1,Y79=1),IF(W77=1,1,0),IF(AND(Y77=1,Y80=1),IF(X77=1,0),0)))))</f>
        <v>0</v>
      </c>
      <c r="AB77" s="244" t="str">
        <f t="shared" si="380"/>
        <v/>
      </c>
      <c r="AC77" s="90">
        <f t="shared" si="354"/>
        <v>0</v>
      </c>
      <c r="AD77" s="90">
        <f>IF(OR(AB77=1,B77=0),0,IF(ISERROR(RANK(AC77,AC75:AC80,0)),0,RANK(AC77,AC75:AC80,0)))</f>
        <v>0</v>
      </c>
      <c r="AE77" s="90" t="str">
        <f>IF(AD77=1,IF(ISNUMBER(MATCH(AD77,AD78:AD80,0)),"=",IF(ISNUMBER(MATCH(AD77,AD75:AD76,0)),"=","")),"")</f>
        <v/>
      </c>
      <c r="AF77" s="90">
        <f t="shared" si="355"/>
        <v>-1</v>
      </c>
      <c r="AG77" s="90">
        <f>IF(OR(AB77=1,B77=0),0,IF(ISERROR(RANK(AF77,AF75:AF80,0)),0,RANK(AF77,AF75:AF80,0)))</f>
        <v>0</v>
      </c>
      <c r="AH77" s="90" t="str">
        <f>IF(AG77=1,IF(ISNUMBER(MATCH(AG77,AG78:AG80,0)),"=",IF(ISNUMBER(MATCH(AG77,AG75:AG76,0)),"=","")),"")</f>
        <v/>
      </c>
      <c r="AI77" s="90">
        <f t="shared" si="356"/>
        <v>-1</v>
      </c>
      <c r="AJ77" s="90">
        <f>IF(OR(AB77=1,B77=0),0,IF(ISERROR(RANK(AI77,AI75:AI80,0)),0,RANK(AI77,AI75:AI80,0)))</f>
        <v>0</v>
      </c>
      <c r="AK77" s="90" t="str">
        <f>IF(AJ77=1,IF(ISNUMBER(MATCH(AJ77,AJ78:AJ80,0)),"=",IF(ISNUMBER(MATCH(AJ77,AJ75:AJ76,0)),"=","")),"")</f>
        <v/>
      </c>
      <c r="AL77" s="90">
        <f t="shared" si="381"/>
        <v>0</v>
      </c>
      <c r="AM77" s="90">
        <f>IF(AND(AL75=1,AL77=1),IF('Result Calculations'!$E177=$A77,1,0),0)</f>
        <v>0</v>
      </c>
      <c r="AN77" s="90">
        <f>IF(AND(AL76=1,AL77=1),IF('Result Calculations'!$E181=$A77,1,0),0)</f>
        <v>0</v>
      </c>
      <c r="AO77" s="95"/>
      <c r="AP77" s="90">
        <f>IF(AND(AL77=1,AL78=1),IF('Result Calculations'!$E185=$A77,1,0),0)</f>
        <v>0</v>
      </c>
      <c r="AQ77" s="90">
        <f>IF(AND(AL77=1,AL79=1),IF('Result Calculations'!$E186=$A77,1,0),0)</f>
        <v>0</v>
      </c>
      <c r="AR77" s="90">
        <f>IF(AND(AL77=1,AL80=1),IF('Result Calculations'!$E187=$A77,1,0),0)</f>
        <v>0</v>
      </c>
      <c r="AS77" s="90">
        <f t="shared" si="357"/>
        <v>0</v>
      </c>
      <c r="AT77" s="90" t="str">
        <f>IF(AS77=1,IF(ISNUMBER(MATCH(AS77,AS78:AS80,0)),"=",IF(ISNUMBER(MATCH(AS77,AS75:AS76,0)),"=","")),"")</f>
        <v/>
      </c>
      <c r="AU77" s="90">
        <f>IF(AND(AS77=1,AS75=1),IF(AM77=1,1,0),IF(AND(AS77=1,AS76=1),IF(AN77=1,1,0),IF(AND(AS77=1,AS78=1),IF(AP77=1,1,0),IF(AND(AS77=1,AS79=1),IF(AQ77=1,1,0),IF(AND(AS77=1,AS80=1),IF(AR77=1,0),0)))))</f>
        <v>0</v>
      </c>
      <c r="AV77" s="244" t="str">
        <f t="shared" si="382"/>
        <v/>
      </c>
      <c r="AW77" s="90">
        <f t="shared" si="358"/>
        <v>0</v>
      </c>
      <c r="AX77" s="90">
        <f>IF(OR(AB77=1,B77=0,AV77=2),0,IF(ISERROR(RANK(AW77,AW75:AW80,0)),0,RANK(AW77,AW75:AW80,0)))</f>
        <v>0</v>
      </c>
      <c r="AY77" s="90" t="str">
        <f>IF(AX77=1,IF(ISNUMBER(MATCH(AX77,AX78:AX80,0)),"=",IF(ISNUMBER(MATCH(AX77,AX75:AX76,0)),"=","")),"")</f>
        <v/>
      </c>
      <c r="AZ77" s="90">
        <f t="shared" si="359"/>
        <v>0</v>
      </c>
      <c r="BA77" s="90">
        <f>IF(OR(AB77=1,B77=0,AV77=2),0,IF(ISERROR(RANK(AZ77,AZ75:AZ80,0)),0,RANK(AZ77,AZ75:AZ80,0)))</f>
        <v>0</v>
      </c>
      <c r="BB77" s="90" t="str">
        <f>IF(BA77=1,IF(ISNUMBER(MATCH(BA77,BA78:BA80,0)),"=",IF(ISNUMBER(MATCH(BA77,BA75:BA76,0)),"=","")),"")</f>
        <v/>
      </c>
      <c r="BC77" s="108">
        <f t="shared" si="360"/>
        <v>0</v>
      </c>
      <c r="BD77" s="90">
        <f>IF(OR(AB77=1,B77=0,AV77=2),0,IF(ISERROR(RANK(BC77,BC75:BC80,0)),0,RANK(BC77,BC75:BC80,0)))</f>
        <v>0</v>
      </c>
      <c r="BE77" s="90" t="str">
        <f>IF(BD77=1,IF(ISNUMBER(MATCH(BD77,BD78:BD80,0)),"=",IF(ISNUMBER(MATCH(BD77,BD75:BD76,0)),"=","")),"")</f>
        <v/>
      </c>
      <c r="BF77" s="90">
        <f t="shared" si="383"/>
        <v>0</v>
      </c>
      <c r="BG77" s="90">
        <f>IF(AND(BF75=1,BF77=1),IF('Result Calculations'!$E177=$A77,1,0),0)</f>
        <v>0</v>
      </c>
      <c r="BH77" s="90">
        <f>IF(AND(BF76=1,BF77=1),IF('Result Calculations'!$E181=$A77,1,0),0)</f>
        <v>0</v>
      </c>
      <c r="BI77" s="95"/>
      <c r="BJ77" s="90">
        <f>IF(AND(BF77=1,BF78=1),IF('Result Calculations'!$E185=$A77,1,0),0)</f>
        <v>0</v>
      </c>
      <c r="BK77" s="90">
        <f>IF(AND(BF77=1,BF79=1),IF('Result Calculations'!$E186=$A77,1,0),0)</f>
        <v>0</v>
      </c>
      <c r="BL77" s="90">
        <f>IF(AND(BF77=1,BF80=1),IF('Result Calculations'!$E187=$A77,1,0),0)</f>
        <v>0</v>
      </c>
      <c r="BM77" s="90">
        <f t="shared" si="361"/>
        <v>0</v>
      </c>
      <c r="BN77" s="90" t="str">
        <f>IF(BM77=1,IF(ISNUMBER(MATCH(BM77,BM78:BM80,0)),"=",IF(ISNUMBER(MATCH(BM77,BM75:BM76,0)),"=","")),"")</f>
        <v/>
      </c>
      <c r="BO77" s="90">
        <f>IF(AND(BM77=1,BM75=1),IF(BG77=1,1,0),IF(AND(BM77=1,BM76=1),IF(BH77=1,1,0),IF(AND(BM77=1,BM78=1),IF(BJ77=1,1,0),IF(AND(BM77=1,BM79=1),IF(BK77=1,1,0),IF(AND(BM77=1,BM80=1),IF(BL77=1,0),0)))))</f>
        <v>0</v>
      </c>
      <c r="BP77" s="244" t="str">
        <f t="shared" si="362"/>
        <v/>
      </c>
      <c r="BQ77" s="90">
        <f t="shared" si="363"/>
        <v>0</v>
      </c>
      <c r="BR77" s="90">
        <f>IF(OR(AB77=1,B77=0,AV77=2,BP77=3),0,IF(ISERROR(RANK(BQ77,BQ75:BQ80,0)),0,RANK(BQ77,BQ75:BQ80,0)))</f>
        <v>0</v>
      </c>
      <c r="BS77" s="90" t="str">
        <f>IF(BR77=1,IF(ISNUMBER(MATCH(BR77,BR78:BR80,0)),"=",IF(ISNUMBER(MATCH(BR77,BR75:BR76,0)),"=","")),"")</f>
        <v/>
      </c>
      <c r="BT77" s="90">
        <f t="shared" si="364"/>
        <v>0</v>
      </c>
      <c r="BU77" s="90">
        <f>IF(OR(AB77=1,B77=0,AV77=2,BP77=3),0,IF(ISERROR(RANK(BT77,BT75:BT80,0)),0,RANK(BT77,BT75:BT80,0)))</f>
        <v>0</v>
      </c>
      <c r="BV77" s="90" t="str">
        <f>IF(BU77=1,IF(ISNUMBER(MATCH(BU77,BU78:BU80,0)),"=",IF(ISNUMBER(MATCH(BU77,BU75:BU76,0)),"=","")),"")</f>
        <v/>
      </c>
      <c r="BW77" s="108">
        <f t="shared" si="365"/>
        <v>0</v>
      </c>
      <c r="BX77" s="90">
        <f>IF(OR(AB77=1,B77=0,AV77=2,BP75=3),0,IF(ISERROR(RANK(BW77,BW75:BW80,0)),0,RANK(BW77,BW75:BW80,0)))</f>
        <v>0</v>
      </c>
      <c r="BY77" s="90" t="str">
        <f>IF(BX77=1,IF(ISNUMBER(MATCH(BX77,BX78:BX80,0)),"=",IF(ISNUMBER(MATCH(BX77,BX75:BX76,0)),"=","")),"")</f>
        <v/>
      </c>
      <c r="BZ77" s="90">
        <f t="shared" si="384"/>
        <v>0</v>
      </c>
      <c r="CA77" s="90">
        <f>IF(AND(BZ75=1,BZ77=1),IF('Result Calculations'!$E177=$A77,1,0),0)</f>
        <v>0</v>
      </c>
      <c r="CB77" s="90">
        <f>IF(AND(BZ76=1,BZ77=1),IF('Result Calculations'!$E181=$A77,1,0),0)</f>
        <v>0</v>
      </c>
      <c r="CC77" s="95"/>
      <c r="CD77" s="90">
        <f>IF(AND(BZ77=1,BZ78=1),IF('Result Calculations'!$E185=$A77,1,0),0)</f>
        <v>0</v>
      </c>
      <c r="CE77" s="90">
        <f>IF(AND(BZ77=1,BZ79=1),IF('Result Calculations'!$E186=$A77,1,0),0)</f>
        <v>0</v>
      </c>
      <c r="CF77" s="90">
        <f>IF(AND(BZ77=1,BZ80=1),IF('Result Calculations'!$E187=$A77,1,0),0)</f>
        <v>0</v>
      </c>
      <c r="CG77" s="90">
        <f t="shared" si="366"/>
        <v>0</v>
      </c>
      <c r="CH77" s="90" t="str">
        <f>IF(CG77=1,IF(ISNUMBER(MATCH(CG77,CG78:CG80,0)),"=",IF(ISNUMBER(MATCH(CG77,CG75:CG76,0)),"=","")),"")</f>
        <v/>
      </c>
      <c r="CI77" s="90">
        <f>IF(AND(CG77=1,CG75=1),IF(CA77=1,1,0),IF(AND(CG77=1,CG76=1),IF(CB77=1,1,0),IF(AND(CG77=1,CG78=1),IF(CD77=1,1,0),IF(AND(CG77=1,CG79=1),IF(CE77=1,1,0),IF(AND(CG77=1,CG80=1),IF(CF77=1,0),0)))))</f>
        <v>0</v>
      </c>
      <c r="CJ77" s="244" t="str">
        <f t="shared" si="385"/>
        <v/>
      </c>
      <c r="CK77" s="90">
        <f t="shared" si="367"/>
        <v>0</v>
      </c>
      <c r="CL77" s="90">
        <f>IF(OR(AB77=1,B77=0,AV77=2,BP77=3,CJ77=4),0,IF(ISERROR(RANK(CK77,CK75:CK80,0)),0,RANK(CK77,CK75:CK80,0)))</f>
        <v>0</v>
      </c>
      <c r="CM77" s="90" t="str">
        <f>IF(CL77=1,IF(ISNUMBER(MATCH(CL77,CL78:CL80,0)),"=",IF(ISNUMBER(MATCH(CL77,CL75:CL76,0)),"=","")),"")</f>
        <v/>
      </c>
      <c r="CN77" s="90">
        <f t="shared" si="368"/>
        <v>0</v>
      </c>
      <c r="CO77" s="90">
        <f>IF(OR(AB77=1,B77=0,AV77=2,BP77=3,CJ77=4),0,IF(ISERROR(RANK(CN77,CN75:CN80,0)),0,RANK(CN77,CN75:CN80,0)))</f>
        <v>0</v>
      </c>
      <c r="CP77" s="90" t="str">
        <f>IF(CO77=1,IF(ISNUMBER(MATCH(CO77,CO78:CO80,0)),"=",IF(ISNUMBER(MATCH(CO77,CO75:CO76,0)),"=","")),"")</f>
        <v/>
      </c>
      <c r="CQ77" s="108">
        <f t="shared" si="369"/>
        <v>0</v>
      </c>
      <c r="CR77" s="90">
        <f>IF(OR(AB77=1,B77=0,AV77=2,BP75=3,CJ77=4),0,IF(ISERROR(RANK(CQ77,CQ75:CQ80,0)),0,RANK(CQ77,CQ75:CQ80,0)))</f>
        <v>0</v>
      </c>
      <c r="CS77" s="90" t="str">
        <f>IF(CR77=1,IF(ISNUMBER(MATCH(CR77,CR78:CR80,0)),"=",IF(ISNUMBER(MATCH(CR77,CR75:CR76,0)),"=","")),"")</f>
        <v/>
      </c>
      <c r="CT77" s="90">
        <f t="shared" si="386"/>
        <v>0</v>
      </c>
      <c r="CU77" s="90">
        <f>IF(AND(CT75=1,CT77=1),IF('Result Calculations'!$E177=$A77,1,0),0)</f>
        <v>0</v>
      </c>
      <c r="CV77" s="90">
        <f>IF(AND(CT76=1,CT77=1),IF('Result Calculations'!$E181=$A77,1,0),0)</f>
        <v>0</v>
      </c>
      <c r="CW77" s="95"/>
      <c r="CX77" s="90">
        <f>IF(AND(CT77=1,CT78=1),IF('Result Calculations'!$E185=$A77,1,0),0)</f>
        <v>0</v>
      </c>
      <c r="CY77" s="90">
        <f>IF(AND(CT77=1,CT79=1),IF('Result Calculations'!$E186=$A77,1,0),0)</f>
        <v>0</v>
      </c>
      <c r="CZ77" s="90">
        <f>IF(AND(CT77=1,CT80=1),IF('Result Calculations'!$E187=$A77,1,0),0)</f>
        <v>0</v>
      </c>
      <c r="DA77" s="90">
        <f t="shared" si="370"/>
        <v>0</v>
      </c>
      <c r="DB77" s="90" t="str">
        <f>IF(DA77=1,IF(ISNUMBER(MATCH(DA77,DA78:DA80,0)),"=",IF(ISNUMBER(MATCH(DA77,DA75:DA76,0)),"=","")),"")</f>
        <v/>
      </c>
      <c r="DC77" s="90">
        <f>IF(AND(DA77=1,DA75=1),IF(CU77=1,1,0),IF(AND(DA77=1,DA76=1),IF(CV77=1,1,0),IF(AND(DA77=1,DA78=1),IF(CX77=1,1,0),IF(AND(DA77=1,DA79=1),IF(CY77=1,1,0),IF(AND(DA77=1,DA80=1),IF(CZ77=1,0),0)))))</f>
        <v>0</v>
      </c>
      <c r="DD77" s="244" t="str">
        <f t="shared" si="387"/>
        <v/>
      </c>
      <c r="DE77" s="90">
        <f t="shared" si="371"/>
        <v>0</v>
      </c>
      <c r="DF77" s="90">
        <f>IF(OR(AB77=1,B77=0,AV77=2,BP77=3,CJ77=4,DD77=5),0,IF(ISERROR(RANK(DE77,DE75:DE80,0)),0,RANK(DE77,DE75:DE80,0)))</f>
        <v>0</v>
      </c>
      <c r="DG77" s="90" t="str">
        <f>IF(DF77=1,IF(ISNUMBER(MATCH(DF77,DF78:DF80,0)),"=",IF(ISNUMBER(MATCH(DF77,DF75:DF76,0)),"=","")),"")</f>
        <v/>
      </c>
      <c r="DH77" s="90">
        <f t="shared" si="372"/>
        <v>0</v>
      </c>
      <c r="DI77" s="90">
        <f>IF(OR(AB77=1,B77=0,AV77=2,BP77=3,CJ77=4,DD77=5),0,IF(ISERROR(RANK(DH77,DH75:DH80,0)),0,RANK(DH77,DH75:DH80,0)))</f>
        <v>0</v>
      </c>
      <c r="DJ77" s="90" t="str">
        <f>IF(DI77=1,IF(ISNUMBER(MATCH(DI77,DI78:DI80,0)),"=",IF(ISNUMBER(MATCH(DI77,DI75:DI76,0)),"=","")),"")</f>
        <v/>
      </c>
      <c r="DK77" s="108">
        <f t="shared" si="373"/>
        <v>0</v>
      </c>
      <c r="DL77" s="90">
        <f>IF(OR(AB77=1,B77=0,AV77=2,BP75=3,CJ77=4,DD77=5),0,IF(ISERROR(RANK(DK77,DK75:DK80,0)),0,RANK(DK77,DK75:DK80,0)))</f>
        <v>0</v>
      </c>
      <c r="DM77" s="90" t="str">
        <f>IF(DL77=1,IF(ISNUMBER(MATCH(DL77,DL78:DL80,0)),"=",IF(ISNUMBER(MATCH(DL77,DL75:DL76,0)),"=","")),"")</f>
        <v/>
      </c>
      <c r="DN77" s="90">
        <f t="shared" si="388"/>
        <v>0</v>
      </c>
      <c r="DO77" s="90">
        <f>IF(AND(DN75=1,DN77=1),IF('Result Calculations'!$E177=$A77,1,0),0)</f>
        <v>0</v>
      </c>
      <c r="DP77" s="90">
        <f>IF(AND(DN76=1,DN77=1),IF('Result Calculations'!$E181=$A77,1,0),0)</f>
        <v>0</v>
      </c>
      <c r="DQ77" s="95"/>
      <c r="DR77" s="90">
        <f>IF(AND(DN77=1,DN78=1),IF('Result Calculations'!$E185=$A77,1,0),0)</f>
        <v>0</v>
      </c>
      <c r="DS77" s="90">
        <f>IF(AND(DN77=1,DN79=1),IF('Result Calculations'!$E186=$A77,1,0),0)</f>
        <v>0</v>
      </c>
      <c r="DT77" s="90">
        <f>IF(AND(DN77=1,DN80=1),IF('Result Calculations'!$E187=$A77,1,0),0)</f>
        <v>0</v>
      </c>
      <c r="DU77" s="90">
        <f t="shared" si="374"/>
        <v>0</v>
      </c>
      <c r="DV77" s="90" t="str">
        <f>IF(DU77=1,IF(ISNUMBER(MATCH(DU77,DU78:DU80,0)),"=",IF(ISNUMBER(MATCH(DU77,DU75:DU76,0)),"=","")),"")</f>
        <v/>
      </c>
      <c r="DW77" s="90">
        <f>IF(AND(DU77=1,DU75=1),IF(DO77=1,1,0),IF(AND(DU77=1,DU76=1),IF(DP77=1,1,0),IF(AND(DU77=1,DU78=1),IF(DR77=1,1,0),IF(AND(DU77=1,DU79=1),IF(DS77=1,1,0),IF(AND(DU77=1,DU80=1),IF(DT77=1,0),0)))))</f>
        <v>0</v>
      </c>
      <c r="DX77" s="244" t="str">
        <f t="shared" si="389"/>
        <v/>
      </c>
      <c r="DY77" s="248">
        <f t="shared" si="375"/>
        <v>0</v>
      </c>
      <c r="DZ77" s="244">
        <f>RANK(DY77,DY75:DY80,0)</f>
        <v>1</v>
      </c>
      <c r="EA77" s="244" t="str">
        <f>IF(OR(ISNUMBER(MATCH(DZ77,DZ78:DZ80,0)),ISNUMBER(MATCH(DZ77,DZ75:DZ76,0))),"=","")</f>
        <v>=</v>
      </c>
    </row>
    <row r="78" spans="1:131">
      <c r="A78" s="246" t="str">
        <f>Groups!W18</f>
        <v>Yvonne Olivier (Namibia)</v>
      </c>
      <c r="B78" s="90">
        <f>SUM(COUNTIF(Results!K:K,A78),COUNTIF(Results!L:L,A78))</f>
        <v>0</v>
      </c>
      <c r="C78" s="90">
        <f>SUM(COUNTIF(Results!K:K,A78))</f>
        <v>0</v>
      </c>
      <c r="D78" s="90">
        <f t="shared" si="376"/>
        <v>0</v>
      </c>
      <c r="E78" s="90">
        <f>SUM(SUMIF(Results!B:B,A78,Results!C:C),SUMIF(Results!J:J,A78,Results!G:G),SUMIF(Results!B:B,A78,Results!D:D),SUMIF(Results!J:J,A78,Results!H:H))</f>
        <v>0</v>
      </c>
      <c r="F78" s="90">
        <f>SUM(SUMIF(Results!B:B,A78,Results!G:G),SUMIF(Results!J:J,A78,Results!C:C),SUMIF(Results!B:B,A78,Results!H:H),SUMIF(Results!J:J,A78,Results!D:D))</f>
        <v>0</v>
      </c>
      <c r="G78" s="108">
        <f t="shared" si="377"/>
        <v>0</v>
      </c>
      <c r="H78" s="90">
        <f t="shared" si="378"/>
        <v>0</v>
      </c>
      <c r="I78" s="90">
        <f>SUM(SUMIF(Results!N:N,A78,Results!R:R),SUMIF(Results!T:T,A78,Results!X:X))</f>
        <v>0</v>
      </c>
      <c r="J78" s="90">
        <f>IF(B78=0,0,RANK(H78,H75:H80,0))</f>
        <v>0</v>
      </c>
      <c r="K78" s="90" t="str">
        <f>IF(J78=1,IF(ISNUMBER(MATCH(J78,J79:J80,0)),"=",IF(ISNUMBER(MATCH(J78,J75:J77,0)),"=","")),"")</f>
        <v/>
      </c>
      <c r="L78" s="90">
        <f t="shared" si="351"/>
        <v>-1</v>
      </c>
      <c r="M78" s="90">
        <f>IF(B78=0,0,IF(ISERROR(RANK(L78,L75:L80,0)),0,RANK(L78,L75:L80,0)))</f>
        <v>0</v>
      </c>
      <c r="N78" s="90" t="str">
        <f>IF(M78=1,IF(ISNUMBER(MATCH(M78,M79:M80,0)),"=",IF(ISNUMBER(MATCH(M78,M75:M77,0)),"=","")),"")</f>
        <v/>
      </c>
      <c r="O78" s="90">
        <f t="shared" si="352"/>
        <v>-1</v>
      </c>
      <c r="P78" s="90">
        <f>IF(B78=0,0,IF(ISERROR(RANK(O78,O75:O80,0)),0,RANK(O78,O75:O80,0)))</f>
        <v>0</v>
      </c>
      <c r="Q78" s="90" t="str">
        <f>IF(P78=1,IF(ISNUMBER(MATCH(P78,P79:P80,0)),"=",IF(ISNUMBER(MATCH(P78,P75:P77,0)),"=","")),"")</f>
        <v/>
      </c>
      <c r="R78" s="90">
        <f t="shared" si="379"/>
        <v>0</v>
      </c>
      <c r="S78" s="90">
        <f>IF(AND(R75=1,R78=1),IF('Result Calculations'!$E178=$A78,1,0),0)</f>
        <v>0</v>
      </c>
      <c r="T78" s="90">
        <f>IF(AND(R77=1,R78=1),IF('Result Calculations'!$E182=$A78,1,0),0)</f>
        <v>0</v>
      </c>
      <c r="U78" s="90">
        <f>IF(AND(R77=1,R78=1),IF('Result Calculations'!$E185=$A78,1,0),0)</f>
        <v>0</v>
      </c>
      <c r="V78" s="95"/>
      <c r="W78" s="90">
        <f>IF(AND(R78=1,R79=1),IF('Result Calculations'!$E188=$A78,1,0),0)</f>
        <v>0</v>
      </c>
      <c r="X78" s="90">
        <f>IF(AND(R78=1,R80=1),IF('Result Calculations'!$E189=$A78,1,0),0)</f>
        <v>0</v>
      </c>
      <c r="Y78" s="90">
        <f t="shared" si="353"/>
        <v>0</v>
      </c>
      <c r="Z78" s="90" t="str">
        <f>IF(Y78=1,IF(ISNUMBER(MATCH(Y78,Y79:Y80,0)),"=",IF(ISNUMBER(MATCH(Y78,Y75:Y77,0)),"=","")),"")</f>
        <v/>
      </c>
      <c r="AA78" s="90">
        <f>IF(AND(Y78=1,Y75=1),IF(S78=1,1,0),IF(AND(Y78=1,Y76=1),IF(T78=1,1,0),IF(AND(Y78=1,Y77=1),IF(U78=1,1,0),IF(AND(Y78=1,Y79=1),IF(W78=1,1,0),IF(AND(Y78=1,Y80=1),IF(X78=1,0),0)))))</f>
        <v>0</v>
      </c>
      <c r="AB78" s="244" t="str">
        <f t="shared" si="380"/>
        <v/>
      </c>
      <c r="AC78" s="90">
        <f t="shared" si="354"/>
        <v>0</v>
      </c>
      <c r="AD78" s="90">
        <f>IF(OR(AB78=1,B78=0),0,IF(ISERROR(RANK(AC78,AC75:AC80,0)),0,RANK(AC78,AC75:AC80,0)))</f>
        <v>0</v>
      </c>
      <c r="AE78" s="90" t="str">
        <f>IF(AD78=1,IF(ISNUMBER(MATCH(AD78,AD79:AD80,0)),"=",IF(ISNUMBER(MATCH(AD78,AD75:AD77,0)),"=","")),"")</f>
        <v/>
      </c>
      <c r="AF78" s="90">
        <f t="shared" si="355"/>
        <v>-1</v>
      </c>
      <c r="AG78" s="90">
        <f>IF(OR(AB78=1,B78=0),0,IF(ISERROR(RANK(AF78,AF75:AF80,0)),0,RANK(AF78,AF75:AF80,0)))</f>
        <v>0</v>
      </c>
      <c r="AH78" s="90" t="str">
        <f>IF(AG78=1,IF(ISNUMBER(MATCH(AG78,AG79:AG80,0)),"=",IF(ISNUMBER(MATCH(AG78,AG75:AG77,0)),"=","")),"")</f>
        <v/>
      </c>
      <c r="AI78" s="90">
        <f t="shared" si="356"/>
        <v>-1</v>
      </c>
      <c r="AJ78" s="90">
        <f>IF(OR(AB78=1,B78=0),0,IF(ISERROR(RANK(AI78,AI75:AI80,0)),0,RANK(AI78,AI75:AI80,0)))</f>
        <v>0</v>
      </c>
      <c r="AK78" s="90" t="str">
        <f>IF(AJ78=1,IF(ISNUMBER(MATCH(AJ78,AJ79:AJ80,0)),"=",IF(ISNUMBER(MATCH(AJ78,AJ75:AJ77,0)),"=","")),"")</f>
        <v/>
      </c>
      <c r="AL78" s="90">
        <f t="shared" si="381"/>
        <v>0</v>
      </c>
      <c r="AM78" s="90">
        <f>IF(AND(AL75=1,AL78=1),IF('Result Calculations'!$E178=$A78,1,0),0)</f>
        <v>0</v>
      </c>
      <c r="AN78" s="90">
        <f>IF(AND(AL77=1,AL78=1),IF('Result Calculations'!$E182=$A78,1,0),0)</f>
        <v>0</v>
      </c>
      <c r="AO78" s="90">
        <f>IF(AND(AL77=1,AL78=1),IF('Result Calculations'!$E185=$A78,1,0),0)</f>
        <v>0</v>
      </c>
      <c r="AP78" s="95"/>
      <c r="AQ78" s="90">
        <f>IF(AND(AL78=1,AL79=1),IF('Result Calculations'!$E188=$A78,1,0),0)</f>
        <v>0</v>
      </c>
      <c r="AR78" s="90">
        <f>IF(AND(AL78=1,AL80=1),IF('Result Calculations'!$E189=$A78,1,0),0)</f>
        <v>0</v>
      </c>
      <c r="AS78" s="90">
        <f t="shared" si="357"/>
        <v>0</v>
      </c>
      <c r="AT78" s="90" t="str">
        <f>IF(AS78=1,IF(ISNUMBER(MATCH(AS78,AS79:AS80,0)),"=",IF(ISNUMBER(MATCH(AS78,AS75:AS77,0)),"=","")),"")</f>
        <v/>
      </c>
      <c r="AU78" s="90">
        <f>IF(AND(AS78=1,AS75=1),IF(AM78=1,1,0),IF(AND(AS78=1,AS76=1),IF(AN78=1,1,0),IF(AND(AS78=1,AS77=1),IF(AO78=1,1,0),IF(AND(AS78=1,AS79=1),IF(AQ78=1,1,0),IF(AND(AS78=1,AS80=1),IF(AR78=1,0),0)))))</f>
        <v>0</v>
      </c>
      <c r="AV78" s="244" t="str">
        <f t="shared" si="382"/>
        <v/>
      </c>
      <c r="AW78" s="90">
        <f t="shared" si="358"/>
        <v>0</v>
      </c>
      <c r="AX78" s="90">
        <f>IF(OR(AB78=1,B78=0,AV78=2),0,IF(ISERROR(RANK(AW78,AW75:AW80,0)),0,RANK(AW78,AW75:AW80,0)))</f>
        <v>0</v>
      </c>
      <c r="AY78" s="90" t="str">
        <f>IF(AX78=1,IF(ISNUMBER(MATCH(AX78,AX79:AX80,0)),"=",IF(ISNUMBER(MATCH(AX78,AX75:AX77,0)),"=","")),"")</f>
        <v/>
      </c>
      <c r="AZ78" s="90">
        <f t="shared" si="359"/>
        <v>0</v>
      </c>
      <c r="BA78" s="90">
        <f>IF(OR(AB78=1,B78=0,AV78=2),0,IF(ISERROR(RANK(AZ78,AZ75:AZ80,0)),0,RANK(AZ78,AZ75:AZ80,0)))</f>
        <v>0</v>
      </c>
      <c r="BB78" s="90" t="str">
        <f>IF(BA78=1,IF(ISNUMBER(MATCH(BA78,BA79:BA80,0)),"=",IF(ISNUMBER(MATCH(BA78,BA75:BA77,0)),"=","")),"")</f>
        <v/>
      </c>
      <c r="BC78" s="108">
        <f t="shared" si="360"/>
        <v>0</v>
      </c>
      <c r="BD78" s="90">
        <f>IF(OR(AB78=1,B78=0,AV78=2),0,IF(ISERROR(RANK(BC78,BC75:BC80,0)),0,RANK(BC78,BC75:BC80,0)))</f>
        <v>0</v>
      </c>
      <c r="BE78" s="90" t="str">
        <f>IF(BD78=1,IF(ISNUMBER(MATCH(BD78,BD79:BD80,0)),"=",IF(ISNUMBER(MATCH(BD78,BD75:BD77,0)),"=","")),"")</f>
        <v/>
      </c>
      <c r="BF78" s="90">
        <f t="shared" si="383"/>
        <v>0</v>
      </c>
      <c r="BG78" s="90">
        <f>IF(AND(BF75=1,BF78=1),IF('Result Calculations'!$E178=$A78,1,0),0)</f>
        <v>0</v>
      </c>
      <c r="BH78" s="90">
        <f>IF(AND(BF77=1,BF78=1),IF('Result Calculations'!$E182=$A78,1,0),0)</f>
        <v>0</v>
      </c>
      <c r="BI78" s="90">
        <f>IF(AND(BF77=1,BF78=1),IF('Result Calculations'!$E185=$A78,1,0),0)</f>
        <v>0</v>
      </c>
      <c r="BJ78" s="95"/>
      <c r="BK78" s="90">
        <f>IF(AND(BF78=1,BF79=1),IF('Result Calculations'!$E188=$A78,1,0),0)</f>
        <v>0</v>
      </c>
      <c r="BL78" s="90">
        <f>IF(AND(BF78=1,BF80=1),IF('Result Calculations'!$E189=$A78,1,0),0)</f>
        <v>0</v>
      </c>
      <c r="BM78" s="90">
        <f t="shared" si="361"/>
        <v>0</v>
      </c>
      <c r="BN78" s="90" t="str">
        <f>IF(BM78=1,IF(ISNUMBER(MATCH(BM78,BM79:BM80,0)),"=",IF(ISNUMBER(MATCH(BM78,BM75:BM77,0)),"=","")),"")</f>
        <v/>
      </c>
      <c r="BO78" s="90">
        <f>IF(AND(BM78=1,BM75=1),IF(BG78=1,1,0),IF(AND(BM78=1,BM76=1),IF(BH78=1,1,0),IF(AND(BM78=1,BM77=1),IF(BI78=1,1,0),IF(AND(BM78=1,BM79=1),IF(BK78=1,1,0),IF(AND(BM78=1,BM80=1),IF(BL78=1,0),0)))))</f>
        <v>0</v>
      </c>
      <c r="BP78" s="244" t="str">
        <f t="shared" si="362"/>
        <v/>
      </c>
      <c r="BQ78" s="90">
        <f t="shared" si="363"/>
        <v>0</v>
      </c>
      <c r="BR78" s="90">
        <f>IF(OR(AB78=1,B78=0,AV78=2,BP78=3),0,IF(ISERROR(RANK(BQ78,BQ75:BQ80,0)),0,RANK(BQ78,BQ75:BQ80,0)))</f>
        <v>0</v>
      </c>
      <c r="BS78" s="90" t="str">
        <f>IF(BR78=1,IF(ISNUMBER(MATCH(BR78,BR79:BR80,0)),"=",IF(ISNUMBER(MATCH(BR78,BR75:BR77,0)),"=","")),"")</f>
        <v/>
      </c>
      <c r="BT78" s="90">
        <f t="shared" si="364"/>
        <v>0</v>
      </c>
      <c r="BU78" s="90">
        <f>IF(OR(AB78=1,B78=0,AV78=2,BP78=3),0,IF(ISERROR(RANK(BT78,BT75:BT80,0)),0,RANK(BT78,BT75:BT80,0)))</f>
        <v>0</v>
      </c>
      <c r="BV78" s="90" t="str">
        <f>IF(BU78=1,IF(ISNUMBER(MATCH(BU78,BU79:BU80,0)),"=",IF(ISNUMBER(MATCH(BU78,BU75:BU77,0)),"=","")),"")</f>
        <v/>
      </c>
      <c r="BW78" s="108">
        <f t="shared" si="365"/>
        <v>0</v>
      </c>
      <c r="BX78" s="90">
        <f>IF(OR(AB78=1,B78=0,AV78=2,BP75=3),0,IF(ISERROR(RANK(BW78,BW75:BW80,0)),0,RANK(BW78,BW75:BW80,0)))</f>
        <v>0</v>
      </c>
      <c r="BY78" s="90" t="str">
        <f>IF(BX78=1,IF(ISNUMBER(MATCH(BX78,BX79:BX80,0)),"=",IF(ISNUMBER(MATCH(BX78,BX75:BX77,0)),"=","")),"")</f>
        <v/>
      </c>
      <c r="BZ78" s="90">
        <f t="shared" si="384"/>
        <v>0</v>
      </c>
      <c r="CA78" s="90">
        <f>IF(AND(BZ75=1,BZ78=1),IF('Result Calculations'!$E178=$A78,1,0),0)</f>
        <v>0</v>
      </c>
      <c r="CB78" s="90">
        <f>IF(AND(BZ77=1,BZ78=1),IF('Result Calculations'!$E182=$A78,1,0),0)</f>
        <v>0</v>
      </c>
      <c r="CC78" s="90">
        <f>IF(AND(BZ77=1,BZ78=1),IF('Result Calculations'!$E185=$A78,1,0),0)</f>
        <v>0</v>
      </c>
      <c r="CD78" s="95"/>
      <c r="CE78" s="90">
        <f>IF(AND(BZ78=1,BZ79=1),IF('Result Calculations'!$E188=$A78,1,0),0)</f>
        <v>0</v>
      </c>
      <c r="CF78" s="90">
        <f>IF(AND(BZ78=1,BZ80=1),IF('Result Calculations'!$E189=$A78,1,0),0)</f>
        <v>0</v>
      </c>
      <c r="CG78" s="90">
        <f t="shared" si="366"/>
        <v>0</v>
      </c>
      <c r="CH78" s="90" t="str">
        <f>IF(CG78=1,IF(ISNUMBER(MATCH(CG78,CG79:CG80,0)),"=",IF(ISNUMBER(MATCH(CG78,CG75:CG77,0)),"=","")),"")</f>
        <v/>
      </c>
      <c r="CI78" s="90">
        <f>IF(AND(CG78=1,CG75=1),IF(CA78=1,1,0),IF(AND(CG78=1,CG76=1),IF(CB78=1,1,0),IF(AND(CG78=1,CG77=1),IF(CC78=1,1,0),IF(AND(CG78=1,CG79=1),IF(CE78=1,1,0),IF(AND(CG78=1,CG80=1),IF(CF78=1,0),0)))))</f>
        <v>0</v>
      </c>
      <c r="CJ78" s="244" t="str">
        <f t="shared" si="385"/>
        <v/>
      </c>
      <c r="CK78" s="90">
        <f t="shared" si="367"/>
        <v>0</v>
      </c>
      <c r="CL78" s="90">
        <f>IF(OR(AB78=1,B78=0,AV78=2,BP78=3,CJ78=4),0,IF(ISERROR(RANK(CK78,CK75:CK80,0)),0,RANK(CK78,CK75:CK80,0)))</f>
        <v>0</v>
      </c>
      <c r="CM78" s="90" t="str">
        <f>IF(CL78=1,IF(ISNUMBER(MATCH(CL78,CL79:CL80,0)),"=",IF(ISNUMBER(MATCH(CL78,CL75:CL77,0)),"=","")),"")</f>
        <v/>
      </c>
      <c r="CN78" s="90">
        <f t="shared" si="368"/>
        <v>0</v>
      </c>
      <c r="CO78" s="90">
        <f>IF(OR(AB78=1,B78=0,AV78=2,BP78=3,CJ78=4),0,IF(ISERROR(RANK(CN78,CN75:CN80,0)),0,RANK(CN78,CN75:CN80,0)))</f>
        <v>0</v>
      </c>
      <c r="CP78" s="90" t="str">
        <f>IF(CO78=1,IF(ISNUMBER(MATCH(CO78,CO79:CO80,0)),"=",IF(ISNUMBER(MATCH(CO78,CO75:CO77,0)),"=","")),"")</f>
        <v/>
      </c>
      <c r="CQ78" s="108">
        <f t="shared" si="369"/>
        <v>0</v>
      </c>
      <c r="CR78" s="90">
        <f>IF(OR(AB78=1,B78=0,AV78=2,BP75=3,CJ78=4),0,IF(ISERROR(RANK(CQ78,CQ75:CQ80,0)),0,RANK(CQ78,CQ75:CQ80,0)))</f>
        <v>0</v>
      </c>
      <c r="CS78" s="90" t="str">
        <f>IF(CR78=1,IF(ISNUMBER(MATCH(CR78,CR79:CR80,0)),"=",IF(ISNUMBER(MATCH(CR78,CR75:CR77,0)),"=","")),"")</f>
        <v/>
      </c>
      <c r="CT78" s="90">
        <f t="shared" si="386"/>
        <v>0</v>
      </c>
      <c r="CU78" s="90">
        <f>IF(AND(CT75=1,CT78=1),IF('Result Calculations'!$E178=$A78,1,0),0)</f>
        <v>0</v>
      </c>
      <c r="CV78" s="90">
        <f>IF(AND(CT77=1,CT78=1),IF('Result Calculations'!$E182=$A78,1,0),0)</f>
        <v>0</v>
      </c>
      <c r="CW78" s="90">
        <f>IF(AND(CT77=1,CT78=1),IF('Result Calculations'!$E185=$A78,1,0),0)</f>
        <v>0</v>
      </c>
      <c r="CX78" s="95"/>
      <c r="CY78" s="90">
        <f>IF(AND(CT78=1,CT79=1),IF('Result Calculations'!$E188=$A78,1,0),0)</f>
        <v>0</v>
      </c>
      <c r="CZ78" s="90">
        <f>IF(AND(CT78=1,CT80=1),IF('Result Calculations'!$E189=$A78,1,0),0)</f>
        <v>0</v>
      </c>
      <c r="DA78" s="90">
        <f t="shared" si="370"/>
        <v>0</v>
      </c>
      <c r="DB78" s="90" t="str">
        <f>IF(DA78=1,IF(ISNUMBER(MATCH(DA78,DA79:DA80,0)),"=",IF(ISNUMBER(MATCH(DA78,DA75:DA77,0)),"=","")),"")</f>
        <v/>
      </c>
      <c r="DC78" s="90">
        <f>IF(AND(DA78=1,DA75=1),IF(CU78=1,1,0),IF(AND(DA78=1,DA76=1),IF(CV78=1,1,0),IF(AND(DA78=1,DA77=1),IF(CW78=1,1,0),IF(AND(DA78=1,DA79=1),IF(CY78=1,1,0),IF(AND(DA78=1,DA80=1),IF(CZ78=1,0),0)))))</f>
        <v>0</v>
      </c>
      <c r="DD78" s="244" t="str">
        <f t="shared" si="387"/>
        <v/>
      </c>
      <c r="DE78" s="90">
        <f t="shared" si="371"/>
        <v>0</v>
      </c>
      <c r="DF78" s="90">
        <f>IF(OR(AB78=1,B78=0,AV78=2,BP78=3,CJ78=4,DD78=5),0,IF(ISERROR(RANK(DE78,DE75:DE80,0)),0,RANK(DE78,DE75:DE80,0)))</f>
        <v>0</v>
      </c>
      <c r="DG78" s="90" t="str">
        <f>IF(DF78=1,IF(ISNUMBER(MATCH(DF78,DF79:DF80,0)),"=",IF(ISNUMBER(MATCH(DF78,DF75:DF77,0)),"=","")),"")</f>
        <v/>
      </c>
      <c r="DH78" s="90">
        <f t="shared" si="372"/>
        <v>0</v>
      </c>
      <c r="DI78" s="90">
        <f>IF(OR(AB78=1,B78=0,AV78=2,BP78=3,CJ78=4,DD78=5),0,IF(ISERROR(RANK(DH78,DH75:DH80,0)),0,RANK(DH78,DH75:DH80,0)))</f>
        <v>0</v>
      </c>
      <c r="DJ78" s="90" t="str">
        <f>IF(DI78=1,IF(ISNUMBER(MATCH(DI78,DI79:DI80,0)),"=",IF(ISNUMBER(MATCH(DI78,DI75:DI77,0)),"=","")),"")</f>
        <v/>
      </c>
      <c r="DK78" s="108">
        <f t="shared" si="373"/>
        <v>0</v>
      </c>
      <c r="DL78" s="90">
        <f>IF(OR(AB78=1,B78=0,AV78=2,BP75=3,CJ78=4,DD78=5),0,IF(ISERROR(RANK(DK78,DK75:DK80,0)),0,RANK(DK78,DK75:DK80,0)))</f>
        <v>0</v>
      </c>
      <c r="DM78" s="90" t="str">
        <f>IF(DL78=1,IF(ISNUMBER(MATCH(DL78,DL79:DL80,0)),"=",IF(ISNUMBER(MATCH(DL78,DL75:DL77,0)),"=","")),"")</f>
        <v/>
      </c>
      <c r="DN78" s="90">
        <f t="shared" si="388"/>
        <v>0</v>
      </c>
      <c r="DO78" s="90">
        <f>IF(AND(DN75=1,DN78=1),IF('Result Calculations'!$E178=$A78,1,0),0)</f>
        <v>0</v>
      </c>
      <c r="DP78" s="90">
        <f>IF(AND(DN77=1,DN78=1),IF('Result Calculations'!$E182=$A78,1,0),0)</f>
        <v>0</v>
      </c>
      <c r="DQ78" s="90">
        <f>IF(AND(DN77=1,DN78=1),IF('Result Calculations'!$E185=$A78,1,0),0)</f>
        <v>0</v>
      </c>
      <c r="DR78" s="95"/>
      <c r="DS78" s="90">
        <f>IF(AND(DN78=1,DN79=1),IF('Result Calculations'!$E188=$A78,1,0),0)</f>
        <v>0</v>
      </c>
      <c r="DT78" s="90">
        <f>IF(AND(DN78=1,DN80=1),IF('Result Calculations'!$E189=$A78,1,0),0)</f>
        <v>0</v>
      </c>
      <c r="DU78" s="90">
        <f t="shared" si="374"/>
        <v>0</v>
      </c>
      <c r="DV78" s="90" t="str">
        <f>IF(DU78=1,IF(ISNUMBER(MATCH(DU78,DU79:DU80,0)),"=",IF(ISNUMBER(MATCH(DU78,DU75:DU77,0)),"=","")),"")</f>
        <v/>
      </c>
      <c r="DW78" s="90">
        <f>IF(AND(DU78=1,DU75=1),IF(DO78=1,1,0),IF(AND(DU78=1,DU76=1),IF(DP78=1,1,0),IF(AND(DU78=1,DU77=1),IF(DQ78=1,1,0),IF(AND(DU78=1,DU79=1),IF(DS78=1,1,0),IF(AND(DU78=1,DU80=1),IF(DT78=1,0),0)))))</f>
        <v>0</v>
      </c>
      <c r="DX78" s="244" t="str">
        <f t="shared" si="389"/>
        <v/>
      </c>
      <c r="DY78" s="248">
        <f t="shared" si="375"/>
        <v>0</v>
      </c>
      <c r="DZ78" s="244">
        <f>RANK(DY78,DY75:DY80,0)</f>
        <v>1</v>
      </c>
      <c r="EA78" s="244" t="str">
        <f>IF(OR(ISNUMBER(MATCH(DZ78,DZ79:DZ80,0)),ISNUMBER(MATCH(DZ78,DZ75:DZ77,0))),"=","")</f>
        <v>=</v>
      </c>
    </row>
    <row r="79" spans="1:131">
      <c r="A79" s="246" t="str">
        <f>Groups!W19</f>
        <v>Rosemary Ogier (Guernsey )</v>
      </c>
      <c r="B79" s="90">
        <f>SUM(COUNTIF(Results!K:K,A79),COUNTIF(Results!L:L,A79))</f>
        <v>0</v>
      </c>
      <c r="C79" s="90">
        <f>SUM(COUNTIF(Results!K:K,A79))</f>
        <v>0</v>
      </c>
      <c r="D79" s="90">
        <f t="shared" si="376"/>
        <v>0</v>
      </c>
      <c r="E79" s="90">
        <f>SUM(SUMIF(Results!B:B,A79,Results!C:C),SUMIF(Results!J:J,A79,Results!G:G),SUMIF(Results!B:B,A79,Results!D:D),SUMIF(Results!J:J,A79,Results!H:H))</f>
        <v>0</v>
      </c>
      <c r="F79" s="90">
        <f>SUM(SUMIF(Results!B:B,A79,Results!G:G),SUMIF(Results!J:J,A79,Results!C:C),SUMIF(Results!B:B,A79,Results!H:H),SUMIF(Results!J:J,A79,Results!D:D))</f>
        <v>0</v>
      </c>
      <c r="G79" s="108">
        <f t="shared" si="377"/>
        <v>0</v>
      </c>
      <c r="H79" s="90">
        <f t="shared" si="378"/>
        <v>0</v>
      </c>
      <c r="I79" s="90">
        <f>SUM(SUMIF(Results!N:N,A79,Results!R:R),SUMIF(Results!T:T,A79,Results!X:X))</f>
        <v>0</v>
      </c>
      <c r="J79" s="90">
        <f>IF(B79=0,0,RANK(H79,H75:H80,0))</f>
        <v>0</v>
      </c>
      <c r="K79" s="90" t="str">
        <f>IF(J79=1,IF(ISNUMBER(MATCH(J79,J80,0)),"=",IF(ISNUMBER(MATCH(J79,J75:J78,0)),"=","")),"")</f>
        <v/>
      </c>
      <c r="L79" s="90">
        <f t="shared" si="351"/>
        <v>-1</v>
      </c>
      <c r="M79" s="90">
        <f>IF(B79=0,0,IF(ISERROR(RANK(L79,L75:L80,0)),0,RANK(L79,L75:L80,0)))</f>
        <v>0</v>
      </c>
      <c r="N79" s="90" t="str">
        <f>IF(M79=1,IF(ISNUMBER(MATCH(M79,M80,0)),"=",IF(ISNUMBER(MATCH(M79,M75:M78,0)),"=","")),"")</f>
        <v/>
      </c>
      <c r="O79" s="90">
        <f t="shared" si="352"/>
        <v>-1</v>
      </c>
      <c r="P79" s="90">
        <f>IF(B79=0,0,IF(ISERROR(RANK(O79,O75:O80,0)),0,RANK(O79,O75:O80,0)))</f>
        <v>0</v>
      </c>
      <c r="Q79" s="90" t="str">
        <f>IF(P79=1,IF(ISNUMBER(MATCH(P79,P80,0)),"=",IF(ISNUMBER(MATCH(P79,P75:P78,0)),"=","")),"")</f>
        <v/>
      </c>
      <c r="R79" s="90">
        <f t="shared" si="379"/>
        <v>0</v>
      </c>
      <c r="S79" s="90">
        <f>IF(AND(R75=1,R79=1),IF('Result Calculations'!$E179=$A79,1,0),0)</f>
        <v>0</v>
      </c>
      <c r="T79" s="90">
        <f>IF(AND(R78=1,R79=1),IF('Result Calculations'!$E183=$A79,1,0),0)</f>
        <v>0</v>
      </c>
      <c r="U79" s="90">
        <f>IF(AND(R78=1,R79=1),IF('Result Calculations'!$E186=$A79,1,0),0)</f>
        <v>0</v>
      </c>
      <c r="V79" s="90">
        <f>IF(AND(R78=1,R79=1),IF('Result Calculations'!$E188=$A79,1,0),0)</f>
        <v>0</v>
      </c>
      <c r="W79" s="95"/>
      <c r="X79" s="90">
        <f>IF(AND(R79=1,R80=1),IF('Result Calculations'!$E190=$A79,1,0),0)</f>
        <v>0</v>
      </c>
      <c r="Y79" s="90">
        <f t="shared" si="353"/>
        <v>0</v>
      </c>
      <c r="Z79" s="90" t="str">
        <f>IF(Y79=1,IF(ISNUMBER(MATCH(Y79,Y80,0)),"=",IF(ISNUMBER(MATCH(Y79,Y75:Y78,0)),"=","")),"")</f>
        <v/>
      </c>
      <c r="AA79" s="90">
        <f>IF(AND(Y79=1,Y75=1),IF(S79=1,1,0),IF(AND(Y79=1,Y76=1),IF(T79=1,1,0),IF(AND(Y79=1,Y77=1),IF(U79=1,1,0),IF(AND(Y79=1,Y78=1),IF(V79=1,1,0),IF(AND(Y79=1,Y80=1),IF(X79=1,0),0)))))</f>
        <v>0</v>
      </c>
      <c r="AB79" s="244" t="str">
        <f t="shared" si="380"/>
        <v/>
      </c>
      <c r="AC79" s="90">
        <f t="shared" si="354"/>
        <v>0</v>
      </c>
      <c r="AD79" s="90">
        <f>IF(OR(AB79=1,B79=0),0,IF(ISERROR(RANK(AC79,AC75:AC80,0)),0,RANK(AC79,AC75:AC80,0)))</f>
        <v>0</v>
      </c>
      <c r="AE79" s="90" t="str">
        <f>IF(AD79=1,IF(ISNUMBER(MATCH(AD79,AD80,0)),"=",IF(ISNUMBER(MATCH(AD79,AD75:AD78,0)),"=","")),"")</f>
        <v/>
      </c>
      <c r="AF79" s="90">
        <f t="shared" si="355"/>
        <v>-1</v>
      </c>
      <c r="AG79" s="90">
        <f>IF(OR(AB79=1,B79=0),0,IF(ISERROR(RANK(AF79,AF75:AF80,0)),0,RANK(AF79,AF75:AF80,0)))</f>
        <v>0</v>
      </c>
      <c r="AH79" s="90" t="str">
        <f>IF(AG79=1,IF(ISNUMBER(MATCH(AG79,AG80,0)),"=",IF(ISNUMBER(MATCH(AG79,AG75:AG78,0)),"=","")),"")</f>
        <v/>
      </c>
      <c r="AI79" s="90">
        <f t="shared" si="356"/>
        <v>-1</v>
      </c>
      <c r="AJ79" s="90">
        <f>IF(OR(AB79=1,B79=0),0,IF(ISERROR(RANK(AI79,AI75:AI80,0)),0,RANK(AI79,AI75:AI80,0)))</f>
        <v>0</v>
      </c>
      <c r="AK79" s="90" t="str">
        <f>IF(AJ79=1,IF(ISNUMBER(MATCH(AJ79,AJ80,0)),"=",IF(ISNUMBER(MATCH(AJ79,AJ75:AJ78,0)),"=","")),"")</f>
        <v/>
      </c>
      <c r="AL79" s="90">
        <f t="shared" si="381"/>
        <v>0</v>
      </c>
      <c r="AM79" s="90">
        <f>IF(AND(AL75=1,AL79=1),IF('Result Calculations'!$E179=$A79,1,0),0)</f>
        <v>0</v>
      </c>
      <c r="AN79" s="90">
        <f>IF(AND(AL78=1,AL79=1),IF('Result Calculations'!$E183=$A79,1,0),0)</f>
        <v>0</v>
      </c>
      <c r="AO79" s="90">
        <f>IF(AND(AL78=1,AL79=1),IF('Result Calculations'!$E186=$A79,1,0),0)</f>
        <v>0</v>
      </c>
      <c r="AP79" s="90">
        <f>IF(AND(AL78=1,AL79=1),IF('Result Calculations'!$E188=$A79,1,0),0)</f>
        <v>0</v>
      </c>
      <c r="AQ79" s="95"/>
      <c r="AR79" s="90">
        <f>IF(AND(AL79=1,AL80=1),IF('Result Calculations'!$E190=$A79,1,0),0)</f>
        <v>0</v>
      </c>
      <c r="AS79" s="90">
        <f t="shared" si="357"/>
        <v>0</v>
      </c>
      <c r="AT79" s="90" t="str">
        <f>IF(AS79=1,IF(ISNUMBER(MATCH(AS79,AS80,0)),"=",IF(ISNUMBER(MATCH(AS79,AS75:AS78,0)),"=","")),"")</f>
        <v/>
      </c>
      <c r="AU79" s="90">
        <f>IF(AND(AS79=1,AS75=1),IF(AM79=1,1,0),IF(AND(AS79=1,AS76=1),IF(AN79=1,1,0),IF(AND(AS79=1,AS77=1),IF(AO79=1,1,0),IF(AND(AS79=1,AS78=1),IF(AP79=1,1,0),IF(AND(AS79=1,AS80=1),IF(AR79=1,0),0)))))</f>
        <v>0</v>
      </c>
      <c r="AV79" s="244" t="str">
        <f t="shared" si="382"/>
        <v/>
      </c>
      <c r="AW79" s="90">
        <f t="shared" si="358"/>
        <v>0</v>
      </c>
      <c r="AX79" s="90">
        <f>IF(OR(AB79=1,B79=0,AV79=2),0,IF(ISERROR(RANK(AW79,AW75:AW80,0)),0,RANK(AW79,AW75:AW80,0)))</f>
        <v>0</v>
      </c>
      <c r="AY79" s="90" t="str">
        <f>IF(AX79=1,IF(ISNUMBER(MATCH(AX79,AX80,0)),"=",IF(ISNUMBER(MATCH(AX79,AX75:AX78,0)),"=","")),"")</f>
        <v/>
      </c>
      <c r="AZ79" s="90">
        <f t="shared" si="359"/>
        <v>0</v>
      </c>
      <c r="BA79" s="90">
        <f>IF(OR(AB79=1,B79=0,AV79=2),0,IF(ISERROR(RANK(AZ79,AZ75:AZ80,0)),0,RANK(AZ79,AZ75:AZ80,0)))</f>
        <v>0</v>
      </c>
      <c r="BB79" s="90" t="str">
        <f>IF(BA79=1,IF(ISNUMBER(MATCH(BA79,BA80,0)),"=",IF(ISNUMBER(MATCH(BA79,BA75:BA78,0)),"=","")),"")</f>
        <v/>
      </c>
      <c r="BC79" s="108">
        <f t="shared" si="360"/>
        <v>0</v>
      </c>
      <c r="BD79" s="90">
        <f>IF(OR(AB79=1,B79=0,AV79=2),0,IF(ISERROR(RANK(BC79,BC75:BC80,0)),0,RANK(BC79,BC75:BC80,0)))</f>
        <v>0</v>
      </c>
      <c r="BE79" s="90" t="str">
        <f>IF(BD79=1,IF(ISNUMBER(MATCH(BD79,BD80,0)),"=",IF(ISNUMBER(MATCH(BD79,BD75:BD78,0)),"=","")),"")</f>
        <v/>
      </c>
      <c r="BF79" s="90">
        <f t="shared" si="383"/>
        <v>0</v>
      </c>
      <c r="BG79" s="90">
        <f>IF(AND(BF75=1,BF79=1),IF('Result Calculations'!$E179=$A79,1,0),0)</f>
        <v>0</v>
      </c>
      <c r="BH79" s="90">
        <f>IF(AND(BF78=1,BF79=1),IF('Result Calculations'!$E183=$A79,1,0),0)</f>
        <v>0</v>
      </c>
      <c r="BI79" s="90">
        <f>IF(AND(BF78=1,BF79=1),IF('Result Calculations'!$E186=$A79,1,0),0)</f>
        <v>0</v>
      </c>
      <c r="BJ79" s="90">
        <f>IF(AND(BF78=1,BF79=1),IF('Result Calculations'!$E188=$A79,1,0),0)</f>
        <v>0</v>
      </c>
      <c r="BK79" s="95"/>
      <c r="BL79" s="90">
        <f>IF(AND(BF79=1,BF80=1),IF('Result Calculations'!$E190=$A79,1,0),0)</f>
        <v>0</v>
      </c>
      <c r="BM79" s="90">
        <f t="shared" si="361"/>
        <v>0</v>
      </c>
      <c r="BN79" s="90" t="str">
        <f>IF(BM79=1,IF(ISNUMBER(MATCH(BM79,BM80,0)),"=",IF(ISNUMBER(MATCH(BM79,BM75:BM78,0)),"=","")),"")</f>
        <v/>
      </c>
      <c r="BO79" s="90">
        <f>IF(AND(BM79=1,BM75=1),IF(BG79=1,1,0),IF(AND(BM79=1,BM76=1),IF(BH79=1,1,0),IF(AND(BM79=1,BM77=1),IF(BI79=1,1,0),IF(AND(BM79=1,BM78=1),IF(BJ79=1,1,0),IF(AND(BM79=1,BM80=1),IF(BL79=1,0),0)))))</f>
        <v>0</v>
      </c>
      <c r="BP79" s="244" t="str">
        <f t="shared" si="362"/>
        <v/>
      </c>
      <c r="BQ79" s="90">
        <f t="shared" si="363"/>
        <v>0</v>
      </c>
      <c r="BR79" s="90">
        <f>IF(OR(AB79=1,B79=0,AV79=2,BP79=3),0,IF(ISERROR(RANK(BQ79,BQ75:BQ80,0)),0,RANK(BQ79,BQ75:BQ80,0)))</f>
        <v>0</v>
      </c>
      <c r="BS79" s="90" t="str">
        <f>IF(BR79=1,IF(ISNUMBER(MATCH(BR79,BR80,0)),"=",IF(ISNUMBER(MATCH(BR79,BR75:BR78,0)),"=","")),"")</f>
        <v/>
      </c>
      <c r="BT79" s="90">
        <f t="shared" si="364"/>
        <v>0</v>
      </c>
      <c r="BU79" s="90">
        <f>IF(OR(AB79=1,B79=0,AV79=2,BP79=3),0,IF(ISERROR(RANK(BT79,BT75:BT80,0)),0,RANK(BT79,BT75:BT80,0)))</f>
        <v>0</v>
      </c>
      <c r="BV79" s="90" t="str">
        <f>IF(BU79=1,IF(ISNUMBER(MATCH(BU79,BU80,0)),"=",IF(ISNUMBER(MATCH(BU79,BU75:BU78,0)),"=","")),"")</f>
        <v/>
      </c>
      <c r="BW79" s="108">
        <f t="shared" si="365"/>
        <v>0</v>
      </c>
      <c r="BX79" s="90">
        <f>IF(OR(AB79=1,B79=0,AV79=2,BP75=3),0,IF(ISERROR(RANK(BW79,BW75:BW80,0)),0,RANK(BW79,BW75:BW80,0)))</f>
        <v>0</v>
      </c>
      <c r="BY79" s="90" t="str">
        <f>IF(BX79=1,IF(ISNUMBER(MATCH(BX79,BX80,0)),"=",IF(ISNUMBER(MATCH(BX79,BX75:BX78,0)),"=","")),"")</f>
        <v/>
      </c>
      <c r="BZ79" s="90">
        <f t="shared" si="384"/>
        <v>0</v>
      </c>
      <c r="CA79" s="90">
        <f>IF(AND(BZ75=1,BZ79=1),IF('Result Calculations'!$E179=$A79,1,0),0)</f>
        <v>0</v>
      </c>
      <c r="CB79" s="90">
        <f>IF(AND(BZ78=1,BZ79=1),IF('Result Calculations'!$E183=$A79,1,0),0)</f>
        <v>0</v>
      </c>
      <c r="CC79" s="90">
        <f>IF(AND(BZ78=1,BZ79=1),IF('Result Calculations'!$E186=$A79,1,0),0)</f>
        <v>0</v>
      </c>
      <c r="CD79" s="90">
        <f>IF(AND(BZ78=1,BZ79=1),IF('Result Calculations'!$E188=$A79,1,0),0)</f>
        <v>0</v>
      </c>
      <c r="CE79" s="95"/>
      <c r="CF79" s="90">
        <f>IF(AND(BZ79=1,BZ80=1),IF('Result Calculations'!$E190=$A79,1,0),0)</f>
        <v>0</v>
      </c>
      <c r="CG79" s="90">
        <f t="shared" si="366"/>
        <v>0</v>
      </c>
      <c r="CH79" s="90" t="str">
        <f>IF(CG79=1,IF(ISNUMBER(MATCH(CG79,CG80,0)),"=",IF(ISNUMBER(MATCH(CG79,CG75:CG78,0)),"=","")),"")</f>
        <v/>
      </c>
      <c r="CI79" s="90">
        <f>IF(AND(CG79=1,CG75=1),IF(CA79=1,1,0),IF(AND(CG79=1,CG76=1),IF(CB79=1,1,0),IF(AND(CG79=1,CG77=1),IF(CC79=1,1,0),IF(AND(CG79=1,CG78=1),IF(CD79=1,1,0),IF(AND(CG79=1,CG80=1),IF(CF79=1,0),0)))))</f>
        <v>0</v>
      </c>
      <c r="CJ79" s="244" t="str">
        <f t="shared" si="385"/>
        <v/>
      </c>
      <c r="CK79" s="90">
        <f t="shared" si="367"/>
        <v>0</v>
      </c>
      <c r="CL79" s="90">
        <f>IF(OR(AB79=1,B79=0,AV79=2,BP79=3,CJ79=4),0,IF(ISERROR(RANK(CK79,CK75:CK80,0)),0,RANK(CK79,CK75:CK80,0)))</f>
        <v>0</v>
      </c>
      <c r="CM79" s="90" t="str">
        <f>IF(CL79=1,IF(ISNUMBER(MATCH(CL79,CL80,0)),"=",IF(ISNUMBER(MATCH(CL79,CL75:CL78,0)),"=","")),"")</f>
        <v/>
      </c>
      <c r="CN79" s="90">
        <f t="shared" si="368"/>
        <v>0</v>
      </c>
      <c r="CO79" s="90">
        <f>IF(OR(AB79=1,B79=0,AV79=2,BP79=3,CJ79=4),0,IF(ISERROR(RANK(CN79,CN75:CN80,0)),0,RANK(CN79,CN75:CN80,0)))</f>
        <v>0</v>
      </c>
      <c r="CP79" s="90" t="str">
        <f>IF(CO79=1,IF(ISNUMBER(MATCH(CO79,CO80,0)),"=",IF(ISNUMBER(MATCH(CO79,CO75:CO78,0)),"=","")),"")</f>
        <v/>
      </c>
      <c r="CQ79" s="108">
        <f t="shared" si="369"/>
        <v>0</v>
      </c>
      <c r="CR79" s="90">
        <f>IF(OR(AB79=1,B79=0,AV79=2,BP75=3,CJ79=4),0,IF(ISERROR(RANK(CQ79,CQ75:CQ80,0)),0,RANK(CQ79,CQ75:CQ80,0)))</f>
        <v>0</v>
      </c>
      <c r="CS79" s="90" t="str">
        <f>IF(CR79=1,IF(ISNUMBER(MATCH(CR79,CR80,0)),"=",IF(ISNUMBER(MATCH(CR79,CR75:CR78,0)),"=","")),"")</f>
        <v/>
      </c>
      <c r="CT79" s="90">
        <f t="shared" si="386"/>
        <v>0</v>
      </c>
      <c r="CU79" s="90">
        <f>IF(AND(CT75=1,CT79=1),IF('Result Calculations'!$E179=$A79,1,0),0)</f>
        <v>0</v>
      </c>
      <c r="CV79" s="90">
        <f>IF(AND(CT78=1,CT79=1),IF('Result Calculations'!$E183=$A79,1,0),0)</f>
        <v>0</v>
      </c>
      <c r="CW79" s="90">
        <f>IF(AND(CT78=1,CT79=1),IF('Result Calculations'!$E186=$A79,1,0),0)</f>
        <v>0</v>
      </c>
      <c r="CX79" s="90">
        <f>IF(AND(CT78=1,CT79=1),IF('Result Calculations'!$E188=$A79,1,0),0)</f>
        <v>0</v>
      </c>
      <c r="CY79" s="95"/>
      <c r="CZ79" s="90">
        <f>IF(AND(CT79=1,CT80=1),IF('Result Calculations'!$E190=$A79,1,0),0)</f>
        <v>0</v>
      </c>
      <c r="DA79" s="90">
        <f t="shared" si="370"/>
        <v>0</v>
      </c>
      <c r="DB79" s="90" t="str">
        <f>IF(DA79=1,IF(ISNUMBER(MATCH(DA79,DA80,0)),"=",IF(ISNUMBER(MATCH(DA79,DA75:DA78,0)),"=","")),"")</f>
        <v/>
      </c>
      <c r="DC79" s="90">
        <f>IF(AND(DA79=1,DA75=1),IF(CU79=1,1,0),IF(AND(DA79=1,DA76=1),IF(CV79=1,1,0),IF(AND(DA79=1,DA77=1),IF(CW79=1,1,0),IF(AND(DA79=1,DA78=1),IF(CX79=1,1,0),IF(AND(DA79=1,DA80=1),IF(CZ79=1,0),0)))))</f>
        <v>0</v>
      </c>
      <c r="DD79" s="244" t="str">
        <f t="shared" si="387"/>
        <v/>
      </c>
      <c r="DE79" s="90">
        <f t="shared" si="371"/>
        <v>0</v>
      </c>
      <c r="DF79" s="90">
        <f>IF(OR(AB79=1,B79=0,AV79=2,BP79=3,CJ79=4,DD79=5),0,IF(ISERROR(RANK(DE79,DE75:DE80,0)),0,RANK(DE79,DE75:DE80,0)))</f>
        <v>0</v>
      </c>
      <c r="DG79" s="90" t="str">
        <f>IF(DF79=1,IF(ISNUMBER(MATCH(DF79,DF80,0)),"=",IF(ISNUMBER(MATCH(DF79,DF75:DF78,0)),"=","")),"")</f>
        <v/>
      </c>
      <c r="DH79" s="90">
        <f t="shared" si="372"/>
        <v>0</v>
      </c>
      <c r="DI79" s="90">
        <f>IF(OR(AB79=1,B79=0,AV79=2,BP79=3,CJ79=4,DD79=5),0,IF(ISERROR(RANK(DH79,DH75:DH80,0)),0,RANK(DH79,DH75:DH80,0)))</f>
        <v>0</v>
      </c>
      <c r="DJ79" s="90" t="str">
        <f>IF(DI79=1,IF(ISNUMBER(MATCH(DI79,DI80,0)),"=",IF(ISNUMBER(MATCH(DI79,DI75:DI78,0)),"=","")),"")</f>
        <v/>
      </c>
      <c r="DK79" s="108">
        <f t="shared" si="373"/>
        <v>0</v>
      </c>
      <c r="DL79" s="90">
        <f>IF(OR(AB79=1,B79=0,AV79=2,BP75=3,CJ79=4,DD79=5),0,IF(ISERROR(RANK(DK79,DK75:DK80,0)),0,RANK(DK79,DK75:DK80,0)))</f>
        <v>0</v>
      </c>
      <c r="DM79" s="90" t="str">
        <f>IF(DL79=1,IF(ISNUMBER(MATCH(DL79,DL80,0)),"=",IF(ISNUMBER(MATCH(DL79,DL75:DL78,0)),"=","")),"")</f>
        <v/>
      </c>
      <c r="DN79" s="90">
        <f t="shared" si="388"/>
        <v>0</v>
      </c>
      <c r="DO79" s="90">
        <f>IF(AND(DN75=1,DN79=1),IF('Result Calculations'!$E179=$A79,1,0),0)</f>
        <v>0</v>
      </c>
      <c r="DP79" s="90">
        <f>IF(AND(DN78=1,DN79=1),IF('Result Calculations'!$E183=$A79,1,0),0)</f>
        <v>0</v>
      </c>
      <c r="DQ79" s="90">
        <f>IF(AND(DN78=1,DN79=1),IF('Result Calculations'!$E186=$A79,1,0),0)</f>
        <v>0</v>
      </c>
      <c r="DR79" s="90">
        <f>IF(AND(DN78=1,DN79=1),IF('Result Calculations'!$E188=$A79,1,0),0)</f>
        <v>0</v>
      </c>
      <c r="DS79" s="95"/>
      <c r="DT79" s="90">
        <f>IF(AND(DN79=1,DN80=1),IF('Result Calculations'!$E190=$A79,1,0),0)</f>
        <v>0</v>
      </c>
      <c r="DU79" s="90">
        <f t="shared" si="374"/>
        <v>0</v>
      </c>
      <c r="DV79" s="90" t="str">
        <f>IF(DU79=1,IF(ISNUMBER(MATCH(DU79,DU80,0)),"=",IF(ISNUMBER(MATCH(DU79,DU75:DU78,0)),"=","")),"")</f>
        <v/>
      </c>
      <c r="DW79" s="90">
        <f>IF(AND(DU79=1,DU75=1),IF(DO79=1,1,0),IF(AND(DU79=1,DU76=1),IF(DP79=1,1,0),IF(AND(DU79=1,DU77=1),IF(DQ79=1,1,0),IF(AND(DU79=1,DU78=1),IF(DR79=1,1,0),IF(AND(DU79=1,DU80=1),IF(DT79=1,0),0)))))</f>
        <v>0</v>
      </c>
      <c r="DX79" s="244" t="str">
        <f t="shared" si="389"/>
        <v/>
      </c>
      <c r="DY79" s="248">
        <f t="shared" si="375"/>
        <v>0</v>
      </c>
      <c r="DZ79" s="244">
        <f>RANK(DY79,DY75:DY80,0)</f>
        <v>1</v>
      </c>
      <c r="EA79" s="244" t="str">
        <f>IF(OR(ISNUMBER(MATCH(DZ79,DZ80:DZ80,0)),ISNUMBER(MATCH(DZ79,DZ75:DZ78,0))),"=","")</f>
        <v>=</v>
      </c>
    </row>
    <row r="80" spans="1:131">
      <c r="A80" s="246" t="str">
        <f>Groups!W20</f>
        <v>Rebecca McMillan (England )</v>
      </c>
      <c r="B80" s="90">
        <f>SUM(COUNTIF(Results!K:K,A80),COUNTIF(Results!L:L,A80))</f>
        <v>0</v>
      </c>
      <c r="C80" s="90">
        <f>SUM(COUNTIF(Results!K:K,A80))</f>
        <v>0</v>
      </c>
      <c r="D80" s="90">
        <f t="shared" si="376"/>
        <v>0</v>
      </c>
      <c r="E80" s="90">
        <f>SUM(SUMIF(Results!B:B,A80,Results!C:C),SUMIF(Results!J:J,A80,Results!G:G),SUMIF(Results!B:B,A80,Results!D:D),SUMIF(Results!J:J,A80,Results!H:H))</f>
        <v>0</v>
      </c>
      <c r="F80" s="90">
        <f>SUM(SUMIF(Results!B:B,A80,Results!G:G),SUMIF(Results!J:J,A80,Results!C:C),SUMIF(Results!B:B,A80,Results!H:H),SUMIF(Results!J:J,A80,Results!D:D))</f>
        <v>0</v>
      </c>
      <c r="G80" s="108">
        <f t="shared" si="377"/>
        <v>0</v>
      </c>
      <c r="H80" s="90">
        <f t="shared" si="378"/>
        <v>0</v>
      </c>
      <c r="I80" s="90">
        <f>SUM(SUMIF(Results!N:N,A80,Results!R:R),SUMIF(Results!T:T,A80,Results!X:X))</f>
        <v>0</v>
      </c>
      <c r="J80" s="90">
        <f>IF(B80=0,0,RANK(H80,H75:H80,0))</f>
        <v>0</v>
      </c>
      <c r="K80" s="90" t="str">
        <f>IF(J80=1,IF(ISNUMBER(MATCH(J80,J75:J79,0)),"=",""),"")</f>
        <v/>
      </c>
      <c r="L80" s="90">
        <f t="shared" si="351"/>
        <v>-1</v>
      </c>
      <c r="M80" s="90">
        <f>IF(B80=0,0,IF(ISERROR(RANK(L80,L75:L80,0)),0,RANK(L80,L75:L80,0)))</f>
        <v>0</v>
      </c>
      <c r="N80" s="90" t="str">
        <f>IF(M80=1,IF(ISNUMBER(MATCH(M80,M75:M79,0)),"=",""),"")</f>
        <v/>
      </c>
      <c r="O80" s="90">
        <f t="shared" si="352"/>
        <v>-1</v>
      </c>
      <c r="P80" s="90">
        <f>IF(B80=0,0,IF(ISERROR(RANK(O80,O75:O80,0)),0,RANK(O80,O75:O80,0)))</f>
        <v>0</v>
      </c>
      <c r="Q80" s="90" t="str">
        <f>IF(P80=1,IF(ISNUMBER(MATCH(P80,P75:P79,0)),"=",""),"")</f>
        <v/>
      </c>
      <c r="R80" s="90">
        <f t="shared" si="379"/>
        <v>0</v>
      </c>
      <c r="S80" s="90">
        <f>IF(AND(R75=1,R80=1),IF('Result Calculations'!$E180=$A80,1,0),0)</f>
        <v>0</v>
      </c>
      <c r="T80" s="90">
        <f>IF(AND(R79=1,R80=1),IF('Result Calculations'!$E184=$A80,1,0),0)</f>
        <v>0</v>
      </c>
      <c r="U80" s="90">
        <f>IF(AND(R79=1,R80=1),IF('Result Calculations'!$E187=$A80,1,0),0)</f>
        <v>0</v>
      </c>
      <c r="V80" s="90">
        <f>IF(AND(R78=1,R80=1),IF('Result Calculations'!$E189=$A80,1,0),0)</f>
        <v>0</v>
      </c>
      <c r="W80" s="90">
        <f>IF(AND(R79=1,R80=1),IF('Result Calculations'!$E190=$A159,1,0),0)</f>
        <v>0</v>
      </c>
      <c r="X80" s="95"/>
      <c r="Y80" s="90">
        <f t="shared" si="353"/>
        <v>0</v>
      </c>
      <c r="Z80" s="90" t="str">
        <f>IF(Y80=1,IF(ISNUMBER(MATCH(Y80,Y75:Y79,0)),"=",""),"")</f>
        <v/>
      </c>
      <c r="AA80" s="90">
        <f>IF(AND(Y80=1,Y75=1),IF(S80=1,1,0),IF(AND(Y80=1,Y76=1),IF(#REF!=1,1,0),IF(AND(Y80=1,Y77=1),IF(U80=1,1,0),IF(AND(Y80=1,Y78=1),IF(V80=1,1,0),IF(AND(Y80=1,Y79=1),IF(W80=1,0),0)))))</f>
        <v>0</v>
      </c>
      <c r="AB80" s="244" t="str">
        <f t="shared" si="380"/>
        <v/>
      </c>
      <c r="AC80" s="90">
        <f t="shared" si="354"/>
        <v>0</v>
      </c>
      <c r="AD80" s="90">
        <f>IF(OR(AB80=1,B80=0),0,IF(ISERROR(RANK(AC80,AC75:AC80,0)),0,RANK(AC80,AC75:AC80,0)))</f>
        <v>0</v>
      </c>
      <c r="AE80" s="90" t="str">
        <f>IF(AD80=1,IF(ISNUMBER(MATCH(AD80,AD75:AD79,0)),"=",""),"")</f>
        <v/>
      </c>
      <c r="AF80" s="90">
        <f t="shared" si="355"/>
        <v>-1</v>
      </c>
      <c r="AG80" s="90">
        <f>IF(OR(AB80=1,B80=0),0,IF(ISERROR(RANK(AF80,AF75:AF80,0)),0,RANK(AF80,AF75:AF80,0)))</f>
        <v>0</v>
      </c>
      <c r="AH80" s="90" t="str">
        <f>IF(AG80=1,IF(ISNUMBER(MATCH(AG80,AG75:AG79,0)),"=",""),"")</f>
        <v/>
      </c>
      <c r="AI80" s="90">
        <f t="shared" si="356"/>
        <v>-1</v>
      </c>
      <c r="AJ80" s="90">
        <f>IF(OR(AB80=1,B80=0),0,IF(ISERROR(RANK(AI80,AI75:AI80,0)),0,RANK(AI80,AI75:AI80,0)))</f>
        <v>0</v>
      </c>
      <c r="AK80" s="90" t="str">
        <f>IF(AJ80=1,IF(ISNUMBER(MATCH(AJ80,AJ75:AJ79,0)),"=",""),"")</f>
        <v/>
      </c>
      <c r="AL80" s="90">
        <f t="shared" si="381"/>
        <v>0</v>
      </c>
      <c r="AM80" s="90">
        <f>IF(AND(AL75=1,AL80=1),IF('Result Calculations'!$E180=$A80,1,0),0)</f>
        <v>0</v>
      </c>
      <c r="AN80" s="90">
        <f>IF(AND(AL79=1,AL80=1),IF('Result Calculations'!$E184=$A80,1,0),0)</f>
        <v>0</v>
      </c>
      <c r="AO80" s="90">
        <f>IF(AND(AL79=1,AL80=1),IF('Result Calculations'!$E187=$A80,1,0),0)</f>
        <v>0</v>
      </c>
      <c r="AP80" s="90">
        <f>IF(AND(AL78=1,AL80=1),IF('Result Calculations'!$E189=$A80,1,0),0)</f>
        <v>0</v>
      </c>
      <c r="AQ80" s="90">
        <f>IF(AND(AL79=1,AL80=1),IF('Result Calculations'!$E190=$A159,1,0),0)</f>
        <v>0</v>
      </c>
      <c r="AR80" s="95"/>
      <c r="AS80" s="90">
        <f t="shared" si="357"/>
        <v>0</v>
      </c>
      <c r="AT80" s="90" t="str">
        <f>IF(AS80=1,IF(ISNUMBER(MATCH(AS80,AS75:AS79,0)),"=",""),"")</f>
        <v/>
      </c>
      <c r="AU80" s="90">
        <f>IF(AND(AS80=1,AS75=1),IF(AM80=1,1,0),IF(AND(AS80=1,AS76=1),IF(L80=1,1,0),IF(AND(AS80=1,AS77=1),IF(AO80=1,1,0),IF(AND(AS80=1,AS78=1),IF(AP80=1,1,0),IF(AND(AS80=1,AS79=1),IF(AQ80=1,0),0)))))</f>
        <v>0</v>
      </c>
      <c r="AV80" s="244" t="str">
        <f t="shared" si="382"/>
        <v/>
      </c>
      <c r="AW80" s="90">
        <f t="shared" si="358"/>
        <v>0</v>
      </c>
      <c r="AX80" s="90">
        <f>IF(OR(AB80=1,B80=0,AV80=2),0,IF(ISERROR(RANK(AW80,AW75:AW80,0)),0,RANK(AW80,AW75:AW80,0)))</f>
        <v>0</v>
      </c>
      <c r="AY80" s="90" t="str">
        <f>IF(AX80=1,IF(ISNUMBER(MATCH(AX80,AX75:AX79,0)),"=",""),"")</f>
        <v/>
      </c>
      <c r="AZ80" s="90">
        <f t="shared" si="359"/>
        <v>0</v>
      </c>
      <c r="BA80" s="90">
        <f>IF(OR(AB80=1,B80=0,AV80=2),0,IF(ISERROR(RANK(AZ80,AZ75:AZ80,0)),0,RANK(AZ80,AZ75:AZ80,0)))</f>
        <v>0</v>
      </c>
      <c r="BB80" s="90" t="str">
        <f>IF(BA80=1,IF(ISNUMBER(MATCH(BA80,BA75:BA79,0)),"=",""),"")</f>
        <v/>
      </c>
      <c r="BC80" s="108">
        <f t="shared" si="360"/>
        <v>0</v>
      </c>
      <c r="BD80" s="90">
        <f>IF(OR(AB80=1,B80=0,AV80=2),0,IF(ISERROR(RANK(BC80,BC75:BC80,0)),0,RANK(BC80,BC75:BC80,0)))</f>
        <v>0</v>
      </c>
      <c r="BE80" s="90" t="str">
        <f>IF(BD80=1,IF(ISNUMBER(MATCH(BD80,BD75:BD79,0)),"=",""),"")</f>
        <v/>
      </c>
      <c r="BF80" s="90">
        <f t="shared" si="383"/>
        <v>0</v>
      </c>
      <c r="BG80" s="90">
        <f>IF(AND(BF75=1,BF80=1),IF('Result Calculations'!$E180=$A80,1,0),0)</f>
        <v>0</v>
      </c>
      <c r="BH80" s="90">
        <f>IF(AND(BF79=1,BF80=1),IF('Result Calculations'!$E184=$A80,1,0),0)</f>
        <v>0</v>
      </c>
      <c r="BI80" s="90">
        <f>IF(AND(BF79=1,BF80=1),IF('Result Calculations'!$E187=$A80,1,0),0)</f>
        <v>0</v>
      </c>
      <c r="BJ80" s="90">
        <f>IF(AND(BF78=1,BF80=1),IF('Result Calculations'!$E189=$A80,1,0),0)</f>
        <v>0</v>
      </c>
      <c r="BK80" s="90">
        <f>IF(AND(BF79=1,BF80=1),IF('Result Calculations'!$E190=$A159,1,0),0)</f>
        <v>0</v>
      </c>
      <c r="BL80" s="95"/>
      <c r="BM80" s="90">
        <f t="shared" si="361"/>
        <v>0</v>
      </c>
      <c r="BN80" s="90" t="str">
        <f>IF(BM80=1,IF(ISNUMBER(MATCH(BM80,BM75:BM79,0)),"=",""),"")</f>
        <v/>
      </c>
      <c r="BO80" s="90">
        <f>IF(AND(BM80=1,BM75=1),IF(BG80=1,1,0),IF(AND(BM80=1,BM76=1),IF(AF80=1,1,0),IF(AND(BM80=1,BM77=1),IF(BI80=1,1,0),IF(AND(BM80=1,BM78=1),IF(BJ80=1,1,0),IF(AND(BM80=1,BM79=1),IF(BK80=1,0),0)))))</f>
        <v>0</v>
      </c>
      <c r="BP80" s="244" t="str">
        <f t="shared" si="362"/>
        <v/>
      </c>
      <c r="BQ80" s="90">
        <f t="shared" si="363"/>
        <v>0</v>
      </c>
      <c r="BR80" s="90">
        <f>IF(OR(AB80=1,B80=0,AV80=2,BP80=3),0,IF(ISERROR(RANK(BQ80,BQ75:BQ80,0)),0,RANK(BQ80,BQ75:BQ80,0)))</f>
        <v>0</v>
      </c>
      <c r="BS80" s="90" t="str">
        <f>IF(BR80=1,IF(ISNUMBER(MATCH(BR80,BR75:BR79,0)),"=",""),"")</f>
        <v/>
      </c>
      <c r="BT80" s="90">
        <f t="shared" si="364"/>
        <v>0</v>
      </c>
      <c r="BU80" s="90">
        <f>IF(OR(AB80=1,B80=0,AV80=2,BP80=3),0,IF(ISERROR(RANK(BT80,BT75:BT80,0)),0,RANK(BT80,BT75:BT80,0)))</f>
        <v>0</v>
      </c>
      <c r="BV80" s="90" t="str">
        <f>IF(BU80=1,IF(ISNUMBER(MATCH(BU80,BU75:BU79,0)),"=",""),"")</f>
        <v/>
      </c>
      <c r="BW80" s="108">
        <f t="shared" si="365"/>
        <v>0</v>
      </c>
      <c r="BX80" s="90">
        <f>IF(OR(AB80=1,B80=0,AV80=2,BP75=3),0,IF(ISERROR(RANK(BW80,BW75:BW80,0)),0,RANK(BW80,BW75:BW80,0)))</f>
        <v>0</v>
      </c>
      <c r="BY80" s="90" t="str">
        <f>IF(BX80=1,IF(ISNUMBER(MATCH(BX80,BX75:BX79,0)),"=",""),"")</f>
        <v/>
      </c>
      <c r="BZ80" s="90">
        <f t="shared" si="384"/>
        <v>0</v>
      </c>
      <c r="CA80" s="90">
        <f>IF(AND(BZ75=1,BZ80=1),IF('Result Calculations'!$E180=$A80,1,0),0)</f>
        <v>0</v>
      </c>
      <c r="CB80" s="90">
        <f>IF(AND(BZ79=1,BZ80=1),IF('Result Calculations'!$E184=$A80,1,0),0)</f>
        <v>0</v>
      </c>
      <c r="CC80" s="90">
        <f>IF(AND(BZ79=1,BZ80=1),IF('Result Calculations'!$E187=$A80,1,0),0)</f>
        <v>0</v>
      </c>
      <c r="CD80" s="90">
        <f>IF(AND(BZ78=1,BZ80=1),IF('Result Calculations'!$E189=$A80,1,0),0)</f>
        <v>0</v>
      </c>
      <c r="CE80" s="90">
        <f>IF(AND(BZ79=1,BZ80=1),IF('Result Calculations'!$E190=$A159,1,0),0)</f>
        <v>0</v>
      </c>
      <c r="CF80" s="95"/>
      <c r="CG80" s="90">
        <f t="shared" si="366"/>
        <v>0</v>
      </c>
      <c r="CH80" s="90" t="str">
        <f>IF(CG80=1,IF(ISNUMBER(MATCH(CG80,CG75:CG79,0)),"=",""),"")</f>
        <v/>
      </c>
      <c r="CI80" s="90">
        <f>IF(AND(CG80=1,CG75=1),IF(CA80=1,1,0),IF(AND(CG80=1,CG76=1),IF(AZ80=1,1,0),IF(AND(CG80=1,CG77=1),IF(CC80=1,1,0),IF(AND(CG80=1,CG78=1),IF(CD80=1,1,0),IF(AND(CG80=1,CG79=1),IF(CE80=1,0),0)))))</f>
        <v>0</v>
      </c>
      <c r="CJ80" s="244" t="str">
        <f t="shared" si="385"/>
        <v/>
      </c>
      <c r="CK80" s="90">
        <f t="shared" si="367"/>
        <v>0</v>
      </c>
      <c r="CL80" s="90">
        <f>IF(OR(AB80=1,B80=0,AV80=2,BP80=3,CJ80=4),0,IF(ISERROR(RANK(CK80,CK75:CK80,0)),0,RANK(CK80,CK75:CK80,0)))</f>
        <v>0</v>
      </c>
      <c r="CM80" s="90" t="str">
        <f>IF(CL80=1,IF(ISNUMBER(MATCH(CL80,CL75:CL79,0)),"=",""),"")</f>
        <v/>
      </c>
      <c r="CN80" s="90">
        <f t="shared" si="368"/>
        <v>0</v>
      </c>
      <c r="CO80" s="90">
        <f>IF(OR(AB80=1,B80=0,AV80=2,BP80=3,CJ80=4),0,IF(ISERROR(RANK(CN80,CN75:CN80,0)),0,RANK(CN80,CN75:CN80,0)))</f>
        <v>0</v>
      </c>
      <c r="CP80" s="90" t="str">
        <f>IF(CO80=1,IF(ISNUMBER(MATCH(CO80,CO75:CO79,0)),"=",""),"")</f>
        <v/>
      </c>
      <c r="CQ80" s="108">
        <f t="shared" si="369"/>
        <v>0</v>
      </c>
      <c r="CR80" s="90">
        <f>IF(OR(AB80=1,B80=0,AV80=2,BP75=3,CJ80=4),0,IF(ISERROR(RANK(CQ80,CQ75:CQ80,0)),0,RANK(CQ80,CQ75:CQ80,0)))</f>
        <v>0</v>
      </c>
      <c r="CS80" s="90" t="str">
        <f>IF(CR80=1,IF(ISNUMBER(MATCH(CR80,CR75:CR79,0)),"=",""),"")</f>
        <v/>
      </c>
      <c r="CT80" s="90">
        <f t="shared" si="386"/>
        <v>0</v>
      </c>
      <c r="CU80" s="90">
        <f>IF(AND(CT75=1,CT80=1),IF('Result Calculations'!$E180=$A80,1,0),0)</f>
        <v>0</v>
      </c>
      <c r="CV80" s="90">
        <f>IF(AND(CT79=1,CT80=1),IF('Result Calculations'!$E184=$A80,1,0),0)</f>
        <v>0</v>
      </c>
      <c r="CW80" s="90">
        <f>IF(AND(CT79=1,CT80=1),IF('Result Calculations'!$E187=$A80,1,0),0)</f>
        <v>0</v>
      </c>
      <c r="CX80" s="90">
        <f>IF(AND(CT78=1,CT80=1),IF('Result Calculations'!$E189=$A80,1,0),0)</f>
        <v>0</v>
      </c>
      <c r="CY80" s="90">
        <f>IF(AND(CT79=1,CT80=1),IF('Result Calculations'!$E190=$A159,1,0),0)</f>
        <v>0</v>
      </c>
      <c r="CZ80" s="95"/>
      <c r="DA80" s="90">
        <f t="shared" si="370"/>
        <v>0</v>
      </c>
      <c r="DB80" s="90" t="str">
        <f>IF(DA80=1,IF(ISNUMBER(MATCH(DA80,DA75:DA79,0)),"=",""),"")</f>
        <v/>
      </c>
      <c r="DC80" s="90">
        <f>IF(AND(DA80=1,DA75=1),IF(CU80=1,1,0),IF(AND(DA80=1,DA76=1),IF(BT80=1,1,0),IF(AND(DA80=1,DA77=1),IF(CW80=1,1,0),IF(AND(DA80=1,DA78=1),IF(CX80=1,1,0),IF(AND(DA80=1,DA79=1),IF(CY80=1,0),0)))))</f>
        <v>0</v>
      </c>
      <c r="DD80" s="244" t="str">
        <f t="shared" si="387"/>
        <v/>
      </c>
      <c r="DE80" s="90">
        <f t="shared" si="371"/>
        <v>0</v>
      </c>
      <c r="DF80" s="90">
        <f>IF(OR(AB80=1,B80=0,AV80=2,BP80=3,CJ80=4,DD80=5),0,IF(ISERROR(RANK(DE80,DE75:DE80,0)),0,RANK(DE80,DE75:DE80,0)))</f>
        <v>0</v>
      </c>
      <c r="DG80" s="90" t="str">
        <f>IF(DF80=1,IF(ISNUMBER(MATCH(DF80,DF75:DF79,0)),"=",""),"")</f>
        <v/>
      </c>
      <c r="DH80" s="90">
        <f t="shared" si="372"/>
        <v>0</v>
      </c>
      <c r="DI80" s="90">
        <f>IF(OR(AB80=1,B80=0,AV80=2,BP80=3,CJ80=4,DD80=5),0,IF(ISERROR(RANK(DH80,DH75:DH80,0)),0,RANK(DH80,DH75:DH80,0)))</f>
        <v>0</v>
      </c>
      <c r="DJ80" s="90" t="str">
        <f>IF(DI80=1,IF(ISNUMBER(MATCH(DI80,DI75:DI79,0)),"=",""),"")</f>
        <v/>
      </c>
      <c r="DK80" s="108">
        <f t="shared" si="373"/>
        <v>0</v>
      </c>
      <c r="DL80" s="90">
        <f>IF(OR(AB80=1,B80=0,AV80=2,BP75=3,CJ80=4,DD80=5),0,IF(ISERROR(RANK(DK80,DK75:DK80,0)),0,RANK(DK80,DK75:DK80,0)))</f>
        <v>0</v>
      </c>
      <c r="DM80" s="90" t="str">
        <f>IF(DL80=1,IF(ISNUMBER(MATCH(DL80,DL75:DL79,0)),"=",""),"")</f>
        <v/>
      </c>
      <c r="DN80" s="90">
        <f t="shared" si="388"/>
        <v>0</v>
      </c>
      <c r="DO80" s="90">
        <f>IF(AND(DN75=1,DN80=1),IF('Result Calculations'!$E180=$A80,1,0),0)</f>
        <v>0</v>
      </c>
      <c r="DP80" s="90">
        <f>IF(AND(DN79=1,DN80=1),IF('Result Calculations'!$E184=$A80,1,0),0)</f>
        <v>0</v>
      </c>
      <c r="DQ80" s="90">
        <f>IF(AND(DN79=1,DN80=1),IF('Result Calculations'!$E187=$A80,1,0),0)</f>
        <v>0</v>
      </c>
      <c r="DR80" s="90">
        <f>IF(AND(DN78=1,DN80=1),IF('Result Calculations'!$E189=$A80,1,0),0)</f>
        <v>0</v>
      </c>
      <c r="DS80" s="90">
        <f>IF(AND(DN79=1,DN80=1),IF('Result Calculations'!$E190=$A159,1,0),0)</f>
        <v>0</v>
      </c>
      <c r="DT80" s="95"/>
      <c r="DU80" s="90">
        <f t="shared" si="374"/>
        <v>0</v>
      </c>
      <c r="DV80" s="90" t="str">
        <f>IF(DU80=1,IF(ISNUMBER(MATCH(DU80,DU75:DU79,0)),"=",""),"")</f>
        <v/>
      </c>
      <c r="DW80" s="90">
        <f>IF(AND(DU80=1,DU75=1),IF(DO80=1,1,0),IF(AND(DU80=1,DU76=1),IF(CN80=1,1,0),IF(AND(DU80=1,DU77=1),IF(DQ80=1,1,0),IF(AND(DU80=1,DU78=1),IF(DR80=1,1,0),IF(AND(DU80=1,DU79=1),IF(DS80=1,0),0)))))</f>
        <v>0</v>
      </c>
      <c r="DX80" s="244" t="str">
        <f t="shared" si="389"/>
        <v/>
      </c>
      <c r="DY80" s="248">
        <f t="shared" si="375"/>
        <v>0</v>
      </c>
      <c r="DZ80" s="244">
        <f>RANK(DY80,DY75:DY80,0)</f>
        <v>1</v>
      </c>
      <c r="EA80" s="244" t="str">
        <f>IF(ISNUMBER(MATCH(DZ80,DZ75:DZ79,0)),"=","")</f>
        <v>=</v>
      </c>
    </row>
    <row r="81" spans="1:131">
      <c r="B81" s="90"/>
      <c r="C81" s="90"/>
      <c r="D81" s="90"/>
      <c r="E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244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244"/>
      <c r="BR81" s="90"/>
      <c r="BS81" s="90"/>
      <c r="BT81" s="90"/>
      <c r="BU81" s="90"/>
      <c r="BX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244"/>
      <c r="CL81" s="90"/>
      <c r="CO81" s="90"/>
      <c r="CR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244"/>
      <c r="DF81" s="90"/>
      <c r="DI81" s="90"/>
      <c r="DL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244"/>
    </row>
    <row r="82" spans="1:131" ht="60" customHeight="1">
      <c r="A82" s="245" t="s">
        <v>616</v>
      </c>
      <c r="B82" s="93" t="s">
        <v>572</v>
      </c>
      <c r="C82" s="93" t="s">
        <v>573</v>
      </c>
      <c r="D82" s="93" t="s">
        <v>574</v>
      </c>
      <c r="E82" s="94" t="s">
        <v>598</v>
      </c>
      <c r="F82" s="94" t="s">
        <v>599</v>
      </c>
      <c r="G82" s="94" t="s">
        <v>600</v>
      </c>
      <c r="H82" s="94" t="s">
        <v>595</v>
      </c>
      <c r="I82" s="94" t="s">
        <v>601</v>
      </c>
      <c r="J82" s="302" t="s">
        <v>604</v>
      </c>
      <c r="K82" s="302"/>
      <c r="L82" s="94" t="s">
        <v>603</v>
      </c>
      <c r="M82" s="302" t="s">
        <v>605</v>
      </c>
      <c r="N82" s="302"/>
      <c r="O82" s="94" t="s">
        <v>560</v>
      </c>
      <c r="P82" s="302" t="s">
        <v>575</v>
      </c>
      <c r="Q82" s="302"/>
      <c r="R82" s="94" t="s">
        <v>576</v>
      </c>
      <c r="S82" s="302" t="s">
        <v>292</v>
      </c>
      <c r="T82" s="302"/>
      <c r="U82" s="302"/>
      <c r="V82" s="302"/>
      <c r="W82" s="302"/>
      <c r="X82" s="302"/>
      <c r="Y82" s="302" t="s">
        <v>577</v>
      </c>
      <c r="Z82" s="302"/>
      <c r="AA82" s="94" t="s">
        <v>590</v>
      </c>
      <c r="AB82" s="247" t="s">
        <v>578</v>
      </c>
      <c r="AC82" s="94" t="s">
        <v>595</v>
      </c>
      <c r="AD82" s="302" t="s">
        <v>604</v>
      </c>
      <c r="AE82" s="302"/>
      <c r="AF82" s="94" t="s">
        <v>602</v>
      </c>
      <c r="AG82" s="302" t="s">
        <v>605</v>
      </c>
      <c r="AH82" s="302"/>
      <c r="AI82" s="94" t="s">
        <v>560</v>
      </c>
      <c r="AJ82" s="302" t="s">
        <v>575</v>
      </c>
      <c r="AK82" s="302"/>
      <c r="AL82" s="94" t="s">
        <v>576</v>
      </c>
      <c r="AM82" s="302" t="s">
        <v>292</v>
      </c>
      <c r="AN82" s="302"/>
      <c r="AO82" s="302"/>
      <c r="AP82" s="302"/>
      <c r="AQ82" s="302"/>
      <c r="AR82" s="302"/>
      <c r="AS82" s="302" t="s">
        <v>577</v>
      </c>
      <c r="AT82" s="302"/>
      <c r="AU82" s="94" t="s">
        <v>590</v>
      </c>
      <c r="AV82" s="247" t="s">
        <v>579</v>
      </c>
      <c r="AW82" s="94" t="s">
        <v>595</v>
      </c>
      <c r="AX82" s="302" t="s">
        <v>604</v>
      </c>
      <c r="AY82" s="302"/>
      <c r="AZ82" s="94" t="s">
        <v>602</v>
      </c>
      <c r="BA82" s="302" t="s">
        <v>605</v>
      </c>
      <c r="BB82" s="302"/>
      <c r="BC82" s="94" t="s">
        <v>560</v>
      </c>
      <c r="BD82" s="302" t="s">
        <v>575</v>
      </c>
      <c r="BE82" s="302"/>
      <c r="BF82" s="94" t="s">
        <v>576</v>
      </c>
      <c r="BG82" s="302" t="s">
        <v>292</v>
      </c>
      <c r="BH82" s="302"/>
      <c r="BI82" s="302"/>
      <c r="BJ82" s="302"/>
      <c r="BK82" s="302"/>
      <c r="BL82" s="302"/>
      <c r="BM82" s="302" t="s">
        <v>577</v>
      </c>
      <c r="BN82" s="302"/>
      <c r="BO82" s="94" t="s">
        <v>590</v>
      </c>
      <c r="BP82" s="247" t="s">
        <v>580</v>
      </c>
      <c r="BQ82" s="94" t="s">
        <v>595</v>
      </c>
      <c r="BR82" s="302" t="s">
        <v>604</v>
      </c>
      <c r="BS82" s="302"/>
      <c r="BT82" s="94" t="s">
        <v>602</v>
      </c>
      <c r="BU82" s="302" t="s">
        <v>605</v>
      </c>
      <c r="BV82" s="302"/>
      <c r="BW82" s="94" t="s">
        <v>560</v>
      </c>
      <c r="BX82" s="302" t="s">
        <v>575</v>
      </c>
      <c r="BY82" s="302"/>
      <c r="BZ82" s="94" t="s">
        <v>576</v>
      </c>
      <c r="CA82" s="302" t="s">
        <v>292</v>
      </c>
      <c r="CB82" s="302"/>
      <c r="CC82" s="302"/>
      <c r="CD82" s="302"/>
      <c r="CE82" s="302"/>
      <c r="CF82" s="302"/>
      <c r="CG82" s="302" t="s">
        <v>577</v>
      </c>
      <c r="CH82" s="302"/>
      <c r="CI82" s="94" t="s">
        <v>590</v>
      </c>
      <c r="CJ82" s="247" t="s">
        <v>581</v>
      </c>
      <c r="CK82" s="94" t="s">
        <v>595</v>
      </c>
      <c r="CL82" s="302" t="s">
        <v>604</v>
      </c>
      <c r="CM82" s="302"/>
      <c r="CN82" s="94" t="s">
        <v>602</v>
      </c>
      <c r="CO82" s="302" t="s">
        <v>605</v>
      </c>
      <c r="CP82" s="302"/>
      <c r="CQ82" s="94" t="s">
        <v>560</v>
      </c>
      <c r="CR82" s="302" t="s">
        <v>575</v>
      </c>
      <c r="CS82" s="302"/>
      <c r="CT82" s="94" t="s">
        <v>576</v>
      </c>
      <c r="CU82" s="302" t="s">
        <v>292</v>
      </c>
      <c r="CV82" s="302"/>
      <c r="CW82" s="302"/>
      <c r="CX82" s="302"/>
      <c r="CY82" s="302"/>
      <c r="CZ82" s="302"/>
      <c r="DA82" s="302" t="s">
        <v>577</v>
      </c>
      <c r="DB82" s="302"/>
      <c r="DC82" s="94" t="s">
        <v>590</v>
      </c>
      <c r="DD82" s="247" t="s">
        <v>582</v>
      </c>
      <c r="DE82" s="94" t="s">
        <v>595</v>
      </c>
      <c r="DF82" s="302" t="s">
        <v>604</v>
      </c>
      <c r="DG82" s="302"/>
      <c r="DH82" s="94" t="s">
        <v>602</v>
      </c>
      <c r="DI82" s="302" t="s">
        <v>605</v>
      </c>
      <c r="DJ82" s="302"/>
      <c r="DK82" s="94" t="s">
        <v>560</v>
      </c>
      <c r="DL82" s="302" t="s">
        <v>575</v>
      </c>
      <c r="DM82" s="302"/>
      <c r="DN82" s="94" t="s">
        <v>576</v>
      </c>
      <c r="DO82" s="302" t="s">
        <v>292</v>
      </c>
      <c r="DP82" s="302"/>
      <c r="DQ82" s="302"/>
      <c r="DR82" s="302"/>
      <c r="DS82" s="302"/>
      <c r="DT82" s="302"/>
      <c r="DU82" s="302" t="s">
        <v>577</v>
      </c>
      <c r="DV82" s="302"/>
      <c r="DW82" s="94" t="s">
        <v>590</v>
      </c>
      <c r="DX82" s="247" t="s">
        <v>583</v>
      </c>
    </row>
    <row r="83" spans="1:131">
      <c r="A83" s="246" t="str">
        <f>Groups!C27</f>
        <v>Samantha Atkinson (Australia) &amp; Ray Pearse (Australia)</v>
      </c>
      <c r="B83" s="90">
        <f>SUM(COUNTIF(Results!K:K,A83),COUNTIF(Results!L:L,A83))</f>
        <v>0</v>
      </c>
      <c r="C83" s="90">
        <f>SUM(COUNTIF(Results!K:K,A83))</f>
        <v>0</v>
      </c>
      <c r="D83" s="90">
        <f>B83-C83</f>
        <v>0</v>
      </c>
      <c r="E83" s="90">
        <f>SUM(SUMIF(Results!B:B,A83,Results!C:C),SUMIF(Results!J:J,A83,Results!G:G),SUMIF(Results!B:B,A83,Results!D:D),SUMIF(Results!J:J,A83,Results!H:H))</f>
        <v>0</v>
      </c>
      <c r="F83" s="90">
        <f>SUM(SUMIF(Results!B:B,A83,Results!G:G),SUMIF(Results!J:J,A83,Results!C:C),SUMIF(Results!B:B,A83,Results!H:H),SUMIF(Results!J:J,A83,Results!D:D))</f>
        <v>0</v>
      </c>
      <c r="G83" s="108">
        <f>E83-F83</f>
        <v>0</v>
      </c>
      <c r="H83" s="90">
        <f>C83*3</f>
        <v>0</v>
      </c>
      <c r="I83" s="90">
        <f>SUM(SUMIF(Results!N:N,A83,Results!R:R),SUMIF(Results!T:T,A83,Results!X:X))</f>
        <v>0</v>
      </c>
      <c r="J83" s="90">
        <f>IF(B83=0,0,RANK(H83,H83:H88,0))</f>
        <v>0</v>
      </c>
      <c r="K83" s="90" t="str">
        <f>IF(J83=1,IF(ISNUMBER(MATCH(J83,J84:J88,0)),"=",""),"")</f>
        <v/>
      </c>
      <c r="L83" s="90">
        <f t="shared" ref="L83:L88" si="390">IF(J83=1,I83,-1)</f>
        <v>-1</v>
      </c>
      <c r="M83" s="90">
        <f>IF(B83=0,0,IF(ISERROR(RANK(L83,L83:L88,0)),0,RANK(L83,L83:L88,0)))</f>
        <v>0</v>
      </c>
      <c r="N83" s="90" t="str">
        <f>IF(M83=1,IF(ISNUMBER(MATCH(M83,M84:M88,0)),"=",""),"")</f>
        <v/>
      </c>
      <c r="O83" s="90">
        <f t="shared" ref="O83:O88" si="391">IF(M83=1,G83,-1)</f>
        <v>-1</v>
      </c>
      <c r="P83" s="90">
        <f>IF(B83=0,0,IF(ISERROR(RANK(O83,O83:O88,0)),0,RANK(O83,O83:O88,0)))</f>
        <v>0</v>
      </c>
      <c r="Q83" s="90" t="str">
        <f>IF(P83=1,IF(ISNUMBER(MATCH(P83,P84:P88,0)),"=",""),"")</f>
        <v/>
      </c>
      <c r="R83" s="90">
        <f>IF(CONCATENATE(P83,Q83)="1=",1,0)</f>
        <v>0</v>
      </c>
      <c r="S83" s="95"/>
      <c r="T83" s="90">
        <f>IF(AND(R83=1,R84=1),IF('Result Calculations'!$E195=$A83,1,0),0)</f>
        <v>0</v>
      </c>
      <c r="U83" s="90">
        <f>IF(AND(R83=1,R85=1),IF('Result Calculations'!$E196=$A83,1,0),0)</f>
        <v>0</v>
      </c>
      <c r="V83" s="90">
        <f>IF(AND(R83=1,R86=1),IF('Result Calculations'!$E197=$A83,1,0),0)</f>
        <v>0</v>
      </c>
      <c r="W83" s="90">
        <f>IF(AND(R83=1,R87=1),IF('Result Calculations'!$E198=$A83,1,0),0)</f>
        <v>0</v>
      </c>
      <c r="X83" s="90">
        <f>IF(AND(R83=1,R88=1),IF('Result Calculations'!$E199=$A83,1,0),0)</f>
        <v>0</v>
      </c>
      <c r="Y83" s="90">
        <f t="shared" ref="Y83:Y88" si="392">SUM(S83:X83)</f>
        <v>0</v>
      </c>
      <c r="Z83" s="90" t="str">
        <f>IF(Y83=1,IF(ISNUMBER(MATCH(Y83,Y84:Y88,0)),"=",""),"")</f>
        <v/>
      </c>
      <c r="AA83" s="90">
        <f>IF(AND(Y83=1,Y84=1),IF(T83=1,1,0),IF(AND(Y83=1,Y85=1),IF(U83=1,1,0),IF(AND(Y83=1,Y86=1),IF(V83=1,1,0),IF(AND(Y83=1,Y87=1),IF(W83=1,1,0),IF(AND(Y83=1,Y88=1),IF(X83=1,0),0)))))</f>
        <v>0</v>
      </c>
      <c r="AB83" s="244" t="str">
        <f>IF(J83=1,IF(K83="=",IF(M83=1,IF(N83="=",IF(P83=1,IF(Q83="=",IF(Y83=1,IF(Z83="=",IF(AA83=1,1,""),1),""),1),""),1),""),1),"")</f>
        <v/>
      </c>
      <c r="AC83" s="90">
        <f t="shared" ref="AC83:AC88" si="393">IF(OR(B83=0,AB83=1),0,H83)</f>
        <v>0</v>
      </c>
      <c r="AD83" s="90">
        <f>IF(OR(AB83=1,B83=0),0,IF(ISERROR(RANK(AC83,AC83:AC88,0)),0,RANK(AC83,AC83:AC88,0)))</f>
        <v>0</v>
      </c>
      <c r="AE83" s="90" t="str">
        <f>IF(AD83=1,IF(ISNUMBER(MATCH(AD83,AD84:AD88,0)),"=",""),"")</f>
        <v/>
      </c>
      <c r="AF83" s="90">
        <f t="shared" ref="AF83:AF88" si="394">IF(AD83=1,I83,-1)</f>
        <v>-1</v>
      </c>
      <c r="AG83" s="90">
        <f>IF(OR(AB83=1,B83=0),0,IF(ISERROR(RANK(AF83,AF83:AF88,0)),0,RANK(AF83,AF83:AF88,0)))</f>
        <v>0</v>
      </c>
      <c r="AH83" s="90" t="str">
        <f>IF(AG83=1,IF(ISNUMBER(MATCH(AG83,AG84:AG88,0)),"=",""),"")</f>
        <v/>
      </c>
      <c r="AI83" s="90">
        <f t="shared" ref="AI83:AI88" si="395">IF(AG83=1,G83,-1)</f>
        <v>-1</v>
      </c>
      <c r="AJ83" s="90">
        <f>IF(OR(AB83=1,B83=0),0,IF(ISERROR(RANK(AI83,AI83:AI88,0)),0,RANK(AI83,AI83:AI88,0)))</f>
        <v>0</v>
      </c>
      <c r="AK83" s="90" t="str">
        <f>IF(AJ83=1,IF(ISNUMBER(MATCH(AJ83,AJ84:AJ88,0)),"=",""),"")</f>
        <v/>
      </c>
      <c r="AL83" s="90">
        <f>IF(CONCATENATE(AJ83,AK83)="1=",1,0)</f>
        <v>0</v>
      </c>
      <c r="AM83" s="95"/>
      <c r="AN83" s="90">
        <f>IF(AND(AL83=1,AL84=1),IF('Result Calculations'!$E195=$A83,1,0),0)</f>
        <v>0</v>
      </c>
      <c r="AO83" s="90">
        <f>IF(AND(AL83=1,AL85=1),IF('Result Calculations'!$E196=$A83,1,0),0)</f>
        <v>0</v>
      </c>
      <c r="AP83" s="90">
        <f>IF(AND(AL83=1,AL86=1),IF('Result Calculations'!$E197=$A83,1,0),0)</f>
        <v>0</v>
      </c>
      <c r="AQ83" s="90">
        <f>IF(AND(AL83=1,AL87=1),IF('Result Calculations'!$E198=$A83,1,0),0)</f>
        <v>0</v>
      </c>
      <c r="AR83" s="90">
        <f>IF(AND(AL83=1,AL88=1),IF('Result Calculations'!$E199=$A83,1,0),0)</f>
        <v>0</v>
      </c>
      <c r="AS83" s="90">
        <f t="shared" ref="AS83:AS88" si="396">SUM(AM83:AR83)</f>
        <v>0</v>
      </c>
      <c r="AT83" s="90" t="str">
        <f>IF(AS83=1,IF(ISNUMBER(MATCH(AS83,AS84:AS88,0)),"=",""),"")</f>
        <v/>
      </c>
      <c r="AU83" s="90">
        <f>IF(AND(AS83=1,AS84=1),IF(AN83=1,1,0),IF(AND(AS83=1,AS85=1),IF(AO83=1,1,0),IF(AND(AS83=1,AS86=1),IF(AP83=1,1,0),IF(AND(AS83=1,AS87=1),IF(AQ83=1,1,0),IF(AND(AS83=1,AS88=1),IF(AR83=1,0),0)))))</f>
        <v>0</v>
      </c>
      <c r="AV83" s="244" t="str">
        <f>IF(AD83=1,IF(AE83="=",IF(AG83=1,IF(AH83="=",IF(AJ83=1,IF(AK83="=",IF(AS83=1,IF(AT83="=",IF(AU83=1,2,""),2),""),2),""),2),""),2),"")</f>
        <v/>
      </c>
      <c r="AW83" s="90">
        <f t="shared" ref="AW83:AW88" si="397">IF(OR(B83=0,AB83=1,AV83=2),0,H83)</f>
        <v>0</v>
      </c>
      <c r="AX83" s="90">
        <f>IF(OR(AB83=1,B83=0,AV83=2),0,IF(ISERROR(RANK(AW83,AW83:AW88,0)),0,RANK(AW83,AW83:AW88,0)))</f>
        <v>0</v>
      </c>
      <c r="AY83" s="90" t="str">
        <f>IF(AX83=1,IF(ISNUMBER(MATCH(AX83,AX84:AX88,0)),"=",""),"")</f>
        <v/>
      </c>
      <c r="AZ83" s="90">
        <f t="shared" ref="AZ83:AZ88" si="398">IF(OR(AB83=1,B83=0,AV83=2),0,I83)</f>
        <v>0</v>
      </c>
      <c r="BA83" s="90">
        <f>IF(OR(AB83=1,B83=0,AV83=2),0,IF(ISERROR(RANK(AZ83,AZ83:AZ88,0)),0,RANK(AZ83,AZ83:AZ88,0)))</f>
        <v>0</v>
      </c>
      <c r="BB83" s="90" t="str">
        <f>IF(BA83=1,IF(ISNUMBER(MATCH(BA83,BA84:BA88,0)),"=",""),"")</f>
        <v/>
      </c>
      <c r="BC83" s="108">
        <f t="shared" ref="BC83:BC88" si="399">IF(OR(B83=0,AB83=1,AV83=2),0,G83)</f>
        <v>0</v>
      </c>
      <c r="BD83" s="90">
        <f>IF(OR(AB83=1,B83=0,AV83=2),0,IF(ISERROR(RANK(BC83,BC83:BC88,0)),0,RANK(BC83,BC83:BC88,0)))</f>
        <v>0</v>
      </c>
      <c r="BE83" s="90" t="str">
        <f>IF(BD83=1,IF(ISNUMBER(MATCH(BD83,BD84:BD88,0)),"=",""),"")</f>
        <v/>
      </c>
      <c r="BF83" s="90">
        <f>IF(CONCATENATE(BD83,BE83)="1=",1,0)</f>
        <v>0</v>
      </c>
      <c r="BG83" s="95"/>
      <c r="BH83" s="90">
        <f>IF(AND(BF83=1,BF84=1),IF('Result Calculations'!$E195=$A83,1,0),0)</f>
        <v>0</v>
      </c>
      <c r="BI83" s="90">
        <f>IF(AND(BF83=1,BF85=1),IF('Result Calculations'!$E196=$A83,1,0),0)</f>
        <v>0</v>
      </c>
      <c r="BJ83" s="90">
        <f>IF(AND(BF83=1,BF86=1),IF('Result Calculations'!$E197=$A83,1,0),0)</f>
        <v>0</v>
      </c>
      <c r="BK83" s="90">
        <f>IF(AND(BF83=1,BF87=1),IF('Result Calculations'!$E198=$A83,1,0),0)</f>
        <v>0</v>
      </c>
      <c r="BL83" s="90">
        <f>IF(AND(BF83=1,BF88=1),IF('Result Calculations'!$E199=$A83,1,0),0)</f>
        <v>0</v>
      </c>
      <c r="BM83" s="90">
        <f t="shared" ref="BM83:BM88" si="400">SUM(BG83:BL83)</f>
        <v>0</v>
      </c>
      <c r="BN83" s="90" t="str">
        <f>IF(BM83=1,IF(ISNUMBER(MATCH(BM83,BM84:BM88,0)),"=",""),"")</f>
        <v/>
      </c>
      <c r="BO83" s="90">
        <f>IF(AND(BM83=1,BM84=1),IF(BH83=1,1,0),IF(AND(BM83=1,BM85=1),IF(BI83=1,1,0),IF(AND(BM83=1,BM86=1),IF(BJ83=1,1,0),IF(AND(BM83=1,BM87=1),IF(BK83=1,1,0),IF(AND(BM83=1,BM88=1),IF(BL83=1,0),0)))))</f>
        <v>0</v>
      </c>
      <c r="BP83" s="244" t="str">
        <f t="shared" ref="BP83:BP88" si="401">IF(AX83=1,IF(AY83="=",IF(BA83=1,IF(BB83="=",IF(BD83=1,IF(BE83="=",IF(BM83=1,IF(BN83="=",IF(BO83=1,3,""),3),""),3),""),3),""),3),"")</f>
        <v/>
      </c>
      <c r="BQ83" s="90">
        <f t="shared" ref="BQ83:BQ88" si="402">IF(OR(B83=0,AB83=1,AV83=2,BP83=3),0,H83)</f>
        <v>0</v>
      </c>
      <c r="BR83" s="90">
        <f>IF(OR(AB83=1,B83=0,AV83=2,BP83=3),0,IF(ISERROR(RANK(BQ83,BQ83:BQ88,0)),0,RANK(BQ83,BQ83:BQ88,0)))</f>
        <v>0</v>
      </c>
      <c r="BS83" s="90" t="str">
        <f>IF(BR83=1,IF(ISNUMBER(MATCH(BR83,BR84:BR88,0)),"=",""),"")</f>
        <v/>
      </c>
      <c r="BT83" s="90">
        <f t="shared" ref="BT83:BT88" si="403">IF(OR(AB83=1,B83=0,AV83=2,BP83=3),0,I83)</f>
        <v>0</v>
      </c>
      <c r="BU83" s="90">
        <f>IF(OR(AB83=1,B83=0,AV83=2,BP83=3),0,IF(ISERROR(RANK(BT83,BT83:BT88,0)),0,RANK(BT83,BT83:BT88,0)))</f>
        <v>0</v>
      </c>
      <c r="BV83" s="90" t="str">
        <f>IF(BU83=1,IF(ISNUMBER(MATCH(BU83,BU84:BU88,0)),"=",""),"")</f>
        <v/>
      </c>
      <c r="BW83" s="108">
        <f t="shared" ref="BW83:BW88" si="404">IF(OR(B83=0,AB83=1,AV83=2,BP83=3),0,G83)</f>
        <v>0</v>
      </c>
      <c r="BX83" s="90">
        <f>IF(OR(AB83=1,B83=0,AV83=2,BP83=3),0,IF(ISERROR(RANK(BW83,BW83:BW88,0)),0,RANK(BW83,BW83:BW88,0)))</f>
        <v>0</v>
      </c>
      <c r="BY83" s="90" t="str">
        <f>IF(BX83=1,IF(ISNUMBER(MATCH(BX83,BX84:BX88,0)),"=",""),"")</f>
        <v/>
      </c>
      <c r="BZ83" s="90">
        <f>IF(CONCATENATE(BX83,BY83)="1=",1,0)</f>
        <v>0</v>
      </c>
      <c r="CA83" s="95"/>
      <c r="CB83" s="90">
        <f>IF(AND(BZ83=1,BZ84=1),IF('Result Calculations'!$E195=$A83,1,0),0)</f>
        <v>0</v>
      </c>
      <c r="CC83" s="90">
        <f>IF(AND(BZ83=1,BZ85=1),IF('Result Calculations'!$E196=$A83,1,0),0)</f>
        <v>0</v>
      </c>
      <c r="CD83" s="90">
        <f>IF(AND(BZ83=1,BZ86=1),IF('Result Calculations'!$E197=$A83,1,0),0)</f>
        <v>0</v>
      </c>
      <c r="CE83" s="90">
        <f>IF(AND(BZ83=1,BZ87=1),IF('Result Calculations'!$E198=$A83,1,0),0)</f>
        <v>0</v>
      </c>
      <c r="CF83" s="90">
        <f>IF(AND(BZ83=1,BZ88=1),IF('Result Calculations'!$E199=$A83,1,0),0)</f>
        <v>0</v>
      </c>
      <c r="CG83" s="90">
        <f t="shared" ref="CG83:CG88" si="405">SUM(CA83:CF83)</f>
        <v>0</v>
      </c>
      <c r="CH83" s="90" t="str">
        <f>IF(CG83=1,IF(ISNUMBER(MATCH(CG83,CG84:CG88,0)),"=",""),"")</f>
        <v/>
      </c>
      <c r="CI83" s="90">
        <f>IF(AND(CG83=1,CG84=1),IF(CB83=1,1,0),IF(AND(CG83=1,CG85=1),IF(CC83=1,1,0),IF(AND(CG83=1,CG86=1),IF(CD83=1,1,0),IF(AND(CG83=1,CG87=1),IF(CE83=1,1,0),IF(AND(CG83=1,CG88=1),IF(CF83=1,0),0)))))</f>
        <v>0</v>
      </c>
      <c r="CJ83" s="244" t="str">
        <f>IF(BR83=1,IF(BS83="=",IF(BU83=1,IF(BV83="=",IF(BX83=1,IF(BY83="=",IF(CG83=1,IF(CH83="=",IF(CI83=1,4,""),4),""),4),""),4),""),4),"")</f>
        <v/>
      </c>
      <c r="CK83" s="90">
        <f t="shared" ref="CK83:CK88" si="406">IF(OR(B83=0,AB83=1,AV83=2,BP83=3,CJ83=4),0,H83)</f>
        <v>0</v>
      </c>
      <c r="CL83" s="90">
        <f>IF(OR(AB83=1,B83=0,AV83=2,BP83=3,CJ83=4),0,IF(ISERROR(RANK(CK83,CK83:CK88,0)),0,RANK(CK83,CK83:CK88,0)))</f>
        <v>0</v>
      </c>
      <c r="CM83" s="90" t="str">
        <f>IF(CL83=1,IF(ISNUMBER(MATCH(CL83,CL84:CL88,0)),"=",""),"")</f>
        <v/>
      </c>
      <c r="CN83" s="90">
        <f t="shared" ref="CN83:CN88" si="407">IF(OR(AB83=1,B83=0,AV83=2,BP83=3,CJ83=4),0,I83)</f>
        <v>0</v>
      </c>
      <c r="CO83" s="90">
        <f>IF(OR(AB83=1,B83=0,AV83=2,BP83=3,CJ83=4),0,IF(ISERROR(RANK(CN83,CN83:CN88,0)),0,RANK(CN83,CN83:CN88,0)))</f>
        <v>0</v>
      </c>
      <c r="CP83" s="90" t="str">
        <f>IF(CO83=1,IF(ISNUMBER(MATCH(CO83,CO84:CO88,0)),"=",""),"")</f>
        <v/>
      </c>
      <c r="CQ83" s="108">
        <f t="shared" ref="CQ83:CQ88" si="408">IF(OR(B83=0,AB83=1,AV83=2,BP83=3,CJ83=4),0,G83)</f>
        <v>0</v>
      </c>
      <c r="CR83" s="90">
        <f>IF(OR(AB83=1,B83=0,AV83=2,BP83=3,CJ83=4),0,IF(ISERROR(RANK(CQ83,CQ83:CQ88,0)),0,RANK(CQ83,CQ83:CQ88,0)))</f>
        <v>0</v>
      </c>
      <c r="CS83" s="90" t="str">
        <f>IF(CR83=1,IF(ISNUMBER(MATCH(CR83,CR84:CR88,0)),"=",""),"")</f>
        <v/>
      </c>
      <c r="CT83" s="90">
        <f>IF(CONCATENATE(CR83,CS83)="1=",1,0)</f>
        <v>0</v>
      </c>
      <c r="CU83" s="95"/>
      <c r="CV83" s="90">
        <f>IF(AND(CT83=1,CT84=1),IF('Result Calculations'!$E195=$A83,1,0),0)</f>
        <v>0</v>
      </c>
      <c r="CW83" s="90">
        <f>IF(AND(CT83=1,CT85=1),IF('Result Calculations'!$E196=$A83,1,0),0)</f>
        <v>0</v>
      </c>
      <c r="CX83" s="90">
        <f>IF(AND(CT83=1,CT86=1),IF('Result Calculations'!$E197=$A83,1,0),0)</f>
        <v>0</v>
      </c>
      <c r="CY83" s="90">
        <f>IF(AND(CT83=1,CT87=1),IF('Result Calculations'!$E198=$A83,1,0),0)</f>
        <v>0</v>
      </c>
      <c r="CZ83" s="90">
        <f>IF(AND(CT83=1,CT88=1),IF('Result Calculations'!$E199=$A83,1,0),0)</f>
        <v>0</v>
      </c>
      <c r="DA83" s="90">
        <f t="shared" ref="DA83:DA88" si="409">SUM(CU83:CZ83)</f>
        <v>0</v>
      </c>
      <c r="DB83" s="90" t="str">
        <f>IF(DA83=1,IF(ISNUMBER(MATCH(DA83,DA84:DA88,0)),"=",""),"")</f>
        <v/>
      </c>
      <c r="DC83" s="90">
        <f>IF(AND(DA83=1,DA84=1),IF(CV83=1,1,0),IF(AND(DA83=1,DA85=1),IF(CW83=1,1,0),IF(AND(DA83=1,DA86=1),IF(CX83=1,1,0),IF(AND(DA83=1,DA87=1),IF(CY83=1,1,0),IF(AND(DA83=1,DA88=1),IF(CZ83=1,0),0)))))</f>
        <v>0</v>
      </c>
      <c r="DD83" s="244" t="str">
        <f>IF(CL83=1,IF(CM83="=",IF(CO83=1,IF(CP83="=",IF(CR83=1,IF(CS83="=",IF(DA83=1,IF(DB83="=",IF(DC83=1,5,""),5),""),5),""),5),""),5),"")</f>
        <v/>
      </c>
      <c r="DE83" s="90">
        <f t="shared" ref="DE83:DE88" si="410">IF(OR(B83=0,AB83=1,AV83=2,BP83=3,CJ83=4,DD83=5),0,H83)</f>
        <v>0</v>
      </c>
      <c r="DF83" s="90">
        <f>IF(OR(AB83=1,B83=0,AV83=2,BP83=3,CJ83=4,DD83=5),0,IF(ISERROR(RANK(DE83,DE83:DE88,0)),0,RANK(DE83,DE83:DE88,0)))</f>
        <v>0</v>
      </c>
      <c r="DG83" s="90" t="str">
        <f>IF(DF83=1,IF(ISNUMBER(MATCH(DF83,DF84:DF88,0)),"=",""),"")</f>
        <v/>
      </c>
      <c r="DH83" s="90">
        <f t="shared" ref="DH83:DH88" si="411">IF(OR(AB83=1,B83=0,AV83=2,BP83=3,CJ83=4,DD83=5),0,I83)</f>
        <v>0</v>
      </c>
      <c r="DI83" s="90">
        <f>IF(OR(AB83=1,B83=0,AV83=2,BP83=3,CJ83=4,DD83=5),0,IF(ISERROR(RANK(DH83,DH83:DH88,0)),0,RANK(DH83,DH83:DH88,0)))</f>
        <v>0</v>
      </c>
      <c r="DJ83" s="90" t="str">
        <f>IF(DI83=1,IF(ISNUMBER(MATCH(DI83,DI84:DI88,0)),"=",""),"")</f>
        <v/>
      </c>
      <c r="DK83" s="108">
        <f t="shared" ref="DK83:DK88" si="412">IF(OR(B83=0,AB83=1,AV83=2,BP83=3,CJ83=4,DD83=5),0,G83)</f>
        <v>0</v>
      </c>
      <c r="DL83" s="90">
        <f>IF(OR(AB83=1,B83=0,AV83=2,BP83=3,CJ83=4,DD83=5),0,IF(ISERROR(RANK(DK83,DK83:DK88,0)),0,RANK(DK83,DK83:DK88,0)))</f>
        <v>0</v>
      </c>
      <c r="DM83" s="90" t="str">
        <f>IF(DL83=1,IF(ISNUMBER(MATCH(DL83,DL84:DL88,0)),"=",""),"")</f>
        <v/>
      </c>
      <c r="DN83" s="90">
        <f>IF(CONCATENATE(DL83,DM83)="1=",1,0)</f>
        <v>0</v>
      </c>
      <c r="DO83" s="95"/>
      <c r="DP83" s="90">
        <f>IF(AND(DN83=1,DN84=1),IF('Result Calculations'!$E195=$A83,1,0),0)</f>
        <v>0</v>
      </c>
      <c r="DQ83" s="90">
        <f>IF(AND(DN83=1,DN85=1),IF('Result Calculations'!$E196=$A83,1,0),0)</f>
        <v>0</v>
      </c>
      <c r="DR83" s="90">
        <f>IF(AND(DN83=1,DN86=1),IF('Result Calculations'!$E197=$A83,1,0),0)</f>
        <v>0</v>
      </c>
      <c r="DS83" s="90">
        <f>IF(AND(DN83=1,DN87=1),IF('Result Calculations'!$E198=$A83,1,0),0)</f>
        <v>0</v>
      </c>
      <c r="DT83" s="90">
        <f>IF(AND(DN83=1,DN88=1),IF('Result Calculations'!$E199=$A83,1,0),0)</f>
        <v>0</v>
      </c>
      <c r="DU83" s="90">
        <f t="shared" ref="DU83:DU88" si="413">SUM(DO83:DT83)</f>
        <v>0</v>
      </c>
      <c r="DV83" s="90" t="str">
        <f>IF(DU83=1,IF(ISNUMBER(MATCH(DU83,DU84:DU88,0)),"=",""),"")</f>
        <v/>
      </c>
      <c r="DW83" s="90">
        <f>IF(AND(DU83=1,DU84=1),IF(DP83=1,1,0),IF(AND(DU83=1,DU85=1),IF(DQ83=1,1,0),IF(AND(DU83=1,DU86=1),IF(DR83=1,1,0),IF(AND(DU83=1,DU87=1),IF(DS83=1,1,0),IF(AND(DU83=1,DU88=1),IF(DT83=1,0),0)))))</f>
        <v>0</v>
      </c>
      <c r="DX83" s="244" t="str">
        <f>IF(DF83=1,IF(DG83="=",IF(DI83=1,IF(DJ83="=",IF(DL83=1,IF(DM83="=",IF(DU83=1,IF(DV83="=",IF(DW83=1,6,""),6),""),6),""),6),""),6),"")</f>
        <v/>
      </c>
      <c r="DY83" s="248">
        <f t="shared" ref="DY83:DY88" si="414">IF(AB83=1,6,IF(AV83=2,5,IF(BP83=3,4,IF(CJ83=4,3,IF(DD83=5,2,IF(DX83=6,1,0))))))</f>
        <v>0</v>
      </c>
      <c r="DZ83" s="244">
        <f>RANK(DY83,DY83:DY88,0)</f>
        <v>1</v>
      </c>
      <c r="EA83" s="244" t="str">
        <f>IF(ISNUMBER(MATCH(DZ83,DZ84:DZ88,0)),"=","")</f>
        <v>=</v>
      </c>
    </row>
    <row r="84" spans="1:131">
      <c r="A84" s="246" t="str">
        <f>Groups!C28</f>
        <v>Yvonne Olivier (Namibia) &amp; Carel Aaron Olivier (Namibia)</v>
      </c>
      <c r="B84" s="90">
        <f>SUM(COUNTIF(Results!K:K,A84),COUNTIF(Results!L:L,A84))</f>
        <v>0</v>
      </c>
      <c r="C84" s="90">
        <f>SUM(COUNTIF(Results!K:K,A84))</f>
        <v>0</v>
      </c>
      <c r="D84" s="90">
        <f t="shared" ref="D84:D88" si="415">B84-C84</f>
        <v>0</v>
      </c>
      <c r="E84" s="90">
        <f>SUM(SUMIF(Results!B:B,A84,Results!C:C),SUMIF(Results!J:J,A84,Results!G:G),SUMIF(Results!B:B,A84,Results!D:D),SUMIF(Results!J:J,A84,Results!H:H))</f>
        <v>0</v>
      </c>
      <c r="F84" s="90">
        <f>SUM(SUMIF(Results!B:B,A84,Results!G:G),SUMIF(Results!J:J,A84,Results!C:C),SUMIF(Results!B:B,A84,Results!H:H),SUMIF(Results!J:J,A84,Results!D:D))</f>
        <v>0</v>
      </c>
      <c r="G84" s="108">
        <f t="shared" ref="G84:G88" si="416">E84-F84</f>
        <v>0</v>
      </c>
      <c r="H84" s="90">
        <f t="shared" ref="H84:H88" si="417">C84*3</f>
        <v>0</v>
      </c>
      <c r="I84" s="90">
        <f>SUM(SUMIF(Results!N:N,A84,Results!R:R),SUMIF(Results!T:T,A84,Results!X:X))</f>
        <v>0</v>
      </c>
      <c r="J84" s="90">
        <f>IF(B84=0,0,RANK(H84,H83:H88,0))</f>
        <v>0</v>
      </c>
      <c r="K84" s="90" t="str">
        <f>IF(J84=1,IF(ISNUMBER(MATCH(J84,J85:J88,0)),"=",IF(ISNUMBER(MATCH(J84,J83,0)),"=","")),"")</f>
        <v/>
      </c>
      <c r="L84" s="90">
        <f t="shared" si="390"/>
        <v>-1</v>
      </c>
      <c r="M84" s="90">
        <f>IF(B84=0,0,IF(ISERROR(RANK(L84,L83:L88,0)),0,RANK(L84,L83:L88,0)))</f>
        <v>0</v>
      </c>
      <c r="N84" s="90" t="str">
        <f>IF(M84=1,IF(ISNUMBER(MATCH(M84,M85:M88,0)),"=",IF(ISNUMBER(MATCH(M84,M83,0)),"=","")),"")</f>
        <v/>
      </c>
      <c r="O84" s="90">
        <f t="shared" si="391"/>
        <v>-1</v>
      </c>
      <c r="P84" s="90">
        <f>IF(B84=0,0,IF(ISERROR(RANK(O84,O83:O88,0)),0,RANK(O84,O83:O88,0)))</f>
        <v>0</v>
      </c>
      <c r="Q84" s="90" t="str">
        <f>IF(P84=1,IF(ISNUMBER(MATCH(P84,P85:P88,0)),"=",IF(ISNUMBER(MATCH(P84,P83,0)),"=","")),"")</f>
        <v/>
      </c>
      <c r="R84" s="90">
        <f t="shared" ref="R84:R88" si="418">IF(CONCATENATE(P84,Q84)="1=",1,0)</f>
        <v>0</v>
      </c>
      <c r="S84" s="90">
        <f>IF(AND(R83=1,R84=1),IF('Result Calculations'!$E195=$A84,1,0),0)</f>
        <v>0</v>
      </c>
      <c r="T84" s="95"/>
      <c r="U84" s="90">
        <f>IF(AND(R84=1,R85=1),IF('Result Calculations'!$E200=$A84,1,0),0)</f>
        <v>0</v>
      </c>
      <c r="V84" s="90">
        <f>IF(AND(R84=1,R86=1),IF('Result Calculations'!$E201=$A84,1,0),0)</f>
        <v>0</v>
      </c>
      <c r="W84" s="90">
        <f>IF(AND(R84=1,R87=1),IF('Result Calculations'!$E202=$A84,1,0),0)</f>
        <v>0</v>
      </c>
      <c r="X84" s="90">
        <f>IF(AND(R84=1,R88=1),IF('Result Calculations'!$E203=$A84,1,0),0)</f>
        <v>0</v>
      </c>
      <c r="Y84" s="90">
        <f t="shared" si="392"/>
        <v>0</v>
      </c>
      <c r="Z84" s="90" t="str">
        <f>IF(Y84=1,IF(ISNUMBER(MATCH(Y84,Y85:Y88,0)),"=",IF(ISNUMBER(MATCH(Y84,Y83,0)),"=","")),"")</f>
        <v/>
      </c>
      <c r="AA84" s="90">
        <f>IF(AND(Y84=1,Y83=1),IF(S84=1,1,0),IF(AND(Y84=1,Y85=1),IF(U84=1,1,0),IF(AND(Y84=1,Y86=1),IF(V84=1,1,0),IF(AND(Y84=1,Y87=1),IF(W84=1,1,0),IF(AND(Y84=1,Y88=1),IF(X84=1,0),0)))))</f>
        <v>0</v>
      </c>
      <c r="AB84" s="244" t="str">
        <f t="shared" ref="AB84:AB88" si="419">IF(J84=1,IF(K84="=",IF(M84=1,IF(N84="=",IF(P84=1,IF(Q84="=",IF(Y84=1,IF(Z84="=",IF(AA84=1,2,""),2),""),2),""),2),""),2),"")</f>
        <v/>
      </c>
      <c r="AC84" s="90">
        <f t="shared" si="393"/>
        <v>0</v>
      </c>
      <c r="AD84" s="90">
        <f>IF(OR(AB84=1,B84=0),0,IF(ISERROR(RANK(AC84,AC83:AC88,0)),0,RANK(AC84,AC83:AC88,0)))</f>
        <v>0</v>
      </c>
      <c r="AE84" s="90" t="str">
        <f>IF(AD84=1,IF(ISNUMBER(MATCH(AD84,AD85:AD88,0)),"=",IF(ISNUMBER(MATCH(AD84,AD83,0)),"=","")),"")</f>
        <v/>
      </c>
      <c r="AF84" s="90">
        <f t="shared" si="394"/>
        <v>-1</v>
      </c>
      <c r="AG84" s="90">
        <f>IF(OR(AB84=1,B84=0),0,IF(ISERROR(RANK(AF84,AF83:AF88,0)),0,RANK(AF84,AF83:AF88,0)))</f>
        <v>0</v>
      </c>
      <c r="AH84" s="90" t="str">
        <f>IF(AG84=1,IF(ISNUMBER(MATCH(AG84,AG85:AG88,0)),"=",IF(ISNUMBER(MATCH(AG84,AG83,0)),"=","")),"")</f>
        <v/>
      </c>
      <c r="AI84" s="90">
        <f t="shared" si="395"/>
        <v>-1</v>
      </c>
      <c r="AJ84" s="90">
        <f>IF(OR(AB84=1,B84=0),0,IF(ISERROR(RANK(AI84,AI83:AI88,0)),0,RANK(AI84,AI83:AI88,0)))</f>
        <v>0</v>
      </c>
      <c r="AK84" s="90" t="str">
        <f>IF(AJ84=1,IF(ISNUMBER(MATCH(AJ84,AJ85:AJ88,0)),"=",IF(ISNUMBER(MATCH(AJ84,AJ83,0)),"=","")),"")</f>
        <v/>
      </c>
      <c r="AL84" s="90">
        <f t="shared" ref="AL84:AL88" si="420">IF(CONCATENATE(AJ84,AK84)="1=",1,0)</f>
        <v>0</v>
      </c>
      <c r="AM84" s="90">
        <f>IF(AND(AL83=1,AL84=1),IF('Result Calculations'!$E195=$A84,1,0),0)</f>
        <v>0</v>
      </c>
      <c r="AN84" s="95"/>
      <c r="AO84" s="90">
        <f>IF(AND(AL84=1,AL85=1),IF('Result Calculations'!$E200=$A84,1,0),0)</f>
        <v>0</v>
      </c>
      <c r="AP84" s="90">
        <f>IF(AND(AL84=1,AL86=1),IF('Result Calculations'!$E201=$A84,1,0),0)</f>
        <v>0</v>
      </c>
      <c r="AQ84" s="90">
        <f>IF(AND(AL84=1,AL87=1),IF('Result Calculations'!$E202=$A84,1,0),0)</f>
        <v>0</v>
      </c>
      <c r="AR84" s="90">
        <f>IF(AND(AL84=1,AL88=1),IF('Result Calculations'!$E203=$A84,1,0),0)</f>
        <v>0</v>
      </c>
      <c r="AS84" s="90">
        <f t="shared" si="396"/>
        <v>0</v>
      </c>
      <c r="AT84" s="90" t="str">
        <f>IF(AS84=1,IF(ISNUMBER(MATCH(AS84,AS85:AS88,0)),"=",IF(ISNUMBER(MATCH(AS84,AS83,0)),"=","")),"")</f>
        <v/>
      </c>
      <c r="AU84" s="90">
        <f>IF(AND(AS84=1,AS83=1),IF(AM84=1,1,0),IF(AND(AS84=1,AS85=1),IF(AO84=1,1,0),IF(AND(AS84=1,AS86=1),IF(AP84=1,1,0),IF(AND(AS84=1,AS87=1),IF(AQ84=1,1,0),IF(AND(AS84=1,AS88=1),IF(AR84=1,0),0)))))</f>
        <v>0</v>
      </c>
      <c r="AV84" s="244" t="str">
        <f t="shared" ref="AV84:AV88" si="421">IF(AD84=1,IF(AE84="=",IF(AG84=1,IF(AH84="=",IF(AJ84=1,IF(AK84="=",IF(AS84=1,IF(AT84="=",IF(AU84=1,2,""),2),""),2),""),2),""),2),"")</f>
        <v/>
      </c>
      <c r="AW84" s="90">
        <f t="shared" si="397"/>
        <v>0</v>
      </c>
      <c r="AX84" s="90">
        <f>IF(OR(AB84=1,B84=0,AV84=2),0,IF(ISERROR(RANK(AW84,AW83:AW88,0)),0,RANK(AW84,AW83:AW88,0)))</f>
        <v>0</v>
      </c>
      <c r="AY84" s="90" t="str">
        <f>IF(AX84=1,IF(ISNUMBER(MATCH(AX84,AX85:AX88,0)),"=",IF(ISNUMBER(MATCH(AX84,AX83,0)),"=","")),"")</f>
        <v/>
      </c>
      <c r="AZ84" s="90">
        <f t="shared" si="398"/>
        <v>0</v>
      </c>
      <c r="BA84" s="90">
        <f>IF(OR(AB84=1,B84=0,AV84=2),0,IF(ISERROR(RANK(AZ84,AZ83:AZ88,0)),0,RANK(AZ84,AZ83:AZ88,0)))</f>
        <v>0</v>
      </c>
      <c r="BB84" s="90" t="str">
        <f>IF(BA84=1,IF(ISNUMBER(MATCH(BA84,BA85:BA88,0)),"=",IF(ISNUMBER(MATCH(BA84,BA83,0)),"=","")),"")</f>
        <v/>
      </c>
      <c r="BC84" s="108">
        <f t="shared" si="399"/>
        <v>0</v>
      </c>
      <c r="BD84" s="90">
        <f>IF(OR(AB84=1,B84=0,AV84=2),0,IF(ISERROR(RANK(BC84,BC83:BC88,0)),0,RANK(BC84,BC83:BC88,0)))</f>
        <v>0</v>
      </c>
      <c r="BE84" s="90" t="str">
        <f>IF(BD84=1,IF(ISNUMBER(MATCH(BD84,BD85:BD88,0)),"=",IF(ISNUMBER(MATCH(BD84,BD83,0)),"=","")),"")</f>
        <v/>
      </c>
      <c r="BF84" s="90">
        <f t="shared" ref="BF84:BF88" si="422">IF(CONCATENATE(BD84,BE84)="1=",1,0)</f>
        <v>0</v>
      </c>
      <c r="BG84" s="90">
        <f>IF(AND(BF83=1,BF84=1),IF('Result Calculations'!$E195=$A84,1,0),0)</f>
        <v>0</v>
      </c>
      <c r="BH84" s="95"/>
      <c r="BI84" s="90">
        <f>IF(AND(BF84=1,BF85=1),IF('Result Calculations'!$E200=$A84,1,0),0)</f>
        <v>0</v>
      </c>
      <c r="BJ84" s="90">
        <f>IF(AND(BF84=1,BF86=1),IF('Result Calculations'!$E201=$A84,1,0),0)</f>
        <v>0</v>
      </c>
      <c r="BK84" s="90">
        <f>IF(AND(BF84=1,BF87=1),IF('Result Calculations'!$E202=$A84,1,0),0)</f>
        <v>0</v>
      </c>
      <c r="BL84" s="90">
        <f>IF(AND(BF84=1,BF88=1),IF('Result Calculations'!$E203=$A84,1,0),0)</f>
        <v>0</v>
      </c>
      <c r="BM84" s="90">
        <f t="shared" si="400"/>
        <v>0</v>
      </c>
      <c r="BN84" s="90" t="str">
        <f>IF(BM84=1,IF(ISNUMBER(MATCH(BM84,BM85:BM88,0)),"=",IF(ISNUMBER(MATCH(BM84,BM83,0)),"=","")),"")</f>
        <v/>
      </c>
      <c r="BO84" s="90">
        <f>IF(AND(BM84=1,BM83=1),IF(BG84=1,1,0),IF(AND(BM84=1,BM85=1),IF(BI84=1,1,0),IF(AND(BM84=1,BM86=1),IF(BJ84=1,1,0),IF(AND(BM84=1,BM87=1),IF(BK84=1,1,0),IF(AND(BM84=1,BM88=1),IF(BL84=1,0),0)))))</f>
        <v>0</v>
      </c>
      <c r="BP84" s="244" t="str">
        <f t="shared" si="401"/>
        <v/>
      </c>
      <c r="BQ84" s="90">
        <f t="shared" si="402"/>
        <v>0</v>
      </c>
      <c r="BR84" s="90">
        <f>IF(OR(AB84=1,B84=0,AV84=2,BP84=3),0,IF(ISERROR(RANK(BQ84,BQ83:BQ88,0)),0,RANK(BQ84,BQ83:BQ88,0)))</f>
        <v>0</v>
      </c>
      <c r="BS84" s="90" t="str">
        <f>IF(BR84=1,IF(ISNUMBER(MATCH(BR84,BR85:BR88,0)),"=",IF(ISNUMBER(MATCH(BR84,BR83,0)),"=","")),"")</f>
        <v/>
      </c>
      <c r="BT84" s="90">
        <f t="shared" si="403"/>
        <v>0</v>
      </c>
      <c r="BU84" s="90">
        <f>IF(OR(AB84=1,B84=0,AV84=2,BP84=3),0,IF(ISERROR(RANK(BT84,BT83:BT88,0)),0,RANK(BT84,BT83:BT88,0)))</f>
        <v>0</v>
      </c>
      <c r="BV84" s="90" t="str">
        <f>IF(BU84=1,IF(ISNUMBER(MATCH(BU84,BU85:BU88,0)),"=",IF(ISNUMBER(MATCH(BU84,BU83,0)),"=","")),"")</f>
        <v/>
      </c>
      <c r="BW84" s="108">
        <f t="shared" si="404"/>
        <v>0</v>
      </c>
      <c r="BX84" s="90">
        <f>IF(OR(AB84=1,B84=0,AV84=2,BP83=3),0,IF(ISERROR(RANK(BW84,BW83:BW88,0)),0,RANK(BW84,BW83:BW88,0)))</f>
        <v>0</v>
      </c>
      <c r="BY84" s="90" t="str">
        <f>IF(BX84=1,IF(ISNUMBER(MATCH(BX84,BX85:BX88,0)),"=",IF(ISNUMBER(MATCH(BX84,BX83,0)),"=","")),"")</f>
        <v/>
      </c>
      <c r="BZ84" s="90">
        <f t="shared" ref="BZ84:BZ88" si="423">IF(CONCATENATE(BX84,BY84)="1=",1,0)</f>
        <v>0</v>
      </c>
      <c r="CA84" s="90">
        <f>IF(AND(BZ83=1,BZ84=1),IF('Result Calculations'!$E195=$A84,1,0),0)</f>
        <v>0</v>
      </c>
      <c r="CB84" s="95"/>
      <c r="CC84" s="90">
        <f>IF(AND(BZ84=1,BZ85=1),IF('Result Calculations'!$E200=$A84,1,0),0)</f>
        <v>0</v>
      </c>
      <c r="CD84" s="90">
        <f>IF(AND(BZ84=1,BZ86=1),IF('Result Calculations'!$E201=$A84,1,0),0)</f>
        <v>0</v>
      </c>
      <c r="CE84" s="90">
        <f>IF(AND(BZ84=1,BZ87=1),IF('Result Calculations'!$E202=$A84,1,0),0)</f>
        <v>0</v>
      </c>
      <c r="CF84" s="90">
        <f>IF(AND(BZ84=1,BZ88=1),IF('Result Calculations'!$E203=$A84,1,0),0)</f>
        <v>0</v>
      </c>
      <c r="CG84" s="90">
        <f t="shared" si="405"/>
        <v>0</v>
      </c>
      <c r="CH84" s="90" t="str">
        <f>IF(CG84=1,IF(ISNUMBER(MATCH(CG84,CG85:CG88,0)),"=",IF(ISNUMBER(MATCH(CG84,CG83,0)),"=","")),"")</f>
        <v/>
      </c>
      <c r="CI84" s="90">
        <f>IF(AND(CG84=1,CG83=1),IF(CA84=1,1,0),IF(AND(CG84=1,CG85=1),IF(CC84=1,1,0),IF(AND(CG84=1,CG86=1),IF(CD84=1,1,0),IF(AND(CG84=1,CG87=1),IF(CE84=1,1,0),IF(AND(CG84=1,CG88=1),IF(CF84=1,0),0)))))</f>
        <v>0</v>
      </c>
      <c r="CJ84" s="244" t="str">
        <f t="shared" ref="CJ84:CJ88" si="424">IF(BR84=1,IF(BS84="=",IF(BU84=1,IF(BV84="=",IF(BX84=1,IF(BY84="=",IF(CG84=1,IF(CH84="=",IF(CI84=1,4,""),4),""),4),""),4),""),4),"")</f>
        <v/>
      </c>
      <c r="CK84" s="90">
        <f t="shared" si="406"/>
        <v>0</v>
      </c>
      <c r="CL84" s="90">
        <f>IF(OR(AB84=1,B84=0,AV84=2,BP84=3,CJ84=4),0,IF(ISERROR(RANK(CK84,CK83:CK88,0)),0,RANK(CK84,CK83:CK88,0)))</f>
        <v>0</v>
      </c>
      <c r="CM84" s="90" t="str">
        <f>IF(CL84=1,IF(ISNUMBER(MATCH(CL84,CL85:CL88,0)),"=",IF(ISNUMBER(MATCH(CL84,CL83,0)),"=","")),"")</f>
        <v/>
      </c>
      <c r="CN84" s="90">
        <f t="shared" si="407"/>
        <v>0</v>
      </c>
      <c r="CO84" s="90">
        <f>IF(OR(AB84=1,B84=0,AV84=2,BP84=3,CJ84=4),0,IF(ISERROR(RANK(CN84,CN83:CN88,0)),0,RANK(CN84,CN83:CN88,0)))</f>
        <v>0</v>
      </c>
      <c r="CP84" s="90" t="str">
        <f>IF(CO84=1,IF(ISNUMBER(MATCH(CO84,CO85:CO88,0)),"=",IF(ISNUMBER(MATCH(CO84,CO83,0)),"=","")),"")</f>
        <v/>
      </c>
      <c r="CQ84" s="108">
        <f t="shared" si="408"/>
        <v>0</v>
      </c>
      <c r="CR84" s="90">
        <f>IF(OR(AB84=1,B84=0,AV84=2,BP83=3,CJ84=4),0,IF(ISERROR(RANK(CQ84,CQ83:CQ88,0)),0,RANK(CQ84,CQ83:CQ88,0)))</f>
        <v>0</v>
      </c>
      <c r="CS84" s="90" t="str">
        <f>IF(CR84=1,IF(ISNUMBER(MATCH(CR84,CR85:CR88,0)),"=",IF(ISNUMBER(MATCH(CR84,CR83,0)),"=","")),"")</f>
        <v/>
      </c>
      <c r="CT84" s="90">
        <f t="shared" ref="CT84:CT88" si="425">IF(CONCATENATE(CR84,CS84)="1=",1,0)</f>
        <v>0</v>
      </c>
      <c r="CU84" s="90">
        <f>IF(AND(CT83=1,CT84=1),IF('Result Calculations'!$E195=$A84,1,0),0)</f>
        <v>0</v>
      </c>
      <c r="CV84" s="95"/>
      <c r="CW84" s="90">
        <f>IF(AND(CT84=1,CT85=1),IF('Result Calculations'!$E200=$A84,1,0),0)</f>
        <v>0</v>
      </c>
      <c r="CX84" s="90">
        <f>IF(AND(CT84=1,CT86=1),IF('Result Calculations'!$E201=$A84,1,0),0)</f>
        <v>0</v>
      </c>
      <c r="CY84" s="90">
        <f>IF(AND(CT84=1,CT87=1),IF('Result Calculations'!$E202=$A84,1,0),0)</f>
        <v>0</v>
      </c>
      <c r="CZ84" s="90">
        <f>IF(AND(CT84=1,CT88=1),IF('Result Calculations'!$E203=$A84,1,0),0)</f>
        <v>0</v>
      </c>
      <c r="DA84" s="90">
        <f t="shared" si="409"/>
        <v>0</v>
      </c>
      <c r="DB84" s="90" t="str">
        <f>IF(DA84=1,IF(ISNUMBER(MATCH(DA84,DA85:DA88,0)),"=",IF(ISNUMBER(MATCH(DA84,DA83,0)),"=","")),"")</f>
        <v/>
      </c>
      <c r="DC84" s="90">
        <f>IF(AND(DA84=1,DA83=1),IF(CU84=1,1,0),IF(AND(DA84=1,DA85=1),IF(CW84=1,1,0),IF(AND(DA84=1,DA86=1),IF(CX84=1,1,0),IF(AND(DA84=1,DA87=1),IF(CY84=1,1,0),IF(AND(DA84=1,DA88=1),IF(CZ84=1,0),0)))))</f>
        <v>0</v>
      </c>
      <c r="DD84" s="244" t="str">
        <f t="shared" ref="DD84:DD88" si="426">IF(CL84=1,IF(CM84="=",IF(CO84=1,IF(CP84="=",IF(CR84=1,IF(CS84="=",IF(DA84=1,IF(DB84="=",IF(DC84=1,5,""),5),""),5),""),5),""),5),"")</f>
        <v/>
      </c>
      <c r="DE84" s="90">
        <f t="shared" si="410"/>
        <v>0</v>
      </c>
      <c r="DF84" s="90">
        <f>IF(OR(AB84=1,B84=0,AV84=2,BP84=3,CJ84=4,DD84=5),0,IF(ISERROR(RANK(DE84,DE83:DE88,0)),0,RANK(DE84,DE83:DE88,0)))</f>
        <v>0</v>
      </c>
      <c r="DG84" s="90" t="str">
        <f>IF(DF84=1,IF(ISNUMBER(MATCH(DF84,DF85:DF88,0)),"=",IF(ISNUMBER(MATCH(DF84,DF83,0)),"=","")),"")</f>
        <v/>
      </c>
      <c r="DH84" s="90">
        <f t="shared" si="411"/>
        <v>0</v>
      </c>
      <c r="DI84" s="90">
        <f>IF(OR(AB84=1,B84=0,AV84=2,BP84=3,CJ84=4,DD84=5),0,IF(ISERROR(RANK(DH84,DH83:DH88,0)),0,RANK(DH84,DH83:DH88,0)))</f>
        <v>0</v>
      </c>
      <c r="DJ84" s="90" t="str">
        <f>IF(DI84=1,IF(ISNUMBER(MATCH(DI84,DI85:DI88,0)),"=",IF(ISNUMBER(MATCH(DI84,DI83,0)),"=","")),"")</f>
        <v/>
      </c>
      <c r="DK84" s="108">
        <f t="shared" si="412"/>
        <v>0</v>
      </c>
      <c r="DL84" s="90">
        <f>IF(OR(AB84=1,B84=0,AV84=2,BP83=3,CJ84=4,DD84=5),0,IF(ISERROR(RANK(DK84,DK83:DK88,0)),0,RANK(DK84,DK83:DK88,0)))</f>
        <v>0</v>
      </c>
      <c r="DM84" s="90" t="str">
        <f>IF(DL84=1,IF(ISNUMBER(MATCH(DL84,DL85:DL88,0)),"=",IF(ISNUMBER(MATCH(DL84,DL83,0)),"=","")),"")</f>
        <v/>
      </c>
      <c r="DN84" s="90">
        <f t="shared" ref="DN84:DN88" si="427">IF(CONCATENATE(DL84,DM84)="1=",1,0)</f>
        <v>0</v>
      </c>
      <c r="DO84" s="90">
        <f>IF(AND(DN83=1,DN84=1),IF('Result Calculations'!$E195=$A84,1,0),0)</f>
        <v>0</v>
      </c>
      <c r="DP84" s="95"/>
      <c r="DQ84" s="90">
        <f>IF(AND(DN84=1,DN85=1),IF('Result Calculations'!$E200=$A84,1,0),0)</f>
        <v>0</v>
      </c>
      <c r="DR84" s="90">
        <f>IF(AND(DN84=1,DN86=1),IF('Result Calculations'!$E201=$A84,1,0),0)</f>
        <v>0</v>
      </c>
      <c r="DS84" s="90">
        <f>IF(AND(DN84=1,DN87=1),IF('Result Calculations'!$E202=$A84,1,0),0)</f>
        <v>0</v>
      </c>
      <c r="DT84" s="90">
        <f>IF(AND(DN84=1,DN88=1),IF('Result Calculations'!$E203=$A84,1,0),0)</f>
        <v>0</v>
      </c>
      <c r="DU84" s="90">
        <f t="shared" si="413"/>
        <v>0</v>
      </c>
      <c r="DV84" s="90" t="str">
        <f>IF(DU84=1,IF(ISNUMBER(MATCH(DU84,DU85:DU88,0)),"=",IF(ISNUMBER(MATCH(DU84,DU83,0)),"=","")),"")</f>
        <v/>
      </c>
      <c r="DW84" s="90">
        <f>IF(AND(DU84=1,DU83=1),IF(DO84=1,1,0),IF(AND(DU84=1,DU85=1),IF(DQ84=1,1,0),IF(AND(DU84=1,DU86=1),IF(DR84=1,1,0),IF(AND(DU84=1,DU87=1),IF(DS84=1,1,0),IF(AND(DU84=1,DU88=1),IF(DT84=1,0),0)))))</f>
        <v>0</v>
      </c>
      <c r="DX84" s="244" t="str">
        <f t="shared" ref="DX84:DX88" si="428">IF(DF84=1,IF(DG84="=",IF(DI84=1,IF(DJ84="=",IF(DL84=1,IF(DM84="=",IF(DU84=1,IF(DV84="=",IF(DW84=1,6,""),6),""),6),""),6),""),6),"")</f>
        <v/>
      </c>
      <c r="DY84" s="248">
        <f t="shared" si="414"/>
        <v>0</v>
      </c>
      <c r="DZ84" s="244">
        <f>RANK(DY84,DY83:DY88,0)</f>
        <v>1</v>
      </c>
      <c r="EA84" s="244" t="str">
        <f>IF(OR(ISNUMBER(MATCH(DZ84,DZ85:DZ88,0)),ISNUMBER(MATCH(DZ84,DZ83:DZ83,0))),"=","")</f>
        <v>=</v>
      </c>
    </row>
    <row r="85" spans="1:131">
      <c r="A85" s="246" t="str">
        <f>Groups!C29</f>
        <v xml:space="preserve"> (Netherlands) &amp; N/A (Netherlands)</v>
      </c>
      <c r="B85" s="90">
        <v>0</v>
      </c>
      <c r="C85" s="90">
        <v>0</v>
      </c>
      <c r="D85" s="90">
        <v>0</v>
      </c>
      <c r="E85" s="90">
        <v>0</v>
      </c>
      <c r="F85" s="90">
        <v>0</v>
      </c>
      <c r="G85" s="108">
        <v>-800</v>
      </c>
      <c r="H85" s="90">
        <f t="shared" si="417"/>
        <v>0</v>
      </c>
      <c r="I85" s="90">
        <v>0</v>
      </c>
      <c r="J85" s="90">
        <f>IF(B85=0,0,RANK(H85,H80:H85,0))</f>
        <v>0</v>
      </c>
      <c r="K85" s="90" t="str">
        <f>IF(J85=1,IF(ISNUMBER(MATCH(J85,J86:J88,0)),"=",IF(ISNUMBER(MATCH(J85,J83:J84,0)),"=","")),"")</f>
        <v/>
      </c>
      <c r="L85" s="90">
        <f t="shared" si="390"/>
        <v>-1</v>
      </c>
      <c r="M85" s="90">
        <f>IF(B85=0,0,IF(ISERROR(RANK(L85,L83:L88,0)),0,RANK(L85,L83:L88,0)))</f>
        <v>0</v>
      </c>
      <c r="N85" s="90" t="str">
        <f>IF(M85=1,IF(ISNUMBER(MATCH(M85,M86:M88,0)),"=",IF(ISNUMBER(MATCH(M85,M83:M84,0)),"=","")),"")</f>
        <v/>
      </c>
      <c r="O85" s="90">
        <f t="shared" si="391"/>
        <v>-1</v>
      </c>
      <c r="P85" s="90">
        <f>IF(B85=0,0,IF(ISERROR(RANK(O85,O83:O88,0)),0,RANK(O85,O83:O88,0)))</f>
        <v>0</v>
      </c>
      <c r="Q85" s="90" t="str">
        <f>IF(P85=1,IF(ISNUMBER(MATCH(P85,P86:P88,0)),"=",IF(ISNUMBER(MATCH(P85,P83:P84,0)),"=","")),"")</f>
        <v/>
      </c>
      <c r="R85" s="90">
        <f t="shared" si="418"/>
        <v>0</v>
      </c>
      <c r="S85" s="90">
        <f>IF(AND(R83=1,R85=1),IF('Result Calculations'!$E196=$A85,1,0),0)</f>
        <v>0</v>
      </c>
      <c r="T85" s="90">
        <f>IF(AND(R84=1,R85=1),IF('Result Calculations'!$E200=$A85,1,0),0)</f>
        <v>0</v>
      </c>
      <c r="U85" s="95"/>
      <c r="V85" s="90">
        <f>IF(AND(R85=1,R86=1),IF('Result Calculations'!$E204=$A85,1,0),0)</f>
        <v>0</v>
      </c>
      <c r="W85" s="90">
        <f>IF(AND(R85=1,R87=1),IF('Result Calculations'!$E205=$A85,1,0),0)</f>
        <v>0</v>
      </c>
      <c r="X85" s="90">
        <f>IF(AND(R85=1,R88=1),IF('Result Calculations'!$E206=$A85,1,0),0)</f>
        <v>0</v>
      </c>
      <c r="Y85" s="90">
        <f t="shared" si="392"/>
        <v>0</v>
      </c>
      <c r="Z85" s="90" t="str">
        <f>IF(Y85=1,IF(ISNUMBER(MATCH(Y85,Y86:Y88,0)),"=",IF(ISNUMBER(MATCH(Y85,Y83:Y84,0)),"=","")),"")</f>
        <v/>
      </c>
      <c r="AA85" s="90">
        <f>IF(AND(Y85=1,Y83=1),IF(S85=1,1,0),IF(AND(Y85=1,Y84=1),IF(T85=1,1,0),IF(AND(Y85=1,Y86=1),IF(V85=1,1,0),IF(AND(Y85=1,Y87=1),IF(W85=1,1,0),IF(AND(Y85=1,Y88=1),IF(X85=1,0),0)))))</f>
        <v>0</v>
      </c>
      <c r="AB85" s="244" t="str">
        <f t="shared" si="419"/>
        <v/>
      </c>
      <c r="AC85" s="90">
        <f t="shared" si="393"/>
        <v>0</v>
      </c>
      <c r="AD85" s="90">
        <f>IF(OR(AB85=1,B85=0),0,IF(ISERROR(RANK(AC85,AC83:AC88,0)),0,RANK(AC85,AC83:AC88,0)))</f>
        <v>0</v>
      </c>
      <c r="AE85" s="90" t="str">
        <f>IF(AD85=1,IF(ISNUMBER(MATCH(AD85,AD86:AD88,0)),"=",IF(ISNUMBER(MATCH(AD85,AD83:AD84,0)),"=","")),"")</f>
        <v/>
      </c>
      <c r="AF85" s="90">
        <f t="shared" si="394"/>
        <v>-1</v>
      </c>
      <c r="AG85" s="90">
        <f>IF(OR(AB85=1,B85=0),0,IF(ISERROR(RANK(AF85,AF83:AF88,0)),0,RANK(AF85,AF83:AF88,0)))</f>
        <v>0</v>
      </c>
      <c r="AH85" s="90" t="str">
        <f>IF(AG85=1,IF(ISNUMBER(MATCH(AG85,AG86:AG88,0)),"=",IF(ISNUMBER(MATCH(AG85,AG83:AG84,0)),"=","")),"")</f>
        <v/>
      </c>
      <c r="AI85" s="90">
        <f t="shared" si="395"/>
        <v>-1</v>
      </c>
      <c r="AJ85" s="90">
        <f>IF(OR(AB85=1,B85=0),0,IF(ISERROR(RANK(AI85,AI83:AI88,0)),0,RANK(AI85,AI83:AI88,0)))</f>
        <v>0</v>
      </c>
      <c r="AK85" s="90" t="str">
        <f>IF(AJ85=1,IF(ISNUMBER(MATCH(AJ85,AJ86:AJ88,0)),"=",IF(ISNUMBER(MATCH(AJ85,AJ83:AJ84,0)),"=","")),"")</f>
        <v/>
      </c>
      <c r="AL85" s="90">
        <f t="shared" si="420"/>
        <v>0</v>
      </c>
      <c r="AM85" s="90">
        <f>IF(AND(AL83=1,AL85=1),IF('Result Calculations'!$E196=$A85,1,0),0)</f>
        <v>0</v>
      </c>
      <c r="AN85" s="90">
        <f>IF(AND(AL84=1,AL85=1),IF('Result Calculations'!$E200=$A85,1,0),0)</f>
        <v>0</v>
      </c>
      <c r="AO85" s="95"/>
      <c r="AP85" s="90">
        <f>IF(AND(AL85=1,AL86=1),IF('Result Calculations'!$E204=$A85,1,0),0)</f>
        <v>0</v>
      </c>
      <c r="AQ85" s="90">
        <f>IF(AND(AL85=1,AL87=1),IF('Result Calculations'!$E205=$A85,1,0),0)</f>
        <v>0</v>
      </c>
      <c r="AR85" s="90">
        <f>IF(AND(AL85=1,AL88=1),IF('Result Calculations'!$E206=$A85,1,0),0)</f>
        <v>0</v>
      </c>
      <c r="AS85" s="90">
        <f t="shared" si="396"/>
        <v>0</v>
      </c>
      <c r="AT85" s="90" t="str">
        <f>IF(AS85=1,IF(ISNUMBER(MATCH(AS85,AS86:AS88,0)),"=",IF(ISNUMBER(MATCH(AS85,AS83:AS84,0)),"=","")),"")</f>
        <v/>
      </c>
      <c r="AU85" s="90">
        <f>IF(AND(AS85=1,AS83=1),IF(AM85=1,1,0),IF(AND(AS85=1,AS84=1),IF(AN85=1,1,0),IF(AND(AS85=1,AS86=1),IF(AP85=1,1,0),IF(AND(AS85=1,AS87=1),IF(AQ85=1,1,0),IF(AND(AS85=1,AS88=1),IF(AR85=1,0),0)))))</f>
        <v>0</v>
      </c>
      <c r="AV85" s="244" t="str">
        <f t="shared" si="421"/>
        <v/>
      </c>
      <c r="AW85" s="90">
        <f t="shared" si="397"/>
        <v>0</v>
      </c>
      <c r="AX85" s="90">
        <f>IF(OR(AB85=1,B85=0,AV85=2),0,IF(ISERROR(RANK(AW85,AW83:AW88,0)),0,RANK(AW85,AW83:AW88,0)))</f>
        <v>0</v>
      </c>
      <c r="AY85" s="90" t="str">
        <f>IF(AX85=1,IF(ISNUMBER(MATCH(AX85,AX86:AX88,0)),"=",IF(ISNUMBER(MATCH(AX85,AX83:AX84,0)),"=","")),"")</f>
        <v/>
      </c>
      <c r="AZ85" s="90">
        <f t="shared" si="398"/>
        <v>0</v>
      </c>
      <c r="BA85" s="90">
        <f>IF(OR(AB85=1,B85=0,AV85=2),0,IF(ISERROR(RANK(AZ85,AZ83:AZ88,0)),0,RANK(AZ85,AZ83:AZ88,0)))</f>
        <v>0</v>
      </c>
      <c r="BB85" s="90" t="str">
        <f>IF(BA85=1,IF(ISNUMBER(MATCH(BA85,BA86:BA88,0)),"=",IF(ISNUMBER(MATCH(BA85,BA83:BA84,0)),"=","")),"")</f>
        <v/>
      </c>
      <c r="BC85" s="108">
        <f t="shared" si="399"/>
        <v>0</v>
      </c>
      <c r="BD85" s="90">
        <f>IF(OR(AB85=1,B85=0,AV85=2),0,IF(ISERROR(RANK(BC85,BC83:BC88,0)),0,RANK(BC85,BC83:BC88,0)))</f>
        <v>0</v>
      </c>
      <c r="BE85" s="90" t="str">
        <f>IF(BD85=1,IF(ISNUMBER(MATCH(BD85,BD86:BD88,0)),"=",IF(ISNUMBER(MATCH(BD85,BD83:BD84,0)),"=","")),"")</f>
        <v/>
      </c>
      <c r="BF85" s="90">
        <f t="shared" si="422"/>
        <v>0</v>
      </c>
      <c r="BG85" s="90">
        <f>IF(AND(BF83=1,BF85=1),IF('Result Calculations'!$E196=$A85,1,0),0)</f>
        <v>0</v>
      </c>
      <c r="BH85" s="90">
        <f>IF(AND(BF84=1,BF85=1),IF('Result Calculations'!$E200=$A85,1,0),0)</f>
        <v>0</v>
      </c>
      <c r="BI85" s="95"/>
      <c r="BJ85" s="90">
        <f>IF(AND(BF85=1,BF86=1),IF('Result Calculations'!$E204=$A85,1,0),0)</f>
        <v>0</v>
      </c>
      <c r="BK85" s="90">
        <f>IF(AND(BF85=1,BF87=1),IF('Result Calculations'!$E205=$A85,1,0),0)</f>
        <v>0</v>
      </c>
      <c r="BL85" s="90">
        <f>IF(AND(BF85=1,BF88=1),IF('Result Calculations'!$E206=$A85,1,0),0)</f>
        <v>0</v>
      </c>
      <c r="BM85" s="90">
        <f t="shared" si="400"/>
        <v>0</v>
      </c>
      <c r="BN85" s="90" t="str">
        <f>IF(BM85=1,IF(ISNUMBER(MATCH(BM85,BM86:BM88,0)),"=",IF(ISNUMBER(MATCH(BM85,BM83:BM84,0)),"=","")),"")</f>
        <v/>
      </c>
      <c r="BO85" s="90">
        <f>IF(AND(BM85=1,BM83=1),IF(BG85=1,1,0),IF(AND(BM85=1,BM84=1),IF(BH85=1,1,0),IF(AND(BM85=1,BM86=1),IF(BJ85=1,1,0),IF(AND(BM85=1,BM87=1),IF(BK85=1,1,0),IF(AND(BM85=1,BM88=1),IF(BL85=1,0),0)))))</f>
        <v>0</v>
      </c>
      <c r="BP85" s="244" t="str">
        <f t="shared" si="401"/>
        <v/>
      </c>
      <c r="BQ85" s="90">
        <f t="shared" si="402"/>
        <v>0</v>
      </c>
      <c r="BR85" s="90">
        <f>IF(OR(AB85=1,B85=0,AV85=2,BP85=3),0,IF(ISERROR(RANK(BQ85,BQ83:BQ88,0)),0,RANK(BQ85,BQ83:BQ88,0)))</f>
        <v>0</v>
      </c>
      <c r="BS85" s="90" t="str">
        <f>IF(BR85=1,IF(ISNUMBER(MATCH(BR85,BR86:BR88,0)),"=",IF(ISNUMBER(MATCH(BR85,BR83:BR84,0)),"=","")),"")</f>
        <v/>
      </c>
      <c r="BT85" s="90">
        <f t="shared" si="403"/>
        <v>0</v>
      </c>
      <c r="BU85" s="90">
        <f>IF(OR(AB85=1,B85=0,AV85=2,BP85=3),0,IF(ISERROR(RANK(BT85,BT83:BT88,0)),0,RANK(BT85,BT83:BT88,0)))</f>
        <v>0</v>
      </c>
      <c r="BV85" s="90" t="str">
        <f>IF(BU85=1,IF(ISNUMBER(MATCH(BU85,BU86:BU88,0)),"=",IF(ISNUMBER(MATCH(BU85,BU83:BU84,0)),"=","")),"")</f>
        <v/>
      </c>
      <c r="BW85" s="108">
        <f t="shared" si="404"/>
        <v>0</v>
      </c>
      <c r="BX85" s="90">
        <f>IF(OR(AB85=1,B85=0,AV85=2,BP83=3),0,IF(ISERROR(RANK(BW85,BW83:BW88,0)),0,RANK(BW85,BW83:BW88,0)))</f>
        <v>0</v>
      </c>
      <c r="BY85" s="90" t="str">
        <f>IF(BX85=1,IF(ISNUMBER(MATCH(BX85,BX86:BX88,0)),"=",IF(ISNUMBER(MATCH(BX85,BX83:BX84,0)),"=","")),"")</f>
        <v/>
      </c>
      <c r="BZ85" s="90">
        <f t="shared" si="423"/>
        <v>0</v>
      </c>
      <c r="CA85" s="90">
        <f>IF(AND(BZ83=1,BZ85=1),IF('Result Calculations'!$E196=$A85,1,0),0)</f>
        <v>0</v>
      </c>
      <c r="CB85" s="90">
        <f>IF(AND(BZ84=1,BZ85=1),IF('Result Calculations'!$E200=$A85,1,0),0)</f>
        <v>0</v>
      </c>
      <c r="CC85" s="95"/>
      <c r="CD85" s="90">
        <f>IF(AND(BZ85=1,BZ86=1),IF('Result Calculations'!$E204=$A85,1,0),0)</f>
        <v>0</v>
      </c>
      <c r="CE85" s="90">
        <f>IF(AND(BZ85=1,BZ87=1),IF('Result Calculations'!$E205=$A85,1,0),0)</f>
        <v>0</v>
      </c>
      <c r="CF85" s="90">
        <f>IF(AND(BZ85=1,BZ88=1),IF('Result Calculations'!$E206=$A85,1,0),0)</f>
        <v>0</v>
      </c>
      <c r="CG85" s="90">
        <f t="shared" si="405"/>
        <v>0</v>
      </c>
      <c r="CH85" s="90" t="str">
        <f>IF(CG85=1,IF(ISNUMBER(MATCH(CG85,CG86:CG88,0)),"=",IF(ISNUMBER(MATCH(CG85,CG83:CG84,0)),"=","")),"")</f>
        <v/>
      </c>
      <c r="CI85" s="90">
        <f>IF(AND(CG85=1,CG83=1),IF(CA85=1,1,0),IF(AND(CG85=1,CG84=1),IF(CB85=1,1,0),IF(AND(CG85=1,CG86=1),IF(CD85=1,1,0),IF(AND(CG85=1,CG87=1),IF(CE85=1,1,0),IF(AND(CG85=1,CG88=1),IF(CF85=1,0),0)))))</f>
        <v>0</v>
      </c>
      <c r="CJ85" s="244" t="str">
        <f t="shared" si="424"/>
        <v/>
      </c>
      <c r="CK85" s="90">
        <f t="shared" si="406"/>
        <v>0</v>
      </c>
      <c r="CL85" s="90">
        <f>IF(OR(AB85=1,B85=0,AV85=2,BP85=3,CJ85=4),0,IF(ISERROR(RANK(CK85,CK83:CK88,0)),0,RANK(CK85,CK83:CK88,0)))</f>
        <v>0</v>
      </c>
      <c r="CM85" s="90" t="str">
        <f>IF(CL85=1,IF(ISNUMBER(MATCH(CL85,CL86:CL88,0)),"=",IF(ISNUMBER(MATCH(CL85,CL83:CL84,0)),"=","")),"")</f>
        <v/>
      </c>
      <c r="CN85" s="90">
        <f t="shared" si="407"/>
        <v>0</v>
      </c>
      <c r="CO85" s="90">
        <f>IF(OR(AB85=1,B85=0,AV85=2,BP85=3,CJ85=4),0,IF(ISERROR(RANK(CN85,CN83:CN88,0)),0,RANK(CN85,CN83:CN88,0)))</f>
        <v>0</v>
      </c>
      <c r="CP85" s="90" t="str">
        <f>IF(CO85=1,IF(ISNUMBER(MATCH(CO85,CO86:CO88,0)),"=",IF(ISNUMBER(MATCH(CO85,CO83:CO84,0)),"=","")),"")</f>
        <v/>
      </c>
      <c r="CQ85" s="108">
        <f t="shared" si="408"/>
        <v>0</v>
      </c>
      <c r="CR85" s="90">
        <f>IF(OR(AB85=1,B85=0,AV85=2,BP83=3,CJ85=4),0,IF(ISERROR(RANK(CQ85,CQ83:CQ88,0)),0,RANK(CQ85,CQ83:CQ88,0)))</f>
        <v>0</v>
      </c>
      <c r="CS85" s="90" t="str">
        <f>IF(CR85=1,IF(ISNUMBER(MATCH(CR85,CR86:CR88,0)),"=",IF(ISNUMBER(MATCH(CR85,CR83:CR84,0)),"=","")),"")</f>
        <v/>
      </c>
      <c r="CT85" s="90">
        <f t="shared" si="425"/>
        <v>0</v>
      </c>
      <c r="CU85" s="90">
        <f>IF(AND(CT83=1,CT85=1),IF('Result Calculations'!$E196=$A85,1,0),0)</f>
        <v>0</v>
      </c>
      <c r="CV85" s="90">
        <f>IF(AND(CT84=1,CT85=1),IF('Result Calculations'!$E200=$A85,1,0),0)</f>
        <v>0</v>
      </c>
      <c r="CW85" s="95"/>
      <c r="CX85" s="90">
        <f>IF(AND(CT85=1,CT86=1),IF('Result Calculations'!$E204=$A85,1,0),0)</f>
        <v>0</v>
      </c>
      <c r="CY85" s="90">
        <f>IF(AND(CT85=1,CT87=1),IF('Result Calculations'!$E205=$A85,1,0),0)</f>
        <v>0</v>
      </c>
      <c r="CZ85" s="90">
        <f>IF(AND(CT85=1,CT88=1),IF('Result Calculations'!$E206=$A85,1,0),0)</f>
        <v>0</v>
      </c>
      <c r="DA85" s="90">
        <f t="shared" si="409"/>
        <v>0</v>
      </c>
      <c r="DB85" s="90" t="str">
        <f>IF(DA85=1,IF(ISNUMBER(MATCH(DA85,DA86:DA88,0)),"=",IF(ISNUMBER(MATCH(DA85,DA83:DA84,0)),"=","")),"")</f>
        <v/>
      </c>
      <c r="DC85" s="90">
        <f>IF(AND(DA85=1,DA83=1),IF(CU85=1,1,0),IF(AND(DA85=1,DA84=1),IF(CV85=1,1,0),IF(AND(DA85=1,DA86=1),IF(CX85=1,1,0),IF(AND(DA85=1,DA87=1),IF(CY85=1,1,0),IF(AND(DA85=1,DA88=1),IF(CZ85=1,0),0)))))</f>
        <v>0</v>
      </c>
      <c r="DD85" s="244" t="str">
        <f t="shared" si="426"/>
        <v/>
      </c>
      <c r="DE85" s="90">
        <f t="shared" si="410"/>
        <v>0</v>
      </c>
      <c r="DF85" s="90">
        <f>IF(OR(AB85=1,B85=0,AV85=2,BP85=3,CJ85=4,DD85=5),0,IF(ISERROR(RANK(DE85,DE83:DE88,0)),0,RANK(DE85,DE83:DE88,0)))</f>
        <v>0</v>
      </c>
      <c r="DG85" s="90" t="str">
        <f>IF(DF85=1,IF(ISNUMBER(MATCH(DF85,DF86:DF88,0)),"=",IF(ISNUMBER(MATCH(DF85,DF83:DF84,0)),"=","")),"")</f>
        <v/>
      </c>
      <c r="DH85" s="90">
        <f t="shared" si="411"/>
        <v>0</v>
      </c>
      <c r="DI85" s="90">
        <f>IF(OR(AB85=1,B85=0,AV85=2,BP85=3,CJ85=4,DD85=5),0,IF(ISERROR(RANK(DH85,DH83:DH88,0)),0,RANK(DH85,DH83:DH88,0)))</f>
        <v>0</v>
      </c>
      <c r="DJ85" s="90" t="str">
        <f>IF(DI85=1,IF(ISNUMBER(MATCH(DI85,DI86:DI88,0)),"=",IF(ISNUMBER(MATCH(DI85,DI83:DI84,0)),"=","")),"")</f>
        <v/>
      </c>
      <c r="DK85" s="108">
        <f t="shared" si="412"/>
        <v>0</v>
      </c>
      <c r="DL85" s="90">
        <f>IF(OR(AB85=1,B85=0,AV85=2,BP83=3,CJ85=4,DD85=5),0,IF(ISERROR(RANK(DK85,DK83:DK88,0)),0,RANK(DK85,DK83:DK88,0)))</f>
        <v>0</v>
      </c>
      <c r="DM85" s="90" t="str">
        <f>IF(DL85=1,IF(ISNUMBER(MATCH(DL85,DL86:DL88,0)),"=",IF(ISNUMBER(MATCH(DL85,DL83:DL84,0)),"=","")),"")</f>
        <v/>
      </c>
      <c r="DN85" s="90">
        <f t="shared" si="427"/>
        <v>0</v>
      </c>
      <c r="DO85" s="90">
        <f>IF(AND(DN83=1,DN85=1),IF('Result Calculations'!$E196=$A85,1,0),0)</f>
        <v>0</v>
      </c>
      <c r="DP85" s="90">
        <f>IF(AND(DN84=1,DN85=1),IF('Result Calculations'!$E200=$A85,1,0),0)</f>
        <v>0</v>
      </c>
      <c r="DQ85" s="95"/>
      <c r="DR85" s="90">
        <f>IF(AND(DN85=1,DN86=1),IF('Result Calculations'!$E204=$A85,1,0),0)</f>
        <v>0</v>
      </c>
      <c r="DS85" s="90">
        <f>IF(AND(DN85=1,DN87=1),IF('Result Calculations'!$E205=$A85,1,0),0)</f>
        <v>0</v>
      </c>
      <c r="DT85" s="90">
        <f>IF(AND(DN85=1,DN88=1),IF('Result Calculations'!$E206=$A85,1,0),0)</f>
        <v>0</v>
      </c>
      <c r="DU85" s="90">
        <f t="shared" si="413"/>
        <v>0</v>
      </c>
      <c r="DV85" s="90" t="str">
        <f>IF(DU85=1,IF(ISNUMBER(MATCH(DU85,DU86:DU88,0)),"=",IF(ISNUMBER(MATCH(DU85,DU83:DU84,0)),"=","")),"")</f>
        <v/>
      </c>
      <c r="DW85" s="90">
        <f>IF(AND(DU85=1,DU83=1),IF(DO85=1,1,0),IF(AND(DU85=1,DU84=1),IF(DP85=1,1,0),IF(AND(DU85=1,DU86=1),IF(DR85=1,1,0),IF(AND(DU85=1,DU87=1),IF(DS85=1,1,0),IF(AND(DU85=1,DU88=1),IF(DT85=1,0),0)))))</f>
        <v>0</v>
      </c>
      <c r="DX85" s="244" t="str">
        <f t="shared" si="428"/>
        <v/>
      </c>
      <c r="DY85" s="248">
        <f t="shared" si="414"/>
        <v>0</v>
      </c>
      <c r="DZ85" s="244">
        <f>RANK(DY85,DY83:DY88,0)</f>
        <v>1</v>
      </c>
      <c r="EA85" s="244" t="str">
        <f>IF(OR(ISNUMBER(MATCH(DZ85,DZ86:DZ88,0)),ISNUMBER(MATCH(DZ85,DZ83:DZ84,0))),"=","")</f>
        <v>=</v>
      </c>
    </row>
    <row r="86" spans="1:131">
      <c r="A86" s="246" t="str">
        <f>Groups!C30</f>
        <v>Caroline Whitehead (Isle Of Man) &amp; Clive McGreal (Isle Of Man)</v>
      </c>
      <c r="B86" s="90">
        <f>SUM(COUNTIF(Results!K:K,A86),COUNTIF(Results!L:L,A86))</f>
        <v>0</v>
      </c>
      <c r="C86" s="90">
        <f>SUM(COUNTIF(Results!K:K,A86))</f>
        <v>0</v>
      </c>
      <c r="D86" s="90">
        <f t="shared" si="415"/>
        <v>0</v>
      </c>
      <c r="E86" s="90">
        <f>SUM(SUMIF(Results!B:B,A86,Results!C:C),SUMIF(Results!J:J,A86,Results!G:G),SUMIF(Results!B:B,A86,Results!D:D),SUMIF(Results!J:J,A86,Results!H:H))</f>
        <v>0</v>
      </c>
      <c r="F86" s="90">
        <f>SUM(SUMIF(Results!B:B,A86,Results!G:G),SUMIF(Results!J:J,A86,Results!C:C),SUMIF(Results!B:B,A86,Results!H:H),SUMIF(Results!J:J,A86,Results!D:D))</f>
        <v>0</v>
      </c>
      <c r="G86" s="108">
        <f t="shared" si="416"/>
        <v>0</v>
      </c>
      <c r="H86" s="90">
        <f t="shared" si="417"/>
        <v>0</v>
      </c>
      <c r="I86" s="90">
        <f>SUM(SUMIF(Results!N:N,A86,Results!R:R),SUMIF(Results!T:T,A86,Results!X:X))</f>
        <v>0</v>
      </c>
      <c r="J86" s="90">
        <f>IF(B86=0,0,RANK(H86,H83:H88,0))</f>
        <v>0</v>
      </c>
      <c r="K86" s="90" t="str">
        <f>IF(J86=1,IF(ISNUMBER(MATCH(J86,J87:J88,0)),"=",IF(ISNUMBER(MATCH(J86,J83:J85,0)),"=","")),"")</f>
        <v/>
      </c>
      <c r="L86" s="90">
        <f t="shared" si="390"/>
        <v>-1</v>
      </c>
      <c r="M86" s="90">
        <f>IF(B86=0,0,IF(ISERROR(RANK(L86,L83:L88,0)),0,RANK(L86,L83:L88,0)))</f>
        <v>0</v>
      </c>
      <c r="N86" s="90" t="str">
        <f>IF(M86=1,IF(ISNUMBER(MATCH(M86,M87:M88,0)),"=",IF(ISNUMBER(MATCH(M86,M83:M85,0)),"=","")),"")</f>
        <v/>
      </c>
      <c r="O86" s="90">
        <f t="shared" si="391"/>
        <v>-1</v>
      </c>
      <c r="P86" s="90">
        <f>IF(B86=0,0,IF(ISERROR(RANK(O86,O83:O88,0)),0,RANK(O86,O83:O88,0)))</f>
        <v>0</v>
      </c>
      <c r="Q86" s="90" t="str">
        <f>IF(P86=1,IF(ISNUMBER(MATCH(P86,P87:P88,0)),"=",IF(ISNUMBER(MATCH(P86,P83:P85,0)),"=","")),"")</f>
        <v/>
      </c>
      <c r="R86" s="90">
        <f t="shared" si="418"/>
        <v>0</v>
      </c>
      <c r="S86" s="90">
        <f>IF(AND(R83=1,R86=1),IF('Result Calculations'!$E197=$A86,1,0),0)</f>
        <v>0</v>
      </c>
      <c r="T86" s="90">
        <f>IF(AND(R85=1,R86=1),IF('Result Calculations'!$E201=$A86,1,0),0)</f>
        <v>0</v>
      </c>
      <c r="U86" s="90">
        <f>IF(AND(R85=1,R86=1),IF('Result Calculations'!$E204=$A86,1,0),0)</f>
        <v>0</v>
      </c>
      <c r="V86" s="95"/>
      <c r="W86" s="90">
        <f>IF(AND(R86=1,R87=1),IF('Result Calculations'!$E207=$A86,1,0),0)</f>
        <v>0</v>
      </c>
      <c r="X86" s="90">
        <f>IF(AND(R86=1,R88=1),IF('Result Calculations'!$E208=$A86,1,0),0)</f>
        <v>0</v>
      </c>
      <c r="Y86" s="90">
        <f t="shared" si="392"/>
        <v>0</v>
      </c>
      <c r="Z86" s="90" t="str">
        <f>IF(Y86=1,IF(ISNUMBER(MATCH(Y86,Y87:Y88,0)),"=",IF(ISNUMBER(MATCH(Y86,Y83:Y85,0)),"=","")),"")</f>
        <v/>
      </c>
      <c r="AA86" s="90">
        <f>IF(AND(Y86=1,Y83=1),IF(S86=1,1,0),IF(AND(Y86=1,Y84=1),IF(T86=1,1,0),IF(AND(Y86=1,Y85=1),IF(U86=1,1,0),IF(AND(Y86=1,Y87=1),IF(W86=1,1,0),IF(AND(Y86=1,Y88=1),IF(X86=1,0),0)))))</f>
        <v>0</v>
      </c>
      <c r="AB86" s="244" t="str">
        <f t="shared" si="419"/>
        <v/>
      </c>
      <c r="AC86" s="90">
        <f t="shared" si="393"/>
        <v>0</v>
      </c>
      <c r="AD86" s="90">
        <f>IF(OR(AB86=1,B86=0),0,IF(ISERROR(RANK(AC86,AC83:AC88,0)),0,RANK(AC86,AC83:AC88,0)))</f>
        <v>0</v>
      </c>
      <c r="AE86" s="90" t="str">
        <f>IF(AD86=1,IF(ISNUMBER(MATCH(AD86,AD87:AD88,0)),"=",IF(ISNUMBER(MATCH(AD86,AD83:AD85,0)),"=","")),"")</f>
        <v/>
      </c>
      <c r="AF86" s="90">
        <f t="shared" si="394"/>
        <v>-1</v>
      </c>
      <c r="AG86" s="90">
        <f>IF(OR(AB86=1,B86=0),0,IF(ISERROR(RANK(AF86,AF83:AF88,0)),0,RANK(AF86,AF83:AF88,0)))</f>
        <v>0</v>
      </c>
      <c r="AH86" s="90" t="str">
        <f>IF(AG86=1,IF(ISNUMBER(MATCH(AG86,AG87:AG88,0)),"=",IF(ISNUMBER(MATCH(AG86,AG83:AG85,0)),"=","")),"")</f>
        <v/>
      </c>
      <c r="AI86" s="90">
        <f t="shared" si="395"/>
        <v>-1</v>
      </c>
      <c r="AJ86" s="90">
        <f>IF(OR(AB86=1,B86=0),0,IF(ISERROR(RANK(AI86,AI83:AI88,0)),0,RANK(AI86,AI83:AI88,0)))</f>
        <v>0</v>
      </c>
      <c r="AK86" s="90" t="str">
        <f>IF(AJ86=1,IF(ISNUMBER(MATCH(AJ86,AJ87:AJ88,0)),"=",IF(ISNUMBER(MATCH(AJ86,AJ83:AJ85,0)),"=","")),"")</f>
        <v/>
      </c>
      <c r="AL86" s="90">
        <f t="shared" si="420"/>
        <v>0</v>
      </c>
      <c r="AM86" s="90">
        <f>IF(AND(AL83=1,AL86=1),IF('Result Calculations'!$E197=$A86,1,0),0)</f>
        <v>0</v>
      </c>
      <c r="AN86" s="90">
        <f>IF(AND(AL85=1,AL86=1),IF('Result Calculations'!$E201=$A86,1,0),0)</f>
        <v>0</v>
      </c>
      <c r="AO86" s="90">
        <f>IF(AND(AL85=1,AL86=1),IF('Result Calculations'!$E204=$A86,1,0),0)</f>
        <v>0</v>
      </c>
      <c r="AP86" s="95"/>
      <c r="AQ86" s="90">
        <f>IF(AND(AL86=1,AL87=1),IF('Result Calculations'!$E207=$A86,1,0),0)</f>
        <v>0</v>
      </c>
      <c r="AR86" s="90">
        <f>IF(AND(AL86=1,AL88=1),IF('Result Calculations'!$E208=$A86,1,0),0)</f>
        <v>0</v>
      </c>
      <c r="AS86" s="90">
        <f t="shared" si="396"/>
        <v>0</v>
      </c>
      <c r="AT86" s="90" t="str">
        <f>IF(AS86=1,IF(ISNUMBER(MATCH(AS86,AS87:AS88,0)),"=",IF(ISNUMBER(MATCH(AS86,AS83:AS85,0)),"=","")),"")</f>
        <v/>
      </c>
      <c r="AU86" s="90">
        <f>IF(AND(AS86=1,AS83=1),IF(AM86=1,1,0),IF(AND(AS86=1,AS84=1),IF(AN86=1,1,0),IF(AND(AS86=1,AS85=1),IF(AO86=1,1,0),IF(AND(AS86=1,AS87=1),IF(AQ86=1,1,0),IF(AND(AS86=1,AS88=1),IF(AR86=1,0),0)))))</f>
        <v>0</v>
      </c>
      <c r="AV86" s="244" t="str">
        <f t="shared" si="421"/>
        <v/>
      </c>
      <c r="AW86" s="90">
        <f t="shared" si="397"/>
        <v>0</v>
      </c>
      <c r="AX86" s="90">
        <f>IF(OR(AB86=1,B86=0,AV86=2),0,IF(ISERROR(RANK(AW86,AW83:AW88,0)),0,RANK(AW86,AW83:AW88,0)))</f>
        <v>0</v>
      </c>
      <c r="AY86" s="90" t="str">
        <f>IF(AX86=1,IF(ISNUMBER(MATCH(AX86,AX87:AX88,0)),"=",IF(ISNUMBER(MATCH(AX86,AX83:AX85,0)),"=","")),"")</f>
        <v/>
      </c>
      <c r="AZ86" s="90">
        <f t="shared" si="398"/>
        <v>0</v>
      </c>
      <c r="BA86" s="90">
        <f>IF(OR(AB86=1,B86=0,AV86=2),0,IF(ISERROR(RANK(AZ86,AZ83:AZ88,0)),0,RANK(AZ86,AZ83:AZ88,0)))</f>
        <v>0</v>
      </c>
      <c r="BB86" s="90" t="str">
        <f>IF(BA86=1,IF(ISNUMBER(MATCH(BA86,BA87:BA88,0)),"=",IF(ISNUMBER(MATCH(BA86,BA83:BA85,0)),"=","")),"")</f>
        <v/>
      </c>
      <c r="BC86" s="108">
        <f t="shared" si="399"/>
        <v>0</v>
      </c>
      <c r="BD86" s="90">
        <f>IF(OR(AB86=1,B86=0,AV86=2),0,IF(ISERROR(RANK(BC86,BC83:BC88,0)),0,RANK(BC86,BC83:BC88,0)))</f>
        <v>0</v>
      </c>
      <c r="BE86" s="90" t="str">
        <f>IF(BD86=1,IF(ISNUMBER(MATCH(BD86,BD87:BD88,0)),"=",IF(ISNUMBER(MATCH(BD86,BD83:BD85,0)),"=","")),"")</f>
        <v/>
      </c>
      <c r="BF86" s="90">
        <f t="shared" si="422"/>
        <v>0</v>
      </c>
      <c r="BG86" s="90">
        <f>IF(AND(BF83=1,BF86=1),IF('Result Calculations'!$E197=$A86,1,0),0)</f>
        <v>0</v>
      </c>
      <c r="BH86" s="90">
        <f>IF(AND(BF85=1,BF86=1),IF('Result Calculations'!$E201=$A86,1,0),0)</f>
        <v>0</v>
      </c>
      <c r="BI86" s="90">
        <f>IF(AND(BF85=1,BF86=1),IF('Result Calculations'!$E204=$A86,1,0),0)</f>
        <v>0</v>
      </c>
      <c r="BJ86" s="95"/>
      <c r="BK86" s="90">
        <f>IF(AND(BF86=1,BF87=1),IF('Result Calculations'!$E207=$A86,1,0),0)</f>
        <v>0</v>
      </c>
      <c r="BL86" s="90">
        <f>IF(AND(BF86=1,BF88=1),IF('Result Calculations'!$E208=$A86,1,0),0)</f>
        <v>0</v>
      </c>
      <c r="BM86" s="90">
        <f t="shared" si="400"/>
        <v>0</v>
      </c>
      <c r="BN86" s="90" t="str">
        <f>IF(BM86=1,IF(ISNUMBER(MATCH(BM86,BM87:BM88,0)),"=",IF(ISNUMBER(MATCH(BM86,BM83:BM85,0)),"=","")),"")</f>
        <v/>
      </c>
      <c r="BO86" s="90">
        <f>IF(AND(BM86=1,BM83=1),IF(BG86=1,1,0),IF(AND(BM86=1,BM84=1),IF(BH86=1,1,0),IF(AND(BM86=1,BM85=1),IF(BI86=1,1,0),IF(AND(BM86=1,BM87=1),IF(BK86=1,1,0),IF(AND(BM86=1,BM88=1),IF(BL86=1,0),0)))))</f>
        <v>0</v>
      </c>
      <c r="BP86" s="244" t="str">
        <f t="shared" si="401"/>
        <v/>
      </c>
      <c r="BQ86" s="90">
        <f t="shared" si="402"/>
        <v>0</v>
      </c>
      <c r="BR86" s="90">
        <f>IF(OR(AB86=1,B86=0,AV86=2,BP86=3),0,IF(ISERROR(RANK(BQ86,BQ83:BQ88,0)),0,RANK(BQ86,BQ83:BQ88,0)))</f>
        <v>0</v>
      </c>
      <c r="BS86" s="90" t="str">
        <f>IF(BR86=1,IF(ISNUMBER(MATCH(BR86,BR87:BR88,0)),"=",IF(ISNUMBER(MATCH(BR86,BR83:BR85,0)),"=","")),"")</f>
        <v/>
      </c>
      <c r="BT86" s="90">
        <f t="shared" si="403"/>
        <v>0</v>
      </c>
      <c r="BU86" s="90">
        <f>IF(OR(AB86=1,B86=0,AV86=2,BP86=3),0,IF(ISERROR(RANK(BT86,BT83:BT88,0)),0,RANK(BT86,BT83:BT88,0)))</f>
        <v>0</v>
      </c>
      <c r="BV86" s="90" t="str">
        <f>IF(BU86=1,IF(ISNUMBER(MATCH(BU86,BU87:BU88,0)),"=",IF(ISNUMBER(MATCH(BU86,BU83:BU85,0)),"=","")),"")</f>
        <v/>
      </c>
      <c r="BW86" s="108">
        <f t="shared" si="404"/>
        <v>0</v>
      </c>
      <c r="BX86" s="90">
        <f>IF(OR(AB86=1,B86=0,AV86=2,BP83=3),0,IF(ISERROR(RANK(BW86,BW83:BW88,0)),0,RANK(BW86,BW83:BW88,0)))</f>
        <v>0</v>
      </c>
      <c r="BY86" s="90" t="str">
        <f>IF(BX86=1,IF(ISNUMBER(MATCH(BX86,BX87:BX88,0)),"=",IF(ISNUMBER(MATCH(BX86,BX83:BX85,0)),"=","")),"")</f>
        <v/>
      </c>
      <c r="BZ86" s="90">
        <f t="shared" si="423"/>
        <v>0</v>
      </c>
      <c r="CA86" s="90">
        <f>IF(AND(BZ83=1,BZ86=1),IF('Result Calculations'!$E197=$A86,1,0),0)</f>
        <v>0</v>
      </c>
      <c r="CB86" s="90">
        <f>IF(AND(BZ85=1,BZ86=1),IF('Result Calculations'!$E201=$A86,1,0),0)</f>
        <v>0</v>
      </c>
      <c r="CC86" s="90">
        <f>IF(AND(BZ85=1,BZ86=1),IF('Result Calculations'!$E204=$A86,1,0),0)</f>
        <v>0</v>
      </c>
      <c r="CD86" s="95"/>
      <c r="CE86" s="90">
        <f>IF(AND(BZ86=1,BZ87=1),IF('Result Calculations'!$E207=$A86,1,0),0)</f>
        <v>0</v>
      </c>
      <c r="CF86" s="90">
        <f>IF(AND(BZ86=1,BZ88=1),IF('Result Calculations'!$E208=$A86,1,0),0)</f>
        <v>0</v>
      </c>
      <c r="CG86" s="90">
        <f t="shared" si="405"/>
        <v>0</v>
      </c>
      <c r="CH86" s="90" t="str">
        <f>IF(CG86=1,IF(ISNUMBER(MATCH(CG86,CG87:CG88,0)),"=",IF(ISNUMBER(MATCH(CG86,CG83:CG85,0)),"=","")),"")</f>
        <v/>
      </c>
      <c r="CI86" s="90">
        <f>IF(AND(CG86=1,CG83=1),IF(CA86=1,1,0),IF(AND(CG86=1,CG84=1),IF(CB86=1,1,0),IF(AND(CG86=1,CG85=1),IF(CC86=1,1,0),IF(AND(CG86=1,CG87=1),IF(CE86=1,1,0),IF(AND(CG86=1,CG88=1),IF(CF86=1,0),0)))))</f>
        <v>0</v>
      </c>
      <c r="CJ86" s="244" t="str">
        <f t="shared" si="424"/>
        <v/>
      </c>
      <c r="CK86" s="90">
        <f t="shared" si="406"/>
        <v>0</v>
      </c>
      <c r="CL86" s="90">
        <f>IF(OR(AB86=1,B86=0,AV86=2,BP86=3,CJ86=4),0,IF(ISERROR(RANK(CK86,CK83:CK88,0)),0,RANK(CK86,CK83:CK88,0)))</f>
        <v>0</v>
      </c>
      <c r="CM86" s="90" t="str">
        <f>IF(CL86=1,IF(ISNUMBER(MATCH(CL86,CL87:CL88,0)),"=",IF(ISNUMBER(MATCH(CL86,CL83:CL85,0)),"=","")),"")</f>
        <v/>
      </c>
      <c r="CN86" s="90">
        <f t="shared" si="407"/>
        <v>0</v>
      </c>
      <c r="CO86" s="90">
        <f>IF(OR(AB86=1,B86=0,AV86=2,BP86=3,CJ86=4),0,IF(ISERROR(RANK(CN86,CN83:CN88,0)),0,RANK(CN86,CN83:CN88,0)))</f>
        <v>0</v>
      </c>
      <c r="CP86" s="90" t="str">
        <f>IF(CO86=1,IF(ISNUMBER(MATCH(CO86,CO87:CO88,0)),"=",IF(ISNUMBER(MATCH(CO86,CO83:CO85,0)),"=","")),"")</f>
        <v/>
      </c>
      <c r="CQ86" s="108">
        <f t="shared" si="408"/>
        <v>0</v>
      </c>
      <c r="CR86" s="90">
        <f>IF(OR(AB86=1,B86=0,AV86=2,BP83=3,CJ86=4),0,IF(ISERROR(RANK(CQ86,CQ83:CQ88,0)),0,RANK(CQ86,CQ83:CQ88,0)))</f>
        <v>0</v>
      </c>
      <c r="CS86" s="90" t="str">
        <f>IF(CR86=1,IF(ISNUMBER(MATCH(CR86,CR87:CR88,0)),"=",IF(ISNUMBER(MATCH(CR86,CR83:CR85,0)),"=","")),"")</f>
        <v/>
      </c>
      <c r="CT86" s="90">
        <f t="shared" si="425"/>
        <v>0</v>
      </c>
      <c r="CU86" s="90">
        <f>IF(AND(CT83=1,CT86=1),IF('Result Calculations'!$E197=$A86,1,0),0)</f>
        <v>0</v>
      </c>
      <c r="CV86" s="90">
        <f>IF(AND(CT85=1,CT86=1),IF('Result Calculations'!$E201=$A86,1,0),0)</f>
        <v>0</v>
      </c>
      <c r="CW86" s="90">
        <f>IF(AND(CT85=1,CT86=1),IF('Result Calculations'!$E204=$A86,1,0),0)</f>
        <v>0</v>
      </c>
      <c r="CX86" s="95"/>
      <c r="CY86" s="90">
        <f>IF(AND(CT86=1,CT87=1),IF('Result Calculations'!$E207=$A86,1,0),0)</f>
        <v>0</v>
      </c>
      <c r="CZ86" s="90">
        <f>IF(AND(CT86=1,CT88=1),IF('Result Calculations'!$E208=$A86,1,0),0)</f>
        <v>0</v>
      </c>
      <c r="DA86" s="90">
        <f t="shared" si="409"/>
        <v>0</v>
      </c>
      <c r="DB86" s="90" t="str">
        <f>IF(DA86=1,IF(ISNUMBER(MATCH(DA86,DA87:DA88,0)),"=",IF(ISNUMBER(MATCH(DA86,DA83:DA85,0)),"=","")),"")</f>
        <v/>
      </c>
      <c r="DC86" s="90">
        <f>IF(AND(DA86=1,DA83=1),IF(CU86=1,1,0),IF(AND(DA86=1,DA84=1),IF(CV86=1,1,0),IF(AND(DA86=1,DA85=1),IF(CW86=1,1,0),IF(AND(DA86=1,DA87=1),IF(CY86=1,1,0),IF(AND(DA86=1,DA88=1),IF(CZ86=1,0),0)))))</f>
        <v>0</v>
      </c>
      <c r="DD86" s="244" t="str">
        <f t="shared" si="426"/>
        <v/>
      </c>
      <c r="DE86" s="90">
        <f t="shared" si="410"/>
        <v>0</v>
      </c>
      <c r="DF86" s="90">
        <f>IF(OR(AB86=1,B86=0,AV86=2,BP86=3,CJ86=4,DD86=5),0,IF(ISERROR(RANK(DE86,DE83:DE88,0)),0,RANK(DE86,DE83:DE88,0)))</f>
        <v>0</v>
      </c>
      <c r="DG86" s="90" t="str">
        <f>IF(DF86=1,IF(ISNUMBER(MATCH(DF86,DF87:DF88,0)),"=",IF(ISNUMBER(MATCH(DF86,DF83:DF85,0)),"=","")),"")</f>
        <v/>
      </c>
      <c r="DH86" s="90">
        <f t="shared" si="411"/>
        <v>0</v>
      </c>
      <c r="DI86" s="90">
        <f>IF(OR(AB86=1,B86=0,AV86=2,BP86=3,CJ86=4,DD86=5),0,IF(ISERROR(RANK(DH86,DH83:DH88,0)),0,RANK(DH86,DH83:DH88,0)))</f>
        <v>0</v>
      </c>
      <c r="DJ86" s="90" t="str">
        <f>IF(DI86=1,IF(ISNUMBER(MATCH(DI86,DI87:DI88,0)),"=",IF(ISNUMBER(MATCH(DI86,DI83:DI85,0)),"=","")),"")</f>
        <v/>
      </c>
      <c r="DK86" s="108">
        <f t="shared" si="412"/>
        <v>0</v>
      </c>
      <c r="DL86" s="90">
        <f>IF(OR(AB86=1,B86=0,AV86=2,BP83=3,CJ86=4,DD86=5),0,IF(ISERROR(RANK(DK86,DK83:DK88,0)),0,RANK(DK86,DK83:DK88,0)))</f>
        <v>0</v>
      </c>
      <c r="DM86" s="90" t="str">
        <f>IF(DL86=1,IF(ISNUMBER(MATCH(DL86,DL87:DL88,0)),"=",IF(ISNUMBER(MATCH(DL86,DL83:DL85,0)),"=","")),"")</f>
        <v/>
      </c>
      <c r="DN86" s="90">
        <f t="shared" si="427"/>
        <v>0</v>
      </c>
      <c r="DO86" s="90">
        <f>IF(AND(DN83=1,DN86=1),IF('Result Calculations'!$E197=$A86,1,0),0)</f>
        <v>0</v>
      </c>
      <c r="DP86" s="90">
        <f>IF(AND(DN85=1,DN86=1),IF('Result Calculations'!$E201=$A86,1,0),0)</f>
        <v>0</v>
      </c>
      <c r="DQ86" s="90">
        <f>IF(AND(DN85=1,DN86=1),IF('Result Calculations'!$E204=$A86,1,0),0)</f>
        <v>0</v>
      </c>
      <c r="DR86" s="95"/>
      <c r="DS86" s="90">
        <f>IF(AND(DN86=1,DN87=1),IF('Result Calculations'!$E207=$A86,1,0),0)</f>
        <v>0</v>
      </c>
      <c r="DT86" s="90">
        <f>IF(AND(DN86=1,DN88=1),IF('Result Calculations'!$E208=$A86,1,0),0)</f>
        <v>0</v>
      </c>
      <c r="DU86" s="90">
        <f t="shared" si="413"/>
        <v>0</v>
      </c>
      <c r="DV86" s="90" t="str">
        <f>IF(DU86=1,IF(ISNUMBER(MATCH(DU86,DU87:DU88,0)),"=",IF(ISNUMBER(MATCH(DU86,DU83:DU85,0)),"=","")),"")</f>
        <v/>
      </c>
      <c r="DW86" s="90">
        <f>IF(AND(DU86=1,DU83=1),IF(DO86=1,1,0),IF(AND(DU86=1,DU84=1),IF(DP86=1,1,0),IF(AND(DU86=1,DU85=1),IF(DQ86=1,1,0),IF(AND(DU86=1,DU87=1),IF(DS86=1,1,0),IF(AND(DU86=1,DU88=1),IF(DT86=1,0),0)))))</f>
        <v>0</v>
      </c>
      <c r="DX86" s="244" t="str">
        <f t="shared" si="428"/>
        <v/>
      </c>
      <c r="DY86" s="248">
        <f t="shared" si="414"/>
        <v>0</v>
      </c>
      <c r="DZ86" s="244">
        <f>RANK(DY86,DY83:DY88,0)</f>
        <v>1</v>
      </c>
      <c r="EA86" s="244" t="str">
        <f>IF(OR(ISNUMBER(MATCH(DZ86,DZ87:DZ88,0)),ISNUMBER(MATCH(DZ86,DZ83:DZ85,0))),"=","")</f>
        <v>=</v>
      </c>
    </row>
    <row r="87" spans="1:131">
      <c r="A87" s="246" t="str">
        <f>Groups!C31</f>
        <v>Sara Marie Nicholls (Wales) &amp; Kristian Crocker (Wales)</v>
      </c>
      <c r="B87" s="90">
        <f>SUM(COUNTIF(Results!K:K,A87),COUNTIF(Results!L:L,A87))</f>
        <v>0</v>
      </c>
      <c r="C87" s="90">
        <f>SUM(COUNTIF(Results!K:K,A87))</f>
        <v>0</v>
      </c>
      <c r="D87" s="90">
        <f t="shared" si="415"/>
        <v>0</v>
      </c>
      <c r="E87" s="90">
        <f>SUM(SUMIF(Results!B:B,A87,Results!C:C),SUMIF(Results!J:J,A87,Results!G:G),SUMIF(Results!B:B,A87,Results!D:D),SUMIF(Results!J:J,A87,Results!H:H))</f>
        <v>0</v>
      </c>
      <c r="F87" s="90">
        <f>SUM(SUMIF(Results!B:B,A87,Results!G:G),SUMIF(Results!J:J,A87,Results!C:C),SUMIF(Results!B:B,A87,Results!H:H),SUMIF(Results!J:J,A87,Results!D:D))</f>
        <v>0</v>
      </c>
      <c r="G87" s="108">
        <f t="shared" si="416"/>
        <v>0</v>
      </c>
      <c r="H87" s="90">
        <f t="shared" si="417"/>
        <v>0</v>
      </c>
      <c r="I87" s="90">
        <f>SUM(SUMIF(Results!N:N,A87,Results!R:R),SUMIF(Results!T:T,A87,Results!X:X))</f>
        <v>0</v>
      </c>
      <c r="J87" s="90">
        <f>IF(B87=0,0,RANK(H87,H83:H88,0))</f>
        <v>0</v>
      </c>
      <c r="K87" s="90" t="str">
        <f>IF(J87=1,IF(ISNUMBER(MATCH(J87,J88,0)),"=",IF(ISNUMBER(MATCH(J87,J83:J86,0)),"=","")),"")</f>
        <v/>
      </c>
      <c r="L87" s="90">
        <f t="shared" si="390"/>
        <v>-1</v>
      </c>
      <c r="M87" s="90">
        <f>IF(B87=0,0,IF(ISERROR(RANK(L87,L83:L88,0)),0,RANK(L87,L83:L88,0)))</f>
        <v>0</v>
      </c>
      <c r="N87" s="90" t="str">
        <f>IF(M87=1,IF(ISNUMBER(MATCH(M87,M88,0)),"=",IF(ISNUMBER(MATCH(M87,M83:M86,0)),"=","")),"")</f>
        <v/>
      </c>
      <c r="O87" s="90">
        <f t="shared" si="391"/>
        <v>-1</v>
      </c>
      <c r="P87" s="90">
        <f>IF(B87=0,0,IF(ISERROR(RANK(O87,O83:O88,0)),0,RANK(O87,O83:O88,0)))</f>
        <v>0</v>
      </c>
      <c r="Q87" s="90" t="str">
        <f>IF(P87=1,IF(ISNUMBER(MATCH(P87,P88,0)),"=",IF(ISNUMBER(MATCH(P87,P83:P86,0)),"=","")),"")</f>
        <v/>
      </c>
      <c r="R87" s="90">
        <f t="shared" si="418"/>
        <v>0</v>
      </c>
      <c r="S87" s="90">
        <f>IF(AND(R83=1,R87=1),IF('Result Calculations'!$E198=$A87,1,0),0)</f>
        <v>0</v>
      </c>
      <c r="T87" s="90">
        <f>IF(AND(R86=1,R87=1),IF('Result Calculations'!$E202=$A87,1,0),0)</f>
        <v>0</v>
      </c>
      <c r="U87" s="90">
        <f>IF(AND(R86=1,R87=1),IF('Result Calculations'!$E205=$A87,1,0),0)</f>
        <v>0</v>
      </c>
      <c r="V87" s="90">
        <f>IF(AND(R86=1,R87=1),IF('Result Calculations'!$E207=$A87,1,0),0)</f>
        <v>0</v>
      </c>
      <c r="W87" s="95"/>
      <c r="X87" s="90">
        <f>IF(AND(R87=1,R88=1),IF('Result Calculations'!$E209=$A87,1,0),0)</f>
        <v>0</v>
      </c>
      <c r="Y87" s="90">
        <f t="shared" si="392"/>
        <v>0</v>
      </c>
      <c r="Z87" s="90" t="str">
        <f>IF(Y87=1,IF(ISNUMBER(MATCH(Y87,Y88,0)),"=",IF(ISNUMBER(MATCH(Y87,Y83:Y86,0)),"=","")),"")</f>
        <v/>
      </c>
      <c r="AA87" s="90">
        <f>IF(AND(Y87=1,Y83=1),IF(S87=1,1,0),IF(AND(Y87=1,Y84=1),IF(T87=1,1,0),IF(AND(Y87=1,Y85=1),IF(U87=1,1,0),IF(AND(Y87=1,Y86=1),IF(V87=1,1,0),IF(AND(Y87=1,Y88=1),IF(X87=1,0),0)))))</f>
        <v>0</v>
      </c>
      <c r="AB87" s="244" t="str">
        <f t="shared" si="419"/>
        <v/>
      </c>
      <c r="AC87" s="90">
        <f t="shared" si="393"/>
        <v>0</v>
      </c>
      <c r="AD87" s="90">
        <f>IF(OR(AB87=1,B87=0),0,IF(ISERROR(RANK(AC87,AC83:AC88,0)),0,RANK(AC87,AC83:AC88,0)))</f>
        <v>0</v>
      </c>
      <c r="AE87" s="90" t="str">
        <f>IF(AD87=1,IF(ISNUMBER(MATCH(AD87,AD88,0)),"=",IF(ISNUMBER(MATCH(AD87,AD83:AD86,0)),"=","")),"")</f>
        <v/>
      </c>
      <c r="AF87" s="90">
        <f t="shared" si="394"/>
        <v>-1</v>
      </c>
      <c r="AG87" s="90">
        <f>IF(OR(AB87=1,B87=0),0,IF(ISERROR(RANK(AF87,AF83:AF88,0)),0,RANK(AF87,AF83:AF88,0)))</f>
        <v>0</v>
      </c>
      <c r="AH87" s="90" t="str">
        <f>IF(AG87=1,IF(ISNUMBER(MATCH(AG87,AG88,0)),"=",IF(ISNUMBER(MATCH(AG87,AG83:AG86,0)),"=","")),"")</f>
        <v/>
      </c>
      <c r="AI87" s="90">
        <f t="shared" si="395"/>
        <v>-1</v>
      </c>
      <c r="AJ87" s="90">
        <f>IF(OR(AB87=1,B87=0),0,IF(ISERROR(RANK(AI87,AI83:AI88,0)),0,RANK(AI87,AI83:AI88,0)))</f>
        <v>0</v>
      </c>
      <c r="AK87" s="90" t="str">
        <f>IF(AJ87=1,IF(ISNUMBER(MATCH(AJ87,AJ88,0)),"=",IF(ISNUMBER(MATCH(AJ87,AJ83:AJ86,0)),"=","")),"")</f>
        <v/>
      </c>
      <c r="AL87" s="90">
        <f t="shared" si="420"/>
        <v>0</v>
      </c>
      <c r="AM87" s="90">
        <f>IF(AND(AL83=1,AL87=1),IF('Result Calculations'!$E198=$A87,1,0),0)</f>
        <v>0</v>
      </c>
      <c r="AN87" s="90">
        <f>IF(AND(AL86=1,AL87=1),IF('Result Calculations'!$E202=$A87,1,0),0)</f>
        <v>0</v>
      </c>
      <c r="AO87" s="90">
        <f>IF(AND(AL86=1,AL87=1),IF('Result Calculations'!$E205=$A87,1,0),0)</f>
        <v>0</v>
      </c>
      <c r="AP87" s="90">
        <f>IF(AND(AL86=1,AL87=1),IF('Result Calculations'!$E207=$A87,1,0),0)</f>
        <v>0</v>
      </c>
      <c r="AQ87" s="95"/>
      <c r="AR87" s="90">
        <f>IF(AND(AL87=1,AL88=1),IF('Result Calculations'!$E209=$A87,1,0),0)</f>
        <v>0</v>
      </c>
      <c r="AS87" s="90">
        <f t="shared" si="396"/>
        <v>0</v>
      </c>
      <c r="AT87" s="90" t="str">
        <f>IF(AS87=1,IF(ISNUMBER(MATCH(AS87,AS88,0)),"=",IF(ISNUMBER(MATCH(AS87,AS83:AS86,0)),"=","")),"")</f>
        <v/>
      </c>
      <c r="AU87" s="90">
        <f>IF(AND(AS87=1,AS83=1),IF(AM87=1,1,0),IF(AND(AS87=1,AS84=1),IF(AN87=1,1,0),IF(AND(AS87=1,AS85=1),IF(AO87=1,1,0),IF(AND(AS87=1,AS86=1),IF(AP87=1,1,0),IF(AND(AS87=1,AS88=1),IF(AR87=1,0),0)))))</f>
        <v>0</v>
      </c>
      <c r="AV87" s="244" t="str">
        <f t="shared" si="421"/>
        <v/>
      </c>
      <c r="AW87" s="90">
        <f t="shared" si="397"/>
        <v>0</v>
      </c>
      <c r="AX87" s="90">
        <f>IF(OR(AB87=1,B87=0,AV87=2),0,IF(ISERROR(RANK(AW87,AW83:AW88,0)),0,RANK(AW87,AW83:AW88,0)))</f>
        <v>0</v>
      </c>
      <c r="AY87" s="90" t="str">
        <f>IF(AX87=1,IF(ISNUMBER(MATCH(AX87,AX88,0)),"=",IF(ISNUMBER(MATCH(AX87,AX83:AX86,0)),"=","")),"")</f>
        <v/>
      </c>
      <c r="AZ87" s="90">
        <f t="shared" si="398"/>
        <v>0</v>
      </c>
      <c r="BA87" s="90">
        <f>IF(OR(AB87=1,B87=0,AV87=2),0,IF(ISERROR(RANK(AZ87,AZ83:AZ88,0)),0,RANK(AZ87,AZ83:AZ88,0)))</f>
        <v>0</v>
      </c>
      <c r="BB87" s="90" t="str">
        <f>IF(BA87=1,IF(ISNUMBER(MATCH(BA87,BA88,0)),"=",IF(ISNUMBER(MATCH(BA87,BA83:BA86,0)),"=","")),"")</f>
        <v/>
      </c>
      <c r="BC87" s="108">
        <f t="shared" si="399"/>
        <v>0</v>
      </c>
      <c r="BD87" s="90">
        <f>IF(OR(AB87=1,B87=0,AV87=2),0,IF(ISERROR(RANK(BC87,BC83:BC88,0)),0,RANK(BC87,BC83:BC88,0)))</f>
        <v>0</v>
      </c>
      <c r="BE87" s="90" t="str">
        <f>IF(BD87=1,IF(ISNUMBER(MATCH(BD87,BD88,0)),"=",IF(ISNUMBER(MATCH(BD87,BD83:BD86,0)),"=","")),"")</f>
        <v/>
      </c>
      <c r="BF87" s="90">
        <f t="shared" si="422"/>
        <v>0</v>
      </c>
      <c r="BG87" s="90">
        <f>IF(AND(BF83=1,BF87=1),IF('Result Calculations'!$E198=$A87,1,0),0)</f>
        <v>0</v>
      </c>
      <c r="BH87" s="90">
        <f>IF(AND(BF86=1,BF87=1),IF('Result Calculations'!$E202=$A87,1,0),0)</f>
        <v>0</v>
      </c>
      <c r="BI87" s="90">
        <f>IF(AND(BF86=1,BF87=1),IF('Result Calculations'!$E205=$A87,1,0),0)</f>
        <v>0</v>
      </c>
      <c r="BJ87" s="90">
        <f>IF(AND(BF86=1,BF87=1),IF('Result Calculations'!$E207=$A87,1,0),0)</f>
        <v>0</v>
      </c>
      <c r="BK87" s="95"/>
      <c r="BL87" s="90">
        <f>IF(AND(BF87=1,BF88=1),IF('Result Calculations'!$E209=$A87,1,0),0)</f>
        <v>0</v>
      </c>
      <c r="BM87" s="90">
        <f t="shared" si="400"/>
        <v>0</v>
      </c>
      <c r="BN87" s="90" t="str">
        <f>IF(BM87=1,IF(ISNUMBER(MATCH(BM87,BM88,0)),"=",IF(ISNUMBER(MATCH(BM87,BM83:BM86,0)),"=","")),"")</f>
        <v/>
      </c>
      <c r="BO87" s="90">
        <f>IF(AND(BM87=1,BM83=1),IF(BG87=1,1,0),IF(AND(BM87=1,BM84=1),IF(BH87=1,1,0),IF(AND(BM87=1,BM85=1),IF(BI87=1,1,0),IF(AND(BM87=1,BM86=1),IF(BJ87=1,1,0),IF(AND(BM87=1,BM88=1),IF(BL87=1,0),0)))))</f>
        <v>0</v>
      </c>
      <c r="BP87" s="244" t="str">
        <f t="shared" si="401"/>
        <v/>
      </c>
      <c r="BQ87" s="90">
        <f t="shared" si="402"/>
        <v>0</v>
      </c>
      <c r="BR87" s="90">
        <f>IF(OR(AB87=1,B87=0,AV87=2,BP87=3),0,IF(ISERROR(RANK(BQ87,BQ83:BQ88,0)),0,RANK(BQ87,BQ83:BQ88,0)))</f>
        <v>0</v>
      </c>
      <c r="BS87" s="90" t="str">
        <f>IF(BR87=1,IF(ISNUMBER(MATCH(BR87,BR88,0)),"=",IF(ISNUMBER(MATCH(BR87,BR83:BR86,0)),"=","")),"")</f>
        <v/>
      </c>
      <c r="BT87" s="90">
        <f t="shared" si="403"/>
        <v>0</v>
      </c>
      <c r="BU87" s="90">
        <f>IF(OR(AB87=1,B87=0,AV87=2,BP87=3),0,IF(ISERROR(RANK(BT87,BT83:BT88,0)),0,RANK(BT87,BT83:BT88,0)))</f>
        <v>0</v>
      </c>
      <c r="BV87" s="90" t="str">
        <f>IF(BU87=1,IF(ISNUMBER(MATCH(BU87,BU88,0)),"=",IF(ISNUMBER(MATCH(BU87,BU83:BU86,0)),"=","")),"")</f>
        <v/>
      </c>
      <c r="BW87" s="108">
        <f t="shared" si="404"/>
        <v>0</v>
      </c>
      <c r="BX87" s="90">
        <f>IF(OR(AB87=1,B87=0,AV87=2,BP83=3),0,IF(ISERROR(RANK(BW87,BW83:BW88,0)),0,RANK(BW87,BW83:BW88,0)))</f>
        <v>0</v>
      </c>
      <c r="BY87" s="90" t="str">
        <f>IF(BX87=1,IF(ISNUMBER(MATCH(BX87,BX88,0)),"=",IF(ISNUMBER(MATCH(BX87,BX83:BX86,0)),"=","")),"")</f>
        <v/>
      </c>
      <c r="BZ87" s="90">
        <f t="shared" si="423"/>
        <v>0</v>
      </c>
      <c r="CA87" s="90">
        <f>IF(AND(BZ83=1,BZ87=1),IF('Result Calculations'!$E198=$A87,1,0),0)</f>
        <v>0</v>
      </c>
      <c r="CB87" s="90">
        <f>IF(AND(BZ86=1,BZ87=1),IF('Result Calculations'!$E202=$A87,1,0),0)</f>
        <v>0</v>
      </c>
      <c r="CC87" s="90">
        <f>IF(AND(BZ86=1,BZ87=1),IF('Result Calculations'!$E205=$A87,1,0),0)</f>
        <v>0</v>
      </c>
      <c r="CD87" s="90">
        <f>IF(AND(BZ86=1,BZ87=1),IF('Result Calculations'!$E207=$A87,1,0),0)</f>
        <v>0</v>
      </c>
      <c r="CE87" s="95"/>
      <c r="CF87" s="90">
        <f>IF(AND(BZ87=1,BZ88=1),IF('Result Calculations'!$E209=$A87,1,0),0)</f>
        <v>0</v>
      </c>
      <c r="CG87" s="90">
        <f t="shared" si="405"/>
        <v>0</v>
      </c>
      <c r="CH87" s="90" t="str">
        <f>IF(CG87=1,IF(ISNUMBER(MATCH(CG87,CG88,0)),"=",IF(ISNUMBER(MATCH(CG87,CG83:CG86,0)),"=","")),"")</f>
        <v/>
      </c>
      <c r="CI87" s="90">
        <f>IF(AND(CG87=1,CG83=1),IF(CA87=1,1,0),IF(AND(CG87=1,CG84=1),IF(CB87=1,1,0),IF(AND(CG87=1,CG85=1),IF(CC87=1,1,0),IF(AND(CG87=1,CG86=1),IF(CD87=1,1,0),IF(AND(CG87=1,CG88=1),IF(CF87=1,0),0)))))</f>
        <v>0</v>
      </c>
      <c r="CJ87" s="244" t="str">
        <f t="shared" si="424"/>
        <v/>
      </c>
      <c r="CK87" s="90">
        <f t="shared" si="406"/>
        <v>0</v>
      </c>
      <c r="CL87" s="90">
        <f>IF(OR(AB87=1,B87=0,AV87=2,BP87=3,CJ87=4),0,IF(ISERROR(RANK(CK87,CK83:CK88,0)),0,RANK(CK87,CK83:CK88,0)))</f>
        <v>0</v>
      </c>
      <c r="CM87" s="90" t="str">
        <f>IF(CL87=1,IF(ISNUMBER(MATCH(CL87,CL88,0)),"=",IF(ISNUMBER(MATCH(CL87,CL83:CL86,0)),"=","")),"")</f>
        <v/>
      </c>
      <c r="CN87" s="90">
        <f t="shared" si="407"/>
        <v>0</v>
      </c>
      <c r="CO87" s="90">
        <f>IF(OR(AB87=1,B87=0,AV87=2,BP87=3,CJ87=4),0,IF(ISERROR(RANK(CN87,CN83:CN88,0)),0,RANK(CN87,CN83:CN88,0)))</f>
        <v>0</v>
      </c>
      <c r="CP87" s="90" t="str">
        <f>IF(CO87=1,IF(ISNUMBER(MATCH(CO87,CO88,0)),"=",IF(ISNUMBER(MATCH(CO87,CO83:CO86,0)),"=","")),"")</f>
        <v/>
      </c>
      <c r="CQ87" s="108">
        <f t="shared" si="408"/>
        <v>0</v>
      </c>
      <c r="CR87" s="90">
        <f>IF(OR(AB87=1,B87=0,AV87=2,BP83=3,CJ87=4),0,IF(ISERROR(RANK(CQ87,CQ83:CQ88,0)),0,RANK(CQ87,CQ83:CQ88,0)))</f>
        <v>0</v>
      </c>
      <c r="CS87" s="90" t="str">
        <f>IF(CR87=1,IF(ISNUMBER(MATCH(CR87,CR88,0)),"=",IF(ISNUMBER(MATCH(CR87,CR83:CR86,0)),"=","")),"")</f>
        <v/>
      </c>
      <c r="CT87" s="90">
        <f t="shared" si="425"/>
        <v>0</v>
      </c>
      <c r="CU87" s="90">
        <f>IF(AND(CT83=1,CT87=1),IF('Result Calculations'!$E198=$A87,1,0),0)</f>
        <v>0</v>
      </c>
      <c r="CV87" s="90">
        <f>IF(AND(CT86=1,CT87=1),IF('Result Calculations'!$E202=$A87,1,0),0)</f>
        <v>0</v>
      </c>
      <c r="CW87" s="90">
        <f>IF(AND(CT86=1,CT87=1),IF('Result Calculations'!$E205=$A87,1,0),0)</f>
        <v>0</v>
      </c>
      <c r="CX87" s="90">
        <f>IF(AND(CT86=1,CT87=1),IF('Result Calculations'!$E207=$A87,1,0),0)</f>
        <v>0</v>
      </c>
      <c r="CY87" s="95"/>
      <c r="CZ87" s="90">
        <f>IF(AND(CT87=1,CT88=1),IF('Result Calculations'!$E209=$A87,1,0),0)</f>
        <v>0</v>
      </c>
      <c r="DA87" s="90">
        <f t="shared" si="409"/>
        <v>0</v>
      </c>
      <c r="DB87" s="90" t="str">
        <f>IF(DA87=1,IF(ISNUMBER(MATCH(DA87,DA88,0)),"=",IF(ISNUMBER(MATCH(DA87,DA83:DA86,0)),"=","")),"")</f>
        <v/>
      </c>
      <c r="DC87" s="90">
        <f>IF(AND(DA87=1,DA83=1),IF(CU87=1,1,0),IF(AND(DA87=1,DA84=1),IF(CV87=1,1,0),IF(AND(DA87=1,DA85=1),IF(CW87=1,1,0),IF(AND(DA87=1,DA86=1),IF(CX87=1,1,0),IF(AND(DA87=1,DA88=1),IF(CZ87=1,0),0)))))</f>
        <v>0</v>
      </c>
      <c r="DD87" s="244" t="str">
        <f t="shared" si="426"/>
        <v/>
      </c>
      <c r="DE87" s="90">
        <f t="shared" si="410"/>
        <v>0</v>
      </c>
      <c r="DF87" s="90">
        <f>IF(OR(AB87=1,B87=0,AV87=2,BP87=3,CJ87=4,DD87=5),0,IF(ISERROR(RANK(DE87,DE83:DE88,0)),0,RANK(DE87,DE83:DE88,0)))</f>
        <v>0</v>
      </c>
      <c r="DG87" s="90" t="str">
        <f>IF(DF87=1,IF(ISNUMBER(MATCH(DF87,DF88,0)),"=",IF(ISNUMBER(MATCH(DF87,DF83:DF86,0)),"=","")),"")</f>
        <v/>
      </c>
      <c r="DH87" s="90">
        <f t="shared" si="411"/>
        <v>0</v>
      </c>
      <c r="DI87" s="90">
        <f>IF(OR(AB87=1,B87=0,AV87=2,BP87=3,CJ87=4,DD87=5),0,IF(ISERROR(RANK(DH87,DH83:DH88,0)),0,RANK(DH87,DH83:DH88,0)))</f>
        <v>0</v>
      </c>
      <c r="DJ87" s="90" t="str">
        <f>IF(DI87=1,IF(ISNUMBER(MATCH(DI87,DI88,0)),"=",IF(ISNUMBER(MATCH(DI87,DI83:DI86,0)),"=","")),"")</f>
        <v/>
      </c>
      <c r="DK87" s="108">
        <f t="shared" si="412"/>
        <v>0</v>
      </c>
      <c r="DL87" s="90">
        <f>IF(OR(AB87=1,B87=0,AV87=2,BP83=3,CJ87=4,DD87=5),0,IF(ISERROR(RANK(DK87,DK83:DK88,0)),0,RANK(DK87,DK83:DK88,0)))</f>
        <v>0</v>
      </c>
      <c r="DM87" s="90" t="str">
        <f>IF(DL87=1,IF(ISNUMBER(MATCH(DL87,DL88,0)),"=",IF(ISNUMBER(MATCH(DL87,DL83:DL86,0)),"=","")),"")</f>
        <v/>
      </c>
      <c r="DN87" s="90">
        <f t="shared" si="427"/>
        <v>0</v>
      </c>
      <c r="DO87" s="90">
        <f>IF(AND(DN83=1,DN87=1),IF('Result Calculations'!$E198=$A87,1,0),0)</f>
        <v>0</v>
      </c>
      <c r="DP87" s="90">
        <f>IF(AND(DN86=1,DN87=1),IF('Result Calculations'!$E202=$A87,1,0),0)</f>
        <v>0</v>
      </c>
      <c r="DQ87" s="90">
        <f>IF(AND(DN86=1,DN87=1),IF('Result Calculations'!$E205=$A87,1,0),0)</f>
        <v>0</v>
      </c>
      <c r="DR87" s="90">
        <f>IF(AND(DN86=1,DN87=1),IF('Result Calculations'!$E207=$A87,1,0),0)</f>
        <v>0</v>
      </c>
      <c r="DS87" s="95"/>
      <c r="DT87" s="90">
        <f>IF(AND(DN87=1,DN88=1),IF('Result Calculations'!$E209=$A87,1,0),0)</f>
        <v>0</v>
      </c>
      <c r="DU87" s="90">
        <f t="shared" si="413"/>
        <v>0</v>
      </c>
      <c r="DV87" s="90" t="str">
        <f>IF(DU87=1,IF(ISNUMBER(MATCH(DU87,DU88,0)),"=",IF(ISNUMBER(MATCH(DU87,DU83:DU86,0)),"=","")),"")</f>
        <v/>
      </c>
      <c r="DW87" s="90">
        <f>IF(AND(DU87=1,DU83=1),IF(DO87=1,1,0),IF(AND(DU87=1,DU84=1),IF(DP87=1,1,0),IF(AND(DU87=1,DU85=1),IF(DQ87=1,1,0),IF(AND(DU87=1,DU86=1),IF(DR87=1,1,0),IF(AND(DU87=1,DU88=1),IF(DT87=1,0),0)))))</f>
        <v>0</v>
      </c>
      <c r="DX87" s="244" t="str">
        <f t="shared" si="428"/>
        <v/>
      </c>
      <c r="DY87" s="248">
        <f t="shared" si="414"/>
        <v>0</v>
      </c>
      <c r="DZ87" s="244">
        <f>RANK(DY87,DY83:DY88,0)</f>
        <v>1</v>
      </c>
      <c r="EA87" s="244" t="str">
        <f>IF(OR(ISNUMBER(MATCH(DZ87,DZ88:DZ88,0)),ISNUMBER(MATCH(DZ87,DZ83:DZ86,0))),"=","")</f>
        <v>=</v>
      </c>
    </row>
    <row r="88" spans="1:131">
      <c r="A88" s="246" t="str">
        <f>Groups!C32</f>
        <v>Marianne Kuenzle (Switzerland ) &amp; Beat Matti (Switzerland )</v>
      </c>
      <c r="B88" s="90">
        <f>SUM(COUNTIF(Results!K:K,A88),COUNTIF(Results!L:L,A88))</f>
        <v>0</v>
      </c>
      <c r="C88" s="90">
        <f>SUM(COUNTIF(Results!K:K,A88))</f>
        <v>0</v>
      </c>
      <c r="D88" s="90">
        <f t="shared" si="415"/>
        <v>0</v>
      </c>
      <c r="E88" s="90">
        <f>SUM(SUMIF(Results!B:B,A88,Results!C:C),SUMIF(Results!J:J,A88,Results!G:G),SUMIF(Results!B:B,A88,Results!D:D),SUMIF(Results!J:J,A88,Results!H:H))</f>
        <v>0</v>
      </c>
      <c r="F88" s="90">
        <f>SUM(SUMIF(Results!B:B,A88,Results!G:G),SUMIF(Results!J:J,A88,Results!C:C),SUMIF(Results!B:B,A88,Results!H:H),SUMIF(Results!J:J,A88,Results!D:D))</f>
        <v>0</v>
      </c>
      <c r="G88" s="108">
        <f t="shared" si="416"/>
        <v>0</v>
      </c>
      <c r="H88" s="90">
        <f t="shared" si="417"/>
        <v>0</v>
      </c>
      <c r="I88" s="90">
        <f>SUM(SUMIF(Results!N:N,A88,Results!R:R),SUMIF(Results!T:T,A88,Results!X:X))</f>
        <v>0</v>
      </c>
      <c r="J88" s="90">
        <f>IF(B88=0,0,RANK(H88,H83:H88,0))</f>
        <v>0</v>
      </c>
      <c r="K88" s="90" t="str">
        <f>IF(J88=1,IF(ISNUMBER(MATCH(J88,J83:J87,0)),"=",""),"")</f>
        <v/>
      </c>
      <c r="L88" s="90">
        <f t="shared" si="390"/>
        <v>-1</v>
      </c>
      <c r="M88" s="90">
        <f>IF(B88=0,0,IF(ISERROR(RANK(L88,L83:L88,0)),0,RANK(L88,L83:L88,0)))</f>
        <v>0</v>
      </c>
      <c r="N88" s="90" t="str">
        <f>IF(M88=1,IF(ISNUMBER(MATCH(M88,M83:M87,0)),"=",""),"")</f>
        <v/>
      </c>
      <c r="O88" s="90">
        <f t="shared" si="391"/>
        <v>-1</v>
      </c>
      <c r="P88" s="90">
        <f>IF(B88=0,0,IF(ISERROR(RANK(O88,O83:O88,0)),0,RANK(O88,O83:O88,0)))</f>
        <v>0</v>
      </c>
      <c r="Q88" s="90" t="str">
        <f>IF(P88=1,IF(ISNUMBER(MATCH(P88,P83:P87,0)),"=",""),"")</f>
        <v/>
      </c>
      <c r="R88" s="90">
        <f t="shared" si="418"/>
        <v>0</v>
      </c>
      <c r="S88" s="90">
        <f>IF(AND(R83=1,R88=1),IF('Result Calculations'!$E199=$A88,1,0),0)</f>
        <v>0</v>
      </c>
      <c r="T88" s="90">
        <f>IF(AND(R87=1,R88=1),IF('Result Calculations'!$E203=$A88,1,0),0)</f>
        <v>0</v>
      </c>
      <c r="U88" s="90">
        <f>IF(AND(R87=1,R88=1),IF('Result Calculations'!$E206=$A88,1,0),0)</f>
        <v>0</v>
      </c>
      <c r="V88" s="90">
        <f>IF(AND(R86=1,R88=1),IF('Result Calculations'!$E208=$A88,1,0),0)</f>
        <v>0</v>
      </c>
      <c r="W88" s="90">
        <f>IF(AND(R87=1,R88=1),IF('Result Calculations'!$E209=$A178,1,0),0)</f>
        <v>0</v>
      </c>
      <c r="X88" s="95"/>
      <c r="Y88" s="90">
        <f t="shared" si="392"/>
        <v>0</v>
      </c>
      <c r="Z88" s="90" t="str">
        <f>IF(Y88=1,IF(ISNUMBER(MATCH(Y88,Y83:Y87,0)),"=",""),"")</f>
        <v/>
      </c>
      <c r="AA88" s="90">
        <f>IF(AND(Y88=1,Y83=1),IF(S88=1,1,0),IF(AND(Y88=1,Y84=1),IF(#REF!=1,1,0),IF(AND(Y88=1,Y85=1),IF(U88=1,1,0),IF(AND(Y88=1,Y86=1),IF(V88=1,1,0),IF(AND(Y88=1,Y87=1),IF(W88=1,0),0)))))</f>
        <v>0</v>
      </c>
      <c r="AB88" s="244" t="str">
        <f t="shared" si="419"/>
        <v/>
      </c>
      <c r="AC88" s="90">
        <f t="shared" si="393"/>
        <v>0</v>
      </c>
      <c r="AD88" s="90">
        <f>IF(OR(AB88=1,B88=0),0,IF(ISERROR(RANK(AC88,AC83:AC88,0)),0,RANK(AC88,AC83:AC88,0)))</f>
        <v>0</v>
      </c>
      <c r="AE88" s="90" t="str">
        <f>IF(AD88=1,IF(ISNUMBER(MATCH(AD88,AD83:AD87,0)),"=",""),"")</f>
        <v/>
      </c>
      <c r="AF88" s="90">
        <f t="shared" si="394"/>
        <v>-1</v>
      </c>
      <c r="AG88" s="90">
        <f>IF(OR(AB88=1,B88=0),0,IF(ISERROR(RANK(AF88,AF83:AF88,0)),0,RANK(AF88,AF83:AF88,0)))</f>
        <v>0</v>
      </c>
      <c r="AH88" s="90" t="str">
        <f>IF(AG88=1,IF(ISNUMBER(MATCH(AG88,AG83:AG87,0)),"=",""),"")</f>
        <v/>
      </c>
      <c r="AI88" s="90">
        <f t="shared" si="395"/>
        <v>-1</v>
      </c>
      <c r="AJ88" s="90">
        <f>IF(OR(AB88=1,B88=0),0,IF(ISERROR(RANK(AI88,AI83:AI88,0)),0,RANK(AI88,AI83:AI88,0)))</f>
        <v>0</v>
      </c>
      <c r="AK88" s="90" t="str">
        <f>IF(AJ88=1,IF(ISNUMBER(MATCH(AJ88,AJ83:AJ87,0)),"=",""),"")</f>
        <v/>
      </c>
      <c r="AL88" s="90">
        <f t="shared" si="420"/>
        <v>0</v>
      </c>
      <c r="AM88" s="90">
        <f>IF(AND(AL83=1,AL88=1),IF('Result Calculations'!$E199=$A88,1,0),0)</f>
        <v>0</v>
      </c>
      <c r="AN88" s="90">
        <f>IF(AND(AL87=1,AL88=1),IF('Result Calculations'!$E203=$A88,1,0),0)</f>
        <v>0</v>
      </c>
      <c r="AO88" s="90">
        <f>IF(AND(AL87=1,AL88=1),IF('Result Calculations'!$E206=$A88,1,0),0)</f>
        <v>0</v>
      </c>
      <c r="AP88" s="90">
        <f>IF(AND(AL86=1,AL88=1),IF('Result Calculations'!$E208=$A88,1,0),0)</f>
        <v>0</v>
      </c>
      <c r="AQ88" s="90">
        <f>IF(AND(AL87=1,AL88=1),IF('Result Calculations'!$E209=$A178,1,0),0)</f>
        <v>0</v>
      </c>
      <c r="AR88" s="95"/>
      <c r="AS88" s="90">
        <f t="shared" si="396"/>
        <v>0</v>
      </c>
      <c r="AT88" s="90" t="str">
        <f>IF(AS88=1,IF(ISNUMBER(MATCH(AS88,AS83:AS87,0)),"=",""),"")</f>
        <v/>
      </c>
      <c r="AU88" s="90">
        <f>IF(AND(AS88=1,AS83=1),IF(AM88=1,1,0),IF(AND(AS88=1,AS84=1),IF(L88=1,1,0),IF(AND(AS88=1,AS85=1),IF(AO88=1,1,0),IF(AND(AS88=1,AS86=1),IF(AP88=1,1,0),IF(AND(AS88=1,AS87=1),IF(AQ88=1,0),0)))))</f>
        <v>0</v>
      </c>
      <c r="AV88" s="244" t="str">
        <f t="shared" si="421"/>
        <v/>
      </c>
      <c r="AW88" s="90">
        <f t="shared" si="397"/>
        <v>0</v>
      </c>
      <c r="AX88" s="90">
        <f>IF(OR(AB88=1,B88=0,AV88=2),0,IF(ISERROR(RANK(AW88,AW83:AW88,0)),0,RANK(AW88,AW83:AW88,0)))</f>
        <v>0</v>
      </c>
      <c r="AY88" s="90" t="str">
        <f>IF(AX88=1,IF(ISNUMBER(MATCH(AX88,AX83:AX87,0)),"=",""),"")</f>
        <v/>
      </c>
      <c r="AZ88" s="90">
        <f t="shared" si="398"/>
        <v>0</v>
      </c>
      <c r="BA88" s="90">
        <f>IF(OR(AB88=1,B88=0,AV88=2),0,IF(ISERROR(RANK(AZ88,AZ83:AZ88,0)),0,RANK(AZ88,AZ83:AZ88,0)))</f>
        <v>0</v>
      </c>
      <c r="BB88" s="90" t="str">
        <f>IF(BA88=1,IF(ISNUMBER(MATCH(BA88,BA83:BA87,0)),"=",""),"")</f>
        <v/>
      </c>
      <c r="BC88" s="108">
        <f t="shared" si="399"/>
        <v>0</v>
      </c>
      <c r="BD88" s="90">
        <f>IF(OR(AB88=1,B88=0,AV88=2),0,IF(ISERROR(RANK(BC88,BC83:BC88,0)),0,RANK(BC88,BC83:BC88,0)))</f>
        <v>0</v>
      </c>
      <c r="BE88" s="90" t="str">
        <f>IF(BD88=1,IF(ISNUMBER(MATCH(BD88,BD83:BD87,0)),"=",""),"")</f>
        <v/>
      </c>
      <c r="BF88" s="90">
        <f t="shared" si="422"/>
        <v>0</v>
      </c>
      <c r="BG88" s="90">
        <f>IF(AND(BF83=1,BF88=1),IF('Result Calculations'!$E199=$A88,1,0),0)</f>
        <v>0</v>
      </c>
      <c r="BH88" s="90">
        <f>IF(AND(BF87=1,BF88=1),IF('Result Calculations'!$E203=$A88,1,0),0)</f>
        <v>0</v>
      </c>
      <c r="BI88" s="90">
        <f>IF(AND(BF87=1,BF88=1),IF('Result Calculations'!$E206=$A88,1,0),0)</f>
        <v>0</v>
      </c>
      <c r="BJ88" s="90">
        <f>IF(AND(BF86=1,BF88=1),IF('Result Calculations'!$E208=$A88,1,0),0)</f>
        <v>0</v>
      </c>
      <c r="BK88" s="90">
        <f>IF(AND(BF87=1,BF88=1),IF('Result Calculations'!$E209=$A178,1,0),0)</f>
        <v>0</v>
      </c>
      <c r="BL88" s="95"/>
      <c r="BM88" s="90">
        <f t="shared" si="400"/>
        <v>0</v>
      </c>
      <c r="BN88" s="90" t="str">
        <f>IF(BM88=1,IF(ISNUMBER(MATCH(BM88,BM83:BM87,0)),"=",""),"")</f>
        <v/>
      </c>
      <c r="BO88" s="90">
        <f>IF(AND(BM88=1,BM83=1),IF(BG88=1,1,0),IF(AND(BM88=1,BM84=1),IF(AF88=1,1,0),IF(AND(BM88=1,BM85=1),IF(BI88=1,1,0),IF(AND(BM88=1,BM86=1),IF(BJ88=1,1,0),IF(AND(BM88=1,BM87=1),IF(BK88=1,0),0)))))</f>
        <v>0</v>
      </c>
      <c r="BP88" s="244" t="str">
        <f t="shared" si="401"/>
        <v/>
      </c>
      <c r="BQ88" s="90">
        <f t="shared" si="402"/>
        <v>0</v>
      </c>
      <c r="BR88" s="90">
        <f>IF(OR(AB88=1,B88=0,AV88=2,BP88=3),0,IF(ISERROR(RANK(BQ88,BQ83:BQ88,0)),0,RANK(BQ88,BQ83:BQ88,0)))</f>
        <v>0</v>
      </c>
      <c r="BS88" s="90" t="str">
        <f>IF(BR88=1,IF(ISNUMBER(MATCH(BR88,BR83:BR87,0)),"=",""),"")</f>
        <v/>
      </c>
      <c r="BT88" s="90">
        <f t="shared" si="403"/>
        <v>0</v>
      </c>
      <c r="BU88" s="90">
        <f>IF(OR(AB88=1,B88=0,AV88=2,BP88=3),0,IF(ISERROR(RANK(BT88,BT83:BT88,0)),0,RANK(BT88,BT83:BT88,0)))</f>
        <v>0</v>
      </c>
      <c r="BV88" s="90" t="str">
        <f>IF(BU88=1,IF(ISNUMBER(MATCH(BU88,BU83:BU87,0)),"=",""),"")</f>
        <v/>
      </c>
      <c r="BW88" s="108">
        <f t="shared" si="404"/>
        <v>0</v>
      </c>
      <c r="BX88" s="90">
        <f>IF(OR(AB88=1,B88=0,AV88=2,BP83=3),0,IF(ISERROR(RANK(BW88,BW83:BW88,0)),0,RANK(BW88,BW83:BW88,0)))</f>
        <v>0</v>
      </c>
      <c r="BY88" s="90" t="str">
        <f>IF(BX88=1,IF(ISNUMBER(MATCH(BX88,BX83:BX87,0)),"=",""),"")</f>
        <v/>
      </c>
      <c r="BZ88" s="90">
        <f t="shared" si="423"/>
        <v>0</v>
      </c>
      <c r="CA88" s="90">
        <f>IF(AND(BZ83=1,BZ88=1),IF('Result Calculations'!$E199=$A88,1,0),0)</f>
        <v>0</v>
      </c>
      <c r="CB88" s="90">
        <f>IF(AND(BZ87=1,BZ88=1),IF('Result Calculations'!$E203=$A88,1,0),0)</f>
        <v>0</v>
      </c>
      <c r="CC88" s="90">
        <f>IF(AND(BZ87=1,BZ88=1),IF('Result Calculations'!$E206=$A88,1,0),0)</f>
        <v>0</v>
      </c>
      <c r="CD88" s="90">
        <f>IF(AND(BZ86=1,BZ88=1),IF('Result Calculations'!$E208=$A88,1,0),0)</f>
        <v>0</v>
      </c>
      <c r="CE88" s="90">
        <f>IF(AND(BZ87=1,BZ88=1),IF('Result Calculations'!$E209=$A178,1,0),0)</f>
        <v>0</v>
      </c>
      <c r="CF88" s="95"/>
      <c r="CG88" s="90">
        <f t="shared" si="405"/>
        <v>0</v>
      </c>
      <c r="CH88" s="90" t="str">
        <f>IF(CG88=1,IF(ISNUMBER(MATCH(CG88,CG83:CG87,0)),"=",""),"")</f>
        <v/>
      </c>
      <c r="CI88" s="90">
        <f>IF(AND(CG88=1,CG83=1),IF(CA88=1,1,0),IF(AND(CG88=1,CG84=1),IF(AZ88=1,1,0),IF(AND(CG88=1,CG85=1),IF(CC88=1,1,0),IF(AND(CG88=1,CG86=1),IF(CD88=1,1,0),IF(AND(CG88=1,CG87=1),IF(CE88=1,0),0)))))</f>
        <v>0</v>
      </c>
      <c r="CJ88" s="244" t="str">
        <f t="shared" si="424"/>
        <v/>
      </c>
      <c r="CK88" s="90">
        <f t="shared" si="406"/>
        <v>0</v>
      </c>
      <c r="CL88" s="90">
        <f>IF(OR(AB88=1,B88=0,AV88=2,BP88=3,CJ88=4),0,IF(ISERROR(RANK(CK88,CK83:CK88,0)),0,RANK(CK88,CK83:CK88,0)))</f>
        <v>0</v>
      </c>
      <c r="CM88" s="90" t="str">
        <f>IF(CL88=1,IF(ISNUMBER(MATCH(CL88,CL83:CL87,0)),"=",""),"")</f>
        <v/>
      </c>
      <c r="CN88" s="90">
        <f t="shared" si="407"/>
        <v>0</v>
      </c>
      <c r="CO88" s="90">
        <f>IF(OR(AB88=1,B88=0,AV88=2,BP88=3,CJ88=4),0,IF(ISERROR(RANK(CN88,CN83:CN88,0)),0,RANK(CN88,CN83:CN88,0)))</f>
        <v>0</v>
      </c>
      <c r="CP88" s="90" t="str">
        <f>IF(CO88=1,IF(ISNUMBER(MATCH(CO88,CO83:CO87,0)),"=",""),"")</f>
        <v/>
      </c>
      <c r="CQ88" s="108">
        <f t="shared" si="408"/>
        <v>0</v>
      </c>
      <c r="CR88" s="90">
        <f>IF(OR(AB88=1,B88=0,AV88=2,BP83=3,CJ88=4),0,IF(ISERROR(RANK(CQ88,CQ83:CQ88,0)),0,RANK(CQ88,CQ83:CQ88,0)))</f>
        <v>0</v>
      </c>
      <c r="CS88" s="90" t="str">
        <f>IF(CR88=1,IF(ISNUMBER(MATCH(CR88,CR83:CR87,0)),"=",""),"")</f>
        <v/>
      </c>
      <c r="CT88" s="90">
        <f t="shared" si="425"/>
        <v>0</v>
      </c>
      <c r="CU88" s="90">
        <f>IF(AND(CT83=1,CT88=1),IF('Result Calculations'!$E199=$A88,1,0),0)</f>
        <v>0</v>
      </c>
      <c r="CV88" s="90">
        <f>IF(AND(CT87=1,CT88=1),IF('Result Calculations'!$E203=$A88,1,0),0)</f>
        <v>0</v>
      </c>
      <c r="CW88" s="90">
        <f>IF(AND(CT87=1,CT88=1),IF('Result Calculations'!$E206=$A88,1,0),0)</f>
        <v>0</v>
      </c>
      <c r="CX88" s="90">
        <f>IF(AND(CT86=1,CT88=1),IF('Result Calculations'!$E208=$A88,1,0),0)</f>
        <v>0</v>
      </c>
      <c r="CY88" s="90">
        <f>IF(AND(CT87=1,CT88=1),IF('Result Calculations'!$E209=$A178,1,0),0)</f>
        <v>0</v>
      </c>
      <c r="CZ88" s="95"/>
      <c r="DA88" s="90">
        <f t="shared" si="409"/>
        <v>0</v>
      </c>
      <c r="DB88" s="90" t="str">
        <f>IF(DA88=1,IF(ISNUMBER(MATCH(DA88,DA83:DA87,0)),"=",""),"")</f>
        <v/>
      </c>
      <c r="DC88" s="90">
        <f>IF(AND(DA88=1,DA83=1),IF(CU88=1,1,0),IF(AND(DA88=1,DA84=1),IF(BT88=1,1,0),IF(AND(DA88=1,DA85=1),IF(CW88=1,1,0),IF(AND(DA88=1,DA86=1),IF(CX88=1,1,0),IF(AND(DA88=1,DA87=1),IF(CY88=1,0),0)))))</f>
        <v>0</v>
      </c>
      <c r="DD88" s="244" t="str">
        <f t="shared" si="426"/>
        <v/>
      </c>
      <c r="DE88" s="90">
        <f t="shared" si="410"/>
        <v>0</v>
      </c>
      <c r="DF88" s="90">
        <f>IF(OR(AB88=1,B88=0,AV88=2,BP88=3,CJ88=4,DD88=5),0,IF(ISERROR(RANK(DE88,DE83:DE88,0)),0,RANK(DE88,DE83:DE88,0)))</f>
        <v>0</v>
      </c>
      <c r="DG88" s="90" t="str">
        <f>IF(DF88=1,IF(ISNUMBER(MATCH(DF88,DF83:DF87,0)),"=",""),"")</f>
        <v/>
      </c>
      <c r="DH88" s="90">
        <f t="shared" si="411"/>
        <v>0</v>
      </c>
      <c r="DI88" s="90">
        <f>IF(OR(AB88=1,B88=0,AV88=2,BP88=3,CJ88=4,DD88=5),0,IF(ISERROR(RANK(DH88,DH83:DH88,0)),0,RANK(DH88,DH83:DH88,0)))</f>
        <v>0</v>
      </c>
      <c r="DJ88" s="90" t="str">
        <f>IF(DI88=1,IF(ISNUMBER(MATCH(DI88,DI83:DI87,0)),"=",""),"")</f>
        <v/>
      </c>
      <c r="DK88" s="108">
        <f t="shared" si="412"/>
        <v>0</v>
      </c>
      <c r="DL88" s="90">
        <f>IF(OR(AB88=1,B88=0,AV88=2,BP83=3,CJ88=4,DD88=5),0,IF(ISERROR(RANK(DK88,DK83:DK88,0)),0,RANK(DK88,DK83:DK88,0)))</f>
        <v>0</v>
      </c>
      <c r="DM88" s="90" t="str">
        <f>IF(DL88=1,IF(ISNUMBER(MATCH(DL88,DL83:DL87,0)),"=",""),"")</f>
        <v/>
      </c>
      <c r="DN88" s="90">
        <f t="shared" si="427"/>
        <v>0</v>
      </c>
      <c r="DO88" s="90">
        <f>IF(AND(DN83=1,DN88=1),IF('Result Calculations'!$E199=$A88,1,0),0)</f>
        <v>0</v>
      </c>
      <c r="DP88" s="90">
        <f>IF(AND(DN87=1,DN88=1),IF('Result Calculations'!$E203=$A88,1,0),0)</f>
        <v>0</v>
      </c>
      <c r="DQ88" s="90">
        <f>IF(AND(DN87=1,DN88=1),IF('Result Calculations'!$E206=$A88,1,0),0)</f>
        <v>0</v>
      </c>
      <c r="DR88" s="90">
        <f>IF(AND(DN86=1,DN88=1),IF('Result Calculations'!$E208=$A88,1,0),0)</f>
        <v>0</v>
      </c>
      <c r="DS88" s="90">
        <f>IF(AND(DN87=1,DN88=1),IF('Result Calculations'!$E209=$A178,1,0),0)</f>
        <v>0</v>
      </c>
      <c r="DT88" s="95"/>
      <c r="DU88" s="90">
        <f t="shared" si="413"/>
        <v>0</v>
      </c>
      <c r="DV88" s="90" t="str">
        <f>IF(DU88=1,IF(ISNUMBER(MATCH(DU88,DU83:DU87,0)),"=",""),"")</f>
        <v/>
      </c>
      <c r="DW88" s="90">
        <f>IF(AND(DU88=1,DU83=1),IF(DO88=1,1,0),IF(AND(DU88=1,DU84=1),IF(CN88=1,1,0),IF(AND(DU88=1,DU85=1),IF(DQ88=1,1,0),IF(AND(DU88=1,DU86=1),IF(DR88=1,1,0),IF(AND(DU88=1,DU87=1),IF(DS88=1,0),0)))))</f>
        <v>0</v>
      </c>
      <c r="DX88" s="244" t="str">
        <f t="shared" si="428"/>
        <v/>
      </c>
      <c r="DY88" s="248">
        <f t="shared" si="414"/>
        <v>0</v>
      </c>
      <c r="DZ88" s="244">
        <f>RANK(DY88,DY83:DY88,0)</f>
        <v>1</v>
      </c>
      <c r="EA88" s="244" t="str">
        <f>IF(ISNUMBER(MATCH(DZ88,DZ83:DZ87,0)),"=","")</f>
        <v>=</v>
      </c>
    </row>
    <row r="89" spans="1:131">
      <c r="B89" s="90"/>
      <c r="C89" s="90"/>
      <c r="D89" s="90"/>
      <c r="E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244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244"/>
      <c r="BR89" s="90"/>
      <c r="BS89" s="90"/>
      <c r="BT89" s="90"/>
      <c r="BU89" s="90"/>
      <c r="BX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244"/>
      <c r="CL89" s="90"/>
      <c r="CO89" s="90"/>
      <c r="CR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244"/>
      <c r="DF89" s="90"/>
      <c r="DI89" s="90"/>
      <c r="DL89" s="90"/>
      <c r="DN89" s="90"/>
      <c r="DO89" s="90"/>
      <c r="DP89" s="90"/>
      <c r="DQ89" s="90"/>
      <c r="DR89" s="90"/>
      <c r="DS89" s="90"/>
      <c r="DT89" s="90"/>
      <c r="DU89" s="90"/>
      <c r="DV89" s="90"/>
      <c r="DW89" s="90"/>
      <c r="DX89" s="244"/>
    </row>
    <row r="90" spans="1:131" ht="60" customHeight="1">
      <c r="A90" s="245" t="s">
        <v>617</v>
      </c>
      <c r="B90" s="93" t="s">
        <v>572</v>
      </c>
      <c r="C90" s="93" t="s">
        <v>573</v>
      </c>
      <c r="D90" s="93" t="s">
        <v>574</v>
      </c>
      <c r="E90" s="94" t="s">
        <v>598</v>
      </c>
      <c r="F90" s="94" t="s">
        <v>599</v>
      </c>
      <c r="G90" s="94" t="s">
        <v>600</v>
      </c>
      <c r="H90" s="94" t="s">
        <v>595</v>
      </c>
      <c r="I90" s="94" t="s">
        <v>601</v>
      </c>
      <c r="J90" s="302" t="s">
        <v>604</v>
      </c>
      <c r="K90" s="302"/>
      <c r="L90" s="94" t="s">
        <v>603</v>
      </c>
      <c r="M90" s="302" t="s">
        <v>605</v>
      </c>
      <c r="N90" s="302"/>
      <c r="O90" s="94" t="s">
        <v>560</v>
      </c>
      <c r="P90" s="302" t="s">
        <v>575</v>
      </c>
      <c r="Q90" s="302"/>
      <c r="R90" s="94" t="s">
        <v>576</v>
      </c>
      <c r="S90" s="302" t="s">
        <v>292</v>
      </c>
      <c r="T90" s="302"/>
      <c r="U90" s="302"/>
      <c r="V90" s="302"/>
      <c r="W90" s="302"/>
      <c r="X90" s="302"/>
      <c r="Y90" s="302" t="s">
        <v>577</v>
      </c>
      <c r="Z90" s="302"/>
      <c r="AA90" s="94" t="s">
        <v>590</v>
      </c>
      <c r="AB90" s="247" t="s">
        <v>578</v>
      </c>
      <c r="AC90" s="94" t="s">
        <v>595</v>
      </c>
      <c r="AD90" s="302" t="s">
        <v>604</v>
      </c>
      <c r="AE90" s="302"/>
      <c r="AF90" s="94" t="s">
        <v>602</v>
      </c>
      <c r="AG90" s="302" t="s">
        <v>605</v>
      </c>
      <c r="AH90" s="302"/>
      <c r="AI90" s="94" t="s">
        <v>560</v>
      </c>
      <c r="AJ90" s="302" t="s">
        <v>575</v>
      </c>
      <c r="AK90" s="302"/>
      <c r="AL90" s="94" t="s">
        <v>576</v>
      </c>
      <c r="AM90" s="302" t="s">
        <v>292</v>
      </c>
      <c r="AN90" s="302"/>
      <c r="AO90" s="302"/>
      <c r="AP90" s="302"/>
      <c r="AQ90" s="302"/>
      <c r="AR90" s="302"/>
      <c r="AS90" s="302" t="s">
        <v>577</v>
      </c>
      <c r="AT90" s="302"/>
      <c r="AU90" s="94" t="s">
        <v>590</v>
      </c>
      <c r="AV90" s="247" t="s">
        <v>579</v>
      </c>
      <c r="AW90" s="94" t="s">
        <v>595</v>
      </c>
      <c r="AX90" s="302" t="s">
        <v>604</v>
      </c>
      <c r="AY90" s="302"/>
      <c r="AZ90" s="94" t="s">
        <v>602</v>
      </c>
      <c r="BA90" s="302" t="s">
        <v>605</v>
      </c>
      <c r="BB90" s="302"/>
      <c r="BC90" s="94" t="s">
        <v>560</v>
      </c>
      <c r="BD90" s="302" t="s">
        <v>575</v>
      </c>
      <c r="BE90" s="302"/>
      <c r="BF90" s="94" t="s">
        <v>576</v>
      </c>
      <c r="BG90" s="302" t="s">
        <v>292</v>
      </c>
      <c r="BH90" s="302"/>
      <c r="BI90" s="302"/>
      <c r="BJ90" s="302"/>
      <c r="BK90" s="302"/>
      <c r="BL90" s="302"/>
      <c r="BM90" s="302" t="s">
        <v>577</v>
      </c>
      <c r="BN90" s="302"/>
      <c r="BO90" s="94" t="s">
        <v>590</v>
      </c>
      <c r="BP90" s="247" t="s">
        <v>580</v>
      </c>
      <c r="BQ90" s="94" t="s">
        <v>595</v>
      </c>
      <c r="BR90" s="302" t="s">
        <v>604</v>
      </c>
      <c r="BS90" s="302"/>
      <c r="BT90" s="94" t="s">
        <v>602</v>
      </c>
      <c r="BU90" s="302" t="s">
        <v>605</v>
      </c>
      <c r="BV90" s="302"/>
      <c r="BW90" s="94" t="s">
        <v>560</v>
      </c>
      <c r="BX90" s="302" t="s">
        <v>575</v>
      </c>
      <c r="BY90" s="302"/>
      <c r="BZ90" s="94" t="s">
        <v>576</v>
      </c>
      <c r="CA90" s="302" t="s">
        <v>292</v>
      </c>
      <c r="CB90" s="302"/>
      <c r="CC90" s="302"/>
      <c r="CD90" s="302"/>
      <c r="CE90" s="302"/>
      <c r="CF90" s="302"/>
      <c r="CG90" s="302" t="s">
        <v>577</v>
      </c>
      <c r="CH90" s="302"/>
      <c r="CI90" s="94" t="s">
        <v>590</v>
      </c>
      <c r="CJ90" s="247" t="s">
        <v>581</v>
      </c>
      <c r="CK90" s="94" t="s">
        <v>595</v>
      </c>
      <c r="CL90" s="302" t="s">
        <v>604</v>
      </c>
      <c r="CM90" s="302"/>
      <c r="CN90" s="94" t="s">
        <v>602</v>
      </c>
      <c r="CO90" s="302" t="s">
        <v>605</v>
      </c>
      <c r="CP90" s="302"/>
      <c r="CQ90" s="94" t="s">
        <v>560</v>
      </c>
      <c r="CR90" s="302" t="s">
        <v>575</v>
      </c>
      <c r="CS90" s="302"/>
      <c r="CT90" s="94" t="s">
        <v>576</v>
      </c>
      <c r="CU90" s="302" t="s">
        <v>292</v>
      </c>
      <c r="CV90" s="302"/>
      <c r="CW90" s="302"/>
      <c r="CX90" s="302"/>
      <c r="CY90" s="302"/>
      <c r="CZ90" s="302"/>
      <c r="DA90" s="302" t="s">
        <v>577</v>
      </c>
      <c r="DB90" s="302"/>
      <c r="DC90" s="94" t="s">
        <v>590</v>
      </c>
      <c r="DD90" s="247" t="s">
        <v>582</v>
      </c>
      <c r="DE90" s="94" t="s">
        <v>595</v>
      </c>
      <c r="DF90" s="302" t="s">
        <v>604</v>
      </c>
      <c r="DG90" s="302"/>
      <c r="DH90" s="94" t="s">
        <v>602</v>
      </c>
      <c r="DI90" s="302" t="s">
        <v>605</v>
      </c>
      <c r="DJ90" s="302"/>
      <c r="DK90" s="94" t="s">
        <v>560</v>
      </c>
      <c r="DL90" s="302" t="s">
        <v>575</v>
      </c>
      <c r="DM90" s="302"/>
      <c r="DN90" s="94" t="s">
        <v>576</v>
      </c>
      <c r="DO90" s="302" t="s">
        <v>292</v>
      </c>
      <c r="DP90" s="302"/>
      <c r="DQ90" s="302"/>
      <c r="DR90" s="302"/>
      <c r="DS90" s="302"/>
      <c r="DT90" s="302"/>
      <c r="DU90" s="302" t="s">
        <v>577</v>
      </c>
      <c r="DV90" s="302"/>
      <c r="DW90" s="94" t="s">
        <v>590</v>
      </c>
      <c r="DX90" s="247" t="s">
        <v>583</v>
      </c>
    </row>
    <row r="91" spans="1:131">
      <c r="A91" s="246" t="str">
        <f>Groups!H27</f>
        <v>Alison Merrien MBE (Guernsey ) &amp; Lars Olov Backgren (Sweden )</v>
      </c>
      <c r="B91" s="90">
        <f>SUM(COUNTIF(Results!K:K,A91),COUNTIF(Results!L:L,A91))</f>
        <v>0</v>
      </c>
      <c r="C91" s="90">
        <f>SUM(COUNTIF(Results!K:K,A91))</f>
        <v>0</v>
      </c>
      <c r="D91" s="90">
        <f>B91-C91</f>
        <v>0</v>
      </c>
      <c r="E91" s="90">
        <f>SUM(SUMIF(Results!B:B,A91,Results!C:C),SUMIF(Results!J:J,A91,Results!G:G),SUMIF(Results!B:B,A91,Results!D:D),SUMIF(Results!J:J,A91,Results!H:H))</f>
        <v>0</v>
      </c>
      <c r="F91" s="90">
        <f>SUM(SUMIF(Results!B:B,A91,Results!G:G),SUMIF(Results!J:J,A91,Results!C:C),SUMIF(Results!B:B,A91,Results!H:H),SUMIF(Results!J:J,A91,Results!D:D))</f>
        <v>0</v>
      </c>
      <c r="G91" s="108">
        <f>E91-F91</f>
        <v>0</v>
      </c>
      <c r="H91" s="90">
        <f>C91*3</f>
        <v>0</v>
      </c>
      <c r="I91" s="90">
        <f>SUM(SUMIF(Results!N:N,A91,Results!R:R),SUMIF(Results!T:T,A91,Results!X:X))</f>
        <v>0</v>
      </c>
      <c r="J91" s="90">
        <f>IF(B91=0,0,RANK(H91,H91:H96,0))</f>
        <v>0</v>
      </c>
      <c r="K91" s="90" t="str">
        <f>IF(J91=1,IF(ISNUMBER(MATCH(J91,J92:J96,0)),"=",""),"")</f>
        <v/>
      </c>
      <c r="L91" s="90">
        <f t="shared" ref="L91:L96" si="429">IF(J91=1,I91,-1)</f>
        <v>-1</v>
      </c>
      <c r="M91" s="90">
        <f>IF(B91=0,0,IF(ISERROR(RANK(L91,L91:L96,0)),0,RANK(L91,L91:L96,0)))</f>
        <v>0</v>
      </c>
      <c r="N91" s="90" t="str">
        <f>IF(M91=1,IF(ISNUMBER(MATCH(M91,M92:M96,0)),"=",""),"")</f>
        <v/>
      </c>
      <c r="O91" s="90">
        <f t="shared" ref="O91:O96" si="430">IF(M91=1,G91,-1)</f>
        <v>-1</v>
      </c>
      <c r="P91" s="90">
        <f>IF(B91=0,0,IF(ISERROR(RANK(O91,O91:O96,0)),0,RANK(O91,O91:O96,0)))</f>
        <v>0</v>
      </c>
      <c r="Q91" s="90" t="str">
        <f>IF(P91=1,IF(ISNUMBER(MATCH(P91,P92:P96,0)),"=",""),"")</f>
        <v/>
      </c>
      <c r="R91" s="90">
        <f>IF(CONCATENATE(P91,Q91)="1=",1,0)</f>
        <v>0</v>
      </c>
      <c r="S91" s="95"/>
      <c r="T91" s="90">
        <f>IF(AND(R91=1,R92=1),IF('Result Calculations'!$E214=$A91,1,0),0)</f>
        <v>0</v>
      </c>
      <c r="U91" s="90">
        <f>IF(AND(R91=1,R93=1),IF('Result Calculations'!$E215=$A91,1,0),0)</f>
        <v>0</v>
      </c>
      <c r="V91" s="90">
        <f>IF(AND(R91=1,R94=1),IF('Result Calculations'!$E216=$A91,1,0),0)</f>
        <v>0</v>
      </c>
      <c r="W91" s="90">
        <f>IF(AND(R91=1,R95=1),IF('Result Calculations'!$E217=$A91,1,0),0)</f>
        <v>0</v>
      </c>
      <c r="X91" s="90">
        <f>IF(AND(R91=1,R96=1),IF('Result Calculations'!$E218=$A91,1,0),0)</f>
        <v>0</v>
      </c>
      <c r="Y91" s="90">
        <f t="shared" ref="Y91:Y96" si="431">SUM(S91:X91)</f>
        <v>0</v>
      </c>
      <c r="Z91" s="90" t="str">
        <f>IF(Y91=1,IF(ISNUMBER(MATCH(Y91,Y92:Y96,0)),"=",""),"")</f>
        <v/>
      </c>
      <c r="AA91" s="90">
        <f>IF(AND(Y91=1,Y92=1),IF(T91=1,1,0),IF(AND(Y91=1,Y93=1),IF(U91=1,1,0),IF(AND(Y91=1,Y94=1),IF(V91=1,1,0),IF(AND(Y91=1,Y95=1),IF(W91=1,1,0),IF(AND(Y91=1,Y96=1),IF(X91=1,0),0)))))</f>
        <v>0</v>
      </c>
      <c r="AB91" s="244" t="str">
        <f>IF(J91=1,IF(K91="=",IF(M91=1,IF(N91="=",IF(P91=1,IF(Q91="=",IF(Y91=1,IF(Z91="=",IF(AA91=1,1,""),1),""),1),""),1),""),1),"")</f>
        <v/>
      </c>
      <c r="AC91" s="90">
        <f t="shared" ref="AC91:AC96" si="432">IF(OR(B91=0,AB91=1),0,H91)</f>
        <v>0</v>
      </c>
      <c r="AD91" s="90">
        <f>IF(OR(AB91=1,B91=0),0,IF(ISERROR(RANK(AC91,AC91:AC96,0)),0,RANK(AC91,AC91:AC96,0)))</f>
        <v>0</v>
      </c>
      <c r="AE91" s="90" t="str">
        <f>IF(AD91=1,IF(ISNUMBER(MATCH(AD91,AD92:AD96,0)),"=",""),"")</f>
        <v/>
      </c>
      <c r="AF91" s="90">
        <f t="shared" ref="AF91:AF96" si="433">IF(AD91=1,I91,-1)</f>
        <v>-1</v>
      </c>
      <c r="AG91" s="90">
        <f>IF(OR(AB91=1,B91=0),0,IF(ISERROR(RANK(AF91,AF91:AF96,0)),0,RANK(AF91,AF91:AF96,0)))</f>
        <v>0</v>
      </c>
      <c r="AH91" s="90" t="str">
        <f>IF(AG91=1,IF(ISNUMBER(MATCH(AG91,AG92:AG96,0)),"=",""),"")</f>
        <v/>
      </c>
      <c r="AI91" s="90">
        <f t="shared" ref="AI91:AI96" si="434">IF(AG91=1,G91,-1)</f>
        <v>-1</v>
      </c>
      <c r="AJ91" s="90">
        <f>IF(OR(AB91=1,B91=0),0,IF(ISERROR(RANK(AI91,AI91:AI96,0)),0,RANK(AI91,AI91:AI96,0)))</f>
        <v>0</v>
      </c>
      <c r="AK91" s="90" t="str">
        <f>IF(AJ91=1,IF(ISNUMBER(MATCH(AJ91,AJ92:AJ96,0)),"=",""),"")</f>
        <v/>
      </c>
      <c r="AL91" s="90">
        <f>IF(CONCATENATE(AJ91,AK91)="1=",1,0)</f>
        <v>0</v>
      </c>
      <c r="AM91" s="95"/>
      <c r="AN91" s="90">
        <f>IF(AND(AL91=1,AL92=1),IF('Result Calculations'!$E214=$A91,1,0),0)</f>
        <v>0</v>
      </c>
      <c r="AO91" s="90">
        <f>IF(AND(AL91=1,AL93=1),IF('Result Calculations'!$E215=$A91,1,0),0)</f>
        <v>0</v>
      </c>
      <c r="AP91" s="90">
        <f>IF(AND(AL91=1,AL94=1),IF('Result Calculations'!$E216=$A91,1,0),0)</f>
        <v>0</v>
      </c>
      <c r="AQ91" s="90">
        <f>IF(AND(AL91=1,AL95=1),IF('Result Calculations'!$E217=$A91,1,0),0)</f>
        <v>0</v>
      </c>
      <c r="AR91" s="90">
        <f>IF(AND(AL91=1,AL96=1),IF('Result Calculations'!$E218=$A91,1,0),0)</f>
        <v>0</v>
      </c>
      <c r="AS91" s="90">
        <f t="shared" ref="AS91:AS96" si="435">SUM(AM91:AR91)</f>
        <v>0</v>
      </c>
      <c r="AT91" s="90" t="str">
        <f>IF(AS91=1,IF(ISNUMBER(MATCH(AS91,AS92:AS96,0)),"=",""),"")</f>
        <v/>
      </c>
      <c r="AU91" s="90">
        <f>IF(AND(AS91=1,AS92=1),IF(AN91=1,1,0),IF(AND(AS91=1,AS93=1),IF(AO91=1,1,0),IF(AND(AS91=1,AS94=1),IF(AP91=1,1,0),IF(AND(AS91=1,AS95=1),IF(AQ91=1,1,0),IF(AND(AS91=1,AS96=1),IF(AR91=1,0),0)))))</f>
        <v>0</v>
      </c>
      <c r="AV91" s="244" t="str">
        <f>IF(AD91=1,IF(AE91="=",IF(AG91=1,IF(AH91="=",IF(AJ91=1,IF(AK91="=",IF(AS91=1,IF(AT91="=",IF(AU91=1,2,""),2),""),2),""),2),""),2),"")</f>
        <v/>
      </c>
      <c r="AW91" s="90">
        <f t="shared" ref="AW91:AW96" si="436">IF(OR(B91=0,AB91=1,AV91=2),0,H91)</f>
        <v>0</v>
      </c>
      <c r="AX91" s="90">
        <f>IF(OR(AB91=1,B91=0,AV91=2),0,IF(ISERROR(RANK(AW91,AW91:AW96,0)),0,RANK(AW91,AW91:AW96,0)))</f>
        <v>0</v>
      </c>
      <c r="AY91" s="90" t="str">
        <f>IF(AX91=1,IF(ISNUMBER(MATCH(AX91,AX92:AX96,0)),"=",""),"")</f>
        <v/>
      </c>
      <c r="AZ91" s="90">
        <f t="shared" ref="AZ91:AZ96" si="437">IF(OR(AB91=1,B91=0,AV91=2),0,I91)</f>
        <v>0</v>
      </c>
      <c r="BA91" s="90">
        <f>IF(OR(AB91=1,B91=0,AV91=2),0,IF(ISERROR(RANK(AZ91,AZ91:AZ96,0)),0,RANK(AZ91,AZ91:AZ96,0)))</f>
        <v>0</v>
      </c>
      <c r="BB91" s="90" t="str">
        <f>IF(BA91=1,IF(ISNUMBER(MATCH(BA91,BA92:BA96,0)),"=",""),"")</f>
        <v/>
      </c>
      <c r="BC91" s="108">
        <f t="shared" ref="BC91:BC96" si="438">IF(OR(B91=0,AB91=1,AV91=2),0,G91)</f>
        <v>0</v>
      </c>
      <c r="BD91" s="90">
        <f>IF(OR(AB91=1,B91=0,AV91=2),0,IF(ISERROR(RANK(BC91,BC91:BC96,0)),0,RANK(BC91,BC91:BC96,0)))</f>
        <v>0</v>
      </c>
      <c r="BE91" s="90" t="str">
        <f>IF(BD91=1,IF(ISNUMBER(MATCH(BD91,BD92:BD96,0)),"=",""),"")</f>
        <v/>
      </c>
      <c r="BF91" s="90">
        <f>IF(CONCATENATE(BD91,BE91)="1=",1,0)</f>
        <v>0</v>
      </c>
      <c r="BG91" s="95"/>
      <c r="BH91" s="90">
        <f>IF(AND(BF91=1,BF92=1),IF('Result Calculations'!$E214=$A91,1,0),0)</f>
        <v>0</v>
      </c>
      <c r="BI91" s="90">
        <f>IF(AND(BF91=1,BF93=1),IF('Result Calculations'!$E215=$A91,1,0),0)</f>
        <v>0</v>
      </c>
      <c r="BJ91" s="90">
        <f>IF(AND(BF91=1,BF94=1),IF('Result Calculations'!$E216=$A91,1,0),0)</f>
        <v>0</v>
      </c>
      <c r="BK91" s="90">
        <f>IF(AND(BF91=1,BF95=1),IF('Result Calculations'!$E217=$A91,1,0),0)</f>
        <v>0</v>
      </c>
      <c r="BL91" s="90">
        <f>IF(AND(BF91=1,BF96=1),IF('Result Calculations'!$E218=$A91,1,0),0)</f>
        <v>0</v>
      </c>
      <c r="BM91" s="90">
        <f t="shared" ref="BM91:BM96" si="439">SUM(BG91:BL91)</f>
        <v>0</v>
      </c>
      <c r="BN91" s="90" t="str">
        <f>IF(BM91=1,IF(ISNUMBER(MATCH(BM91,BM92:BM96,0)),"=",""),"")</f>
        <v/>
      </c>
      <c r="BO91" s="90">
        <f>IF(AND(BM91=1,BM92=1),IF(BH91=1,1,0),IF(AND(BM91=1,BM93=1),IF(BI91=1,1,0),IF(AND(BM91=1,BM94=1),IF(BJ91=1,1,0),IF(AND(BM91=1,BM95=1),IF(BK91=1,1,0),IF(AND(BM91=1,BM96=1),IF(BL91=1,0),0)))))</f>
        <v>0</v>
      </c>
      <c r="BP91" s="244" t="str">
        <f t="shared" ref="BP91:BP96" si="440">IF(AX91=1,IF(AY91="=",IF(BA91=1,IF(BB91="=",IF(BD91=1,IF(BE91="=",IF(BM91=1,IF(BN91="=",IF(BO91=1,3,""),3),""),3),""),3),""),3),"")</f>
        <v/>
      </c>
      <c r="BQ91" s="90">
        <f t="shared" ref="BQ91:BQ96" si="441">IF(OR(B91=0,AB91=1,AV91=2,BP91=3),0,H91)</f>
        <v>0</v>
      </c>
      <c r="BR91" s="90">
        <f>IF(OR(AB91=1,B91=0,AV91=2,BP91=3),0,IF(ISERROR(RANK(BQ91,BQ91:BQ96,0)),0,RANK(BQ91,BQ91:BQ96,0)))</f>
        <v>0</v>
      </c>
      <c r="BS91" s="90" t="str">
        <f>IF(BR91=1,IF(ISNUMBER(MATCH(BR91,BR92:BR96,0)),"=",""),"")</f>
        <v/>
      </c>
      <c r="BT91" s="90">
        <f t="shared" ref="BT91:BT96" si="442">IF(OR(AB91=1,B91=0,AV91=2,BP91=3),0,I91)</f>
        <v>0</v>
      </c>
      <c r="BU91" s="90">
        <f>IF(OR(AB91=1,B91=0,AV91=2,BP91=3),0,IF(ISERROR(RANK(BT91,BT91:BT96,0)),0,RANK(BT91,BT91:BT96,0)))</f>
        <v>0</v>
      </c>
      <c r="BV91" s="90" t="str">
        <f>IF(BU91=1,IF(ISNUMBER(MATCH(BU91,BU92:BU96,0)),"=",""),"")</f>
        <v/>
      </c>
      <c r="BW91" s="108">
        <f t="shared" ref="BW91:BW96" si="443">IF(OR(B91=0,AB91=1,AV91=2,BP91=3),0,G91)</f>
        <v>0</v>
      </c>
      <c r="BX91" s="90">
        <f>IF(OR(AB91=1,B91=0,AV91=2,BP91=3),0,IF(ISERROR(RANK(BW91,BW91:BW96,0)),0,RANK(BW91,BW91:BW96,0)))</f>
        <v>0</v>
      </c>
      <c r="BY91" s="90" t="str">
        <f>IF(BX91=1,IF(ISNUMBER(MATCH(BX91,BX92:BX96,0)),"=",""),"")</f>
        <v/>
      </c>
      <c r="BZ91" s="90">
        <f>IF(CONCATENATE(BX91,BY91)="1=",1,0)</f>
        <v>0</v>
      </c>
      <c r="CA91" s="95"/>
      <c r="CB91" s="90">
        <f>IF(AND(BZ91=1,BZ92=1),IF('Result Calculations'!$E214=$A91,1,0),0)</f>
        <v>0</v>
      </c>
      <c r="CC91" s="90">
        <f>IF(AND(BZ91=1,BZ93=1),IF('Result Calculations'!$E215=$A91,1,0),0)</f>
        <v>0</v>
      </c>
      <c r="CD91" s="90">
        <f>IF(AND(BZ91=1,BZ94=1),IF('Result Calculations'!$E216=$A91,1,0),0)</f>
        <v>0</v>
      </c>
      <c r="CE91" s="90">
        <f>IF(AND(BZ91=1,BZ95=1),IF('Result Calculations'!$E217=$A91,1,0),0)</f>
        <v>0</v>
      </c>
      <c r="CF91" s="90">
        <f>IF(AND(BZ91=1,BZ96=1),IF('Result Calculations'!$E218=$A91,1,0),0)</f>
        <v>0</v>
      </c>
      <c r="CG91" s="90">
        <f t="shared" ref="CG91:CG96" si="444">SUM(CA91:CF91)</f>
        <v>0</v>
      </c>
      <c r="CH91" s="90" t="str">
        <f>IF(CG91=1,IF(ISNUMBER(MATCH(CG91,CG92:CG96,0)),"=",""),"")</f>
        <v/>
      </c>
      <c r="CI91" s="90">
        <f>IF(AND(CG91=1,CG92=1),IF(CB91=1,1,0),IF(AND(CG91=1,CG93=1),IF(CC91=1,1,0),IF(AND(CG91=1,CG94=1),IF(CD91=1,1,0),IF(AND(CG91=1,CG95=1),IF(CE91=1,1,0),IF(AND(CG91=1,CG96=1),IF(CF91=1,0),0)))))</f>
        <v>0</v>
      </c>
      <c r="CJ91" s="244" t="str">
        <f>IF(BR91=1,IF(BS91="=",IF(BU91=1,IF(BV91="=",IF(BX91=1,IF(BY91="=",IF(CG91=1,IF(CH91="=",IF(CI91=1,4,""),4),""),4),""),4),""),4),"")</f>
        <v/>
      </c>
      <c r="CK91" s="90">
        <f t="shared" ref="CK91:CK96" si="445">IF(OR(B91=0,AB91=1,AV91=2,BP91=3,CJ91=4),0,H91)</f>
        <v>0</v>
      </c>
      <c r="CL91" s="90">
        <f>IF(OR(AB91=1,B91=0,AV91=2,BP91=3,CJ91=4),0,IF(ISERROR(RANK(CK91,CK91:CK96,0)),0,RANK(CK91,CK91:CK96,0)))</f>
        <v>0</v>
      </c>
      <c r="CM91" s="90" t="str">
        <f>IF(CL91=1,IF(ISNUMBER(MATCH(CL91,CL92:CL96,0)),"=",""),"")</f>
        <v/>
      </c>
      <c r="CN91" s="90">
        <f t="shared" ref="CN91:CN96" si="446">IF(OR(AB91=1,B91=0,AV91=2,BP91=3,CJ91=4),0,I91)</f>
        <v>0</v>
      </c>
      <c r="CO91" s="90">
        <f>IF(OR(AB91=1,B91=0,AV91=2,BP91=3,CJ91=4),0,IF(ISERROR(RANK(CN91,CN91:CN96,0)),0,RANK(CN91,CN91:CN96,0)))</f>
        <v>0</v>
      </c>
      <c r="CP91" s="90" t="str">
        <f>IF(CO91=1,IF(ISNUMBER(MATCH(CO91,CO92:CO96,0)),"=",""),"")</f>
        <v/>
      </c>
      <c r="CQ91" s="108">
        <f t="shared" ref="CQ91:CQ96" si="447">IF(OR(B91=0,AB91=1,AV91=2,BP91=3,CJ91=4),0,G91)</f>
        <v>0</v>
      </c>
      <c r="CR91" s="90">
        <f>IF(OR(AB91=1,B91=0,AV91=2,BP91=3,CJ91=4),0,IF(ISERROR(RANK(CQ91,CQ91:CQ96,0)),0,RANK(CQ91,CQ91:CQ96,0)))</f>
        <v>0</v>
      </c>
      <c r="CS91" s="90" t="str">
        <f>IF(CR91=1,IF(ISNUMBER(MATCH(CR91,CR92:CR96,0)),"=",""),"")</f>
        <v/>
      </c>
      <c r="CT91" s="90">
        <f>IF(CONCATENATE(CR91,CS91)="1=",1,0)</f>
        <v>0</v>
      </c>
      <c r="CU91" s="95"/>
      <c r="CV91" s="90">
        <f>IF(AND(CT91=1,CT92=1),IF('Result Calculations'!$E214=$A91,1,0),0)</f>
        <v>0</v>
      </c>
      <c r="CW91" s="90">
        <f>IF(AND(CT91=1,CT93=1),IF('Result Calculations'!$E215=$A91,1,0),0)</f>
        <v>0</v>
      </c>
      <c r="CX91" s="90">
        <f>IF(AND(CT91=1,CT94=1),IF('Result Calculations'!$E216=$A91,1,0),0)</f>
        <v>0</v>
      </c>
      <c r="CY91" s="90">
        <f>IF(AND(CT91=1,CT95=1),IF('Result Calculations'!$E217=$A91,1,0),0)</f>
        <v>0</v>
      </c>
      <c r="CZ91" s="90">
        <f>IF(AND(CT91=1,CT96=1),IF('Result Calculations'!$E218=$A91,1,0),0)</f>
        <v>0</v>
      </c>
      <c r="DA91" s="90">
        <f t="shared" ref="DA91:DA96" si="448">SUM(CU91:CZ91)</f>
        <v>0</v>
      </c>
      <c r="DB91" s="90" t="str">
        <f>IF(DA91=1,IF(ISNUMBER(MATCH(DA91,DA92:DA96,0)),"=",""),"")</f>
        <v/>
      </c>
      <c r="DC91" s="90">
        <f>IF(AND(DA91=1,DA92=1),IF(CV91=1,1,0),IF(AND(DA91=1,DA93=1),IF(CW91=1,1,0),IF(AND(DA91=1,DA94=1),IF(CX91=1,1,0),IF(AND(DA91=1,DA95=1),IF(CY91=1,1,0),IF(AND(DA91=1,DA96=1),IF(CZ91=1,0),0)))))</f>
        <v>0</v>
      </c>
      <c r="DD91" s="244" t="str">
        <f>IF(CL91=1,IF(CM91="=",IF(CO91=1,IF(CP91="=",IF(CR91=1,IF(CS91="=",IF(DA91=1,IF(DB91="=",IF(DC91=1,5,""),5),""),5),""),5),""),5),"")</f>
        <v/>
      </c>
      <c r="DE91" s="90">
        <f t="shared" ref="DE91:DE96" si="449">IF(OR(B91=0,AB91=1,AV91=2,BP91=3,CJ91=4,DD91=5),0,H91)</f>
        <v>0</v>
      </c>
      <c r="DF91" s="90">
        <f>IF(OR(AB91=1,B91=0,AV91=2,BP91=3,CJ91=4,DD91=5),0,IF(ISERROR(RANK(DE91,DE91:DE96,0)),0,RANK(DE91,DE91:DE96,0)))</f>
        <v>0</v>
      </c>
      <c r="DG91" s="90" t="str">
        <f>IF(DF91=1,IF(ISNUMBER(MATCH(DF91,DF92:DF96,0)),"=",""),"")</f>
        <v/>
      </c>
      <c r="DH91" s="90">
        <f t="shared" ref="DH91:DH96" si="450">IF(OR(AB91=1,B91=0,AV91=2,BP91=3,CJ91=4,DD91=5),0,I91)</f>
        <v>0</v>
      </c>
      <c r="DI91" s="90">
        <f>IF(OR(AB91=1,B91=0,AV91=2,BP91=3,CJ91=4,DD91=5),0,IF(ISERROR(RANK(DH91,DH91:DH96,0)),0,RANK(DH91,DH91:DH96,0)))</f>
        <v>0</v>
      </c>
      <c r="DJ91" s="90" t="str">
        <f>IF(DI91=1,IF(ISNUMBER(MATCH(DI91,DI92:DI96,0)),"=",""),"")</f>
        <v/>
      </c>
      <c r="DK91" s="108">
        <f t="shared" ref="DK91:DK96" si="451">IF(OR(B91=0,AB91=1,AV91=2,BP91=3,CJ91=4,DD91=5),0,G91)</f>
        <v>0</v>
      </c>
      <c r="DL91" s="90">
        <f>IF(OR(AB91=1,B91=0,AV91=2,BP91=3,CJ91=4,DD91=5),0,IF(ISERROR(RANK(DK91,DK91:DK96,0)),0,RANK(DK91,DK91:DK96,0)))</f>
        <v>0</v>
      </c>
      <c r="DM91" s="90" t="str">
        <f>IF(DL91=1,IF(ISNUMBER(MATCH(DL91,DL92:DL96,0)),"=",""),"")</f>
        <v/>
      </c>
      <c r="DN91" s="90">
        <f>IF(CONCATENATE(DL91,DM91)="1=",1,0)</f>
        <v>0</v>
      </c>
      <c r="DO91" s="95"/>
      <c r="DP91" s="90">
        <f>IF(AND(DN91=1,DN92=1),IF('Result Calculations'!$E214=$A91,1,0),0)</f>
        <v>0</v>
      </c>
      <c r="DQ91" s="90">
        <f>IF(AND(DN91=1,DN93=1),IF('Result Calculations'!$E215=$A91,1,0),0)</f>
        <v>0</v>
      </c>
      <c r="DR91" s="90">
        <f>IF(AND(DN91=1,DN94=1),IF('Result Calculations'!$E216=$A91,1,0),0)</f>
        <v>0</v>
      </c>
      <c r="DS91" s="90">
        <f>IF(AND(DN91=1,DN95=1),IF('Result Calculations'!$E217=$A91,1,0),0)</f>
        <v>0</v>
      </c>
      <c r="DT91" s="90">
        <f>IF(AND(DN91=1,DN96=1),IF('Result Calculations'!$E218=$A91,1,0),0)</f>
        <v>0</v>
      </c>
      <c r="DU91" s="90">
        <f t="shared" ref="DU91:DU96" si="452">SUM(DO91:DT91)</f>
        <v>0</v>
      </c>
      <c r="DV91" s="90" t="str">
        <f>IF(DU91=1,IF(ISNUMBER(MATCH(DU91,DU92:DU96,0)),"=",""),"")</f>
        <v/>
      </c>
      <c r="DW91" s="90">
        <f>IF(AND(DU91=1,DU92=1),IF(DP91=1,1,0),IF(AND(DU91=1,DU93=1),IF(DQ91=1,1,0),IF(AND(DU91=1,DU94=1),IF(DR91=1,1,0),IF(AND(DU91=1,DU95=1),IF(DS91=1,1,0),IF(AND(DU91=1,DU96=1),IF(DT91=1,0),0)))))</f>
        <v>0</v>
      </c>
      <c r="DX91" s="244" t="str">
        <f>IF(DF91=1,IF(DG91="=",IF(DI91=1,IF(DJ91="=",IF(DL91=1,IF(DM91="=",IF(DU91=1,IF(DV91="=",IF(DW91=1,6,""),6),""),6),""),6),""),6),"")</f>
        <v/>
      </c>
      <c r="DY91" s="248">
        <f t="shared" ref="DY91:DY96" si="453">IF(AB91=1,6,IF(AV91=2,5,IF(BP91=3,4,IF(CJ91=4,3,IF(DD91=5,2,IF(DX91=6,1,0))))))</f>
        <v>0</v>
      </c>
      <c r="DZ91" s="244">
        <f>RANK(DY91,DY91:DY96,0)</f>
        <v>1</v>
      </c>
      <c r="EA91" s="244" t="str">
        <f>IF(ISNUMBER(MATCH(DZ91,DZ92:DZ96,0)),"=","")</f>
        <v>=</v>
      </c>
    </row>
    <row r="92" spans="1:131">
      <c r="A92" s="246" t="str">
        <f>Groups!H28</f>
        <v>Christine (Petal) Jones (Norfolk Island) &amp; Jordy Jones (Norfolk Island)</v>
      </c>
      <c r="B92" s="90">
        <f>SUM(COUNTIF(Results!K:K,A92),COUNTIF(Results!L:L,A92))</f>
        <v>0</v>
      </c>
      <c r="C92" s="90">
        <f>SUM(COUNTIF(Results!K:K,A92))</f>
        <v>0</v>
      </c>
      <c r="D92" s="90">
        <f t="shared" ref="D92:D96" si="454">B92-C92</f>
        <v>0</v>
      </c>
      <c r="E92" s="90">
        <f>SUM(SUMIF(Results!B:B,A92,Results!C:C),SUMIF(Results!J:J,A92,Results!G:G),SUMIF(Results!B:B,A92,Results!D:D),SUMIF(Results!J:J,A92,Results!H:H))</f>
        <v>0</v>
      </c>
      <c r="F92" s="90">
        <f>SUM(SUMIF(Results!B:B,A92,Results!G:G),SUMIF(Results!J:J,A92,Results!C:C),SUMIF(Results!B:B,A92,Results!H:H),SUMIF(Results!J:J,A92,Results!D:D))</f>
        <v>0</v>
      </c>
      <c r="G92" s="108">
        <f t="shared" ref="G92:G96" si="455">E92-F92</f>
        <v>0</v>
      </c>
      <c r="H92" s="90">
        <f t="shared" ref="H92:H96" si="456">C92*3</f>
        <v>0</v>
      </c>
      <c r="I92" s="90">
        <f>SUM(SUMIF(Results!N:N,A92,Results!R:R),SUMIF(Results!T:T,A92,Results!X:X))</f>
        <v>0</v>
      </c>
      <c r="J92" s="90">
        <f>IF(B92=0,0,RANK(H92,H91:H96,0))</f>
        <v>0</v>
      </c>
      <c r="K92" s="90" t="str">
        <f>IF(J92=1,IF(ISNUMBER(MATCH(J92,J93:J96,0)),"=",IF(ISNUMBER(MATCH(J92,J91,0)),"=","")),"")</f>
        <v/>
      </c>
      <c r="L92" s="90">
        <f t="shared" si="429"/>
        <v>-1</v>
      </c>
      <c r="M92" s="90">
        <f>IF(B92=0,0,IF(ISERROR(RANK(L92,L91:L96,0)),0,RANK(L92,L91:L96,0)))</f>
        <v>0</v>
      </c>
      <c r="N92" s="90" t="str">
        <f>IF(M92=1,IF(ISNUMBER(MATCH(M92,M93:M96,0)),"=",IF(ISNUMBER(MATCH(M92,M91,0)),"=","")),"")</f>
        <v/>
      </c>
      <c r="O92" s="90">
        <f t="shared" si="430"/>
        <v>-1</v>
      </c>
      <c r="P92" s="90">
        <f>IF(B92=0,0,IF(ISERROR(RANK(O92,O91:O96,0)),0,RANK(O92,O91:O96,0)))</f>
        <v>0</v>
      </c>
      <c r="Q92" s="90" t="str">
        <f>IF(P92=1,IF(ISNUMBER(MATCH(P92,P93:P96,0)),"=",IF(ISNUMBER(MATCH(P92,P91,0)),"=","")),"")</f>
        <v/>
      </c>
      <c r="R92" s="90">
        <f t="shared" ref="R92:R96" si="457">IF(CONCATENATE(P92,Q92)="1=",1,0)</f>
        <v>0</v>
      </c>
      <c r="S92" s="90">
        <f>IF(AND(R91=1,R92=1),IF('Result Calculations'!$E214=$A92,1,0),0)</f>
        <v>0</v>
      </c>
      <c r="T92" s="95"/>
      <c r="U92" s="90">
        <f>IF(AND(R92=1,R93=1),IF('Result Calculations'!$E219=$A92,1,0),0)</f>
        <v>0</v>
      </c>
      <c r="V92" s="90">
        <f>IF(AND(R92=1,R94=1),IF('Result Calculations'!$E220=$A92,1,0),0)</f>
        <v>0</v>
      </c>
      <c r="W92" s="90">
        <f>IF(AND(R92=1,R95=1),IF('Result Calculations'!$E221=$A92,1,0),0)</f>
        <v>0</v>
      </c>
      <c r="X92" s="90">
        <f>IF(AND(R92=1,R96=1),IF('Result Calculations'!$E222=$A92,1,0),0)</f>
        <v>0</v>
      </c>
      <c r="Y92" s="90">
        <f t="shared" si="431"/>
        <v>0</v>
      </c>
      <c r="Z92" s="90" t="str">
        <f>IF(Y92=1,IF(ISNUMBER(MATCH(Y92,Y93:Y96,0)),"=",IF(ISNUMBER(MATCH(Y92,Y91,0)),"=","")),"")</f>
        <v/>
      </c>
      <c r="AA92" s="90">
        <f>IF(AND(Y92=1,Y91=1),IF(S92=1,1,0),IF(AND(Y92=1,Y93=1),IF(U92=1,1,0),IF(AND(Y92=1,Y94=1),IF(V92=1,1,0),IF(AND(Y92=1,Y95=1),IF(W92=1,1,0),IF(AND(Y92=1,Y96=1),IF(X92=1,0),0)))))</f>
        <v>0</v>
      </c>
      <c r="AB92" s="244" t="str">
        <f t="shared" ref="AB92:AB96" si="458">IF(J92=1,IF(K92="=",IF(M92=1,IF(N92="=",IF(P92=1,IF(Q92="=",IF(Y92=1,IF(Z92="=",IF(AA92=1,2,""),2),""),2),""),2),""),2),"")</f>
        <v/>
      </c>
      <c r="AC92" s="90">
        <f t="shared" si="432"/>
        <v>0</v>
      </c>
      <c r="AD92" s="90">
        <f>IF(OR(AB92=1,B92=0),0,IF(ISERROR(RANK(AC92,AC91:AC96,0)),0,RANK(AC92,AC91:AC96,0)))</f>
        <v>0</v>
      </c>
      <c r="AE92" s="90" t="str">
        <f>IF(AD92=1,IF(ISNUMBER(MATCH(AD92,AD93:AD96,0)),"=",IF(ISNUMBER(MATCH(AD92,AD91,0)),"=","")),"")</f>
        <v/>
      </c>
      <c r="AF92" s="90">
        <f t="shared" si="433"/>
        <v>-1</v>
      </c>
      <c r="AG92" s="90">
        <f>IF(OR(AB92=1,B92=0),0,IF(ISERROR(RANK(AF92,AF91:AF96,0)),0,RANK(AF92,AF91:AF96,0)))</f>
        <v>0</v>
      </c>
      <c r="AH92" s="90" t="str">
        <f>IF(AG92=1,IF(ISNUMBER(MATCH(AG92,AG93:AG96,0)),"=",IF(ISNUMBER(MATCH(AG92,AG91,0)),"=","")),"")</f>
        <v/>
      </c>
      <c r="AI92" s="90">
        <f t="shared" si="434"/>
        <v>-1</v>
      </c>
      <c r="AJ92" s="90">
        <f>IF(OR(AB92=1,B92=0),0,IF(ISERROR(RANK(AI92,AI91:AI96,0)),0,RANK(AI92,AI91:AI96,0)))</f>
        <v>0</v>
      </c>
      <c r="AK92" s="90" t="str">
        <f>IF(AJ92=1,IF(ISNUMBER(MATCH(AJ92,AJ93:AJ96,0)),"=",IF(ISNUMBER(MATCH(AJ92,AJ91,0)),"=","")),"")</f>
        <v/>
      </c>
      <c r="AL92" s="90">
        <f t="shared" ref="AL92:AL96" si="459">IF(CONCATENATE(AJ92,AK92)="1=",1,0)</f>
        <v>0</v>
      </c>
      <c r="AM92" s="90">
        <f>IF(AND(AL91=1,AL92=1),IF('Result Calculations'!$E214=$A92,1,0),0)</f>
        <v>0</v>
      </c>
      <c r="AN92" s="95"/>
      <c r="AO92" s="90">
        <f>IF(AND(AL92=1,AL93=1),IF('Result Calculations'!$E219=$A92,1,0),0)</f>
        <v>0</v>
      </c>
      <c r="AP92" s="90">
        <f>IF(AND(AL92=1,AL94=1),IF('Result Calculations'!$E220=$A92,1,0),0)</f>
        <v>0</v>
      </c>
      <c r="AQ92" s="90">
        <f>IF(AND(AL92=1,AL95=1),IF('Result Calculations'!$E221=$A92,1,0),0)</f>
        <v>0</v>
      </c>
      <c r="AR92" s="90">
        <f>IF(AND(AL92=1,AL96=1),IF('Result Calculations'!$E222=$A92,1,0),0)</f>
        <v>0</v>
      </c>
      <c r="AS92" s="90">
        <f t="shared" si="435"/>
        <v>0</v>
      </c>
      <c r="AT92" s="90" t="str">
        <f>IF(AS92=1,IF(ISNUMBER(MATCH(AS92,AS93:AS96,0)),"=",IF(ISNUMBER(MATCH(AS92,AS91,0)),"=","")),"")</f>
        <v/>
      </c>
      <c r="AU92" s="90">
        <f>IF(AND(AS92=1,AS91=1),IF(AM92=1,1,0),IF(AND(AS92=1,AS93=1),IF(AO92=1,1,0),IF(AND(AS92=1,AS94=1),IF(AP92=1,1,0),IF(AND(AS92=1,AS95=1),IF(AQ92=1,1,0),IF(AND(AS92=1,AS96=1),IF(AR92=1,0),0)))))</f>
        <v>0</v>
      </c>
      <c r="AV92" s="244" t="str">
        <f t="shared" ref="AV92:AV96" si="460">IF(AD92=1,IF(AE92="=",IF(AG92=1,IF(AH92="=",IF(AJ92=1,IF(AK92="=",IF(AS92=1,IF(AT92="=",IF(AU92=1,2,""),2),""),2),""),2),""),2),"")</f>
        <v/>
      </c>
      <c r="AW92" s="90">
        <f t="shared" si="436"/>
        <v>0</v>
      </c>
      <c r="AX92" s="90">
        <f>IF(OR(AB92=1,B92=0,AV92=2),0,IF(ISERROR(RANK(AW92,AW91:AW96,0)),0,RANK(AW92,AW91:AW96,0)))</f>
        <v>0</v>
      </c>
      <c r="AY92" s="90" t="str">
        <f>IF(AX92=1,IF(ISNUMBER(MATCH(AX92,AX93:AX96,0)),"=",IF(ISNUMBER(MATCH(AX92,AX91,0)),"=","")),"")</f>
        <v/>
      </c>
      <c r="AZ92" s="90">
        <f t="shared" si="437"/>
        <v>0</v>
      </c>
      <c r="BA92" s="90">
        <f>IF(OR(AB92=1,B92=0,AV92=2),0,IF(ISERROR(RANK(AZ92,AZ91:AZ96,0)),0,RANK(AZ92,AZ91:AZ96,0)))</f>
        <v>0</v>
      </c>
      <c r="BB92" s="90" t="str">
        <f>IF(BA92=1,IF(ISNUMBER(MATCH(BA92,BA93:BA96,0)),"=",IF(ISNUMBER(MATCH(BA92,BA91,0)),"=","")),"")</f>
        <v/>
      </c>
      <c r="BC92" s="108">
        <f t="shared" si="438"/>
        <v>0</v>
      </c>
      <c r="BD92" s="90">
        <f>IF(OR(AB92=1,B92=0,AV92=2),0,IF(ISERROR(RANK(BC92,BC91:BC96,0)),0,RANK(BC92,BC91:BC96,0)))</f>
        <v>0</v>
      </c>
      <c r="BE92" s="90" t="str">
        <f>IF(BD92=1,IF(ISNUMBER(MATCH(BD92,BD93:BD96,0)),"=",IF(ISNUMBER(MATCH(BD92,BD91,0)),"=","")),"")</f>
        <v/>
      </c>
      <c r="BF92" s="90">
        <f t="shared" ref="BF92:BF96" si="461">IF(CONCATENATE(BD92,BE92)="1=",1,0)</f>
        <v>0</v>
      </c>
      <c r="BG92" s="90">
        <f>IF(AND(BF91=1,BF92=1),IF('Result Calculations'!$E214=$A92,1,0),0)</f>
        <v>0</v>
      </c>
      <c r="BH92" s="95"/>
      <c r="BI92" s="90">
        <f>IF(AND(BF92=1,BF93=1),IF('Result Calculations'!$E219=$A92,1,0),0)</f>
        <v>0</v>
      </c>
      <c r="BJ92" s="90">
        <f>IF(AND(BF92=1,BF94=1),IF('Result Calculations'!$E220=$A92,1,0),0)</f>
        <v>0</v>
      </c>
      <c r="BK92" s="90">
        <f>IF(AND(BF92=1,BF95=1),IF('Result Calculations'!$E221=$A92,1,0),0)</f>
        <v>0</v>
      </c>
      <c r="BL92" s="90">
        <f>IF(AND(BF92=1,BF96=1),IF('Result Calculations'!$E222=$A92,1,0),0)</f>
        <v>0</v>
      </c>
      <c r="BM92" s="90">
        <f t="shared" si="439"/>
        <v>0</v>
      </c>
      <c r="BN92" s="90" t="str">
        <f>IF(BM92=1,IF(ISNUMBER(MATCH(BM92,BM93:BM96,0)),"=",IF(ISNUMBER(MATCH(BM92,BM91,0)),"=","")),"")</f>
        <v/>
      </c>
      <c r="BO92" s="90">
        <f>IF(AND(BM92=1,BM91=1),IF(BG92=1,1,0),IF(AND(BM92=1,BM93=1),IF(BI92=1,1,0),IF(AND(BM92=1,BM94=1),IF(BJ92=1,1,0),IF(AND(BM92=1,BM95=1),IF(BK92=1,1,0),IF(AND(BM92=1,BM96=1),IF(BL92=1,0),0)))))</f>
        <v>0</v>
      </c>
      <c r="BP92" s="244" t="str">
        <f t="shared" si="440"/>
        <v/>
      </c>
      <c r="BQ92" s="90">
        <f t="shared" si="441"/>
        <v>0</v>
      </c>
      <c r="BR92" s="90">
        <f>IF(OR(AB92=1,B92=0,AV92=2,BP92=3),0,IF(ISERROR(RANK(BQ92,BQ91:BQ96,0)),0,RANK(BQ92,BQ91:BQ96,0)))</f>
        <v>0</v>
      </c>
      <c r="BS92" s="90" t="str">
        <f>IF(BR92=1,IF(ISNUMBER(MATCH(BR92,BR93:BR96,0)),"=",IF(ISNUMBER(MATCH(BR92,BR91,0)),"=","")),"")</f>
        <v/>
      </c>
      <c r="BT92" s="90">
        <f t="shared" si="442"/>
        <v>0</v>
      </c>
      <c r="BU92" s="90">
        <f>IF(OR(AB92=1,B92=0,AV92=2,BP92=3),0,IF(ISERROR(RANK(BT92,BT91:BT96,0)),0,RANK(BT92,BT91:BT96,0)))</f>
        <v>0</v>
      </c>
      <c r="BV92" s="90" t="str">
        <f>IF(BU92=1,IF(ISNUMBER(MATCH(BU92,BU93:BU96,0)),"=",IF(ISNUMBER(MATCH(BU92,BU91,0)),"=","")),"")</f>
        <v/>
      </c>
      <c r="BW92" s="108">
        <f t="shared" si="443"/>
        <v>0</v>
      </c>
      <c r="BX92" s="90">
        <f>IF(OR(AB92=1,B92=0,AV92=2,BP91=3),0,IF(ISERROR(RANK(BW92,BW91:BW96,0)),0,RANK(BW92,BW91:BW96,0)))</f>
        <v>0</v>
      </c>
      <c r="BY92" s="90" t="str">
        <f>IF(BX92=1,IF(ISNUMBER(MATCH(BX92,BX93:BX96,0)),"=",IF(ISNUMBER(MATCH(BX92,BX91,0)),"=","")),"")</f>
        <v/>
      </c>
      <c r="BZ92" s="90">
        <f t="shared" ref="BZ92:BZ96" si="462">IF(CONCATENATE(BX92,BY92)="1=",1,0)</f>
        <v>0</v>
      </c>
      <c r="CA92" s="90">
        <f>IF(AND(BZ91=1,BZ92=1),IF('Result Calculations'!$E214=$A92,1,0),0)</f>
        <v>0</v>
      </c>
      <c r="CB92" s="95"/>
      <c r="CC92" s="90">
        <f>IF(AND(BZ92=1,BZ93=1),IF('Result Calculations'!$E219=$A92,1,0),0)</f>
        <v>0</v>
      </c>
      <c r="CD92" s="90">
        <f>IF(AND(BZ92=1,BZ94=1),IF('Result Calculations'!$E220=$A92,1,0),0)</f>
        <v>0</v>
      </c>
      <c r="CE92" s="90">
        <f>IF(AND(BZ92=1,BZ95=1),IF('Result Calculations'!$E221=$A92,1,0),0)</f>
        <v>0</v>
      </c>
      <c r="CF92" s="90">
        <f>IF(AND(BZ92=1,BZ96=1),IF('Result Calculations'!$E222=$A92,1,0),0)</f>
        <v>0</v>
      </c>
      <c r="CG92" s="90">
        <f t="shared" si="444"/>
        <v>0</v>
      </c>
      <c r="CH92" s="90" t="str">
        <f>IF(CG92=1,IF(ISNUMBER(MATCH(CG92,CG93:CG96,0)),"=",IF(ISNUMBER(MATCH(CG92,CG91,0)),"=","")),"")</f>
        <v/>
      </c>
      <c r="CI92" s="90">
        <f>IF(AND(CG92=1,CG91=1),IF(CA92=1,1,0),IF(AND(CG92=1,CG93=1),IF(CC92=1,1,0),IF(AND(CG92=1,CG94=1),IF(CD92=1,1,0),IF(AND(CG92=1,CG95=1),IF(CE92=1,1,0),IF(AND(CG92=1,CG96=1),IF(CF92=1,0),0)))))</f>
        <v>0</v>
      </c>
      <c r="CJ92" s="244" t="str">
        <f t="shared" ref="CJ92:CJ96" si="463">IF(BR92=1,IF(BS92="=",IF(BU92=1,IF(BV92="=",IF(BX92=1,IF(BY92="=",IF(CG92=1,IF(CH92="=",IF(CI92=1,4,""),4),""),4),""),4),""),4),"")</f>
        <v/>
      </c>
      <c r="CK92" s="90">
        <f t="shared" si="445"/>
        <v>0</v>
      </c>
      <c r="CL92" s="90">
        <f>IF(OR(AB92=1,B92=0,AV92=2,BP92=3,CJ92=4),0,IF(ISERROR(RANK(CK92,CK91:CK96,0)),0,RANK(CK92,CK91:CK96,0)))</f>
        <v>0</v>
      </c>
      <c r="CM92" s="90" t="str">
        <f>IF(CL92=1,IF(ISNUMBER(MATCH(CL92,CL93:CL96,0)),"=",IF(ISNUMBER(MATCH(CL92,CL91,0)),"=","")),"")</f>
        <v/>
      </c>
      <c r="CN92" s="90">
        <f t="shared" si="446"/>
        <v>0</v>
      </c>
      <c r="CO92" s="90">
        <f>IF(OR(AB92=1,B92=0,AV92=2,BP92=3,CJ92=4),0,IF(ISERROR(RANK(CN92,CN91:CN96,0)),0,RANK(CN92,CN91:CN96,0)))</f>
        <v>0</v>
      </c>
      <c r="CP92" s="90" t="str">
        <f>IF(CO92=1,IF(ISNUMBER(MATCH(CO92,CO93:CO96,0)),"=",IF(ISNUMBER(MATCH(CO92,CO91,0)),"=","")),"")</f>
        <v/>
      </c>
      <c r="CQ92" s="108">
        <f t="shared" si="447"/>
        <v>0</v>
      </c>
      <c r="CR92" s="90">
        <f>IF(OR(AB92=1,B92=0,AV92=2,BP91=3,CJ92=4),0,IF(ISERROR(RANK(CQ92,CQ91:CQ96,0)),0,RANK(CQ92,CQ91:CQ96,0)))</f>
        <v>0</v>
      </c>
      <c r="CS92" s="90" t="str">
        <f>IF(CR92=1,IF(ISNUMBER(MATCH(CR92,CR93:CR96,0)),"=",IF(ISNUMBER(MATCH(CR92,CR91,0)),"=","")),"")</f>
        <v/>
      </c>
      <c r="CT92" s="90">
        <f t="shared" ref="CT92:CT96" si="464">IF(CONCATENATE(CR92,CS92)="1=",1,0)</f>
        <v>0</v>
      </c>
      <c r="CU92" s="90">
        <f>IF(AND(CT91=1,CT92=1),IF('Result Calculations'!$E214=$A92,1,0),0)</f>
        <v>0</v>
      </c>
      <c r="CV92" s="95"/>
      <c r="CW92" s="90">
        <f>IF(AND(CT92=1,CT93=1),IF('Result Calculations'!$E219=$A92,1,0),0)</f>
        <v>0</v>
      </c>
      <c r="CX92" s="90">
        <f>IF(AND(CT92=1,CT94=1),IF('Result Calculations'!$E220=$A92,1,0),0)</f>
        <v>0</v>
      </c>
      <c r="CY92" s="90">
        <f>IF(AND(CT92=1,CT95=1),IF('Result Calculations'!$E221=$A92,1,0),0)</f>
        <v>0</v>
      </c>
      <c r="CZ92" s="90">
        <f>IF(AND(CT92=1,CT96=1),IF('Result Calculations'!$E222=$A92,1,0),0)</f>
        <v>0</v>
      </c>
      <c r="DA92" s="90">
        <f t="shared" si="448"/>
        <v>0</v>
      </c>
      <c r="DB92" s="90" t="str">
        <f>IF(DA92=1,IF(ISNUMBER(MATCH(DA92,DA93:DA96,0)),"=",IF(ISNUMBER(MATCH(DA92,DA91,0)),"=","")),"")</f>
        <v/>
      </c>
      <c r="DC92" s="90">
        <f>IF(AND(DA92=1,DA91=1),IF(CU92=1,1,0),IF(AND(DA92=1,DA93=1),IF(CW92=1,1,0),IF(AND(DA92=1,DA94=1),IF(CX92=1,1,0),IF(AND(DA92=1,DA95=1),IF(CY92=1,1,0),IF(AND(DA92=1,DA96=1),IF(CZ92=1,0),0)))))</f>
        <v>0</v>
      </c>
      <c r="DD92" s="244" t="str">
        <f t="shared" ref="DD92:DD96" si="465">IF(CL92=1,IF(CM92="=",IF(CO92=1,IF(CP92="=",IF(CR92=1,IF(CS92="=",IF(DA92=1,IF(DB92="=",IF(DC92=1,5,""),5),""),5),""),5),""),5),"")</f>
        <v/>
      </c>
      <c r="DE92" s="90">
        <f t="shared" si="449"/>
        <v>0</v>
      </c>
      <c r="DF92" s="90">
        <f>IF(OR(AB92=1,B92=0,AV92=2,BP92=3,CJ92=4,DD92=5),0,IF(ISERROR(RANK(DE92,DE91:DE96,0)),0,RANK(DE92,DE91:DE96,0)))</f>
        <v>0</v>
      </c>
      <c r="DG92" s="90" t="str">
        <f>IF(DF92=1,IF(ISNUMBER(MATCH(DF92,DF93:DF96,0)),"=",IF(ISNUMBER(MATCH(DF92,DF91,0)),"=","")),"")</f>
        <v/>
      </c>
      <c r="DH92" s="90">
        <f t="shared" si="450"/>
        <v>0</v>
      </c>
      <c r="DI92" s="90">
        <f>IF(OR(AB92=1,B92=0,AV92=2,BP92=3,CJ92=4,DD92=5),0,IF(ISERROR(RANK(DH92,DH91:DH96,0)),0,RANK(DH92,DH91:DH96,0)))</f>
        <v>0</v>
      </c>
      <c r="DJ92" s="90" t="str">
        <f>IF(DI92=1,IF(ISNUMBER(MATCH(DI92,DI93:DI96,0)),"=",IF(ISNUMBER(MATCH(DI92,DI91,0)),"=","")),"")</f>
        <v/>
      </c>
      <c r="DK92" s="108">
        <f t="shared" si="451"/>
        <v>0</v>
      </c>
      <c r="DL92" s="90">
        <f>IF(OR(AB92=1,B92=0,AV92=2,BP91=3,CJ92=4,DD92=5),0,IF(ISERROR(RANK(DK92,DK91:DK96,0)),0,RANK(DK92,DK91:DK96,0)))</f>
        <v>0</v>
      </c>
      <c r="DM92" s="90" t="str">
        <f>IF(DL92=1,IF(ISNUMBER(MATCH(DL92,DL93:DL96,0)),"=",IF(ISNUMBER(MATCH(DL92,DL91,0)),"=","")),"")</f>
        <v/>
      </c>
      <c r="DN92" s="90">
        <f t="shared" ref="DN92:DN96" si="466">IF(CONCATENATE(DL92,DM92)="1=",1,0)</f>
        <v>0</v>
      </c>
      <c r="DO92" s="90">
        <f>IF(AND(DN91=1,DN92=1),IF('Result Calculations'!$E214=$A92,1,0),0)</f>
        <v>0</v>
      </c>
      <c r="DP92" s="95"/>
      <c r="DQ92" s="90">
        <f>IF(AND(DN92=1,DN93=1),IF('Result Calculations'!$E219=$A92,1,0),0)</f>
        <v>0</v>
      </c>
      <c r="DR92" s="90">
        <f>IF(AND(DN92=1,DN94=1),IF('Result Calculations'!$E220=$A92,1,0),0)</f>
        <v>0</v>
      </c>
      <c r="DS92" s="90">
        <f>IF(AND(DN92=1,DN95=1),IF('Result Calculations'!$E221=$A92,1,0),0)</f>
        <v>0</v>
      </c>
      <c r="DT92" s="90">
        <f>IF(AND(DN92=1,DN96=1),IF('Result Calculations'!$E222=$A92,1,0),0)</f>
        <v>0</v>
      </c>
      <c r="DU92" s="90">
        <f t="shared" si="452"/>
        <v>0</v>
      </c>
      <c r="DV92" s="90" t="str">
        <f>IF(DU92=1,IF(ISNUMBER(MATCH(DU92,DU93:DU96,0)),"=",IF(ISNUMBER(MATCH(DU92,DU91,0)),"=","")),"")</f>
        <v/>
      </c>
      <c r="DW92" s="90">
        <f>IF(AND(DU92=1,DU91=1),IF(DO92=1,1,0),IF(AND(DU92=1,DU93=1),IF(DQ92=1,1,0),IF(AND(DU92=1,DU94=1),IF(DR92=1,1,0),IF(AND(DU92=1,DU95=1),IF(DS92=1,1,0),IF(AND(DU92=1,DU96=1),IF(DT92=1,0),0)))))</f>
        <v>0</v>
      </c>
      <c r="DX92" s="244" t="str">
        <f t="shared" ref="DX92:DX96" si="467">IF(DF92=1,IF(DG92="=",IF(DI92=1,IF(DJ92="=",IF(DL92=1,IF(DM92="=",IF(DU92=1,IF(DV92="=",IF(DW92=1,6,""),6),""),6),""),6),""),6),"")</f>
        <v/>
      </c>
      <c r="DY92" s="248">
        <f t="shared" si="453"/>
        <v>0</v>
      </c>
      <c r="DZ92" s="244">
        <f>RANK(DY92,DY91:DY96,0)</f>
        <v>1</v>
      </c>
      <c r="EA92" s="244" t="str">
        <f>IF(OR(ISNUMBER(MATCH(DZ92,DZ93:DZ96,0)),ISNUMBER(MATCH(DZ92,DZ91:DZ91,0))),"=","")</f>
        <v>=</v>
      </c>
    </row>
    <row r="93" spans="1:131">
      <c r="A93" s="246" t="str">
        <f>Groups!H29</f>
        <v>Connie Rixon (Malta) &amp; Peter Ellul (Malta)</v>
      </c>
      <c r="B93" s="90">
        <f>SUM(COUNTIF(Results!K:K,A93),COUNTIF(Results!L:L,A93))</f>
        <v>0</v>
      </c>
      <c r="C93" s="90">
        <f>SUM(COUNTIF(Results!K:K,A93))</f>
        <v>0</v>
      </c>
      <c r="D93" s="90">
        <f t="shared" si="454"/>
        <v>0</v>
      </c>
      <c r="E93" s="90">
        <f>SUM(SUMIF(Results!B:B,A93,Results!C:C),SUMIF(Results!J:J,A93,Results!G:G),SUMIF(Results!B:B,A93,Results!D:D),SUMIF(Results!J:J,A93,Results!H:H))</f>
        <v>0</v>
      </c>
      <c r="F93" s="90">
        <f>SUM(SUMIF(Results!B:B,A93,Results!G:G),SUMIF(Results!J:J,A93,Results!C:C),SUMIF(Results!B:B,A93,Results!H:H),SUMIF(Results!J:J,A93,Results!D:D))</f>
        <v>0</v>
      </c>
      <c r="G93" s="108">
        <f t="shared" si="455"/>
        <v>0</v>
      </c>
      <c r="H93" s="90">
        <f t="shared" si="456"/>
        <v>0</v>
      </c>
      <c r="I93" s="90">
        <f>SUM(SUMIF(Results!N:N,A93,Results!R:R),SUMIF(Results!T:T,A93,Results!X:X))</f>
        <v>0</v>
      </c>
      <c r="J93" s="90">
        <f>IF(B93=0,0,RANK(H93,H91:H96,0))</f>
        <v>0</v>
      </c>
      <c r="K93" s="90" t="str">
        <f>IF(J93=1,IF(ISNUMBER(MATCH(J93,J94:J96,0)),"=",IF(ISNUMBER(MATCH(J93,J91:J92,0)),"=","")),"")</f>
        <v/>
      </c>
      <c r="L93" s="90">
        <f t="shared" si="429"/>
        <v>-1</v>
      </c>
      <c r="M93" s="90">
        <f>IF(B93=0,0,IF(ISERROR(RANK(L93,L91:L96,0)),0,RANK(L93,L91:L96,0)))</f>
        <v>0</v>
      </c>
      <c r="N93" s="90" t="str">
        <f>IF(M93=1,IF(ISNUMBER(MATCH(M93,M94:M96,0)),"=",IF(ISNUMBER(MATCH(M93,M91:M92,0)),"=","")),"")</f>
        <v/>
      </c>
      <c r="O93" s="90">
        <f t="shared" si="430"/>
        <v>-1</v>
      </c>
      <c r="P93" s="90">
        <f>IF(B93=0,0,IF(ISERROR(RANK(O93,O91:O96,0)),0,RANK(O93,O91:O96,0)))</f>
        <v>0</v>
      </c>
      <c r="Q93" s="90" t="str">
        <f>IF(P93=1,IF(ISNUMBER(MATCH(P93,P94:P96,0)),"=",IF(ISNUMBER(MATCH(P93,P91:P92,0)),"=","")),"")</f>
        <v/>
      </c>
      <c r="R93" s="90">
        <f t="shared" si="457"/>
        <v>0</v>
      </c>
      <c r="S93" s="90">
        <f>IF(AND(R91=1,R93=1),IF('Result Calculations'!$E215=$A93,1,0),0)</f>
        <v>0</v>
      </c>
      <c r="T93" s="90">
        <f>IF(AND(R92=1,R93=1),IF('Result Calculations'!$E219=$A93,1,0),0)</f>
        <v>0</v>
      </c>
      <c r="U93" s="95"/>
      <c r="V93" s="90">
        <f>IF(AND(R93=1,R94=1),IF('Result Calculations'!$E223=$A93,1,0),0)</f>
        <v>0</v>
      </c>
      <c r="W93" s="90">
        <f>IF(AND(R93=1,R95=1),IF('Result Calculations'!$E224=$A93,1,0),0)</f>
        <v>0</v>
      </c>
      <c r="X93" s="90">
        <f>IF(AND(R93=1,R96=1),IF('Result Calculations'!$E225=$A93,1,0),0)</f>
        <v>0</v>
      </c>
      <c r="Y93" s="90">
        <f t="shared" si="431"/>
        <v>0</v>
      </c>
      <c r="Z93" s="90" t="str">
        <f>IF(Y93=1,IF(ISNUMBER(MATCH(Y93,Y94:Y96,0)),"=",IF(ISNUMBER(MATCH(Y93,Y91:Y92,0)),"=","")),"")</f>
        <v/>
      </c>
      <c r="AA93" s="90">
        <f>IF(AND(Y93=1,Y91=1),IF(S93=1,1,0),IF(AND(Y93=1,Y92=1),IF(T93=1,1,0),IF(AND(Y93=1,Y94=1),IF(V93=1,1,0),IF(AND(Y93=1,Y95=1),IF(W93=1,1,0),IF(AND(Y93=1,Y96=1),IF(X93=1,0),0)))))</f>
        <v>0</v>
      </c>
      <c r="AB93" s="244" t="str">
        <f t="shared" si="458"/>
        <v/>
      </c>
      <c r="AC93" s="90">
        <f t="shared" si="432"/>
        <v>0</v>
      </c>
      <c r="AD93" s="90">
        <f>IF(OR(AB93=1,B93=0),0,IF(ISERROR(RANK(AC93,AC91:AC96,0)),0,RANK(AC93,AC91:AC96,0)))</f>
        <v>0</v>
      </c>
      <c r="AE93" s="90" t="str">
        <f>IF(AD93=1,IF(ISNUMBER(MATCH(AD93,AD94:AD96,0)),"=",IF(ISNUMBER(MATCH(AD93,AD91:AD92,0)),"=","")),"")</f>
        <v/>
      </c>
      <c r="AF93" s="90">
        <f t="shared" si="433"/>
        <v>-1</v>
      </c>
      <c r="AG93" s="90">
        <f>IF(OR(AB93=1,B93=0),0,IF(ISERROR(RANK(AF93,AF91:AF96,0)),0,RANK(AF93,AF91:AF96,0)))</f>
        <v>0</v>
      </c>
      <c r="AH93" s="90" t="str">
        <f>IF(AG93=1,IF(ISNUMBER(MATCH(AG93,AG94:AG96,0)),"=",IF(ISNUMBER(MATCH(AG93,AG91:AG92,0)),"=","")),"")</f>
        <v/>
      </c>
      <c r="AI93" s="90">
        <f t="shared" si="434"/>
        <v>-1</v>
      </c>
      <c r="AJ93" s="90">
        <f>IF(OR(AB93=1,B93=0),0,IF(ISERROR(RANK(AI93,AI91:AI96,0)),0,RANK(AI93,AI91:AI96,0)))</f>
        <v>0</v>
      </c>
      <c r="AK93" s="90" t="str">
        <f>IF(AJ93=1,IF(ISNUMBER(MATCH(AJ93,AJ94:AJ96,0)),"=",IF(ISNUMBER(MATCH(AJ93,AJ91:AJ92,0)),"=","")),"")</f>
        <v/>
      </c>
      <c r="AL93" s="90">
        <f t="shared" si="459"/>
        <v>0</v>
      </c>
      <c r="AM93" s="90">
        <f>IF(AND(AL91=1,AL93=1),IF('Result Calculations'!$E215=$A93,1,0),0)</f>
        <v>0</v>
      </c>
      <c r="AN93" s="90">
        <f>IF(AND(AL92=1,AL93=1),IF('Result Calculations'!$E219=$A93,1,0),0)</f>
        <v>0</v>
      </c>
      <c r="AO93" s="95"/>
      <c r="AP93" s="90">
        <f>IF(AND(AL93=1,AL94=1),IF('Result Calculations'!$E223=$A93,1,0),0)</f>
        <v>0</v>
      </c>
      <c r="AQ93" s="90">
        <f>IF(AND(AL93=1,AL95=1),IF('Result Calculations'!$E224=$A93,1,0),0)</f>
        <v>0</v>
      </c>
      <c r="AR93" s="90">
        <f>IF(AND(AL93=1,AL96=1),IF('Result Calculations'!$E225=$A93,1,0),0)</f>
        <v>0</v>
      </c>
      <c r="AS93" s="90">
        <f t="shared" si="435"/>
        <v>0</v>
      </c>
      <c r="AT93" s="90" t="str">
        <f>IF(AS93=1,IF(ISNUMBER(MATCH(AS93,AS94:AS96,0)),"=",IF(ISNUMBER(MATCH(AS93,AS91:AS92,0)),"=","")),"")</f>
        <v/>
      </c>
      <c r="AU93" s="90">
        <f>IF(AND(AS93=1,AS91=1),IF(AM93=1,1,0),IF(AND(AS93=1,AS92=1),IF(AN93=1,1,0),IF(AND(AS93=1,AS94=1),IF(AP93=1,1,0),IF(AND(AS93=1,AS95=1),IF(AQ93=1,1,0),IF(AND(AS93=1,AS96=1),IF(AR93=1,0),0)))))</f>
        <v>0</v>
      </c>
      <c r="AV93" s="244" t="str">
        <f t="shared" si="460"/>
        <v/>
      </c>
      <c r="AW93" s="90">
        <f t="shared" si="436"/>
        <v>0</v>
      </c>
      <c r="AX93" s="90">
        <f>IF(OR(AB93=1,B93=0,AV93=2),0,IF(ISERROR(RANK(AW93,AW91:AW96,0)),0,RANK(AW93,AW91:AW96,0)))</f>
        <v>0</v>
      </c>
      <c r="AY93" s="90" t="str">
        <f>IF(AX93=1,IF(ISNUMBER(MATCH(AX93,AX94:AX96,0)),"=",IF(ISNUMBER(MATCH(AX93,AX91:AX92,0)),"=","")),"")</f>
        <v/>
      </c>
      <c r="AZ93" s="90">
        <f t="shared" si="437"/>
        <v>0</v>
      </c>
      <c r="BA93" s="90">
        <f>IF(OR(AB93=1,B93=0,AV93=2),0,IF(ISERROR(RANK(AZ93,AZ91:AZ96,0)),0,RANK(AZ93,AZ91:AZ96,0)))</f>
        <v>0</v>
      </c>
      <c r="BB93" s="90" t="str">
        <f>IF(BA93=1,IF(ISNUMBER(MATCH(BA93,BA94:BA96,0)),"=",IF(ISNUMBER(MATCH(BA93,BA91:BA92,0)),"=","")),"")</f>
        <v/>
      </c>
      <c r="BC93" s="108">
        <f t="shared" si="438"/>
        <v>0</v>
      </c>
      <c r="BD93" s="90">
        <f>IF(OR(AB93=1,B93=0,AV93=2),0,IF(ISERROR(RANK(BC93,BC91:BC96,0)),0,RANK(BC93,BC91:BC96,0)))</f>
        <v>0</v>
      </c>
      <c r="BE93" s="90" t="str">
        <f>IF(BD93=1,IF(ISNUMBER(MATCH(BD93,BD94:BD96,0)),"=",IF(ISNUMBER(MATCH(BD93,BD91:BD92,0)),"=","")),"")</f>
        <v/>
      </c>
      <c r="BF93" s="90">
        <f t="shared" si="461"/>
        <v>0</v>
      </c>
      <c r="BG93" s="90">
        <f>IF(AND(BF91=1,BF93=1),IF('Result Calculations'!$E215=$A93,1,0),0)</f>
        <v>0</v>
      </c>
      <c r="BH93" s="90">
        <f>IF(AND(BF92=1,BF93=1),IF('Result Calculations'!$E219=$A93,1,0),0)</f>
        <v>0</v>
      </c>
      <c r="BI93" s="95"/>
      <c r="BJ93" s="90">
        <f>IF(AND(BF93=1,BF94=1),IF('Result Calculations'!$E223=$A93,1,0),0)</f>
        <v>0</v>
      </c>
      <c r="BK93" s="90">
        <f>IF(AND(BF93=1,BF95=1),IF('Result Calculations'!$E224=$A93,1,0),0)</f>
        <v>0</v>
      </c>
      <c r="BL93" s="90">
        <f>IF(AND(BF93=1,BF96=1),IF('Result Calculations'!$E225=$A93,1,0),0)</f>
        <v>0</v>
      </c>
      <c r="BM93" s="90">
        <f t="shared" si="439"/>
        <v>0</v>
      </c>
      <c r="BN93" s="90" t="str">
        <f>IF(BM93=1,IF(ISNUMBER(MATCH(BM93,BM94:BM96,0)),"=",IF(ISNUMBER(MATCH(BM93,BM91:BM92,0)),"=","")),"")</f>
        <v/>
      </c>
      <c r="BO93" s="90">
        <f>IF(AND(BM93=1,BM91=1),IF(BG93=1,1,0),IF(AND(BM93=1,BM92=1),IF(BH93=1,1,0),IF(AND(BM93=1,BM94=1),IF(BJ93=1,1,0),IF(AND(BM93=1,BM95=1),IF(BK93=1,1,0),IF(AND(BM93=1,BM96=1),IF(BL93=1,0),0)))))</f>
        <v>0</v>
      </c>
      <c r="BP93" s="244" t="str">
        <f t="shared" si="440"/>
        <v/>
      </c>
      <c r="BQ93" s="90">
        <f t="shared" si="441"/>
        <v>0</v>
      </c>
      <c r="BR93" s="90">
        <f>IF(OR(AB93=1,B93=0,AV93=2,BP93=3),0,IF(ISERROR(RANK(BQ93,BQ91:BQ96,0)),0,RANK(BQ93,BQ91:BQ96,0)))</f>
        <v>0</v>
      </c>
      <c r="BS93" s="90" t="str">
        <f>IF(BR93=1,IF(ISNUMBER(MATCH(BR93,BR94:BR96,0)),"=",IF(ISNUMBER(MATCH(BR93,BR91:BR92,0)),"=","")),"")</f>
        <v/>
      </c>
      <c r="BT93" s="90">
        <f t="shared" si="442"/>
        <v>0</v>
      </c>
      <c r="BU93" s="90">
        <f>IF(OR(AB93=1,B93=0,AV93=2,BP93=3),0,IF(ISERROR(RANK(BT93,BT91:BT96,0)),0,RANK(BT93,BT91:BT96,0)))</f>
        <v>0</v>
      </c>
      <c r="BV93" s="90" t="str">
        <f>IF(BU93=1,IF(ISNUMBER(MATCH(BU93,BU94:BU96,0)),"=",IF(ISNUMBER(MATCH(BU93,BU91:BU92,0)),"=","")),"")</f>
        <v/>
      </c>
      <c r="BW93" s="108">
        <f t="shared" si="443"/>
        <v>0</v>
      </c>
      <c r="BX93" s="90">
        <f>IF(OR(AB93=1,B93=0,AV93=2,BP91=3),0,IF(ISERROR(RANK(BW93,BW91:BW96,0)),0,RANK(BW93,BW91:BW96,0)))</f>
        <v>0</v>
      </c>
      <c r="BY93" s="90" t="str">
        <f>IF(BX93=1,IF(ISNUMBER(MATCH(BX93,BX94:BX96,0)),"=",IF(ISNUMBER(MATCH(BX93,BX91:BX92,0)),"=","")),"")</f>
        <v/>
      </c>
      <c r="BZ93" s="90">
        <f t="shared" si="462"/>
        <v>0</v>
      </c>
      <c r="CA93" s="90">
        <f>IF(AND(BZ91=1,BZ93=1),IF('Result Calculations'!$E215=$A93,1,0),0)</f>
        <v>0</v>
      </c>
      <c r="CB93" s="90">
        <f>IF(AND(BZ92=1,BZ93=1),IF('Result Calculations'!$E219=$A93,1,0),0)</f>
        <v>0</v>
      </c>
      <c r="CC93" s="95"/>
      <c r="CD93" s="90">
        <f>IF(AND(BZ93=1,BZ94=1),IF('Result Calculations'!$E223=$A93,1,0),0)</f>
        <v>0</v>
      </c>
      <c r="CE93" s="90">
        <f>IF(AND(BZ93=1,BZ95=1),IF('Result Calculations'!$E224=$A93,1,0),0)</f>
        <v>0</v>
      </c>
      <c r="CF93" s="90">
        <f>IF(AND(BZ93=1,BZ96=1),IF('Result Calculations'!$E225=$A93,1,0),0)</f>
        <v>0</v>
      </c>
      <c r="CG93" s="90">
        <f t="shared" si="444"/>
        <v>0</v>
      </c>
      <c r="CH93" s="90" t="str">
        <f>IF(CG93=1,IF(ISNUMBER(MATCH(CG93,CG94:CG96,0)),"=",IF(ISNUMBER(MATCH(CG93,CG91:CG92,0)),"=","")),"")</f>
        <v/>
      </c>
      <c r="CI93" s="90">
        <f>IF(AND(CG93=1,CG91=1),IF(CA93=1,1,0),IF(AND(CG93=1,CG92=1),IF(CB93=1,1,0),IF(AND(CG93=1,CG94=1),IF(CD93=1,1,0),IF(AND(CG93=1,CG95=1),IF(CE93=1,1,0),IF(AND(CG93=1,CG96=1),IF(CF93=1,0),0)))))</f>
        <v>0</v>
      </c>
      <c r="CJ93" s="244" t="str">
        <f t="shared" si="463"/>
        <v/>
      </c>
      <c r="CK93" s="90">
        <f t="shared" si="445"/>
        <v>0</v>
      </c>
      <c r="CL93" s="90">
        <f>IF(OR(AB93=1,B93=0,AV93=2,BP93=3,CJ93=4),0,IF(ISERROR(RANK(CK93,CK91:CK96,0)),0,RANK(CK93,CK91:CK96,0)))</f>
        <v>0</v>
      </c>
      <c r="CM93" s="90" t="str">
        <f>IF(CL93=1,IF(ISNUMBER(MATCH(CL93,CL94:CL96,0)),"=",IF(ISNUMBER(MATCH(CL93,CL91:CL92,0)),"=","")),"")</f>
        <v/>
      </c>
      <c r="CN93" s="90">
        <f t="shared" si="446"/>
        <v>0</v>
      </c>
      <c r="CO93" s="90">
        <f>IF(OR(AB93=1,B93=0,AV93=2,BP93=3,CJ93=4),0,IF(ISERROR(RANK(CN93,CN91:CN96,0)),0,RANK(CN93,CN91:CN96,0)))</f>
        <v>0</v>
      </c>
      <c r="CP93" s="90" t="str">
        <f>IF(CO93=1,IF(ISNUMBER(MATCH(CO93,CO94:CO96,0)),"=",IF(ISNUMBER(MATCH(CO93,CO91:CO92,0)),"=","")),"")</f>
        <v/>
      </c>
      <c r="CQ93" s="108">
        <f t="shared" si="447"/>
        <v>0</v>
      </c>
      <c r="CR93" s="90">
        <f>IF(OR(AB93=1,B93=0,AV93=2,BP91=3,CJ93=4),0,IF(ISERROR(RANK(CQ93,CQ91:CQ96,0)),0,RANK(CQ93,CQ91:CQ96,0)))</f>
        <v>0</v>
      </c>
      <c r="CS93" s="90" t="str">
        <f>IF(CR93=1,IF(ISNUMBER(MATCH(CR93,CR94:CR96,0)),"=",IF(ISNUMBER(MATCH(CR93,CR91:CR92,0)),"=","")),"")</f>
        <v/>
      </c>
      <c r="CT93" s="90">
        <f t="shared" si="464"/>
        <v>0</v>
      </c>
      <c r="CU93" s="90">
        <f>IF(AND(CT91=1,CT93=1),IF('Result Calculations'!$E215=$A93,1,0),0)</f>
        <v>0</v>
      </c>
      <c r="CV93" s="90">
        <f>IF(AND(CT92=1,CT93=1),IF('Result Calculations'!$E219=$A93,1,0),0)</f>
        <v>0</v>
      </c>
      <c r="CW93" s="95"/>
      <c r="CX93" s="90">
        <f>IF(AND(CT93=1,CT94=1),IF('Result Calculations'!$E223=$A93,1,0),0)</f>
        <v>0</v>
      </c>
      <c r="CY93" s="90">
        <f>IF(AND(CT93=1,CT95=1),IF('Result Calculations'!$E224=$A93,1,0),0)</f>
        <v>0</v>
      </c>
      <c r="CZ93" s="90">
        <f>IF(AND(CT93=1,CT96=1),IF('Result Calculations'!$E225=$A93,1,0),0)</f>
        <v>0</v>
      </c>
      <c r="DA93" s="90">
        <f t="shared" si="448"/>
        <v>0</v>
      </c>
      <c r="DB93" s="90" t="str">
        <f>IF(DA93=1,IF(ISNUMBER(MATCH(DA93,DA94:DA96,0)),"=",IF(ISNUMBER(MATCH(DA93,DA91:DA92,0)),"=","")),"")</f>
        <v/>
      </c>
      <c r="DC93" s="90">
        <f>IF(AND(DA93=1,DA91=1),IF(CU93=1,1,0),IF(AND(DA93=1,DA92=1),IF(CV93=1,1,0),IF(AND(DA93=1,DA94=1),IF(CX93=1,1,0),IF(AND(DA93=1,DA95=1),IF(CY93=1,1,0),IF(AND(DA93=1,DA96=1),IF(CZ93=1,0),0)))))</f>
        <v>0</v>
      </c>
      <c r="DD93" s="244" t="str">
        <f t="shared" si="465"/>
        <v/>
      </c>
      <c r="DE93" s="90">
        <f t="shared" si="449"/>
        <v>0</v>
      </c>
      <c r="DF93" s="90">
        <f>IF(OR(AB93=1,B93=0,AV93=2,BP93=3,CJ93=4,DD93=5),0,IF(ISERROR(RANK(DE93,DE91:DE96,0)),0,RANK(DE93,DE91:DE96,0)))</f>
        <v>0</v>
      </c>
      <c r="DG93" s="90" t="str">
        <f>IF(DF93=1,IF(ISNUMBER(MATCH(DF93,DF94:DF96,0)),"=",IF(ISNUMBER(MATCH(DF93,DF91:DF92,0)),"=","")),"")</f>
        <v/>
      </c>
      <c r="DH93" s="90">
        <f t="shared" si="450"/>
        <v>0</v>
      </c>
      <c r="DI93" s="90">
        <f>IF(OR(AB93=1,B93=0,AV93=2,BP93=3,CJ93=4,DD93=5),0,IF(ISERROR(RANK(DH93,DH91:DH96,0)),0,RANK(DH93,DH91:DH96,0)))</f>
        <v>0</v>
      </c>
      <c r="DJ93" s="90" t="str">
        <f>IF(DI93=1,IF(ISNUMBER(MATCH(DI93,DI94:DI96,0)),"=",IF(ISNUMBER(MATCH(DI93,DI91:DI92,0)),"=","")),"")</f>
        <v/>
      </c>
      <c r="DK93" s="108">
        <f t="shared" si="451"/>
        <v>0</v>
      </c>
      <c r="DL93" s="90">
        <f>IF(OR(AB93=1,B93=0,AV93=2,BP91=3,CJ93=4,DD93=5),0,IF(ISERROR(RANK(DK93,DK91:DK96,0)),0,RANK(DK93,DK91:DK96,0)))</f>
        <v>0</v>
      </c>
      <c r="DM93" s="90" t="str">
        <f>IF(DL93=1,IF(ISNUMBER(MATCH(DL93,DL94:DL96,0)),"=",IF(ISNUMBER(MATCH(DL93,DL91:DL92,0)),"=","")),"")</f>
        <v/>
      </c>
      <c r="DN93" s="90">
        <f t="shared" si="466"/>
        <v>0</v>
      </c>
      <c r="DO93" s="90">
        <f>IF(AND(DN91=1,DN93=1),IF('Result Calculations'!$E215=$A93,1,0),0)</f>
        <v>0</v>
      </c>
      <c r="DP93" s="90">
        <f>IF(AND(DN92=1,DN93=1),IF('Result Calculations'!$E219=$A93,1,0),0)</f>
        <v>0</v>
      </c>
      <c r="DQ93" s="95"/>
      <c r="DR93" s="90">
        <f>IF(AND(DN93=1,DN94=1),IF('Result Calculations'!$E223=$A93,1,0),0)</f>
        <v>0</v>
      </c>
      <c r="DS93" s="90">
        <f>IF(AND(DN93=1,DN95=1),IF('Result Calculations'!$E224=$A93,1,0),0)</f>
        <v>0</v>
      </c>
      <c r="DT93" s="90">
        <f>IF(AND(DN93=1,DN96=1),IF('Result Calculations'!$E225=$A93,1,0),0)</f>
        <v>0</v>
      </c>
      <c r="DU93" s="90">
        <f t="shared" si="452"/>
        <v>0</v>
      </c>
      <c r="DV93" s="90" t="str">
        <f>IF(DU93=1,IF(ISNUMBER(MATCH(DU93,DU94:DU96,0)),"=",IF(ISNUMBER(MATCH(DU93,DU91:DU92,0)),"=","")),"")</f>
        <v/>
      </c>
      <c r="DW93" s="90">
        <f>IF(AND(DU93=1,DU91=1),IF(DO93=1,1,0),IF(AND(DU93=1,DU92=1),IF(DP93=1,1,0),IF(AND(DU93=1,DU94=1),IF(DR93=1,1,0),IF(AND(DU93=1,DU95=1),IF(DS93=1,1,0),IF(AND(DU93=1,DU96=1),IF(DT93=1,0),0)))))</f>
        <v>0</v>
      </c>
      <c r="DX93" s="244" t="str">
        <f t="shared" si="467"/>
        <v/>
      </c>
      <c r="DY93" s="248">
        <f t="shared" si="453"/>
        <v>0</v>
      </c>
      <c r="DZ93" s="244">
        <f>RANK(DY93,DY91:DY96,0)</f>
        <v>1</v>
      </c>
      <c r="EA93" s="244" t="str">
        <f>IF(OR(ISNUMBER(MATCH(DZ93,DZ94:DZ96,0)),ISNUMBER(MATCH(DZ93,DZ91:DZ92,0))),"=","")</f>
        <v>=</v>
      </c>
    </row>
    <row r="94" spans="1:131">
      <c r="A94" s="246" t="str">
        <f>Groups!H30</f>
        <v>Lindsey Greechan (Jersey) &amp; Derek Boswell (Jersey)</v>
      </c>
      <c r="B94" s="90">
        <f>SUM(COUNTIF(Results!K:K,A94),COUNTIF(Results!L:L,A94))</f>
        <v>0</v>
      </c>
      <c r="C94" s="90">
        <f>SUM(COUNTIF(Results!K:K,A94))</f>
        <v>0</v>
      </c>
      <c r="D94" s="90">
        <f t="shared" si="454"/>
        <v>0</v>
      </c>
      <c r="E94" s="90">
        <f>SUM(SUMIF(Results!B:B,A94,Results!C:C),SUMIF(Results!J:J,A94,Results!G:G),SUMIF(Results!B:B,A94,Results!D:D),SUMIF(Results!J:J,A94,Results!H:H))</f>
        <v>0</v>
      </c>
      <c r="F94" s="90">
        <f>SUM(SUMIF(Results!B:B,A94,Results!G:G),SUMIF(Results!J:J,A94,Results!C:C),SUMIF(Results!B:B,A94,Results!H:H),SUMIF(Results!J:J,A94,Results!D:D))</f>
        <v>0</v>
      </c>
      <c r="G94" s="108">
        <f t="shared" si="455"/>
        <v>0</v>
      </c>
      <c r="H94" s="90">
        <f t="shared" si="456"/>
        <v>0</v>
      </c>
      <c r="I94" s="90">
        <f>SUM(SUMIF(Results!N:N,A94,Results!R:R),SUMIF(Results!T:T,A94,Results!X:X))</f>
        <v>0</v>
      </c>
      <c r="J94" s="90">
        <f>IF(B94=0,0,RANK(H94,H91:H96,0))</f>
        <v>0</v>
      </c>
      <c r="K94" s="90" t="str">
        <f>IF(J94=1,IF(ISNUMBER(MATCH(J94,J95:J96,0)),"=",IF(ISNUMBER(MATCH(J94,J91:J93,0)),"=","")),"")</f>
        <v/>
      </c>
      <c r="L94" s="90">
        <f t="shared" si="429"/>
        <v>-1</v>
      </c>
      <c r="M94" s="90">
        <f>IF(B94=0,0,IF(ISERROR(RANK(L94,L91:L96,0)),0,RANK(L94,L91:L96,0)))</f>
        <v>0</v>
      </c>
      <c r="N94" s="90" t="str">
        <f>IF(M94=1,IF(ISNUMBER(MATCH(M94,M95:M96,0)),"=",IF(ISNUMBER(MATCH(M94,M91:M93,0)),"=","")),"")</f>
        <v/>
      </c>
      <c r="O94" s="90">
        <f t="shared" si="430"/>
        <v>-1</v>
      </c>
      <c r="P94" s="90">
        <f>IF(B94=0,0,IF(ISERROR(RANK(O94,O91:O96,0)),0,RANK(O94,O91:O96,0)))</f>
        <v>0</v>
      </c>
      <c r="Q94" s="90" t="str">
        <f>IF(P94=1,IF(ISNUMBER(MATCH(P94,P95:P96,0)),"=",IF(ISNUMBER(MATCH(P94,P91:P93,0)),"=","")),"")</f>
        <v/>
      </c>
      <c r="R94" s="90">
        <f t="shared" si="457"/>
        <v>0</v>
      </c>
      <c r="S94" s="90">
        <f>IF(AND(R91=1,R94=1),IF('Result Calculations'!$E216=$A94,1,0),0)</f>
        <v>0</v>
      </c>
      <c r="T94" s="90">
        <f>IF(AND(R93=1,R94=1),IF('Result Calculations'!$E220=$A94,1,0),0)</f>
        <v>0</v>
      </c>
      <c r="U94" s="90">
        <f>IF(AND(R93=1,R94=1),IF('Result Calculations'!$E223=$A94,1,0),0)</f>
        <v>0</v>
      </c>
      <c r="V94" s="95"/>
      <c r="W94" s="90">
        <f>IF(AND(R94=1,R95=1),IF('Result Calculations'!$E226=$A94,1,0),0)</f>
        <v>0</v>
      </c>
      <c r="X94" s="90">
        <f>IF(AND(R94=1,R96=1),IF('Result Calculations'!$E227=$A94,1,0),0)</f>
        <v>0</v>
      </c>
      <c r="Y94" s="90">
        <f t="shared" si="431"/>
        <v>0</v>
      </c>
      <c r="Z94" s="90" t="str">
        <f>IF(Y94=1,IF(ISNUMBER(MATCH(Y94,Y95:Y96,0)),"=",IF(ISNUMBER(MATCH(Y94,Y91:Y93,0)),"=","")),"")</f>
        <v/>
      </c>
      <c r="AA94" s="90">
        <f>IF(AND(Y94=1,Y91=1),IF(S94=1,1,0),IF(AND(Y94=1,Y92=1),IF(T94=1,1,0),IF(AND(Y94=1,Y93=1),IF(U94=1,1,0),IF(AND(Y94=1,Y95=1),IF(W94=1,1,0),IF(AND(Y94=1,Y96=1),IF(X94=1,0),0)))))</f>
        <v>0</v>
      </c>
      <c r="AB94" s="244" t="str">
        <f t="shared" si="458"/>
        <v/>
      </c>
      <c r="AC94" s="90">
        <f t="shared" si="432"/>
        <v>0</v>
      </c>
      <c r="AD94" s="90">
        <f>IF(OR(AB94=1,B94=0),0,IF(ISERROR(RANK(AC94,AC91:AC96,0)),0,RANK(AC94,AC91:AC96,0)))</f>
        <v>0</v>
      </c>
      <c r="AE94" s="90" t="str">
        <f>IF(AD94=1,IF(ISNUMBER(MATCH(AD94,AD95:AD96,0)),"=",IF(ISNUMBER(MATCH(AD94,AD91:AD93,0)),"=","")),"")</f>
        <v/>
      </c>
      <c r="AF94" s="90">
        <f t="shared" si="433"/>
        <v>-1</v>
      </c>
      <c r="AG94" s="90">
        <f>IF(OR(AB94=1,B94=0),0,IF(ISERROR(RANK(AF94,AF91:AF96,0)),0,RANK(AF94,AF91:AF96,0)))</f>
        <v>0</v>
      </c>
      <c r="AH94" s="90" t="str">
        <f>IF(AG94=1,IF(ISNUMBER(MATCH(AG94,AG95:AG96,0)),"=",IF(ISNUMBER(MATCH(AG94,AG91:AG93,0)),"=","")),"")</f>
        <v/>
      </c>
      <c r="AI94" s="90">
        <f t="shared" si="434"/>
        <v>-1</v>
      </c>
      <c r="AJ94" s="90">
        <f>IF(OR(AB94=1,B94=0),0,IF(ISERROR(RANK(AI94,AI91:AI96,0)),0,RANK(AI94,AI91:AI96,0)))</f>
        <v>0</v>
      </c>
      <c r="AK94" s="90" t="str">
        <f>IF(AJ94=1,IF(ISNUMBER(MATCH(AJ94,AJ95:AJ96,0)),"=",IF(ISNUMBER(MATCH(AJ94,AJ91:AJ93,0)),"=","")),"")</f>
        <v/>
      </c>
      <c r="AL94" s="90">
        <f t="shared" si="459"/>
        <v>0</v>
      </c>
      <c r="AM94" s="90">
        <f>IF(AND(AL91=1,AL94=1),IF('Result Calculations'!$E216=$A94,1,0),0)</f>
        <v>0</v>
      </c>
      <c r="AN94" s="90">
        <f>IF(AND(AL93=1,AL94=1),IF('Result Calculations'!$E220=$A94,1,0),0)</f>
        <v>0</v>
      </c>
      <c r="AO94" s="90">
        <f>IF(AND(AL93=1,AL94=1),IF('Result Calculations'!$E223=$A94,1,0),0)</f>
        <v>0</v>
      </c>
      <c r="AP94" s="95"/>
      <c r="AQ94" s="90">
        <f>IF(AND(AL94=1,AL95=1),IF('Result Calculations'!$E226=$A94,1,0),0)</f>
        <v>0</v>
      </c>
      <c r="AR94" s="90">
        <f>IF(AND(AL94=1,AL96=1),IF('Result Calculations'!$E227=$A94,1,0),0)</f>
        <v>0</v>
      </c>
      <c r="AS94" s="90">
        <f t="shared" si="435"/>
        <v>0</v>
      </c>
      <c r="AT94" s="90" t="str">
        <f>IF(AS94=1,IF(ISNUMBER(MATCH(AS94,AS95:AS96,0)),"=",IF(ISNUMBER(MATCH(AS94,AS91:AS93,0)),"=","")),"")</f>
        <v/>
      </c>
      <c r="AU94" s="90">
        <f>IF(AND(AS94=1,AS91=1),IF(AM94=1,1,0),IF(AND(AS94=1,AS92=1),IF(AN94=1,1,0),IF(AND(AS94=1,AS93=1),IF(AO94=1,1,0),IF(AND(AS94=1,AS95=1),IF(AQ94=1,1,0),IF(AND(AS94=1,AS96=1),IF(AR94=1,0),0)))))</f>
        <v>0</v>
      </c>
      <c r="AV94" s="244" t="str">
        <f t="shared" si="460"/>
        <v/>
      </c>
      <c r="AW94" s="90">
        <f t="shared" si="436"/>
        <v>0</v>
      </c>
      <c r="AX94" s="90">
        <f>IF(OR(AB94=1,B94=0,AV94=2),0,IF(ISERROR(RANK(AW94,AW91:AW96,0)),0,RANK(AW94,AW91:AW96,0)))</f>
        <v>0</v>
      </c>
      <c r="AY94" s="90" t="str">
        <f>IF(AX94=1,IF(ISNUMBER(MATCH(AX94,AX95:AX96,0)),"=",IF(ISNUMBER(MATCH(AX94,AX91:AX93,0)),"=","")),"")</f>
        <v/>
      </c>
      <c r="AZ94" s="90">
        <f t="shared" si="437"/>
        <v>0</v>
      </c>
      <c r="BA94" s="90">
        <f>IF(OR(AB94=1,B94=0,AV94=2),0,IF(ISERROR(RANK(AZ94,AZ91:AZ96,0)),0,RANK(AZ94,AZ91:AZ96,0)))</f>
        <v>0</v>
      </c>
      <c r="BB94" s="90" t="str">
        <f>IF(BA94=1,IF(ISNUMBER(MATCH(BA94,BA95:BA96,0)),"=",IF(ISNUMBER(MATCH(BA94,BA91:BA93,0)),"=","")),"")</f>
        <v/>
      </c>
      <c r="BC94" s="108">
        <f t="shared" si="438"/>
        <v>0</v>
      </c>
      <c r="BD94" s="90">
        <f>IF(OR(AB94=1,B94=0,AV94=2),0,IF(ISERROR(RANK(BC94,BC91:BC96,0)),0,RANK(BC94,BC91:BC96,0)))</f>
        <v>0</v>
      </c>
      <c r="BE94" s="90" t="str">
        <f>IF(BD94=1,IF(ISNUMBER(MATCH(BD94,BD95:BD96,0)),"=",IF(ISNUMBER(MATCH(BD94,BD91:BD93,0)),"=","")),"")</f>
        <v/>
      </c>
      <c r="BF94" s="90">
        <f t="shared" si="461"/>
        <v>0</v>
      </c>
      <c r="BG94" s="90">
        <f>IF(AND(BF91=1,BF94=1),IF('Result Calculations'!$E216=$A94,1,0),0)</f>
        <v>0</v>
      </c>
      <c r="BH94" s="90">
        <f>IF(AND(BF93=1,BF94=1),IF('Result Calculations'!$E220=$A94,1,0),0)</f>
        <v>0</v>
      </c>
      <c r="BI94" s="90">
        <f>IF(AND(BF93=1,BF94=1),IF('Result Calculations'!$E223=$A94,1,0),0)</f>
        <v>0</v>
      </c>
      <c r="BJ94" s="95"/>
      <c r="BK94" s="90">
        <f>IF(AND(BF94=1,BF95=1),IF('Result Calculations'!$E226=$A94,1,0),0)</f>
        <v>0</v>
      </c>
      <c r="BL94" s="90">
        <f>IF(AND(BF94=1,BF96=1),IF('Result Calculations'!$E227=$A94,1,0),0)</f>
        <v>0</v>
      </c>
      <c r="BM94" s="90">
        <f t="shared" si="439"/>
        <v>0</v>
      </c>
      <c r="BN94" s="90" t="str">
        <f>IF(BM94=1,IF(ISNUMBER(MATCH(BM94,BM95:BM96,0)),"=",IF(ISNUMBER(MATCH(BM94,BM91:BM93,0)),"=","")),"")</f>
        <v/>
      </c>
      <c r="BO94" s="90">
        <f>IF(AND(BM94=1,BM91=1),IF(BG94=1,1,0),IF(AND(BM94=1,BM92=1),IF(BH94=1,1,0),IF(AND(BM94=1,BM93=1),IF(BI94=1,1,0),IF(AND(BM94=1,BM95=1),IF(BK94=1,1,0),IF(AND(BM94=1,BM96=1),IF(BL94=1,0),0)))))</f>
        <v>0</v>
      </c>
      <c r="BP94" s="244" t="str">
        <f t="shared" si="440"/>
        <v/>
      </c>
      <c r="BQ94" s="90">
        <f t="shared" si="441"/>
        <v>0</v>
      </c>
      <c r="BR94" s="90">
        <f>IF(OR(AB94=1,B94=0,AV94=2,BP94=3),0,IF(ISERROR(RANK(BQ94,BQ91:BQ96,0)),0,RANK(BQ94,BQ91:BQ96,0)))</f>
        <v>0</v>
      </c>
      <c r="BS94" s="90" t="str">
        <f>IF(BR94=1,IF(ISNUMBER(MATCH(BR94,BR95:BR96,0)),"=",IF(ISNUMBER(MATCH(BR94,BR91:BR93,0)),"=","")),"")</f>
        <v/>
      </c>
      <c r="BT94" s="90">
        <f t="shared" si="442"/>
        <v>0</v>
      </c>
      <c r="BU94" s="90">
        <f>IF(OR(AB94=1,B94=0,AV94=2,BP94=3),0,IF(ISERROR(RANK(BT94,BT91:BT96,0)),0,RANK(BT94,BT91:BT96,0)))</f>
        <v>0</v>
      </c>
      <c r="BV94" s="90" t="str">
        <f>IF(BU94=1,IF(ISNUMBER(MATCH(BU94,BU95:BU96,0)),"=",IF(ISNUMBER(MATCH(BU94,BU91:BU93,0)),"=","")),"")</f>
        <v/>
      </c>
      <c r="BW94" s="108">
        <f t="shared" si="443"/>
        <v>0</v>
      </c>
      <c r="BX94" s="90">
        <f>IF(OR(AB94=1,B94=0,AV94=2,BP91=3),0,IF(ISERROR(RANK(BW94,BW91:BW96,0)),0,RANK(BW94,BW91:BW96,0)))</f>
        <v>0</v>
      </c>
      <c r="BY94" s="90" t="str">
        <f>IF(BX94=1,IF(ISNUMBER(MATCH(BX94,BX95:BX96,0)),"=",IF(ISNUMBER(MATCH(BX94,BX91:BX93,0)),"=","")),"")</f>
        <v/>
      </c>
      <c r="BZ94" s="90">
        <f t="shared" si="462"/>
        <v>0</v>
      </c>
      <c r="CA94" s="90">
        <f>IF(AND(BZ91=1,BZ94=1),IF('Result Calculations'!$E216=$A94,1,0),0)</f>
        <v>0</v>
      </c>
      <c r="CB94" s="90">
        <f>IF(AND(BZ93=1,BZ94=1),IF('Result Calculations'!$E220=$A94,1,0),0)</f>
        <v>0</v>
      </c>
      <c r="CC94" s="90">
        <f>IF(AND(BZ93=1,BZ94=1),IF('Result Calculations'!$E223=$A94,1,0),0)</f>
        <v>0</v>
      </c>
      <c r="CD94" s="95"/>
      <c r="CE94" s="90">
        <f>IF(AND(BZ94=1,BZ95=1),IF('Result Calculations'!$E226=$A94,1,0),0)</f>
        <v>0</v>
      </c>
      <c r="CF94" s="90">
        <f>IF(AND(BZ94=1,BZ96=1),IF('Result Calculations'!$E227=$A94,1,0),0)</f>
        <v>0</v>
      </c>
      <c r="CG94" s="90">
        <f t="shared" si="444"/>
        <v>0</v>
      </c>
      <c r="CH94" s="90" t="str">
        <f>IF(CG94=1,IF(ISNUMBER(MATCH(CG94,CG95:CG96,0)),"=",IF(ISNUMBER(MATCH(CG94,CG91:CG93,0)),"=","")),"")</f>
        <v/>
      </c>
      <c r="CI94" s="90">
        <f>IF(AND(CG94=1,CG91=1),IF(CA94=1,1,0),IF(AND(CG94=1,CG92=1),IF(CB94=1,1,0),IF(AND(CG94=1,CG93=1),IF(CC94=1,1,0),IF(AND(CG94=1,CG95=1),IF(CE94=1,1,0),IF(AND(CG94=1,CG96=1),IF(CF94=1,0),0)))))</f>
        <v>0</v>
      </c>
      <c r="CJ94" s="244" t="str">
        <f t="shared" si="463"/>
        <v/>
      </c>
      <c r="CK94" s="90">
        <f t="shared" si="445"/>
        <v>0</v>
      </c>
      <c r="CL94" s="90">
        <f>IF(OR(AB94=1,B94=0,AV94=2,BP94=3,CJ94=4),0,IF(ISERROR(RANK(CK94,CK91:CK96,0)),0,RANK(CK94,CK91:CK96,0)))</f>
        <v>0</v>
      </c>
      <c r="CM94" s="90" t="str">
        <f>IF(CL94=1,IF(ISNUMBER(MATCH(CL94,CL95:CL96,0)),"=",IF(ISNUMBER(MATCH(CL94,CL91:CL93,0)),"=","")),"")</f>
        <v/>
      </c>
      <c r="CN94" s="90">
        <f t="shared" si="446"/>
        <v>0</v>
      </c>
      <c r="CO94" s="90">
        <f>IF(OR(AB94=1,B94=0,AV94=2,BP94=3,CJ94=4),0,IF(ISERROR(RANK(CN94,CN91:CN96,0)),0,RANK(CN94,CN91:CN96,0)))</f>
        <v>0</v>
      </c>
      <c r="CP94" s="90" t="str">
        <f>IF(CO94=1,IF(ISNUMBER(MATCH(CO94,CO95:CO96,0)),"=",IF(ISNUMBER(MATCH(CO94,CO91:CO93,0)),"=","")),"")</f>
        <v/>
      </c>
      <c r="CQ94" s="108">
        <f t="shared" si="447"/>
        <v>0</v>
      </c>
      <c r="CR94" s="90">
        <f>IF(OR(AB94=1,B94=0,AV94=2,BP91=3,CJ94=4),0,IF(ISERROR(RANK(CQ94,CQ91:CQ96,0)),0,RANK(CQ94,CQ91:CQ96,0)))</f>
        <v>0</v>
      </c>
      <c r="CS94" s="90" t="str">
        <f>IF(CR94=1,IF(ISNUMBER(MATCH(CR94,CR95:CR96,0)),"=",IF(ISNUMBER(MATCH(CR94,CR91:CR93,0)),"=","")),"")</f>
        <v/>
      </c>
      <c r="CT94" s="90">
        <f t="shared" si="464"/>
        <v>0</v>
      </c>
      <c r="CU94" s="90">
        <f>IF(AND(CT91=1,CT94=1),IF('Result Calculations'!$E216=$A94,1,0),0)</f>
        <v>0</v>
      </c>
      <c r="CV94" s="90">
        <f>IF(AND(CT93=1,CT94=1),IF('Result Calculations'!$E220=$A94,1,0),0)</f>
        <v>0</v>
      </c>
      <c r="CW94" s="90">
        <f>IF(AND(CT93=1,CT94=1),IF('Result Calculations'!$E223=$A94,1,0),0)</f>
        <v>0</v>
      </c>
      <c r="CX94" s="95"/>
      <c r="CY94" s="90">
        <f>IF(AND(CT94=1,CT95=1),IF('Result Calculations'!$E226=$A94,1,0),0)</f>
        <v>0</v>
      </c>
      <c r="CZ94" s="90">
        <f>IF(AND(CT94=1,CT96=1),IF('Result Calculations'!$E227=$A94,1,0),0)</f>
        <v>0</v>
      </c>
      <c r="DA94" s="90">
        <f t="shared" si="448"/>
        <v>0</v>
      </c>
      <c r="DB94" s="90" t="str">
        <f>IF(DA94=1,IF(ISNUMBER(MATCH(DA94,DA95:DA96,0)),"=",IF(ISNUMBER(MATCH(DA94,DA91:DA93,0)),"=","")),"")</f>
        <v/>
      </c>
      <c r="DC94" s="90">
        <f>IF(AND(DA94=1,DA91=1),IF(CU94=1,1,0),IF(AND(DA94=1,DA92=1),IF(CV94=1,1,0),IF(AND(DA94=1,DA93=1),IF(CW94=1,1,0),IF(AND(DA94=1,DA95=1),IF(CY94=1,1,0),IF(AND(DA94=1,DA96=1),IF(CZ94=1,0),0)))))</f>
        <v>0</v>
      </c>
      <c r="DD94" s="244" t="str">
        <f t="shared" si="465"/>
        <v/>
      </c>
      <c r="DE94" s="90">
        <f t="shared" si="449"/>
        <v>0</v>
      </c>
      <c r="DF94" s="90">
        <f>IF(OR(AB94=1,B94=0,AV94=2,BP94=3,CJ94=4,DD94=5),0,IF(ISERROR(RANK(DE94,DE91:DE96,0)),0,RANK(DE94,DE91:DE96,0)))</f>
        <v>0</v>
      </c>
      <c r="DG94" s="90" t="str">
        <f>IF(DF94=1,IF(ISNUMBER(MATCH(DF94,DF95:DF96,0)),"=",IF(ISNUMBER(MATCH(DF94,DF91:DF93,0)),"=","")),"")</f>
        <v/>
      </c>
      <c r="DH94" s="90">
        <f t="shared" si="450"/>
        <v>0</v>
      </c>
      <c r="DI94" s="90">
        <f>IF(OR(AB94=1,B94=0,AV94=2,BP94=3,CJ94=4,DD94=5),0,IF(ISERROR(RANK(DH94,DH91:DH96,0)),0,RANK(DH94,DH91:DH96,0)))</f>
        <v>0</v>
      </c>
      <c r="DJ94" s="90" t="str">
        <f>IF(DI94=1,IF(ISNUMBER(MATCH(DI94,DI95:DI96,0)),"=",IF(ISNUMBER(MATCH(DI94,DI91:DI93,0)),"=","")),"")</f>
        <v/>
      </c>
      <c r="DK94" s="108">
        <f t="shared" si="451"/>
        <v>0</v>
      </c>
      <c r="DL94" s="90">
        <f>IF(OR(AB94=1,B94=0,AV94=2,BP91=3,CJ94=4,DD94=5),0,IF(ISERROR(RANK(DK94,DK91:DK96,0)),0,RANK(DK94,DK91:DK96,0)))</f>
        <v>0</v>
      </c>
      <c r="DM94" s="90" t="str">
        <f>IF(DL94=1,IF(ISNUMBER(MATCH(DL94,DL95:DL96,0)),"=",IF(ISNUMBER(MATCH(DL94,DL91:DL93,0)),"=","")),"")</f>
        <v/>
      </c>
      <c r="DN94" s="90">
        <f t="shared" si="466"/>
        <v>0</v>
      </c>
      <c r="DO94" s="90">
        <f>IF(AND(DN91=1,DN94=1),IF('Result Calculations'!$E216=$A94,1,0),0)</f>
        <v>0</v>
      </c>
      <c r="DP94" s="90">
        <f>IF(AND(DN93=1,DN94=1),IF('Result Calculations'!$E220=$A94,1,0),0)</f>
        <v>0</v>
      </c>
      <c r="DQ94" s="90">
        <f>IF(AND(DN93=1,DN94=1),IF('Result Calculations'!$E223=$A94,1,0),0)</f>
        <v>0</v>
      </c>
      <c r="DR94" s="95"/>
      <c r="DS94" s="90">
        <f>IF(AND(DN94=1,DN95=1),IF('Result Calculations'!$E226=$A94,1,0),0)</f>
        <v>0</v>
      </c>
      <c r="DT94" s="90">
        <f>IF(AND(DN94=1,DN96=1),IF('Result Calculations'!$E227=$A94,1,0),0)</f>
        <v>0</v>
      </c>
      <c r="DU94" s="90">
        <f t="shared" si="452"/>
        <v>0</v>
      </c>
      <c r="DV94" s="90" t="str">
        <f>IF(DU94=1,IF(ISNUMBER(MATCH(DU94,DU95:DU96,0)),"=",IF(ISNUMBER(MATCH(DU94,DU91:DU93,0)),"=","")),"")</f>
        <v/>
      </c>
      <c r="DW94" s="90">
        <f>IF(AND(DU94=1,DU91=1),IF(DO94=1,1,0),IF(AND(DU94=1,DU92=1),IF(DP94=1,1,0),IF(AND(DU94=1,DU93=1),IF(DQ94=1,1,0),IF(AND(DU94=1,DU95=1),IF(DS94=1,1,0),IF(AND(DU94=1,DU96=1),IF(DT94=1,0),0)))))</f>
        <v>0</v>
      </c>
      <c r="DX94" s="244" t="str">
        <f t="shared" si="467"/>
        <v/>
      </c>
      <c r="DY94" s="248">
        <f t="shared" si="453"/>
        <v>0</v>
      </c>
      <c r="DZ94" s="244">
        <f>RANK(DY94,DY91:DY96,0)</f>
        <v>1</v>
      </c>
      <c r="EA94" s="244" t="str">
        <f>IF(OR(ISNUMBER(MATCH(DZ94,DZ95:DZ96,0)),ISNUMBER(MATCH(DZ94,DZ91:DZ93,0))),"=","")</f>
        <v>=</v>
      </c>
    </row>
    <row r="95" spans="1:131">
      <c r="A95" s="246" t="str">
        <f>Groups!H31</f>
        <v>Nor Farrah Ain Abdullah (Malaysia ) &amp; Izzat Shameer Dzulkeple (Malaysia )</v>
      </c>
      <c r="B95" s="90">
        <f>SUM(COUNTIF(Results!K:K,A95),COUNTIF(Results!L:L,A95))</f>
        <v>0</v>
      </c>
      <c r="C95" s="90">
        <f>SUM(COUNTIF(Results!K:K,A95))</f>
        <v>0</v>
      </c>
      <c r="D95" s="90">
        <f t="shared" si="454"/>
        <v>0</v>
      </c>
      <c r="E95" s="90">
        <f>SUM(SUMIF(Results!B:B,A95,Results!C:C),SUMIF(Results!J:J,A95,Results!G:G),SUMIF(Results!B:B,A95,Results!D:D),SUMIF(Results!J:J,A95,Results!H:H))</f>
        <v>0</v>
      </c>
      <c r="F95" s="90">
        <f>SUM(SUMIF(Results!B:B,A95,Results!G:G),SUMIF(Results!J:J,A95,Results!C:C),SUMIF(Results!B:B,A95,Results!H:H),SUMIF(Results!J:J,A95,Results!D:D))</f>
        <v>0</v>
      </c>
      <c r="G95" s="108">
        <f t="shared" si="455"/>
        <v>0</v>
      </c>
      <c r="H95" s="90">
        <f t="shared" si="456"/>
        <v>0</v>
      </c>
      <c r="I95" s="90">
        <f>SUM(SUMIF(Results!N:N,A95,Results!R:R),SUMIF(Results!T:T,A95,Results!X:X))</f>
        <v>0</v>
      </c>
      <c r="J95" s="90">
        <f>IF(B95=0,0,RANK(H95,H91:H96,0))</f>
        <v>0</v>
      </c>
      <c r="K95" s="90" t="str">
        <f>IF(J95=1,IF(ISNUMBER(MATCH(J95,J96,0)),"=",IF(ISNUMBER(MATCH(J95,J91:J94,0)),"=","")),"")</f>
        <v/>
      </c>
      <c r="L95" s="90">
        <f t="shared" si="429"/>
        <v>-1</v>
      </c>
      <c r="M95" s="90">
        <f>IF(B95=0,0,IF(ISERROR(RANK(L95,L91:L96,0)),0,RANK(L95,L91:L96,0)))</f>
        <v>0</v>
      </c>
      <c r="N95" s="90" t="str">
        <f>IF(M95=1,IF(ISNUMBER(MATCH(M95,M96,0)),"=",IF(ISNUMBER(MATCH(M95,M91:M94,0)),"=","")),"")</f>
        <v/>
      </c>
      <c r="O95" s="90">
        <f t="shared" si="430"/>
        <v>-1</v>
      </c>
      <c r="P95" s="90">
        <f>IF(B95=0,0,IF(ISERROR(RANK(O95,O91:O96,0)),0,RANK(O95,O91:O96,0)))</f>
        <v>0</v>
      </c>
      <c r="Q95" s="90" t="str">
        <f>IF(P95=1,IF(ISNUMBER(MATCH(P95,P96,0)),"=",IF(ISNUMBER(MATCH(P95,P91:P94,0)),"=","")),"")</f>
        <v/>
      </c>
      <c r="R95" s="90">
        <f t="shared" si="457"/>
        <v>0</v>
      </c>
      <c r="S95" s="90">
        <f>IF(AND(R91=1,R95=1),IF('Result Calculations'!$E217=$A95,1,0),0)</f>
        <v>0</v>
      </c>
      <c r="T95" s="90">
        <f>IF(AND(R94=1,R95=1),IF('Result Calculations'!$E221=$A95,1,0),0)</f>
        <v>0</v>
      </c>
      <c r="U95" s="90">
        <f>IF(AND(R94=1,R95=1),IF('Result Calculations'!$E224=$A95,1,0),0)</f>
        <v>0</v>
      </c>
      <c r="V95" s="90">
        <f>IF(AND(R94=1,R95=1),IF('Result Calculations'!$E226=$A95,1,0),0)</f>
        <v>0</v>
      </c>
      <c r="W95" s="95"/>
      <c r="X95" s="90">
        <f>IF(AND(R95=1,R96=1),IF('Result Calculations'!$E228=$A95,1,0),0)</f>
        <v>0</v>
      </c>
      <c r="Y95" s="90">
        <f t="shared" si="431"/>
        <v>0</v>
      </c>
      <c r="Z95" s="90" t="str">
        <f>IF(Y95=1,IF(ISNUMBER(MATCH(Y95,Y96,0)),"=",IF(ISNUMBER(MATCH(Y95,Y91:Y94,0)),"=","")),"")</f>
        <v/>
      </c>
      <c r="AA95" s="90">
        <f>IF(AND(Y95=1,Y91=1),IF(S95=1,1,0),IF(AND(Y95=1,Y92=1),IF(T95=1,1,0),IF(AND(Y95=1,Y93=1),IF(U95=1,1,0),IF(AND(Y95=1,Y94=1),IF(V95=1,1,0),IF(AND(Y95=1,Y96=1),IF(X95=1,0),0)))))</f>
        <v>0</v>
      </c>
      <c r="AB95" s="244" t="str">
        <f t="shared" si="458"/>
        <v/>
      </c>
      <c r="AC95" s="90">
        <f t="shared" si="432"/>
        <v>0</v>
      </c>
      <c r="AD95" s="90">
        <f>IF(OR(AB95=1,B95=0),0,IF(ISERROR(RANK(AC95,AC91:AC96,0)),0,RANK(AC95,AC91:AC96,0)))</f>
        <v>0</v>
      </c>
      <c r="AE95" s="90" t="str">
        <f>IF(AD95=1,IF(ISNUMBER(MATCH(AD95,AD96,0)),"=",IF(ISNUMBER(MATCH(AD95,AD91:AD94,0)),"=","")),"")</f>
        <v/>
      </c>
      <c r="AF95" s="90">
        <f t="shared" si="433"/>
        <v>-1</v>
      </c>
      <c r="AG95" s="90">
        <f>IF(OR(AB95=1,B95=0),0,IF(ISERROR(RANK(AF95,AF91:AF96,0)),0,RANK(AF95,AF91:AF96,0)))</f>
        <v>0</v>
      </c>
      <c r="AH95" s="90" t="str">
        <f>IF(AG95=1,IF(ISNUMBER(MATCH(AG95,AG96,0)),"=",IF(ISNUMBER(MATCH(AG95,AG91:AG94,0)),"=","")),"")</f>
        <v/>
      </c>
      <c r="AI95" s="90">
        <f t="shared" si="434"/>
        <v>-1</v>
      </c>
      <c r="AJ95" s="90">
        <f>IF(OR(AB95=1,B95=0),0,IF(ISERROR(RANK(AI95,AI91:AI96,0)),0,RANK(AI95,AI91:AI96,0)))</f>
        <v>0</v>
      </c>
      <c r="AK95" s="90" t="str">
        <f>IF(AJ95=1,IF(ISNUMBER(MATCH(AJ95,AJ96,0)),"=",IF(ISNUMBER(MATCH(AJ95,AJ91:AJ94,0)),"=","")),"")</f>
        <v/>
      </c>
      <c r="AL95" s="90">
        <f t="shared" si="459"/>
        <v>0</v>
      </c>
      <c r="AM95" s="90">
        <f>IF(AND(AL91=1,AL95=1),IF('Result Calculations'!$E217=$A95,1,0),0)</f>
        <v>0</v>
      </c>
      <c r="AN95" s="90">
        <f>IF(AND(AL94=1,AL95=1),IF('Result Calculations'!$E221=$A95,1,0),0)</f>
        <v>0</v>
      </c>
      <c r="AO95" s="90">
        <f>IF(AND(AL94=1,AL95=1),IF('Result Calculations'!$E224=$A95,1,0),0)</f>
        <v>0</v>
      </c>
      <c r="AP95" s="90">
        <f>IF(AND(AL94=1,AL95=1),IF('Result Calculations'!$E226=$A95,1,0),0)</f>
        <v>0</v>
      </c>
      <c r="AQ95" s="95"/>
      <c r="AR95" s="90">
        <f>IF(AND(AL95=1,AL96=1),IF('Result Calculations'!$E228=$A95,1,0),0)</f>
        <v>0</v>
      </c>
      <c r="AS95" s="90">
        <f t="shared" si="435"/>
        <v>0</v>
      </c>
      <c r="AT95" s="90" t="str">
        <f>IF(AS95=1,IF(ISNUMBER(MATCH(AS95,AS96,0)),"=",IF(ISNUMBER(MATCH(AS95,AS91:AS94,0)),"=","")),"")</f>
        <v/>
      </c>
      <c r="AU95" s="90">
        <f>IF(AND(AS95=1,AS91=1),IF(AM95=1,1,0),IF(AND(AS95=1,AS92=1),IF(AN95=1,1,0),IF(AND(AS95=1,AS93=1),IF(AO95=1,1,0),IF(AND(AS95=1,AS94=1),IF(AP95=1,1,0),IF(AND(AS95=1,AS96=1),IF(AR95=1,0),0)))))</f>
        <v>0</v>
      </c>
      <c r="AV95" s="244" t="str">
        <f t="shared" si="460"/>
        <v/>
      </c>
      <c r="AW95" s="90">
        <f t="shared" si="436"/>
        <v>0</v>
      </c>
      <c r="AX95" s="90">
        <f>IF(OR(AB95=1,B95=0,AV95=2),0,IF(ISERROR(RANK(AW95,AW91:AW96,0)),0,RANK(AW95,AW91:AW96,0)))</f>
        <v>0</v>
      </c>
      <c r="AY95" s="90" t="str">
        <f>IF(AX95=1,IF(ISNUMBER(MATCH(AX95,AX96,0)),"=",IF(ISNUMBER(MATCH(AX95,AX91:AX94,0)),"=","")),"")</f>
        <v/>
      </c>
      <c r="AZ95" s="90">
        <f t="shared" si="437"/>
        <v>0</v>
      </c>
      <c r="BA95" s="90">
        <f>IF(OR(AB95=1,B95=0,AV95=2),0,IF(ISERROR(RANK(AZ95,AZ91:AZ96,0)),0,RANK(AZ95,AZ91:AZ96,0)))</f>
        <v>0</v>
      </c>
      <c r="BB95" s="90" t="str">
        <f>IF(BA95=1,IF(ISNUMBER(MATCH(BA95,BA96,0)),"=",IF(ISNUMBER(MATCH(BA95,BA91:BA94,0)),"=","")),"")</f>
        <v/>
      </c>
      <c r="BC95" s="108">
        <f t="shared" si="438"/>
        <v>0</v>
      </c>
      <c r="BD95" s="90">
        <f>IF(OR(AB95=1,B95=0,AV95=2),0,IF(ISERROR(RANK(BC95,BC91:BC96,0)),0,RANK(BC95,BC91:BC96,0)))</f>
        <v>0</v>
      </c>
      <c r="BE95" s="90" t="str">
        <f>IF(BD95=1,IF(ISNUMBER(MATCH(BD95,BD96,0)),"=",IF(ISNUMBER(MATCH(BD95,BD91:BD94,0)),"=","")),"")</f>
        <v/>
      </c>
      <c r="BF95" s="90">
        <f t="shared" si="461"/>
        <v>0</v>
      </c>
      <c r="BG95" s="90">
        <f>IF(AND(BF91=1,BF95=1),IF('Result Calculations'!$E217=$A95,1,0),0)</f>
        <v>0</v>
      </c>
      <c r="BH95" s="90">
        <f>IF(AND(BF94=1,BF95=1),IF('Result Calculations'!$E221=$A95,1,0),0)</f>
        <v>0</v>
      </c>
      <c r="BI95" s="90">
        <f>IF(AND(BF94=1,BF95=1),IF('Result Calculations'!$E224=$A95,1,0),0)</f>
        <v>0</v>
      </c>
      <c r="BJ95" s="90">
        <f>IF(AND(BF94=1,BF95=1),IF('Result Calculations'!$E226=$A95,1,0),0)</f>
        <v>0</v>
      </c>
      <c r="BK95" s="95"/>
      <c r="BL95" s="90">
        <f>IF(AND(BF95=1,BF96=1),IF('Result Calculations'!$E228=$A95,1,0),0)</f>
        <v>0</v>
      </c>
      <c r="BM95" s="90">
        <f t="shared" si="439"/>
        <v>0</v>
      </c>
      <c r="BN95" s="90" t="str">
        <f>IF(BM95=1,IF(ISNUMBER(MATCH(BM95,BM96,0)),"=",IF(ISNUMBER(MATCH(BM95,BM91:BM94,0)),"=","")),"")</f>
        <v/>
      </c>
      <c r="BO95" s="90">
        <f>IF(AND(BM95=1,BM91=1),IF(BG95=1,1,0),IF(AND(BM95=1,BM92=1),IF(BH95=1,1,0),IF(AND(BM95=1,BM93=1),IF(BI95=1,1,0),IF(AND(BM95=1,BM94=1),IF(BJ95=1,1,0),IF(AND(BM95=1,BM96=1),IF(BL95=1,0),0)))))</f>
        <v>0</v>
      </c>
      <c r="BP95" s="244" t="str">
        <f t="shared" si="440"/>
        <v/>
      </c>
      <c r="BQ95" s="90">
        <f t="shared" si="441"/>
        <v>0</v>
      </c>
      <c r="BR95" s="90">
        <f>IF(OR(AB95=1,B95=0,AV95=2,BP95=3),0,IF(ISERROR(RANK(BQ95,BQ91:BQ96,0)),0,RANK(BQ95,BQ91:BQ96,0)))</f>
        <v>0</v>
      </c>
      <c r="BS95" s="90" t="str">
        <f>IF(BR95=1,IF(ISNUMBER(MATCH(BR95,BR96,0)),"=",IF(ISNUMBER(MATCH(BR95,BR91:BR94,0)),"=","")),"")</f>
        <v/>
      </c>
      <c r="BT95" s="90">
        <f t="shared" si="442"/>
        <v>0</v>
      </c>
      <c r="BU95" s="90">
        <f>IF(OR(AB95=1,B95=0,AV95=2,BP95=3),0,IF(ISERROR(RANK(BT95,BT91:BT96,0)),0,RANK(BT95,BT91:BT96,0)))</f>
        <v>0</v>
      </c>
      <c r="BV95" s="90" t="str">
        <f>IF(BU95=1,IF(ISNUMBER(MATCH(BU95,BU96,0)),"=",IF(ISNUMBER(MATCH(BU95,BU91:BU94,0)),"=","")),"")</f>
        <v/>
      </c>
      <c r="BW95" s="108">
        <f t="shared" si="443"/>
        <v>0</v>
      </c>
      <c r="BX95" s="90">
        <f>IF(OR(AB95=1,B95=0,AV95=2,BP91=3),0,IF(ISERROR(RANK(BW95,BW91:BW96,0)),0,RANK(BW95,BW91:BW96,0)))</f>
        <v>0</v>
      </c>
      <c r="BY95" s="90" t="str">
        <f>IF(BX95=1,IF(ISNUMBER(MATCH(BX95,BX96,0)),"=",IF(ISNUMBER(MATCH(BX95,BX91:BX94,0)),"=","")),"")</f>
        <v/>
      </c>
      <c r="BZ95" s="90">
        <f t="shared" si="462"/>
        <v>0</v>
      </c>
      <c r="CA95" s="90">
        <f>IF(AND(BZ91=1,BZ95=1),IF('Result Calculations'!$E217=$A95,1,0),0)</f>
        <v>0</v>
      </c>
      <c r="CB95" s="90">
        <f>IF(AND(BZ94=1,BZ95=1),IF('Result Calculations'!$E221=$A95,1,0),0)</f>
        <v>0</v>
      </c>
      <c r="CC95" s="90">
        <f>IF(AND(BZ94=1,BZ95=1),IF('Result Calculations'!$E224=$A95,1,0),0)</f>
        <v>0</v>
      </c>
      <c r="CD95" s="90">
        <f>IF(AND(BZ94=1,BZ95=1),IF('Result Calculations'!$E226=$A95,1,0),0)</f>
        <v>0</v>
      </c>
      <c r="CE95" s="95"/>
      <c r="CF95" s="90">
        <f>IF(AND(BZ95=1,BZ96=1),IF('Result Calculations'!$E228=$A95,1,0),0)</f>
        <v>0</v>
      </c>
      <c r="CG95" s="90">
        <f t="shared" si="444"/>
        <v>0</v>
      </c>
      <c r="CH95" s="90" t="str">
        <f>IF(CG95=1,IF(ISNUMBER(MATCH(CG95,CG96,0)),"=",IF(ISNUMBER(MATCH(CG95,CG91:CG94,0)),"=","")),"")</f>
        <v/>
      </c>
      <c r="CI95" s="90">
        <f>IF(AND(CG95=1,CG91=1),IF(CA95=1,1,0),IF(AND(CG95=1,CG92=1),IF(CB95=1,1,0),IF(AND(CG95=1,CG93=1),IF(CC95=1,1,0),IF(AND(CG95=1,CG94=1),IF(CD95=1,1,0),IF(AND(CG95=1,CG96=1),IF(CF95=1,0),0)))))</f>
        <v>0</v>
      </c>
      <c r="CJ95" s="244" t="str">
        <f t="shared" si="463"/>
        <v/>
      </c>
      <c r="CK95" s="90">
        <f t="shared" si="445"/>
        <v>0</v>
      </c>
      <c r="CL95" s="90">
        <f>IF(OR(AB95=1,B95=0,AV95=2,BP95=3,CJ95=4),0,IF(ISERROR(RANK(CK95,CK91:CK96,0)),0,RANK(CK95,CK91:CK96,0)))</f>
        <v>0</v>
      </c>
      <c r="CM95" s="90" t="str">
        <f>IF(CL95=1,IF(ISNUMBER(MATCH(CL95,CL96,0)),"=",IF(ISNUMBER(MATCH(CL95,CL91:CL94,0)),"=","")),"")</f>
        <v/>
      </c>
      <c r="CN95" s="90">
        <f t="shared" si="446"/>
        <v>0</v>
      </c>
      <c r="CO95" s="90">
        <f>IF(OR(AB95=1,B95=0,AV95=2,BP95=3,CJ95=4),0,IF(ISERROR(RANK(CN95,CN91:CN96,0)),0,RANK(CN95,CN91:CN96,0)))</f>
        <v>0</v>
      </c>
      <c r="CP95" s="90" t="str">
        <f>IF(CO95=1,IF(ISNUMBER(MATCH(CO95,CO96,0)),"=",IF(ISNUMBER(MATCH(CO95,CO91:CO94,0)),"=","")),"")</f>
        <v/>
      </c>
      <c r="CQ95" s="108">
        <f t="shared" si="447"/>
        <v>0</v>
      </c>
      <c r="CR95" s="90">
        <f>IF(OR(AB95=1,B95=0,AV95=2,BP91=3,CJ95=4),0,IF(ISERROR(RANK(CQ95,CQ91:CQ96,0)),0,RANK(CQ95,CQ91:CQ96,0)))</f>
        <v>0</v>
      </c>
      <c r="CS95" s="90" t="str">
        <f>IF(CR95=1,IF(ISNUMBER(MATCH(CR95,CR96,0)),"=",IF(ISNUMBER(MATCH(CR95,CR91:CR94,0)),"=","")),"")</f>
        <v/>
      </c>
      <c r="CT95" s="90">
        <f t="shared" si="464"/>
        <v>0</v>
      </c>
      <c r="CU95" s="90">
        <f>IF(AND(CT91=1,CT95=1),IF('Result Calculations'!$E217=$A95,1,0),0)</f>
        <v>0</v>
      </c>
      <c r="CV95" s="90">
        <f>IF(AND(CT94=1,CT95=1),IF('Result Calculations'!$E221=$A95,1,0),0)</f>
        <v>0</v>
      </c>
      <c r="CW95" s="90">
        <f>IF(AND(CT94=1,CT95=1),IF('Result Calculations'!$E224=$A95,1,0),0)</f>
        <v>0</v>
      </c>
      <c r="CX95" s="90">
        <f>IF(AND(CT94=1,CT95=1),IF('Result Calculations'!$E226=$A95,1,0),0)</f>
        <v>0</v>
      </c>
      <c r="CY95" s="95"/>
      <c r="CZ95" s="90">
        <f>IF(AND(CT95=1,CT96=1),IF('Result Calculations'!$E228=$A95,1,0),0)</f>
        <v>0</v>
      </c>
      <c r="DA95" s="90">
        <f t="shared" si="448"/>
        <v>0</v>
      </c>
      <c r="DB95" s="90" t="str">
        <f>IF(DA95=1,IF(ISNUMBER(MATCH(DA95,DA96,0)),"=",IF(ISNUMBER(MATCH(DA95,DA91:DA94,0)),"=","")),"")</f>
        <v/>
      </c>
      <c r="DC95" s="90">
        <f>IF(AND(DA95=1,DA91=1),IF(CU95=1,1,0),IF(AND(DA95=1,DA92=1),IF(CV95=1,1,0),IF(AND(DA95=1,DA93=1),IF(CW95=1,1,0),IF(AND(DA95=1,DA94=1),IF(CX95=1,1,0),IF(AND(DA95=1,DA96=1),IF(CZ95=1,0),0)))))</f>
        <v>0</v>
      </c>
      <c r="DD95" s="244" t="str">
        <f t="shared" si="465"/>
        <v/>
      </c>
      <c r="DE95" s="90">
        <f t="shared" si="449"/>
        <v>0</v>
      </c>
      <c r="DF95" s="90">
        <f>IF(OR(AB95=1,B95=0,AV95=2,BP95=3,CJ95=4,DD95=5),0,IF(ISERROR(RANK(DE95,DE91:DE96,0)),0,RANK(DE95,DE91:DE96,0)))</f>
        <v>0</v>
      </c>
      <c r="DG95" s="90" t="str">
        <f>IF(DF95=1,IF(ISNUMBER(MATCH(DF95,DF96,0)),"=",IF(ISNUMBER(MATCH(DF95,DF91:DF94,0)),"=","")),"")</f>
        <v/>
      </c>
      <c r="DH95" s="90">
        <f t="shared" si="450"/>
        <v>0</v>
      </c>
      <c r="DI95" s="90">
        <f>IF(OR(AB95=1,B95=0,AV95=2,BP95=3,CJ95=4,DD95=5),0,IF(ISERROR(RANK(DH95,DH91:DH96,0)),0,RANK(DH95,DH91:DH96,0)))</f>
        <v>0</v>
      </c>
      <c r="DJ95" s="90" t="str">
        <f>IF(DI95=1,IF(ISNUMBER(MATCH(DI95,DI96,0)),"=",IF(ISNUMBER(MATCH(DI95,DI91:DI94,0)),"=","")),"")</f>
        <v/>
      </c>
      <c r="DK95" s="108">
        <f t="shared" si="451"/>
        <v>0</v>
      </c>
      <c r="DL95" s="90">
        <f>IF(OR(AB95=1,B95=0,AV95=2,BP91=3,CJ95=4,DD95=5),0,IF(ISERROR(RANK(DK95,DK91:DK96,0)),0,RANK(DK95,DK91:DK96,0)))</f>
        <v>0</v>
      </c>
      <c r="DM95" s="90" t="str">
        <f>IF(DL95=1,IF(ISNUMBER(MATCH(DL95,DL96,0)),"=",IF(ISNUMBER(MATCH(DL95,DL91:DL94,0)),"=","")),"")</f>
        <v/>
      </c>
      <c r="DN95" s="90">
        <f t="shared" si="466"/>
        <v>0</v>
      </c>
      <c r="DO95" s="90">
        <f>IF(AND(DN91=1,DN95=1),IF('Result Calculations'!$E217=$A95,1,0),0)</f>
        <v>0</v>
      </c>
      <c r="DP95" s="90">
        <f>IF(AND(DN94=1,DN95=1),IF('Result Calculations'!$E221=$A95,1,0),0)</f>
        <v>0</v>
      </c>
      <c r="DQ95" s="90">
        <f>IF(AND(DN94=1,DN95=1),IF('Result Calculations'!$E224=$A95,1,0),0)</f>
        <v>0</v>
      </c>
      <c r="DR95" s="90">
        <f>IF(AND(DN94=1,DN95=1),IF('Result Calculations'!$E226=$A95,1,0),0)</f>
        <v>0</v>
      </c>
      <c r="DS95" s="95"/>
      <c r="DT95" s="90">
        <f>IF(AND(DN95=1,DN96=1),IF('Result Calculations'!$E228=$A95,1,0),0)</f>
        <v>0</v>
      </c>
      <c r="DU95" s="90">
        <f t="shared" si="452"/>
        <v>0</v>
      </c>
      <c r="DV95" s="90" t="str">
        <f>IF(DU95=1,IF(ISNUMBER(MATCH(DU95,DU96,0)),"=",IF(ISNUMBER(MATCH(DU95,DU91:DU94,0)),"=","")),"")</f>
        <v/>
      </c>
      <c r="DW95" s="90">
        <f>IF(AND(DU95=1,DU91=1),IF(DO95=1,1,0),IF(AND(DU95=1,DU92=1),IF(DP95=1,1,0),IF(AND(DU95=1,DU93=1),IF(DQ95=1,1,0),IF(AND(DU95=1,DU94=1),IF(DR95=1,1,0),IF(AND(DU95=1,DU96=1),IF(DT95=1,0),0)))))</f>
        <v>0</v>
      </c>
      <c r="DX95" s="244" t="str">
        <f t="shared" si="467"/>
        <v/>
      </c>
      <c r="DY95" s="248">
        <f t="shared" si="453"/>
        <v>0</v>
      </c>
      <c r="DZ95" s="244">
        <f>RANK(DY95,DY91:DY96,0)</f>
        <v>1</v>
      </c>
      <c r="EA95" s="244" t="str">
        <f>IF(OR(ISNUMBER(MATCH(DZ95,DZ96:DZ96,0)),ISNUMBER(MATCH(DZ95,DZ91:DZ94,0))),"=","")</f>
        <v>=</v>
      </c>
    </row>
    <row r="96" spans="1:131">
      <c r="A96" s="246" t="str">
        <f>Groups!H32</f>
        <v>Irit Grencel (Israel ) &amp; Gabor Foti (Hungary)</v>
      </c>
      <c r="B96" s="90">
        <f>SUM(COUNTIF(Results!K:K,A96),COUNTIF(Results!L:L,A96))</f>
        <v>0</v>
      </c>
      <c r="C96" s="90">
        <f>SUM(COUNTIF(Results!K:K,A96))</f>
        <v>0</v>
      </c>
      <c r="D96" s="90">
        <f t="shared" si="454"/>
        <v>0</v>
      </c>
      <c r="E96" s="90">
        <f>SUM(SUMIF(Results!B:B,A96,Results!C:C),SUMIF(Results!J:J,A96,Results!G:G),SUMIF(Results!B:B,A96,Results!D:D),SUMIF(Results!J:J,A96,Results!H:H))</f>
        <v>0</v>
      </c>
      <c r="F96" s="90">
        <f>SUM(SUMIF(Results!B:B,A96,Results!G:G),SUMIF(Results!J:J,A96,Results!C:C),SUMIF(Results!B:B,A96,Results!H:H),SUMIF(Results!J:J,A96,Results!D:D))</f>
        <v>0</v>
      </c>
      <c r="G96" s="108">
        <f t="shared" si="455"/>
        <v>0</v>
      </c>
      <c r="H96" s="90">
        <f t="shared" si="456"/>
        <v>0</v>
      </c>
      <c r="I96" s="90">
        <f>SUM(SUMIF(Results!N:N,A96,Results!R:R),SUMIF(Results!T:T,A96,Results!X:X))</f>
        <v>0</v>
      </c>
      <c r="J96" s="90">
        <f>IF(B96=0,0,RANK(H96,H91:H96,0))</f>
        <v>0</v>
      </c>
      <c r="K96" s="90" t="str">
        <f>IF(J96=1,IF(ISNUMBER(MATCH(J96,J91:J95,0)),"=",""),"")</f>
        <v/>
      </c>
      <c r="L96" s="90">
        <f t="shared" si="429"/>
        <v>-1</v>
      </c>
      <c r="M96" s="90">
        <f>IF(B96=0,0,IF(ISERROR(RANK(L96,L91:L96,0)),0,RANK(L96,L91:L96,0)))</f>
        <v>0</v>
      </c>
      <c r="N96" s="90" t="str">
        <f>IF(M96=1,IF(ISNUMBER(MATCH(M96,M91:M95,0)),"=",""),"")</f>
        <v/>
      </c>
      <c r="O96" s="90">
        <f t="shared" si="430"/>
        <v>-1</v>
      </c>
      <c r="P96" s="90">
        <f>IF(B96=0,0,IF(ISERROR(RANK(O96,O91:O96,0)),0,RANK(O96,O91:O96,0)))</f>
        <v>0</v>
      </c>
      <c r="Q96" s="90" t="str">
        <f>IF(P96=1,IF(ISNUMBER(MATCH(P96,P91:P95,0)),"=",""),"")</f>
        <v/>
      </c>
      <c r="R96" s="90">
        <f t="shared" si="457"/>
        <v>0</v>
      </c>
      <c r="S96" s="90">
        <f>IF(AND(R91=1,R96=1),IF('Result Calculations'!$E218=$A96,1,0),0)</f>
        <v>0</v>
      </c>
      <c r="T96" s="90">
        <f>IF(AND(R95=1,R96=1),IF('Result Calculations'!$E222=$A96,1,0),0)</f>
        <v>0</v>
      </c>
      <c r="U96" s="90">
        <f>IF(AND(R95=1,R96=1),IF('Result Calculations'!$E225=$A96,1,0),0)</f>
        <v>0</v>
      </c>
      <c r="V96" s="90">
        <f>IF(AND(R94=1,R96=1),IF('Result Calculations'!$E227=$A96,1,0),0)</f>
        <v>0</v>
      </c>
      <c r="W96" s="90">
        <f>IF(AND(R95=1,R96=1),IF('Result Calculations'!$E228=$A197,1,0),0)</f>
        <v>0</v>
      </c>
      <c r="X96" s="95"/>
      <c r="Y96" s="90">
        <f t="shared" si="431"/>
        <v>0</v>
      </c>
      <c r="Z96" s="90" t="str">
        <f>IF(Y96=1,IF(ISNUMBER(MATCH(Y96,Y91:Y95,0)),"=",""),"")</f>
        <v/>
      </c>
      <c r="AA96" s="90">
        <f>IF(AND(Y96=1,Y91=1),IF(S96=1,1,0),IF(AND(Y96=1,Y92=1),IF(#REF!=1,1,0),IF(AND(Y96=1,Y93=1),IF(U96=1,1,0),IF(AND(Y96=1,Y94=1),IF(V96=1,1,0),IF(AND(Y96=1,Y95=1),IF(W96=1,0),0)))))</f>
        <v>0</v>
      </c>
      <c r="AB96" s="244" t="str">
        <f t="shared" si="458"/>
        <v/>
      </c>
      <c r="AC96" s="90">
        <f t="shared" si="432"/>
        <v>0</v>
      </c>
      <c r="AD96" s="90">
        <f>IF(OR(AB96=1,B96=0),0,IF(ISERROR(RANK(AC96,AC91:AC96,0)),0,RANK(AC96,AC91:AC96,0)))</f>
        <v>0</v>
      </c>
      <c r="AE96" s="90" t="str">
        <f>IF(AD96=1,IF(ISNUMBER(MATCH(AD96,AD91:AD95,0)),"=",""),"")</f>
        <v/>
      </c>
      <c r="AF96" s="90">
        <f t="shared" si="433"/>
        <v>-1</v>
      </c>
      <c r="AG96" s="90">
        <f>IF(OR(AB96=1,B96=0),0,IF(ISERROR(RANK(AF96,AF91:AF96,0)),0,RANK(AF96,AF91:AF96,0)))</f>
        <v>0</v>
      </c>
      <c r="AH96" s="90" t="str">
        <f>IF(AG96=1,IF(ISNUMBER(MATCH(AG96,AG91:AG95,0)),"=",""),"")</f>
        <v/>
      </c>
      <c r="AI96" s="90">
        <f t="shared" si="434"/>
        <v>-1</v>
      </c>
      <c r="AJ96" s="90">
        <f>IF(OR(AB96=1,B96=0),0,IF(ISERROR(RANK(AI96,AI91:AI96,0)),0,RANK(AI96,AI91:AI96,0)))</f>
        <v>0</v>
      </c>
      <c r="AK96" s="90" t="str">
        <f>IF(AJ96=1,IF(ISNUMBER(MATCH(AJ96,AJ91:AJ95,0)),"=",""),"")</f>
        <v/>
      </c>
      <c r="AL96" s="90">
        <f t="shared" si="459"/>
        <v>0</v>
      </c>
      <c r="AM96" s="90">
        <f>IF(AND(AL91=1,AL96=1),IF('Result Calculations'!$E218=$A96,1,0),0)</f>
        <v>0</v>
      </c>
      <c r="AN96" s="90">
        <f>IF(AND(AL95=1,AL96=1),IF('Result Calculations'!$E222=$A96,1,0),0)</f>
        <v>0</v>
      </c>
      <c r="AO96" s="90">
        <f>IF(AND(AL95=1,AL96=1),IF('Result Calculations'!$E225=$A96,1,0),0)</f>
        <v>0</v>
      </c>
      <c r="AP96" s="90">
        <f>IF(AND(AL94=1,AL96=1),IF('Result Calculations'!$E227=$A96,1,0),0)</f>
        <v>0</v>
      </c>
      <c r="AQ96" s="90">
        <f>IF(AND(AL95=1,AL96=1),IF('Result Calculations'!$E228=$A197,1,0),0)</f>
        <v>0</v>
      </c>
      <c r="AR96" s="95"/>
      <c r="AS96" s="90">
        <f t="shared" si="435"/>
        <v>0</v>
      </c>
      <c r="AT96" s="90" t="str">
        <f>IF(AS96=1,IF(ISNUMBER(MATCH(AS96,AS91:AS95,0)),"=",""),"")</f>
        <v/>
      </c>
      <c r="AU96" s="90">
        <f>IF(AND(AS96=1,AS91=1),IF(AM96=1,1,0),IF(AND(AS96=1,AS92=1),IF(L96=1,1,0),IF(AND(AS96=1,AS93=1),IF(AO96=1,1,0),IF(AND(AS96=1,AS94=1),IF(AP96=1,1,0),IF(AND(AS96=1,AS95=1),IF(AQ96=1,0),0)))))</f>
        <v>0</v>
      </c>
      <c r="AV96" s="244" t="str">
        <f t="shared" si="460"/>
        <v/>
      </c>
      <c r="AW96" s="90">
        <f t="shared" si="436"/>
        <v>0</v>
      </c>
      <c r="AX96" s="90">
        <f>IF(OR(AB96=1,B96=0,AV96=2),0,IF(ISERROR(RANK(AW96,AW91:AW96,0)),0,RANK(AW96,AW91:AW96,0)))</f>
        <v>0</v>
      </c>
      <c r="AY96" s="90" t="str">
        <f>IF(AX96=1,IF(ISNUMBER(MATCH(AX96,AX91:AX95,0)),"=",""),"")</f>
        <v/>
      </c>
      <c r="AZ96" s="90">
        <f t="shared" si="437"/>
        <v>0</v>
      </c>
      <c r="BA96" s="90">
        <f>IF(OR(AB96=1,B96=0,AV96=2),0,IF(ISERROR(RANK(AZ96,AZ91:AZ96,0)),0,RANK(AZ96,AZ91:AZ96,0)))</f>
        <v>0</v>
      </c>
      <c r="BB96" s="90" t="str">
        <f>IF(BA96=1,IF(ISNUMBER(MATCH(BA96,BA91:BA95,0)),"=",""),"")</f>
        <v/>
      </c>
      <c r="BC96" s="108">
        <f t="shared" si="438"/>
        <v>0</v>
      </c>
      <c r="BD96" s="90">
        <f>IF(OR(AB96=1,B96=0,AV96=2),0,IF(ISERROR(RANK(BC96,BC91:BC96,0)),0,RANK(BC96,BC91:BC96,0)))</f>
        <v>0</v>
      </c>
      <c r="BE96" s="90" t="str">
        <f>IF(BD96=1,IF(ISNUMBER(MATCH(BD96,BD91:BD95,0)),"=",""),"")</f>
        <v/>
      </c>
      <c r="BF96" s="90">
        <f t="shared" si="461"/>
        <v>0</v>
      </c>
      <c r="BG96" s="90">
        <f>IF(AND(BF91=1,BF96=1),IF('Result Calculations'!$E218=$A96,1,0),0)</f>
        <v>0</v>
      </c>
      <c r="BH96" s="90">
        <f>IF(AND(BF95=1,BF96=1),IF('Result Calculations'!$E222=$A96,1,0),0)</f>
        <v>0</v>
      </c>
      <c r="BI96" s="90">
        <f>IF(AND(BF95=1,BF96=1),IF('Result Calculations'!$E225=$A96,1,0),0)</f>
        <v>0</v>
      </c>
      <c r="BJ96" s="90">
        <f>IF(AND(BF94=1,BF96=1),IF('Result Calculations'!$E227=$A96,1,0),0)</f>
        <v>0</v>
      </c>
      <c r="BK96" s="90">
        <f>IF(AND(BF95=1,BF96=1),IF('Result Calculations'!$E228=$A197,1,0),0)</f>
        <v>0</v>
      </c>
      <c r="BL96" s="95"/>
      <c r="BM96" s="90">
        <f t="shared" si="439"/>
        <v>0</v>
      </c>
      <c r="BN96" s="90" t="str">
        <f>IF(BM96=1,IF(ISNUMBER(MATCH(BM96,BM91:BM95,0)),"=",""),"")</f>
        <v/>
      </c>
      <c r="BO96" s="90">
        <f>IF(AND(BM96=1,BM91=1),IF(BG96=1,1,0),IF(AND(BM96=1,BM92=1),IF(AF96=1,1,0),IF(AND(BM96=1,BM93=1),IF(BI96=1,1,0),IF(AND(BM96=1,BM94=1),IF(BJ96=1,1,0),IF(AND(BM96=1,BM95=1),IF(BK96=1,0),0)))))</f>
        <v>0</v>
      </c>
      <c r="BP96" s="244" t="str">
        <f t="shared" si="440"/>
        <v/>
      </c>
      <c r="BQ96" s="90">
        <f t="shared" si="441"/>
        <v>0</v>
      </c>
      <c r="BR96" s="90">
        <f>IF(OR(AB96=1,B96=0,AV96=2,BP96=3),0,IF(ISERROR(RANK(BQ96,BQ91:BQ96,0)),0,RANK(BQ96,BQ91:BQ96,0)))</f>
        <v>0</v>
      </c>
      <c r="BS96" s="90" t="str">
        <f>IF(BR96=1,IF(ISNUMBER(MATCH(BR96,BR91:BR95,0)),"=",""),"")</f>
        <v/>
      </c>
      <c r="BT96" s="90">
        <f t="shared" si="442"/>
        <v>0</v>
      </c>
      <c r="BU96" s="90">
        <f>IF(OR(AB96=1,B96=0,AV96=2,BP96=3),0,IF(ISERROR(RANK(BT96,BT91:BT96,0)),0,RANK(BT96,BT91:BT96,0)))</f>
        <v>0</v>
      </c>
      <c r="BV96" s="90" t="str">
        <f>IF(BU96=1,IF(ISNUMBER(MATCH(BU96,BU91:BU95,0)),"=",""),"")</f>
        <v/>
      </c>
      <c r="BW96" s="108">
        <f t="shared" si="443"/>
        <v>0</v>
      </c>
      <c r="BX96" s="90">
        <f>IF(OR(AB96=1,B96=0,AV96=2,BP91=3),0,IF(ISERROR(RANK(BW96,BW91:BW96,0)),0,RANK(BW96,BW91:BW96,0)))</f>
        <v>0</v>
      </c>
      <c r="BY96" s="90" t="str">
        <f>IF(BX96=1,IF(ISNUMBER(MATCH(BX96,BX91:BX95,0)),"=",""),"")</f>
        <v/>
      </c>
      <c r="BZ96" s="90">
        <f t="shared" si="462"/>
        <v>0</v>
      </c>
      <c r="CA96" s="90">
        <f>IF(AND(BZ91=1,BZ96=1),IF('Result Calculations'!$E218=$A96,1,0),0)</f>
        <v>0</v>
      </c>
      <c r="CB96" s="90">
        <f>IF(AND(BZ95=1,BZ96=1),IF('Result Calculations'!$E222=$A96,1,0),0)</f>
        <v>0</v>
      </c>
      <c r="CC96" s="90">
        <f>IF(AND(BZ95=1,BZ96=1),IF('Result Calculations'!$E225=$A96,1,0),0)</f>
        <v>0</v>
      </c>
      <c r="CD96" s="90">
        <f>IF(AND(BZ94=1,BZ96=1),IF('Result Calculations'!$E227=$A96,1,0),0)</f>
        <v>0</v>
      </c>
      <c r="CE96" s="90">
        <f>IF(AND(BZ95=1,BZ96=1),IF('Result Calculations'!$E228=$A197,1,0),0)</f>
        <v>0</v>
      </c>
      <c r="CF96" s="95"/>
      <c r="CG96" s="90">
        <f t="shared" si="444"/>
        <v>0</v>
      </c>
      <c r="CH96" s="90" t="str">
        <f>IF(CG96=1,IF(ISNUMBER(MATCH(CG96,CG91:CG95,0)),"=",""),"")</f>
        <v/>
      </c>
      <c r="CI96" s="90">
        <f>IF(AND(CG96=1,CG91=1),IF(CA96=1,1,0),IF(AND(CG96=1,CG92=1),IF(AZ96=1,1,0),IF(AND(CG96=1,CG93=1),IF(CC96=1,1,0),IF(AND(CG96=1,CG94=1),IF(CD96=1,1,0),IF(AND(CG96=1,CG95=1),IF(CE96=1,0),0)))))</f>
        <v>0</v>
      </c>
      <c r="CJ96" s="244" t="str">
        <f t="shared" si="463"/>
        <v/>
      </c>
      <c r="CK96" s="90">
        <f t="shared" si="445"/>
        <v>0</v>
      </c>
      <c r="CL96" s="90">
        <f>IF(OR(AB96=1,B96=0,AV96=2,BP96=3,CJ96=4),0,IF(ISERROR(RANK(CK96,CK91:CK96,0)),0,RANK(CK96,CK91:CK96,0)))</f>
        <v>0</v>
      </c>
      <c r="CM96" s="90" t="str">
        <f>IF(CL96=1,IF(ISNUMBER(MATCH(CL96,CL91:CL95,0)),"=",""),"")</f>
        <v/>
      </c>
      <c r="CN96" s="90">
        <f t="shared" si="446"/>
        <v>0</v>
      </c>
      <c r="CO96" s="90">
        <f>IF(OR(AB96=1,B96=0,AV96=2,BP96=3,CJ96=4),0,IF(ISERROR(RANK(CN96,CN91:CN96,0)),0,RANK(CN96,CN91:CN96,0)))</f>
        <v>0</v>
      </c>
      <c r="CP96" s="90" t="str">
        <f>IF(CO96=1,IF(ISNUMBER(MATCH(CO96,CO91:CO95,0)),"=",""),"")</f>
        <v/>
      </c>
      <c r="CQ96" s="108">
        <f t="shared" si="447"/>
        <v>0</v>
      </c>
      <c r="CR96" s="90">
        <f>IF(OR(AB96=1,B96=0,AV96=2,BP91=3,CJ96=4),0,IF(ISERROR(RANK(CQ96,CQ91:CQ96,0)),0,RANK(CQ96,CQ91:CQ96,0)))</f>
        <v>0</v>
      </c>
      <c r="CS96" s="90" t="str">
        <f>IF(CR96=1,IF(ISNUMBER(MATCH(CR96,CR91:CR95,0)),"=",""),"")</f>
        <v/>
      </c>
      <c r="CT96" s="90">
        <f t="shared" si="464"/>
        <v>0</v>
      </c>
      <c r="CU96" s="90">
        <f>IF(AND(CT91=1,CT96=1),IF('Result Calculations'!$E218=$A96,1,0),0)</f>
        <v>0</v>
      </c>
      <c r="CV96" s="90">
        <f>IF(AND(CT95=1,CT96=1),IF('Result Calculations'!$E222=$A96,1,0),0)</f>
        <v>0</v>
      </c>
      <c r="CW96" s="90">
        <f>IF(AND(CT95=1,CT96=1),IF('Result Calculations'!$E225=$A96,1,0),0)</f>
        <v>0</v>
      </c>
      <c r="CX96" s="90">
        <f>IF(AND(CT94=1,CT96=1),IF('Result Calculations'!$E227=$A96,1,0),0)</f>
        <v>0</v>
      </c>
      <c r="CY96" s="90">
        <f>IF(AND(CT95=1,CT96=1),IF('Result Calculations'!$E228=$A197,1,0),0)</f>
        <v>0</v>
      </c>
      <c r="CZ96" s="95"/>
      <c r="DA96" s="90">
        <f t="shared" si="448"/>
        <v>0</v>
      </c>
      <c r="DB96" s="90" t="str">
        <f>IF(DA96=1,IF(ISNUMBER(MATCH(DA96,DA91:DA95,0)),"=",""),"")</f>
        <v/>
      </c>
      <c r="DC96" s="90">
        <f>IF(AND(DA96=1,DA91=1),IF(CU96=1,1,0),IF(AND(DA96=1,DA92=1),IF(BT96=1,1,0),IF(AND(DA96=1,DA93=1),IF(CW96=1,1,0),IF(AND(DA96=1,DA94=1),IF(CX96=1,1,0),IF(AND(DA96=1,DA95=1),IF(CY96=1,0),0)))))</f>
        <v>0</v>
      </c>
      <c r="DD96" s="244" t="str">
        <f t="shared" si="465"/>
        <v/>
      </c>
      <c r="DE96" s="90">
        <f t="shared" si="449"/>
        <v>0</v>
      </c>
      <c r="DF96" s="90">
        <f>IF(OR(AB96=1,B96=0,AV96=2,BP96=3,CJ96=4,DD96=5),0,IF(ISERROR(RANK(DE96,DE91:DE96,0)),0,RANK(DE96,DE91:DE96,0)))</f>
        <v>0</v>
      </c>
      <c r="DG96" s="90" t="str">
        <f>IF(DF96=1,IF(ISNUMBER(MATCH(DF96,DF91:DF95,0)),"=",""),"")</f>
        <v/>
      </c>
      <c r="DH96" s="90">
        <f t="shared" si="450"/>
        <v>0</v>
      </c>
      <c r="DI96" s="90">
        <f>IF(OR(AB96=1,B96=0,AV96=2,BP96=3,CJ96=4,DD96=5),0,IF(ISERROR(RANK(DH96,DH91:DH96,0)),0,RANK(DH96,DH91:DH96,0)))</f>
        <v>0</v>
      </c>
      <c r="DJ96" s="90" t="str">
        <f>IF(DI96=1,IF(ISNUMBER(MATCH(DI96,DI91:DI95,0)),"=",""),"")</f>
        <v/>
      </c>
      <c r="DK96" s="108">
        <f t="shared" si="451"/>
        <v>0</v>
      </c>
      <c r="DL96" s="90">
        <f>IF(OR(AB96=1,B96=0,AV96=2,BP91=3,CJ96=4,DD96=5),0,IF(ISERROR(RANK(DK96,DK91:DK96,0)),0,RANK(DK96,DK91:DK96,0)))</f>
        <v>0</v>
      </c>
      <c r="DM96" s="90" t="str">
        <f>IF(DL96=1,IF(ISNUMBER(MATCH(DL96,DL91:DL95,0)),"=",""),"")</f>
        <v/>
      </c>
      <c r="DN96" s="90">
        <f t="shared" si="466"/>
        <v>0</v>
      </c>
      <c r="DO96" s="90">
        <f>IF(AND(DN91=1,DN96=1),IF('Result Calculations'!$E218=$A96,1,0),0)</f>
        <v>0</v>
      </c>
      <c r="DP96" s="90">
        <f>IF(AND(DN95=1,DN96=1),IF('Result Calculations'!$E222=$A96,1,0),0)</f>
        <v>0</v>
      </c>
      <c r="DQ96" s="90">
        <f>IF(AND(DN95=1,DN96=1),IF('Result Calculations'!$E225=$A96,1,0),0)</f>
        <v>0</v>
      </c>
      <c r="DR96" s="90">
        <f>IF(AND(DN94=1,DN96=1),IF('Result Calculations'!$E227=$A96,1,0),0)</f>
        <v>0</v>
      </c>
      <c r="DS96" s="90">
        <f>IF(AND(DN95=1,DN96=1),IF('Result Calculations'!$E228=$A197,1,0),0)</f>
        <v>0</v>
      </c>
      <c r="DT96" s="95"/>
      <c r="DU96" s="90">
        <f t="shared" si="452"/>
        <v>0</v>
      </c>
      <c r="DV96" s="90" t="str">
        <f>IF(DU96=1,IF(ISNUMBER(MATCH(DU96,DU91:DU95,0)),"=",""),"")</f>
        <v/>
      </c>
      <c r="DW96" s="90">
        <f>IF(AND(DU96=1,DU91=1),IF(DO96=1,1,0),IF(AND(DU96=1,DU92=1),IF(CN96=1,1,0),IF(AND(DU96=1,DU93=1),IF(DQ96=1,1,0),IF(AND(DU96=1,DU94=1),IF(DR96=1,1,0),IF(AND(DU96=1,DU95=1),IF(DS96=1,0),0)))))</f>
        <v>0</v>
      </c>
      <c r="DX96" s="244" t="str">
        <f t="shared" si="467"/>
        <v/>
      </c>
      <c r="DY96" s="248">
        <f t="shared" si="453"/>
        <v>0</v>
      </c>
      <c r="DZ96" s="244">
        <f>RANK(DY96,DY91:DY96,0)</f>
        <v>1</v>
      </c>
      <c r="EA96" s="244" t="str">
        <f>IF(ISNUMBER(MATCH(DZ96,DZ91:DZ95,0)),"=","")</f>
        <v>=</v>
      </c>
    </row>
    <row r="97" spans="1:131">
      <c r="B97" s="90"/>
      <c r="C97" s="90"/>
      <c r="D97" s="90"/>
      <c r="E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244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244"/>
      <c r="BR97" s="90"/>
      <c r="BS97" s="90"/>
      <c r="BT97" s="90"/>
      <c r="BU97" s="90"/>
      <c r="BX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244"/>
      <c r="CL97" s="90"/>
      <c r="CO97" s="90"/>
      <c r="CR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244"/>
      <c r="DF97" s="90"/>
      <c r="DI97" s="90"/>
      <c r="DL97" s="90"/>
      <c r="DN97" s="90"/>
      <c r="DO97" s="90"/>
      <c r="DP97" s="90"/>
      <c r="DQ97" s="90"/>
      <c r="DR97" s="90"/>
      <c r="DS97" s="90"/>
      <c r="DT97" s="90"/>
      <c r="DU97" s="90"/>
      <c r="DV97" s="90"/>
      <c r="DW97" s="90"/>
      <c r="DX97" s="244"/>
    </row>
    <row r="98" spans="1:131" ht="60" customHeight="1">
      <c r="A98" s="245" t="s">
        <v>618</v>
      </c>
      <c r="B98" s="93" t="s">
        <v>572</v>
      </c>
      <c r="C98" s="93" t="s">
        <v>573</v>
      </c>
      <c r="D98" s="93" t="s">
        <v>574</v>
      </c>
      <c r="E98" s="94" t="s">
        <v>598</v>
      </c>
      <c r="F98" s="94" t="s">
        <v>599</v>
      </c>
      <c r="G98" s="94" t="s">
        <v>600</v>
      </c>
      <c r="H98" s="94" t="s">
        <v>595</v>
      </c>
      <c r="I98" s="94" t="s">
        <v>601</v>
      </c>
      <c r="J98" s="302" t="s">
        <v>604</v>
      </c>
      <c r="K98" s="302"/>
      <c r="L98" s="94" t="s">
        <v>603</v>
      </c>
      <c r="M98" s="302" t="s">
        <v>605</v>
      </c>
      <c r="N98" s="302"/>
      <c r="O98" s="94" t="s">
        <v>560</v>
      </c>
      <c r="P98" s="302" t="s">
        <v>575</v>
      </c>
      <c r="Q98" s="302"/>
      <c r="R98" s="94" t="s">
        <v>576</v>
      </c>
      <c r="S98" s="302" t="s">
        <v>292</v>
      </c>
      <c r="T98" s="302"/>
      <c r="U98" s="302"/>
      <c r="V98" s="302"/>
      <c r="W98" s="302"/>
      <c r="X98" s="302"/>
      <c r="Y98" s="302" t="s">
        <v>577</v>
      </c>
      <c r="Z98" s="302"/>
      <c r="AA98" s="94" t="s">
        <v>590</v>
      </c>
      <c r="AB98" s="247" t="s">
        <v>578</v>
      </c>
      <c r="AC98" s="94" t="s">
        <v>595</v>
      </c>
      <c r="AD98" s="302" t="s">
        <v>604</v>
      </c>
      <c r="AE98" s="302"/>
      <c r="AF98" s="94" t="s">
        <v>602</v>
      </c>
      <c r="AG98" s="302" t="s">
        <v>605</v>
      </c>
      <c r="AH98" s="302"/>
      <c r="AI98" s="94" t="s">
        <v>560</v>
      </c>
      <c r="AJ98" s="302" t="s">
        <v>575</v>
      </c>
      <c r="AK98" s="302"/>
      <c r="AL98" s="94" t="s">
        <v>576</v>
      </c>
      <c r="AM98" s="302" t="s">
        <v>292</v>
      </c>
      <c r="AN98" s="302"/>
      <c r="AO98" s="302"/>
      <c r="AP98" s="302"/>
      <c r="AQ98" s="302"/>
      <c r="AR98" s="302"/>
      <c r="AS98" s="302" t="s">
        <v>577</v>
      </c>
      <c r="AT98" s="302"/>
      <c r="AU98" s="94" t="s">
        <v>590</v>
      </c>
      <c r="AV98" s="247" t="s">
        <v>579</v>
      </c>
      <c r="AW98" s="94" t="s">
        <v>595</v>
      </c>
      <c r="AX98" s="302" t="s">
        <v>604</v>
      </c>
      <c r="AY98" s="302"/>
      <c r="AZ98" s="94" t="s">
        <v>602</v>
      </c>
      <c r="BA98" s="302" t="s">
        <v>605</v>
      </c>
      <c r="BB98" s="302"/>
      <c r="BC98" s="94" t="s">
        <v>560</v>
      </c>
      <c r="BD98" s="302" t="s">
        <v>575</v>
      </c>
      <c r="BE98" s="302"/>
      <c r="BF98" s="94" t="s">
        <v>576</v>
      </c>
      <c r="BG98" s="302" t="s">
        <v>292</v>
      </c>
      <c r="BH98" s="302"/>
      <c r="BI98" s="302"/>
      <c r="BJ98" s="302"/>
      <c r="BK98" s="302"/>
      <c r="BL98" s="302"/>
      <c r="BM98" s="302" t="s">
        <v>577</v>
      </c>
      <c r="BN98" s="302"/>
      <c r="BO98" s="94" t="s">
        <v>590</v>
      </c>
      <c r="BP98" s="247" t="s">
        <v>580</v>
      </c>
      <c r="BQ98" s="94" t="s">
        <v>595</v>
      </c>
      <c r="BR98" s="302" t="s">
        <v>604</v>
      </c>
      <c r="BS98" s="302"/>
      <c r="BT98" s="94" t="s">
        <v>602</v>
      </c>
      <c r="BU98" s="302" t="s">
        <v>605</v>
      </c>
      <c r="BV98" s="302"/>
      <c r="BW98" s="94" t="s">
        <v>560</v>
      </c>
      <c r="BX98" s="302" t="s">
        <v>575</v>
      </c>
      <c r="BY98" s="302"/>
      <c r="BZ98" s="94" t="s">
        <v>576</v>
      </c>
      <c r="CA98" s="302" t="s">
        <v>292</v>
      </c>
      <c r="CB98" s="302"/>
      <c r="CC98" s="302"/>
      <c r="CD98" s="302"/>
      <c r="CE98" s="302"/>
      <c r="CF98" s="302"/>
      <c r="CG98" s="302" t="s">
        <v>577</v>
      </c>
      <c r="CH98" s="302"/>
      <c r="CI98" s="94" t="s">
        <v>590</v>
      </c>
      <c r="CJ98" s="247" t="s">
        <v>581</v>
      </c>
      <c r="CK98" s="94" t="s">
        <v>595</v>
      </c>
      <c r="CL98" s="302" t="s">
        <v>604</v>
      </c>
      <c r="CM98" s="302"/>
      <c r="CN98" s="94" t="s">
        <v>602</v>
      </c>
      <c r="CO98" s="302" t="s">
        <v>605</v>
      </c>
      <c r="CP98" s="302"/>
      <c r="CQ98" s="94" t="s">
        <v>560</v>
      </c>
      <c r="CR98" s="302" t="s">
        <v>575</v>
      </c>
      <c r="CS98" s="302"/>
      <c r="CT98" s="94" t="s">
        <v>576</v>
      </c>
      <c r="CU98" s="302" t="s">
        <v>292</v>
      </c>
      <c r="CV98" s="302"/>
      <c r="CW98" s="302"/>
      <c r="CX98" s="302"/>
      <c r="CY98" s="302"/>
      <c r="CZ98" s="302"/>
      <c r="DA98" s="302" t="s">
        <v>577</v>
      </c>
      <c r="DB98" s="302"/>
      <c r="DC98" s="94" t="s">
        <v>590</v>
      </c>
      <c r="DD98" s="247" t="s">
        <v>582</v>
      </c>
      <c r="DE98" s="94" t="s">
        <v>595</v>
      </c>
      <c r="DF98" s="302" t="s">
        <v>604</v>
      </c>
      <c r="DG98" s="302"/>
      <c r="DH98" s="94" t="s">
        <v>602</v>
      </c>
      <c r="DI98" s="302" t="s">
        <v>605</v>
      </c>
      <c r="DJ98" s="302"/>
      <c r="DK98" s="94" t="s">
        <v>560</v>
      </c>
      <c r="DL98" s="302" t="s">
        <v>575</v>
      </c>
      <c r="DM98" s="302"/>
      <c r="DN98" s="94" t="s">
        <v>576</v>
      </c>
      <c r="DO98" s="302" t="s">
        <v>292</v>
      </c>
      <c r="DP98" s="302"/>
      <c r="DQ98" s="302"/>
      <c r="DR98" s="302"/>
      <c r="DS98" s="302"/>
      <c r="DT98" s="302"/>
      <c r="DU98" s="302" t="s">
        <v>577</v>
      </c>
      <c r="DV98" s="302"/>
      <c r="DW98" s="94" t="s">
        <v>590</v>
      </c>
      <c r="DX98" s="247" t="s">
        <v>583</v>
      </c>
    </row>
    <row r="99" spans="1:131">
      <c r="A99" s="246" t="str">
        <f>Groups!M27</f>
        <v>Lephai Marea Modutlwa (Botswana) &amp; Michael Gabobewe (Botswana)</v>
      </c>
      <c r="B99" s="90">
        <f>SUM(COUNTIF(Results!K:K,A99),COUNTIF(Results!L:L,A99))</f>
        <v>0</v>
      </c>
      <c r="C99" s="90">
        <f>SUM(COUNTIF(Results!K:K,A99))</f>
        <v>0</v>
      </c>
      <c r="D99" s="90">
        <f>B99-C99</f>
        <v>0</v>
      </c>
      <c r="E99" s="90">
        <f>SUM(SUMIF(Results!B:B,A99,Results!C:C),SUMIF(Results!J:J,A99,Results!G:G),SUMIF(Results!B:B,A99,Results!D:D),SUMIF(Results!J:J,A99,Results!H:H))</f>
        <v>0</v>
      </c>
      <c r="F99" s="90">
        <f>SUM(SUMIF(Results!B:B,A99,Results!G:G),SUMIF(Results!J:J,A99,Results!C:C),SUMIF(Results!B:B,A99,Results!H:H),SUMIF(Results!J:J,A99,Results!D:D))</f>
        <v>0</v>
      </c>
      <c r="G99" s="108">
        <f>E99-F99</f>
        <v>0</v>
      </c>
      <c r="H99" s="90">
        <f>C99*3</f>
        <v>0</v>
      </c>
      <c r="I99" s="90">
        <f>SUM(SUMIF(Results!N:N,A99,Results!R:R),SUMIF(Results!T:T,A99,Results!X:X))</f>
        <v>0</v>
      </c>
      <c r="J99" s="90">
        <f>IF(B99=0,0,RANK(H99,H99:H104,0))</f>
        <v>0</v>
      </c>
      <c r="K99" s="90" t="str">
        <f>IF(J99=1,IF(ISNUMBER(MATCH(J99,J100:J104,0)),"=",""),"")</f>
        <v/>
      </c>
      <c r="L99" s="90">
        <f t="shared" ref="L99:L104" si="468">IF(J99=1,I99,-1)</f>
        <v>-1</v>
      </c>
      <c r="M99" s="90">
        <f>IF(B99=0,0,IF(ISERROR(RANK(L99,L99:L104,0)),0,RANK(L99,L99:L104,0)))</f>
        <v>0</v>
      </c>
      <c r="N99" s="90" t="str">
        <f>IF(M99=1,IF(ISNUMBER(MATCH(M99,M100:M104,0)),"=",""),"")</f>
        <v/>
      </c>
      <c r="O99" s="90">
        <f t="shared" ref="O99:O104" si="469">IF(M99=1,G99,-1)</f>
        <v>-1</v>
      </c>
      <c r="P99" s="90">
        <f>IF(B99=0,0,IF(ISERROR(RANK(O99,O99:O104,0)),0,RANK(O99,O99:O104,0)))</f>
        <v>0</v>
      </c>
      <c r="Q99" s="90" t="str">
        <f>IF(P99=1,IF(ISNUMBER(MATCH(P99,P100:P104,0)),"=",""),"")</f>
        <v/>
      </c>
      <c r="R99" s="90">
        <f>IF(CONCATENATE(P99,Q99)="1=",1,0)</f>
        <v>0</v>
      </c>
      <c r="S99" s="95"/>
      <c r="T99" s="90">
        <f>IF(AND(R99=1,R100=1),IF('Result Calculations'!$E233=$A99,1,0),0)</f>
        <v>0</v>
      </c>
      <c r="U99" s="90">
        <f>IF(AND(R99=1,R101=1),IF('Result Calculations'!$E234=$A99,1,0),0)</f>
        <v>0</v>
      </c>
      <c r="V99" s="90">
        <f>IF(AND(R99=1,R102=1),IF('Result Calculations'!$E235=$A99,1,0),0)</f>
        <v>0</v>
      </c>
      <c r="W99" s="90">
        <f>IF(AND(R99=1,R103=1),IF('Result Calculations'!$E236=$A99,1,0),0)</f>
        <v>0</v>
      </c>
      <c r="X99" s="90">
        <f>IF(AND(R99=1,R104=1),IF('Result Calculations'!$E237=$A99,1,0),0)</f>
        <v>0</v>
      </c>
      <c r="Y99" s="90">
        <f t="shared" ref="Y99:Y104" si="470">SUM(S99:X99)</f>
        <v>0</v>
      </c>
      <c r="Z99" s="90" t="str">
        <f>IF(Y99=1,IF(ISNUMBER(MATCH(Y99,Y100:Y104,0)),"=",""),"")</f>
        <v/>
      </c>
      <c r="AA99" s="90">
        <f>IF(AND(Y99=1,Y100=1),IF(T99=1,1,0),IF(AND(Y99=1,Y101=1),IF(U99=1,1,0),IF(AND(Y99=1,Y102=1),IF(V99=1,1,0),IF(AND(Y99=1,Y103=1),IF(W99=1,1,0),IF(AND(Y99=1,Y104=1),IF(X99=1,0),0)))))</f>
        <v>0</v>
      </c>
      <c r="AB99" s="244" t="str">
        <f>IF(J99=1,IF(K99="=",IF(M99=1,IF(N99="=",IF(P99=1,IF(Q99="=",IF(Y99=1,IF(Z99="=",IF(AA99=1,1,""),1),""),1),""),1),""),1),"")</f>
        <v/>
      </c>
      <c r="AC99" s="90">
        <f t="shared" ref="AC99:AC104" si="471">IF(OR(B99=0,AB99=1),0,H99)</f>
        <v>0</v>
      </c>
      <c r="AD99" s="90">
        <f>IF(OR(AB99=1,B99=0),0,IF(ISERROR(RANK(AC99,AC99:AC104,0)),0,RANK(AC99,AC99:AC104,0)))</f>
        <v>0</v>
      </c>
      <c r="AE99" s="90" t="str">
        <f>IF(AD99=1,IF(ISNUMBER(MATCH(AD99,AD100:AD104,0)),"=",""),"")</f>
        <v/>
      </c>
      <c r="AF99" s="90">
        <f t="shared" ref="AF99:AF104" si="472">IF(AD99=1,I99,-1)</f>
        <v>-1</v>
      </c>
      <c r="AG99" s="90">
        <f>IF(OR(AB99=1,B99=0),0,IF(ISERROR(RANK(AF99,AF99:AF104,0)),0,RANK(AF99,AF99:AF104,0)))</f>
        <v>0</v>
      </c>
      <c r="AH99" s="90" t="str">
        <f>IF(AG99=1,IF(ISNUMBER(MATCH(AG99,AG100:AG104,0)),"=",""),"")</f>
        <v/>
      </c>
      <c r="AI99" s="90">
        <f t="shared" ref="AI99:AI104" si="473">IF(AG99=1,G99,-1)</f>
        <v>-1</v>
      </c>
      <c r="AJ99" s="90">
        <f>IF(OR(AB99=1,B99=0),0,IF(ISERROR(RANK(AI99,AI99:AI104,0)),0,RANK(AI99,AI99:AI104,0)))</f>
        <v>0</v>
      </c>
      <c r="AK99" s="90" t="str">
        <f>IF(AJ99=1,IF(ISNUMBER(MATCH(AJ99,AJ100:AJ104,0)),"=",""),"")</f>
        <v/>
      </c>
      <c r="AL99" s="90">
        <f>IF(CONCATENATE(AJ99,AK99)="1=",1,0)</f>
        <v>0</v>
      </c>
      <c r="AM99" s="95"/>
      <c r="AN99" s="90">
        <f>IF(AND(AL99=1,AL100=1),IF('Result Calculations'!$E233=$A99,1,0),0)</f>
        <v>0</v>
      </c>
      <c r="AO99" s="90">
        <f>IF(AND(AL99=1,AL101=1),IF('Result Calculations'!$E234=$A99,1,0),0)</f>
        <v>0</v>
      </c>
      <c r="AP99" s="90">
        <f>IF(AND(AL99=1,AL102=1),IF('Result Calculations'!$E235=$A99,1,0),0)</f>
        <v>0</v>
      </c>
      <c r="AQ99" s="90">
        <f>IF(AND(AL99=1,AL103=1),IF('Result Calculations'!$E236=$A99,1,0),0)</f>
        <v>0</v>
      </c>
      <c r="AR99" s="90">
        <f>IF(AND(AL99=1,AL104=1),IF('Result Calculations'!$E237=$A99,1,0),0)</f>
        <v>0</v>
      </c>
      <c r="AS99" s="90">
        <f t="shared" ref="AS99:AS104" si="474">SUM(AM99:AR99)</f>
        <v>0</v>
      </c>
      <c r="AT99" s="90" t="str">
        <f>IF(AS99=1,IF(ISNUMBER(MATCH(AS99,AS100:AS104,0)),"=",""),"")</f>
        <v/>
      </c>
      <c r="AU99" s="90">
        <f>IF(AND(AS99=1,AS100=1),IF(AN99=1,1,0),IF(AND(AS99=1,AS101=1),IF(AO99=1,1,0),IF(AND(AS99=1,AS102=1),IF(AP99=1,1,0),IF(AND(AS99=1,AS103=1),IF(AQ99=1,1,0),IF(AND(AS99=1,AS104=1),IF(AR99=1,0),0)))))</f>
        <v>0</v>
      </c>
      <c r="AV99" s="244" t="str">
        <f>IF(AD99=1,IF(AE99="=",IF(AG99=1,IF(AH99="=",IF(AJ99=1,IF(AK99="=",IF(AS99=1,IF(AT99="=",IF(AU99=1,2,""),2),""),2),""),2),""),2),"")</f>
        <v/>
      </c>
      <c r="AW99" s="90">
        <f t="shared" ref="AW99:AW104" si="475">IF(OR(B99=0,AB99=1,AV99=2),0,H99)</f>
        <v>0</v>
      </c>
      <c r="AX99" s="90">
        <f>IF(OR(AB99=1,B99=0,AV99=2),0,IF(ISERROR(RANK(AW99,AW99:AW104,0)),0,RANK(AW99,AW99:AW104,0)))</f>
        <v>0</v>
      </c>
      <c r="AY99" s="90" t="str">
        <f>IF(AX99=1,IF(ISNUMBER(MATCH(AX99,AX100:AX104,0)),"=",""),"")</f>
        <v/>
      </c>
      <c r="AZ99" s="90">
        <f t="shared" ref="AZ99:AZ104" si="476">IF(OR(AB99=1,B99=0,AV99=2),0,I99)</f>
        <v>0</v>
      </c>
      <c r="BA99" s="90">
        <f>IF(OR(AB99=1,B99=0,AV99=2),0,IF(ISERROR(RANK(AZ99,AZ99:AZ104,0)),0,RANK(AZ99,AZ99:AZ104,0)))</f>
        <v>0</v>
      </c>
      <c r="BB99" s="90" t="str">
        <f>IF(BA99=1,IF(ISNUMBER(MATCH(BA99,BA100:BA104,0)),"=",""),"")</f>
        <v/>
      </c>
      <c r="BC99" s="108">
        <f t="shared" ref="BC99:BC104" si="477">IF(OR(B99=0,AB99=1,AV99=2),0,G99)</f>
        <v>0</v>
      </c>
      <c r="BD99" s="90">
        <f>IF(OR(AB99=1,B99=0,AV99=2),0,IF(ISERROR(RANK(BC99,BC99:BC104,0)),0,RANK(BC99,BC99:BC104,0)))</f>
        <v>0</v>
      </c>
      <c r="BE99" s="90" t="str">
        <f>IF(BD99=1,IF(ISNUMBER(MATCH(BD99,BD100:BD104,0)),"=",""),"")</f>
        <v/>
      </c>
      <c r="BF99" s="90">
        <f>IF(CONCATENATE(BD99,BE99)="1=",1,0)</f>
        <v>0</v>
      </c>
      <c r="BG99" s="95"/>
      <c r="BH99" s="90">
        <f>IF(AND(BF99=1,BF100=1),IF('Result Calculations'!$E233=$A99,1,0),0)</f>
        <v>0</v>
      </c>
      <c r="BI99" s="90">
        <f>IF(AND(BF99=1,BF101=1),IF('Result Calculations'!$E234=$A99,1,0),0)</f>
        <v>0</v>
      </c>
      <c r="BJ99" s="90">
        <f>IF(AND(BF99=1,BF102=1),IF('Result Calculations'!$E235=$A99,1,0),0)</f>
        <v>0</v>
      </c>
      <c r="BK99" s="90">
        <f>IF(AND(BF99=1,BF103=1),IF('Result Calculations'!$E236=$A99,1,0),0)</f>
        <v>0</v>
      </c>
      <c r="BL99" s="90">
        <f>IF(AND(BF99=1,BF104=1),IF('Result Calculations'!$E237=$A99,1,0),0)</f>
        <v>0</v>
      </c>
      <c r="BM99" s="90">
        <f t="shared" ref="BM99:BM104" si="478">SUM(BG99:BL99)</f>
        <v>0</v>
      </c>
      <c r="BN99" s="90" t="str">
        <f>IF(BM99=1,IF(ISNUMBER(MATCH(BM99,BM100:BM104,0)),"=",""),"")</f>
        <v/>
      </c>
      <c r="BO99" s="90">
        <f>IF(AND(BM99=1,BM100=1),IF(BH99=1,1,0),IF(AND(BM99=1,BM101=1),IF(BI99=1,1,0),IF(AND(BM99=1,BM102=1),IF(BJ99=1,1,0),IF(AND(BM99=1,BM103=1),IF(BK99=1,1,0),IF(AND(BM99=1,BM104=1),IF(BL99=1,0),0)))))</f>
        <v>0</v>
      </c>
      <c r="BP99" s="244" t="str">
        <f t="shared" ref="BP99:BP104" si="479">IF(AX99=1,IF(AY99="=",IF(BA99=1,IF(BB99="=",IF(BD99=1,IF(BE99="=",IF(BM99=1,IF(BN99="=",IF(BO99=1,3,""),3),""),3),""),3),""),3),"")</f>
        <v/>
      </c>
      <c r="BQ99" s="90">
        <f t="shared" ref="BQ99:BQ104" si="480">IF(OR(B99=0,AB99=1,AV99=2,BP99=3),0,H99)</f>
        <v>0</v>
      </c>
      <c r="BR99" s="90">
        <f>IF(OR(AB99=1,B99=0,AV99=2,BP99=3),0,IF(ISERROR(RANK(BQ99,BQ99:BQ104,0)),0,RANK(BQ99,BQ99:BQ104,0)))</f>
        <v>0</v>
      </c>
      <c r="BS99" s="90" t="str">
        <f>IF(BR99=1,IF(ISNUMBER(MATCH(BR99,BR100:BR104,0)),"=",""),"")</f>
        <v/>
      </c>
      <c r="BT99" s="90">
        <f t="shared" ref="BT99:BT104" si="481">IF(OR(AB99=1,B99=0,AV99=2,BP99=3),0,I99)</f>
        <v>0</v>
      </c>
      <c r="BU99" s="90">
        <f>IF(OR(AB99=1,B99=0,AV99=2,BP99=3),0,IF(ISERROR(RANK(BT99,BT99:BT104,0)),0,RANK(BT99,BT99:BT104,0)))</f>
        <v>0</v>
      </c>
      <c r="BV99" s="90" t="str">
        <f>IF(BU99=1,IF(ISNUMBER(MATCH(BU99,BU100:BU104,0)),"=",""),"")</f>
        <v/>
      </c>
      <c r="BW99" s="108">
        <f t="shared" ref="BW99:BW104" si="482">IF(OR(B99=0,AB99=1,AV99=2,BP99=3),0,G99)</f>
        <v>0</v>
      </c>
      <c r="BX99" s="90">
        <f>IF(OR(AB99=1,B99=0,AV99=2,BP99=3),0,IF(ISERROR(RANK(BW99,BW99:BW104,0)),0,RANK(BW99,BW99:BW104,0)))</f>
        <v>0</v>
      </c>
      <c r="BY99" s="90" t="str">
        <f>IF(BX99=1,IF(ISNUMBER(MATCH(BX99,BX100:BX104,0)),"=",""),"")</f>
        <v/>
      </c>
      <c r="BZ99" s="90">
        <f>IF(CONCATENATE(BX99,BY99)="1=",1,0)</f>
        <v>0</v>
      </c>
      <c r="CA99" s="95"/>
      <c r="CB99" s="90">
        <f>IF(AND(BZ99=1,BZ100=1),IF('Result Calculations'!$E233=$A99,1,0),0)</f>
        <v>0</v>
      </c>
      <c r="CC99" s="90">
        <f>IF(AND(BZ99=1,BZ101=1),IF('Result Calculations'!$E234=$A99,1,0),0)</f>
        <v>0</v>
      </c>
      <c r="CD99" s="90">
        <f>IF(AND(BZ99=1,BZ102=1),IF('Result Calculations'!$E235=$A99,1,0),0)</f>
        <v>0</v>
      </c>
      <c r="CE99" s="90">
        <f>IF(AND(BZ99=1,BZ103=1),IF('Result Calculations'!$E236=$A99,1,0),0)</f>
        <v>0</v>
      </c>
      <c r="CF99" s="90">
        <f>IF(AND(BZ99=1,BZ104=1),IF('Result Calculations'!$E237=$A99,1,0),0)</f>
        <v>0</v>
      </c>
      <c r="CG99" s="90">
        <f t="shared" ref="CG99:CG104" si="483">SUM(CA99:CF99)</f>
        <v>0</v>
      </c>
      <c r="CH99" s="90" t="str">
        <f>IF(CG99=1,IF(ISNUMBER(MATCH(CG99,CG100:CG104,0)),"=",""),"")</f>
        <v/>
      </c>
      <c r="CI99" s="90">
        <f>IF(AND(CG99=1,CG100=1),IF(CB99=1,1,0),IF(AND(CG99=1,CG101=1),IF(CC99=1,1,0),IF(AND(CG99=1,CG102=1),IF(CD99=1,1,0),IF(AND(CG99=1,CG103=1),IF(CE99=1,1,0),IF(AND(CG99=1,CG104=1),IF(CF99=1,0),0)))))</f>
        <v>0</v>
      </c>
      <c r="CJ99" s="244" t="str">
        <f>IF(BR99=1,IF(BS99="=",IF(BU99=1,IF(BV99="=",IF(BX99=1,IF(BY99="=",IF(CG99=1,IF(CH99="=",IF(CI99=1,4,""),4),""),4),""),4),""),4),"")</f>
        <v/>
      </c>
      <c r="CK99" s="90">
        <f t="shared" ref="CK99:CK104" si="484">IF(OR(B99=0,AB99=1,AV99=2,BP99=3,CJ99=4),0,H99)</f>
        <v>0</v>
      </c>
      <c r="CL99" s="90">
        <f>IF(OR(AB99=1,B99=0,AV99=2,BP99=3,CJ99=4),0,IF(ISERROR(RANK(CK99,CK99:CK104,0)),0,RANK(CK99,CK99:CK104,0)))</f>
        <v>0</v>
      </c>
      <c r="CM99" s="90" t="str">
        <f>IF(CL99=1,IF(ISNUMBER(MATCH(CL99,CL100:CL104,0)),"=",""),"")</f>
        <v/>
      </c>
      <c r="CN99" s="90">
        <f t="shared" ref="CN99:CN104" si="485">IF(OR(AB99=1,B99=0,AV99=2,BP99=3,CJ99=4),0,I99)</f>
        <v>0</v>
      </c>
      <c r="CO99" s="90">
        <f>IF(OR(AB99=1,B99=0,AV99=2,BP99=3,CJ99=4),0,IF(ISERROR(RANK(CN99,CN99:CN104,0)),0,RANK(CN99,CN99:CN104,0)))</f>
        <v>0</v>
      </c>
      <c r="CP99" s="90" t="str">
        <f>IF(CO99=1,IF(ISNUMBER(MATCH(CO99,CO100:CO104,0)),"=",""),"")</f>
        <v/>
      </c>
      <c r="CQ99" s="108">
        <f t="shared" ref="CQ99:CQ104" si="486">IF(OR(B99=0,AB99=1,AV99=2,BP99=3,CJ99=4),0,G99)</f>
        <v>0</v>
      </c>
      <c r="CR99" s="90">
        <f>IF(OR(AB99=1,B99=0,AV99=2,BP99=3,CJ99=4),0,IF(ISERROR(RANK(CQ99,CQ99:CQ104,0)),0,RANK(CQ99,CQ99:CQ104,0)))</f>
        <v>0</v>
      </c>
      <c r="CS99" s="90" t="str">
        <f>IF(CR99=1,IF(ISNUMBER(MATCH(CR99,CR100:CR104,0)),"=",""),"")</f>
        <v/>
      </c>
      <c r="CT99" s="90">
        <f>IF(CONCATENATE(CR99,CS99)="1=",1,0)</f>
        <v>0</v>
      </c>
      <c r="CU99" s="95"/>
      <c r="CV99" s="90">
        <f>IF(AND(CT99=1,CT100=1),IF('Result Calculations'!$E233=$A99,1,0),0)</f>
        <v>0</v>
      </c>
      <c r="CW99" s="90">
        <f>IF(AND(CT99=1,CT101=1),IF('Result Calculations'!$E234=$A99,1,0),0)</f>
        <v>0</v>
      </c>
      <c r="CX99" s="90">
        <f>IF(AND(CT99=1,CT102=1),IF('Result Calculations'!$E235=$A99,1,0),0)</f>
        <v>0</v>
      </c>
      <c r="CY99" s="90">
        <f>IF(AND(CT99=1,CT103=1),IF('Result Calculations'!$E236=$A99,1,0),0)</f>
        <v>0</v>
      </c>
      <c r="CZ99" s="90">
        <f>IF(AND(CT99=1,CT104=1),IF('Result Calculations'!$E237=$A99,1,0),0)</f>
        <v>0</v>
      </c>
      <c r="DA99" s="90">
        <f t="shared" ref="DA99:DA104" si="487">SUM(CU99:CZ99)</f>
        <v>0</v>
      </c>
      <c r="DB99" s="90" t="str">
        <f>IF(DA99=1,IF(ISNUMBER(MATCH(DA99,DA100:DA104,0)),"=",""),"")</f>
        <v/>
      </c>
      <c r="DC99" s="90">
        <f>IF(AND(DA99=1,DA100=1),IF(CV99=1,1,0),IF(AND(DA99=1,DA101=1),IF(CW99=1,1,0),IF(AND(DA99=1,DA102=1),IF(CX99=1,1,0),IF(AND(DA99=1,DA103=1),IF(CY99=1,1,0),IF(AND(DA99=1,DA104=1),IF(CZ99=1,0),0)))))</f>
        <v>0</v>
      </c>
      <c r="DD99" s="244" t="str">
        <f>IF(CL99=1,IF(CM99="=",IF(CO99=1,IF(CP99="=",IF(CR99=1,IF(CS99="=",IF(DA99=1,IF(DB99="=",IF(DC99=1,5,""),5),""),5),""),5),""),5),"")</f>
        <v/>
      </c>
      <c r="DE99" s="90">
        <f t="shared" ref="DE99:DE104" si="488">IF(OR(B99=0,AB99=1,AV99=2,BP99=3,CJ99=4,DD99=5),0,H99)</f>
        <v>0</v>
      </c>
      <c r="DF99" s="90">
        <f>IF(OR(AB99=1,B99=0,AV99=2,BP99=3,CJ99=4,DD99=5),0,IF(ISERROR(RANK(DE99,DE99:DE104,0)),0,RANK(DE99,DE99:DE104,0)))</f>
        <v>0</v>
      </c>
      <c r="DG99" s="90" t="str">
        <f>IF(DF99=1,IF(ISNUMBER(MATCH(DF99,DF100:DF104,0)),"=",""),"")</f>
        <v/>
      </c>
      <c r="DH99" s="90">
        <f t="shared" ref="DH99:DH104" si="489">IF(OR(AB99=1,B99=0,AV99=2,BP99=3,CJ99=4,DD99=5),0,I99)</f>
        <v>0</v>
      </c>
      <c r="DI99" s="90">
        <f>IF(OR(AB99=1,B99=0,AV99=2,BP99=3,CJ99=4,DD99=5),0,IF(ISERROR(RANK(DH99,DH99:DH104,0)),0,RANK(DH99,DH99:DH104,0)))</f>
        <v>0</v>
      </c>
      <c r="DJ99" s="90" t="str">
        <f>IF(DI99=1,IF(ISNUMBER(MATCH(DI99,DI100:DI104,0)),"=",""),"")</f>
        <v/>
      </c>
      <c r="DK99" s="108">
        <f t="shared" ref="DK99:DK104" si="490">IF(OR(B99=0,AB99=1,AV99=2,BP99=3,CJ99=4,DD99=5),0,G99)</f>
        <v>0</v>
      </c>
      <c r="DL99" s="90">
        <f>IF(OR(AB99=1,B99=0,AV99=2,BP99=3,CJ99=4,DD99=5),0,IF(ISERROR(RANK(DK99,DK99:DK104,0)),0,RANK(DK99,DK99:DK104,0)))</f>
        <v>0</v>
      </c>
      <c r="DM99" s="90" t="str">
        <f>IF(DL99=1,IF(ISNUMBER(MATCH(DL99,DL100:DL104,0)),"=",""),"")</f>
        <v/>
      </c>
      <c r="DN99" s="90">
        <f>IF(CONCATENATE(DL99,DM99)="1=",1,0)</f>
        <v>0</v>
      </c>
      <c r="DO99" s="95"/>
      <c r="DP99" s="90">
        <f>IF(AND(DN99=1,DN100=1),IF('Result Calculations'!$E233=$A99,1,0),0)</f>
        <v>0</v>
      </c>
      <c r="DQ99" s="90">
        <f>IF(AND(DN99=1,DN101=1),IF('Result Calculations'!$E234=$A99,1,0),0)</f>
        <v>0</v>
      </c>
      <c r="DR99" s="90">
        <f>IF(AND(DN99=1,DN102=1),IF('Result Calculations'!$E235=$A99,1,0),0)</f>
        <v>0</v>
      </c>
      <c r="DS99" s="90">
        <f>IF(AND(DN99=1,DN103=1),IF('Result Calculations'!$E236=$A99,1,0),0)</f>
        <v>0</v>
      </c>
      <c r="DT99" s="90">
        <f>IF(AND(DN99=1,DN104=1),IF('Result Calculations'!$E237=$A99,1,0),0)</f>
        <v>0</v>
      </c>
      <c r="DU99" s="90">
        <f t="shared" ref="DU99:DU104" si="491">SUM(DO99:DT99)</f>
        <v>0</v>
      </c>
      <c r="DV99" s="90" t="str">
        <f>IF(DU99=1,IF(ISNUMBER(MATCH(DU99,DU100:DU104,0)),"=",""),"")</f>
        <v/>
      </c>
      <c r="DW99" s="90">
        <f>IF(AND(DU99=1,DU100=1),IF(DP99=1,1,0),IF(AND(DU99=1,DU101=1),IF(DQ99=1,1,0),IF(AND(DU99=1,DU102=1),IF(DR99=1,1,0),IF(AND(DU99=1,DU103=1),IF(DS99=1,1,0),IF(AND(DU99=1,DU104=1),IF(DT99=1,0),0)))))</f>
        <v>0</v>
      </c>
      <c r="DX99" s="244" t="str">
        <f>IF(DF99=1,IF(DG99="=",IF(DI99=1,IF(DJ99="=",IF(DL99=1,IF(DM99="=",IF(DU99=1,IF(DV99="=",IF(DW99=1,6,""),6),""),6),""),6),""),6),"")</f>
        <v/>
      </c>
      <c r="DY99" s="248">
        <f t="shared" ref="DY99:DY104" si="492">IF(AB99=1,6,IF(AV99=2,5,IF(BP99=3,4,IF(CJ99=4,3,IF(DD99=5,2,IF(DX99=6,1,0))))))</f>
        <v>0</v>
      </c>
      <c r="DZ99" s="244">
        <f>RANK(DY99,DY99:DY104,0)</f>
        <v>1</v>
      </c>
      <c r="EA99" s="244" t="str">
        <f>IF(ISNUMBER(MATCH(DZ99,DZ100:DZ104,0)),"=","")</f>
        <v>=</v>
      </c>
    </row>
    <row r="100" spans="1:131">
      <c r="A100" s="246" t="str">
        <f>Groups!M28</f>
        <v>Pian Lai (Macao China ) &amp; Johnny Ng (Macao China )</v>
      </c>
      <c r="B100" s="90">
        <f>SUM(COUNTIF(Results!K:K,A100),COUNTIF(Results!L:L,A100))</f>
        <v>0</v>
      </c>
      <c r="C100" s="90">
        <f>SUM(COUNTIF(Results!K:K,A100))</f>
        <v>0</v>
      </c>
      <c r="D100" s="90">
        <f t="shared" ref="D100:D104" si="493">B100-C100</f>
        <v>0</v>
      </c>
      <c r="E100" s="90">
        <f>SUM(SUMIF(Results!B:B,A100,Results!C:C),SUMIF(Results!J:J,A100,Results!G:G),SUMIF(Results!B:B,A100,Results!D:D),SUMIF(Results!J:J,A100,Results!H:H))</f>
        <v>0</v>
      </c>
      <c r="F100" s="90">
        <f>SUM(SUMIF(Results!B:B,A100,Results!G:G),SUMIF(Results!J:J,A100,Results!C:C),SUMIF(Results!B:B,A100,Results!H:H),SUMIF(Results!J:J,A100,Results!D:D))</f>
        <v>0</v>
      </c>
      <c r="G100" s="108">
        <f t="shared" ref="G100:G104" si="494">E100-F100</f>
        <v>0</v>
      </c>
      <c r="H100" s="90">
        <f t="shared" ref="H100:H104" si="495">C100*3</f>
        <v>0</v>
      </c>
      <c r="I100" s="90">
        <f>SUM(SUMIF(Results!N:N,A100,Results!R:R),SUMIF(Results!T:T,A100,Results!X:X))</f>
        <v>0</v>
      </c>
      <c r="J100" s="90">
        <f>IF(B100=0,0,RANK(H100,H99:H104,0))</f>
        <v>0</v>
      </c>
      <c r="K100" s="90" t="str">
        <f>IF(J100=1,IF(ISNUMBER(MATCH(J100,J101:J104,0)),"=",IF(ISNUMBER(MATCH(J100,J99,0)),"=","")),"")</f>
        <v/>
      </c>
      <c r="L100" s="90">
        <f t="shared" si="468"/>
        <v>-1</v>
      </c>
      <c r="M100" s="90">
        <f>IF(B100=0,0,IF(ISERROR(RANK(L100,L99:L104,0)),0,RANK(L100,L99:L104,0)))</f>
        <v>0</v>
      </c>
      <c r="N100" s="90" t="str">
        <f>IF(M100=1,IF(ISNUMBER(MATCH(M100,M101:M104,0)),"=",IF(ISNUMBER(MATCH(M100,M99,0)),"=","")),"")</f>
        <v/>
      </c>
      <c r="O100" s="90">
        <f t="shared" si="469"/>
        <v>-1</v>
      </c>
      <c r="P100" s="90">
        <f>IF(B100=0,0,IF(ISERROR(RANK(O100,O99:O104,0)),0,RANK(O100,O99:O104,0)))</f>
        <v>0</v>
      </c>
      <c r="Q100" s="90" t="str">
        <f>IF(P100=1,IF(ISNUMBER(MATCH(P100,P101:P104,0)),"=",IF(ISNUMBER(MATCH(P100,P99,0)),"=","")),"")</f>
        <v/>
      </c>
      <c r="R100" s="90">
        <f t="shared" ref="R100:R104" si="496">IF(CONCATENATE(P100,Q100)="1=",1,0)</f>
        <v>0</v>
      </c>
      <c r="S100" s="90">
        <f>IF(AND(R99=1,R100=1),IF('Result Calculations'!$E233=$A100,1,0),0)</f>
        <v>0</v>
      </c>
      <c r="T100" s="95"/>
      <c r="U100" s="90">
        <f>IF(AND(R100=1,R101=1),IF('Result Calculations'!$E238=$A100,1,0),0)</f>
        <v>0</v>
      </c>
      <c r="V100" s="90">
        <f>IF(AND(R100=1,R102=1),IF('Result Calculations'!$E239=$A100,1,0),0)</f>
        <v>0</v>
      </c>
      <c r="W100" s="90">
        <f>IF(AND(R100=1,R103=1),IF('Result Calculations'!$E240=$A100,1,0),0)</f>
        <v>0</v>
      </c>
      <c r="X100" s="90">
        <f>IF(AND(R100=1,R104=1),IF('Result Calculations'!$E241=$A100,1,0),0)</f>
        <v>0</v>
      </c>
      <c r="Y100" s="90">
        <f t="shared" si="470"/>
        <v>0</v>
      </c>
      <c r="Z100" s="90" t="str">
        <f>IF(Y100=1,IF(ISNUMBER(MATCH(Y100,Y101:Y104,0)),"=",IF(ISNUMBER(MATCH(Y100,Y99,0)),"=","")),"")</f>
        <v/>
      </c>
      <c r="AA100" s="90">
        <f>IF(AND(Y100=1,Y99=1),IF(S100=1,1,0),IF(AND(Y100=1,Y101=1),IF(U100=1,1,0),IF(AND(Y100=1,Y102=1),IF(V100=1,1,0),IF(AND(Y100=1,Y103=1),IF(W100=1,1,0),IF(AND(Y100=1,Y104=1),IF(X100=1,0),0)))))</f>
        <v>0</v>
      </c>
      <c r="AB100" s="244" t="str">
        <f t="shared" ref="AB100:AB104" si="497">IF(J100=1,IF(K100="=",IF(M100=1,IF(N100="=",IF(P100=1,IF(Q100="=",IF(Y100=1,IF(Z100="=",IF(AA100=1,2,""),2),""),2),""),2),""),2),"")</f>
        <v/>
      </c>
      <c r="AC100" s="90">
        <f t="shared" si="471"/>
        <v>0</v>
      </c>
      <c r="AD100" s="90">
        <f>IF(OR(AB100=1,B100=0),0,IF(ISERROR(RANK(AC100,AC99:AC104,0)),0,RANK(AC100,AC99:AC104,0)))</f>
        <v>0</v>
      </c>
      <c r="AE100" s="90" t="str">
        <f>IF(AD100=1,IF(ISNUMBER(MATCH(AD100,AD101:AD104,0)),"=",IF(ISNUMBER(MATCH(AD100,AD99,0)),"=","")),"")</f>
        <v/>
      </c>
      <c r="AF100" s="90">
        <f t="shared" si="472"/>
        <v>-1</v>
      </c>
      <c r="AG100" s="90">
        <f>IF(OR(AB100=1,B100=0),0,IF(ISERROR(RANK(AF100,AF99:AF104,0)),0,RANK(AF100,AF99:AF104,0)))</f>
        <v>0</v>
      </c>
      <c r="AH100" s="90" t="str">
        <f>IF(AG100=1,IF(ISNUMBER(MATCH(AG100,AG101:AG104,0)),"=",IF(ISNUMBER(MATCH(AG100,AG99,0)),"=","")),"")</f>
        <v/>
      </c>
      <c r="AI100" s="90">
        <f t="shared" si="473"/>
        <v>-1</v>
      </c>
      <c r="AJ100" s="90">
        <f>IF(OR(AB100=1,B100=0),0,IF(ISERROR(RANK(AI100,AI99:AI104,0)),0,RANK(AI100,AI99:AI104,0)))</f>
        <v>0</v>
      </c>
      <c r="AK100" s="90" t="str">
        <f>IF(AJ100=1,IF(ISNUMBER(MATCH(AJ100,AJ101:AJ104,0)),"=",IF(ISNUMBER(MATCH(AJ100,AJ99,0)),"=","")),"")</f>
        <v/>
      </c>
      <c r="AL100" s="90">
        <f t="shared" ref="AL100:AL104" si="498">IF(CONCATENATE(AJ100,AK100)="1=",1,0)</f>
        <v>0</v>
      </c>
      <c r="AM100" s="90">
        <f>IF(AND(AL99=1,AL100=1),IF('Result Calculations'!$E233=$A100,1,0),0)</f>
        <v>0</v>
      </c>
      <c r="AN100" s="95"/>
      <c r="AO100" s="90">
        <f>IF(AND(AL100=1,AL101=1),IF('Result Calculations'!$E238=$A100,1,0),0)</f>
        <v>0</v>
      </c>
      <c r="AP100" s="90">
        <f>IF(AND(AL100=1,AL102=1),IF('Result Calculations'!$E239=$A100,1,0),0)</f>
        <v>0</v>
      </c>
      <c r="AQ100" s="90">
        <f>IF(AND(AL100=1,AL103=1),IF('Result Calculations'!$E240=$A100,1,0),0)</f>
        <v>0</v>
      </c>
      <c r="AR100" s="90">
        <f>IF(AND(AL100=1,AL104=1),IF('Result Calculations'!$E241=$A100,1,0),0)</f>
        <v>0</v>
      </c>
      <c r="AS100" s="90">
        <f t="shared" si="474"/>
        <v>0</v>
      </c>
      <c r="AT100" s="90" t="str">
        <f>IF(AS100=1,IF(ISNUMBER(MATCH(AS100,AS101:AS104,0)),"=",IF(ISNUMBER(MATCH(AS100,AS99,0)),"=","")),"")</f>
        <v/>
      </c>
      <c r="AU100" s="90">
        <f>IF(AND(AS100=1,AS99=1),IF(AM100=1,1,0),IF(AND(AS100=1,AS101=1),IF(AO100=1,1,0),IF(AND(AS100=1,AS102=1),IF(AP100=1,1,0),IF(AND(AS100=1,AS103=1),IF(AQ100=1,1,0),IF(AND(AS100=1,AS104=1),IF(AR100=1,0),0)))))</f>
        <v>0</v>
      </c>
      <c r="AV100" s="244" t="str">
        <f t="shared" ref="AV100:AV104" si="499">IF(AD100=1,IF(AE100="=",IF(AG100=1,IF(AH100="=",IF(AJ100=1,IF(AK100="=",IF(AS100=1,IF(AT100="=",IF(AU100=1,2,""),2),""),2),""),2),""),2),"")</f>
        <v/>
      </c>
      <c r="AW100" s="90">
        <f t="shared" si="475"/>
        <v>0</v>
      </c>
      <c r="AX100" s="90">
        <f>IF(OR(AB100=1,B100=0,AV100=2),0,IF(ISERROR(RANK(AW100,AW99:AW104,0)),0,RANK(AW100,AW99:AW104,0)))</f>
        <v>0</v>
      </c>
      <c r="AY100" s="90" t="str">
        <f>IF(AX100=1,IF(ISNUMBER(MATCH(AX100,AX101:AX104,0)),"=",IF(ISNUMBER(MATCH(AX100,AX99,0)),"=","")),"")</f>
        <v/>
      </c>
      <c r="AZ100" s="90">
        <f t="shared" si="476"/>
        <v>0</v>
      </c>
      <c r="BA100" s="90">
        <f>IF(OR(AB100=1,B100=0,AV100=2),0,IF(ISERROR(RANK(AZ100,AZ99:AZ104,0)),0,RANK(AZ100,AZ99:AZ104,0)))</f>
        <v>0</v>
      </c>
      <c r="BB100" s="90" t="str">
        <f>IF(BA100=1,IF(ISNUMBER(MATCH(BA100,BA101:BA104,0)),"=",IF(ISNUMBER(MATCH(BA100,BA99,0)),"=","")),"")</f>
        <v/>
      </c>
      <c r="BC100" s="108">
        <f t="shared" si="477"/>
        <v>0</v>
      </c>
      <c r="BD100" s="90">
        <f>IF(OR(AB100=1,B100=0,AV100=2),0,IF(ISERROR(RANK(BC100,BC99:BC104,0)),0,RANK(BC100,BC99:BC104,0)))</f>
        <v>0</v>
      </c>
      <c r="BE100" s="90" t="str">
        <f>IF(BD100=1,IF(ISNUMBER(MATCH(BD100,BD101:BD104,0)),"=",IF(ISNUMBER(MATCH(BD100,BD99,0)),"=","")),"")</f>
        <v/>
      </c>
      <c r="BF100" s="90">
        <f t="shared" ref="BF100:BF104" si="500">IF(CONCATENATE(BD100,BE100)="1=",1,0)</f>
        <v>0</v>
      </c>
      <c r="BG100" s="90">
        <f>IF(AND(BF99=1,BF100=1),IF('Result Calculations'!$E233=$A100,1,0),0)</f>
        <v>0</v>
      </c>
      <c r="BH100" s="95"/>
      <c r="BI100" s="90">
        <f>IF(AND(BF100=1,BF101=1),IF('Result Calculations'!$E238=$A100,1,0),0)</f>
        <v>0</v>
      </c>
      <c r="BJ100" s="90">
        <f>IF(AND(BF100=1,BF102=1),IF('Result Calculations'!$E239=$A100,1,0),0)</f>
        <v>0</v>
      </c>
      <c r="BK100" s="90">
        <f>IF(AND(BF100=1,BF103=1),IF('Result Calculations'!$E240=$A100,1,0),0)</f>
        <v>0</v>
      </c>
      <c r="BL100" s="90">
        <f>IF(AND(BF100=1,BF104=1),IF('Result Calculations'!$E241=$A100,1,0),0)</f>
        <v>0</v>
      </c>
      <c r="BM100" s="90">
        <f t="shared" si="478"/>
        <v>0</v>
      </c>
      <c r="BN100" s="90" t="str">
        <f>IF(BM100=1,IF(ISNUMBER(MATCH(BM100,BM101:BM104,0)),"=",IF(ISNUMBER(MATCH(BM100,BM99,0)),"=","")),"")</f>
        <v/>
      </c>
      <c r="BO100" s="90">
        <f>IF(AND(BM100=1,BM99=1),IF(BG100=1,1,0),IF(AND(BM100=1,BM101=1),IF(BI100=1,1,0),IF(AND(BM100=1,BM102=1),IF(BJ100=1,1,0),IF(AND(BM100=1,BM103=1),IF(BK100=1,1,0),IF(AND(BM100=1,BM104=1),IF(BL100=1,0),0)))))</f>
        <v>0</v>
      </c>
      <c r="BP100" s="244" t="str">
        <f t="shared" si="479"/>
        <v/>
      </c>
      <c r="BQ100" s="90">
        <f t="shared" si="480"/>
        <v>0</v>
      </c>
      <c r="BR100" s="90">
        <f>IF(OR(AB100=1,B100=0,AV100=2,BP100=3),0,IF(ISERROR(RANK(BQ100,BQ99:BQ104,0)),0,RANK(BQ100,BQ99:BQ104,0)))</f>
        <v>0</v>
      </c>
      <c r="BS100" s="90" t="str">
        <f>IF(BR100=1,IF(ISNUMBER(MATCH(BR100,BR101:BR104,0)),"=",IF(ISNUMBER(MATCH(BR100,BR99,0)),"=","")),"")</f>
        <v/>
      </c>
      <c r="BT100" s="90">
        <f t="shared" si="481"/>
        <v>0</v>
      </c>
      <c r="BU100" s="90">
        <f>IF(OR(AB100=1,B100=0,AV100=2,BP100=3),0,IF(ISERROR(RANK(BT100,BT99:BT104,0)),0,RANK(BT100,BT99:BT104,0)))</f>
        <v>0</v>
      </c>
      <c r="BV100" s="90" t="str">
        <f>IF(BU100=1,IF(ISNUMBER(MATCH(BU100,BU101:BU104,0)),"=",IF(ISNUMBER(MATCH(BU100,BU99,0)),"=","")),"")</f>
        <v/>
      </c>
      <c r="BW100" s="108">
        <f t="shared" si="482"/>
        <v>0</v>
      </c>
      <c r="BX100" s="90">
        <f>IF(OR(AB100=1,B100=0,AV100=2,BP99=3),0,IF(ISERROR(RANK(BW100,BW99:BW104,0)),0,RANK(BW100,BW99:BW104,0)))</f>
        <v>0</v>
      </c>
      <c r="BY100" s="90" t="str">
        <f>IF(BX100=1,IF(ISNUMBER(MATCH(BX100,BX101:BX104,0)),"=",IF(ISNUMBER(MATCH(BX100,BX99,0)),"=","")),"")</f>
        <v/>
      </c>
      <c r="BZ100" s="90">
        <f t="shared" ref="BZ100:BZ104" si="501">IF(CONCATENATE(BX100,BY100)="1=",1,0)</f>
        <v>0</v>
      </c>
      <c r="CA100" s="90">
        <f>IF(AND(BZ99=1,BZ100=1),IF('Result Calculations'!$E233=$A100,1,0),0)</f>
        <v>0</v>
      </c>
      <c r="CB100" s="95"/>
      <c r="CC100" s="90">
        <f>IF(AND(BZ100=1,BZ101=1),IF('Result Calculations'!$E238=$A100,1,0),0)</f>
        <v>0</v>
      </c>
      <c r="CD100" s="90">
        <f>IF(AND(BZ100=1,BZ102=1),IF('Result Calculations'!$E239=$A100,1,0),0)</f>
        <v>0</v>
      </c>
      <c r="CE100" s="90">
        <f>IF(AND(BZ100=1,BZ103=1),IF('Result Calculations'!$E240=$A100,1,0),0)</f>
        <v>0</v>
      </c>
      <c r="CF100" s="90">
        <f>IF(AND(BZ100=1,BZ104=1),IF('Result Calculations'!$E241=$A100,1,0),0)</f>
        <v>0</v>
      </c>
      <c r="CG100" s="90">
        <f t="shared" si="483"/>
        <v>0</v>
      </c>
      <c r="CH100" s="90" t="str">
        <f>IF(CG100=1,IF(ISNUMBER(MATCH(CG100,CG101:CG104,0)),"=",IF(ISNUMBER(MATCH(CG100,CG99,0)),"=","")),"")</f>
        <v/>
      </c>
      <c r="CI100" s="90">
        <f>IF(AND(CG100=1,CG99=1),IF(CA100=1,1,0),IF(AND(CG100=1,CG101=1),IF(CC100=1,1,0),IF(AND(CG100=1,CG102=1),IF(CD100=1,1,0),IF(AND(CG100=1,CG103=1),IF(CE100=1,1,0),IF(AND(CG100=1,CG104=1),IF(CF100=1,0),0)))))</f>
        <v>0</v>
      </c>
      <c r="CJ100" s="244" t="str">
        <f t="shared" ref="CJ100:CJ104" si="502">IF(BR100=1,IF(BS100="=",IF(BU100=1,IF(BV100="=",IF(BX100=1,IF(BY100="=",IF(CG100=1,IF(CH100="=",IF(CI100=1,4,""),4),""),4),""),4),""),4),"")</f>
        <v/>
      </c>
      <c r="CK100" s="90">
        <f t="shared" si="484"/>
        <v>0</v>
      </c>
      <c r="CL100" s="90">
        <f>IF(OR(AB100=1,B100=0,AV100=2,BP100=3,CJ100=4),0,IF(ISERROR(RANK(CK100,CK99:CK104,0)),0,RANK(CK100,CK99:CK104,0)))</f>
        <v>0</v>
      </c>
      <c r="CM100" s="90" t="str">
        <f>IF(CL100=1,IF(ISNUMBER(MATCH(CL100,CL101:CL104,0)),"=",IF(ISNUMBER(MATCH(CL100,CL99,0)),"=","")),"")</f>
        <v/>
      </c>
      <c r="CN100" s="90">
        <f t="shared" si="485"/>
        <v>0</v>
      </c>
      <c r="CO100" s="90">
        <f>IF(OR(AB100=1,B100=0,AV100=2,BP100=3,CJ100=4),0,IF(ISERROR(RANK(CN100,CN99:CN104,0)),0,RANK(CN100,CN99:CN104,0)))</f>
        <v>0</v>
      </c>
      <c r="CP100" s="90" t="str">
        <f>IF(CO100=1,IF(ISNUMBER(MATCH(CO100,CO101:CO104,0)),"=",IF(ISNUMBER(MATCH(CO100,CO99,0)),"=","")),"")</f>
        <v/>
      </c>
      <c r="CQ100" s="108">
        <f t="shared" si="486"/>
        <v>0</v>
      </c>
      <c r="CR100" s="90">
        <f>IF(OR(AB100=1,B100=0,AV100=2,BP99=3,CJ100=4),0,IF(ISERROR(RANK(CQ100,CQ99:CQ104,0)),0,RANK(CQ100,CQ99:CQ104,0)))</f>
        <v>0</v>
      </c>
      <c r="CS100" s="90" t="str">
        <f>IF(CR100=1,IF(ISNUMBER(MATCH(CR100,CR101:CR104,0)),"=",IF(ISNUMBER(MATCH(CR100,CR99,0)),"=","")),"")</f>
        <v/>
      </c>
      <c r="CT100" s="90">
        <f t="shared" ref="CT100:CT104" si="503">IF(CONCATENATE(CR100,CS100)="1=",1,0)</f>
        <v>0</v>
      </c>
      <c r="CU100" s="90">
        <f>IF(AND(CT99=1,CT100=1),IF('Result Calculations'!$E233=$A100,1,0),0)</f>
        <v>0</v>
      </c>
      <c r="CV100" s="95"/>
      <c r="CW100" s="90">
        <f>IF(AND(CT100=1,CT101=1),IF('Result Calculations'!$E238=$A100,1,0),0)</f>
        <v>0</v>
      </c>
      <c r="CX100" s="90">
        <f>IF(AND(CT100=1,CT102=1),IF('Result Calculations'!$E239=$A100,1,0),0)</f>
        <v>0</v>
      </c>
      <c r="CY100" s="90">
        <f>IF(AND(CT100=1,CT103=1),IF('Result Calculations'!$E240=$A100,1,0),0)</f>
        <v>0</v>
      </c>
      <c r="CZ100" s="90">
        <f>IF(AND(CT100=1,CT104=1),IF('Result Calculations'!$E241=$A100,1,0),0)</f>
        <v>0</v>
      </c>
      <c r="DA100" s="90">
        <f t="shared" si="487"/>
        <v>0</v>
      </c>
      <c r="DB100" s="90" t="str">
        <f>IF(DA100=1,IF(ISNUMBER(MATCH(DA100,DA101:DA104,0)),"=",IF(ISNUMBER(MATCH(DA100,DA99,0)),"=","")),"")</f>
        <v/>
      </c>
      <c r="DC100" s="90">
        <f>IF(AND(DA100=1,DA99=1),IF(CU100=1,1,0),IF(AND(DA100=1,DA101=1),IF(CW100=1,1,0),IF(AND(DA100=1,DA102=1),IF(CX100=1,1,0),IF(AND(DA100=1,DA103=1),IF(CY100=1,1,0),IF(AND(DA100=1,DA104=1),IF(CZ100=1,0),0)))))</f>
        <v>0</v>
      </c>
      <c r="DD100" s="244" t="str">
        <f t="shared" ref="DD100:DD104" si="504">IF(CL100=1,IF(CM100="=",IF(CO100=1,IF(CP100="=",IF(CR100=1,IF(CS100="=",IF(DA100=1,IF(DB100="=",IF(DC100=1,5,""),5),""),5),""),5),""),5),"")</f>
        <v/>
      </c>
      <c r="DE100" s="90">
        <f t="shared" si="488"/>
        <v>0</v>
      </c>
      <c r="DF100" s="90">
        <f>IF(OR(AB100=1,B100=0,AV100=2,BP100=3,CJ100=4,DD100=5),0,IF(ISERROR(RANK(DE100,DE99:DE104,0)),0,RANK(DE100,DE99:DE104,0)))</f>
        <v>0</v>
      </c>
      <c r="DG100" s="90" t="str">
        <f>IF(DF100=1,IF(ISNUMBER(MATCH(DF100,DF101:DF104,0)),"=",IF(ISNUMBER(MATCH(DF100,DF99,0)),"=","")),"")</f>
        <v/>
      </c>
      <c r="DH100" s="90">
        <f t="shared" si="489"/>
        <v>0</v>
      </c>
      <c r="DI100" s="90">
        <f>IF(OR(AB100=1,B100=0,AV100=2,BP100=3,CJ100=4,DD100=5),0,IF(ISERROR(RANK(DH100,DH99:DH104,0)),0,RANK(DH100,DH99:DH104,0)))</f>
        <v>0</v>
      </c>
      <c r="DJ100" s="90" t="str">
        <f>IF(DI100=1,IF(ISNUMBER(MATCH(DI100,DI101:DI104,0)),"=",IF(ISNUMBER(MATCH(DI100,DI99,0)),"=","")),"")</f>
        <v/>
      </c>
      <c r="DK100" s="108">
        <f t="shared" si="490"/>
        <v>0</v>
      </c>
      <c r="DL100" s="90">
        <f>IF(OR(AB100=1,B100=0,AV100=2,BP99=3,CJ100=4,DD100=5),0,IF(ISERROR(RANK(DK100,DK99:DK104,0)),0,RANK(DK100,DK99:DK104,0)))</f>
        <v>0</v>
      </c>
      <c r="DM100" s="90" t="str">
        <f>IF(DL100=1,IF(ISNUMBER(MATCH(DL100,DL101:DL104,0)),"=",IF(ISNUMBER(MATCH(DL100,DL99,0)),"=","")),"")</f>
        <v/>
      </c>
      <c r="DN100" s="90">
        <f t="shared" ref="DN100:DN104" si="505">IF(CONCATENATE(DL100,DM100)="1=",1,0)</f>
        <v>0</v>
      </c>
      <c r="DO100" s="90">
        <f>IF(AND(DN99=1,DN100=1),IF('Result Calculations'!$E233=$A100,1,0),0)</f>
        <v>0</v>
      </c>
      <c r="DP100" s="95"/>
      <c r="DQ100" s="90">
        <f>IF(AND(DN100=1,DN101=1),IF('Result Calculations'!$E238=$A100,1,0),0)</f>
        <v>0</v>
      </c>
      <c r="DR100" s="90">
        <f>IF(AND(DN100=1,DN102=1),IF('Result Calculations'!$E239=$A100,1,0),0)</f>
        <v>0</v>
      </c>
      <c r="DS100" s="90">
        <f>IF(AND(DN100=1,DN103=1),IF('Result Calculations'!$E240=$A100,1,0),0)</f>
        <v>0</v>
      </c>
      <c r="DT100" s="90">
        <f>IF(AND(DN100=1,DN104=1),IF('Result Calculations'!$E241=$A100,1,0),0)</f>
        <v>0</v>
      </c>
      <c r="DU100" s="90">
        <f t="shared" si="491"/>
        <v>0</v>
      </c>
      <c r="DV100" s="90" t="str">
        <f>IF(DU100=1,IF(ISNUMBER(MATCH(DU100,DU101:DU104,0)),"=",IF(ISNUMBER(MATCH(DU100,DU99,0)),"=","")),"")</f>
        <v/>
      </c>
      <c r="DW100" s="90">
        <f>IF(AND(DU100=1,DU99=1),IF(DO100=1,1,0),IF(AND(DU100=1,DU101=1),IF(DQ100=1,1,0),IF(AND(DU100=1,DU102=1),IF(DR100=1,1,0),IF(AND(DU100=1,DU103=1),IF(DS100=1,1,0),IF(AND(DU100=1,DU104=1),IF(DT100=1,0),0)))))</f>
        <v>0</v>
      </c>
      <c r="DX100" s="244" t="str">
        <f t="shared" ref="DX100:DX104" si="506">IF(DF100=1,IF(DG100="=",IF(DI100=1,IF(DJ100="=",IF(DL100=1,IF(DM100="=",IF(DU100=1,IF(DV100="=",IF(DW100=1,6,""),6),""),6),""),6),""),6),"")</f>
        <v/>
      </c>
      <c r="DY100" s="248">
        <f t="shared" si="492"/>
        <v>0</v>
      </c>
      <c r="DZ100" s="244">
        <f>RANK(DY100,DY99:DY104,0)</f>
        <v>1</v>
      </c>
      <c r="EA100" s="244" t="str">
        <f>IF(OR(ISNUMBER(MATCH(DZ100,DZ101:DZ104,0)),ISNUMBER(MATCH(DZ100,DZ99:DZ99,0))),"=","")</f>
        <v>=</v>
      </c>
    </row>
    <row r="101" spans="1:131">
      <c r="A101" s="246" t="str">
        <f>Groups!M29</f>
        <v>Sandra Hazel Bailie MBE (Ireland ) &amp; Simon Martin (Ireland )</v>
      </c>
      <c r="B101" s="90">
        <f>SUM(COUNTIF(Results!K:K,A101),COUNTIF(Results!L:L,A101))</f>
        <v>0</v>
      </c>
      <c r="C101" s="90">
        <f>SUM(COUNTIF(Results!K:K,A101))</f>
        <v>0</v>
      </c>
      <c r="D101" s="90">
        <f t="shared" si="493"/>
        <v>0</v>
      </c>
      <c r="E101" s="90">
        <f>SUM(SUMIF(Results!B:B,A101,Results!C:C),SUMIF(Results!J:J,A101,Results!G:G),SUMIF(Results!B:B,A101,Results!D:D),SUMIF(Results!J:J,A101,Results!H:H))</f>
        <v>0</v>
      </c>
      <c r="F101" s="90">
        <f>SUM(SUMIF(Results!B:B,A101,Results!G:G),SUMIF(Results!J:J,A101,Results!C:C),SUMIF(Results!B:B,A101,Results!H:H),SUMIF(Results!J:J,A101,Results!D:D))</f>
        <v>0</v>
      </c>
      <c r="G101" s="108">
        <f t="shared" si="494"/>
        <v>0</v>
      </c>
      <c r="H101" s="90">
        <f t="shared" si="495"/>
        <v>0</v>
      </c>
      <c r="I101" s="90">
        <f>SUM(SUMIF(Results!N:N,A101,Results!R:R),SUMIF(Results!T:T,A101,Results!X:X))</f>
        <v>0</v>
      </c>
      <c r="J101" s="90">
        <f>IF(B101=0,0,RANK(H101,H99:H104,0))</f>
        <v>0</v>
      </c>
      <c r="K101" s="90" t="str">
        <f>IF(J101=1,IF(ISNUMBER(MATCH(J101,J102:J104,0)),"=",IF(ISNUMBER(MATCH(J101,J99:J100,0)),"=","")),"")</f>
        <v/>
      </c>
      <c r="L101" s="90">
        <f t="shared" si="468"/>
        <v>-1</v>
      </c>
      <c r="M101" s="90">
        <f>IF(B101=0,0,IF(ISERROR(RANK(L101,L99:L104,0)),0,RANK(L101,L99:L104,0)))</f>
        <v>0</v>
      </c>
      <c r="N101" s="90" t="str">
        <f>IF(M101=1,IF(ISNUMBER(MATCH(M101,M102:M104,0)),"=",IF(ISNUMBER(MATCH(M101,M99:M100,0)),"=","")),"")</f>
        <v/>
      </c>
      <c r="O101" s="90">
        <f t="shared" si="469"/>
        <v>-1</v>
      </c>
      <c r="P101" s="90">
        <f>IF(B101=0,0,IF(ISERROR(RANK(O101,O99:O104,0)),0,RANK(O101,O99:O104,0)))</f>
        <v>0</v>
      </c>
      <c r="Q101" s="90" t="str">
        <f>IF(P101=1,IF(ISNUMBER(MATCH(P101,P102:P104,0)),"=",IF(ISNUMBER(MATCH(P101,P99:P100,0)),"=","")),"")</f>
        <v/>
      </c>
      <c r="R101" s="90">
        <f t="shared" si="496"/>
        <v>0</v>
      </c>
      <c r="S101" s="90">
        <f>IF(AND(R99=1,R101=1),IF('Result Calculations'!$E234=$A101,1,0),0)</f>
        <v>0</v>
      </c>
      <c r="T101" s="90">
        <f>IF(AND(R100=1,R101=1),IF('Result Calculations'!$E238=$A101,1,0),0)</f>
        <v>0</v>
      </c>
      <c r="U101" s="95"/>
      <c r="V101" s="90">
        <f>IF(AND(R101=1,R102=1),IF('Result Calculations'!$E242=$A101,1,0),0)</f>
        <v>0</v>
      </c>
      <c r="W101" s="90">
        <f>IF(AND(R101=1,R103=1),IF('Result Calculations'!$E243=$A101,1,0),0)</f>
        <v>0</v>
      </c>
      <c r="X101" s="90">
        <f>IF(AND(R101=1,R104=1),IF('Result Calculations'!$E244=$A101,1,0),0)</f>
        <v>0</v>
      </c>
      <c r="Y101" s="90">
        <f t="shared" si="470"/>
        <v>0</v>
      </c>
      <c r="Z101" s="90" t="str">
        <f>IF(Y101=1,IF(ISNUMBER(MATCH(Y101,Y102:Y104,0)),"=",IF(ISNUMBER(MATCH(Y101,Y99:Y100,0)),"=","")),"")</f>
        <v/>
      </c>
      <c r="AA101" s="90">
        <f>IF(AND(Y101=1,Y99=1),IF(S101=1,1,0),IF(AND(Y101=1,Y100=1),IF(T101=1,1,0),IF(AND(Y101=1,Y102=1),IF(V101=1,1,0),IF(AND(Y101=1,Y103=1),IF(W101=1,1,0),IF(AND(Y101=1,Y104=1),IF(X101=1,0),0)))))</f>
        <v>0</v>
      </c>
      <c r="AB101" s="244" t="str">
        <f t="shared" si="497"/>
        <v/>
      </c>
      <c r="AC101" s="90">
        <f t="shared" si="471"/>
        <v>0</v>
      </c>
      <c r="AD101" s="90">
        <f>IF(OR(AB101=1,B101=0),0,IF(ISERROR(RANK(AC101,AC99:AC104,0)),0,RANK(AC101,AC99:AC104,0)))</f>
        <v>0</v>
      </c>
      <c r="AE101" s="90" t="str">
        <f>IF(AD101=1,IF(ISNUMBER(MATCH(AD101,AD102:AD104,0)),"=",IF(ISNUMBER(MATCH(AD101,AD99:AD100,0)),"=","")),"")</f>
        <v/>
      </c>
      <c r="AF101" s="90">
        <f t="shared" si="472"/>
        <v>-1</v>
      </c>
      <c r="AG101" s="90">
        <f>IF(OR(AB101=1,B101=0),0,IF(ISERROR(RANK(AF101,AF99:AF104,0)),0,RANK(AF101,AF99:AF104,0)))</f>
        <v>0</v>
      </c>
      <c r="AH101" s="90" t="str">
        <f>IF(AG101=1,IF(ISNUMBER(MATCH(AG101,AG102:AG104,0)),"=",IF(ISNUMBER(MATCH(AG101,AG99:AG100,0)),"=","")),"")</f>
        <v/>
      </c>
      <c r="AI101" s="90">
        <f t="shared" si="473"/>
        <v>-1</v>
      </c>
      <c r="AJ101" s="90">
        <f>IF(OR(AB101=1,B101=0),0,IF(ISERROR(RANK(AI101,AI99:AI104,0)),0,RANK(AI101,AI99:AI104,0)))</f>
        <v>0</v>
      </c>
      <c r="AK101" s="90" t="str">
        <f>IF(AJ101=1,IF(ISNUMBER(MATCH(AJ101,AJ102:AJ104,0)),"=",IF(ISNUMBER(MATCH(AJ101,AJ99:AJ100,0)),"=","")),"")</f>
        <v/>
      </c>
      <c r="AL101" s="90">
        <f t="shared" si="498"/>
        <v>0</v>
      </c>
      <c r="AM101" s="90">
        <f>IF(AND(AL99=1,AL101=1),IF('Result Calculations'!$E234=$A101,1,0),0)</f>
        <v>0</v>
      </c>
      <c r="AN101" s="90">
        <f>IF(AND(AL100=1,AL101=1),IF('Result Calculations'!$E238=$A101,1,0),0)</f>
        <v>0</v>
      </c>
      <c r="AO101" s="95"/>
      <c r="AP101" s="90">
        <f>IF(AND(AL101=1,AL102=1),IF('Result Calculations'!$E242=$A101,1,0),0)</f>
        <v>0</v>
      </c>
      <c r="AQ101" s="90">
        <f>IF(AND(AL101=1,AL103=1),IF('Result Calculations'!$E243=$A101,1,0),0)</f>
        <v>0</v>
      </c>
      <c r="AR101" s="90">
        <f>IF(AND(AL101=1,AL104=1),IF('Result Calculations'!$E244=$A101,1,0),0)</f>
        <v>0</v>
      </c>
      <c r="AS101" s="90">
        <f t="shared" si="474"/>
        <v>0</v>
      </c>
      <c r="AT101" s="90" t="str">
        <f>IF(AS101=1,IF(ISNUMBER(MATCH(AS101,AS102:AS104,0)),"=",IF(ISNUMBER(MATCH(AS101,AS99:AS100,0)),"=","")),"")</f>
        <v/>
      </c>
      <c r="AU101" s="90">
        <f>IF(AND(AS101=1,AS99=1),IF(AM101=1,1,0),IF(AND(AS101=1,AS100=1),IF(AN101=1,1,0),IF(AND(AS101=1,AS102=1),IF(AP101=1,1,0),IF(AND(AS101=1,AS103=1),IF(AQ101=1,1,0),IF(AND(AS101=1,AS104=1),IF(AR101=1,0),0)))))</f>
        <v>0</v>
      </c>
      <c r="AV101" s="244" t="str">
        <f t="shared" si="499"/>
        <v/>
      </c>
      <c r="AW101" s="90">
        <f t="shared" si="475"/>
        <v>0</v>
      </c>
      <c r="AX101" s="90">
        <f>IF(OR(AB101=1,B101=0,AV101=2),0,IF(ISERROR(RANK(AW101,AW99:AW104,0)),0,RANK(AW101,AW99:AW104,0)))</f>
        <v>0</v>
      </c>
      <c r="AY101" s="90" t="str">
        <f>IF(AX101=1,IF(ISNUMBER(MATCH(AX101,AX102:AX104,0)),"=",IF(ISNUMBER(MATCH(AX101,AX99:AX100,0)),"=","")),"")</f>
        <v/>
      </c>
      <c r="AZ101" s="90">
        <f t="shared" si="476"/>
        <v>0</v>
      </c>
      <c r="BA101" s="90">
        <f>IF(OR(AB101=1,B101=0,AV101=2),0,IF(ISERROR(RANK(AZ101,AZ99:AZ104,0)),0,RANK(AZ101,AZ99:AZ104,0)))</f>
        <v>0</v>
      </c>
      <c r="BB101" s="90" t="str">
        <f>IF(BA101=1,IF(ISNUMBER(MATCH(BA101,BA102:BA104,0)),"=",IF(ISNUMBER(MATCH(BA101,BA99:BA100,0)),"=","")),"")</f>
        <v/>
      </c>
      <c r="BC101" s="108">
        <f t="shared" si="477"/>
        <v>0</v>
      </c>
      <c r="BD101" s="90">
        <f>IF(OR(AB101=1,B101=0,AV101=2),0,IF(ISERROR(RANK(BC101,BC99:BC104,0)),0,RANK(BC101,BC99:BC104,0)))</f>
        <v>0</v>
      </c>
      <c r="BE101" s="90" t="str">
        <f>IF(BD101=1,IF(ISNUMBER(MATCH(BD101,BD102:BD104,0)),"=",IF(ISNUMBER(MATCH(BD101,BD99:BD100,0)),"=","")),"")</f>
        <v/>
      </c>
      <c r="BF101" s="90">
        <f t="shared" si="500"/>
        <v>0</v>
      </c>
      <c r="BG101" s="90">
        <f>IF(AND(BF99=1,BF101=1),IF('Result Calculations'!$E234=$A101,1,0),0)</f>
        <v>0</v>
      </c>
      <c r="BH101" s="90">
        <f>IF(AND(BF100=1,BF101=1),IF('Result Calculations'!$E238=$A101,1,0),0)</f>
        <v>0</v>
      </c>
      <c r="BI101" s="95"/>
      <c r="BJ101" s="90">
        <f>IF(AND(BF101=1,BF102=1),IF('Result Calculations'!$E242=$A101,1,0),0)</f>
        <v>0</v>
      </c>
      <c r="BK101" s="90">
        <f>IF(AND(BF101=1,BF103=1),IF('Result Calculations'!$E243=$A101,1,0),0)</f>
        <v>0</v>
      </c>
      <c r="BL101" s="90">
        <f>IF(AND(BF101=1,BF104=1),IF('Result Calculations'!$E244=$A101,1,0),0)</f>
        <v>0</v>
      </c>
      <c r="BM101" s="90">
        <f t="shared" si="478"/>
        <v>0</v>
      </c>
      <c r="BN101" s="90" t="str">
        <f>IF(BM101=1,IF(ISNUMBER(MATCH(BM101,BM102:BM104,0)),"=",IF(ISNUMBER(MATCH(BM101,BM99:BM100,0)),"=","")),"")</f>
        <v/>
      </c>
      <c r="BO101" s="90">
        <f>IF(AND(BM101=1,BM99=1),IF(BG101=1,1,0),IF(AND(BM101=1,BM100=1),IF(BH101=1,1,0),IF(AND(BM101=1,BM102=1),IF(BJ101=1,1,0),IF(AND(BM101=1,BM103=1),IF(BK101=1,1,0),IF(AND(BM101=1,BM104=1),IF(BL101=1,0),0)))))</f>
        <v>0</v>
      </c>
      <c r="BP101" s="244" t="str">
        <f t="shared" si="479"/>
        <v/>
      </c>
      <c r="BQ101" s="90">
        <f t="shared" si="480"/>
        <v>0</v>
      </c>
      <c r="BR101" s="90">
        <f>IF(OR(AB101=1,B101=0,AV101=2,BP101=3),0,IF(ISERROR(RANK(BQ101,BQ99:BQ104,0)),0,RANK(BQ101,BQ99:BQ104,0)))</f>
        <v>0</v>
      </c>
      <c r="BS101" s="90" t="str">
        <f>IF(BR101=1,IF(ISNUMBER(MATCH(BR101,BR102:BR104,0)),"=",IF(ISNUMBER(MATCH(BR101,BR99:BR100,0)),"=","")),"")</f>
        <v/>
      </c>
      <c r="BT101" s="90">
        <f t="shared" si="481"/>
        <v>0</v>
      </c>
      <c r="BU101" s="90">
        <f>IF(OR(AB101=1,B101=0,AV101=2,BP101=3),0,IF(ISERROR(RANK(BT101,BT99:BT104,0)),0,RANK(BT101,BT99:BT104,0)))</f>
        <v>0</v>
      </c>
      <c r="BV101" s="90" t="str">
        <f>IF(BU101=1,IF(ISNUMBER(MATCH(BU101,BU102:BU104,0)),"=",IF(ISNUMBER(MATCH(BU101,BU99:BU100,0)),"=","")),"")</f>
        <v/>
      </c>
      <c r="BW101" s="108">
        <f t="shared" si="482"/>
        <v>0</v>
      </c>
      <c r="BX101" s="90">
        <f>IF(OR(AB101=1,B101=0,AV101=2,BP99=3),0,IF(ISERROR(RANK(BW101,BW99:BW104,0)),0,RANK(BW101,BW99:BW104,0)))</f>
        <v>0</v>
      </c>
      <c r="BY101" s="90" t="str">
        <f>IF(BX101=1,IF(ISNUMBER(MATCH(BX101,BX102:BX104,0)),"=",IF(ISNUMBER(MATCH(BX101,BX99:BX100,0)),"=","")),"")</f>
        <v/>
      </c>
      <c r="BZ101" s="90">
        <f t="shared" si="501"/>
        <v>0</v>
      </c>
      <c r="CA101" s="90">
        <f>IF(AND(BZ99=1,BZ101=1),IF('Result Calculations'!$E234=$A101,1,0),0)</f>
        <v>0</v>
      </c>
      <c r="CB101" s="90">
        <f>IF(AND(BZ100=1,BZ101=1),IF('Result Calculations'!$E238=$A101,1,0),0)</f>
        <v>0</v>
      </c>
      <c r="CC101" s="95"/>
      <c r="CD101" s="90">
        <f>IF(AND(BZ101=1,BZ102=1),IF('Result Calculations'!$E242=$A101,1,0),0)</f>
        <v>0</v>
      </c>
      <c r="CE101" s="90">
        <f>IF(AND(BZ101=1,BZ103=1),IF('Result Calculations'!$E243=$A101,1,0),0)</f>
        <v>0</v>
      </c>
      <c r="CF101" s="90">
        <f>IF(AND(BZ101=1,BZ104=1),IF('Result Calculations'!$E244=$A101,1,0),0)</f>
        <v>0</v>
      </c>
      <c r="CG101" s="90">
        <f t="shared" si="483"/>
        <v>0</v>
      </c>
      <c r="CH101" s="90" t="str">
        <f>IF(CG101=1,IF(ISNUMBER(MATCH(CG101,CG102:CG104,0)),"=",IF(ISNUMBER(MATCH(CG101,CG99:CG100,0)),"=","")),"")</f>
        <v/>
      </c>
      <c r="CI101" s="90">
        <f>IF(AND(CG101=1,CG99=1),IF(CA101=1,1,0),IF(AND(CG101=1,CG100=1),IF(CB101=1,1,0),IF(AND(CG101=1,CG102=1),IF(CD101=1,1,0),IF(AND(CG101=1,CG103=1),IF(CE101=1,1,0),IF(AND(CG101=1,CG104=1),IF(CF101=1,0),0)))))</f>
        <v>0</v>
      </c>
      <c r="CJ101" s="244" t="str">
        <f t="shared" si="502"/>
        <v/>
      </c>
      <c r="CK101" s="90">
        <f t="shared" si="484"/>
        <v>0</v>
      </c>
      <c r="CL101" s="90">
        <f>IF(OR(AB101=1,B101=0,AV101=2,BP101=3,CJ101=4),0,IF(ISERROR(RANK(CK101,CK99:CK104,0)),0,RANK(CK101,CK99:CK104,0)))</f>
        <v>0</v>
      </c>
      <c r="CM101" s="90" t="str">
        <f>IF(CL101=1,IF(ISNUMBER(MATCH(CL101,CL102:CL104,0)),"=",IF(ISNUMBER(MATCH(CL101,CL99:CL100,0)),"=","")),"")</f>
        <v/>
      </c>
      <c r="CN101" s="90">
        <f t="shared" si="485"/>
        <v>0</v>
      </c>
      <c r="CO101" s="90">
        <f>IF(OR(AB101=1,B101=0,AV101=2,BP101=3,CJ101=4),0,IF(ISERROR(RANK(CN101,CN99:CN104,0)),0,RANK(CN101,CN99:CN104,0)))</f>
        <v>0</v>
      </c>
      <c r="CP101" s="90" t="str">
        <f>IF(CO101=1,IF(ISNUMBER(MATCH(CO101,CO102:CO104,0)),"=",IF(ISNUMBER(MATCH(CO101,CO99:CO100,0)),"=","")),"")</f>
        <v/>
      </c>
      <c r="CQ101" s="108">
        <f t="shared" si="486"/>
        <v>0</v>
      </c>
      <c r="CR101" s="90">
        <f>IF(OR(AB101=1,B101=0,AV101=2,BP99=3,CJ101=4),0,IF(ISERROR(RANK(CQ101,CQ99:CQ104,0)),0,RANK(CQ101,CQ99:CQ104,0)))</f>
        <v>0</v>
      </c>
      <c r="CS101" s="90" t="str">
        <f>IF(CR101=1,IF(ISNUMBER(MATCH(CR101,CR102:CR104,0)),"=",IF(ISNUMBER(MATCH(CR101,CR99:CR100,0)),"=","")),"")</f>
        <v/>
      </c>
      <c r="CT101" s="90">
        <f t="shared" si="503"/>
        <v>0</v>
      </c>
      <c r="CU101" s="90">
        <f>IF(AND(CT99=1,CT101=1),IF('Result Calculations'!$E234=$A101,1,0),0)</f>
        <v>0</v>
      </c>
      <c r="CV101" s="90">
        <f>IF(AND(CT100=1,CT101=1),IF('Result Calculations'!$E238=$A101,1,0),0)</f>
        <v>0</v>
      </c>
      <c r="CW101" s="95"/>
      <c r="CX101" s="90">
        <f>IF(AND(CT101=1,CT102=1),IF('Result Calculations'!$E242=$A101,1,0),0)</f>
        <v>0</v>
      </c>
      <c r="CY101" s="90">
        <f>IF(AND(CT101=1,CT103=1),IF('Result Calculations'!$E243=$A101,1,0),0)</f>
        <v>0</v>
      </c>
      <c r="CZ101" s="90">
        <f>IF(AND(CT101=1,CT104=1),IF('Result Calculations'!$E244=$A101,1,0),0)</f>
        <v>0</v>
      </c>
      <c r="DA101" s="90">
        <f t="shared" si="487"/>
        <v>0</v>
      </c>
      <c r="DB101" s="90" t="str">
        <f>IF(DA101=1,IF(ISNUMBER(MATCH(DA101,DA102:DA104,0)),"=",IF(ISNUMBER(MATCH(DA101,DA99:DA100,0)),"=","")),"")</f>
        <v/>
      </c>
      <c r="DC101" s="90">
        <f>IF(AND(DA101=1,DA99=1),IF(CU101=1,1,0),IF(AND(DA101=1,DA100=1),IF(CV101=1,1,0),IF(AND(DA101=1,DA102=1),IF(CX101=1,1,0),IF(AND(DA101=1,DA103=1),IF(CY101=1,1,0),IF(AND(DA101=1,DA104=1),IF(CZ101=1,0),0)))))</f>
        <v>0</v>
      </c>
      <c r="DD101" s="244" t="str">
        <f t="shared" si="504"/>
        <v/>
      </c>
      <c r="DE101" s="90">
        <f t="shared" si="488"/>
        <v>0</v>
      </c>
      <c r="DF101" s="90">
        <f>IF(OR(AB101=1,B101=0,AV101=2,BP101=3,CJ101=4,DD101=5),0,IF(ISERROR(RANK(DE101,DE99:DE104,0)),0,RANK(DE101,DE99:DE104,0)))</f>
        <v>0</v>
      </c>
      <c r="DG101" s="90" t="str">
        <f>IF(DF101=1,IF(ISNUMBER(MATCH(DF101,DF102:DF104,0)),"=",IF(ISNUMBER(MATCH(DF101,DF99:DF100,0)),"=","")),"")</f>
        <v/>
      </c>
      <c r="DH101" s="90">
        <f t="shared" si="489"/>
        <v>0</v>
      </c>
      <c r="DI101" s="90">
        <f>IF(OR(AB101=1,B101=0,AV101=2,BP101=3,CJ101=4,DD101=5),0,IF(ISERROR(RANK(DH101,DH99:DH104,0)),0,RANK(DH101,DH99:DH104,0)))</f>
        <v>0</v>
      </c>
      <c r="DJ101" s="90" t="str">
        <f>IF(DI101=1,IF(ISNUMBER(MATCH(DI101,DI102:DI104,0)),"=",IF(ISNUMBER(MATCH(DI101,DI99:DI100,0)),"=","")),"")</f>
        <v/>
      </c>
      <c r="DK101" s="108">
        <f t="shared" si="490"/>
        <v>0</v>
      </c>
      <c r="DL101" s="90">
        <f>IF(OR(AB101=1,B101=0,AV101=2,BP99=3,CJ101=4,DD101=5),0,IF(ISERROR(RANK(DK101,DK99:DK104,0)),0,RANK(DK101,DK99:DK104,0)))</f>
        <v>0</v>
      </c>
      <c r="DM101" s="90" t="str">
        <f>IF(DL101=1,IF(ISNUMBER(MATCH(DL101,DL102:DL104,0)),"=",IF(ISNUMBER(MATCH(DL101,DL99:DL100,0)),"=","")),"")</f>
        <v/>
      </c>
      <c r="DN101" s="90">
        <f t="shared" si="505"/>
        <v>0</v>
      </c>
      <c r="DO101" s="90">
        <f>IF(AND(DN99=1,DN101=1),IF('Result Calculations'!$E234=$A101,1,0),0)</f>
        <v>0</v>
      </c>
      <c r="DP101" s="90">
        <f>IF(AND(DN100=1,DN101=1),IF('Result Calculations'!$E238=$A101,1,0),0)</f>
        <v>0</v>
      </c>
      <c r="DQ101" s="95"/>
      <c r="DR101" s="90">
        <f>IF(AND(DN101=1,DN102=1),IF('Result Calculations'!$E242=$A101,1,0),0)</f>
        <v>0</v>
      </c>
      <c r="DS101" s="90">
        <f>IF(AND(DN101=1,DN103=1),IF('Result Calculations'!$E243=$A101,1,0),0)</f>
        <v>0</v>
      </c>
      <c r="DT101" s="90">
        <f>IF(AND(DN101=1,DN104=1),IF('Result Calculations'!$E244=$A101,1,0),0)</f>
        <v>0</v>
      </c>
      <c r="DU101" s="90">
        <f t="shared" si="491"/>
        <v>0</v>
      </c>
      <c r="DV101" s="90" t="str">
        <f>IF(DU101=1,IF(ISNUMBER(MATCH(DU101,DU102:DU104,0)),"=",IF(ISNUMBER(MATCH(DU101,DU99:DU100,0)),"=","")),"")</f>
        <v/>
      </c>
      <c r="DW101" s="90">
        <f>IF(AND(DU101=1,DU99=1),IF(DO101=1,1,0),IF(AND(DU101=1,DU100=1),IF(DP101=1,1,0),IF(AND(DU101=1,DU102=1),IF(DR101=1,1,0),IF(AND(DU101=1,DU103=1),IF(DS101=1,1,0),IF(AND(DU101=1,DU104=1),IF(DT101=1,0),0)))))</f>
        <v>0</v>
      </c>
      <c r="DX101" s="244" t="str">
        <f t="shared" si="506"/>
        <v/>
      </c>
      <c r="DY101" s="248">
        <f t="shared" si="492"/>
        <v>0</v>
      </c>
      <c r="DZ101" s="244">
        <f>RANK(DY101,DY99:DY104,0)</f>
        <v>1</v>
      </c>
      <c r="EA101" s="244" t="str">
        <f>IF(OR(ISNUMBER(MATCH(DZ101,DZ102:DZ104,0)),ISNUMBER(MATCH(DZ101,DZ99:DZ100,0))),"=","")</f>
        <v>=</v>
      </c>
    </row>
    <row r="102" spans="1:131">
      <c r="A102" s="246" t="str">
        <f>Groups!M30</f>
        <v>Linda Ng (Canada ) &amp; Mike McNorton (Canada )</v>
      </c>
      <c r="B102" s="90">
        <f>SUM(COUNTIF(Results!K:K,A102),COUNTIF(Results!L:L,A102))</f>
        <v>0</v>
      </c>
      <c r="C102" s="90">
        <f>SUM(COUNTIF(Results!K:K,A102))</f>
        <v>0</v>
      </c>
      <c r="D102" s="90">
        <f t="shared" si="493"/>
        <v>0</v>
      </c>
      <c r="E102" s="90">
        <f>SUM(SUMIF(Results!B:B,A102,Results!C:C),SUMIF(Results!J:J,A102,Results!G:G),SUMIF(Results!B:B,A102,Results!D:D),SUMIF(Results!J:J,A102,Results!H:H))</f>
        <v>0</v>
      </c>
      <c r="F102" s="90">
        <f>SUM(SUMIF(Results!B:B,A102,Results!G:G),SUMIF(Results!J:J,A102,Results!C:C),SUMIF(Results!B:B,A102,Results!H:H),SUMIF(Results!J:J,A102,Results!D:D))</f>
        <v>0</v>
      </c>
      <c r="G102" s="108">
        <f t="shared" si="494"/>
        <v>0</v>
      </c>
      <c r="H102" s="90">
        <f t="shared" si="495"/>
        <v>0</v>
      </c>
      <c r="I102" s="90">
        <f>SUM(SUMIF(Results!N:N,A102,Results!R:R),SUMIF(Results!T:T,A102,Results!X:X))</f>
        <v>0</v>
      </c>
      <c r="J102" s="90">
        <f>IF(B102=0,0,RANK(H102,H99:H104,0))</f>
        <v>0</v>
      </c>
      <c r="K102" s="90" t="str">
        <f>IF(J102=1,IF(ISNUMBER(MATCH(J102,J103:J104,0)),"=",IF(ISNUMBER(MATCH(J102,J99:J101,0)),"=","")),"")</f>
        <v/>
      </c>
      <c r="L102" s="90">
        <f t="shared" si="468"/>
        <v>-1</v>
      </c>
      <c r="M102" s="90">
        <f>IF(B102=0,0,IF(ISERROR(RANK(L102,L99:L104,0)),0,RANK(L102,L99:L104,0)))</f>
        <v>0</v>
      </c>
      <c r="N102" s="90" t="str">
        <f>IF(M102=1,IF(ISNUMBER(MATCH(M102,M103:M104,0)),"=",IF(ISNUMBER(MATCH(M102,M99:M101,0)),"=","")),"")</f>
        <v/>
      </c>
      <c r="O102" s="90">
        <f t="shared" si="469"/>
        <v>-1</v>
      </c>
      <c r="P102" s="90">
        <f>IF(B102=0,0,IF(ISERROR(RANK(O102,O99:O104,0)),0,RANK(O102,O99:O104,0)))</f>
        <v>0</v>
      </c>
      <c r="Q102" s="90" t="str">
        <f>IF(P102=1,IF(ISNUMBER(MATCH(P102,P103:P104,0)),"=",IF(ISNUMBER(MATCH(P102,P99:P101,0)),"=","")),"")</f>
        <v/>
      </c>
      <c r="R102" s="90">
        <f t="shared" si="496"/>
        <v>0</v>
      </c>
      <c r="S102" s="90">
        <f>IF(AND(R99=1,R102=1),IF('Result Calculations'!$E235=$A102,1,0),0)</f>
        <v>0</v>
      </c>
      <c r="T102" s="90">
        <f>IF(AND(R101=1,R102=1),IF('Result Calculations'!$E239=$A102,1,0),0)</f>
        <v>0</v>
      </c>
      <c r="U102" s="90">
        <f>IF(AND(R101=1,R102=1),IF('Result Calculations'!$E242=$A102,1,0),0)</f>
        <v>0</v>
      </c>
      <c r="V102" s="95"/>
      <c r="W102" s="90">
        <f>IF(AND(R102=1,R103=1),IF('Result Calculations'!$E245=$A102,1,0),0)</f>
        <v>0</v>
      </c>
      <c r="X102" s="90">
        <f>IF(AND(R102=1,R104=1),IF('Result Calculations'!$E246=$A102,1,0),0)</f>
        <v>0</v>
      </c>
      <c r="Y102" s="90">
        <f t="shared" si="470"/>
        <v>0</v>
      </c>
      <c r="Z102" s="90" t="str">
        <f>IF(Y102=1,IF(ISNUMBER(MATCH(Y102,Y103:Y104,0)),"=",IF(ISNUMBER(MATCH(Y102,Y99:Y101,0)),"=","")),"")</f>
        <v/>
      </c>
      <c r="AA102" s="90">
        <f>IF(AND(Y102=1,Y99=1),IF(S102=1,1,0),IF(AND(Y102=1,Y100=1),IF(T102=1,1,0),IF(AND(Y102=1,Y101=1),IF(U102=1,1,0),IF(AND(Y102=1,Y103=1),IF(W102=1,1,0),IF(AND(Y102=1,Y104=1),IF(X102=1,0),0)))))</f>
        <v>0</v>
      </c>
      <c r="AB102" s="244" t="str">
        <f t="shared" si="497"/>
        <v/>
      </c>
      <c r="AC102" s="90">
        <f t="shared" si="471"/>
        <v>0</v>
      </c>
      <c r="AD102" s="90">
        <f>IF(OR(AB102=1,B102=0),0,IF(ISERROR(RANK(AC102,AC99:AC104,0)),0,RANK(AC102,AC99:AC104,0)))</f>
        <v>0</v>
      </c>
      <c r="AE102" s="90" t="str">
        <f>IF(AD102=1,IF(ISNUMBER(MATCH(AD102,AD103:AD104,0)),"=",IF(ISNUMBER(MATCH(AD102,AD99:AD101,0)),"=","")),"")</f>
        <v/>
      </c>
      <c r="AF102" s="90">
        <f t="shared" si="472"/>
        <v>-1</v>
      </c>
      <c r="AG102" s="90">
        <f>IF(OR(AB102=1,B102=0),0,IF(ISERROR(RANK(AF102,AF99:AF104,0)),0,RANK(AF102,AF99:AF104,0)))</f>
        <v>0</v>
      </c>
      <c r="AH102" s="90" t="str">
        <f>IF(AG102=1,IF(ISNUMBER(MATCH(AG102,AG103:AG104,0)),"=",IF(ISNUMBER(MATCH(AG102,AG99:AG101,0)),"=","")),"")</f>
        <v/>
      </c>
      <c r="AI102" s="90">
        <f t="shared" si="473"/>
        <v>-1</v>
      </c>
      <c r="AJ102" s="90">
        <f>IF(OR(AB102=1,B102=0),0,IF(ISERROR(RANK(AI102,AI99:AI104,0)),0,RANK(AI102,AI99:AI104,0)))</f>
        <v>0</v>
      </c>
      <c r="AK102" s="90" t="str">
        <f>IF(AJ102=1,IF(ISNUMBER(MATCH(AJ102,AJ103:AJ104,0)),"=",IF(ISNUMBER(MATCH(AJ102,AJ99:AJ101,0)),"=","")),"")</f>
        <v/>
      </c>
      <c r="AL102" s="90">
        <f t="shared" si="498"/>
        <v>0</v>
      </c>
      <c r="AM102" s="90">
        <f>IF(AND(AL99=1,AL102=1),IF('Result Calculations'!$E235=$A102,1,0),0)</f>
        <v>0</v>
      </c>
      <c r="AN102" s="90">
        <f>IF(AND(AL101=1,AL102=1),IF('Result Calculations'!$E239=$A102,1,0),0)</f>
        <v>0</v>
      </c>
      <c r="AO102" s="90">
        <f>IF(AND(AL101=1,AL102=1),IF('Result Calculations'!$E242=$A102,1,0),0)</f>
        <v>0</v>
      </c>
      <c r="AP102" s="95"/>
      <c r="AQ102" s="90">
        <f>IF(AND(AL102=1,AL103=1),IF('Result Calculations'!$E245=$A102,1,0),0)</f>
        <v>0</v>
      </c>
      <c r="AR102" s="90">
        <f>IF(AND(AL102=1,AL104=1),IF('Result Calculations'!$E246=$A102,1,0),0)</f>
        <v>0</v>
      </c>
      <c r="AS102" s="90">
        <f t="shared" si="474"/>
        <v>0</v>
      </c>
      <c r="AT102" s="90" t="str">
        <f>IF(AS102=1,IF(ISNUMBER(MATCH(AS102,AS103:AS104,0)),"=",IF(ISNUMBER(MATCH(AS102,AS99:AS101,0)),"=","")),"")</f>
        <v/>
      </c>
      <c r="AU102" s="90">
        <f>IF(AND(AS102=1,AS99=1),IF(AM102=1,1,0),IF(AND(AS102=1,AS100=1),IF(AN102=1,1,0),IF(AND(AS102=1,AS101=1),IF(AO102=1,1,0),IF(AND(AS102=1,AS103=1),IF(AQ102=1,1,0),IF(AND(AS102=1,AS104=1),IF(AR102=1,0),0)))))</f>
        <v>0</v>
      </c>
      <c r="AV102" s="244" t="str">
        <f t="shared" si="499"/>
        <v/>
      </c>
      <c r="AW102" s="90">
        <f t="shared" si="475"/>
        <v>0</v>
      </c>
      <c r="AX102" s="90">
        <f>IF(OR(AB102=1,B102=0,AV102=2),0,IF(ISERROR(RANK(AW102,AW99:AW104,0)),0,RANK(AW102,AW99:AW104,0)))</f>
        <v>0</v>
      </c>
      <c r="AY102" s="90" t="str">
        <f>IF(AX102=1,IF(ISNUMBER(MATCH(AX102,AX103:AX104,0)),"=",IF(ISNUMBER(MATCH(AX102,AX99:AX101,0)),"=","")),"")</f>
        <v/>
      </c>
      <c r="AZ102" s="90">
        <f t="shared" si="476"/>
        <v>0</v>
      </c>
      <c r="BA102" s="90">
        <f>IF(OR(AB102=1,B102=0,AV102=2),0,IF(ISERROR(RANK(AZ102,AZ99:AZ104,0)),0,RANK(AZ102,AZ99:AZ104,0)))</f>
        <v>0</v>
      </c>
      <c r="BB102" s="90" t="str">
        <f>IF(BA102=1,IF(ISNUMBER(MATCH(BA102,BA103:BA104,0)),"=",IF(ISNUMBER(MATCH(BA102,BA99:BA101,0)),"=","")),"")</f>
        <v/>
      </c>
      <c r="BC102" s="108">
        <f t="shared" si="477"/>
        <v>0</v>
      </c>
      <c r="BD102" s="90">
        <f>IF(OR(AB102=1,B102=0,AV102=2),0,IF(ISERROR(RANK(BC102,BC99:BC104,0)),0,RANK(BC102,BC99:BC104,0)))</f>
        <v>0</v>
      </c>
      <c r="BE102" s="90" t="str">
        <f>IF(BD102=1,IF(ISNUMBER(MATCH(BD102,BD103:BD104,0)),"=",IF(ISNUMBER(MATCH(BD102,BD99:BD101,0)),"=","")),"")</f>
        <v/>
      </c>
      <c r="BF102" s="90">
        <f t="shared" si="500"/>
        <v>0</v>
      </c>
      <c r="BG102" s="90">
        <f>IF(AND(BF99=1,BF102=1),IF('Result Calculations'!$E235=$A102,1,0),0)</f>
        <v>0</v>
      </c>
      <c r="BH102" s="90">
        <f>IF(AND(BF101=1,BF102=1),IF('Result Calculations'!$E239=$A102,1,0),0)</f>
        <v>0</v>
      </c>
      <c r="BI102" s="90">
        <f>IF(AND(BF101=1,BF102=1),IF('Result Calculations'!$E242=$A102,1,0),0)</f>
        <v>0</v>
      </c>
      <c r="BJ102" s="95"/>
      <c r="BK102" s="90">
        <f>IF(AND(BF102=1,BF103=1),IF('Result Calculations'!$E245=$A102,1,0),0)</f>
        <v>0</v>
      </c>
      <c r="BL102" s="90">
        <f>IF(AND(BF102=1,BF104=1),IF('Result Calculations'!$E246=$A102,1,0),0)</f>
        <v>0</v>
      </c>
      <c r="BM102" s="90">
        <f t="shared" si="478"/>
        <v>0</v>
      </c>
      <c r="BN102" s="90" t="str">
        <f>IF(BM102=1,IF(ISNUMBER(MATCH(BM102,BM103:BM104,0)),"=",IF(ISNUMBER(MATCH(BM102,BM99:BM101,0)),"=","")),"")</f>
        <v/>
      </c>
      <c r="BO102" s="90">
        <f>IF(AND(BM102=1,BM99=1),IF(BG102=1,1,0),IF(AND(BM102=1,BM100=1),IF(BH102=1,1,0),IF(AND(BM102=1,BM101=1),IF(BI102=1,1,0),IF(AND(BM102=1,BM103=1),IF(BK102=1,1,0),IF(AND(BM102=1,BM104=1),IF(BL102=1,0),0)))))</f>
        <v>0</v>
      </c>
      <c r="BP102" s="244" t="str">
        <f t="shared" si="479"/>
        <v/>
      </c>
      <c r="BQ102" s="90">
        <f t="shared" si="480"/>
        <v>0</v>
      </c>
      <c r="BR102" s="90">
        <f>IF(OR(AB102=1,B102=0,AV102=2,BP102=3),0,IF(ISERROR(RANK(BQ102,BQ99:BQ104,0)),0,RANK(BQ102,BQ99:BQ104,0)))</f>
        <v>0</v>
      </c>
      <c r="BS102" s="90" t="str">
        <f>IF(BR102=1,IF(ISNUMBER(MATCH(BR102,BR103:BR104,0)),"=",IF(ISNUMBER(MATCH(BR102,BR99:BR101,0)),"=","")),"")</f>
        <v/>
      </c>
      <c r="BT102" s="90">
        <f t="shared" si="481"/>
        <v>0</v>
      </c>
      <c r="BU102" s="90">
        <f>IF(OR(AB102=1,B102=0,AV102=2,BP102=3),0,IF(ISERROR(RANK(BT102,BT99:BT104,0)),0,RANK(BT102,BT99:BT104,0)))</f>
        <v>0</v>
      </c>
      <c r="BV102" s="90" t="str">
        <f>IF(BU102=1,IF(ISNUMBER(MATCH(BU102,BU103:BU104,0)),"=",IF(ISNUMBER(MATCH(BU102,BU99:BU101,0)),"=","")),"")</f>
        <v/>
      </c>
      <c r="BW102" s="108">
        <f t="shared" si="482"/>
        <v>0</v>
      </c>
      <c r="BX102" s="90">
        <f>IF(OR(AB102=1,B102=0,AV102=2,BP99=3),0,IF(ISERROR(RANK(BW102,BW99:BW104,0)),0,RANK(BW102,BW99:BW104,0)))</f>
        <v>0</v>
      </c>
      <c r="BY102" s="90" t="str">
        <f>IF(BX102=1,IF(ISNUMBER(MATCH(BX102,BX103:BX104,0)),"=",IF(ISNUMBER(MATCH(BX102,BX99:BX101,0)),"=","")),"")</f>
        <v/>
      </c>
      <c r="BZ102" s="90">
        <f t="shared" si="501"/>
        <v>0</v>
      </c>
      <c r="CA102" s="90">
        <f>IF(AND(BZ99=1,BZ102=1),IF('Result Calculations'!$E235=$A102,1,0),0)</f>
        <v>0</v>
      </c>
      <c r="CB102" s="90">
        <f>IF(AND(BZ101=1,BZ102=1),IF('Result Calculations'!$E239=$A102,1,0),0)</f>
        <v>0</v>
      </c>
      <c r="CC102" s="90">
        <f>IF(AND(BZ101=1,BZ102=1),IF('Result Calculations'!$E242=$A102,1,0),0)</f>
        <v>0</v>
      </c>
      <c r="CD102" s="95"/>
      <c r="CE102" s="90">
        <f>IF(AND(BZ102=1,BZ103=1),IF('Result Calculations'!$E245=$A102,1,0),0)</f>
        <v>0</v>
      </c>
      <c r="CF102" s="90">
        <f>IF(AND(BZ102=1,BZ104=1),IF('Result Calculations'!$E246=$A102,1,0),0)</f>
        <v>0</v>
      </c>
      <c r="CG102" s="90">
        <f t="shared" si="483"/>
        <v>0</v>
      </c>
      <c r="CH102" s="90" t="str">
        <f>IF(CG102=1,IF(ISNUMBER(MATCH(CG102,CG103:CG104,0)),"=",IF(ISNUMBER(MATCH(CG102,CG99:CG101,0)),"=","")),"")</f>
        <v/>
      </c>
      <c r="CI102" s="90">
        <f>IF(AND(CG102=1,CG99=1),IF(CA102=1,1,0),IF(AND(CG102=1,CG100=1),IF(CB102=1,1,0),IF(AND(CG102=1,CG101=1),IF(CC102=1,1,0),IF(AND(CG102=1,CG103=1),IF(CE102=1,1,0),IF(AND(CG102=1,CG104=1),IF(CF102=1,0),0)))))</f>
        <v>0</v>
      </c>
      <c r="CJ102" s="244" t="str">
        <f t="shared" si="502"/>
        <v/>
      </c>
      <c r="CK102" s="90">
        <f t="shared" si="484"/>
        <v>0</v>
      </c>
      <c r="CL102" s="90">
        <f>IF(OR(AB102=1,B102=0,AV102=2,BP102=3,CJ102=4),0,IF(ISERROR(RANK(CK102,CK99:CK104,0)),0,RANK(CK102,CK99:CK104,0)))</f>
        <v>0</v>
      </c>
      <c r="CM102" s="90" t="str">
        <f>IF(CL102=1,IF(ISNUMBER(MATCH(CL102,CL103:CL104,0)),"=",IF(ISNUMBER(MATCH(CL102,CL99:CL101,0)),"=","")),"")</f>
        <v/>
      </c>
      <c r="CN102" s="90">
        <f t="shared" si="485"/>
        <v>0</v>
      </c>
      <c r="CO102" s="90">
        <f>IF(OR(AB102=1,B102=0,AV102=2,BP102=3,CJ102=4),0,IF(ISERROR(RANK(CN102,CN99:CN104,0)),0,RANK(CN102,CN99:CN104,0)))</f>
        <v>0</v>
      </c>
      <c r="CP102" s="90" t="str">
        <f>IF(CO102=1,IF(ISNUMBER(MATCH(CO102,CO103:CO104,0)),"=",IF(ISNUMBER(MATCH(CO102,CO99:CO101,0)),"=","")),"")</f>
        <v/>
      </c>
      <c r="CQ102" s="108">
        <f t="shared" si="486"/>
        <v>0</v>
      </c>
      <c r="CR102" s="90">
        <f>IF(OR(AB102=1,B102=0,AV102=2,BP99=3,CJ102=4),0,IF(ISERROR(RANK(CQ102,CQ99:CQ104,0)),0,RANK(CQ102,CQ99:CQ104,0)))</f>
        <v>0</v>
      </c>
      <c r="CS102" s="90" t="str">
        <f>IF(CR102=1,IF(ISNUMBER(MATCH(CR102,CR103:CR104,0)),"=",IF(ISNUMBER(MATCH(CR102,CR99:CR101,0)),"=","")),"")</f>
        <v/>
      </c>
      <c r="CT102" s="90">
        <f t="shared" si="503"/>
        <v>0</v>
      </c>
      <c r="CU102" s="90">
        <f>IF(AND(CT99=1,CT102=1),IF('Result Calculations'!$E235=$A102,1,0),0)</f>
        <v>0</v>
      </c>
      <c r="CV102" s="90">
        <f>IF(AND(CT101=1,CT102=1),IF('Result Calculations'!$E239=$A102,1,0),0)</f>
        <v>0</v>
      </c>
      <c r="CW102" s="90">
        <f>IF(AND(CT101=1,CT102=1),IF('Result Calculations'!$E242=$A102,1,0),0)</f>
        <v>0</v>
      </c>
      <c r="CX102" s="95"/>
      <c r="CY102" s="90">
        <f>IF(AND(CT102=1,CT103=1),IF('Result Calculations'!$E245=$A102,1,0),0)</f>
        <v>0</v>
      </c>
      <c r="CZ102" s="90">
        <f>IF(AND(CT102=1,CT104=1),IF('Result Calculations'!$E246=$A102,1,0),0)</f>
        <v>0</v>
      </c>
      <c r="DA102" s="90">
        <f t="shared" si="487"/>
        <v>0</v>
      </c>
      <c r="DB102" s="90" t="str">
        <f>IF(DA102=1,IF(ISNUMBER(MATCH(DA102,DA103:DA104,0)),"=",IF(ISNUMBER(MATCH(DA102,DA99:DA101,0)),"=","")),"")</f>
        <v/>
      </c>
      <c r="DC102" s="90">
        <f>IF(AND(DA102=1,DA99=1),IF(CU102=1,1,0),IF(AND(DA102=1,DA100=1),IF(CV102=1,1,0),IF(AND(DA102=1,DA101=1),IF(CW102=1,1,0),IF(AND(DA102=1,DA103=1),IF(CY102=1,1,0),IF(AND(DA102=1,DA104=1),IF(CZ102=1,0),0)))))</f>
        <v>0</v>
      </c>
      <c r="DD102" s="244" t="str">
        <f t="shared" si="504"/>
        <v/>
      </c>
      <c r="DE102" s="90">
        <f t="shared" si="488"/>
        <v>0</v>
      </c>
      <c r="DF102" s="90">
        <f>IF(OR(AB102=1,B102=0,AV102=2,BP102=3,CJ102=4,DD102=5),0,IF(ISERROR(RANK(DE102,DE99:DE104,0)),0,RANK(DE102,DE99:DE104,0)))</f>
        <v>0</v>
      </c>
      <c r="DG102" s="90" t="str">
        <f>IF(DF102=1,IF(ISNUMBER(MATCH(DF102,DF103:DF104,0)),"=",IF(ISNUMBER(MATCH(DF102,DF99:DF101,0)),"=","")),"")</f>
        <v/>
      </c>
      <c r="DH102" s="90">
        <f t="shared" si="489"/>
        <v>0</v>
      </c>
      <c r="DI102" s="90">
        <f>IF(OR(AB102=1,B102=0,AV102=2,BP102=3,CJ102=4,DD102=5),0,IF(ISERROR(RANK(DH102,DH99:DH104,0)),0,RANK(DH102,DH99:DH104,0)))</f>
        <v>0</v>
      </c>
      <c r="DJ102" s="90" t="str">
        <f>IF(DI102=1,IF(ISNUMBER(MATCH(DI102,DI103:DI104,0)),"=",IF(ISNUMBER(MATCH(DI102,DI99:DI101,0)),"=","")),"")</f>
        <v/>
      </c>
      <c r="DK102" s="108">
        <f t="shared" si="490"/>
        <v>0</v>
      </c>
      <c r="DL102" s="90">
        <f>IF(OR(AB102=1,B102=0,AV102=2,BP99=3,CJ102=4,DD102=5),0,IF(ISERROR(RANK(DK102,DK99:DK104,0)),0,RANK(DK102,DK99:DK104,0)))</f>
        <v>0</v>
      </c>
      <c r="DM102" s="90" t="str">
        <f>IF(DL102=1,IF(ISNUMBER(MATCH(DL102,DL103:DL104,0)),"=",IF(ISNUMBER(MATCH(DL102,DL99:DL101,0)),"=","")),"")</f>
        <v/>
      </c>
      <c r="DN102" s="90">
        <f t="shared" si="505"/>
        <v>0</v>
      </c>
      <c r="DO102" s="90">
        <f>IF(AND(DN99=1,DN102=1),IF('Result Calculations'!$E235=$A102,1,0),0)</f>
        <v>0</v>
      </c>
      <c r="DP102" s="90">
        <f>IF(AND(DN101=1,DN102=1),IF('Result Calculations'!$E239=$A102,1,0),0)</f>
        <v>0</v>
      </c>
      <c r="DQ102" s="90">
        <f>IF(AND(DN101=1,DN102=1),IF('Result Calculations'!$E242=$A102,1,0),0)</f>
        <v>0</v>
      </c>
      <c r="DR102" s="95"/>
      <c r="DS102" s="90">
        <f>IF(AND(DN102=1,DN103=1),IF('Result Calculations'!$E245=$A102,1,0),0)</f>
        <v>0</v>
      </c>
      <c r="DT102" s="90">
        <f>IF(AND(DN102=1,DN104=1),IF('Result Calculations'!$E246=$A102,1,0),0)</f>
        <v>0</v>
      </c>
      <c r="DU102" s="90">
        <f t="shared" si="491"/>
        <v>0</v>
      </c>
      <c r="DV102" s="90" t="str">
        <f>IF(DU102=1,IF(ISNUMBER(MATCH(DU102,DU103:DU104,0)),"=",IF(ISNUMBER(MATCH(DU102,DU99:DU101,0)),"=","")),"")</f>
        <v/>
      </c>
      <c r="DW102" s="90">
        <f>IF(AND(DU102=1,DU99=1),IF(DO102=1,1,0),IF(AND(DU102=1,DU100=1),IF(DP102=1,1,0),IF(AND(DU102=1,DU101=1),IF(DQ102=1,1,0),IF(AND(DU102=1,DU103=1),IF(DS102=1,1,0),IF(AND(DU102=1,DU104=1),IF(DT102=1,0),0)))))</f>
        <v>0</v>
      </c>
      <c r="DX102" s="244" t="str">
        <f t="shared" si="506"/>
        <v/>
      </c>
      <c r="DY102" s="248">
        <f t="shared" si="492"/>
        <v>0</v>
      </c>
      <c r="DZ102" s="244">
        <f>RANK(DY102,DY99:DY104,0)</f>
        <v>1</v>
      </c>
      <c r="EA102" s="244" t="str">
        <f>IF(OR(ISNUMBER(MATCH(DZ102,DZ103:DZ104,0)),ISNUMBER(MATCH(DZ102,DZ99:DZ101,0))),"=","")</f>
        <v>=</v>
      </c>
    </row>
    <row r="103" spans="1:131">
      <c r="A103" s="246" t="str">
        <f>Groups!M31</f>
        <v>Natalie McWilliams (Scotland) &amp; Oliver John Thompson (Falkland Islands )</v>
      </c>
      <c r="B103" s="90">
        <f>SUM(COUNTIF(Results!K:K,A103),COUNTIF(Results!L:L,A103))</f>
        <v>0</v>
      </c>
      <c r="C103" s="90">
        <f>SUM(COUNTIF(Results!K:K,A103))</f>
        <v>0</v>
      </c>
      <c r="D103" s="90">
        <f t="shared" si="493"/>
        <v>0</v>
      </c>
      <c r="E103" s="90">
        <f>SUM(SUMIF(Results!B:B,A103,Results!C:C),SUMIF(Results!J:J,A103,Results!G:G),SUMIF(Results!B:B,A103,Results!D:D),SUMIF(Results!J:J,A103,Results!H:H))</f>
        <v>0</v>
      </c>
      <c r="F103" s="90">
        <f>SUM(SUMIF(Results!B:B,A103,Results!G:G),SUMIF(Results!J:J,A103,Results!C:C),SUMIF(Results!B:B,A103,Results!H:H),SUMIF(Results!J:J,A103,Results!D:D))</f>
        <v>0</v>
      </c>
      <c r="G103" s="108">
        <f t="shared" si="494"/>
        <v>0</v>
      </c>
      <c r="H103" s="90">
        <f t="shared" si="495"/>
        <v>0</v>
      </c>
      <c r="I103" s="90">
        <f>SUM(SUMIF(Results!N:N,A103,Results!R:R),SUMIF(Results!T:T,A103,Results!X:X))</f>
        <v>0</v>
      </c>
      <c r="J103" s="90">
        <f>IF(B103=0,0,RANK(H103,H99:H104,0))</f>
        <v>0</v>
      </c>
      <c r="K103" s="90" t="str">
        <f>IF(J103=1,IF(ISNUMBER(MATCH(J103,J104,0)),"=",IF(ISNUMBER(MATCH(J103,J99:J102,0)),"=","")),"")</f>
        <v/>
      </c>
      <c r="L103" s="90">
        <f t="shared" si="468"/>
        <v>-1</v>
      </c>
      <c r="M103" s="90">
        <f>IF(B103=0,0,IF(ISERROR(RANK(L103,L99:L104,0)),0,RANK(L103,L99:L104,0)))</f>
        <v>0</v>
      </c>
      <c r="N103" s="90" t="str">
        <f>IF(M103=1,IF(ISNUMBER(MATCH(M103,M104,0)),"=",IF(ISNUMBER(MATCH(M103,M99:M102,0)),"=","")),"")</f>
        <v/>
      </c>
      <c r="O103" s="90">
        <f t="shared" si="469"/>
        <v>-1</v>
      </c>
      <c r="P103" s="90">
        <f>IF(B103=0,0,IF(ISERROR(RANK(O103,O99:O104,0)),0,RANK(O103,O99:O104,0)))</f>
        <v>0</v>
      </c>
      <c r="Q103" s="90" t="str">
        <f>IF(P103=1,IF(ISNUMBER(MATCH(P103,P104,0)),"=",IF(ISNUMBER(MATCH(P103,P99:P102,0)),"=","")),"")</f>
        <v/>
      </c>
      <c r="R103" s="90">
        <f t="shared" si="496"/>
        <v>0</v>
      </c>
      <c r="S103" s="90">
        <f>IF(AND(R99=1,R103=1),IF('Result Calculations'!$E236=$A103,1,0),0)</f>
        <v>0</v>
      </c>
      <c r="T103" s="90">
        <f>IF(AND(R102=1,R103=1),IF('Result Calculations'!$E240=$A103,1,0),0)</f>
        <v>0</v>
      </c>
      <c r="U103" s="90">
        <f>IF(AND(R102=1,R103=1),IF('Result Calculations'!$E243=$A103,1,0),0)</f>
        <v>0</v>
      </c>
      <c r="V103" s="90">
        <f>IF(AND(R102=1,R103=1),IF('Result Calculations'!$E245=$A103,1,0),0)</f>
        <v>0</v>
      </c>
      <c r="W103" s="95"/>
      <c r="X103" s="90">
        <f>IF(AND(R103=1,R104=1),IF('Result Calculations'!$E247=$A103,1,0),0)</f>
        <v>0</v>
      </c>
      <c r="Y103" s="90">
        <f t="shared" si="470"/>
        <v>0</v>
      </c>
      <c r="Z103" s="90" t="str">
        <f>IF(Y103=1,IF(ISNUMBER(MATCH(Y103,Y104,0)),"=",IF(ISNUMBER(MATCH(Y103,Y99:Y102,0)),"=","")),"")</f>
        <v/>
      </c>
      <c r="AA103" s="90">
        <f>IF(AND(Y103=1,Y99=1),IF(S103=1,1,0),IF(AND(Y103=1,Y100=1),IF(T103=1,1,0),IF(AND(Y103=1,Y101=1),IF(U103=1,1,0),IF(AND(Y103=1,Y102=1),IF(V103=1,1,0),IF(AND(Y103=1,Y104=1),IF(X103=1,0),0)))))</f>
        <v>0</v>
      </c>
      <c r="AB103" s="244" t="str">
        <f t="shared" si="497"/>
        <v/>
      </c>
      <c r="AC103" s="90">
        <f t="shared" si="471"/>
        <v>0</v>
      </c>
      <c r="AD103" s="90">
        <f>IF(OR(AB103=1,B103=0),0,IF(ISERROR(RANK(AC103,AC99:AC104,0)),0,RANK(AC103,AC99:AC104,0)))</f>
        <v>0</v>
      </c>
      <c r="AE103" s="90" t="str">
        <f>IF(AD103=1,IF(ISNUMBER(MATCH(AD103,AD104,0)),"=",IF(ISNUMBER(MATCH(AD103,AD99:AD102,0)),"=","")),"")</f>
        <v/>
      </c>
      <c r="AF103" s="90">
        <f t="shared" si="472"/>
        <v>-1</v>
      </c>
      <c r="AG103" s="90">
        <f>IF(OR(AB103=1,B103=0),0,IF(ISERROR(RANK(AF103,AF99:AF104,0)),0,RANK(AF103,AF99:AF104,0)))</f>
        <v>0</v>
      </c>
      <c r="AH103" s="90" t="str">
        <f>IF(AG103=1,IF(ISNUMBER(MATCH(AG103,AG104,0)),"=",IF(ISNUMBER(MATCH(AG103,AG99:AG102,0)),"=","")),"")</f>
        <v/>
      </c>
      <c r="AI103" s="90">
        <f t="shared" si="473"/>
        <v>-1</v>
      </c>
      <c r="AJ103" s="90">
        <f>IF(OR(AB103=1,B103=0),0,IF(ISERROR(RANK(AI103,AI99:AI104,0)),0,RANK(AI103,AI99:AI104,0)))</f>
        <v>0</v>
      </c>
      <c r="AK103" s="90" t="str">
        <f>IF(AJ103=1,IF(ISNUMBER(MATCH(AJ103,AJ104,0)),"=",IF(ISNUMBER(MATCH(AJ103,AJ99:AJ102,0)),"=","")),"")</f>
        <v/>
      </c>
      <c r="AL103" s="90">
        <f t="shared" si="498"/>
        <v>0</v>
      </c>
      <c r="AM103" s="90">
        <f>IF(AND(AL99=1,AL103=1),IF('Result Calculations'!$E236=$A103,1,0),0)</f>
        <v>0</v>
      </c>
      <c r="AN103" s="90">
        <f>IF(AND(AL102=1,AL103=1),IF('Result Calculations'!$E240=$A103,1,0),0)</f>
        <v>0</v>
      </c>
      <c r="AO103" s="90">
        <f>IF(AND(AL102=1,AL103=1),IF('Result Calculations'!$E243=$A103,1,0),0)</f>
        <v>0</v>
      </c>
      <c r="AP103" s="90">
        <f>IF(AND(AL102=1,AL103=1),IF('Result Calculations'!$E245=$A103,1,0),0)</f>
        <v>0</v>
      </c>
      <c r="AQ103" s="95"/>
      <c r="AR103" s="90">
        <f>IF(AND(AL103=1,AL104=1),IF('Result Calculations'!$E247=$A103,1,0),0)</f>
        <v>0</v>
      </c>
      <c r="AS103" s="90">
        <f t="shared" si="474"/>
        <v>0</v>
      </c>
      <c r="AT103" s="90" t="str">
        <f>IF(AS103=1,IF(ISNUMBER(MATCH(AS103,AS104,0)),"=",IF(ISNUMBER(MATCH(AS103,AS99:AS102,0)),"=","")),"")</f>
        <v/>
      </c>
      <c r="AU103" s="90">
        <f>IF(AND(AS103=1,AS99=1),IF(AM103=1,1,0),IF(AND(AS103=1,AS100=1),IF(AN103=1,1,0),IF(AND(AS103=1,AS101=1),IF(AO103=1,1,0),IF(AND(AS103=1,AS102=1),IF(AP103=1,1,0),IF(AND(AS103=1,AS104=1),IF(AR103=1,0),0)))))</f>
        <v>0</v>
      </c>
      <c r="AV103" s="244" t="str">
        <f t="shared" si="499"/>
        <v/>
      </c>
      <c r="AW103" s="90">
        <f t="shared" si="475"/>
        <v>0</v>
      </c>
      <c r="AX103" s="90">
        <f>IF(OR(AB103=1,B103=0,AV103=2),0,IF(ISERROR(RANK(AW103,AW99:AW104,0)),0,RANK(AW103,AW99:AW104,0)))</f>
        <v>0</v>
      </c>
      <c r="AY103" s="90" t="str">
        <f>IF(AX103=1,IF(ISNUMBER(MATCH(AX103,AX104,0)),"=",IF(ISNUMBER(MATCH(AX103,AX99:AX102,0)),"=","")),"")</f>
        <v/>
      </c>
      <c r="AZ103" s="90">
        <f t="shared" si="476"/>
        <v>0</v>
      </c>
      <c r="BA103" s="90">
        <f>IF(OR(AB103=1,B103=0,AV103=2),0,IF(ISERROR(RANK(AZ103,AZ99:AZ104,0)),0,RANK(AZ103,AZ99:AZ104,0)))</f>
        <v>0</v>
      </c>
      <c r="BB103" s="90" t="str">
        <f>IF(BA103=1,IF(ISNUMBER(MATCH(BA103,BA104,0)),"=",IF(ISNUMBER(MATCH(BA103,BA99:BA102,0)),"=","")),"")</f>
        <v/>
      </c>
      <c r="BC103" s="108">
        <f t="shared" si="477"/>
        <v>0</v>
      </c>
      <c r="BD103" s="90">
        <f>IF(OR(AB103=1,B103=0,AV103=2),0,IF(ISERROR(RANK(BC103,BC99:BC104,0)),0,RANK(BC103,BC99:BC104,0)))</f>
        <v>0</v>
      </c>
      <c r="BE103" s="90" t="str">
        <f>IF(BD103=1,IF(ISNUMBER(MATCH(BD103,BD104,0)),"=",IF(ISNUMBER(MATCH(BD103,BD99:BD102,0)),"=","")),"")</f>
        <v/>
      </c>
      <c r="BF103" s="90">
        <f t="shared" si="500"/>
        <v>0</v>
      </c>
      <c r="BG103" s="90">
        <f>IF(AND(BF99=1,BF103=1),IF('Result Calculations'!$E236=$A103,1,0),0)</f>
        <v>0</v>
      </c>
      <c r="BH103" s="90">
        <f>IF(AND(BF102=1,BF103=1),IF('Result Calculations'!$E240=$A103,1,0),0)</f>
        <v>0</v>
      </c>
      <c r="BI103" s="90">
        <f>IF(AND(BF102=1,BF103=1),IF('Result Calculations'!$E243=$A103,1,0),0)</f>
        <v>0</v>
      </c>
      <c r="BJ103" s="90">
        <f>IF(AND(BF102=1,BF103=1),IF('Result Calculations'!$E245=$A103,1,0),0)</f>
        <v>0</v>
      </c>
      <c r="BK103" s="95"/>
      <c r="BL103" s="90">
        <f>IF(AND(BF103=1,BF104=1),IF('Result Calculations'!$E247=$A103,1,0),0)</f>
        <v>0</v>
      </c>
      <c r="BM103" s="90">
        <f t="shared" si="478"/>
        <v>0</v>
      </c>
      <c r="BN103" s="90" t="str">
        <f>IF(BM103=1,IF(ISNUMBER(MATCH(BM103,BM104,0)),"=",IF(ISNUMBER(MATCH(BM103,BM99:BM102,0)),"=","")),"")</f>
        <v/>
      </c>
      <c r="BO103" s="90">
        <f>IF(AND(BM103=1,BM99=1),IF(BG103=1,1,0),IF(AND(BM103=1,BM100=1),IF(BH103=1,1,0),IF(AND(BM103=1,BM101=1),IF(BI103=1,1,0),IF(AND(BM103=1,BM102=1),IF(BJ103=1,1,0),IF(AND(BM103=1,BM104=1),IF(BL103=1,0),0)))))</f>
        <v>0</v>
      </c>
      <c r="BP103" s="244" t="str">
        <f t="shared" si="479"/>
        <v/>
      </c>
      <c r="BQ103" s="90">
        <f t="shared" si="480"/>
        <v>0</v>
      </c>
      <c r="BR103" s="90">
        <f>IF(OR(AB103=1,B103=0,AV103=2,BP103=3),0,IF(ISERROR(RANK(BQ103,BQ99:BQ104,0)),0,RANK(BQ103,BQ99:BQ104,0)))</f>
        <v>0</v>
      </c>
      <c r="BS103" s="90" t="str">
        <f>IF(BR103=1,IF(ISNUMBER(MATCH(BR103,BR104,0)),"=",IF(ISNUMBER(MATCH(BR103,BR99:BR102,0)),"=","")),"")</f>
        <v/>
      </c>
      <c r="BT103" s="90">
        <f t="shared" si="481"/>
        <v>0</v>
      </c>
      <c r="BU103" s="90">
        <f>IF(OR(AB103=1,B103=0,AV103=2,BP103=3),0,IF(ISERROR(RANK(BT103,BT99:BT104,0)),0,RANK(BT103,BT99:BT104,0)))</f>
        <v>0</v>
      </c>
      <c r="BV103" s="90" t="str">
        <f>IF(BU103=1,IF(ISNUMBER(MATCH(BU103,BU104,0)),"=",IF(ISNUMBER(MATCH(BU103,BU99:BU102,0)),"=","")),"")</f>
        <v/>
      </c>
      <c r="BW103" s="108">
        <f t="shared" si="482"/>
        <v>0</v>
      </c>
      <c r="BX103" s="90">
        <f>IF(OR(AB103=1,B103=0,AV103=2,BP99=3),0,IF(ISERROR(RANK(BW103,BW99:BW104,0)),0,RANK(BW103,BW99:BW104,0)))</f>
        <v>0</v>
      </c>
      <c r="BY103" s="90" t="str">
        <f>IF(BX103=1,IF(ISNUMBER(MATCH(BX103,BX104,0)),"=",IF(ISNUMBER(MATCH(BX103,BX99:BX102,0)),"=","")),"")</f>
        <v/>
      </c>
      <c r="BZ103" s="90">
        <f t="shared" si="501"/>
        <v>0</v>
      </c>
      <c r="CA103" s="90">
        <f>IF(AND(BZ99=1,BZ103=1),IF('Result Calculations'!$E236=$A103,1,0),0)</f>
        <v>0</v>
      </c>
      <c r="CB103" s="90">
        <f>IF(AND(BZ102=1,BZ103=1),IF('Result Calculations'!$E240=$A103,1,0),0)</f>
        <v>0</v>
      </c>
      <c r="CC103" s="90">
        <f>IF(AND(BZ102=1,BZ103=1),IF('Result Calculations'!$E243=$A103,1,0),0)</f>
        <v>0</v>
      </c>
      <c r="CD103" s="90">
        <f>IF(AND(BZ102=1,BZ103=1),IF('Result Calculations'!$E245=$A103,1,0),0)</f>
        <v>0</v>
      </c>
      <c r="CE103" s="95"/>
      <c r="CF103" s="90">
        <f>IF(AND(BZ103=1,BZ104=1),IF('Result Calculations'!$E247=$A103,1,0),0)</f>
        <v>0</v>
      </c>
      <c r="CG103" s="90">
        <f t="shared" si="483"/>
        <v>0</v>
      </c>
      <c r="CH103" s="90" t="str">
        <f>IF(CG103=1,IF(ISNUMBER(MATCH(CG103,CG104,0)),"=",IF(ISNUMBER(MATCH(CG103,CG99:CG102,0)),"=","")),"")</f>
        <v/>
      </c>
      <c r="CI103" s="90">
        <f>IF(AND(CG103=1,CG99=1),IF(CA103=1,1,0),IF(AND(CG103=1,CG100=1),IF(CB103=1,1,0),IF(AND(CG103=1,CG101=1),IF(CC103=1,1,0),IF(AND(CG103=1,CG102=1),IF(CD103=1,1,0),IF(AND(CG103=1,CG104=1),IF(CF103=1,0),0)))))</f>
        <v>0</v>
      </c>
      <c r="CJ103" s="244" t="str">
        <f t="shared" si="502"/>
        <v/>
      </c>
      <c r="CK103" s="90">
        <f t="shared" si="484"/>
        <v>0</v>
      </c>
      <c r="CL103" s="90">
        <f>IF(OR(AB103=1,B103=0,AV103=2,BP103=3,CJ103=4),0,IF(ISERROR(RANK(CK103,CK99:CK104,0)),0,RANK(CK103,CK99:CK104,0)))</f>
        <v>0</v>
      </c>
      <c r="CM103" s="90" t="str">
        <f>IF(CL103=1,IF(ISNUMBER(MATCH(CL103,CL104,0)),"=",IF(ISNUMBER(MATCH(CL103,CL99:CL102,0)),"=","")),"")</f>
        <v/>
      </c>
      <c r="CN103" s="90">
        <f t="shared" si="485"/>
        <v>0</v>
      </c>
      <c r="CO103" s="90">
        <f>IF(OR(AB103=1,B103=0,AV103=2,BP103=3,CJ103=4),0,IF(ISERROR(RANK(CN103,CN99:CN104,0)),0,RANK(CN103,CN99:CN104,0)))</f>
        <v>0</v>
      </c>
      <c r="CP103" s="90" t="str">
        <f>IF(CO103=1,IF(ISNUMBER(MATCH(CO103,CO104,0)),"=",IF(ISNUMBER(MATCH(CO103,CO99:CO102,0)),"=","")),"")</f>
        <v/>
      </c>
      <c r="CQ103" s="108">
        <f t="shared" si="486"/>
        <v>0</v>
      </c>
      <c r="CR103" s="90">
        <f>IF(OR(AB103=1,B103=0,AV103=2,BP99=3,CJ103=4),0,IF(ISERROR(RANK(CQ103,CQ99:CQ104,0)),0,RANK(CQ103,CQ99:CQ104,0)))</f>
        <v>0</v>
      </c>
      <c r="CS103" s="90" t="str">
        <f>IF(CR103=1,IF(ISNUMBER(MATCH(CR103,CR104,0)),"=",IF(ISNUMBER(MATCH(CR103,CR99:CR102,0)),"=","")),"")</f>
        <v/>
      </c>
      <c r="CT103" s="90">
        <f t="shared" si="503"/>
        <v>0</v>
      </c>
      <c r="CU103" s="90">
        <f>IF(AND(CT99=1,CT103=1),IF('Result Calculations'!$E236=$A103,1,0),0)</f>
        <v>0</v>
      </c>
      <c r="CV103" s="90">
        <f>IF(AND(CT102=1,CT103=1),IF('Result Calculations'!$E240=$A103,1,0),0)</f>
        <v>0</v>
      </c>
      <c r="CW103" s="90">
        <f>IF(AND(CT102=1,CT103=1),IF('Result Calculations'!$E243=$A103,1,0),0)</f>
        <v>0</v>
      </c>
      <c r="CX103" s="90">
        <f>IF(AND(CT102=1,CT103=1),IF('Result Calculations'!$E245=$A103,1,0),0)</f>
        <v>0</v>
      </c>
      <c r="CY103" s="95"/>
      <c r="CZ103" s="90">
        <f>IF(AND(CT103=1,CT104=1),IF('Result Calculations'!$E247=$A103,1,0),0)</f>
        <v>0</v>
      </c>
      <c r="DA103" s="90">
        <f t="shared" si="487"/>
        <v>0</v>
      </c>
      <c r="DB103" s="90" t="str">
        <f>IF(DA103=1,IF(ISNUMBER(MATCH(DA103,DA104,0)),"=",IF(ISNUMBER(MATCH(DA103,DA99:DA102,0)),"=","")),"")</f>
        <v/>
      </c>
      <c r="DC103" s="90">
        <f>IF(AND(DA103=1,DA99=1),IF(CU103=1,1,0),IF(AND(DA103=1,DA100=1),IF(CV103=1,1,0),IF(AND(DA103=1,DA101=1),IF(CW103=1,1,0),IF(AND(DA103=1,DA102=1),IF(CX103=1,1,0),IF(AND(DA103=1,DA104=1),IF(CZ103=1,0),0)))))</f>
        <v>0</v>
      </c>
      <c r="DD103" s="244" t="str">
        <f t="shared" si="504"/>
        <v/>
      </c>
      <c r="DE103" s="90">
        <f t="shared" si="488"/>
        <v>0</v>
      </c>
      <c r="DF103" s="90">
        <f>IF(OR(AB103=1,B103=0,AV103=2,BP103=3,CJ103=4,DD103=5),0,IF(ISERROR(RANK(DE103,DE99:DE104,0)),0,RANK(DE103,DE99:DE104,0)))</f>
        <v>0</v>
      </c>
      <c r="DG103" s="90" t="str">
        <f>IF(DF103=1,IF(ISNUMBER(MATCH(DF103,DF104,0)),"=",IF(ISNUMBER(MATCH(DF103,DF99:DF102,0)),"=","")),"")</f>
        <v/>
      </c>
      <c r="DH103" s="90">
        <f t="shared" si="489"/>
        <v>0</v>
      </c>
      <c r="DI103" s="90">
        <f>IF(OR(AB103=1,B103=0,AV103=2,BP103=3,CJ103=4,DD103=5),0,IF(ISERROR(RANK(DH103,DH99:DH104,0)),0,RANK(DH103,DH99:DH104,0)))</f>
        <v>0</v>
      </c>
      <c r="DJ103" s="90" t="str">
        <f>IF(DI103=1,IF(ISNUMBER(MATCH(DI103,DI104,0)),"=",IF(ISNUMBER(MATCH(DI103,DI99:DI102,0)),"=","")),"")</f>
        <v/>
      </c>
      <c r="DK103" s="108">
        <f t="shared" si="490"/>
        <v>0</v>
      </c>
      <c r="DL103" s="90">
        <f>IF(OR(AB103=1,B103=0,AV103=2,BP99=3,CJ103=4,DD103=5),0,IF(ISERROR(RANK(DK103,DK99:DK104,0)),0,RANK(DK103,DK99:DK104,0)))</f>
        <v>0</v>
      </c>
      <c r="DM103" s="90" t="str">
        <f>IF(DL103=1,IF(ISNUMBER(MATCH(DL103,DL104,0)),"=",IF(ISNUMBER(MATCH(DL103,DL99:DL102,0)),"=","")),"")</f>
        <v/>
      </c>
      <c r="DN103" s="90">
        <f t="shared" si="505"/>
        <v>0</v>
      </c>
      <c r="DO103" s="90">
        <f>IF(AND(DN99=1,DN103=1),IF('Result Calculations'!$E236=$A103,1,0),0)</f>
        <v>0</v>
      </c>
      <c r="DP103" s="90">
        <f>IF(AND(DN102=1,DN103=1),IF('Result Calculations'!$E240=$A103,1,0),0)</f>
        <v>0</v>
      </c>
      <c r="DQ103" s="90">
        <f>IF(AND(DN102=1,DN103=1),IF('Result Calculations'!$E243=$A103,1,0),0)</f>
        <v>0</v>
      </c>
      <c r="DR103" s="90">
        <f>IF(AND(DN102=1,DN103=1),IF('Result Calculations'!$E245=$A103,1,0),0)</f>
        <v>0</v>
      </c>
      <c r="DS103" s="95"/>
      <c r="DT103" s="90">
        <f>IF(AND(DN103=1,DN104=1),IF('Result Calculations'!$E247=$A103,1,0),0)</f>
        <v>0</v>
      </c>
      <c r="DU103" s="90">
        <f t="shared" si="491"/>
        <v>0</v>
      </c>
      <c r="DV103" s="90" t="str">
        <f>IF(DU103=1,IF(ISNUMBER(MATCH(DU103,DU104,0)),"=",IF(ISNUMBER(MATCH(DU103,DU99:DU102,0)),"=","")),"")</f>
        <v/>
      </c>
      <c r="DW103" s="90">
        <f>IF(AND(DU103=1,DU99=1),IF(DO103=1,1,0),IF(AND(DU103=1,DU100=1),IF(DP103=1,1,0),IF(AND(DU103=1,DU101=1),IF(DQ103=1,1,0),IF(AND(DU103=1,DU102=1),IF(DR103=1,1,0),IF(AND(DU103=1,DU104=1),IF(DT103=1,0),0)))))</f>
        <v>0</v>
      </c>
      <c r="DX103" s="244" t="str">
        <f t="shared" si="506"/>
        <v/>
      </c>
      <c r="DY103" s="248">
        <f t="shared" si="492"/>
        <v>0</v>
      </c>
      <c r="DZ103" s="244">
        <f>RANK(DY103,DY99:DY104,0)</f>
        <v>1</v>
      </c>
      <c r="EA103" s="244" t="str">
        <f>IF(OR(ISNUMBER(MATCH(DZ103,DZ104:DZ104,0)),ISNUMBER(MATCH(DZ103,DZ99:DZ102,0))),"=","")</f>
        <v>=</v>
      </c>
    </row>
    <row r="104" spans="1:131">
      <c r="A104" s="246" t="str">
        <f>Groups!M32</f>
        <v>Maureen Caesar (Jamaica) &amp; Robert Simpson (Jamaica)</v>
      </c>
      <c r="B104" s="90">
        <f>SUM(COUNTIF(Results!K:K,A104),COUNTIF(Results!L:L,A104))</f>
        <v>0</v>
      </c>
      <c r="C104" s="90">
        <f>SUM(COUNTIF(Results!K:K,A104))</f>
        <v>0</v>
      </c>
      <c r="D104" s="90">
        <f t="shared" si="493"/>
        <v>0</v>
      </c>
      <c r="E104" s="90">
        <f>SUM(SUMIF(Results!B:B,A104,Results!C:C),SUMIF(Results!J:J,A104,Results!G:G),SUMIF(Results!B:B,A104,Results!D:D),SUMIF(Results!J:J,A104,Results!H:H))</f>
        <v>0</v>
      </c>
      <c r="F104" s="90">
        <f>SUM(SUMIF(Results!B:B,A104,Results!G:G),SUMIF(Results!J:J,A104,Results!C:C),SUMIF(Results!B:B,A104,Results!H:H),SUMIF(Results!J:J,A104,Results!D:D))</f>
        <v>0</v>
      </c>
      <c r="G104" s="108">
        <f t="shared" si="494"/>
        <v>0</v>
      </c>
      <c r="H104" s="90">
        <f t="shared" si="495"/>
        <v>0</v>
      </c>
      <c r="I104" s="90">
        <f>SUM(SUMIF(Results!N:N,A104,Results!R:R),SUMIF(Results!T:T,A104,Results!X:X))</f>
        <v>0</v>
      </c>
      <c r="J104" s="90">
        <f>IF(B104=0,0,RANK(H104,H99:H104,0))</f>
        <v>0</v>
      </c>
      <c r="K104" s="90" t="str">
        <f>IF(J104=1,IF(ISNUMBER(MATCH(J104,J99:J103,0)),"=",""),"")</f>
        <v/>
      </c>
      <c r="L104" s="90">
        <f t="shared" si="468"/>
        <v>-1</v>
      </c>
      <c r="M104" s="90">
        <f>IF(B104=0,0,IF(ISERROR(RANK(L104,L99:L104,0)),0,RANK(L104,L99:L104,0)))</f>
        <v>0</v>
      </c>
      <c r="N104" s="90" t="str">
        <f>IF(M104=1,IF(ISNUMBER(MATCH(M104,M99:M103,0)),"=",""),"")</f>
        <v/>
      </c>
      <c r="O104" s="90">
        <f t="shared" si="469"/>
        <v>-1</v>
      </c>
      <c r="P104" s="90">
        <f>IF(B104=0,0,IF(ISERROR(RANK(O104,O99:O104,0)),0,RANK(O104,O99:O104,0)))</f>
        <v>0</v>
      </c>
      <c r="Q104" s="90" t="str">
        <f>IF(P104=1,IF(ISNUMBER(MATCH(P104,P99:P103,0)),"=",""),"")</f>
        <v/>
      </c>
      <c r="R104" s="90">
        <f t="shared" si="496"/>
        <v>0</v>
      </c>
      <c r="S104" s="90">
        <f>IF(AND(R99=1,R104=1),IF('Result Calculations'!$E237=$A104,1,0),0)</f>
        <v>0</v>
      </c>
      <c r="T104" s="90">
        <f>IF(AND(R103=1,R104=1),IF('Result Calculations'!$E241=$A104,1,0),0)</f>
        <v>0</v>
      </c>
      <c r="U104" s="90">
        <f>IF(AND(R103=1,R104=1),IF('Result Calculations'!$E244=$A104,1,0),0)</f>
        <v>0</v>
      </c>
      <c r="V104" s="90">
        <f>IF(AND(R102=1,R104=1),IF('Result Calculations'!$E246=$A104,1,0),0)</f>
        <v>0</v>
      </c>
      <c r="W104" s="90">
        <f>IF(AND(R103=1,R104=1),IF('Result Calculations'!$E247=$A216,1,0),0)</f>
        <v>0</v>
      </c>
      <c r="X104" s="95"/>
      <c r="Y104" s="90">
        <f t="shared" si="470"/>
        <v>0</v>
      </c>
      <c r="Z104" s="90" t="str">
        <f>IF(Y104=1,IF(ISNUMBER(MATCH(Y104,Y99:Y103,0)),"=",""),"")</f>
        <v/>
      </c>
      <c r="AA104" s="90">
        <f>IF(AND(Y104=1,Y99=1),IF(S104=1,1,0),IF(AND(Y104=1,Y100=1),IF(#REF!=1,1,0),IF(AND(Y104=1,Y101=1),IF(U104=1,1,0),IF(AND(Y104=1,Y102=1),IF(V104=1,1,0),IF(AND(Y104=1,Y103=1),IF(W104=1,0),0)))))</f>
        <v>0</v>
      </c>
      <c r="AB104" s="244" t="str">
        <f t="shared" si="497"/>
        <v/>
      </c>
      <c r="AC104" s="90">
        <f t="shared" si="471"/>
        <v>0</v>
      </c>
      <c r="AD104" s="90">
        <f>IF(OR(AB104=1,B104=0),0,IF(ISERROR(RANK(AC104,AC99:AC104,0)),0,RANK(AC104,AC99:AC104,0)))</f>
        <v>0</v>
      </c>
      <c r="AE104" s="90" t="str">
        <f>IF(AD104=1,IF(ISNUMBER(MATCH(AD104,AD99:AD103,0)),"=",""),"")</f>
        <v/>
      </c>
      <c r="AF104" s="90">
        <f t="shared" si="472"/>
        <v>-1</v>
      </c>
      <c r="AG104" s="90">
        <f>IF(OR(AB104=1,B104=0),0,IF(ISERROR(RANK(AF104,AF99:AF104,0)),0,RANK(AF104,AF99:AF104,0)))</f>
        <v>0</v>
      </c>
      <c r="AH104" s="90" t="str">
        <f>IF(AG104=1,IF(ISNUMBER(MATCH(AG104,AG99:AG103,0)),"=",""),"")</f>
        <v/>
      </c>
      <c r="AI104" s="90">
        <f t="shared" si="473"/>
        <v>-1</v>
      </c>
      <c r="AJ104" s="90">
        <f>IF(OR(AB104=1,B104=0),0,IF(ISERROR(RANK(AI104,AI99:AI104,0)),0,RANK(AI104,AI99:AI104,0)))</f>
        <v>0</v>
      </c>
      <c r="AK104" s="90" t="str">
        <f>IF(AJ104=1,IF(ISNUMBER(MATCH(AJ104,AJ99:AJ103,0)),"=",""),"")</f>
        <v/>
      </c>
      <c r="AL104" s="90">
        <f t="shared" si="498"/>
        <v>0</v>
      </c>
      <c r="AM104" s="90">
        <f>IF(AND(AL99=1,AL104=1),IF('Result Calculations'!$E237=$A104,1,0),0)</f>
        <v>0</v>
      </c>
      <c r="AN104" s="90">
        <f>IF(AND(AL103=1,AL104=1),IF('Result Calculations'!$E241=$A104,1,0),0)</f>
        <v>0</v>
      </c>
      <c r="AO104" s="90">
        <f>IF(AND(AL103=1,AL104=1),IF('Result Calculations'!$E244=$A104,1,0),0)</f>
        <v>0</v>
      </c>
      <c r="AP104" s="90">
        <f>IF(AND(AL102=1,AL104=1),IF('Result Calculations'!$E246=$A104,1,0),0)</f>
        <v>0</v>
      </c>
      <c r="AQ104" s="90">
        <f>IF(AND(AL103=1,AL104=1),IF('Result Calculations'!$E247=$A216,1,0),0)</f>
        <v>0</v>
      </c>
      <c r="AR104" s="95"/>
      <c r="AS104" s="90">
        <f t="shared" si="474"/>
        <v>0</v>
      </c>
      <c r="AT104" s="90" t="str">
        <f>IF(AS104=1,IF(ISNUMBER(MATCH(AS104,AS99:AS103,0)),"=",""),"")</f>
        <v/>
      </c>
      <c r="AU104" s="90">
        <f>IF(AND(AS104=1,AS99=1),IF(AM104=1,1,0),IF(AND(AS104=1,AS100=1),IF(L104=1,1,0),IF(AND(AS104=1,AS101=1),IF(AO104=1,1,0),IF(AND(AS104=1,AS102=1),IF(AP104=1,1,0),IF(AND(AS104=1,AS103=1),IF(AQ104=1,0),0)))))</f>
        <v>0</v>
      </c>
      <c r="AV104" s="244" t="str">
        <f t="shared" si="499"/>
        <v/>
      </c>
      <c r="AW104" s="90">
        <f t="shared" si="475"/>
        <v>0</v>
      </c>
      <c r="AX104" s="90">
        <f>IF(OR(AB104=1,B104=0,AV104=2),0,IF(ISERROR(RANK(AW104,AW99:AW104,0)),0,RANK(AW104,AW99:AW104,0)))</f>
        <v>0</v>
      </c>
      <c r="AY104" s="90" t="str">
        <f>IF(AX104=1,IF(ISNUMBER(MATCH(AX104,AX99:AX103,0)),"=",""),"")</f>
        <v/>
      </c>
      <c r="AZ104" s="90">
        <f t="shared" si="476"/>
        <v>0</v>
      </c>
      <c r="BA104" s="90">
        <f>IF(OR(AB104=1,B104=0,AV104=2),0,IF(ISERROR(RANK(AZ104,AZ99:AZ104,0)),0,RANK(AZ104,AZ99:AZ104,0)))</f>
        <v>0</v>
      </c>
      <c r="BB104" s="90" t="str">
        <f>IF(BA104=1,IF(ISNUMBER(MATCH(BA104,BA99:BA103,0)),"=",""),"")</f>
        <v/>
      </c>
      <c r="BC104" s="108">
        <f t="shared" si="477"/>
        <v>0</v>
      </c>
      <c r="BD104" s="90">
        <f>IF(OR(AB104=1,B104=0,AV104=2),0,IF(ISERROR(RANK(BC104,BC99:BC104,0)),0,RANK(BC104,BC99:BC104,0)))</f>
        <v>0</v>
      </c>
      <c r="BE104" s="90" t="str">
        <f>IF(BD104=1,IF(ISNUMBER(MATCH(BD104,BD99:BD103,0)),"=",""),"")</f>
        <v/>
      </c>
      <c r="BF104" s="90">
        <f t="shared" si="500"/>
        <v>0</v>
      </c>
      <c r="BG104" s="90">
        <f>IF(AND(BF99=1,BF104=1),IF('Result Calculations'!$E237=$A104,1,0),0)</f>
        <v>0</v>
      </c>
      <c r="BH104" s="90">
        <f>IF(AND(BF103=1,BF104=1),IF('Result Calculations'!$E241=$A104,1,0),0)</f>
        <v>0</v>
      </c>
      <c r="BI104" s="90">
        <f>IF(AND(BF103=1,BF104=1),IF('Result Calculations'!$E244=$A104,1,0),0)</f>
        <v>0</v>
      </c>
      <c r="BJ104" s="90">
        <f>IF(AND(BF102=1,BF104=1),IF('Result Calculations'!$E246=$A104,1,0),0)</f>
        <v>0</v>
      </c>
      <c r="BK104" s="90">
        <f>IF(AND(BF103=1,BF104=1),IF('Result Calculations'!$E247=$A216,1,0),0)</f>
        <v>0</v>
      </c>
      <c r="BL104" s="95"/>
      <c r="BM104" s="90">
        <f t="shared" si="478"/>
        <v>0</v>
      </c>
      <c r="BN104" s="90" t="str">
        <f>IF(BM104=1,IF(ISNUMBER(MATCH(BM104,BM99:BM103,0)),"=",""),"")</f>
        <v/>
      </c>
      <c r="BO104" s="90">
        <f>IF(AND(BM104=1,BM99=1),IF(BG104=1,1,0),IF(AND(BM104=1,BM100=1),IF(AF104=1,1,0),IF(AND(BM104=1,BM101=1),IF(BI104=1,1,0),IF(AND(BM104=1,BM102=1),IF(BJ104=1,1,0),IF(AND(BM104=1,BM103=1),IF(BK104=1,0),0)))))</f>
        <v>0</v>
      </c>
      <c r="BP104" s="244" t="str">
        <f t="shared" si="479"/>
        <v/>
      </c>
      <c r="BQ104" s="90">
        <f t="shared" si="480"/>
        <v>0</v>
      </c>
      <c r="BR104" s="90">
        <f>IF(OR(AB104=1,B104=0,AV104=2,BP104=3),0,IF(ISERROR(RANK(BQ104,BQ99:BQ104,0)),0,RANK(BQ104,BQ99:BQ104,0)))</f>
        <v>0</v>
      </c>
      <c r="BS104" s="90" t="str">
        <f>IF(BR104=1,IF(ISNUMBER(MATCH(BR104,BR99:BR103,0)),"=",""),"")</f>
        <v/>
      </c>
      <c r="BT104" s="90">
        <f t="shared" si="481"/>
        <v>0</v>
      </c>
      <c r="BU104" s="90">
        <f>IF(OR(AB104=1,B104=0,AV104=2,BP104=3),0,IF(ISERROR(RANK(BT104,BT99:BT104,0)),0,RANK(BT104,BT99:BT104,0)))</f>
        <v>0</v>
      </c>
      <c r="BV104" s="90" t="str">
        <f>IF(BU104=1,IF(ISNUMBER(MATCH(BU104,BU99:BU103,0)),"=",""),"")</f>
        <v/>
      </c>
      <c r="BW104" s="108">
        <f t="shared" si="482"/>
        <v>0</v>
      </c>
      <c r="BX104" s="90">
        <f>IF(OR(AB104=1,B104=0,AV104=2,BP99=3),0,IF(ISERROR(RANK(BW104,BW99:BW104,0)),0,RANK(BW104,BW99:BW104,0)))</f>
        <v>0</v>
      </c>
      <c r="BY104" s="90" t="str">
        <f>IF(BX104=1,IF(ISNUMBER(MATCH(BX104,BX99:BX103,0)),"=",""),"")</f>
        <v/>
      </c>
      <c r="BZ104" s="90">
        <f t="shared" si="501"/>
        <v>0</v>
      </c>
      <c r="CA104" s="90">
        <f>IF(AND(BZ99=1,BZ104=1),IF('Result Calculations'!$E237=$A104,1,0),0)</f>
        <v>0</v>
      </c>
      <c r="CB104" s="90">
        <f>IF(AND(BZ103=1,BZ104=1),IF('Result Calculations'!$E241=$A104,1,0),0)</f>
        <v>0</v>
      </c>
      <c r="CC104" s="90">
        <f>IF(AND(BZ103=1,BZ104=1),IF('Result Calculations'!$E244=$A104,1,0),0)</f>
        <v>0</v>
      </c>
      <c r="CD104" s="90">
        <f>IF(AND(BZ102=1,BZ104=1),IF('Result Calculations'!$E246=$A104,1,0),0)</f>
        <v>0</v>
      </c>
      <c r="CE104" s="90">
        <f>IF(AND(BZ103=1,BZ104=1),IF('Result Calculations'!$E247=$A216,1,0),0)</f>
        <v>0</v>
      </c>
      <c r="CF104" s="95"/>
      <c r="CG104" s="90">
        <f t="shared" si="483"/>
        <v>0</v>
      </c>
      <c r="CH104" s="90" t="str">
        <f>IF(CG104=1,IF(ISNUMBER(MATCH(CG104,CG99:CG103,0)),"=",""),"")</f>
        <v/>
      </c>
      <c r="CI104" s="90">
        <f>IF(AND(CG104=1,CG99=1),IF(CA104=1,1,0),IF(AND(CG104=1,CG100=1),IF(AZ104=1,1,0),IF(AND(CG104=1,CG101=1),IF(CC104=1,1,0),IF(AND(CG104=1,CG102=1),IF(CD104=1,1,0),IF(AND(CG104=1,CG103=1),IF(CE104=1,0),0)))))</f>
        <v>0</v>
      </c>
      <c r="CJ104" s="244" t="str">
        <f t="shared" si="502"/>
        <v/>
      </c>
      <c r="CK104" s="90">
        <f t="shared" si="484"/>
        <v>0</v>
      </c>
      <c r="CL104" s="90">
        <f>IF(OR(AB104=1,B104=0,AV104=2,BP104=3,CJ104=4),0,IF(ISERROR(RANK(CK104,CK99:CK104,0)),0,RANK(CK104,CK99:CK104,0)))</f>
        <v>0</v>
      </c>
      <c r="CM104" s="90" t="str">
        <f>IF(CL104=1,IF(ISNUMBER(MATCH(CL104,CL99:CL103,0)),"=",""),"")</f>
        <v/>
      </c>
      <c r="CN104" s="90">
        <f t="shared" si="485"/>
        <v>0</v>
      </c>
      <c r="CO104" s="90">
        <f>IF(OR(AB104=1,B104=0,AV104=2,BP104=3,CJ104=4),0,IF(ISERROR(RANK(CN104,CN99:CN104,0)),0,RANK(CN104,CN99:CN104,0)))</f>
        <v>0</v>
      </c>
      <c r="CP104" s="90" t="str">
        <f>IF(CO104=1,IF(ISNUMBER(MATCH(CO104,CO99:CO103,0)),"=",""),"")</f>
        <v/>
      </c>
      <c r="CQ104" s="108">
        <f t="shared" si="486"/>
        <v>0</v>
      </c>
      <c r="CR104" s="90">
        <f>IF(OR(AB104=1,B104=0,AV104=2,BP99=3,CJ104=4),0,IF(ISERROR(RANK(CQ104,CQ99:CQ104,0)),0,RANK(CQ104,CQ99:CQ104,0)))</f>
        <v>0</v>
      </c>
      <c r="CS104" s="90" t="str">
        <f>IF(CR104=1,IF(ISNUMBER(MATCH(CR104,CR99:CR103,0)),"=",""),"")</f>
        <v/>
      </c>
      <c r="CT104" s="90">
        <f t="shared" si="503"/>
        <v>0</v>
      </c>
      <c r="CU104" s="90">
        <f>IF(AND(CT99=1,CT104=1),IF('Result Calculations'!$E237=$A104,1,0),0)</f>
        <v>0</v>
      </c>
      <c r="CV104" s="90">
        <f>IF(AND(CT103=1,CT104=1),IF('Result Calculations'!$E241=$A104,1,0),0)</f>
        <v>0</v>
      </c>
      <c r="CW104" s="90">
        <f>IF(AND(CT103=1,CT104=1),IF('Result Calculations'!$E244=$A104,1,0),0)</f>
        <v>0</v>
      </c>
      <c r="CX104" s="90">
        <f>IF(AND(CT102=1,CT104=1),IF('Result Calculations'!$E246=$A104,1,0),0)</f>
        <v>0</v>
      </c>
      <c r="CY104" s="90">
        <f>IF(AND(CT103=1,CT104=1),IF('Result Calculations'!$E247=$A216,1,0),0)</f>
        <v>0</v>
      </c>
      <c r="CZ104" s="95"/>
      <c r="DA104" s="90">
        <f t="shared" si="487"/>
        <v>0</v>
      </c>
      <c r="DB104" s="90" t="str">
        <f>IF(DA104=1,IF(ISNUMBER(MATCH(DA104,DA99:DA103,0)),"=",""),"")</f>
        <v/>
      </c>
      <c r="DC104" s="90">
        <f>IF(AND(DA104=1,DA99=1),IF(CU104=1,1,0),IF(AND(DA104=1,DA100=1),IF(BT104=1,1,0),IF(AND(DA104=1,DA101=1),IF(CW104=1,1,0),IF(AND(DA104=1,DA102=1),IF(CX104=1,1,0),IF(AND(DA104=1,DA103=1),IF(CY104=1,0),0)))))</f>
        <v>0</v>
      </c>
      <c r="DD104" s="244" t="str">
        <f t="shared" si="504"/>
        <v/>
      </c>
      <c r="DE104" s="90">
        <f t="shared" si="488"/>
        <v>0</v>
      </c>
      <c r="DF104" s="90">
        <f>IF(OR(AB104=1,B104=0,AV104=2,BP104=3,CJ104=4,DD104=5),0,IF(ISERROR(RANK(DE104,DE99:DE104,0)),0,RANK(DE104,DE99:DE104,0)))</f>
        <v>0</v>
      </c>
      <c r="DG104" s="90" t="str">
        <f>IF(DF104=1,IF(ISNUMBER(MATCH(DF104,DF99:DF103,0)),"=",""),"")</f>
        <v/>
      </c>
      <c r="DH104" s="90">
        <f t="shared" si="489"/>
        <v>0</v>
      </c>
      <c r="DI104" s="90">
        <f>IF(OR(AB104=1,B104=0,AV104=2,BP104=3,CJ104=4,DD104=5),0,IF(ISERROR(RANK(DH104,DH99:DH104,0)),0,RANK(DH104,DH99:DH104,0)))</f>
        <v>0</v>
      </c>
      <c r="DJ104" s="90" t="str">
        <f>IF(DI104=1,IF(ISNUMBER(MATCH(DI104,DI99:DI103,0)),"=",""),"")</f>
        <v/>
      </c>
      <c r="DK104" s="108">
        <f t="shared" si="490"/>
        <v>0</v>
      </c>
      <c r="DL104" s="90">
        <f>IF(OR(AB104=1,B104=0,AV104=2,BP99=3,CJ104=4,DD104=5),0,IF(ISERROR(RANK(DK104,DK99:DK104,0)),0,RANK(DK104,DK99:DK104,0)))</f>
        <v>0</v>
      </c>
      <c r="DM104" s="90" t="str">
        <f>IF(DL104=1,IF(ISNUMBER(MATCH(DL104,DL99:DL103,0)),"=",""),"")</f>
        <v/>
      </c>
      <c r="DN104" s="90">
        <f t="shared" si="505"/>
        <v>0</v>
      </c>
      <c r="DO104" s="90">
        <f>IF(AND(DN99=1,DN104=1),IF('Result Calculations'!$E237=$A104,1,0),0)</f>
        <v>0</v>
      </c>
      <c r="DP104" s="90">
        <f>IF(AND(DN103=1,DN104=1),IF('Result Calculations'!$E241=$A104,1,0),0)</f>
        <v>0</v>
      </c>
      <c r="DQ104" s="90">
        <f>IF(AND(DN103=1,DN104=1),IF('Result Calculations'!$E244=$A104,1,0),0)</f>
        <v>0</v>
      </c>
      <c r="DR104" s="90">
        <f>IF(AND(DN102=1,DN104=1),IF('Result Calculations'!$E246=$A104,1,0),0)</f>
        <v>0</v>
      </c>
      <c r="DS104" s="90">
        <f>IF(AND(DN103=1,DN104=1),IF('Result Calculations'!$E247=$A216,1,0),0)</f>
        <v>0</v>
      </c>
      <c r="DT104" s="95"/>
      <c r="DU104" s="90">
        <f t="shared" si="491"/>
        <v>0</v>
      </c>
      <c r="DV104" s="90" t="str">
        <f>IF(DU104=1,IF(ISNUMBER(MATCH(DU104,DU99:DU103,0)),"=",""),"")</f>
        <v/>
      </c>
      <c r="DW104" s="90">
        <f>IF(AND(DU104=1,DU99=1),IF(DO104=1,1,0),IF(AND(DU104=1,DU100=1),IF(CN104=1,1,0),IF(AND(DU104=1,DU101=1),IF(DQ104=1,1,0),IF(AND(DU104=1,DU102=1),IF(DR104=1,1,0),IF(AND(DU104=1,DU103=1),IF(DS104=1,0),0)))))</f>
        <v>0</v>
      </c>
      <c r="DX104" s="244" t="str">
        <f t="shared" si="506"/>
        <v/>
      </c>
      <c r="DY104" s="248">
        <f t="shared" si="492"/>
        <v>0</v>
      </c>
      <c r="DZ104" s="244">
        <f>RANK(DY104,DY99:DY104,0)</f>
        <v>1</v>
      </c>
      <c r="EA104" s="244" t="str">
        <f>IF(ISNUMBER(MATCH(DZ104,DZ99:DZ103,0)),"=","")</f>
        <v>=</v>
      </c>
    </row>
    <row r="105" spans="1:131">
      <c r="B105" s="90"/>
      <c r="C105" s="90"/>
      <c r="D105" s="90"/>
      <c r="E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244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244"/>
      <c r="BR105" s="90"/>
      <c r="BS105" s="90"/>
      <c r="BT105" s="90"/>
      <c r="BU105" s="90"/>
      <c r="BX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244"/>
      <c r="CL105" s="90"/>
      <c r="CO105" s="90"/>
      <c r="CR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244"/>
      <c r="DF105" s="90"/>
      <c r="DI105" s="90"/>
      <c r="DL105" s="90"/>
      <c r="DN105" s="90"/>
      <c r="DO105" s="90"/>
      <c r="DP105" s="90"/>
      <c r="DQ105" s="90"/>
      <c r="DR105" s="90"/>
      <c r="DS105" s="90"/>
      <c r="DT105" s="90"/>
      <c r="DU105" s="90"/>
      <c r="DV105" s="90"/>
      <c r="DW105" s="90"/>
      <c r="DX105" s="244"/>
    </row>
    <row r="106" spans="1:131" ht="60" customHeight="1">
      <c r="A106" s="245" t="s">
        <v>619</v>
      </c>
      <c r="B106" s="93" t="s">
        <v>572</v>
      </c>
      <c r="C106" s="93" t="s">
        <v>573</v>
      </c>
      <c r="D106" s="93" t="s">
        <v>574</v>
      </c>
      <c r="E106" s="94" t="s">
        <v>598</v>
      </c>
      <c r="F106" s="94" t="s">
        <v>599</v>
      </c>
      <c r="G106" s="94" t="s">
        <v>600</v>
      </c>
      <c r="H106" s="94" t="s">
        <v>595</v>
      </c>
      <c r="I106" s="94" t="s">
        <v>601</v>
      </c>
      <c r="J106" s="302" t="s">
        <v>604</v>
      </c>
      <c r="K106" s="302"/>
      <c r="L106" s="94" t="s">
        <v>603</v>
      </c>
      <c r="M106" s="302" t="s">
        <v>605</v>
      </c>
      <c r="N106" s="302"/>
      <c r="O106" s="94" t="s">
        <v>560</v>
      </c>
      <c r="P106" s="302" t="s">
        <v>575</v>
      </c>
      <c r="Q106" s="302"/>
      <c r="R106" s="94" t="s">
        <v>576</v>
      </c>
      <c r="S106" s="302" t="s">
        <v>292</v>
      </c>
      <c r="T106" s="302"/>
      <c r="U106" s="302"/>
      <c r="V106" s="302"/>
      <c r="W106" s="302"/>
      <c r="X106" s="302"/>
      <c r="Y106" s="302" t="s">
        <v>577</v>
      </c>
      <c r="Z106" s="302"/>
      <c r="AA106" s="94" t="s">
        <v>590</v>
      </c>
      <c r="AB106" s="247" t="s">
        <v>578</v>
      </c>
      <c r="AC106" s="94" t="s">
        <v>595</v>
      </c>
      <c r="AD106" s="302" t="s">
        <v>604</v>
      </c>
      <c r="AE106" s="302"/>
      <c r="AF106" s="94" t="s">
        <v>602</v>
      </c>
      <c r="AG106" s="302" t="s">
        <v>605</v>
      </c>
      <c r="AH106" s="302"/>
      <c r="AI106" s="94" t="s">
        <v>560</v>
      </c>
      <c r="AJ106" s="302" t="s">
        <v>575</v>
      </c>
      <c r="AK106" s="302"/>
      <c r="AL106" s="94" t="s">
        <v>576</v>
      </c>
      <c r="AM106" s="302" t="s">
        <v>292</v>
      </c>
      <c r="AN106" s="302"/>
      <c r="AO106" s="302"/>
      <c r="AP106" s="302"/>
      <c r="AQ106" s="302"/>
      <c r="AR106" s="302"/>
      <c r="AS106" s="302" t="s">
        <v>577</v>
      </c>
      <c r="AT106" s="302"/>
      <c r="AU106" s="94" t="s">
        <v>590</v>
      </c>
      <c r="AV106" s="247" t="s">
        <v>579</v>
      </c>
      <c r="AW106" s="94" t="s">
        <v>595</v>
      </c>
      <c r="AX106" s="302" t="s">
        <v>604</v>
      </c>
      <c r="AY106" s="302"/>
      <c r="AZ106" s="94" t="s">
        <v>602</v>
      </c>
      <c r="BA106" s="302" t="s">
        <v>605</v>
      </c>
      <c r="BB106" s="302"/>
      <c r="BC106" s="94" t="s">
        <v>560</v>
      </c>
      <c r="BD106" s="302" t="s">
        <v>575</v>
      </c>
      <c r="BE106" s="302"/>
      <c r="BF106" s="94" t="s">
        <v>576</v>
      </c>
      <c r="BG106" s="302" t="s">
        <v>292</v>
      </c>
      <c r="BH106" s="302"/>
      <c r="BI106" s="302"/>
      <c r="BJ106" s="302"/>
      <c r="BK106" s="302"/>
      <c r="BL106" s="302"/>
      <c r="BM106" s="302" t="s">
        <v>577</v>
      </c>
      <c r="BN106" s="302"/>
      <c r="BO106" s="94" t="s">
        <v>590</v>
      </c>
      <c r="BP106" s="247" t="s">
        <v>580</v>
      </c>
      <c r="BQ106" s="94" t="s">
        <v>595</v>
      </c>
      <c r="BR106" s="302" t="s">
        <v>604</v>
      </c>
      <c r="BS106" s="302"/>
      <c r="BT106" s="94" t="s">
        <v>602</v>
      </c>
      <c r="BU106" s="302" t="s">
        <v>605</v>
      </c>
      <c r="BV106" s="302"/>
      <c r="BW106" s="94" t="s">
        <v>560</v>
      </c>
      <c r="BX106" s="302" t="s">
        <v>575</v>
      </c>
      <c r="BY106" s="302"/>
      <c r="BZ106" s="94" t="s">
        <v>576</v>
      </c>
      <c r="CA106" s="302" t="s">
        <v>292</v>
      </c>
      <c r="CB106" s="302"/>
      <c r="CC106" s="302"/>
      <c r="CD106" s="302"/>
      <c r="CE106" s="302"/>
      <c r="CF106" s="302"/>
      <c r="CG106" s="302" t="s">
        <v>577</v>
      </c>
      <c r="CH106" s="302"/>
      <c r="CI106" s="94" t="s">
        <v>590</v>
      </c>
      <c r="CJ106" s="247" t="s">
        <v>581</v>
      </c>
      <c r="CK106" s="94" t="s">
        <v>595</v>
      </c>
      <c r="CL106" s="302" t="s">
        <v>604</v>
      </c>
      <c r="CM106" s="302"/>
      <c r="CN106" s="94" t="s">
        <v>602</v>
      </c>
      <c r="CO106" s="302" t="s">
        <v>605</v>
      </c>
      <c r="CP106" s="302"/>
      <c r="CQ106" s="94" t="s">
        <v>560</v>
      </c>
      <c r="CR106" s="302" t="s">
        <v>575</v>
      </c>
      <c r="CS106" s="302"/>
      <c r="CT106" s="94" t="s">
        <v>576</v>
      </c>
      <c r="CU106" s="302" t="s">
        <v>292</v>
      </c>
      <c r="CV106" s="302"/>
      <c r="CW106" s="302"/>
      <c r="CX106" s="302"/>
      <c r="CY106" s="302"/>
      <c r="CZ106" s="302"/>
      <c r="DA106" s="302" t="s">
        <v>577</v>
      </c>
      <c r="DB106" s="302"/>
      <c r="DC106" s="94" t="s">
        <v>590</v>
      </c>
      <c r="DD106" s="247" t="s">
        <v>582</v>
      </c>
      <c r="DE106" s="94" t="s">
        <v>595</v>
      </c>
      <c r="DF106" s="302" t="s">
        <v>604</v>
      </c>
      <c r="DG106" s="302"/>
      <c r="DH106" s="94" t="s">
        <v>602</v>
      </c>
      <c r="DI106" s="302" t="s">
        <v>605</v>
      </c>
      <c r="DJ106" s="302"/>
      <c r="DK106" s="94" t="s">
        <v>560</v>
      </c>
      <c r="DL106" s="302" t="s">
        <v>575</v>
      </c>
      <c r="DM106" s="302"/>
      <c r="DN106" s="94" t="s">
        <v>576</v>
      </c>
      <c r="DO106" s="302" t="s">
        <v>292</v>
      </c>
      <c r="DP106" s="302"/>
      <c r="DQ106" s="302"/>
      <c r="DR106" s="302"/>
      <c r="DS106" s="302"/>
      <c r="DT106" s="302"/>
      <c r="DU106" s="302" t="s">
        <v>577</v>
      </c>
      <c r="DV106" s="302"/>
      <c r="DW106" s="94" t="s">
        <v>590</v>
      </c>
      <c r="DX106" s="247" t="s">
        <v>583</v>
      </c>
    </row>
    <row r="107" spans="1:131">
      <c r="A107" s="246" t="str">
        <f>Groups!R27</f>
        <v>Ha Yat Ting (Gloria) (Hong Kong China ) &amp; Lai Gon-Lap Stanley (Hong Kong China )</v>
      </c>
      <c r="B107" s="90">
        <f>SUM(COUNTIF(Results!K:K,A107),COUNTIF(Results!L:L,A107))</f>
        <v>0</v>
      </c>
      <c r="C107" s="90">
        <f>SUM(COUNTIF(Results!K:K,A107))</f>
        <v>0</v>
      </c>
      <c r="D107" s="90">
        <f>B107-C107</f>
        <v>0</v>
      </c>
      <c r="E107" s="90">
        <f>SUM(SUMIF(Results!B:B,A107,Results!C:C),SUMIF(Results!J:J,A107,Results!G:G),SUMIF(Results!B:B,A107,Results!D:D),SUMIF(Results!J:J,A107,Results!H:H))</f>
        <v>0</v>
      </c>
      <c r="F107" s="90">
        <f>SUM(SUMIF(Results!B:B,A107,Results!G:G),SUMIF(Results!J:J,A107,Results!C:C),SUMIF(Results!B:B,A107,Results!H:H),SUMIF(Results!J:J,A107,Results!D:D))</f>
        <v>0</v>
      </c>
      <c r="G107" s="108">
        <f>E107-F107</f>
        <v>0</v>
      </c>
      <c r="H107" s="90">
        <f>C107*3</f>
        <v>0</v>
      </c>
      <c r="I107" s="90">
        <f>SUM(SUMIF(Results!N:N,A107,Results!R:R),SUMIF(Results!T:T,A107,Results!X:X))</f>
        <v>0</v>
      </c>
      <c r="J107" s="90">
        <f>IF(B107=0,0,RANK(H107,H107:H112,0))</f>
        <v>0</v>
      </c>
      <c r="K107" s="90" t="str">
        <f>IF(J107=1,IF(ISNUMBER(MATCH(J107,J108:J112,0)),"=",""),"")</f>
        <v/>
      </c>
      <c r="L107" s="90">
        <f t="shared" ref="L107:L112" si="507">IF(J107=1,I107,-1)</f>
        <v>-1</v>
      </c>
      <c r="M107" s="90">
        <f>IF(B107=0,0,IF(ISERROR(RANK(L107,L107:L112,0)),0,RANK(L107,L107:L112,0)))</f>
        <v>0</v>
      </c>
      <c r="N107" s="90" t="str">
        <f>IF(M107=1,IF(ISNUMBER(MATCH(M107,M108:M112,0)),"=",""),"")</f>
        <v/>
      </c>
      <c r="O107" s="90">
        <f t="shared" ref="O107:O112" si="508">IF(M107=1,G107,-1)</f>
        <v>-1</v>
      </c>
      <c r="P107" s="90">
        <f>IF(B107=0,0,IF(ISERROR(RANK(O107,O107:O112,0)),0,RANK(O107,O107:O112,0)))</f>
        <v>0</v>
      </c>
      <c r="Q107" s="90" t="str">
        <f>IF(P107=1,IF(ISNUMBER(MATCH(P107,P108:P112,0)),"=",""),"")</f>
        <v/>
      </c>
      <c r="R107" s="90">
        <f>IF(CONCATENATE(P107,Q107)="1=",1,0)</f>
        <v>0</v>
      </c>
      <c r="S107" s="95"/>
      <c r="T107" s="90">
        <f>IF(AND(R107=1,R108=1),IF('Result Calculations'!$E252=$A107,1,0),0)</f>
        <v>0</v>
      </c>
      <c r="U107" s="90">
        <f>IF(AND(R107=1,R109=1),IF('Result Calculations'!$E253=$A107,1,0),0)</f>
        <v>0</v>
      </c>
      <c r="V107" s="90">
        <f>IF(AND(R107=1,R110=1),IF('Result Calculations'!$E254=$A107,1,0),0)</f>
        <v>0</v>
      </c>
      <c r="W107" s="90">
        <f>IF(AND(R107=1,R111=1),IF('Result Calculations'!$E255=$A107,1,0),0)</f>
        <v>0</v>
      </c>
      <c r="X107" s="90">
        <f>IF(AND(R107=1,R112=1),IF('Result Calculations'!$E256=$A107,1,0),0)</f>
        <v>0</v>
      </c>
      <c r="Y107" s="90">
        <f t="shared" ref="Y107:Y112" si="509">SUM(S107:X107)</f>
        <v>0</v>
      </c>
      <c r="Z107" s="90" t="str">
        <f>IF(Y107=1,IF(ISNUMBER(MATCH(Y107,Y108:Y112,0)),"=",""),"")</f>
        <v/>
      </c>
      <c r="AA107" s="90">
        <f>IF(AND(Y107=1,Y108=1),IF(T107=1,1,0),IF(AND(Y107=1,Y109=1),IF(U107=1,1,0),IF(AND(Y107=1,Y110=1),IF(V107=1,1,0),IF(AND(Y107=1,Y111=1),IF(W107=1,1,0),IF(AND(Y107=1,Y112=1),IF(X107=1,0),0)))))</f>
        <v>0</v>
      </c>
      <c r="AB107" s="244" t="str">
        <f>IF(J107=1,IF(K107="=",IF(M107=1,IF(N107="=",IF(P107=1,IF(Q107="=",IF(Y107=1,IF(Z107="=",IF(AA107=1,1,""),1),""),1),""),1),""),1),"")</f>
        <v/>
      </c>
      <c r="AC107" s="90">
        <f t="shared" ref="AC107:AC112" si="510">IF(OR(B107=0,AB107=1),0,H107)</f>
        <v>0</v>
      </c>
      <c r="AD107" s="90">
        <f>IF(OR(AB107=1,B107=0),0,IF(ISERROR(RANK(AC107,AC107:AC112,0)),0,RANK(AC107,AC107:AC112,0)))</f>
        <v>0</v>
      </c>
      <c r="AE107" s="90" t="str">
        <f>IF(AD107=1,IF(ISNUMBER(MATCH(AD107,AD108:AD112,0)),"=",""),"")</f>
        <v/>
      </c>
      <c r="AF107" s="90">
        <f t="shared" ref="AF107:AF112" si="511">IF(AD107=1,I107,-1)</f>
        <v>-1</v>
      </c>
      <c r="AG107" s="90">
        <f>IF(OR(AB107=1,B107=0),0,IF(ISERROR(RANK(AF107,AF107:AF112,0)),0,RANK(AF107,AF107:AF112,0)))</f>
        <v>0</v>
      </c>
      <c r="AH107" s="90" t="str">
        <f>IF(AG107=1,IF(ISNUMBER(MATCH(AG107,AG108:AG112,0)),"=",""),"")</f>
        <v/>
      </c>
      <c r="AI107" s="90">
        <f t="shared" ref="AI107:AI112" si="512">IF(AG107=1,G107,-1)</f>
        <v>-1</v>
      </c>
      <c r="AJ107" s="90">
        <f>IF(OR(AB107=1,B107=0),0,IF(ISERROR(RANK(AI107,AI107:AI112,0)),0,RANK(AI107,AI107:AI112,0)))</f>
        <v>0</v>
      </c>
      <c r="AK107" s="90" t="str">
        <f>IF(AJ107=1,IF(ISNUMBER(MATCH(AJ107,AJ108:AJ112,0)),"=",""),"")</f>
        <v/>
      </c>
      <c r="AL107" s="90">
        <f>IF(CONCATENATE(AJ107,AK107)="1=",1,0)</f>
        <v>0</v>
      </c>
      <c r="AM107" s="95"/>
      <c r="AN107" s="90">
        <f>IF(AND(AL107=1,AL108=1),IF('Result Calculations'!$E252=$A107,1,0),0)</f>
        <v>0</v>
      </c>
      <c r="AO107" s="90">
        <f>IF(AND(AL107=1,AL109=1),IF('Result Calculations'!$E253=$A107,1,0),0)</f>
        <v>0</v>
      </c>
      <c r="AP107" s="90">
        <f>IF(AND(AL107=1,AL110=1),IF('Result Calculations'!$E254=$A107,1,0),0)</f>
        <v>0</v>
      </c>
      <c r="AQ107" s="90">
        <f>IF(AND(AL107=1,AL111=1),IF('Result Calculations'!$E255=$A107,1,0),0)</f>
        <v>0</v>
      </c>
      <c r="AR107" s="90">
        <f>IF(AND(AL107=1,AL112=1),IF('Result Calculations'!$E256=$A107,1,0),0)</f>
        <v>0</v>
      </c>
      <c r="AS107" s="90">
        <f t="shared" ref="AS107:AS112" si="513">SUM(AM107:AR107)</f>
        <v>0</v>
      </c>
      <c r="AT107" s="90" t="str">
        <f>IF(AS107=1,IF(ISNUMBER(MATCH(AS107,AS108:AS112,0)),"=",""),"")</f>
        <v/>
      </c>
      <c r="AU107" s="90">
        <f>IF(AND(AS107=1,AS108=1),IF(AN107=1,1,0),IF(AND(AS107=1,AS109=1),IF(AO107=1,1,0),IF(AND(AS107=1,AS110=1),IF(AP107=1,1,0),IF(AND(AS107=1,AS111=1),IF(AQ107=1,1,0),IF(AND(AS107=1,AS112=1),IF(AR107=1,0),0)))))</f>
        <v>0</v>
      </c>
      <c r="AV107" s="244" t="str">
        <f>IF(AD107=1,IF(AE107="=",IF(AG107=1,IF(AH107="=",IF(AJ107=1,IF(AK107="=",IF(AS107=1,IF(AT107="=",IF(AU107=1,2,""),2),""),2),""),2),""),2),"")</f>
        <v/>
      </c>
      <c r="AW107" s="90">
        <f t="shared" ref="AW107:AW112" si="514">IF(OR(B107=0,AB107=1,AV107=2),0,H107)</f>
        <v>0</v>
      </c>
      <c r="AX107" s="90">
        <f>IF(OR(AB107=1,B107=0,AV107=2),0,IF(ISERROR(RANK(AW107,AW107:AW112,0)),0,RANK(AW107,AW107:AW112,0)))</f>
        <v>0</v>
      </c>
      <c r="AY107" s="90" t="str">
        <f>IF(AX107=1,IF(ISNUMBER(MATCH(AX107,AX108:AX112,0)),"=",""),"")</f>
        <v/>
      </c>
      <c r="AZ107" s="90">
        <f t="shared" ref="AZ107:AZ112" si="515">IF(OR(AB107=1,B107=0,AV107=2),0,I107)</f>
        <v>0</v>
      </c>
      <c r="BA107" s="90">
        <f>IF(OR(AB107=1,B107=0,AV107=2),0,IF(ISERROR(RANK(AZ107,AZ107:AZ112,0)),0,RANK(AZ107,AZ107:AZ112,0)))</f>
        <v>0</v>
      </c>
      <c r="BB107" s="90" t="str">
        <f>IF(BA107=1,IF(ISNUMBER(MATCH(BA107,BA108:BA112,0)),"=",""),"")</f>
        <v/>
      </c>
      <c r="BC107" s="108">
        <f t="shared" ref="BC107:BC112" si="516">IF(OR(B107=0,AB107=1,AV107=2),0,G107)</f>
        <v>0</v>
      </c>
      <c r="BD107" s="90">
        <f>IF(OR(AB107=1,B107=0,AV107=2),0,IF(ISERROR(RANK(BC107,BC107:BC112,0)),0,RANK(BC107,BC107:BC112,0)))</f>
        <v>0</v>
      </c>
      <c r="BE107" s="90" t="str">
        <f>IF(BD107=1,IF(ISNUMBER(MATCH(BD107,BD108:BD112,0)),"=",""),"")</f>
        <v/>
      </c>
      <c r="BF107" s="90">
        <f>IF(CONCATENATE(BD107,BE107)="1=",1,0)</f>
        <v>0</v>
      </c>
      <c r="BG107" s="95"/>
      <c r="BH107" s="90">
        <f>IF(AND(BF107=1,BF108=1),IF('Result Calculations'!$E252=$A107,1,0),0)</f>
        <v>0</v>
      </c>
      <c r="BI107" s="90">
        <f>IF(AND(BF107=1,BF109=1),IF('Result Calculations'!$E253=$A107,1,0),0)</f>
        <v>0</v>
      </c>
      <c r="BJ107" s="90">
        <f>IF(AND(BF107=1,BF110=1),IF('Result Calculations'!$E254=$A107,1,0),0)</f>
        <v>0</v>
      </c>
      <c r="BK107" s="90">
        <f>IF(AND(BF107=1,BF111=1),IF('Result Calculations'!$E255=$A107,1,0),0)</f>
        <v>0</v>
      </c>
      <c r="BL107" s="90">
        <f>IF(AND(BF107=1,BF112=1),IF('Result Calculations'!$E256=$A107,1,0),0)</f>
        <v>0</v>
      </c>
      <c r="BM107" s="90">
        <f t="shared" ref="BM107:BM112" si="517">SUM(BG107:BL107)</f>
        <v>0</v>
      </c>
      <c r="BN107" s="90" t="str">
        <f>IF(BM107=1,IF(ISNUMBER(MATCH(BM107,BM108:BM112,0)),"=",""),"")</f>
        <v/>
      </c>
      <c r="BO107" s="90">
        <f>IF(AND(BM107=1,BM108=1),IF(BH107=1,1,0),IF(AND(BM107=1,BM109=1),IF(BI107=1,1,0),IF(AND(BM107=1,BM110=1),IF(BJ107=1,1,0),IF(AND(BM107=1,BM111=1),IF(BK107=1,1,0),IF(AND(BM107=1,BM112=1),IF(BL107=1,0),0)))))</f>
        <v>0</v>
      </c>
      <c r="BP107" s="244" t="str">
        <f t="shared" ref="BP107:BP112" si="518">IF(AX107=1,IF(AY107="=",IF(BA107=1,IF(BB107="=",IF(BD107=1,IF(BE107="=",IF(BM107=1,IF(BN107="=",IF(BO107=1,3,""),3),""),3),""),3),""),3),"")</f>
        <v/>
      </c>
      <c r="BQ107" s="90">
        <f t="shared" ref="BQ107:BQ112" si="519">IF(OR(B107=0,AB107=1,AV107=2,BP107=3),0,H107)</f>
        <v>0</v>
      </c>
      <c r="BR107" s="90">
        <f>IF(OR(AB107=1,B107=0,AV107=2,BP107=3),0,IF(ISERROR(RANK(BQ107,BQ107:BQ112,0)),0,RANK(BQ107,BQ107:BQ112,0)))</f>
        <v>0</v>
      </c>
      <c r="BS107" s="90" t="str">
        <f>IF(BR107=1,IF(ISNUMBER(MATCH(BR107,BR108:BR112,0)),"=",""),"")</f>
        <v/>
      </c>
      <c r="BT107" s="90">
        <f t="shared" ref="BT107:BT112" si="520">IF(OR(AB107=1,B107=0,AV107=2,BP107=3),0,I107)</f>
        <v>0</v>
      </c>
      <c r="BU107" s="90">
        <f>IF(OR(AB107=1,B107=0,AV107=2,BP107=3),0,IF(ISERROR(RANK(BT107,BT107:BT112,0)),0,RANK(BT107,BT107:BT112,0)))</f>
        <v>0</v>
      </c>
      <c r="BV107" s="90" t="str">
        <f>IF(BU107=1,IF(ISNUMBER(MATCH(BU107,BU108:BU112,0)),"=",""),"")</f>
        <v/>
      </c>
      <c r="BW107" s="108">
        <f t="shared" ref="BW107:BW112" si="521">IF(OR(B107=0,AB107=1,AV107=2,BP107=3),0,G107)</f>
        <v>0</v>
      </c>
      <c r="BX107" s="90">
        <f>IF(OR(AB107=1,B107=0,AV107=2,BP107=3),0,IF(ISERROR(RANK(BW107,BW107:BW112,0)),0,RANK(BW107,BW107:BW112,0)))</f>
        <v>0</v>
      </c>
      <c r="BY107" s="90" t="str">
        <f>IF(BX107=1,IF(ISNUMBER(MATCH(BX107,BX108:BX112,0)),"=",""),"")</f>
        <v/>
      </c>
      <c r="BZ107" s="90">
        <f>IF(CONCATENATE(BX107,BY107)="1=",1,0)</f>
        <v>0</v>
      </c>
      <c r="CA107" s="95"/>
      <c r="CB107" s="90">
        <f>IF(AND(BZ107=1,BZ108=1),IF('Result Calculations'!$E252=$A107,1,0),0)</f>
        <v>0</v>
      </c>
      <c r="CC107" s="90">
        <f>IF(AND(BZ107=1,BZ109=1),IF('Result Calculations'!$E253=$A107,1,0),0)</f>
        <v>0</v>
      </c>
      <c r="CD107" s="90">
        <f>IF(AND(BZ107=1,BZ110=1),IF('Result Calculations'!$E254=$A107,1,0),0)</f>
        <v>0</v>
      </c>
      <c r="CE107" s="90">
        <f>IF(AND(BZ107=1,BZ111=1),IF('Result Calculations'!$E255=$A107,1,0),0)</f>
        <v>0</v>
      </c>
      <c r="CF107" s="90">
        <f>IF(AND(BZ107=1,BZ112=1),IF('Result Calculations'!$E256=$A107,1,0),0)</f>
        <v>0</v>
      </c>
      <c r="CG107" s="90">
        <f t="shared" ref="CG107:CG112" si="522">SUM(CA107:CF107)</f>
        <v>0</v>
      </c>
      <c r="CH107" s="90" t="str">
        <f>IF(CG107=1,IF(ISNUMBER(MATCH(CG107,CG108:CG112,0)),"=",""),"")</f>
        <v/>
      </c>
      <c r="CI107" s="90">
        <f>IF(AND(CG107=1,CG108=1),IF(CB107=1,1,0),IF(AND(CG107=1,CG109=1),IF(CC107=1,1,0),IF(AND(CG107=1,CG110=1),IF(CD107=1,1,0),IF(AND(CG107=1,CG111=1),IF(CE107=1,1,0),IF(AND(CG107=1,CG112=1),IF(CF107=1,0),0)))))</f>
        <v>0</v>
      </c>
      <c r="CJ107" s="244" t="str">
        <f>IF(BR107=1,IF(BS107="=",IF(BU107=1,IF(BV107="=",IF(BX107=1,IF(BY107="=",IF(CG107=1,IF(CH107="=",IF(CI107=1,4,""),4),""),4),""),4),""),4),"")</f>
        <v/>
      </c>
      <c r="CK107" s="90">
        <f t="shared" ref="CK107:CK112" si="523">IF(OR(B107=0,AB107=1,AV107=2,BP107=3,CJ107=4),0,H107)</f>
        <v>0</v>
      </c>
      <c r="CL107" s="90">
        <f>IF(OR(AB107=1,B107=0,AV107=2,BP107=3,CJ107=4),0,IF(ISERROR(RANK(CK107,CK107:CK112,0)),0,RANK(CK107,CK107:CK112,0)))</f>
        <v>0</v>
      </c>
      <c r="CM107" s="90" t="str">
        <f>IF(CL107=1,IF(ISNUMBER(MATCH(CL107,CL108:CL112,0)),"=",""),"")</f>
        <v/>
      </c>
      <c r="CN107" s="90">
        <f t="shared" ref="CN107:CN112" si="524">IF(OR(AB107=1,B107=0,AV107=2,BP107=3,CJ107=4),0,I107)</f>
        <v>0</v>
      </c>
      <c r="CO107" s="90">
        <f>IF(OR(AB107=1,B107=0,AV107=2,BP107=3,CJ107=4),0,IF(ISERROR(RANK(CN107,CN107:CN112,0)),0,RANK(CN107,CN107:CN112,0)))</f>
        <v>0</v>
      </c>
      <c r="CP107" s="90" t="str">
        <f>IF(CO107=1,IF(ISNUMBER(MATCH(CO107,CO108:CO112,0)),"=",""),"")</f>
        <v/>
      </c>
      <c r="CQ107" s="108">
        <f t="shared" ref="CQ107:CQ112" si="525">IF(OR(B107=0,AB107=1,AV107=2,BP107=3,CJ107=4),0,G107)</f>
        <v>0</v>
      </c>
      <c r="CR107" s="90">
        <f>IF(OR(AB107=1,B107=0,AV107=2,BP107=3,CJ107=4),0,IF(ISERROR(RANK(CQ107,CQ107:CQ112,0)),0,RANK(CQ107,CQ107:CQ112,0)))</f>
        <v>0</v>
      </c>
      <c r="CS107" s="90" t="str">
        <f>IF(CR107=1,IF(ISNUMBER(MATCH(CR107,CR108:CR112,0)),"=",""),"")</f>
        <v/>
      </c>
      <c r="CT107" s="90">
        <f>IF(CONCATENATE(CR107,CS107)="1=",1,0)</f>
        <v>0</v>
      </c>
      <c r="CU107" s="95"/>
      <c r="CV107" s="90">
        <f>IF(AND(CT107=1,CT108=1),IF('Result Calculations'!$E252=$A107,1,0),0)</f>
        <v>0</v>
      </c>
      <c r="CW107" s="90">
        <f>IF(AND(CT107=1,CT109=1),IF('Result Calculations'!$E253=$A107,1,0),0)</f>
        <v>0</v>
      </c>
      <c r="CX107" s="90">
        <f>IF(AND(CT107=1,CT110=1),IF('Result Calculations'!$E254=$A107,1,0),0)</f>
        <v>0</v>
      </c>
      <c r="CY107" s="90">
        <f>IF(AND(CT107=1,CT111=1),IF('Result Calculations'!$E255=$A107,1,0),0)</f>
        <v>0</v>
      </c>
      <c r="CZ107" s="90">
        <f>IF(AND(CT107=1,CT112=1),IF('Result Calculations'!$E256=$A107,1,0),0)</f>
        <v>0</v>
      </c>
      <c r="DA107" s="90">
        <f t="shared" ref="DA107:DA112" si="526">SUM(CU107:CZ107)</f>
        <v>0</v>
      </c>
      <c r="DB107" s="90" t="str">
        <f>IF(DA107=1,IF(ISNUMBER(MATCH(DA107,DA108:DA112,0)),"=",""),"")</f>
        <v/>
      </c>
      <c r="DC107" s="90">
        <f>IF(AND(DA107=1,DA108=1),IF(CV107=1,1,0),IF(AND(DA107=1,DA109=1),IF(CW107=1,1,0),IF(AND(DA107=1,DA110=1),IF(CX107=1,1,0),IF(AND(DA107=1,DA111=1),IF(CY107=1,1,0),IF(AND(DA107=1,DA112=1),IF(CZ107=1,0),0)))))</f>
        <v>0</v>
      </c>
      <c r="DD107" s="244" t="str">
        <f>IF(CL107=1,IF(CM107="=",IF(CO107=1,IF(CP107="=",IF(CR107=1,IF(CS107="=",IF(DA107=1,IF(DB107="=",IF(DC107=1,5,""),5),""),5),""),5),""),5),"")</f>
        <v/>
      </c>
      <c r="DE107" s="90">
        <f t="shared" ref="DE107:DE112" si="527">IF(OR(B107=0,AB107=1,AV107=2,BP107=3,CJ107=4,DD107=5),0,H107)</f>
        <v>0</v>
      </c>
      <c r="DF107" s="90">
        <f>IF(OR(AB107=1,B107=0,AV107=2,BP107=3,CJ107=4,DD107=5),0,IF(ISERROR(RANK(DE107,DE107:DE112,0)),0,RANK(DE107,DE107:DE112,0)))</f>
        <v>0</v>
      </c>
      <c r="DG107" s="90" t="str">
        <f>IF(DF107=1,IF(ISNUMBER(MATCH(DF107,DF108:DF112,0)),"=",""),"")</f>
        <v/>
      </c>
      <c r="DH107" s="90">
        <f t="shared" ref="DH107:DH112" si="528">IF(OR(AB107=1,B107=0,AV107=2,BP107=3,CJ107=4,DD107=5),0,I107)</f>
        <v>0</v>
      </c>
      <c r="DI107" s="90">
        <f>IF(OR(AB107=1,B107=0,AV107=2,BP107=3,CJ107=4,DD107=5),0,IF(ISERROR(RANK(DH107,DH107:DH112,0)),0,RANK(DH107,DH107:DH112,0)))</f>
        <v>0</v>
      </c>
      <c r="DJ107" s="90" t="str">
        <f>IF(DI107=1,IF(ISNUMBER(MATCH(DI107,DI108:DI112,0)),"=",""),"")</f>
        <v/>
      </c>
      <c r="DK107" s="108">
        <f t="shared" ref="DK107:DK112" si="529">IF(OR(B107=0,AB107=1,AV107=2,BP107=3,CJ107=4,DD107=5),0,G107)</f>
        <v>0</v>
      </c>
      <c r="DL107" s="90">
        <f>IF(OR(AB107=1,B107=0,AV107=2,BP107=3,CJ107=4,DD107=5),0,IF(ISERROR(RANK(DK107,DK107:DK112,0)),0,RANK(DK107,DK107:DK112,0)))</f>
        <v>0</v>
      </c>
      <c r="DM107" s="90" t="str">
        <f>IF(DL107=1,IF(ISNUMBER(MATCH(DL107,DL108:DL112,0)),"=",""),"")</f>
        <v/>
      </c>
      <c r="DN107" s="90">
        <f>IF(CONCATENATE(DL107,DM107)="1=",1,0)</f>
        <v>0</v>
      </c>
      <c r="DO107" s="95"/>
      <c r="DP107" s="90">
        <f>IF(AND(DN107=1,DN108=1),IF('Result Calculations'!$E252=$A107,1,0),0)</f>
        <v>0</v>
      </c>
      <c r="DQ107" s="90">
        <f>IF(AND(DN107=1,DN109=1),IF('Result Calculations'!$E253=$A107,1,0),0)</f>
        <v>0</v>
      </c>
      <c r="DR107" s="90">
        <f>IF(AND(DN107=1,DN110=1),IF('Result Calculations'!$E254=$A107,1,0),0)</f>
        <v>0</v>
      </c>
      <c r="DS107" s="90">
        <f>IF(AND(DN107=1,DN111=1),IF('Result Calculations'!$E255=$A107,1,0),0)</f>
        <v>0</v>
      </c>
      <c r="DT107" s="90">
        <f>IF(AND(DN107=1,DN112=1),IF('Result Calculations'!$E256=$A107,1,0),0)</f>
        <v>0</v>
      </c>
      <c r="DU107" s="90">
        <f t="shared" ref="DU107:DU112" si="530">SUM(DO107:DT107)</f>
        <v>0</v>
      </c>
      <c r="DV107" s="90" t="str">
        <f>IF(DU107=1,IF(ISNUMBER(MATCH(DU107,DU108:DU112,0)),"=",""),"")</f>
        <v/>
      </c>
      <c r="DW107" s="90">
        <f>IF(AND(DU107=1,DU108=1),IF(DP107=1,1,0),IF(AND(DU107=1,DU109=1),IF(DQ107=1,1,0),IF(AND(DU107=1,DU110=1),IF(DR107=1,1,0),IF(AND(DU107=1,DU111=1),IF(DS107=1,1,0),IF(AND(DU107=1,DU112=1),IF(DT107=1,0),0)))))</f>
        <v>0</v>
      </c>
      <c r="DX107" s="244" t="str">
        <f>IF(DF107=1,IF(DG107="=",IF(DI107=1,IF(DJ107="=",IF(DL107=1,IF(DM107="=",IF(DU107=1,IF(DV107="=",IF(DW107=1,6,""),6),""),6),""),6),""),6),"")</f>
        <v/>
      </c>
      <c r="DY107" s="248">
        <f t="shared" ref="DY107:DY112" si="531">IF(AB107=1,6,IF(AV107=2,5,IF(BP107=3,4,IF(CJ107=4,3,IF(DD107=5,2,IF(DX107=6,1,0))))))</f>
        <v>0</v>
      </c>
      <c r="DZ107" s="244">
        <f>RANK(DY107,DY107:DY112,0)</f>
        <v>1</v>
      </c>
      <c r="EA107" s="244" t="str">
        <f>IF(ISNUMBER(MATCH(DZ107,DZ108:DZ112,0)),"=","")</f>
        <v>=</v>
      </c>
    </row>
    <row r="108" spans="1:131">
      <c r="A108" s="246" t="str">
        <f>Groups!R28</f>
        <v>Cindy Royet  (France) &amp; Maxime Faure  (France)</v>
      </c>
      <c r="B108" s="90">
        <f>SUM(COUNTIF(Results!K:K,A108),COUNTIF(Results!L:L,A108))</f>
        <v>0</v>
      </c>
      <c r="C108" s="90">
        <f>SUM(COUNTIF(Results!K:K,A108))</f>
        <v>0</v>
      </c>
      <c r="D108" s="90">
        <f t="shared" ref="D108:D112" si="532">B108-C108</f>
        <v>0</v>
      </c>
      <c r="E108" s="90">
        <f>SUM(SUMIF(Results!B:B,A108,Results!C:C),SUMIF(Results!J:J,A108,Results!G:G),SUMIF(Results!B:B,A108,Results!D:D),SUMIF(Results!J:J,A108,Results!H:H))</f>
        <v>0</v>
      </c>
      <c r="F108" s="90">
        <f>SUM(SUMIF(Results!B:B,A108,Results!G:G),SUMIF(Results!J:J,A108,Results!C:C),SUMIF(Results!B:B,A108,Results!H:H),SUMIF(Results!J:J,A108,Results!D:D))</f>
        <v>0</v>
      </c>
      <c r="G108" s="108">
        <f t="shared" ref="G108:G112" si="533">E108-F108</f>
        <v>0</v>
      </c>
      <c r="H108" s="90">
        <f t="shared" ref="H108:H112" si="534">C108*3</f>
        <v>0</v>
      </c>
      <c r="I108" s="90">
        <f>SUM(SUMIF(Results!N:N,A108,Results!R:R),SUMIF(Results!T:T,A108,Results!X:X))</f>
        <v>0</v>
      </c>
      <c r="J108" s="90">
        <f>IF(B108=0,0,RANK(H108,H107:H112,0))</f>
        <v>0</v>
      </c>
      <c r="K108" s="90" t="str">
        <f>IF(J108=1,IF(ISNUMBER(MATCH(J108,J109:J112,0)),"=",IF(ISNUMBER(MATCH(J108,J107,0)),"=","")),"")</f>
        <v/>
      </c>
      <c r="L108" s="90">
        <f t="shared" si="507"/>
        <v>-1</v>
      </c>
      <c r="M108" s="90">
        <f>IF(B108=0,0,IF(ISERROR(RANK(L108,L107:L112,0)),0,RANK(L108,L107:L112,0)))</f>
        <v>0</v>
      </c>
      <c r="N108" s="90" t="str">
        <f>IF(M108=1,IF(ISNUMBER(MATCH(M108,M109:M112,0)),"=",IF(ISNUMBER(MATCH(M108,M107,0)),"=","")),"")</f>
        <v/>
      </c>
      <c r="O108" s="90">
        <f t="shared" si="508"/>
        <v>-1</v>
      </c>
      <c r="P108" s="90">
        <f>IF(B108=0,0,IF(ISERROR(RANK(O108,O107:O112,0)),0,RANK(O108,O107:O112,0)))</f>
        <v>0</v>
      </c>
      <c r="Q108" s="90" t="str">
        <f>IF(P108=1,IF(ISNUMBER(MATCH(P108,P109:P112,0)),"=",IF(ISNUMBER(MATCH(P108,P107,0)),"=","")),"")</f>
        <v/>
      </c>
      <c r="R108" s="90">
        <f t="shared" ref="R108:R112" si="535">IF(CONCATENATE(P108,Q108)="1=",1,0)</f>
        <v>0</v>
      </c>
      <c r="S108" s="90">
        <f>IF(AND(R107=1,R108=1),IF('Result Calculations'!$E252=$A108,1,0),0)</f>
        <v>0</v>
      </c>
      <c r="T108" s="95"/>
      <c r="U108" s="90">
        <f>IF(AND(R108=1,R109=1),IF('Result Calculations'!$E257=$A108,1,0),0)</f>
        <v>0</v>
      </c>
      <c r="V108" s="90">
        <f>IF(AND(R108=1,R110=1),IF('Result Calculations'!$E258=$A108,1,0),0)</f>
        <v>0</v>
      </c>
      <c r="W108" s="90">
        <f>IF(AND(R108=1,R111=1),IF('Result Calculations'!$E259=$A108,1,0),0)</f>
        <v>0</v>
      </c>
      <c r="X108" s="90">
        <f>IF(AND(R108=1,R112=1),IF('Result Calculations'!$E260=$A108,1,0),0)</f>
        <v>0</v>
      </c>
      <c r="Y108" s="90">
        <f t="shared" si="509"/>
        <v>0</v>
      </c>
      <c r="Z108" s="90" t="str">
        <f>IF(Y108=1,IF(ISNUMBER(MATCH(Y108,Y109:Y112,0)),"=",IF(ISNUMBER(MATCH(Y108,Y107,0)),"=","")),"")</f>
        <v/>
      </c>
      <c r="AA108" s="90">
        <f>IF(AND(Y108=1,Y107=1),IF(S108=1,1,0),IF(AND(Y108=1,Y109=1),IF(U108=1,1,0),IF(AND(Y108=1,Y110=1),IF(V108=1,1,0),IF(AND(Y108=1,Y111=1),IF(W108=1,1,0),IF(AND(Y108=1,Y112=1),IF(X108=1,0),0)))))</f>
        <v>0</v>
      </c>
      <c r="AB108" s="244" t="str">
        <f t="shared" ref="AB108:AB112" si="536">IF(J108=1,IF(K108="=",IF(M108=1,IF(N108="=",IF(P108=1,IF(Q108="=",IF(Y108=1,IF(Z108="=",IF(AA108=1,2,""),2),""),2),""),2),""),2),"")</f>
        <v/>
      </c>
      <c r="AC108" s="90">
        <f t="shared" si="510"/>
        <v>0</v>
      </c>
      <c r="AD108" s="90">
        <f>IF(OR(AB108=1,B108=0),0,IF(ISERROR(RANK(AC108,AC107:AC112,0)),0,RANK(AC108,AC107:AC112,0)))</f>
        <v>0</v>
      </c>
      <c r="AE108" s="90" t="str">
        <f>IF(AD108=1,IF(ISNUMBER(MATCH(AD108,AD109:AD112,0)),"=",IF(ISNUMBER(MATCH(AD108,AD107,0)),"=","")),"")</f>
        <v/>
      </c>
      <c r="AF108" s="90">
        <f t="shared" si="511"/>
        <v>-1</v>
      </c>
      <c r="AG108" s="90">
        <f>IF(OR(AB108=1,B108=0),0,IF(ISERROR(RANK(AF108,AF107:AF112,0)),0,RANK(AF108,AF107:AF112,0)))</f>
        <v>0</v>
      </c>
      <c r="AH108" s="90" t="str">
        <f>IF(AG108=1,IF(ISNUMBER(MATCH(AG108,AG109:AG112,0)),"=",IF(ISNUMBER(MATCH(AG108,AG107,0)),"=","")),"")</f>
        <v/>
      </c>
      <c r="AI108" s="90">
        <f t="shared" si="512"/>
        <v>-1</v>
      </c>
      <c r="AJ108" s="90">
        <f>IF(OR(AB108=1,B108=0),0,IF(ISERROR(RANK(AI108,AI107:AI112,0)),0,RANK(AI108,AI107:AI112,0)))</f>
        <v>0</v>
      </c>
      <c r="AK108" s="90" t="str">
        <f>IF(AJ108=1,IF(ISNUMBER(MATCH(AJ108,AJ109:AJ112,0)),"=",IF(ISNUMBER(MATCH(AJ108,AJ107,0)),"=","")),"")</f>
        <v/>
      </c>
      <c r="AL108" s="90">
        <f t="shared" ref="AL108:AL112" si="537">IF(CONCATENATE(AJ108,AK108)="1=",1,0)</f>
        <v>0</v>
      </c>
      <c r="AM108" s="90">
        <f>IF(AND(AL107=1,AL108=1),IF('Result Calculations'!$E252=$A108,1,0),0)</f>
        <v>0</v>
      </c>
      <c r="AN108" s="95"/>
      <c r="AO108" s="90">
        <f>IF(AND(AL108=1,AL109=1),IF('Result Calculations'!$E257=$A108,1,0),0)</f>
        <v>0</v>
      </c>
      <c r="AP108" s="90">
        <f>IF(AND(AL108=1,AL110=1),IF('Result Calculations'!$E258=$A108,1,0),0)</f>
        <v>0</v>
      </c>
      <c r="AQ108" s="90">
        <f>IF(AND(AL108=1,AL111=1),IF('Result Calculations'!$E259=$A108,1,0),0)</f>
        <v>0</v>
      </c>
      <c r="AR108" s="90">
        <f>IF(AND(AL108=1,AL112=1),IF('Result Calculations'!$E260=$A108,1,0),0)</f>
        <v>0</v>
      </c>
      <c r="AS108" s="90">
        <f t="shared" si="513"/>
        <v>0</v>
      </c>
      <c r="AT108" s="90" t="str">
        <f>IF(AS108=1,IF(ISNUMBER(MATCH(AS108,AS109:AS112,0)),"=",IF(ISNUMBER(MATCH(AS108,AS107,0)),"=","")),"")</f>
        <v/>
      </c>
      <c r="AU108" s="90">
        <f>IF(AND(AS108=1,AS107=1),IF(AM108=1,1,0),IF(AND(AS108=1,AS109=1),IF(AO108=1,1,0),IF(AND(AS108=1,AS110=1),IF(AP108=1,1,0),IF(AND(AS108=1,AS111=1),IF(AQ108=1,1,0),IF(AND(AS108=1,AS112=1),IF(AR108=1,0),0)))))</f>
        <v>0</v>
      </c>
      <c r="AV108" s="244" t="str">
        <f t="shared" ref="AV108:AV112" si="538">IF(AD108=1,IF(AE108="=",IF(AG108=1,IF(AH108="=",IF(AJ108=1,IF(AK108="=",IF(AS108=1,IF(AT108="=",IF(AU108=1,2,""),2),""),2),""),2),""),2),"")</f>
        <v/>
      </c>
      <c r="AW108" s="90">
        <f t="shared" si="514"/>
        <v>0</v>
      </c>
      <c r="AX108" s="90">
        <f>IF(OR(AB108=1,B108=0,AV108=2),0,IF(ISERROR(RANK(AW108,AW107:AW112,0)),0,RANK(AW108,AW107:AW112,0)))</f>
        <v>0</v>
      </c>
      <c r="AY108" s="90" t="str">
        <f>IF(AX108=1,IF(ISNUMBER(MATCH(AX108,AX109:AX112,0)),"=",IF(ISNUMBER(MATCH(AX108,AX107,0)),"=","")),"")</f>
        <v/>
      </c>
      <c r="AZ108" s="90">
        <f t="shared" si="515"/>
        <v>0</v>
      </c>
      <c r="BA108" s="90">
        <f>IF(OR(AB108=1,B108=0,AV108=2),0,IF(ISERROR(RANK(AZ108,AZ107:AZ112,0)),0,RANK(AZ108,AZ107:AZ112,0)))</f>
        <v>0</v>
      </c>
      <c r="BB108" s="90" t="str">
        <f>IF(BA108=1,IF(ISNUMBER(MATCH(BA108,BA109:BA112,0)),"=",IF(ISNUMBER(MATCH(BA108,BA107,0)),"=","")),"")</f>
        <v/>
      </c>
      <c r="BC108" s="108">
        <f t="shared" si="516"/>
        <v>0</v>
      </c>
      <c r="BD108" s="90">
        <f>IF(OR(AB108=1,B108=0,AV108=2),0,IF(ISERROR(RANK(BC108,BC107:BC112,0)),0,RANK(BC108,BC107:BC112,0)))</f>
        <v>0</v>
      </c>
      <c r="BE108" s="90" t="str">
        <f>IF(BD108=1,IF(ISNUMBER(MATCH(BD108,BD109:BD112,0)),"=",IF(ISNUMBER(MATCH(BD108,BD107,0)),"=","")),"")</f>
        <v/>
      </c>
      <c r="BF108" s="90">
        <f t="shared" ref="BF108:BF112" si="539">IF(CONCATENATE(BD108,BE108)="1=",1,0)</f>
        <v>0</v>
      </c>
      <c r="BG108" s="90">
        <f>IF(AND(BF107=1,BF108=1),IF('Result Calculations'!$E252=$A108,1,0),0)</f>
        <v>0</v>
      </c>
      <c r="BH108" s="95"/>
      <c r="BI108" s="90">
        <f>IF(AND(BF108=1,BF109=1),IF('Result Calculations'!$E257=$A108,1,0),0)</f>
        <v>0</v>
      </c>
      <c r="BJ108" s="90">
        <f>IF(AND(BF108=1,BF110=1),IF('Result Calculations'!$E258=$A108,1,0),0)</f>
        <v>0</v>
      </c>
      <c r="BK108" s="90">
        <f>IF(AND(BF108=1,BF111=1),IF('Result Calculations'!$E259=$A108,1,0),0)</f>
        <v>0</v>
      </c>
      <c r="BL108" s="90">
        <f>IF(AND(BF108=1,BF112=1),IF('Result Calculations'!$E260=$A108,1,0),0)</f>
        <v>0</v>
      </c>
      <c r="BM108" s="90">
        <f t="shared" si="517"/>
        <v>0</v>
      </c>
      <c r="BN108" s="90" t="str">
        <f>IF(BM108=1,IF(ISNUMBER(MATCH(BM108,BM109:BM112,0)),"=",IF(ISNUMBER(MATCH(BM108,BM107,0)),"=","")),"")</f>
        <v/>
      </c>
      <c r="BO108" s="90">
        <f>IF(AND(BM108=1,BM107=1),IF(BG108=1,1,0),IF(AND(BM108=1,BM109=1),IF(BI108=1,1,0),IF(AND(BM108=1,BM110=1),IF(BJ108=1,1,0),IF(AND(BM108=1,BM111=1),IF(BK108=1,1,0),IF(AND(BM108=1,BM112=1),IF(BL108=1,0),0)))))</f>
        <v>0</v>
      </c>
      <c r="BP108" s="244" t="str">
        <f t="shared" si="518"/>
        <v/>
      </c>
      <c r="BQ108" s="90">
        <f t="shared" si="519"/>
        <v>0</v>
      </c>
      <c r="BR108" s="90">
        <f>IF(OR(AB108=1,B108=0,AV108=2,BP108=3),0,IF(ISERROR(RANK(BQ108,BQ107:BQ112,0)),0,RANK(BQ108,BQ107:BQ112,0)))</f>
        <v>0</v>
      </c>
      <c r="BS108" s="90" t="str">
        <f>IF(BR108=1,IF(ISNUMBER(MATCH(BR108,BR109:BR112,0)),"=",IF(ISNUMBER(MATCH(BR108,BR107,0)),"=","")),"")</f>
        <v/>
      </c>
      <c r="BT108" s="90">
        <f t="shared" si="520"/>
        <v>0</v>
      </c>
      <c r="BU108" s="90">
        <f>IF(OR(AB108=1,B108=0,AV108=2,BP108=3),0,IF(ISERROR(RANK(BT108,BT107:BT112,0)),0,RANK(BT108,BT107:BT112,0)))</f>
        <v>0</v>
      </c>
      <c r="BV108" s="90" t="str">
        <f>IF(BU108=1,IF(ISNUMBER(MATCH(BU108,BU109:BU112,0)),"=",IF(ISNUMBER(MATCH(BU108,BU107,0)),"=","")),"")</f>
        <v/>
      </c>
      <c r="BW108" s="108">
        <f t="shared" si="521"/>
        <v>0</v>
      </c>
      <c r="BX108" s="90">
        <f>IF(OR(AB108=1,B108=0,AV108=2,BP107=3),0,IF(ISERROR(RANK(BW108,BW107:BW112,0)),0,RANK(BW108,BW107:BW112,0)))</f>
        <v>0</v>
      </c>
      <c r="BY108" s="90" t="str">
        <f>IF(BX108=1,IF(ISNUMBER(MATCH(BX108,BX109:BX112,0)),"=",IF(ISNUMBER(MATCH(BX108,BX107,0)),"=","")),"")</f>
        <v/>
      </c>
      <c r="BZ108" s="90">
        <f t="shared" ref="BZ108:BZ112" si="540">IF(CONCATENATE(BX108,BY108)="1=",1,0)</f>
        <v>0</v>
      </c>
      <c r="CA108" s="90">
        <f>IF(AND(BZ107=1,BZ108=1),IF('Result Calculations'!$E252=$A108,1,0),0)</f>
        <v>0</v>
      </c>
      <c r="CB108" s="95"/>
      <c r="CC108" s="90">
        <f>IF(AND(BZ108=1,BZ109=1),IF('Result Calculations'!$E257=$A108,1,0),0)</f>
        <v>0</v>
      </c>
      <c r="CD108" s="90">
        <f>IF(AND(BZ108=1,BZ110=1),IF('Result Calculations'!$E258=$A108,1,0),0)</f>
        <v>0</v>
      </c>
      <c r="CE108" s="90">
        <f>IF(AND(BZ108=1,BZ111=1),IF('Result Calculations'!$E259=$A108,1,0),0)</f>
        <v>0</v>
      </c>
      <c r="CF108" s="90">
        <f>IF(AND(BZ108=1,BZ112=1),IF('Result Calculations'!$E260=$A108,1,0),0)</f>
        <v>0</v>
      </c>
      <c r="CG108" s="90">
        <f t="shared" si="522"/>
        <v>0</v>
      </c>
      <c r="CH108" s="90" t="str">
        <f>IF(CG108=1,IF(ISNUMBER(MATCH(CG108,CG109:CG112,0)),"=",IF(ISNUMBER(MATCH(CG108,CG107,0)),"=","")),"")</f>
        <v/>
      </c>
      <c r="CI108" s="90">
        <f>IF(AND(CG108=1,CG107=1),IF(CA108=1,1,0),IF(AND(CG108=1,CG109=1),IF(CC108=1,1,0),IF(AND(CG108=1,CG110=1),IF(CD108=1,1,0),IF(AND(CG108=1,CG111=1),IF(CE108=1,1,0),IF(AND(CG108=1,CG112=1),IF(CF108=1,0),0)))))</f>
        <v>0</v>
      </c>
      <c r="CJ108" s="244" t="str">
        <f t="shared" ref="CJ108:CJ112" si="541">IF(BR108=1,IF(BS108="=",IF(BU108=1,IF(BV108="=",IF(BX108=1,IF(BY108="=",IF(CG108=1,IF(CH108="=",IF(CI108=1,4,""),4),""),4),""),4),""),4),"")</f>
        <v/>
      </c>
      <c r="CK108" s="90">
        <f t="shared" si="523"/>
        <v>0</v>
      </c>
      <c r="CL108" s="90">
        <f>IF(OR(AB108=1,B108=0,AV108=2,BP108=3,CJ108=4),0,IF(ISERROR(RANK(CK108,CK107:CK112,0)),0,RANK(CK108,CK107:CK112,0)))</f>
        <v>0</v>
      </c>
      <c r="CM108" s="90" t="str">
        <f>IF(CL108=1,IF(ISNUMBER(MATCH(CL108,CL109:CL112,0)),"=",IF(ISNUMBER(MATCH(CL108,CL107,0)),"=","")),"")</f>
        <v/>
      </c>
      <c r="CN108" s="90">
        <f t="shared" si="524"/>
        <v>0</v>
      </c>
      <c r="CO108" s="90">
        <f>IF(OR(AB108=1,B108=0,AV108=2,BP108=3,CJ108=4),0,IF(ISERROR(RANK(CN108,CN107:CN112,0)),0,RANK(CN108,CN107:CN112,0)))</f>
        <v>0</v>
      </c>
      <c r="CP108" s="90" t="str">
        <f>IF(CO108=1,IF(ISNUMBER(MATCH(CO108,CO109:CO112,0)),"=",IF(ISNUMBER(MATCH(CO108,CO107,0)),"=","")),"")</f>
        <v/>
      </c>
      <c r="CQ108" s="108">
        <f t="shared" si="525"/>
        <v>0</v>
      </c>
      <c r="CR108" s="90">
        <f>IF(OR(AB108=1,B108=0,AV108=2,BP107=3,CJ108=4),0,IF(ISERROR(RANK(CQ108,CQ107:CQ112,0)),0,RANK(CQ108,CQ107:CQ112,0)))</f>
        <v>0</v>
      </c>
      <c r="CS108" s="90" t="str">
        <f>IF(CR108=1,IF(ISNUMBER(MATCH(CR108,CR109:CR112,0)),"=",IF(ISNUMBER(MATCH(CR108,CR107,0)),"=","")),"")</f>
        <v/>
      </c>
      <c r="CT108" s="90">
        <f t="shared" ref="CT108:CT112" si="542">IF(CONCATENATE(CR108,CS108)="1=",1,0)</f>
        <v>0</v>
      </c>
      <c r="CU108" s="90">
        <f>IF(AND(CT107=1,CT108=1),IF('Result Calculations'!$E252=$A108,1,0),0)</f>
        <v>0</v>
      </c>
      <c r="CV108" s="95"/>
      <c r="CW108" s="90">
        <f>IF(AND(CT108=1,CT109=1),IF('Result Calculations'!$E257=$A108,1,0),0)</f>
        <v>0</v>
      </c>
      <c r="CX108" s="90">
        <f>IF(AND(CT108=1,CT110=1),IF('Result Calculations'!$E258=$A108,1,0),0)</f>
        <v>0</v>
      </c>
      <c r="CY108" s="90">
        <f>IF(AND(CT108=1,CT111=1),IF('Result Calculations'!$E259=$A108,1,0),0)</f>
        <v>0</v>
      </c>
      <c r="CZ108" s="90">
        <f>IF(AND(CT108=1,CT112=1),IF('Result Calculations'!$E260=$A108,1,0),0)</f>
        <v>0</v>
      </c>
      <c r="DA108" s="90">
        <f t="shared" si="526"/>
        <v>0</v>
      </c>
      <c r="DB108" s="90" t="str">
        <f>IF(DA108=1,IF(ISNUMBER(MATCH(DA108,DA109:DA112,0)),"=",IF(ISNUMBER(MATCH(DA108,DA107,0)),"=","")),"")</f>
        <v/>
      </c>
      <c r="DC108" s="90">
        <f>IF(AND(DA108=1,DA107=1),IF(CU108=1,1,0),IF(AND(DA108=1,DA109=1),IF(CW108=1,1,0),IF(AND(DA108=1,DA110=1),IF(CX108=1,1,0),IF(AND(DA108=1,DA111=1),IF(CY108=1,1,0),IF(AND(DA108=1,DA112=1),IF(CZ108=1,0),0)))))</f>
        <v>0</v>
      </c>
      <c r="DD108" s="244" t="str">
        <f t="shared" ref="DD108:DD112" si="543">IF(CL108=1,IF(CM108="=",IF(CO108=1,IF(CP108="=",IF(CR108=1,IF(CS108="=",IF(DA108=1,IF(DB108="=",IF(DC108=1,5,""),5),""),5),""),5),""),5),"")</f>
        <v/>
      </c>
      <c r="DE108" s="90">
        <f t="shared" si="527"/>
        <v>0</v>
      </c>
      <c r="DF108" s="90">
        <f>IF(OR(AB108=1,B108=0,AV108=2,BP108=3,CJ108=4,DD108=5),0,IF(ISERROR(RANK(DE108,DE107:DE112,0)),0,RANK(DE108,DE107:DE112,0)))</f>
        <v>0</v>
      </c>
      <c r="DG108" s="90" t="str">
        <f>IF(DF108=1,IF(ISNUMBER(MATCH(DF108,DF109:DF112,0)),"=",IF(ISNUMBER(MATCH(DF108,DF107,0)),"=","")),"")</f>
        <v/>
      </c>
      <c r="DH108" s="90">
        <f t="shared" si="528"/>
        <v>0</v>
      </c>
      <c r="DI108" s="90">
        <f>IF(OR(AB108=1,B108=0,AV108=2,BP108=3,CJ108=4,DD108=5),0,IF(ISERROR(RANK(DH108,DH107:DH112,0)),0,RANK(DH108,DH107:DH112,0)))</f>
        <v>0</v>
      </c>
      <c r="DJ108" s="90" t="str">
        <f>IF(DI108=1,IF(ISNUMBER(MATCH(DI108,DI109:DI112,0)),"=",IF(ISNUMBER(MATCH(DI108,DI107,0)),"=","")),"")</f>
        <v/>
      </c>
      <c r="DK108" s="108">
        <f t="shared" si="529"/>
        <v>0</v>
      </c>
      <c r="DL108" s="90">
        <f>IF(OR(AB108=1,B108=0,AV108=2,BP107=3,CJ108=4,DD108=5),0,IF(ISERROR(RANK(DK108,DK107:DK112,0)),0,RANK(DK108,DK107:DK112,0)))</f>
        <v>0</v>
      </c>
      <c r="DM108" s="90" t="str">
        <f>IF(DL108=1,IF(ISNUMBER(MATCH(DL108,DL109:DL112,0)),"=",IF(ISNUMBER(MATCH(DL108,DL107,0)),"=","")),"")</f>
        <v/>
      </c>
      <c r="DN108" s="90">
        <f t="shared" ref="DN108:DN112" si="544">IF(CONCATENATE(DL108,DM108)="1=",1,0)</f>
        <v>0</v>
      </c>
      <c r="DO108" s="90">
        <f>IF(AND(DN107=1,DN108=1),IF('Result Calculations'!$E252=$A108,1,0),0)</f>
        <v>0</v>
      </c>
      <c r="DP108" s="95"/>
      <c r="DQ108" s="90">
        <f>IF(AND(DN108=1,DN109=1),IF('Result Calculations'!$E257=$A108,1,0),0)</f>
        <v>0</v>
      </c>
      <c r="DR108" s="90">
        <f>IF(AND(DN108=1,DN110=1),IF('Result Calculations'!$E258=$A108,1,0),0)</f>
        <v>0</v>
      </c>
      <c r="DS108" s="90">
        <f>IF(AND(DN108=1,DN111=1),IF('Result Calculations'!$E259=$A108,1,0),0)</f>
        <v>0</v>
      </c>
      <c r="DT108" s="90">
        <f>IF(AND(DN108=1,DN112=1),IF('Result Calculations'!$E260=$A108,1,0),0)</f>
        <v>0</v>
      </c>
      <c r="DU108" s="90">
        <f t="shared" si="530"/>
        <v>0</v>
      </c>
      <c r="DV108" s="90" t="str">
        <f>IF(DU108=1,IF(ISNUMBER(MATCH(DU108,DU109:DU112,0)),"=",IF(ISNUMBER(MATCH(DU108,DU107,0)),"=","")),"")</f>
        <v/>
      </c>
      <c r="DW108" s="90">
        <f>IF(AND(DU108=1,DU107=1),IF(DO108=1,1,0),IF(AND(DU108=1,DU109=1),IF(DQ108=1,1,0),IF(AND(DU108=1,DU110=1),IF(DR108=1,1,0),IF(AND(DU108=1,DU111=1),IF(DS108=1,1,0),IF(AND(DU108=1,DU112=1),IF(DT108=1,0),0)))))</f>
        <v>0</v>
      </c>
      <c r="DX108" s="244" t="str">
        <f t="shared" ref="DX108:DX112" si="545">IF(DF108=1,IF(DG108="=",IF(DI108=1,IF(DJ108="=",IF(DL108=1,IF(DM108="=",IF(DU108=1,IF(DV108="=",IF(DW108=1,6,""),6),""),6),""),6),""),6),"")</f>
        <v/>
      </c>
      <c r="DY108" s="248">
        <f t="shared" si="531"/>
        <v>0</v>
      </c>
      <c r="DZ108" s="244">
        <f>RANK(DY108,DY107:DY112,0)</f>
        <v>1</v>
      </c>
      <c r="EA108" s="244" t="str">
        <f>IF(OR(ISNUMBER(MATCH(DZ108,DZ109:DZ112,0)),ISNUMBER(MATCH(DZ108,DZ107:DZ107,0))),"=","")</f>
        <v>=</v>
      </c>
    </row>
    <row r="109" spans="1:131">
      <c r="A109" s="246" t="str">
        <f>Groups!R29</f>
        <v>Mary Thompson (USA) &amp; Loren Dion (USA)</v>
      </c>
      <c r="B109" s="90">
        <f>SUM(COUNTIF(Results!K:K,A109),COUNTIF(Results!L:L,A109))</f>
        <v>0</v>
      </c>
      <c r="C109" s="90">
        <f>SUM(COUNTIF(Results!K:K,A109))</f>
        <v>0</v>
      </c>
      <c r="D109" s="90">
        <f t="shared" si="532"/>
        <v>0</v>
      </c>
      <c r="E109" s="90">
        <f>SUM(SUMIF(Results!B:B,A109,Results!C:C),SUMIF(Results!J:J,A109,Results!G:G),SUMIF(Results!B:B,A109,Results!D:D),SUMIF(Results!J:J,A109,Results!H:H))</f>
        <v>0</v>
      </c>
      <c r="F109" s="90">
        <f>SUM(SUMIF(Results!B:B,A109,Results!G:G),SUMIF(Results!J:J,A109,Results!C:C),SUMIF(Results!B:B,A109,Results!H:H),SUMIF(Results!J:J,A109,Results!D:D))</f>
        <v>0</v>
      </c>
      <c r="G109" s="108">
        <f t="shared" si="533"/>
        <v>0</v>
      </c>
      <c r="H109" s="90">
        <f t="shared" si="534"/>
        <v>0</v>
      </c>
      <c r="I109" s="90">
        <f>SUM(SUMIF(Results!N:N,A109,Results!R:R),SUMIF(Results!T:T,A109,Results!X:X))</f>
        <v>0</v>
      </c>
      <c r="J109" s="90">
        <f>IF(B109=0,0,RANK(H109,H107:H112,0))</f>
        <v>0</v>
      </c>
      <c r="K109" s="90" t="str">
        <f>IF(J109=1,IF(ISNUMBER(MATCH(J109,J110:J112,0)),"=",IF(ISNUMBER(MATCH(J109,J107:J108,0)),"=","")),"")</f>
        <v/>
      </c>
      <c r="L109" s="90">
        <f t="shared" si="507"/>
        <v>-1</v>
      </c>
      <c r="M109" s="90">
        <f>IF(B109=0,0,IF(ISERROR(RANK(L109,L107:L112,0)),0,RANK(L109,L107:L112,0)))</f>
        <v>0</v>
      </c>
      <c r="N109" s="90" t="str">
        <f>IF(M109=1,IF(ISNUMBER(MATCH(M109,M110:M112,0)),"=",IF(ISNUMBER(MATCH(M109,M107:M108,0)),"=","")),"")</f>
        <v/>
      </c>
      <c r="O109" s="90">
        <f t="shared" si="508"/>
        <v>-1</v>
      </c>
      <c r="P109" s="90">
        <f>IF(B109=0,0,IF(ISERROR(RANK(O109,O107:O112,0)),0,RANK(O109,O107:O112,0)))</f>
        <v>0</v>
      </c>
      <c r="Q109" s="90" t="str">
        <f>IF(P109=1,IF(ISNUMBER(MATCH(P109,P110:P112,0)),"=",IF(ISNUMBER(MATCH(P109,P107:P108,0)),"=","")),"")</f>
        <v/>
      </c>
      <c r="R109" s="90">
        <f t="shared" si="535"/>
        <v>0</v>
      </c>
      <c r="S109" s="90">
        <f>IF(AND(R107=1,R109=1),IF('Result Calculations'!$E253=$A109,1,0),0)</f>
        <v>0</v>
      </c>
      <c r="T109" s="90">
        <f>IF(AND(R108=1,R109=1),IF('Result Calculations'!$E257=$A109,1,0),0)</f>
        <v>0</v>
      </c>
      <c r="U109" s="95"/>
      <c r="V109" s="90">
        <f>IF(AND(R109=1,R110=1),IF('Result Calculations'!$E261=$A109,1,0),0)</f>
        <v>0</v>
      </c>
      <c r="W109" s="90">
        <f>IF(AND(R109=1,R111=1),IF('Result Calculations'!$E262=$A109,1,0),0)</f>
        <v>0</v>
      </c>
      <c r="X109" s="90">
        <f>IF(AND(R109=1,R112=1),IF('Result Calculations'!$E263=$A109,1,0),0)</f>
        <v>0</v>
      </c>
      <c r="Y109" s="90">
        <f t="shared" si="509"/>
        <v>0</v>
      </c>
      <c r="Z109" s="90" t="str">
        <f>IF(Y109=1,IF(ISNUMBER(MATCH(Y109,Y110:Y112,0)),"=",IF(ISNUMBER(MATCH(Y109,Y107:Y108,0)),"=","")),"")</f>
        <v/>
      </c>
      <c r="AA109" s="90">
        <f>IF(AND(Y109=1,Y107=1),IF(S109=1,1,0),IF(AND(Y109=1,Y108=1),IF(T109=1,1,0),IF(AND(Y109=1,Y110=1),IF(V109=1,1,0),IF(AND(Y109=1,Y111=1),IF(W109=1,1,0),IF(AND(Y109=1,Y112=1),IF(X109=1,0),0)))))</f>
        <v>0</v>
      </c>
      <c r="AB109" s="244" t="str">
        <f t="shared" si="536"/>
        <v/>
      </c>
      <c r="AC109" s="90">
        <f t="shared" si="510"/>
        <v>0</v>
      </c>
      <c r="AD109" s="90">
        <f>IF(OR(AB109=1,B109=0),0,IF(ISERROR(RANK(AC109,AC107:AC112,0)),0,RANK(AC109,AC107:AC112,0)))</f>
        <v>0</v>
      </c>
      <c r="AE109" s="90" t="str">
        <f>IF(AD109=1,IF(ISNUMBER(MATCH(AD109,AD110:AD112,0)),"=",IF(ISNUMBER(MATCH(AD109,AD107:AD108,0)),"=","")),"")</f>
        <v/>
      </c>
      <c r="AF109" s="90">
        <f t="shared" si="511"/>
        <v>-1</v>
      </c>
      <c r="AG109" s="90">
        <f>IF(OR(AB109=1,B109=0),0,IF(ISERROR(RANK(AF109,AF107:AF112,0)),0,RANK(AF109,AF107:AF112,0)))</f>
        <v>0</v>
      </c>
      <c r="AH109" s="90" t="str">
        <f>IF(AG109=1,IF(ISNUMBER(MATCH(AG109,AG110:AG112,0)),"=",IF(ISNUMBER(MATCH(AG109,AG107:AG108,0)),"=","")),"")</f>
        <v/>
      </c>
      <c r="AI109" s="90">
        <f t="shared" si="512"/>
        <v>-1</v>
      </c>
      <c r="AJ109" s="90">
        <f>IF(OR(AB109=1,B109=0),0,IF(ISERROR(RANK(AI109,AI107:AI112,0)),0,RANK(AI109,AI107:AI112,0)))</f>
        <v>0</v>
      </c>
      <c r="AK109" s="90" t="str">
        <f>IF(AJ109=1,IF(ISNUMBER(MATCH(AJ109,AJ110:AJ112,0)),"=",IF(ISNUMBER(MATCH(AJ109,AJ107:AJ108,0)),"=","")),"")</f>
        <v/>
      </c>
      <c r="AL109" s="90">
        <f t="shared" si="537"/>
        <v>0</v>
      </c>
      <c r="AM109" s="90">
        <f>IF(AND(AL107=1,AL109=1),IF('Result Calculations'!$E253=$A109,1,0),0)</f>
        <v>0</v>
      </c>
      <c r="AN109" s="90">
        <f>IF(AND(AL108=1,AL109=1),IF('Result Calculations'!$E257=$A109,1,0),0)</f>
        <v>0</v>
      </c>
      <c r="AO109" s="95"/>
      <c r="AP109" s="90">
        <f>IF(AND(AL109=1,AL110=1),IF('Result Calculations'!$E261=$A109,1,0),0)</f>
        <v>0</v>
      </c>
      <c r="AQ109" s="90">
        <f>IF(AND(AL109=1,AL111=1),IF('Result Calculations'!$E262=$A109,1,0),0)</f>
        <v>0</v>
      </c>
      <c r="AR109" s="90">
        <f>IF(AND(AL109=1,AL112=1),IF('Result Calculations'!$E263=$A109,1,0),0)</f>
        <v>0</v>
      </c>
      <c r="AS109" s="90">
        <f t="shared" si="513"/>
        <v>0</v>
      </c>
      <c r="AT109" s="90" t="str">
        <f>IF(AS109=1,IF(ISNUMBER(MATCH(AS109,AS110:AS112,0)),"=",IF(ISNUMBER(MATCH(AS109,AS107:AS108,0)),"=","")),"")</f>
        <v/>
      </c>
      <c r="AU109" s="90">
        <f>IF(AND(AS109=1,AS107=1),IF(AM109=1,1,0),IF(AND(AS109=1,AS108=1),IF(AN109=1,1,0),IF(AND(AS109=1,AS110=1),IF(AP109=1,1,0),IF(AND(AS109=1,AS111=1),IF(AQ109=1,1,0),IF(AND(AS109=1,AS112=1),IF(AR109=1,0),0)))))</f>
        <v>0</v>
      </c>
      <c r="AV109" s="244" t="str">
        <f t="shared" si="538"/>
        <v/>
      </c>
      <c r="AW109" s="90">
        <f t="shared" si="514"/>
        <v>0</v>
      </c>
      <c r="AX109" s="90">
        <f>IF(OR(AB109=1,B109=0,AV109=2),0,IF(ISERROR(RANK(AW109,AW107:AW112,0)),0,RANK(AW109,AW107:AW112,0)))</f>
        <v>0</v>
      </c>
      <c r="AY109" s="90" t="str">
        <f>IF(AX109=1,IF(ISNUMBER(MATCH(AX109,AX110:AX112,0)),"=",IF(ISNUMBER(MATCH(AX109,AX107:AX108,0)),"=","")),"")</f>
        <v/>
      </c>
      <c r="AZ109" s="90">
        <f t="shared" si="515"/>
        <v>0</v>
      </c>
      <c r="BA109" s="90">
        <f>IF(OR(AB109=1,B109=0,AV109=2),0,IF(ISERROR(RANK(AZ109,AZ107:AZ112,0)),0,RANK(AZ109,AZ107:AZ112,0)))</f>
        <v>0</v>
      </c>
      <c r="BB109" s="90" t="str">
        <f>IF(BA109=1,IF(ISNUMBER(MATCH(BA109,BA110:BA112,0)),"=",IF(ISNUMBER(MATCH(BA109,BA107:BA108,0)),"=","")),"")</f>
        <v/>
      </c>
      <c r="BC109" s="108">
        <f t="shared" si="516"/>
        <v>0</v>
      </c>
      <c r="BD109" s="90">
        <f>IF(OR(AB109=1,B109=0,AV109=2),0,IF(ISERROR(RANK(BC109,BC107:BC112,0)),0,RANK(BC109,BC107:BC112,0)))</f>
        <v>0</v>
      </c>
      <c r="BE109" s="90" t="str">
        <f>IF(BD109=1,IF(ISNUMBER(MATCH(BD109,BD110:BD112,0)),"=",IF(ISNUMBER(MATCH(BD109,BD107:BD108,0)),"=","")),"")</f>
        <v/>
      </c>
      <c r="BF109" s="90">
        <f t="shared" si="539"/>
        <v>0</v>
      </c>
      <c r="BG109" s="90">
        <f>IF(AND(BF107=1,BF109=1),IF('Result Calculations'!$E253=$A109,1,0),0)</f>
        <v>0</v>
      </c>
      <c r="BH109" s="90">
        <f>IF(AND(BF108=1,BF109=1),IF('Result Calculations'!$E257=$A109,1,0),0)</f>
        <v>0</v>
      </c>
      <c r="BI109" s="95"/>
      <c r="BJ109" s="90">
        <f>IF(AND(BF109=1,BF110=1),IF('Result Calculations'!$E261=$A109,1,0),0)</f>
        <v>0</v>
      </c>
      <c r="BK109" s="90">
        <f>IF(AND(BF109=1,BF111=1),IF('Result Calculations'!$E262=$A109,1,0),0)</f>
        <v>0</v>
      </c>
      <c r="BL109" s="90">
        <f>IF(AND(BF109=1,BF112=1),IF('Result Calculations'!$E263=$A109,1,0),0)</f>
        <v>0</v>
      </c>
      <c r="BM109" s="90">
        <f t="shared" si="517"/>
        <v>0</v>
      </c>
      <c r="BN109" s="90" t="str">
        <f>IF(BM109=1,IF(ISNUMBER(MATCH(BM109,BM110:BM112,0)),"=",IF(ISNUMBER(MATCH(BM109,BM107:BM108,0)),"=","")),"")</f>
        <v/>
      </c>
      <c r="BO109" s="90">
        <f>IF(AND(BM109=1,BM107=1),IF(BG109=1,1,0),IF(AND(BM109=1,BM108=1),IF(BH109=1,1,0),IF(AND(BM109=1,BM110=1),IF(BJ109=1,1,0),IF(AND(BM109=1,BM111=1),IF(BK109=1,1,0),IF(AND(BM109=1,BM112=1),IF(BL109=1,0),0)))))</f>
        <v>0</v>
      </c>
      <c r="BP109" s="244" t="str">
        <f t="shared" si="518"/>
        <v/>
      </c>
      <c r="BQ109" s="90">
        <f t="shared" si="519"/>
        <v>0</v>
      </c>
      <c r="BR109" s="90">
        <f>IF(OR(AB109=1,B109=0,AV109=2,BP109=3),0,IF(ISERROR(RANK(BQ109,BQ107:BQ112,0)),0,RANK(BQ109,BQ107:BQ112,0)))</f>
        <v>0</v>
      </c>
      <c r="BS109" s="90" t="str">
        <f>IF(BR109=1,IF(ISNUMBER(MATCH(BR109,BR110:BR112,0)),"=",IF(ISNUMBER(MATCH(BR109,BR107:BR108,0)),"=","")),"")</f>
        <v/>
      </c>
      <c r="BT109" s="90">
        <f t="shared" si="520"/>
        <v>0</v>
      </c>
      <c r="BU109" s="90">
        <f>IF(OR(AB109=1,B109=0,AV109=2,BP109=3),0,IF(ISERROR(RANK(BT109,BT107:BT112,0)),0,RANK(BT109,BT107:BT112,0)))</f>
        <v>0</v>
      </c>
      <c r="BV109" s="90" t="str">
        <f>IF(BU109=1,IF(ISNUMBER(MATCH(BU109,BU110:BU112,0)),"=",IF(ISNUMBER(MATCH(BU109,BU107:BU108,0)),"=","")),"")</f>
        <v/>
      </c>
      <c r="BW109" s="108">
        <f t="shared" si="521"/>
        <v>0</v>
      </c>
      <c r="BX109" s="90">
        <f>IF(OR(AB109=1,B109=0,AV109=2,BP107=3),0,IF(ISERROR(RANK(BW109,BW107:BW112,0)),0,RANK(BW109,BW107:BW112,0)))</f>
        <v>0</v>
      </c>
      <c r="BY109" s="90" t="str">
        <f>IF(BX109=1,IF(ISNUMBER(MATCH(BX109,BX110:BX112,0)),"=",IF(ISNUMBER(MATCH(BX109,BX107:BX108,0)),"=","")),"")</f>
        <v/>
      </c>
      <c r="BZ109" s="90">
        <f t="shared" si="540"/>
        <v>0</v>
      </c>
      <c r="CA109" s="90">
        <f>IF(AND(BZ107=1,BZ109=1),IF('Result Calculations'!$E253=$A109,1,0),0)</f>
        <v>0</v>
      </c>
      <c r="CB109" s="90">
        <f>IF(AND(BZ108=1,BZ109=1),IF('Result Calculations'!$E257=$A109,1,0),0)</f>
        <v>0</v>
      </c>
      <c r="CC109" s="95"/>
      <c r="CD109" s="90">
        <f>IF(AND(BZ109=1,BZ110=1),IF('Result Calculations'!$E261=$A109,1,0),0)</f>
        <v>0</v>
      </c>
      <c r="CE109" s="90">
        <f>IF(AND(BZ109=1,BZ111=1),IF('Result Calculations'!$E262=$A109,1,0),0)</f>
        <v>0</v>
      </c>
      <c r="CF109" s="90">
        <f>IF(AND(BZ109=1,BZ112=1),IF('Result Calculations'!$E263=$A109,1,0),0)</f>
        <v>0</v>
      </c>
      <c r="CG109" s="90">
        <f t="shared" si="522"/>
        <v>0</v>
      </c>
      <c r="CH109" s="90" t="str">
        <f>IF(CG109=1,IF(ISNUMBER(MATCH(CG109,CG110:CG112,0)),"=",IF(ISNUMBER(MATCH(CG109,CG107:CG108,0)),"=","")),"")</f>
        <v/>
      </c>
      <c r="CI109" s="90">
        <f>IF(AND(CG109=1,CG107=1),IF(CA109=1,1,0),IF(AND(CG109=1,CG108=1),IF(CB109=1,1,0),IF(AND(CG109=1,CG110=1),IF(CD109=1,1,0),IF(AND(CG109=1,CG111=1),IF(CE109=1,1,0),IF(AND(CG109=1,CG112=1),IF(CF109=1,0),0)))))</f>
        <v>0</v>
      </c>
      <c r="CJ109" s="244" t="str">
        <f t="shared" si="541"/>
        <v/>
      </c>
      <c r="CK109" s="90">
        <f t="shared" si="523"/>
        <v>0</v>
      </c>
      <c r="CL109" s="90">
        <f>IF(OR(AB109=1,B109=0,AV109=2,BP109=3,CJ109=4),0,IF(ISERROR(RANK(CK109,CK107:CK112,0)),0,RANK(CK109,CK107:CK112,0)))</f>
        <v>0</v>
      </c>
      <c r="CM109" s="90" t="str">
        <f>IF(CL109=1,IF(ISNUMBER(MATCH(CL109,CL110:CL112,0)),"=",IF(ISNUMBER(MATCH(CL109,CL107:CL108,0)),"=","")),"")</f>
        <v/>
      </c>
      <c r="CN109" s="90">
        <f t="shared" si="524"/>
        <v>0</v>
      </c>
      <c r="CO109" s="90">
        <f>IF(OR(AB109=1,B109=0,AV109=2,BP109=3,CJ109=4),0,IF(ISERROR(RANK(CN109,CN107:CN112,0)),0,RANK(CN109,CN107:CN112,0)))</f>
        <v>0</v>
      </c>
      <c r="CP109" s="90" t="str">
        <f>IF(CO109=1,IF(ISNUMBER(MATCH(CO109,CO110:CO112,0)),"=",IF(ISNUMBER(MATCH(CO109,CO107:CO108,0)),"=","")),"")</f>
        <v/>
      </c>
      <c r="CQ109" s="108">
        <f t="shared" si="525"/>
        <v>0</v>
      </c>
      <c r="CR109" s="90">
        <f>IF(OR(AB109=1,B109=0,AV109=2,BP107=3,CJ109=4),0,IF(ISERROR(RANK(CQ109,CQ107:CQ112,0)),0,RANK(CQ109,CQ107:CQ112,0)))</f>
        <v>0</v>
      </c>
      <c r="CS109" s="90" t="str">
        <f>IF(CR109=1,IF(ISNUMBER(MATCH(CR109,CR110:CR112,0)),"=",IF(ISNUMBER(MATCH(CR109,CR107:CR108,0)),"=","")),"")</f>
        <v/>
      </c>
      <c r="CT109" s="90">
        <f t="shared" si="542"/>
        <v>0</v>
      </c>
      <c r="CU109" s="90">
        <f>IF(AND(CT107=1,CT109=1),IF('Result Calculations'!$E253=$A109,1,0),0)</f>
        <v>0</v>
      </c>
      <c r="CV109" s="90">
        <f>IF(AND(CT108=1,CT109=1),IF('Result Calculations'!$E257=$A109,1,0),0)</f>
        <v>0</v>
      </c>
      <c r="CW109" s="95"/>
      <c r="CX109" s="90">
        <f>IF(AND(CT109=1,CT110=1),IF('Result Calculations'!$E261=$A109,1,0),0)</f>
        <v>0</v>
      </c>
      <c r="CY109" s="90">
        <f>IF(AND(CT109=1,CT111=1),IF('Result Calculations'!$E262=$A109,1,0),0)</f>
        <v>0</v>
      </c>
      <c r="CZ109" s="90">
        <f>IF(AND(CT109=1,CT112=1),IF('Result Calculations'!$E263=$A109,1,0),0)</f>
        <v>0</v>
      </c>
      <c r="DA109" s="90">
        <f t="shared" si="526"/>
        <v>0</v>
      </c>
      <c r="DB109" s="90" t="str">
        <f>IF(DA109=1,IF(ISNUMBER(MATCH(DA109,DA110:DA112,0)),"=",IF(ISNUMBER(MATCH(DA109,DA107:DA108,0)),"=","")),"")</f>
        <v/>
      </c>
      <c r="DC109" s="90">
        <f>IF(AND(DA109=1,DA107=1),IF(CU109=1,1,0),IF(AND(DA109=1,DA108=1),IF(CV109=1,1,0),IF(AND(DA109=1,DA110=1),IF(CX109=1,1,0),IF(AND(DA109=1,DA111=1),IF(CY109=1,1,0),IF(AND(DA109=1,DA112=1),IF(CZ109=1,0),0)))))</f>
        <v>0</v>
      </c>
      <c r="DD109" s="244" t="str">
        <f t="shared" si="543"/>
        <v/>
      </c>
      <c r="DE109" s="90">
        <f t="shared" si="527"/>
        <v>0</v>
      </c>
      <c r="DF109" s="90">
        <f>IF(OR(AB109=1,B109=0,AV109=2,BP109=3,CJ109=4,DD109=5),0,IF(ISERROR(RANK(DE109,DE107:DE112,0)),0,RANK(DE109,DE107:DE112,0)))</f>
        <v>0</v>
      </c>
      <c r="DG109" s="90" t="str">
        <f>IF(DF109=1,IF(ISNUMBER(MATCH(DF109,DF110:DF112,0)),"=",IF(ISNUMBER(MATCH(DF109,DF107:DF108,0)),"=","")),"")</f>
        <v/>
      </c>
      <c r="DH109" s="90">
        <f t="shared" si="528"/>
        <v>0</v>
      </c>
      <c r="DI109" s="90">
        <f>IF(OR(AB109=1,B109=0,AV109=2,BP109=3,CJ109=4,DD109=5),0,IF(ISERROR(RANK(DH109,DH107:DH112,0)),0,RANK(DH109,DH107:DH112,0)))</f>
        <v>0</v>
      </c>
      <c r="DJ109" s="90" t="str">
        <f>IF(DI109=1,IF(ISNUMBER(MATCH(DI109,DI110:DI112,0)),"=",IF(ISNUMBER(MATCH(DI109,DI107:DI108,0)),"=","")),"")</f>
        <v/>
      </c>
      <c r="DK109" s="108">
        <f t="shared" si="529"/>
        <v>0</v>
      </c>
      <c r="DL109" s="90">
        <f>IF(OR(AB109=1,B109=0,AV109=2,BP107=3,CJ109=4,DD109=5),0,IF(ISERROR(RANK(DK109,DK107:DK112,0)),0,RANK(DK109,DK107:DK112,0)))</f>
        <v>0</v>
      </c>
      <c r="DM109" s="90" t="str">
        <f>IF(DL109=1,IF(ISNUMBER(MATCH(DL109,DL110:DL112,0)),"=",IF(ISNUMBER(MATCH(DL109,DL107:DL108,0)),"=","")),"")</f>
        <v/>
      </c>
      <c r="DN109" s="90">
        <f t="shared" si="544"/>
        <v>0</v>
      </c>
      <c r="DO109" s="90">
        <f>IF(AND(DN107=1,DN109=1),IF('Result Calculations'!$E253=$A109,1,0),0)</f>
        <v>0</v>
      </c>
      <c r="DP109" s="90">
        <f>IF(AND(DN108=1,DN109=1),IF('Result Calculations'!$E257=$A109,1,0),0)</f>
        <v>0</v>
      </c>
      <c r="DQ109" s="95"/>
      <c r="DR109" s="90">
        <f>IF(AND(DN109=1,DN110=1),IF('Result Calculations'!$E261=$A109,1,0),0)</f>
        <v>0</v>
      </c>
      <c r="DS109" s="90">
        <f>IF(AND(DN109=1,DN111=1),IF('Result Calculations'!$E262=$A109,1,0),0)</f>
        <v>0</v>
      </c>
      <c r="DT109" s="90">
        <f>IF(AND(DN109=1,DN112=1),IF('Result Calculations'!$E263=$A109,1,0),0)</f>
        <v>0</v>
      </c>
      <c r="DU109" s="90">
        <f t="shared" si="530"/>
        <v>0</v>
      </c>
      <c r="DV109" s="90" t="str">
        <f>IF(DU109=1,IF(ISNUMBER(MATCH(DU109,DU110:DU112,0)),"=",IF(ISNUMBER(MATCH(DU109,DU107:DU108,0)),"=","")),"")</f>
        <v/>
      </c>
      <c r="DW109" s="90">
        <f>IF(AND(DU109=1,DU107=1),IF(DO109=1,1,0),IF(AND(DU109=1,DU108=1),IF(DP109=1,1,0),IF(AND(DU109=1,DU110=1),IF(DR109=1,1,0),IF(AND(DU109=1,DU111=1),IF(DS109=1,1,0),IF(AND(DU109=1,DU112=1),IF(DT109=1,0),0)))))</f>
        <v>0</v>
      </c>
      <c r="DX109" s="244" t="str">
        <f t="shared" si="545"/>
        <v/>
      </c>
      <c r="DY109" s="248">
        <f t="shared" si="531"/>
        <v>0</v>
      </c>
      <c r="DZ109" s="244">
        <f>RANK(DY109,DY107:DY112,0)</f>
        <v>1</v>
      </c>
      <c r="EA109" s="244" t="str">
        <f>IF(OR(ISNUMBER(MATCH(DZ109,DZ110:DZ112,0)),ISNUMBER(MATCH(DZ109,DZ107:DZ108,0))),"=","")</f>
        <v>=</v>
      </c>
    </row>
    <row r="110" spans="1:131">
      <c r="A110" s="246" t="str">
        <f>Groups!R30</f>
        <v>Tayla Bruce (New Zealand) &amp; Shannon McIlroy (New Zealand)</v>
      </c>
      <c r="B110" s="90">
        <f>SUM(COUNTIF(Results!K:K,A110),COUNTIF(Results!L:L,A110))</f>
        <v>0</v>
      </c>
      <c r="C110" s="90">
        <f>SUM(COUNTIF(Results!K:K,A110))</f>
        <v>0</v>
      </c>
      <c r="D110" s="90">
        <f t="shared" si="532"/>
        <v>0</v>
      </c>
      <c r="E110" s="90">
        <f>SUM(SUMIF(Results!B:B,A110,Results!C:C),SUMIF(Results!J:J,A110,Results!G:G),SUMIF(Results!B:B,A110,Results!D:D),SUMIF(Results!J:J,A110,Results!H:H))</f>
        <v>0</v>
      </c>
      <c r="F110" s="90">
        <f>SUM(SUMIF(Results!B:B,A110,Results!G:G),SUMIF(Results!J:J,A110,Results!C:C),SUMIF(Results!B:B,A110,Results!H:H),SUMIF(Results!J:J,A110,Results!D:D))</f>
        <v>0</v>
      </c>
      <c r="G110" s="108">
        <f t="shared" si="533"/>
        <v>0</v>
      </c>
      <c r="H110" s="90">
        <f t="shared" si="534"/>
        <v>0</v>
      </c>
      <c r="I110" s="90">
        <f>SUM(SUMIF(Results!N:N,A110,Results!R:R),SUMIF(Results!T:T,A110,Results!X:X))</f>
        <v>0</v>
      </c>
      <c r="J110" s="90">
        <f>IF(B110=0,0,RANK(H110,H107:H112,0))</f>
        <v>0</v>
      </c>
      <c r="K110" s="90" t="str">
        <f>IF(J110=1,IF(ISNUMBER(MATCH(J110,J111:J112,0)),"=",IF(ISNUMBER(MATCH(J110,J107:J109,0)),"=","")),"")</f>
        <v/>
      </c>
      <c r="L110" s="90">
        <f t="shared" si="507"/>
        <v>-1</v>
      </c>
      <c r="M110" s="90">
        <f>IF(B110=0,0,IF(ISERROR(RANK(L110,L107:L112,0)),0,RANK(L110,L107:L112,0)))</f>
        <v>0</v>
      </c>
      <c r="N110" s="90" t="str">
        <f>IF(M110=1,IF(ISNUMBER(MATCH(M110,M111:M112,0)),"=",IF(ISNUMBER(MATCH(M110,M107:M109,0)),"=","")),"")</f>
        <v/>
      </c>
      <c r="O110" s="90">
        <f t="shared" si="508"/>
        <v>-1</v>
      </c>
      <c r="P110" s="90">
        <f>IF(B110=0,0,IF(ISERROR(RANK(O110,O107:O112,0)),0,RANK(O110,O107:O112,0)))</f>
        <v>0</v>
      </c>
      <c r="Q110" s="90" t="str">
        <f>IF(P110=1,IF(ISNUMBER(MATCH(P110,P111:P112,0)),"=",IF(ISNUMBER(MATCH(P110,P107:P109,0)),"=","")),"")</f>
        <v/>
      </c>
      <c r="R110" s="90">
        <f t="shared" si="535"/>
        <v>0</v>
      </c>
      <c r="S110" s="90">
        <f>IF(AND(R107=1,R110=1),IF('Result Calculations'!$E254=$A110,1,0),0)</f>
        <v>0</v>
      </c>
      <c r="T110" s="90">
        <f>IF(AND(R109=1,R110=1),IF('Result Calculations'!$E258=$A110,1,0),0)</f>
        <v>0</v>
      </c>
      <c r="U110" s="90">
        <f>IF(AND(R109=1,R110=1),IF('Result Calculations'!$E261=$A110,1,0),0)</f>
        <v>0</v>
      </c>
      <c r="V110" s="95"/>
      <c r="W110" s="90">
        <f>IF(AND(R110=1,R111=1),IF('Result Calculations'!$E264=$A110,1,0),0)</f>
        <v>0</v>
      </c>
      <c r="X110" s="90">
        <f>IF(AND(R110=1,R112=1),IF('Result Calculations'!$E265=$A110,1,0),0)</f>
        <v>0</v>
      </c>
      <c r="Y110" s="90">
        <f t="shared" si="509"/>
        <v>0</v>
      </c>
      <c r="Z110" s="90" t="str">
        <f>IF(Y110=1,IF(ISNUMBER(MATCH(Y110,Y111:Y112,0)),"=",IF(ISNUMBER(MATCH(Y110,Y107:Y109,0)),"=","")),"")</f>
        <v/>
      </c>
      <c r="AA110" s="90">
        <f>IF(AND(Y110=1,Y107=1),IF(S110=1,1,0),IF(AND(Y110=1,Y108=1),IF(T110=1,1,0),IF(AND(Y110=1,Y109=1),IF(U110=1,1,0),IF(AND(Y110=1,Y111=1),IF(W110=1,1,0),IF(AND(Y110=1,Y112=1),IF(X110=1,0),0)))))</f>
        <v>0</v>
      </c>
      <c r="AB110" s="244" t="str">
        <f t="shared" si="536"/>
        <v/>
      </c>
      <c r="AC110" s="90">
        <f t="shared" si="510"/>
        <v>0</v>
      </c>
      <c r="AD110" s="90">
        <f>IF(OR(AB110=1,B110=0),0,IF(ISERROR(RANK(AC110,AC107:AC112,0)),0,RANK(AC110,AC107:AC112,0)))</f>
        <v>0</v>
      </c>
      <c r="AE110" s="90" t="str">
        <f>IF(AD110=1,IF(ISNUMBER(MATCH(AD110,AD111:AD112,0)),"=",IF(ISNUMBER(MATCH(AD110,AD107:AD109,0)),"=","")),"")</f>
        <v/>
      </c>
      <c r="AF110" s="90">
        <f t="shared" si="511"/>
        <v>-1</v>
      </c>
      <c r="AG110" s="90">
        <f>IF(OR(AB110=1,B110=0),0,IF(ISERROR(RANK(AF110,AF107:AF112,0)),0,RANK(AF110,AF107:AF112,0)))</f>
        <v>0</v>
      </c>
      <c r="AH110" s="90" t="str">
        <f>IF(AG110=1,IF(ISNUMBER(MATCH(AG110,AG111:AG112,0)),"=",IF(ISNUMBER(MATCH(AG110,AG107:AG109,0)),"=","")),"")</f>
        <v/>
      </c>
      <c r="AI110" s="90">
        <f t="shared" si="512"/>
        <v>-1</v>
      </c>
      <c r="AJ110" s="90">
        <f>IF(OR(AB110=1,B110=0),0,IF(ISERROR(RANK(AI110,AI107:AI112,0)),0,RANK(AI110,AI107:AI112,0)))</f>
        <v>0</v>
      </c>
      <c r="AK110" s="90" t="str">
        <f>IF(AJ110=1,IF(ISNUMBER(MATCH(AJ110,AJ111:AJ112,0)),"=",IF(ISNUMBER(MATCH(AJ110,AJ107:AJ109,0)),"=","")),"")</f>
        <v/>
      </c>
      <c r="AL110" s="90">
        <f t="shared" si="537"/>
        <v>0</v>
      </c>
      <c r="AM110" s="90">
        <f>IF(AND(AL107=1,AL110=1),IF('Result Calculations'!$E254=$A110,1,0),0)</f>
        <v>0</v>
      </c>
      <c r="AN110" s="90">
        <f>IF(AND(AL109=1,AL110=1),IF('Result Calculations'!$E258=$A110,1,0),0)</f>
        <v>0</v>
      </c>
      <c r="AO110" s="90">
        <f>IF(AND(AL109=1,AL110=1),IF('Result Calculations'!$E261=$A110,1,0),0)</f>
        <v>0</v>
      </c>
      <c r="AP110" s="95"/>
      <c r="AQ110" s="90">
        <f>IF(AND(AL110=1,AL111=1),IF('Result Calculations'!$E264=$A110,1,0),0)</f>
        <v>0</v>
      </c>
      <c r="AR110" s="90">
        <f>IF(AND(AL110=1,AL112=1),IF('Result Calculations'!$E265=$A110,1,0),0)</f>
        <v>0</v>
      </c>
      <c r="AS110" s="90">
        <f t="shared" si="513"/>
        <v>0</v>
      </c>
      <c r="AT110" s="90" t="str">
        <f>IF(AS110=1,IF(ISNUMBER(MATCH(AS110,AS111:AS112,0)),"=",IF(ISNUMBER(MATCH(AS110,AS107:AS109,0)),"=","")),"")</f>
        <v/>
      </c>
      <c r="AU110" s="90">
        <f>IF(AND(AS110=1,AS107=1),IF(AM110=1,1,0),IF(AND(AS110=1,AS108=1),IF(AN110=1,1,0),IF(AND(AS110=1,AS109=1),IF(AO110=1,1,0),IF(AND(AS110=1,AS111=1),IF(AQ110=1,1,0),IF(AND(AS110=1,AS112=1),IF(AR110=1,0),0)))))</f>
        <v>0</v>
      </c>
      <c r="AV110" s="244" t="str">
        <f t="shared" si="538"/>
        <v/>
      </c>
      <c r="AW110" s="90">
        <f t="shared" si="514"/>
        <v>0</v>
      </c>
      <c r="AX110" s="90">
        <f>IF(OR(AB110=1,B110=0,AV110=2),0,IF(ISERROR(RANK(AW110,AW107:AW112,0)),0,RANK(AW110,AW107:AW112,0)))</f>
        <v>0</v>
      </c>
      <c r="AY110" s="90" t="str">
        <f>IF(AX110=1,IF(ISNUMBER(MATCH(AX110,AX111:AX112,0)),"=",IF(ISNUMBER(MATCH(AX110,AX107:AX109,0)),"=","")),"")</f>
        <v/>
      </c>
      <c r="AZ110" s="90">
        <f t="shared" si="515"/>
        <v>0</v>
      </c>
      <c r="BA110" s="90">
        <f>IF(OR(AB110=1,B110=0,AV110=2),0,IF(ISERROR(RANK(AZ110,AZ107:AZ112,0)),0,RANK(AZ110,AZ107:AZ112,0)))</f>
        <v>0</v>
      </c>
      <c r="BB110" s="90" t="str">
        <f>IF(BA110=1,IF(ISNUMBER(MATCH(BA110,BA111:BA112,0)),"=",IF(ISNUMBER(MATCH(BA110,BA107:BA109,0)),"=","")),"")</f>
        <v/>
      </c>
      <c r="BC110" s="108">
        <f t="shared" si="516"/>
        <v>0</v>
      </c>
      <c r="BD110" s="90">
        <f>IF(OR(AB110=1,B110=0,AV110=2),0,IF(ISERROR(RANK(BC110,BC107:BC112,0)),0,RANK(BC110,BC107:BC112,0)))</f>
        <v>0</v>
      </c>
      <c r="BE110" s="90" t="str">
        <f>IF(BD110=1,IF(ISNUMBER(MATCH(BD110,BD111:BD112,0)),"=",IF(ISNUMBER(MATCH(BD110,BD107:BD109,0)),"=","")),"")</f>
        <v/>
      </c>
      <c r="BF110" s="90">
        <f t="shared" si="539"/>
        <v>0</v>
      </c>
      <c r="BG110" s="90">
        <f>IF(AND(BF107=1,BF110=1),IF('Result Calculations'!$E254=$A110,1,0),0)</f>
        <v>0</v>
      </c>
      <c r="BH110" s="90">
        <f>IF(AND(BF109=1,BF110=1),IF('Result Calculations'!$E258=$A110,1,0),0)</f>
        <v>0</v>
      </c>
      <c r="BI110" s="90">
        <f>IF(AND(BF109=1,BF110=1),IF('Result Calculations'!$E261=$A110,1,0),0)</f>
        <v>0</v>
      </c>
      <c r="BJ110" s="95"/>
      <c r="BK110" s="90">
        <f>IF(AND(BF110=1,BF111=1),IF('Result Calculations'!$E264=$A110,1,0),0)</f>
        <v>0</v>
      </c>
      <c r="BL110" s="90">
        <f>IF(AND(BF110=1,BF112=1),IF('Result Calculations'!$E265=$A110,1,0),0)</f>
        <v>0</v>
      </c>
      <c r="BM110" s="90">
        <f t="shared" si="517"/>
        <v>0</v>
      </c>
      <c r="BN110" s="90" t="str">
        <f>IF(BM110=1,IF(ISNUMBER(MATCH(BM110,BM111:BM112,0)),"=",IF(ISNUMBER(MATCH(BM110,BM107:BM109,0)),"=","")),"")</f>
        <v/>
      </c>
      <c r="BO110" s="90">
        <f>IF(AND(BM110=1,BM107=1),IF(BG110=1,1,0),IF(AND(BM110=1,BM108=1),IF(BH110=1,1,0),IF(AND(BM110=1,BM109=1),IF(BI110=1,1,0),IF(AND(BM110=1,BM111=1),IF(BK110=1,1,0),IF(AND(BM110=1,BM112=1),IF(BL110=1,0),0)))))</f>
        <v>0</v>
      </c>
      <c r="BP110" s="244" t="str">
        <f t="shared" si="518"/>
        <v/>
      </c>
      <c r="BQ110" s="90">
        <f t="shared" si="519"/>
        <v>0</v>
      </c>
      <c r="BR110" s="90">
        <f>IF(OR(AB110=1,B110=0,AV110=2,BP110=3),0,IF(ISERROR(RANK(BQ110,BQ107:BQ112,0)),0,RANK(BQ110,BQ107:BQ112,0)))</f>
        <v>0</v>
      </c>
      <c r="BS110" s="90" t="str">
        <f>IF(BR110=1,IF(ISNUMBER(MATCH(BR110,BR111:BR112,0)),"=",IF(ISNUMBER(MATCH(BR110,BR107:BR109,0)),"=","")),"")</f>
        <v/>
      </c>
      <c r="BT110" s="90">
        <f t="shared" si="520"/>
        <v>0</v>
      </c>
      <c r="BU110" s="90">
        <f>IF(OR(AB110=1,B110=0,AV110=2,BP110=3),0,IF(ISERROR(RANK(BT110,BT107:BT112,0)),0,RANK(BT110,BT107:BT112,0)))</f>
        <v>0</v>
      </c>
      <c r="BV110" s="90" t="str">
        <f>IF(BU110=1,IF(ISNUMBER(MATCH(BU110,BU111:BU112,0)),"=",IF(ISNUMBER(MATCH(BU110,BU107:BU109,0)),"=","")),"")</f>
        <v/>
      </c>
      <c r="BW110" s="108">
        <f t="shared" si="521"/>
        <v>0</v>
      </c>
      <c r="BX110" s="90">
        <f>IF(OR(AB110=1,B110=0,AV110=2,BP107=3),0,IF(ISERROR(RANK(BW110,BW107:BW112,0)),0,RANK(BW110,BW107:BW112,0)))</f>
        <v>0</v>
      </c>
      <c r="BY110" s="90" t="str">
        <f>IF(BX110=1,IF(ISNUMBER(MATCH(BX110,BX111:BX112,0)),"=",IF(ISNUMBER(MATCH(BX110,BX107:BX109,0)),"=","")),"")</f>
        <v/>
      </c>
      <c r="BZ110" s="90">
        <f t="shared" si="540"/>
        <v>0</v>
      </c>
      <c r="CA110" s="90">
        <f>IF(AND(BZ107=1,BZ110=1),IF('Result Calculations'!$E254=$A110,1,0),0)</f>
        <v>0</v>
      </c>
      <c r="CB110" s="90">
        <f>IF(AND(BZ109=1,BZ110=1),IF('Result Calculations'!$E258=$A110,1,0),0)</f>
        <v>0</v>
      </c>
      <c r="CC110" s="90">
        <f>IF(AND(BZ109=1,BZ110=1),IF('Result Calculations'!$E261=$A110,1,0),0)</f>
        <v>0</v>
      </c>
      <c r="CD110" s="95"/>
      <c r="CE110" s="90">
        <f>IF(AND(BZ110=1,BZ111=1),IF('Result Calculations'!$E264=$A110,1,0),0)</f>
        <v>0</v>
      </c>
      <c r="CF110" s="90">
        <f>IF(AND(BZ110=1,BZ112=1),IF('Result Calculations'!$E265=$A110,1,0),0)</f>
        <v>0</v>
      </c>
      <c r="CG110" s="90">
        <f t="shared" si="522"/>
        <v>0</v>
      </c>
      <c r="CH110" s="90" t="str">
        <f>IF(CG110=1,IF(ISNUMBER(MATCH(CG110,CG111:CG112,0)),"=",IF(ISNUMBER(MATCH(CG110,CG107:CG109,0)),"=","")),"")</f>
        <v/>
      </c>
      <c r="CI110" s="90">
        <f>IF(AND(CG110=1,CG107=1),IF(CA110=1,1,0),IF(AND(CG110=1,CG108=1),IF(CB110=1,1,0),IF(AND(CG110=1,CG109=1),IF(CC110=1,1,0),IF(AND(CG110=1,CG111=1),IF(CE110=1,1,0),IF(AND(CG110=1,CG112=1),IF(CF110=1,0),0)))))</f>
        <v>0</v>
      </c>
      <c r="CJ110" s="244" t="str">
        <f t="shared" si="541"/>
        <v/>
      </c>
      <c r="CK110" s="90">
        <f t="shared" si="523"/>
        <v>0</v>
      </c>
      <c r="CL110" s="90">
        <f>IF(OR(AB110=1,B110=0,AV110=2,BP110=3,CJ110=4),0,IF(ISERROR(RANK(CK110,CK107:CK112,0)),0,RANK(CK110,CK107:CK112,0)))</f>
        <v>0</v>
      </c>
      <c r="CM110" s="90" t="str">
        <f>IF(CL110=1,IF(ISNUMBER(MATCH(CL110,CL111:CL112,0)),"=",IF(ISNUMBER(MATCH(CL110,CL107:CL109,0)),"=","")),"")</f>
        <v/>
      </c>
      <c r="CN110" s="90">
        <f t="shared" si="524"/>
        <v>0</v>
      </c>
      <c r="CO110" s="90">
        <f>IF(OR(AB110=1,B110=0,AV110=2,BP110=3,CJ110=4),0,IF(ISERROR(RANK(CN110,CN107:CN112,0)),0,RANK(CN110,CN107:CN112,0)))</f>
        <v>0</v>
      </c>
      <c r="CP110" s="90" t="str">
        <f>IF(CO110=1,IF(ISNUMBER(MATCH(CO110,CO111:CO112,0)),"=",IF(ISNUMBER(MATCH(CO110,CO107:CO109,0)),"=","")),"")</f>
        <v/>
      </c>
      <c r="CQ110" s="108">
        <f t="shared" si="525"/>
        <v>0</v>
      </c>
      <c r="CR110" s="90">
        <f>IF(OR(AB110=1,B110=0,AV110=2,BP107=3,CJ110=4),0,IF(ISERROR(RANK(CQ110,CQ107:CQ112,0)),0,RANK(CQ110,CQ107:CQ112,0)))</f>
        <v>0</v>
      </c>
      <c r="CS110" s="90" t="str">
        <f>IF(CR110=1,IF(ISNUMBER(MATCH(CR110,CR111:CR112,0)),"=",IF(ISNUMBER(MATCH(CR110,CR107:CR109,0)),"=","")),"")</f>
        <v/>
      </c>
      <c r="CT110" s="90">
        <f t="shared" si="542"/>
        <v>0</v>
      </c>
      <c r="CU110" s="90">
        <f>IF(AND(CT107=1,CT110=1),IF('Result Calculations'!$E254=$A110,1,0),0)</f>
        <v>0</v>
      </c>
      <c r="CV110" s="90">
        <f>IF(AND(CT109=1,CT110=1),IF('Result Calculations'!$E258=$A110,1,0),0)</f>
        <v>0</v>
      </c>
      <c r="CW110" s="90">
        <f>IF(AND(CT109=1,CT110=1),IF('Result Calculations'!$E261=$A110,1,0),0)</f>
        <v>0</v>
      </c>
      <c r="CX110" s="95"/>
      <c r="CY110" s="90">
        <f>IF(AND(CT110=1,CT111=1),IF('Result Calculations'!$E264=$A110,1,0),0)</f>
        <v>0</v>
      </c>
      <c r="CZ110" s="90">
        <f>IF(AND(CT110=1,CT112=1),IF('Result Calculations'!$E265=$A110,1,0),0)</f>
        <v>0</v>
      </c>
      <c r="DA110" s="90">
        <f t="shared" si="526"/>
        <v>0</v>
      </c>
      <c r="DB110" s="90" t="str">
        <f>IF(DA110=1,IF(ISNUMBER(MATCH(DA110,DA111:DA112,0)),"=",IF(ISNUMBER(MATCH(DA110,DA107:DA109,0)),"=","")),"")</f>
        <v/>
      </c>
      <c r="DC110" s="90">
        <f>IF(AND(DA110=1,DA107=1),IF(CU110=1,1,0),IF(AND(DA110=1,DA108=1),IF(CV110=1,1,0),IF(AND(DA110=1,DA109=1),IF(CW110=1,1,0),IF(AND(DA110=1,DA111=1),IF(CY110=1,1,0),IF(AND(DA110=1,DA112=1),IF(CZ110=1,0),0)))))</f>
        <v>0</v>
      </c>
      <c r="DD110" s="244" t="str">
        <f t="shared" si="543"/>
        <v/>
      </c>
      <c r="DE110" s="90">
        <f t="shared" si="527"/>
        <v>0</v>
      </c>
      <c r="DF110" s="90">
        <f>IF(OR(AB110=1,B110=0,AV110=2,BP110=3,CJ110=4,DD110=5),0,IF(ISERROR(RANK(DE110,DE107:DE112,0)),0,RANK(DE110,DE107:DE112,0)))</f>
        <v>0</v>
      </c>
      <c r="DG110" s="90" t="str">
        <f>IF(DF110=1,IF(ISNUMBER(MATCH(DF110,DF111:DF112,0)),"=",IF(ISNUMBER(MATCH(DF110,DF107:DF109,0)),"=","")),"")</f>
        <v/>
      </c>
      <c r="DH110" s="90">
        <f t="shared" si="528"/>
        <v>0</v>
      </c>
      <c r="DI110" s="90">
        <f>IF(OR(AB110=1,B110=0,AV110=2,BP110=3,CJ110=4,DD110=5),0,IF(ISERROR(RANK(DH110,DH107:DH112,0)),0,RANK(DH110,DH107:DH112,0)))</f>
        <v>0</v>
      </c>
      <c r="DJ110" s="90" t="str">
        <f>IF(DI110=1,IF(ISNUMBER(MATCH(DI110,DI111:DI112,0)),"=",IF(ISNUMBER(MATCH(DI110,DI107:DI109,0)),"=","")),"")</f>
        <v/>
      </c>
      <c r="DK110" s="108">
        <f t="shared" si="529"/>
        <v>0</v>
      </c>
      <c r="DL110" s="90">
        <f>IF(OR(AB110=1,B110=0,AV110=2,BP107=3,CJ110=4,DD110=5),0,IF(ISERROR(RANK(DK110,DK107:DK112,0)),0,RANK(DK110,DK107:DK112,0)))</f>
        <v>0</v>
      </c>
      <c r="DM110" s="90" t="str">
        <f>IF(DL110=1,IF(ISNUMBER(MATCH(DL110,DL111:DL112,0)),"=",IF(ISNUMBER(MATCH(DL110,DL107:DL109,0)),"=","")),"")</f>
        <v/>
      </c>
      <c r="DN110" s="90">
        <f t="shared" si="544"/>
        <v>0</v>
      </c>
      <c r="DO110" s="90">
        <f>IF(AND(DN107=1,DN110=1),IF('Result Calculations'!$E254=$A110,1,0),0)</f>
        <v>0</v>
      </c>
      <c r="DP110" s="90">
        <f>IF(AND(DN109=1,DN110=1),IF('Result Calculations'!$E258=$A110,1,0),0)</f>
        <v>0</v>
      </c>
      <c r="DQ110" s="90">
        <f>IF(AND(DN109=1,DN110=1),IF('Result Calculations'!$E261=$A110,1,0),0)</f>
        <v>0</v>
      </c>
      <c r="DR110" s="95"/>
      <c r="DS110" s="90">
        <f>IF(AND(DN110=1,DN111=1),IF('Result Calculations'!$E264=$A110,1,0),0)</f>
        <v>0</v>
      </c>
      <c r="DT110" s="90">
        <f>IF(AND(DN110=1,DN112=1),IF('Result Calculations'!$E265=$A110,1,0),0)</f>
        <v>0</v>
      </c>
      <c r="DU110" s="90">
        <f t="shared" si="530"/>
        <v>0</v>
      </c>
      <c r="DV110" s="90" t="str">
        <f>IF(DU110=1,IF(ISNUMBER(MATCH(DU110,DU111:DU112,0)),"=",IF(ISNUMBER(MATCH(DU110,DU107:DU109,0)),"=","")),"")</f>
        <v/>
      </c>
      <c r="DW110" s="90">
        <f>IF(AND(DU110=1,DU107=1),IF(DO110=1,1,0),IF(AND(DU110=1,DU108=1),IF(DP110=1,1,0),IF(AND(DU110=1,DU109=1),IF(DQ110=1,1,0),IF(AND(DU110=1,DU111=1),IF(DS110=1,1,0),IF(AND(DU110=1,DU112=1),IF(DT110=1,0),0)))))</f>
        <v>0</v>
      </c>
      <c r="DX110" s="244" t="str">
        <f t="shared" si="545"/>
        <v/>
      </c>
      <c r="DY110" s="248">
        <f t="shared" si="531"/>
        <v>0</v>
      </c>
      <c r="DZ110" s="244">
        <f>RANK(DY110,DY107:DY112,0)</f>
        <v>1</v>
      </c>
      <c r="EA110" s="244" t="str">
        <f>IF(OR(ISNUMBER(MATCH(DZ110,DZ111:DZ112,0)),ISNUMBER(MATCH(DZ110,DZ107:DZ109,0))),"=","")</f>
        <v>=</v>
      </c>
    </row>
    <row r="111" spans="1:131">
      <c r="A111" s="246" t="str">
        <f>Groups!R31</f>
        <v>Rebecca McMillan (England ) &amp; Harry Goodwin (England )</v>
      </c>
      <c r="B111" s="90">
        <f>SUM(COUNTIF(Results!K:K,A111),COUNTIF(Results!L:L,A111))</f>
        <v>0</v>
      </c>
      <c r="C111" s="90">
        <f>SUM(COUNTIF(Results!K:K,A111))</f>
        <v>0</v>
      </c>
      <c r="D111" s="90">
        <f t="shared" si="532"/>
        <v>0</v>
      </c>
      <c r="E111" s="90">
        <f>SUM(SUMIF(Results!B:B,A111,Results!C:C),SUMIF(Results!J:J,A111,Results!G:G),SUMIF(Results!B:B,A111,Results!D:D),SUMIF(Results!J:J,A111,Results!H:H))</f>
        <v>0</v>
      </c>
      <c r="F111" s="90">
        <f>SUM(SUMIF(Results!B:B,A111,Results!G:G),SUMIF(Results!J:J,A111,Results!C:C),SUMIF(Results!B:B,A111,Results!H:H),SUMIF(Results!J:J,A111,Results!D:D))</f>
        <v>0</v>
      </c>
      <c r="G111" s="108">
        <f t="shared" si="533"/>
        <v>0</v>
      </c>
      <c r="H111" s="90">
        <f t="shared" si="534"/>
        <v>0</v>
      </c>
      <c r="I111" s="90">
        <f>SUM(SUMIF(Results!N:N,A111,Results!R:R),SUMIF(Results!T:T,A111,Results!X:X))</f>
        <v>0</v>
      </c>
      <c r="J111" s="90">
        <f>IF(B111=0,0,RANK(H111,H107:H112,0))</f>
        <v>0</v>
      </c>
      <c r="K111" s="90" t="str">
        <f>IF(J111=1,IF(ISNUMBER(MATCH(J111,J112,0)),"=",IF(ISNUMBER(MATCH(J111,J107:J110,0)),"=","")),"")</f>
        <v/>
      </c>
      <c r="L111" s="90">
        <f t="shared" si="507"/>
        <v>-1</v>
      </c>
      <c r="M111" s="90">
        <f>IF(B111=0,0,IF(ISERROR(RANK(L111,L107:L112,0)),0,RANK(L111,L107:L112,0)))</f>
        <v>0</v>
      </c>
      <c r="N111" s="90" t="str">
        <f>IF(M111=1,IF(ISNUMBER(MATCH(M111,M112,0)),"=",IF(ISNUMBER(MATCH(M111,M107:M110,0)),"=","")),"")</f>
        <v/>
      </c>
      <c r="O111" s="90">
        <f t="shared" si="508"/>
        <v>-1</v>
      </c>
      <c r="P111" s="90">
        <f>IF(B111=0,0,IF(ISERROR(RANK(O111,O107:O112,0)),0,RANK(O111,O107:O112,0)))</f>
        <v>0</v>
      </c>
      <c r="Q111" s="90" t="str">
        <f>IF(P111=1,IF(ISNUMBER(MATCH(P111,P112,0)),"=",IF(ISNUMBER(MATCH(P111,P107:P110,0)),"=","")),"")</f>
        <v/>
      </c>
      <c r="R111" s="90">
        <f t="shared" si="535"/>
        <v>0</v>
      </c>
      <c r="S111" s="90">
        <f>IF(AND(R107=1,R111=1),IF('Result Calculations'!$E255=$A111,1,0),0)</f>
        <v>0</v>
      </c>
      <c r="T111" s="90">
        <f>IF(AND(R110=1,R111=1),IF('Result Calculations'!$E259=$A111,1,0),0)</f>
        <v>0</v>
      </c>
      <c r="U111" s="90">
        <f>IF(AND(R110=1,R111=1),IF('Result Calculations'!$E262=$A111,1,0),0)</f>
        <v>0</v>
      </c>
      <c r="V111" s="90">
        <f>IF(AND(R110=1,R111=1),IF('Result Calculations'!$E264=$A111,1,0),0)</f>
        <v>0</v>
      </c>
      <c r="W111" s="95"/>
      <c r="X111" s="90">
        <f>IF(AND(R111=1,R112=1),IF('Result Calculations'!$E266=$A111,1,0),0)</f>
        <v>0</v>
      </c>
      <c r="Y111" s="90">
        <f t="shared" si="509"/>
        <v>0</v>
      </c>
      <c r="Z111" s="90" t="str">
        <f>IF(Y111=1,IF(ISNUMBER(MATCH(Y111,Y112,0)),"=",IF(ISNUMBER(MATCH(Y111,Y107:Y110,0)),"=","")),"")</f>
        <v/>
      </c>
      <c r="AA111" s="90">
        <f>IF(AND(Y111=1,Y107=1),IF(S111=1,1,0),IF(AND(Y111=1,Y108=1),IF(T111=1,1,0),IF(AND(Y111=1,Y109=1),IF(U111=1,1,0),IF(AND(Y111=1,Y110=1),IF(V111=1,1,0),IF(AND(Y111=1,Y112=1),IF(X111=1,0),0)))))</f>
        <v>0</v>
      </c>
      <c r="AB111" s="244" t="str">
        <f t="shared" si="536"/>
        <v/>
      </c>
      <c r="AC111" s="90">
        <f t="shared" si="510"/>
        <v>0</v>
      </c>
      <c r="AD111" s="90">
        <f>IF(OR(AB111=1,B111=0),0,IF(ISERROR(RANK(AC111,AC107:AC112,0)),0,RANK(AC111,AC107:AC112,0)))</f>
        <v>0</v>
      </c>
      <c r="AE111" s="90" t="str">
        <f>IF(AD111=1,IF(ISNUMBER(MATCH(AD111,AD112,0)),"=",IF(ISNUMBER(MATCH(AD111,AD107:AD110,0)),"=","")),"")</f>
        <v/>
      </c>
      <c r="AF111" s="90">
        <f t="shared" si="511"/>
        <v>-1</v>
      </c>
      <c r="AG111" s="90">
        <f>IF(OR(AB111=1,B111=0),0,IF(ISERROR(RANK(AF111,AF107:AF112,0)),0,RANK(AF111,AF107:AF112,0)))</f>
        <v>0</v>
      </c>
      <c r="AH111" s="90" t="str">
        <f>IF(AG111=1,IF(ISNUMBER(MATCH(AG111,AG112,0)),"=",IF(ISNUMBER(MATCH(AG111,AG107:AG110,0)),"=","")),"")</f>
        <v/>
      </c>
      <c r="AI111" s="90">
        <f t="shared" si="512"/>
        <v>-1</v>
      </c>
      <c r="AJ111" s="90">
        <f>IF(OR(AB111=1,B111=0),0,IF(ISERROR(RANK(AI111,AI107:AI112,0)),0,RANK(AI111,AI107:AI112,0)))</f>
        <v>0</v>
      </c>
      <c r="AK111" s="90" t="str">
        <f>IF(AJ111=1,IF(ISNUMBER(MATCH(AJ111,AJ112,0)),"=",IF(ISNUMBER(MATCH(AJ111,AJ107:AJ110,0)),"=","")),"")</f>
        <v/>
      </c>
      <c r="AL111" s="90">
        <f t="shared" si="537"/>
        <v>0</v>
      </c>
      <c r="AM111" s="90">
        <f>IF(AND(AL107=1,AL111=1),IF('Result Calculations'!$E255=$A111,1,0),0)</f>
        <v>0</v>
      </c>
      <c r="AN111" s="90">
        <f>IF(AND(AL110=1,AL111=1),IF('Result Calculations'!$E259=$A111,1,0),0)</f>
        <v>0</v>
      </c>
      <c r="AO111" s="90">
        <f>IF(AND(AL110=1,AL111=1),IF('Result Calculations'!$E262=$A111,1,0),0)</f>
        <v>0</v>
      </c>
      <c r="AP111" s="90">
        <f>IF(AND(AL110=1,AL111=1),IF('Result Calculations'!$E264=$A111,1,0),0)</f>
        <v>0</v>
      </c>
      <c r="AQ111" s="95"/>
      <c r="AR111" s="90">
        <f>IF(AND(AL111=1,AL112=1),IF('Result Calculations'!$E266=$A111,1,0),0)</f>
        <v>0</v>
      </c>
      <c r="AS111" s="90">
        <f t="shared" si="513"/>
        <v>0</v>
      </c>
      <c r="AT111" s="90" t="str">
        <f>IF(AS111=1,IF(ISNUMBER(MATCH(AS111,AS112,0)),"=",IF(ISNUMBER(MATCH(AS111,AS107:AS110,0)),"=","")),"")</f>
        <v/>
      </c>
      <c r="AU111" s="90">
        <f>IF(AND(AS111=1,AS107=1),IF(AM111=1,1,0),IF(AND(AS111=1,AS108=1),IF(AN111=1,1,0),IF(AND(AS111=1,AS109=1),IF(AO111=1,1,0),IF(AND(AS111=1,AS110=1),IF(AP111=1,1,0),IF(AND(AS111=1,AS112=1),IF(AR111=1,0),0)))))</f>
        <v>0</v>
      </c>
      <c r="AV111" s="244" t="str">
        <f t="shared" si="538"/>
        <v/>
      </c>
      <c r="AW111" s="90">
        <f t="shared" si="514"/>
        <v>0</v>
      </c>
      <c r="AX111" s="90">
        <f>IF(OR(AB111=1,B111=0,AV111=2),0,IF(ISERROR(RANK(AW111,AW107:AW112,0)),0,RANK(AW111,AW107:AW112,0)))</f>
        <v>0</v>
      </c>
      <c r="AY111" s="90" t="str">
        <f>IF(AX111=1,IF(ISNUMBER(MATCH(AX111,AX112,0)),"=",IF(ISNUMBER(MATCH(AX111,AX107:AX110,0)),"=","")),"")</f>
        <v/>
      </c>
      <c r="AZ111" s="90">
        <f t="shared" si="515"/>
        <v>0</v>
      </c>
      <c r="BA111" s="90">
        <f>IF(OR(AB111=1,B111=0,AV111=2),0,IF(ISERROR(RANK(AZ111,AZ107:AZ112,0)),0,RANK(AZ111,AZ107:AZ112,0)))</f>
        <v>0</v>
      </c>
      <c r="BB111" s="90" t="str">
        <f>IF(BA111=1,IF(ISNUMBER(MATCH(BA111,BA112,0)),"=",IF(ISNUMBER(MATCH(BA111,BA107:BA110,0)),"=","")),"")</f>
        <v/>
      </c>
      <c r="BC111" s="108">
        <f t="shared" si="516"/>
        <v>0</v>
      </c>
      <c r="BD111" s="90">
        <f>IF(OR(AB111=1,B111=0,AV111=2),0,IF(ISERROR(RANK(BC111,BC107:BC112,0)),0,RANK(BC111,BC107:BC112,0)))</f>
        <v>0</v>
      </c>
      <c r="BE111" s="90" t="str">
        <f>IF(BD111=1,IF(ISNUMBER(MATCH(BD111,BD112,0)),"=",IF(ISNUMBER(MATCH(BD111,BD107:BD110,0)),"=","")),"")</f>
        <v/>
      </c>
      <c r="BF111" s="90">
        <f t="shared" si="539"/>
        <v>0</v>
      </c>
      <c r="BG111" s="90">
        <f>IF(AND(BF107=1,BF111=1),IF('Result Calculations'!$E255=$A111,1,0),0)</f>
        <v>0</v>
      </c>
      <c r="BH111" s="90">
        <f>IF(AND(BF110=1,BF111=1),IF('Result Calculations'!$E259=$A111,1,0),0)</f>
        <v>0</v>
      </c>
      <c r="BI111" s="90">
        <f>IF(AND(BF110=1,BF111=1),IF('Result Calculations'!$E262=$A111,1,0),0)</f>
        <v>0</v>
      </c>
      <c r="BJ111" s="90">
        <f>IF(AND(BF110=1,BF111=1),IF('Result Calculations'!$E264=$A111,1,0),0)</f>
        <v>0</v>
      </c>
      <c r="BK111" s="95"/>
      <c r="BL111" s="90">
        <f>IF(AND(BF111=1,BF112=1),IF('Result Calculations'!$E266=$A111,1,0),0)</f>
        <v>0</v>
      </c>
      <c r="BM111" s="90">
        <f t="shared" si="517"/>
        <v>0</v>
      </c>
      <c r="BN111" s="90" t="str">
        <f>IF(BM111=1,IF(ISNUMBER(MATCH(BM111,BM112,0)),"=",IF(ISNUMBER(MATCH(BM111,BM107:BM110,0)),"=","")),"")</f>
        <v/>
      </c>
      <c r="BO111" s="90">
        <f>IF(AND(BM111=1,BM107=1),IF(BG111=1,1,0),IF(AND(BM111=1,BM108=1),IF(BH111=1,1,0),IF(AND(BM111=1,BM109=1),IF(BI111=1,1,0),IF(AND(BM111=1,BM110=1),IF(BJ111=1,1,0),IF(AND(BM111=1,BM112=1),IF(BL111=1,0),0)))))</f>
        <v>0</v>
      </c>
      <c r="BP111" s="244" t="str">
        <f t="shared" si="518"/>
        <v/>
      </c>
      <c r="BQ111" s="90">
        <f t="shared" si="519"/>
        <v>0</v>
      </c>
      <c r="BR111" s="90">
        <f>IF(OR(AB111=1,B111=0,AV111=2,BP111=3),0,IF(ISERROR(RANK(BQ111,BQ107:BQ112,0)),0,RANK(BQ111,BQ107:BQ112,0)))</f>
        <v>0</v>
      </c>
      <c r="BS111" s="90" t="str">
        <f>IF(BR111=1,IF(ISNUMBER(MATCH(BR111,BR112,0)),"=",IF(ISNUMBER(MATCH(BR111,BR107:BR110,0)),"=","")),"")</f>
        <v/>
      </c>
      <c r="BT111" s="90">
        <f t="shared" si="520"/>
        <v>0</v>
      </c>
      <c r="BU111" s="90">
        <f>IF(OR(AB111=1,B111=0,AV111=2,BP111=3),0,IF(ISERROR(RANK(BT111,BT107:BT112,0)),0,RANK(BT111,BT107:BT112,0)))</f>
        <v>0</v>
      </c>
      <c r="BV111" s="90" t="str">
        <f>IF(BU111=1,IF(ISNUMBER(MATCH(BU111,BU112,0)),"=",IF(ISNUMBER(MATCH(BU111,BU107:BU110,0)),"=","")),"")</f>
        <v/>
      </c>
      <c r="BW111" s="108">
        <f t="shared" si="521"/>
        <v>0</v>
      </c>
      <c r="BX111" s="90">
        <f>IF(OR(AB111=1,B111=0,AV111=2,BP107=3),0,IF(ISERROR(RANK(BW111,BW107:BW112,0)),0,RANK(BW111,BW107:BW112,0)))</f>
        <v>0</v>
      </c>
      <c r="BY111" s="90" t="str">
        <f>IF(BX111=1,IF(ISNUMBER(MATCH(BX111,BX112,0)),"=",IF(ISNUMBER(MATCH(BX111,BX107:BX110,0)),"=","")),"")</f>
        <v/>
      </c>
      <c r="BZ111" s="90">
        <f t="shared" si="540"/>
        <v>0</v>
      </c>
      <c r="CA111" s="90">
        <f>IF(AND(BZ107=1,BZ111=1),IF('Result Calculations'!$E255=$A111,1,0),0)</f>
        <v>0</v>
      </c>
      <c r="CB111" s="90">
        <f>IF(AND(BZ110=1,BZ111=1),IF('Result Calculations'!$E259=$A111,1,0),0)</f>
        <v>0</v>
      </c>
      <c r="CC111" s="90">
        <f>IF(AND(BZ110=1,BZ111=1),IF('Result Calculations'!$E262=$A111,1,0),0)</f>
        <v>0</v>
      </c>
      <c r="CD111" s="90">
        <f>IF(AND(BZ110=1,BZ111=1),IF('Result Calculations'!$E264=$A111,1,0),0)</f>
        <v>0</v>
      </c>
      <c r="CE111" s="95"/>
      <c r="CF111" s="90">
        <f>IF(AND(BZ111=1,BZ112=1),IF('Result Calculations'!$E266=$A111,1,0),0)</f>
        <v>0</v>
      </c>
      <c r="CG111" s="90">
        <f t="shared" si="522"/>
        <v>0</v>
      </c>
      <c r="CH111" s="90" t="str">
        <f>IF(CG111=1,IF(ISNUMBER(MATCH(CG111,CG112,0)),"=",IF(ISNUMBER(MATCH(CG111,CG107:CG110,0)),"=","")),"")</f>
        <v/>
      </c>
      <c r="CI111" s="90">
        <f>IF(AND(CG111=1,CG107=1),IF(CA111=1,1,0),IF(AND(CG111=1,CG108=1),IF(CB111=1,1,0),IF(AND(CG111=1,CG109=1),IF(CC111=1,1,0),IF(AND(CG111=1,CG110=1),IF(CD111=1,1,0),IF(AND(CG111=1,CG112=1),IF(CF111=1,0),0)))))</f>
        <v>0</v>
      </c>
      <c r="CJ111" s="244" t="str">
        <f t="shared" si="541"/>
        <v/>
      </c>
      <c r="CK111" s="90">
        <f t="shared" si="523"/>
        <v>0</v>
      </c>
      <c r="CL111" s="90">
        <f>IF(OR(AB111=1,B111=0,AV111=2,BP111=3,CJ111=4),0,IF(ISERROR(RANK(CK111,CK107:CK112,0)),0,RANK(CK111,CK107:CK112,0)))</f>
        <v>0</v>
      </c>
      <c r="CM111" s="90" t="str">
        <f>IF(CL111=1,IF(ISNUMBER(MATCH(CL111,CL112,0)),"=",IF(ISNUMBER(MATCH(CL111,CL107:CL110,0)),"=","")),"")</f>
        <v/>
      </c>
      <c r="CN111" s="90">
        <f t="shared" si="524"/>
        <v>0</v>
      </c>
      <c r="CO111" s="90">
        <f>IF(OR(AB111=1,B111=0,AV111=2,BP111=3,CJ111=4),0,IF(ISERROR(RANK(CN111,CN107:CN112,0)),0,RANK(CN111,CN107:CN112,0)))</f>
        <v>0</v>
      </c>
      <c r="CP111" s="90" t="str">
        <f>IF(CO111=1,IF(ISNUMBER(MATCH(CO111,CO112,0)),"=",IF(ISNUMBER(MATCH(CO111,CO107:CO110,0)),"=","")),"")</f>
        <v/>
      </c>
      <c r="CQ111" s="108">
        <f t="shared" si="525"/>
        <v>0</v>
      </c>
      <c r="CR111" s="90">
        <f>IF(OR(AB111=1,B111=0,AV111=2,BP107=3,CJ111=4),0,IF(ISERROR(RANK(CQ111,CQ107:CQ112,0)),0,RANK(CQ111,CQ107:CQ112,0)))</f>
        <v>0</v>
      </c>
      <c r="CS111" s="90" t="str">
        <f>IF(CR111=1,IF(ISNUMBER(MATCH(CR111,CR112,0)),"=",IF(ISNUMBER(MATCH(CR111,CR107:CR110,0)),"=","")),"")</f>
        <v/>
      </c>
      <c r="CT111" s="90">
        <f t="shared" si="542"/>
        <v>0</v>
      </c>
      <c r="CU111" s="90">
        <f>IF(AND(CT107=1,CT111=1),IF('Result Calculations'!$E255=$A111,1,0),0)</f>
        <v>0</v>
      </c>
      <c r="CV111" s="90">
        <f>IF(AND(CT110=1,CT111=1),IF('Result Calculations'!$E259=$A111,1,0),0)</f>
        <v>0</v>
      </c>
      <c r="CW111" s="90">
        <f>IF(AND(CT110=1,CT111=1),IF('Result Calculations'!$E262=$A111,1,0),0)</f>
        <v>0</v>
      </c>
      <c r="CX111" s="90">
        <f>IF(AND(CT110=1,CT111=1),IF('Result Calculations'!$E264=$A111,1,0),0)</f>
        <v>0</v>
      </c>
      <c r="CY111" s="95"/>
      <c r="CZ111" s="90">
        <f>IF(AND(CT111=1,CT112=1),IF('Result Calculations'!$E266=$A111,1,0),0)</f>
        <v>0</v>
      </c>
      <c r="DA111" s="90">
        <f t="shared" si="526"/>
        <v>0</v>
      </c>
      <c r="DB111" s="90" t="str">
        <f>IF(DA111=1,IF(ISNUMBER(MATCH(DA111,DA112,0)),"=",IF(ISNUMBER(MATCH(DA111,DA107:DA110,0)),"=","")),"")</f>
        <v/>
      </c>
      <c r="DC111" s="90">
        <f>IF(AND(DA111=1,DA107=1),IF(CU111=1,1,0),IF(AND(DA111=1,DA108=1),IF(CV111=1,1,0),IF(AND(DA111=1,DA109=1),IF(CW111=1,1,0),IF(AND(DA111=1,DA110=1),IF(CX111=1,1,0),IF(AND(DA111=1,DA112=1),IF(CZ111=1,0),0)))))</f>
        <v>0</v>
      </c>
      <c r="DD111" s="244" t="str">
        <f t="shared" si="543"/>
        <v/>
      </c>
      <c r="DE111" s="90">
        <f t="shared" si="527"/>
        <v>0</v>
      </c>
      <c r="DF111" s="90">
        <f>IF(OR(AB111=1,B111=0,AV111=2,BP111=3,CJ111=4,DD111=5),0,IF(ISERROR(RANK(DE111,DE107:DE112,0)),0,RANK(DE111,DE107:DE112,0)))</f>
        <v>0</v>
      </c>
      <c r="DG111" s="90" t="str">
        <f>IF(DF111=1,IF(ISNUMBER(MATCH(DF111,DF112,0)),"=",IF(ISNUMBER(MATCH(DF111,DF107:DF110,0)),"=","")),"")</f>
        <v/>
      </c>
      <c r="DH111" s="90">
        <f t="shared" si="528"/>
        <v>0</v>
      </c>
      <c r="DI111" s="90">
        <f>IF(OR(AB111=1,B111=0,AV111=2,BP111=3,CJ111=4,DD111=5),0,IF(ISERROR(RANK(DH111,DH107:DH112,0)),0,RANK(DH111,DH107:DH112,0)))</f>
        <v>0</v>
      </c>
      <c r="DJ111" s="90" t="str">
        <f>IF(DI111=1,IF(ISNUMBER(MATCH(DI111,DI112,0)),"=",IF(ISNUMBER(MATCH(DI111,DI107:DI110,0)),"=","")),"")</f>
        <v/>
      </c>
      <c r="DK111" s="108">
        <f t="shared" si="529"/>
        <v>0</v>
      </c>
      <c r="DL111" s="90">
        <f>IF(OR(AB111=1,B111=0,AV111=2,BP107=3,CJ111=4,DD111=5),0,IF(ISERROR(RANK(DK111,DK107:DK112,0)),0,RANK(DK111,DK107:DK112,0)))</f>
        <v>0</v>
      </c>
      <c r="DM111" s="90" t="str">
        <f>IF(DL111=1,IF(ISNUMBER(MATCH(DL111,DL112,0)),"=",IF(ISNUMBER(MATCH(DL111,DL107:DL110,0)),"=","")),"")</f>
        <v/>
      </c>
      <c r="DN111" s="90">
        <f t="shared" si="544"/>
        <v>0</v>
      </c>
      <c r="DO111" s="90">
        <f>IF(AND(DN107=1,DN111=1),IF('Result Calculations'!$E255=$A111,1,0),0)</f>
        <v>0</v>
      </c>
      <c r="DP111" s="90">
        <f>IF(AND(DN110=1,DN111=1),IF('Result Calculations'!$E259=$A111,1,0),0)</f>
        <v>0</v>
      </c>
      <c r="DQ111" s="90">
        <f>IF(AND(DN110=1,DN111=1),IF('Result Calculations'!$E262=$A111,1,0),0)</f>
        <v>0</v>
      </c>
      <c r="DR111" s="90">
        <f>IF(AND(DN110=1,DN111=1),IF('Result Calculations'!$E264=$A111,1,0),0)</f>
        <v>0</v>
      </c>
      <c r="DS111" s="95"/>
      <c r="DT111" s="90">
        <f>IF(AND(DN111=1,DN112=1),IF('Result Calculations'!$E266=$A111,1,0),0)</f>
        <v>0</v>
      </c>
      <c r="DU111" s="90">
        <f t="shared" si="530"/>
        <v>0</v>
      </c>
      <c r="DV111" s="90" t="str">
        <f>IF(DU111=1,IF(ISNUMBER(MATCH(DU111,DU112,0)),"=",IF(ISNUMBER(MATCH(DU111,DU107:DU110,0)),"=","")),"")</f>
        <v/>
      </c>
      <c r="DW111" s="90">
        <f>IF(AND(DU111=1,DU107=1),IF(DO111=1,1,0),IF(AND(DU111=1,DU108=1),IF(DP111=1,1,0),IF(AND(DU111=1,DU109=1),IF(DQ111=1,1,0),IF(AND(DU111=1,DU110=1),IF(DR111=1,1,0),IF(AND(DU111=1,DU112=1),IF(DT111=1,0),0)))))</f>
        <v>0</v>
      </c>
      <c r="DX111" s="244" t="str">
        <f t="shared" si="545"/>
        <v/>
      </c>
      <c r="DY111" s="248">
        <f t="shared" si="531"/>
        <v>0</v>
      </c>
      <c r="DZ111" s="244">
        <f>RANK(DY111,DY107:DY112,0)</f>
        <v>1</v>
      </c>
      <c r="EA111" s="244" t="str">
        <f>IF(OR(ISNUMBER(MATCH(DZ111,DZ112:DZ112,0)),ISNUMBER(MATCH(DZ111,DZ107:DZ110,0))),"=","")</f>
        <v>=</v>
      </c>
    </row>
    <row r="112" spans="1:131">
      <c r="A112" s="246" t="str">
        <f>Groups!R32</f>
        <v>Lee Beng Hua (May) (Singapore ) &amp; Chiu Pok Man (Singapore )</v>
      </c>
      <c r="B112" s="90">
        <f>SUM(COUNTIF(Results!K:K,A112),COUNTIF(Results!L:L,A112))</f>
        <v>0</v>
      </c>
      <c r="C112" s="90">
        <f>SUM(COUNTIF(Results!K:K,A112))</f>
        <v>0</v>
      </c>
      <c r="D112" s="90">
        <f t="shared" si="532"/>
        <v>0</v>
      </c>
      <c r="E112" s="90">
        <f>SUM(SUMIF(Results!B:B,A112,Results!C:C),SUMIF(Results!J:J,A112,Results!G:G),SUMIF(Results!B:B,A112,Results!D:D),SUMIF(Results!J:J,A112,Results!H:H))</f>
        <v>0</v>
      </c>
      <c r="F112" s="90">
        <f>SUM(SUMIF(Results!B:B,A112,Results!G:G),SUMIF(Results!J:J,A112,Results!C:C),SUMIF(Results!B:B,A112,Results!H:H),SUMIF(Results!J:J,A112,Results!D:D))</f>
        <v>0</v>
      </c>
      <c r="G112" s="108">
        <f t="shared" si="533"/>
        <v>0</v>
      </c>
      <c r="H112" s="90">
        <f t="shared" si="534"/>
        <v>0</v>
      </c>
      <c r="I112" s="90">
        <f>SUM(SUMIF(Results!N:N,A112,Results!R:R),SUMIF(Results!T:T,A112,Results!X:X))</f>
        <v>0</v>
      </c>
      <c r="J112" s="90">
        <f>IF(B112=0,0,RANK(H112,H107:H112,0))</f>
        <v>0</v>
      </c>
      <c r="K112" s="90" t="str">
        <f>IF(J112=1,IF(ISNUMBER(MATCH(J112,J107:J111,0)),"=",""),"")</f>
        <v/>
      </c>
      <c r="L112" s="90">
        <f t="shared" si="507"/>
        <v>-1</v>
      </c>
      <c r="M112" s="90">
        <f>IF(B112=0,0,IF(ISERROR(RANK(L112,L107:L112,0)),0,RANK(L112,L107:L112,0)))</f>
        <v>0</v>
      </c>
      <c r="N112" s="90" t="str">
        <f>IF(M112=1,IF(ISNUMBER(MATCH(M112,M107:M111,0)),"=",""),"")</f>
        <v/>
      </c>
      <c r="O112" s="90">
        <f t="shared" si="508"/>
        <v>-1</v>
      </c>
      <c r="P112" s="90">
        <f>IF(B112=0,0,IF(ISERROR(RANK(O112,O107:O112,0)),0,RANK(O112,O107:O112,0)))</f>
        <v>0</v>
      </c>
      <c r="Q112" s="90" t="str">
        <f>IF(P112=1,IF(ISNUMBER(MATCH(P112,P107:P111,0)),"=",""),"")</f>
        <v/>
      </c>
      <c r="R112" s="90">
        <f t="shared" si="535"/>
        <v>0</v>
      </c>
      <c r="S112" s="90">
        <f>IF(AND(R107=1,R112=1),IF('Result Calculations'!$E256=$A112,1,0),0)</f>
        <v>0</v>
      </c>
      <c r="T112" s="90">
        <f>IF(AND(R111=1,R112=1),IF('Result Calculations'!$E260=$A112,1,0),0)</f>
        <v>0</v>
      </c>
      <c r="U112" s="90">
        <f>IF(AND(R111=1,R112=1),IF('Result Calculations'!$E263=$A112,1,0),0)</f>
        <v>0</v>
      </c>
      <c r="V112" s="90">
        <f>IF(AND(R110=1,R112=1),IF('Result Calculations'!$E265=$A112,1,0),0)</f>
        <v>0</v>
      </c>
      <c r="W112" s="90">
        <f>IF(AND(R111=1,R112=1),IF('Result Calculations'!$E266=$A235,1,0),0)</f>
        <v>0</v>
      </c>
      <c r="X112" s="95"/>
      <c r="Y112" s="90">
        <f t="shared" si="509"/>
        <v>0</v>
      </c>
      <c r="Z112" s="90" t="str">
        <f>IF(Y112=1,IF(ISNUMBER(MATCH(Y112,Y107:Y111,0)),"=",""),"")</f>
        <v/>
      </c>
      <c r="AA112" s="90">
        <f>IF(AND(Y112=1,Y107=1),IF(S112=1,1,0),IF(AND(Y112=1,Y108=1),IF(#REF!=1,1,0),IF(AND(Y112=1,Y109=1),IF(U112=1,1,0),IF(AND(Y112=1,Y110=1),IF(V112=1,1,0),IF(AND(Y112=1,Y111=1),IF(W112=1,0),0)))))</f>
        <v>0</v>
      </c>
      <c r="AB112" s="244" t="str">
        <f t="shared" si="536"/>
        <v/>
      </c>
      <c r="AC112" s="90">
        <f t="shared" si="510"/>
        <v>0</v>
      </c>
      <c r="AD112" s="90">
        <f>IF(OR(AB112=1,B112=0),0,IF(ISERROR(RANK(AC112,AC107:AC112,0)),0,RANK(AC112,AC107:AC112,0)))</f>
        <v>0</v>
      </c>
      <c r="AE112" s="90" t="str">
        <f>IF(AD112=1,IF(ISNUMBER(MATCH(AD112,AD107:AD111,0)),"=",""),"")</f>
        <v/>
      </c>
      <c r="AF112" s="90">
        <f t="shared" si="511"/>
        <v>-1</v>
      </c>
      <c r="AG112" s="90">
        <f>IF(OR(AB112=1,B112=0),0,IF(ISERROR(RANK(AF112,AF107:AF112,0)),0,RANK(AF112,AF107:AF112,0)))</f>
        <v>0</v>
      </c>
      <c r="AH112" s="90" t="str">
        <f>IF(AG112=1,IF(ISNUMBER(MATCH(AG112,AG107:AG111,0)),"=",""),"")</f>
        <v/>
      </c>
      <c r="AI112" s="90">
        <f t="shared" si="512"/>
        <v>-1</v>
      </c>
      <c r="AJ112" s="90">
        <f>IF(OR(AB112=1,B112=0),0,IF(ISERROR(RANK(AI112,AI107:AI112,0)),0,RANK(AI112,AI107:AI112,0)))</f>
        <v>0</v>
      </c>
      <c r="AK112" s="90" t="str">
        <f>IF(AJ112=1,IF(ISNUMBER(MATCH(AJ112,AJ107:AJ111,0)),"=",""),"")</f>
        <v/>
      </c>
      <c r="AL112" s="90">
        <f t="shared" si="537"/>
        <v>0</v>
      </c>
      <c r="AM112" s="90">
        <f>IF(AND(AL107=1,AL112=1),IF('Result Calculations'!$E256=$A112,1,0),0)</f>
        <v>0</v>
      </c>
      <c r="AN112" s="90">
        <f>IF(AND(AL111=1,AL112=1),IF('Result Calculations'!$E260=$A112,1,0),0)</f>
        <v>0</v>
      </c>
      <c r="AO112" s="90">
        <f>IF(AND(AL111=1,AL112=1),IF('Result Calculations'!$E263=$A112,1,0),0)</f>
        <v>0</v>
      </c>
      <c r="AP112" s="90">
        <f>IF(AND(AL110=1,AL112=1),IF('Result Calculations'!$E265=$A112,1,0),0)</f>
        <v>0</v>
      </c>
      <c r="AQ112" s="90">
        <f>IF(AND(AL111=1,AL112=1),IF('Result Calculations'!$E266=$A235,1,0),0)</f>
        <v>0</v>
      </c>
      <c r="AR112" s="95"/>
      <c r="AS112" s="90">
        <f t="shared" si="513"/>
        <v>0</v>
      </c>
      <c r="AT112" s="90" t="str">
        <f>IF(AS112=1,IF(ISNUMBER(MATCH(AS112,AS107:AS111,0)),"=",""),"")</f>
        <v/>
      </c>
      <c r="AU112" s="90">
        <f>IF(AND(AS112=1,AS107=1),IF(AM112=1,1,0),IF(AND(AS112=1,AS108=1),IF(L112=1,1,0),IF(AND(AS112=1,AS109=1),IF(AO112=1,1,0),IF(AND(AS112=1,AS110=1),IF(AP112=1,1,0),IF(AND(AS112=1,AS111=1),IF(AQ112=1,0),0)))))</f>
        <v>0</v>
      </c>
      <c r="AV112" s="244" t="str">
        <f t="shared" si="538"/>
        <v/>
      </c>
      <c r="AW112" s="90">
        <f t="shared" si="514"/>
        <v>0</v>
      </c>
      <c r="AX112" s="90">
        <f>IF(OR(AB112=1,B112=0,AV112=2),0,IF(ISERROR(RANK(AW112,AW107:AW112,0)),0,RANK(AW112,AW107:AW112,0)))</f>
        <v>0</v>
      </c>
      <c r="AY112" s="90" t="str">
        <f>IF(AX112=1,IF(ISNUMBER(MATCH(AX112,AX107:AX111,0)),"=",""),"")</f>
        <v/>
      </c>
      <c r="AZ112" s="90">
        <f t="shared" si="515"/>
        <v>0</v>
      </c>
      <c r="BA112" s="90">
        <f>IF(OR(AB112=1,B112=0,AV112=2),0,IF(ISERROR(RANK(AZ112,AZ107:AZ112,0)),0,RANK(AZ112,AZ107:AZ112,0)))</f>
        <v>0</v>
      </c>
      <c r="BB112" s="90" t="str">
        <f>IF(BA112=1,IF(ISNUMBER(MATCH(BA112,BA107:BA111,0)),"=",""),"")</f>
        <v/>
      </c>
      <c r="BC112" s="108">
        <f t="shared" si="516"/>
        <v>0</v>
      </c>
      <c r="BD112" s="90">
        <f>IF(OR(AB112=1,B112=0,AV112=2),0,IF(ISERROR(RANK(BC112,BC107:BC112,0)),0,RANK(BC112,BC107:BC112,0)))</f>
        <v>0</v>
      </c>
      <c r="BE112" s="90" t="str">
        <f>IF(BD112=1,IF(ISNUMBER(MATCH(BD112,BD107:BD111,0)),"=",""),"")</f>
        <v/>
      </c>
      <c r="BF112" s="90">
        <f t="shared" si="539"/>
        <v>0</v>
      </c>
      <c r="BG112" s="90">
        <f>IF(AND(BF107=1,BF112=1),IF('Result Calculations'!$E256=$A112,1,0),0)</f>
        <v>0</v>
      </c>
      <c r="BH112" s="90">
        <f>IF(AND(BF111=1,BF112=1),IF('Result Calculations'!$E260=$A112,1,0),0)</f>
        <v>0</v>
      </c>
      <c r="BI112" s="90">
        <f>IF(AND(BF111=1,BF112=1),IF('Result Calculations'!$E263=$A112,1,0),0)</f>
        <v>0</v>
      </c>
      <c r="BJ112" s="90">
        <f>IF(AND(BF110=1,BF112=1),IF('Result Calculations'!$E265=$A112,1,0),0)</f>
        <v>0</v>
      </c>
      <c r="BK112" s="90">
        <f>IF(AND(BF111=1,BF112=1),IF('Result Calculations'!$E266=$A235,1,0),0)</f>
        <v>0</v>
      </c>
      <c r="BL112" s="95"/>
      <c r="BM112" s="90">
        <f t="shared" si="517"/>
        <v>0</v>
      </c>
      <c r="BN112" s="90" t="str">
        <f>IF(BM112=1,IF(ISNUMBER(MATCH(BM112,BM107:BM111,0)),"=",""),"")</f>
        <v/>
      </c>
      <c r="BO112" s="90">
        <f>IF(AND(BM112=1,BM107=1),IF(BG112=1,1,0),IF(AND(BM112=1,BM108=1),IF(AF112=1,1,0),IF(AND(BM112=1,BM109=1),IF(BI112=1,1,0),IF(AND(BM112=1,BM110=1),IF(BJ112=1,1,0),IF(AND(BM112=1,BM111=1),IF(BK112=1,0),0)))))</f>
        <v>0</v>
      </c>
      <c r="BP112" s="244" t="str">
        <f t="shared" si="518"/>
        <v/>
      </c>
      <c r="BQ112" s="90">
        <f t="shared" si="519"/>
        <v>0</v>
      </c>
      <c r="BR112" s="90">
        <f>IF(OR(AB112=1,B112=0,AV112=2,BP112=3),0,IF(ISERROR(RANK(BQ112,BQ107:BQ112,0)),0,RANK(BQ112,BQ107:BQ112,0)))</f>
        <v>0</v>
      </c>
      <c r="BS112" s="90" t="str">
        <f>IF(BR112=1,IF(ISNUMBER(MATCH(BR112,BR107:BR111,0)),"=",""),"")</f>
        <v/>
      </c>
      <c r="BT112" s="90">
        <f t="shared" si="520"/>
        <v>0</v>
      </c>
      <c r="BU112" s="90">
        <f>IF(OR(AB112=1,B112=0,AV112=2,BP112=3),0,IF(ISERROR(RANK(BT112,BT107:BT112,0)),0,RANK(BT112,BT107:BT112,0)))</f>
        <v>0</v>
      </c>
      <c r="BV112" s="90" t="str">
        <f>IF(BU112=1,IF(ISNUMBER(MATCH(BU112,BU107:BU111,0)),"=",""),"")</f>
        <v/>
      </c>
      <c r="BW112" s="108">
        <f t="shared" si="521"/>
        <v>0</v>
      </c>
      <c r="BX112" s="90">
        <f>IF(OR(AB112=1,B112=0,AV112=2,BP107=3),0,IF(ISERROR(RANK(BW112,BW107:BW112,0)),0,RANK(BW112,BW107:BW112,0)))</f>
        <v>0</v>
      </c>
      <c r="BY112" s="90" t="str">
        <f>IF(BX112=1,IF(ISNUMBER(MATCH(BX112,BX107:BX111,0)),"=",""),"")</f>
        <v/>
      </c>
      <c r="BZ112" s="90">
        <f t="shared" si="540"/>
        <v>0</v>
      </c>
      <c r="CA112" s="90">
        <f>IF(AND(BZ107=1,BZ112=1),IF('Result Calculations'!$E256=$A112,1,0),0)</f>
        <v>0</v>
      </c>
      <c r="CB112" s="90">
        <f>IF(AND(BZ111=1,BZ112=1),IF('Result Calculations'!$E260=$A112,1,0),0)</f>
        <v>0</v>
      </c>
      <c r="CC112" s="90">
        <f>IF(AND(BZ111=1,BZ112=1),IF('Result Calculations'!$E263=$A112,1,0),0)</f>
        <v>0</v>
      </c>
      <c r="CD112" s="90">
        <f>IF(AND(BZ110=1,BZ112=1),IF('Result Calculations'!$E265=$A112,1,0),0)</f>
        <v>0</v>
      </c>
      <c r="CE112" s="90">
        <f>IF(AND(BZ111=1,BZ112=1),IF('Result Calculations'!$E266=$A235,1,0),0)</f>
        <v>0</v>
      </c>
      <c r="CF112" s="95"/>
      <c r="CG112" s="90">
        <f t="shared" si="522"/>
        <v>0</v>
      </c>
      <c r="CH112" s="90" t="str">
        <f>IF(CG112=1,IF(ISNUMBER(MATCH(CG112,CG107:CG111,0)),"=",""),"")</f>
        <v/>
      </c>
      <c r="CI112" s="90">
        <f>IF(AND(CG112=1,CG107=1),IF(CA112=1,1,0),IF(AND(CG112=1,CG108=1),IF(AZ112=1,1,0),IF(AND(CG112=1,CG109=1),IF(CC112=1,1,0),IF(AND(CG112=1,CG110=1),IF(CD112=1,1,0),IF(AND(CG112=1,CG111=1),IF(CE112=1,0),0)))))</f>
        <v>0</v>
      </c>
      <c r="CJ112" s="244" t="str">
        <f t="shared" si="541"/>
        <v/>
      </c>
      <c r="CK112" s="90">
        <f t="shared" si="523"/>
        <v>0</v>
      </c>
      <c r="CL112" s="90">
        <f>IF(OR(AB112=1,B112=0,AV112=2,BP112=3,CJ112=4),0,IF(ISERROR(RANK(CK112,CK107:CK112,0)),0,RANK(CK112,CK107:CK112,0)))</f>
        <v>0</v>
      </c>
      <c r="CM112" s="90" t="str">
        <f>IF(CL112=1,IF(ISNUMBER(MATCH(CL112,CL107:CL111,0)),"=",""),"")</f>
        <v/>
      </c>
      <c r="CN112" s="90">
        <f t="shared" si="524"/>
        <v>0</v>
      </c>
      <c r="CO112" s="90">
        <f>IF(OR(AB112=1,B112=0,AV112=2,BP112=3,CJ112=4),0,IF(ISERROR(RANK(CN112,CN107:CN112,0)),0,RANK(CN112,CN107:CN112,0)))</f>
        <v>0</v>
      </c>
      <c r="CP112" s="90" t="str">
        <f>IF(CO112=1,IF(ISNUMBER(MATCH(CO112,CO107:CO111,0)),"=",""),"")</f>
        <v/>
      </c>
      <c r="CQ112" s="108">
        <f t="shared" si="525"/>
        <v>0</v>
      </c>
      <c r="CR112" s="90">
        <f>IF(OR(AB112=1,B112=0,AV112=2,BP107=3,CJ112=4),0,IF(ISERROR(RANK(CQ112,CQ107:CQ112,0)),0,RANK(CQ112,CQ107:CQ112,0)))</f>
        <v>0</v>
      </c>
      <c r="CS112" s="90" t="str">
        <f>IF(CR112=1,IF(ISNUMBER(MATCH(CR112,CR107:CR111,0)),"=",""),"")</f>
        <v/>
      </c>
      <c r="CT112" s="90">
        <f t="shared" si="542"/>
        <v>0</v>
      </c>
      <c r="CU112" s="90">
        <f>IF(AND(CT107=1,CT112=1),IF('Result Calculations'!$E256=$A112,1,0),0)</f>
        <v>0</v>
      </c>
      <c r="CV112" s="90">
        <f>IF(AND(CT111=1,CT112=1),IF('Result Calculations'!$E260=$A112,1,0),0)</f>
        <v>0</v>
      </c>
      <c r="CW112" s="90">
        <f>IF(AND(CT111=1,CT112=1),IF('Result Calculations'!$E263=$A112,1,0),0)</f>
        <v>0</v>
      </c>
      <c r="CX112" s="90">
        <f>IF(AND(CT110=1,CT112=1),IF('Result Calculations'!$E265=$A112,1,0),0)</f>
        <v>0</v>
      </c>
      <c r="CY112" s="90">
        <f>IF(AND(CT111=1,CT112=1),IF('Result Calculations'!$E266=$A235,1,0),0)</f>
        <v>0</v>
      </c>
      <c r="CZ112" s="95"/>
      <c r="DA112" s="90">
        <f t="shared" si="526"/>
        <v>0</v>
      </c>
      <c r="DB112" s="90" t="str">
        <f>IF(DA112=1,IF(ISNUMBER(MATCH(DA112,DA107:DA111,0)),"=",""),"")</f>
        <v/>
      </c>
      <c r="DC112" s="90">
        <f>IF(AND(DA112=1,DA107=1),IF(CU112=1,1,0),IF(AND(DA112=1,DA108=1),IF(BT112=1,1,0),IF(AND(DA112=1,DA109=1),IF(CW112=1,1,0),IF(AND(DA112=1,DA110=1),IF(CX112=1,1,0),IF(AND(DA112=1,DA111=1),IF(CY112=1,0),0)))))</f>
        <v>0</v>
      </c>
      <c r="DD112" s="244" t="str">
        <f t="shared" si="543"/>
        <v/>
      </c>
      <c r="DE112" s="90">
        <f t="shared" si="527"/>
        <v>0</v>
      </c>
      <c r="DF112" s="90">
        <f>IF(OR(AB112=1,B112=0,AV112=2,BP112=3,CJ112=4,DD112=5),0,IF(ISERROR(RANK(DE112,DE107:DE112,0)),0,RANK(DE112,DE107:DE112,0)))</f>
        <v>0</v>
      </c>
      <c r="DG112" s="90" t="str">
        <f>IF(DF112=1,IF(ISNUMBER(MATCH(DF112,DF107:DF111,0)),"=",""),"")</f>
        <v/>
      </c>
      <c r="DH112" s="90">
        <f t="shared" si="528"/>
        <v>0</v>
      </c>
      <c r="DI112" s="90">
        <f>IF(OR(AB112=1,B112=0,AV112=2,BP112=3,CJ112=4,DD112=5),0,IF(ISERROR(RANK(DH112,DH107:DH112,0)),0,RANK(DH112,DH107:DH112,0)))</f>
        <v>0</v>
      </c>
      <c r="DJ112" s="90" t="str">
        <f>IF(DI112=1,IF(ISNUMBER(MATCH(DI112,DI107:DI111,0)),"=",""),"")</f>
        <v/>
      </c>
      <c r="DK112" s="108">
        <f t="shared" si="529"/>
        <v>0</v>
      </c>
      <c r="DL112" s="90">
        <f>IF(OR(AB112=1,B112=0,AV112=2,BP107=3,CJ112=4,DD112=5),0,IF(ISERROR(RANK(DK112,DK107:DK112,0)),0,RANK(DK112,DK107:DK112,0)))</f>
        <v>0</v>
      </c>
      <c r="DM112" s="90" t="str">
        <f>IF(DL112=1,IF(ISNUMBER(MATCH(DL112,DL107:DL111,0)),"=",""),"")</f>
        <v/>
      </c>
      <c r="DN112" s="90">
        <f t="shared" si="544"/>
        <v>0</v>
      </c>
      <c r="DO112" s="90">
        <f>IF(AND(DN107=1,DN112=1),IF('Result Calculations'!$E256=$A112,1,0),0)</f>
        <v>0</v>
      </c>
      <c r="DP112" s="90">
        <f>IF(AND(DN111=1,DN112=1),IF('Result Calculations'!$E260=$A112,1,0),0)</f>
        <v>0</v>
      </c>
      <c r="DQ112" s="90">
        <f>IF(AND(DN111=1,DN112=1),IF('Result Calculations'!$E263=$A112,1,0),0)</f>
        <v>0</v>
      </c>
      <c r="DR112" s="90">
        <f>IF(AND(DN110=1,DN112=1),IF('Result Calculations'!$E265=$A112,1,0),0)</f>
        <v>0</v>
      </c>
      <c r="DS112" s="90">
        <f>IF(AND(DN111=1,DN112=1),IF('Result Calculations'!$E266=$A235,1,0),0)</f>
        <v>0</v>
      </c>
      <c r="DT112" s="95"/>
      <c r="DU112" s="90">
        <f t="shared" si="530"/>
        <v>0</v>
      </c>
      <c r="DV112" s="90" t="str">
        <f>IF(DU112=1,IF(ISNUMBER(MATCH(DU112,DU107:DU111,0)),"=",""),"")</f>
        <v/>
      </c>
      <c r="DW112" s="90">
        <f>IF(AND(DU112=1,DU107=1),IF(DO112=1,1,0),IF(AND(DU112=1,DU108=1),IF(CN112=1,1,0),IF(AND(DU112=1,DU109=1),IF(DQ112=1,1,0),IF(AND(DU112=1,DU110=1),IF(DR112=1,1,0),IF(AND(DU112=1,DU111=1),IF(DS112=1,0),0)))))</f>
        <v>0</v>
      </c>
      <c r="DX112" s="244" t="str">
        <f t="shared" si="545"/>
        <v/>
      </c>
      <c r="DY112" s="248">
        <f t="shared" si="531"/>
        <v>0</v>
      </c>
      <c r="DZ112" s="244">
        <f>RANK(DY112,DY107:DY112,0)</f>
        <v>1</v>
      </c>
      <c r="EA112" s="244" t="str">
        <f>IF(ISNUMBER(MATCH(DZ112,DZ107:DZ111,0)),"=","")</f>
        <v>=</v>
      </c>
    </row>
    <row r="113" spans="1:131">
      <c r="B113" s="90"/>
      <c r="C113" s="90"/>
      <c r="D113" s="90"/>
      <c r="E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244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244"/>
      <c r="BR113" s="90"/>
      <c r="BS113" s="90"/>
      <c r="BT113" s="90"/>
      <c r="BU113" s="90"/>
      <c r="BX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244"/>
      <c r="CL113" s="90"/>
      <c r="CO113" s="90"/>
      <c r="CR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244"/>
      <c r="DF113" s="90"/>
      <c r="DI113" s="90"/>
      <c r="DL113" s="90"/>
      <c r="DN113" s="90"/>
      <c r="DO113" s="90"/>
      <c r="DP113" s="90"/>
      <c r="DQ113" s="90"/>
      <c r="DR113" s="90"/>
      <c r="DS113" s="90"/>
      <c r="DT113" s="90"/>
      <c r="DU113" s="90"/>
      <c r="DV113" s="90"/>
      <c r="DW113" s="90"/>
      <c r="DX113" s="244"/>
    </row>
    <row r="114" spans="1:131" ht="60" customHeight="1">
      <c r="A114" s="245" t="s">
        <v>620</v>
      </c>
      <c r="B114" s="93" t="s">
        <v>572</v>
      </c>
      <c r="C114" s="93" t="s">
        <v>573</v>
      </c>
      <c r="D114" s="93" t="s">
        <v>574</v>
      </c>
      <c r="E114" s="94" t="s">
        <v>598</v>
      </c>
      <c r="F114" s="94" t="s">
        <v>599</v>
      </c>
      <c r="G114" s="94" t="s">
        <v>600</v>
      </c>
      <c r="H114" s="94" t="s">
        <v>595</v>
      </c>
      <c r="I114" s="94" t="s">
        <v>601</v>
      </c>
      <c r="J114" s="302" t="s">
        <v>604</v>
      </c>
      <c r="K114" s="302"/>
      <c r="L114" s="94" t="s">
        <v>603</v>
      </c>
      <c r="M114" s="302" t="s">
        <v>605</v>
      </c>
      <c r="N114" s="302"/>
      <c r="O114" s="94" t="s">
        <v>560</v>
      </c>
      <c r="P114" s="302" t="s">
        <v>575</v>
      </c>
      <c r="Q114" s="302"/>
      <c r="R114" s="94" t="s">
        <v>576</v>
      </c>
      <c r="S114" s="302" t="s">
        <v>292</v>
      </c>
      <c r="T114" s="302"/>
      <c r="U114" s="302"/>
      <c r="V114" s="302"/>
      <c r="W114" s="302"/>
      <c r="X114" s="302"/>
      <c r="Y114" s="302" t="s">
        <v>577</v>
      </c>
      <c r="Z114" s="302"/>
      <c r="AA114" s="94" t="s">
        <v>590</v>
      </c>
      <c r="AB114" s="247" t="s">
        <v>578</v>
      </c>
      <c r="AC114" s="94" t="s">
        <v>595</v>
      </c>
      <c r="AD114" s="302" t="s">
        <v>604</v>
      </c>
      <c r="AE114" s="302"/>
      <c r="AF114" s="94" t="s">
        <v>602</v>
      </c>
      <c r="AG114" s="302" t="s">
        <v>605</v>
      </c>
      <c r="AH114" s="302"/>
      <c r="AI114" s="94" t="s">
        <v>560</v>
      </c>
      <c r="AJ114" s="302" t="s">
        <v>575</v>
      </c>
      <c r="AK114" s="302"/>
      <c r="AL114" s="94" t="s">
        <v>576</v>
      </c>
      <c r="AM114" s="302" t="s">
        <v>292</v>
      </c>
      <c r="AN114" s="302"/>
      <c r="AO114" s="302"/>
      <c r="AP114" s="302"/>
      <c r="AQ114" s="302"/>
      <c r="AR114" s="302"/>
      <c r="AS114" s="302" t="s">
        <v>577</v>
      </c>
      <c r="AT114" s="302"/>
      <c r="AU114" s="94" t="s">
        <v>590</v>
      </c>
      <c r="AV114" s="247" t="s">
        <v>579</v>
      </c>
      <c r="AW114" s="94" t="s">
        <v>595</v>
      </c>
      <c r="AX114" s="302" t="s">
        <v>604</v>
      </c>
      <c r="AY114" s="302"/>
      <c r="AZ114" s="94" t="s">
        <v>602</v>
      </c>
      <c r="BA114" s="302" t="s">
        <v>605</v>
      </c>
      <c r="BB114" s="302"/>
      <c r="BC114" s="94" t="s">
        <v>560</v>
      </c>
      <c r="BD114" s="302" t="s">
        <v>575</v>
      </c>
      <c r="BE114" s="302"/>
      <c r="BF114" s="94" t="s">
        <v>576</v>
      </c>
      <c r="BG114" s="302" t="s">
        <v>292</v>
      </c>
      <c r="BH114" s="302"/>
      <c r="BI114" s="302"/>
      <c r="BJ114" s="302"/>
      <c r="BK114" s="302"/>
      <c r="BL114" s="302"/>
      <c r="BM114" s="302" t="s">
        <v>577</v>
      </c>
      <c r="BN114" s="302"/>
      <c r="BO114" s="94" t="s">
        <v>590</v>
      </c>
      <c r="BP114" s="247" t="s">
        <v>580</v>
      </c>
      <c r="BQ114" s="94" t="s">
        <v>595</v>
      </c>
      <c r="BR114" s="302" t="s">
        <v>604</v>
      </c>
      <c r="BS114" s="302"/>
      <c r="BT114" s="94" t="s">
        <v>602</v>
      </c>
      <c r="BU114" s="302" t="s">
        <v>605</v>
      </c>
      <c r="BV114" s="302"/>
      <c r="BW114" s="94" t="s">
        <v>560</v>
      </c>
      <c r="BX114" s="302" t="s">
        <v>575</v>
      </c>
      <c r="BY114" s="302"/>
      <c r="BZ114" s="94" t="s">
        <v>576</v>
      </c>
      <c r="CA114" s="302" t="s">
        <v>292</v>
      </c>
      <c r="CB114" s="302"/>
      <c r="CC114" s="302"/>
      <c r="CD114" s="302"/>
      <c r="CE114" s="302"/>
      <c r="CF114" s="302"/>
      <c r="CG114" s="302" t="s">
        <v>577</v>
      </c>
      <c r="CH114" s="302"/>
      <c r="CI114" s="94" t="s">
        <v>590</v>
      </c>
      <c r="CJ114" s="247" t="s">
        <v>581</v>
      </c>
      <c r="CK114" s="94" t="s">
        <v>595</v>
      </c>
      <c r="CL114" s="302" t="s">
        <v>604</v>
      </c>
      <c r="CM114" s="302"/>
      <c r="CN114" s="94" t="s">
        <v>602</v>
      </c>
      <c r="CO114" s="302" t="s">
        <v>605</v>
      </c>
      <c r="CP114" s="302"/>
      <c r="CQ114" s="94" t="s">
        <v>560</v>
      </c>
      <c r="CR114" s="302" t="s">
        <v>575</v>
      </c>
      <c r="CS114" s="302"/>
      <c r="CT114" s="94" t="s">
        <v>576</v>
      </c>
      <c r="CU114" s="302" t="s">
        <v>292</v>
      </c>
      <c r="CV114" s="302"/>
      <c r="CW114" s="302"/>
      <c r="CX114" s="302"/>
      <c r="CY114" s="302"/>
      <c r="CZ114" s="302"/>
      <c r="DA114" s="302" t="s">
        <v>577</v>
      </c>
      <c r="DB114" s="302"/>
      <c r="DC114" s="94" t="s">
        <v>590</v>
      </c>
      <c r="DD114" s="247" t="s">
        <v>582</v>
      </c>
      <c r="DE114" s="94" t="s">
        <v>595</v>
      </c>
      <c r="DF114" s="302" t="s">
        <v>604</v>
      </c>
      <c r="DG114" s="302"/>
      <c r="DH114" s="94" t="s">
        <v>602</v>
      </c>
      <c r="DI114" s="302" t="s">
        <v>605</v>
      </c>
      <c r="DJ114" s="302"/>
      <c r="DK114" s="94" t="s">
        <v>560</v>
      </c>
      <c r="DL114" s="302" t="s">
        <v>575</v>
      </c>
      <c r="DM114" s="302"/>
      <c r="DN114" s="94" t="s">
        <v>576</v>
      </c>
      <c r="DO114" s="302" t="s">
        <v>292</v>
      </c>
      <c r="DP114" s="302"/>
      <c r="DQ114" s="302"/>
      <c r="DR114" s="302"/>
      <c r="DS114" s="302"/>
      <c r="DT114" s="302"/>
      <c r="DU114" s="302" t="s">
        <v>577</v>
      </c>
      <c r="DV114" s="302"/>
      <c r="DW114" s="94" t="s">
        <v>590</v>
      </c>
      <c r="DX114" s="247" t="s">
        <v>583</v>
      </c>
    </row>
    <row r="115" spans="1:131">
      <c r="A115" s="246" t="str">
        <f>Groups!W27</f>
        <v>Rosemary Ogier (Guernsey ) &amp; Jason Greenslade (Guernsey )</v>
      </c>
      <c r="B115" s="90">
        <f>SUM(COUNTIF(Results!K:K,A115),COUNTIF(Results!L:L,A115))</f>
        <v>0</v>
      </c>
      <c r="C115" s="90">
        <f>SUM(COUNTIF(Results!K:K,A115))</f>
        <v>0</v>
      </c>
      <c r="D115" s="90">
        <f>B115-C115</f>
        <v>0</v>
      </c>
      <c r="E115" s="90">
        <f>SUM(SUMIF(Results!B:B,A115,Results!C:C),SUMIF(Results!J:J,A115,Results!G:G),SUMIF(Results!B:B,A115,Results!D:D),SUMIF(Results!J:J,A115,Results!H:H))</f>
        <v>0</v>
      </c>
      <c r="F115" s="90">
        <f>SUM(SUMIF(Results!B:B,A115,Results!G:G),SUMIF(Results!J:J,A115,Results!C:C),SUMIF(Results!B:B,A115,Results!H:H),SUMIF(Results!J:J,A115,Results!D:D))</f>
        <v>0</v>
      </c>
      <c r="G115" s="108">
        <f>E115-F115</f>
        <v>0</v>
      </c>
      <c r="H115" s="90">
        <f>C115*3</f>
        <v>0</v>
      </c>
      <c r="I115" s="90">
        <f>SUM(SUMIF(Results!N:N,A115,Results!R:R),SUMIF(Results!T:T,A115,Results!X:X))</f>
        <v>0</v>
      </c>
      <c r="J115" s="90">
        <f>IF(B115=0,0,RANK(H115,H115:H120,0))</f>
        <v>0</v>
      </c>
      <c r="K115" s="90" t="str">
        <f>IF(J115=1,IF(ISNUMBER(MATCH(J115,J116:J120,0)),"=",""),"")</f>
        <v/>
      </c>
      <c r="L115" s="90">
        <f t="shared" ref="L115:L120" si="546">IF(J115=1,I115,-1)</f>
        <v>-1</v>
      </c>
      <c r="M115" s="90">
        <f>IF(B115=0,0,IF(ISERROR(RANK(L115,L115:L120,0)),0,RANK(L115,L115:L120,0)))</f>
        <v>0</v>
      </c>
      <c r="N115" s="90" t="str">
        <f>IF(M115=1,IF(ISNUMBER(MATCH(M115,M116:M120,0)),"=",""),"")</f>
        <v/>
      </c>
      <c r="O115" s="90">
        <f t="shared" ref="O115:O120" si="547">IF(M115=1,G115,-1)</f>
        <v>-1</v>
      </c>
      <c r="P115" s="90">
        <f>IF(B115=0,0,IF(ISERROR(RANK(O115,O115:O120,0)),0,RANK(O115,O115:O120,0)))</f>
        <v>0</v>
      </c>
      <c r="Q115" s="90" t="str">
        <f>IF(P115=1,IF(ISNUMBER(MATCH(P115,P116:P120,0)),"=",""),"")</f>
        <v/>
      </c>
      <c r="R115" s="90">
        <f>IF(CONCATENATE(P115,Q115)="1=",1,0)</f>
        <v>0</v>
      </c>
      <c r="S115" s="95"/>
      <c r="T115" s="90">
        <f>IF(AND(R115=1,R116=1),IF('Result Calculations'!$E271=$A115,1,0),0)</f>
        <v>0</v>
      </c>
      <c r="U115" s="90">
        <f>IF(AND(R115=1,R117=1),IF('Result Calculations'!$E272=$A115,1,0),0)</f>
        <v>0</v>
      </c>
      <c r="V115" s="90">
        <f>IF(AND(R115=1,R118=1),IF('Result Calculations'!$E273=$A115,1,0),0)</f>
        <v>0</v>
      </c>
      <c r="W115" s="90">
        <f>IF(AND(R115=1,R119=1),IF('Result Calculations'!$E274=$A115,1,0),0)</f>
        <v>0</v>
      </c>
      <c r="X115" s="90">
        <f>IF(AND(R115=1,R120=1),IF('Result Calculations'!$E275=$A115,1,0),0)</f>
        <v>0</v>
      </c>
      <c r="Y115" s="90">
        <f t="shared" ref="Y115:Y120" si="548">SUM(S115:X115)</f>
        <v>0</v>
      </c>
      <c r="Z115" s="90" t="str">
        <f>IF(Y115=1,IF(ISNUMBER(MATCH(Y115,Y116:Y120,0)),"=",""),"")</f>
        <v/>
      </c>
      <c r="AA115" s="90">
        <f>IF(AND(Y115=1,Y116=1),IF(T115=1,1,0),IF(AND(Y115=1,Y117=1),IF(U115=1,1,0),IF(AND(Y115=1,Y118=1),IF(V115=1,1,0),IF(AND(Y115=1,Y119=1),IF(W115=1,1,0),IF(AND(Y115=1,Y120=1),IF(X115=1,0),0)))))</f>
        <v>0</v>
      </c>
      <c r="AB115" s="244" t="str">
        <f>IF(J115=1,IF(K115="=",IF(M115=1,IF(N115="=",IF(P115=1,IF(Q115="=",IF(Y115=1,IF(Z115="=",IF(AA115=1,1,""),1),""),1),""),1),""),1),"")</f>
        <v/>
      </c>
      <c r="AC115" s="90">
        <f t="shared" ref="AC115:AC120" si="549">IF(OR(B115=0,AB115=1),0,H115)</f>
        <v>0</v>
      </c>
      <c r="AD115" s="90">
        <f>IF(OR(AB115=1,B115=0),0,IF(ISERROR(RANK(AC115,AC115:AC120,0)),0,RANK(AC115,AC115:AC120,0)))</f>
        <v>0</v>
      </c>
      <c r="AE115" s="90" t="str">
        <f>IF(AD115=1,IF(ISNUMBER(MATCH(AD115,AD116:AD120,0)),"=",""),"")</f>
        <v/>
      </c>
      <c r="AF115" s="90">
        <f t="shared" ref="AF115:AF120" si="550">IF(AD115=1,I115,-1)</f>
        <v>-1</v>
      </c>
      <c r="AG115" s="90">
        <f>IF(OR(AB115=1,B115=0),0,IF(ISERROR(RANK(AF115,AF115:AF120,0)),0,RANK(AF115,AF115:AF120,0)))</f>
        <v>0</v>
      </c>
      <c r="AH115" s="90" t="str">
        <f>IF(AG115=1,IF(ISNUMBER(MATCH(AG115,AG116:AG120,0)),"=",""),"")</f>
        <v/>
      </c>
      <c r="AI115" s="90">
        <f t="shared" ref="AI115:AI120" si="551">IF(AG115=1,G115,-1)</f>
        <v>-1</v>
      </c>
      <c r="AJ115" s="90">
        <f>IF(OR(AB115=1,B115=0),0,IF(ISERROR(RANK(AI115,AI115:AI120,0)),0,RANK(AI115,AI115:AI120,0)))</f>
        <v>0</v>
      </c>
      <c r="AK115" s="90" t="str">
        <f>IF(AJ115=1,IF(ISNUMBER(MATCH(AJ115,AJ116:AJ120,0)),"=",""),"")</f>
        <v/>
      </c>
      <c r="AL115" s="90">
        <f>IF(CONCATENATE(AJ115,AK115)="1=",1,0)</f>
        <v>0</v>
      </c>
      <c r="AM115" s="95"/>
      <c r="AN115" s="90">
        <f>IF(AND(AL115=1,AL116=1),IF('Result Calculations'!$E271=$A115,1,0),0)</f>
        <v>0</v>
      </c>
      <c r="AO115" s="90">
        <f>IF(AND(AL115=1,AL117=1),IF('Result Calculations'!$E272=$A115,1,0),0)</f>
        <v>0</v>
      </c>
      <c r="AP115" s="90">
        <f>IF(AND(AL115=1,AL118=1),IF('Result Calculations'!$E273=$A115,1,0),0)</f>
        <v>0</v>
      </c>
      <c r="AQ115" s="90">
        <f>IF(AND(AL115=1,AL119=1),IF('Result Calculations'!$E274=$A115,1,0),0)</f>
        <v>0</v>
      </c>
      <c r="AR115" s="90">
        <f>IF(AND(AL115=1,AL120=1),IF('Result Calculations'!$E275=$A115,1,0),0)</f>
        <v>0</v>
      </c>
      <c r="AS115" s="90">
        <f t="shared" ref="AS115:AS120" si="552">SUM(AM115:AR115)</f>
        <v>0</v>
      </c>
      <c r="AT115" s="90" t="str">
        <f>IF(AS115=1,IF(ISNUMBER(MATCH(AS115,AS116:AS120,0)),"=",""),"")</f>
        <v/>
      </c>
      <c r="AU115" s="90">
        <f>IF(AND(AS115=1,AS116=1),IF(AN115=1,1,0),IF(AND(AS115=1,AS117=1),IF(AO115=1,1,0),IF(AND(AS115=1,AS118=1),IF(AP115=1,1,0),IF(AND(AS115=1,AS119=1),IF(AQ115=1,1,0),IF(AND(AS115=1,AS120=1),IF(AR115=1,0),0)))))</f>
        <v>0</v>
      </c>
      <c r="AV115" s="244" t="str">
        <f>IF(AD115=1,IF(AE115="=",IF(AG115=1,IF(AH115="=",IF(AJ115=1,IF(AK115="=",IF(AS115=1,IF(AT115="=",IF(AU115=1,2,""),2),""),2),""),2),""),2),"")</f>
        <v/>
      </c>
      <c r="AW115" s="90">
        <f t="shared" ref="AW115:AW120" si="553">IF(OR(B115=0,AB115=1,AV115=2),0,H115)</f>
        <v>0</v>
      </c>
      <c r="AX115" s="90">
        <f>IF(OR(AB115=1,B115=0,AV115=2),0,IF(ISERROR(RANK(AW115,AW115:AW120,0)),0,RANK(AW115,AW115:AW120,0)))</f>
        <v>0</v>
      </c>
      <c r="AY115" s="90" t="str">
        <f>IF(AX115=1,IF(ISNUMBER(MATCH(AX115,AX116:AX120,0)),"=",""),"")</f>
        <v/>
      </c>
      <c r="AZ115" s="90">
        <f t="shared" ref="AZ115:AZ120" si="554">IF(OR(AB115=1,B115=0,AV115=2),0,I115)</f>
        <v>0</v>
      </c>
      <c r="BA115" s="90">
        <f>IF(OR(AB115=1,B115=0,AV115=2),0,IF(ISERROR(RANK(AZ115,AZ115:AZ120,0)),0,RANK(AZ115,AZ115:AZ120,0)))</f>
        <v>0</v>
      </c>
      <c r="BB115" s="90" t="str">
        <f>IF(BA115=1,IF(ISNUMBER(MATCH(BA115,BA116:BA120,0)),"=",""),"")</f>
        <v/>
      </c>
      <c r="BC115" s="108">
        <f t="shared" ref="BC115:BC120" si="555">IF(OR(B115=0,AB115=1,AV115=2),0,G115)</f>
        <v>0</v>
      </c>
      <c r="BD115" s="90">
        <f>IF(OR(AB115=1,B115=0,AV115=2),0,IF(ISERROR(RANK(BC115,BC115:BC120,0)),0,RANK(BC115,BC115:BC120,0)))</f>
        <v>0</v>
      </c>
      <c r="BE115" s="90" t="str">
        <f>IF(BD115=1,IF(ISNUMBER(MATCH(BD115,BD116:BD120,0)),"=",""),"")</f>
        <v/>
      </c>
      <c r="BF115" s="90">
        <f>IF(CONCATENATE(BD115,BE115)="1=",1,0)</f>
        <v>0</v>
      </c>
      <c r="BG115" s="95"/>
      <c r="BH115" s="90">
        <f>IF(AND(BF115=1,BF116=1),IF('Result Calculations'!$E271=$A115,1,0),0)</f>
        <v>0</v>
      </c>
      <c r="BI115" s="90">
        <f>IF(AND(BF115=1,BF117=1),IF('Result Calculations'!$E272=$A115,1,0),0)</f>
        <v>0</v>
      </c>
      <c r="BJ115" s="90">
        <f>IF(AND(BF115=1,BF118=1),IF('Result Calculations'!$E273=$A115,1,0),0)</f>
        <v>0</v>
      </c>
      <c r="BK115" s="90">
        <f>IF(AND(BF115=1,BF119=1),IF('Result Calculations'!$E274=$A115,1,0),0)</f>
        <v>0</v>
      </c>
      <c r="BL115" s="90">
        <f>IF(AND(BF115=1,BF120=1),IF('Result Calculations'!$E275=$A115,1,0),0)</f>
        <v>0</v>
      </c>
      <c r="BM115" s="90">
        <f t="shared" ref="BM115:BM120" si="556">SUM(BG115:BL115)</f>
        <v>0</v>
      </c>
      <c r="BN115" s="90" t="str">
        <f>IF(BM115=1,IF(ISNUMBER(MATCH(BM115,BM116:BM120,0)),"=",""),"")</f>
        <v/>
      </c>
      <c r="BO115" s="90">
        <f>IF(AND(BM115=1,BM116=1),IF(BH115=1,1,0),IF(AND(BM115=1,BM117=1),IF(BI115=1,1,0),IF(AND(BM115=1,BM118=1),IF(BJ115=1,1,0),IF(AND(BM115=1,BM119=1),IF(BK115=1,1,0),IF(AND(BM115=1,BM120=1),IF(BL115=1,0),0)))))</f>
        <v>0</v>
      </c>
      <c r="BP115" s="244" t="str">
        <f t="shared" ref="BP115:BP120" si="557">IF(AX115=1,IF(AY115="=",IF(BA115=1,IF(BB115="=",IF(BD115=1,IF(BE115="=",IF(BM115=1,IF(BN115="=",IF(BO115=1,3,""),3),""),3),""),3),""),3),"")</f>
        <v/>
      </c>
      <c r="BQ115" s="90">
        <f t="shared" ref="BQ115:BQ120" si="558">IF(OR(B115=0,AB115=1,AV115=2,BP115=3),0,H115)</f>
        <v>0</v>
      </c>
      <c r="BR115" s="90">
        <f>IF(OR(AB115=1,B115=0,AV115=2,BP115=3),0,IF(ISERROR(RANK(BQ115,BQ115:BQ120,0)),0,RANK(BQ115,BQ115:BQ120,0)))</f>
        <v>0</v>
      </c>
      <c r="BS115" s="90" t="str">
        <f>IF(BR115=1,IF(ISNUMBER(MATCH(BR115,BR116:BR120,0)),"=",""),"")</f>
        <v/>
      </c>
      <c r="BT115" s="90">
        <f t="shared" ref="BT115:BT120" si="559">IF(OR(AB115=1,B115=0,AV115=2,BP115=3),0,I115)</f>
        <v>0</v>
      </c>
      <c r="BU115" s="90">
        <f>IF(OR(AB115=1,B115=0,AV115=2,BP115=3),0,IF(ISERROR(RANK(BT115,BT115:BT120,0)),0,RANK(BT115,BT115:BT120,0)))</f>
        <v>0</v>
      </c>
      <c r="BV115" s="90" t="str">
        <f>IF(BU115=1,IF(ISNUMBER(MATCH(BU115,BU116:BU120,0)),"=",""),"")</f>
        <v/>
      </c>
      <c r="BW115" s="108">
        <f t="shared" ref="BW115:BW120" si="560">IF(OR(B115=0,AB115=1,AV115=2,BP115=3),0,G115)</f>
        <v>0</v>
      </c>
      <c r="BX115" s="90">
        <f>IF(OR(AB115=1,B115=0,AV115=2,BP115=3),0,IF(ISERROR(RANK(BW115,BW115:BW120,0)),0,RANK(BW115,BW115:BW120,0)))</f>
        <v>0</v>
      </c>
      <c r="BY115" s="90" t="str">
        <f>IF(BX115=1,IF(ISNUMBER(MATCH(BX115,BX116:BX120,0)),"=",""),"")</f>
        <v/>
      </c>
      <c r="BZ115" s="90">
        <f>IF(CONCATENATE(BX115,BY115)="1=",1,0)</f>
        <v>0</v>
      </c>
      <c r="CA115" s="95"/>
      <c r="CB115" s="90">
        <f>IF(AND(BZ115=1,BZ116=1),IF('Result Calculations'!$E271=$A115,1,0),0)</f>
        <v>0</v>
      </c>
      <c r="CC115" s="90">
        <f>IF(AND(BZ115=1,BZ117=1),IF('Result Calculations'!$E272=$A115,1,0),0)</f>
        <v>0</v>
      </c>
      <c r="CD115" s="90">
        <f>IF(AND(BZ115=1,BZ118=1),IF('Result Calculations'!$E273=$A115,1,0),0)</f>
        <v>0</v>
      </c>
      <c r="CE115" s="90">
        <f>IF(AND(BZ115=1,BZ119=1),IF('Result Calculations'!$E274=$A115,1,0),0)</f>
        <v>0</v>
      </c>
      <c r="CF115" s="90">
        <f>IF(AND(BZ115=1,BZ120=1),IF('Result Calculations'!$E275=$A115,1,0),0)</f>
        <v>0</v>
      </c>
      <c r="CG115" s="90">
        <f t="shared" ref="CG115:CG120" si="561">SUM(CA115:CF115)</f>
        <v>0</v>
      </c>
      <c r="CH115" s="90" t="str">
        <f>IF(CG115=1,IF(ISNUMBER(MATCH(CG115,CG116:CG120,0)),"=",""),"")</f>
        <v/>
      </c>
      <c r="CI115" s="90">
        <f>IF(AND(CG115=1,CG116=1),IF(CB115=1,1,0),IF(AND(CG115=1,CG117=1),IF(CC115=1,1,0),IF(AND(CG115=1,CG118=1),IF(CD115=1,1,0),IF(AND(CG115=1,CG119=1),IF(CE115=1,1,0),IF(AND(CG115=1,CG120=1),IF(CF115=1,0),0)))))</f>
        <v>0</v>
      </c>
      <c r="CJ115" s="244" t="str">
        <f>IF(BR115=1,IF(BS115="=",IF(BU115=1,IF(BV115="=",IF(BX115=1,IF(BY115="=",IF(CG115=1,IF(CH115="=",IF(CI115=1,4,""),4),""),4),""),4),""),4),"")</f>
        <v/>
      </c>
      <c r="CK115" s="90">
        <f t="shared" ref="CK115:CK120" si="562">IF(OR(B115=0,AB115=1,AV115=2,BP115=3,CJ115=4),0,H115)</f>
        <v>0</v>
      </c>
      <c r="CL115" s="90">
        <f>IF(OR(AB115=1,B115=0,AV115=2,BP115=3,CJ115=4),0,IF(ISERROR(RANK(CK115,CK115:CK120,0)),0,RANK(CK115,CK115:CK120,0)))</f>
        <v>0</v>
      </c>
      <c r="CM115" s="90" t="str">
        <f>IF(CL115=1,IF(ISNUMBER(MATCH(CL115,CL116:CL120,0)),"=",""),"")</f>
        <v/>
      </c>
      <c r="CN115" s="90">
        <f t="shared" ref="CN115:CN120" si="563">IF(OR(AB115=1,B115=0,AV115=2,BP115=3,CJ115=4),0,I115)</f>
        <v>0</v>
      </c>
      <c r="CO115" s="90">
        <f>IF(OR(AB115=1,B115=0,AV115=2,BP115=3,CJ115=4),0,IF(ISERROR(RANK(CN115,CN115:CN120,0)),0,RANK(CN115,CN115:CN120,0)))</f>
        <v>0</v>
      </c>
      <c r="CP115" s="90" t="str">
        <f>IF(CO115=1,IF(ISNUMBER(MATCH(CO115,CO116:CO120,0)),"=",""),"")</f>
        <v/>
      </c>
      <c r="CQ115" s="108">
        <f t="shared" ref="CQ115:CQ120" si="564">IF(OR(B115=0,AB115=1,AV115=2,BP115=3,CJ115=4),0,G115)</f>
        <v>0</v>
      </c>
      <c r="CR115" s="90">
        <f>IF(OR(AB115=1,B115=0,AV115=2,BP115=3,CJ115=4),0,IF(ISERROR(RANK(CQ115,CQ115:CQ120,0)),0,RANK(CQ115,CQ115:CQ120,0)))</f>
        <v>0</v>
      </c>
      <c r="CS115" s="90" t="str">
        <f>IF(CR115=1,IF(ISNUMBER(MATCH(CR115,CR116:CR120,0)),"=",""),"")</f>
        <v/>
      </c>
      <c r="CT115" s="90">
        <f>IF(CONCATENATE(CR115,CS115)="1=",1,0)</f>
        <v>0</v>
      </c>
      <c r="CU115" s="95"/>
      <c r="CV115" s="90">
        <f>IF(AND(CT115=1,CT116=1),IF('Result Calculations'!$E271=$A115,1,0),0)</f>
        <v>0</v>
      </c>
      <c r="CW115" s="90">
        <f>IF(AND(CT115=1,CT117=1),IF('Result Calculations'!$E272=$A115,1,0),0)</f>
        <v>0</v>
      </c>
      <c r="CX115" s="90">
        <f>IF(AND(CT115=1,CT118=1),IF('Result Calculations'!$E273=$A115,1,0),0)</f>
        <v>0</v>
      </c>
      <c r="CY115" s="90">
        <f>IF(AND(CT115=1,CT119=1),IF('Result Calculations'!$E274=$A115,1,0),0)</f>
        <v>0</v>
      </c>
      <c r="CZ115" s="90">
        <f>IF(AND(CT115=1,CT120=1),IF('Result Calculations'!$E275=$A115,1,0),0)</f>
        <v>0</v>
      </c>
      <c r="DA115" s="90">
        <f t="shared" ref="DA115:DA120" si="565">SUM(CU115:CZ115)</f>
        <v>0</v>
      </c>
      <c r="DB115" s="90" t="str">
        <f>IF(DA115=1,IF(ISNUMBER(MATCH(DA115,DA116:DA120,0)),"=",""),"")</f>
        <v/>
      </c>
      <c r="DC115" s="90">
        <f>IF(AND(DA115=1,DA116=1),IF(CV115=1,1,0),IF(AND(DA115=1,DA117=1),IF(CW115=1,1,0),IF(AND(DA115=1,DA118=1),IF(CX115=1,1,0),IF(AND(DA115=1,DA119=1),IF(CY115=1,1,0),IF(AND(DA115=1,DA120=1),IF(CZ115=1,0),0)))))</f>
        <v>0</v>
      </c>
      <c r="DD115" s="244" t="str">
        <f>IF(CL115=1,IF(CM115="=",IF(CO115=1,IF(CP115="=",IF(CR115=1,IF(CS115="=",IF(DA115=1,IF(DB115="=",IF(DC115=1,5,""),5),""),5),""),5),""),5),"")</f>
        <v/>
      </c>
      <c r="DE115" s="90">
        <f t="shared" ref="DE115:DE120" si="566">IF(OR(B115=0,AB115=1,AV115=2,BP115=3,CJ115=4,DD115=5),0,H115)</f>
        <v>0</v>
      </c>
      <c r="DF115" s="90">
        <f>IF(OR(AB115=1,B115=0,AV115=2,BP115=3,CJ115=4,DD115=5),0,IF(ISERROR(RANK(DE115,DE115:DE120,0)),0,RANK(DE115,DE115:DE120,0)))</f>
        <v>0</v>
      </c>
      <c r="DG115" s="90" t="str">
        <f>IF(DF115=1,IF(ISNUMBER(MATCH(DF115,DF116:DF120,0)),"=",""),"")</f>
        <v/>
      </c>
      <c r="DH115" s="90">
        <f t="shared" ref="DH115:DH120" si="567">IF(OR(AB115=1,B115=0,AV115=2,BP115=3,CJ115=4,DD115=5),0,I115)</f>
        <v>0</v>
      </c>
      <c r="DI115" s="90">
        <f>IF(OR(AB115=1,B115=0,AV115=2,BP115=3,CJ115=4,DD115=5),0,IF(ISERROR(RANK(DH115,DH115:DH120,0)),0,RANK(DH115,DH115:DH120,0)))</f>
        <v>0</v>
      </c>
      <c r="DJ115" s="90" t="str">
        <f>IF(DI115=1,IF(ISNUMBER(MATCH(DI115,DI116:DI120,0)),"=",""),"")</f>
        <v/>
      </c>
      <c r="DK115" s="108">
        <f t="shared" ref="DK115:DK120" si="568">IF(OR(B115=0,AB115=1,AV115=2,BP115=3,CJ115=4,DD115=5),0,G115)</f>
        <v>0</v>
      </c>
      <c r="DL115" s="90">
        <f>IF(OR(AB115=1,B115=0,AV115=2,BP115=3,CJ115=4,DD115=5),0,IF(ISERROR(RANK(DK115,DK115:DK120,0)),0,RANK(DK115,DK115:DK120,0)))</f>
        <v>0</v>
      </c>
      <c r="DM115" s="90" t="str">
        <f>IF(DL115=1,IF(ISNUMBER(MATCH(DL115,DL116:DL120,0)),"=",""),"")</f>
        <v/>
      </c>
      <c r="DN115" s="90">
        <f>IF(CONCATENATE(DL115,DM115)="1=",1,0)</f>
        <v>0</v>
      </c>
      <c r="DO115" s="95"/>
      <c r="DP115" s="90">
        <f>IF(AND(DN115=1,DN116=1),IF('Result Calculations'!$E271=$A115,1,0),0)</f>
        <v>0</v>
      </c>
      <c r="DQ115" s="90">
        <f>IF(AND(DN115=1,DN117=1),IF('Result Calculations'!$E272=$A115,1,0),0)</f>
        <v>0</v>
      </c>
      <c r="DR115" s="90">
        <f>IF(AND(DN115=1,DN118=1),IF('Result Calculations'!$E273=$A115,1,0),0)</f>
        <v>0</v>
      </c>
      <c r="DS115" s="90">
        <f>IF(AND(DN115=1,DN119=1),IF('Result Calculations'!$E274=$A115,1,0),0)</f>
        <v>0</v>
      </c>
      <c r="DT115" s="90">
        <f>IF(AND(DN115=1,DN120=1),IF('Result Calculations'!$E275=$A115,1,0),0)</f>
        <v>0</v>
      </c>
      <c r="DU115" s="90">
        <f t="shared" ref="DU115:DU120" si="569">SUM(DO115:DT115)</f>
        <v>0</v>
      </c>
      <c r="DV115" s="90" t="str">
        <f>IF(DU115=1,IF(ISNUMBER(MATCH(DU115,DU116:DU120,0)),"=",""),"")</f>
        <v/>
      </c>
      <c r="DW115" s="90">
        <f>IF(AND(DU115=1,DU116=1),IF(DP115=1,1,0),IF(AND(DU115=1,DU117=1),IF(DQ115=1,1,0),IF(AND(DU115=1,DU118=1),IF(DR115=1,1,0),IF(AND(DU115=1,DU119=1),IF(DS115=1,1,0),IF(AND(DU115=1,DU120=1),IF(DT115=1,0),0)))))</f>
        <v>0</v>
      </c>
      <c r="DX115" s="244" t="str">
        <f>IF(DF115=1,IF(DG115="=",IF(DI115=1,IF(DJ115="=",IF(DL115=1,IF(DM115="=",IF(DU115=1,IF(DV115="=",IF(DW115=1,6,""),6),""),6),""),6),""),6),"")</f>
        <v/>
      </c>
      <c r="DY115" s="248">
        <f t="shared" ref="DY115:DY120" si="570">IF(AB115=1,6,IF(AV115=2,5,IF(BP115=3,4,IF(CJ115=4,3,IF(DD115=5,2,IF(DX115=6,1,0))))))</f>
        <v>0</v>
      </c>
      <c r="DZ115" s="244">
        <f>RANK(DY115,DY115:DY120,0)</f>
        <v>1</v>
      </c>
      <c r="EA115" s="244" t="str">
        <f>IF(ISNUMBER(MATCH(DZ115,DZ116:DZ120,0)),"=","")</f>
        <v>=</v>
      </c>
    </row>
    <row r="116" spans="1:131">
      <c r="A116" s="246" t="str">
        <f>Groups!W28</f>
        <v>Keiko Kurohara (Japan ) &amp; Hisaharu Satou (Japan )</v>
      </c>
      <c r="B116" s="90">
        <f>SUM(COUNTIF(Results!K:K,A116),COUNTIF(Results!L:L,A116))</f>
        <v>0</v>
      </c>
      <c r="C116" s="90">
        <f>SUM(COUNTIF(Results!K:K,A116))</f>
        <v>0</v>
      </c>
      <c r="D116" s="90">
        <f t="shared" ref="D116:D120" si="571">B116-C116</f>
        <v>0</v>
      </c>
      <c r="E116" s="90">
        <f>SUM(SUMIF(Results!B:B,A116,Results!C:C),SUMIF(Results!J:J,A116,Results!G:G),SUMIF(Results!B:B,A116,Results!D:D),SUMIF(Results!J:J,A116,Results!H:H))</f>
        <v>0</v>
      </c>
      <c r="F116" s="90">
        <f>SUM(SUMIF(Results!B:B,A116,Results!G:G),SUMIF(Results!J:J,A116,Results!C:C),SUMIF(Results!B:B,A116,Results!H:H),SUMIF(Results!J:J,A116,Results!D:D))</f>
        <v>0</v>
      </c>
      <c r="G116" s="108">
        <f t="shared" ref="G116:G120" si="572">E116-F116</f>
        <v>0</v>
      </c>
      <c r="H116" s="90">
        <f t="shared" ref="H116:H120" si="573">C116*3</f>
        <v>0</v>
      </c>
      <c r="I116" s="90">
        <f>SUM(SUMIF(Results!N:N,A116,Results!R:R),SUMIF(Results!T:T,A116,Results!X:X))</f>
        <v>0</v>
      </c>
      <c r="J116" s="90">
        <f>IF(B116=0,0,RANK(H116,H115:H120,0))</f>
        <v>0</v>
      </c>
      <c r="K116" s="90" t="str">
        <f>IF(J116=1,IF(ISNUMBER(MATCH(J116,J117:J120,0)),"=",IF(ISNUMBER(MATCH(J116,J115,0)),"=","")),"")</f>
        <v/>
      </c>
      <c r="L116" s="90">
        <f t="shared" si="546"/>
        <v>-1</v>
      </c>
      <c r="M116" s="90">
        <f>IF(B116=0,0,IF(ISERROR(RANK(L116,L115:L120,0)),0,RANK(L116,L115:L120,0)))</f>
        <v>0</v>
      </c>
      <c r="N116" s="90" t="str">
        <f>IF(M116=1,IF(ISNUMBER(MATCH(M116,M117:M120,0)),"=",IF(ISNUMBER(MATCH(M116,M115,0)),"=","")),"")</f>
        <v/>
      </c>
      <c r="O116" s="90">
        <f t="shared" si="547"/>
        <v>-1</v>
      </c>
      <c r="P116" s="90">
        <f>IF(B116=0,0,IF(ISERROR(RANK(O116,O115:O120,0)),0,RANK(O116,O115:O120,0)))</f>
        <v>0</v>
      </c>
      <c r="Q116" s="90" t="str">
        <f>IF(P116=1,IF(ISNUMBER(MATCH(P116,P117:P120,0)),"=",IF(ISNUMBER(MATCH(P116,P115,0)),"=","")),"")</f>
        <v/>
      </c>
      <c r="R116" s="90">
        <f t="shared" ref="R116:R120" si="574">IF(CONCATENATE(P116,Q116)="1=",1,0)</f>
        <v>0</v>
      </c>
      <c r="S116" s="90">
        <f>IF(AND(R115=1,R116=1),IF('Result Calculations'!$E271=$A116,1,0),0)</f>
        <v>0</v>
      </c>
      <c r="T116" s="95"/>
      <c r="U116" s="90">
        <f>IF(AND(R116=1,R117=1),IF('Result Calculations'!$E276=$A116,1,0),0)</f>
        <v>0</v>
      </c>
      <c r="V116" s="90">
        <f>IF(AND(R116=1,R118=1),IF('Result Calculations'!$E277=$A116,1,0),0)</f>
        <v>0</v>
      </c>
      <c r="W116" s="90">
        <f>IF(AND(R116=1,R119=1),IF('Result Calculations'!$E278=$A116,1,0),0)</f>
        <v>0</v>
      </c>
      <c r="X116" s="90">
        <f>IF(AND(R116=1,R120=1),IF('Result Calculations'!$E279=$A116,1,0),0)</f>
        <v>0</v>
      </c>
      <c r="Y116" s="90">
        <f t="shared" si="548"/>
        <v>0</v>
      </c>
      <c r="Z116" s="90" t="str">
        <f>IF(Y116=1,IF(ISNUMBER(MATCH(Y116,Y117:Y120,0)),"=",IF(ISNUMBER(MATCH(Y116,Y115,0)),"=","")),"")</f>
        <v/>
      </c>
      <c r="AA116" s="90">
        <f>IF(AND(Y116=1,Y115=1),IF(S116=1,1,0),IF(AND(Y116=1,Y117=1),IF(U116=1,1,0),IF(AND(Y116=1,Y118=1),IF(V116=1,1,0),IF(AND(Y116=1,Y119=1),IF(W116=1,1,0),IF(AND(Y116=1,Y120=1),IF(X116=1,0),0)))))</f>
        <v>0</v>
      </c>
      <c r="AB116" s="244" t="str">
        <f t="shared" ref="AB116:AB120" si="575">IF(J116=1,IF(K116="=",IF(M116=1,IF(N116="=",IF(P116=1,IF(Q116="=",IF(Y116=1,IF(Z116="=",IF(AA116=1,2,""),2),""),2),""),2),""),2),"")</f>
        <v/>
      </c>
      <c r="AC116" s="90">
        <f t="shared" si="549"/>
        <v>0</v>
      </c>
      <c r="AD116" s="90">
        <f>IF(OR(AB116=1,B116=0),0,IF(ISERROR(RANK(AC116,AC115:AC120,0)),0,RANK(AC116,AC115:AC120,0)))</f>
        <v>0</v>
      </c>
      <c r="AE116" s="90" t="str">
        <f>IF(AD116=1,IF(ISNUMBER(MATCH(AD116,AD117:AD120,0)),"=",IF(ISNUMBER(MATCH(AD116,AD115,0)),"=","")),"")</f>
        <v/>
      </c>
      <c r="AF116" s="90">
        <f t="shared" si="550"/>
        <v>-1</v>
      </c>
      <c r="AG116" s="90">
        <f>IF(OR(AB116=1,B116=0),0,IF(ISERROR(RANK(AF116,AF115:AF120,0)),0,RANK(AF116,AF115:AF120,0)))</f>
        <v>0</v>
      </c>
      <c r="AH116" s="90" t="str">
        <f>IF(AG116=1,IF(ISNUMBER(MATCH(AG116,AG117:AG120,0)),"=",IF(ISNUMBER(MATCH(AG116,AG115,0)),"=","")),"")</f>
        <v/>
      </c>
      <c r="AI116" s="90">
        <f t="shared" si="551"/>
        <v>-1</v>
      </c>
      <c r="AJ116" s="90">
        <f>IF(OR(AB116=1,B116=0),0,IF(ISERROR(RANK(AI116,AI115:AI120,0)),0,RANK(AI116,AI115:AI120,0)))</f>
        <v>0</v>
      </c>
      <c r="AK116" s="90" t="str">
        <f>IF(AJ116=1,IF(ISNUMBER(MATCH(AJ116,AJ117:AJ120,0)),"=",IF(ISNUMBER(MATCH(AJ116,AJ115,0)),"=","")),"")</f>
        <v/>
      </c>
      <c r="AL116" s="90">
        <f t="shared" ref="AL116:AL120" si="576">IF(CONCATENATE(AJ116,AK116)="1=",1,0)</f>
        <v>0</v>
      </c>
      <c r="AM116" s="90">
        <f>IF(AND(AL115=1,AL116=1),IF('Result Calculations'!$E271=$A116,1,0),0)</f>
        <v>0</v>
      </c>
      <c r="AN116" s="95"/>
      <c r="AO116" s="90">
        <f>IF(AND(AL116=1,AL117=1),IF('Result Calculations'!$E276=$A116,1,0),0)</f>
        <v>0</v>
      </c>
      <c r="AP116" s="90">
        <f>IF(AND(AL116=1,AL118=1),IF('Result Calculations'!$E277=$A116,1,0),0)</f>
        <v>0</v>
      </c>
      <c r="AQ116" s="90">
        <f>IF(AND(AL116=1,AL119=1),IF('Result Calculations'!$E278=$A116,1,0),0)</f>
        <v>0</v>
      </c>
      <c r="AR116" s="90">
        <f>IF(AND(AL116=1,AL120=1),IF('Result Calculations'!$E279=$A116,1,0),0)</f>
        <v>0</v>
      </c>
      <c r="AS116" s="90">
        <f t="shared" si="552"/>
        <v>0</v>
      </c>
      <c r="AT116" s="90" t="str">
        <f>IF(AS116=1,IF(ISNUMBER(MATCH(AS116,AS117:AS120,0)),"=",IF(ISNUMBER(MATCH(AS116,AS115,0)),"=","")),"")</f>
        <v/>
      </c>
      <c r="AU116" s="90">
        <f>IF(AND(AS116=1,AS115=1),IF(AM116=1,1,0),IF(AND(AS116=1,AS117=1),IF(AO116=1,1,0),IF(AND(AS116=1,AS118=1),IF(AP116=1,1,0),IF(AND(AS116=1,AS119=1),IF(AQ116=1,1,0),IF(AND(AS116=1,AS120=1),IF(AR116=1,0),0)))))</f>
        <v>0</v>
      </c>
      <c r="AV116" s="244" t="str">
        <f t="shared" ref="AV116:AV120" si="577">IF(AD116=1,IF(AE116="=",IF(AG116=1,IF(AH116="=",IF(AJ116=1,IF(AK116="=",IF(AS116=1,IF(AT116="=",IF(AU116=1,2,""),2),""),2),""),2),""),2),"")</f>
        <v/>
      </c>
      <c r="AW116" s="90">
        <f t="shared" si="553"/>
        <v>0</v>
      </c>
      <c r="AX116" s="90">
        <f>IF(OR(AB116=1,B116=0,AV116=2),0,IF(ISERROR(RANK(AW116,AW115:AW120,0)),0,RANK(AW116,AW115:AW120,0)))</f>
        <v>0</v>
      </c>
      <c r="AY116" s="90" t="str">
        <f>IF(AX116=1,IF(ISNUMBER(MATCH(AX116,AX117:AX120,0)),"=",IF(ISNUMBER(MATCH(AX116,AX115,0)),"=","")),"")</f>
        <v/>
      </c>
      <c r="AZ116" s="90">
        <f t="shared" si="554"/>
        <v>0</v>
      </c>
      <c r="BA116" s="90">
        <f>IF(OR(AB116=1,B116=0,AV116=2),0,IF(ISERROR(RANK(AZ116,AZ115:AZ120,0)),0,RANK(AZ116,AZ115:AZ120,0)))</f>
        <v>0</v>
      </c>
      <c r="BB116" s="90" t="str">
        <f>IF(BA116=1,IF(ISNUMBER(MATCH(BA116,BA117:BA120,0)),"=",IF(ISNUMBER(MATCH(BA116,BA115,0)),"=","")),"")</f>
        <v/>
      </c>
      <c r="BC116" s="108">
        <f t="shared" si="555"/>
        <v>0</v>
      </c>
      <c r="BD116" s="90">
        <f>IF(OR(AB116=1,B116=0,AV116=2),0,IF(ISERROR(RANK(BC116,BC115:BC120,0)),0,RANK(BC116,BC115:BC120,0)))</f>
        <v>0</v>
      </c>
      <c r="BE116" s="90" t="str">
        <f>IF(BD116=1,IF(ISNUMBER(MATCH(BD116,BD117:BD120,0)),"=",IF(ISNUMBER(MATCH(BD116,BD115,0)),"=","")),"")</f>
        <v/>
      </c>
      <c r="BF116" s="90">
        <f t="shared" ref="BF116:BF120" si="578">IF(CONCATENATE(BD116,BE116)="1=",1,0)</f>
        <v>0</v>
      </c>
      <c r="BG116" s="90">
        <f>IF(AND(BF115=1,BF116=1),IF('Result Calculations'!$E271=$A116,1,0),0)</f>
        <v>0</v>
      </c>
      <c r="BH116" s="95"/>
      <c r="BI116" s="90">
        <f>IF(AND(BF116=1,BF117=1),IF('Result Calculations'!$E276=$A116,1,0),0)</f>
        <v>0</v>
      </c>
      <c r="BJ116" s="90">
        <f>IF(AND(BF116=1,BF118=1),IF('Result Calculations'!$E277=$A116,1,0),0)</f>
        <v>0</v>
      </c>
      <c r="BK116" s="90">
        <f>IF(AND(BF116=1,BF119=1),IF('Result Calculations'!$E278=$A116,1,0),0)</f>
        <v>0</v>
      </c>
      <c r="BL116" s="90">
        <f>IF(AND(BF116=1,BF120=1),IF('Result Calculations'!$E279=$A116,1,0),0)</f>
        <v>0</v>
      </c>
      <c r="BM116" s="90">
        <f t="shared" si="556"/>
        <v>0</v>
      </c>
      <c r="BN116" s="90" t="str">
        <f>IF(BM116=1,IF(ISNUMBER(MATCH(BM116,BM117:BM120,0)),"=",IF(ISNUMBER(MATCH(BM116,BM115,0)),"=","")),"")</f>
        <v/>
      </c>
      <c r="BO116" s="90">
        <f>IF(AND(BM116=1,BM115=1),IF(BG116=1,1,0),IF(AND(BM116=1,BM117=1),IF(BI116=1,1,0),IF(AND(BM116=1,BM118=1),IF(BJ116=1,1,0),IF(AND(BM116=1,BM119=1),IF(BK116=1,1,0),IF(AND(BM116=1,BM120=1),IF(BL116=1,0),0)))))</f>
        <v>0</v>
      </c>
      <c r="BP116" s="244" t="str">
        <f t="shared" si="557"/>
        <v/>
      </c>
      <c r="BQ116" s="90">
        <f t="shared" si="558"/>
        <v>0</v>
      </c>
      <c r="BR116" s="90">
        <f>IF(OR(AB116=1,B116=0,AV116=2,BP116=3),0,IF(ISERROR(RANK(BQ116,BQ115:BQ120,0)),0,RANK(BQ116,BQ115:BQ120,0)))</f>
        <v>0</v>
      </c>
      <c r="BS116" s="90" t="str">
        <f>IF(BR116=1,IF(ISNUMBER(MATCH(BR116,BR117:BR120,0)),"=",IF(ISNUMBER(MATCH(BR116,BR115,0)),"=","")),"")</f>
        <v/>
      </c>
      <c r="BT116" s="90">
        <f t="shared" si="559"/>
        <v>0</v>
      </c>
      <c r="BU116" s="90">
        <f>IF(OR(AB116=1,B116=0,AV116=2,BP116=3),0,IF(ISERROR(RANK(BT116,BT115:BT120,0)),0,RANK(BT116,BT115:BT120,0)))</f>
        <v>0</v>
      </c>
      <c r="BV116" s="90" t="str">
        <f>IF(BU116=1,IF(ISNUMBER(MATCH(BU116,BU117:BU120,0)),"=",IF(ISNUMBER(MATCH(BU116,BU115,0)),"=","")),"")</f>
        <v/>
      </c>
      <c r="BW116" s="108">
        <f t="shared" si="560"/>
        <v>0</v>
      </c>
      <c r="BX116" s="90">
        <f>IF(OR(AB116=1,B116=0,AV116=2,BP115=3),0,IF(ISERROR(RANK(BW116,BW115:BW120,0)),0,RANK(BW116,BW115:BW120,0)))</f>
        <v>0</v>
      </c>
      <c r="BY116" s="90" t="str">
        <f>IF(BX116=1,IF(ISNUMBER(MATCH(BX116,BX117:BX120,0)),"=",IF(ISNUMBER(MATCH(BX116,BX115,0)),"=","")),"")</f>
        <v/>
      </c>
      <c r="BZ116" s="90">
        <f t="shared" ref="BZ116:BZ120" si="579">IF(CONCATENATE(BX116,BY116)="1=",1,0)</f>
        <v>0</v>
      </c>
      <c r="CA116" s="90">
        <f>IF(AND(BZ115=1,BZ116=1),IF('Result Calculations'!$E271=$A116,1,0),0)</f>
        <v>0</v>
      </c>
      <c r="CB116" s="95"/>
      <c r="CC116" s="90">
        <f>IF(AND(BZ116=1,BZ117=1),IF('Result Calculations'!$E276=$A116,1,0),0)</f>
        <v>0</v>
      </c>
      <c r="CD116" s="90">
        <f>IF(AND(BZ116=1,BZ118=1),IF('Result Calculations'!$E277=$A116,1,0),0)</f>
        <v>0</v>
      </c>
      <c r="CE116" s="90">
        <f>IF(AND(BZ116=1,BZ119=1),IF('Result Calculations'!$E278=$A116,1,0),0)</f>
        <v>0</v>
      </c>
      <c r="CF116" s="90">
        <f>IF(AND(BZ116=1,BZ120=1),IF('Result Calculations'!$E279=$A116,1,0),0)</f>
        <v>0</v>
      </c>
      <c r="CG116" s="90">
        <f t="shared" si="561"/>
        <v>0</v>
      </c>
      <c r="CH116" s="90" t="str">
        <f>IF(CG116=1,IF(ISNUMBER(MATCH(CG116,CG117:CG120,0)),"=",IF(ISNUMBER(MATCH(CG116,CG115,0)),"=","")),"")</f>
        <v/>
      </c>
      <c r="CI116" s="90">
        <f>IF(AND(CG116=1,CG115=1),IF(CA116=1,1,0),IF(AND(CG116=1,CG117=1),IF(CC116=1,1,0),IF(AND(CG116=1,CG118=1),IF(CD116=1,1,0),IF(AND(CG116=1,CG119=1),IF(CE116=1,1,0),IF(AND(CG116=1,CG120=1),IF(CF116=1,0),0)))))</f>
        <v>0</v>
      </c>
      <c r="CJ116" s="244" t="str">
        <f t="shared" ref="CJ116:CJ120" si="580">IF(BR116=1,IF(BS116="=",IF(BU116=1,IF(BV116="=",IF(BX116=1,IF(BY116="=",IF(CG116=1,IF(CH116="=",IF(CI116=1,4,""),4),""),4),""),4),""),4),"")</f>
        <v/>
      </c>
      <c r="CK116" s="90">
        <f t="shared" si="562"/>
        <v>0</v>
      </c>
      <c r="CL116" s="90">
        <f>IF(OR(AB116=1,B116=0,AV116=2,BP116=3,CJ116=4),0,IF(ISERROR(RANK(CK116,CK115:CK120,0)),0,RANK(CK116,CK115:CK120,0)))</f>
        <v>0</v>
      </c>
      <c r="CM116" s="90" t="str">
        <f>IF(CL116=1,IF(ISNUMBER(MATCH(CL116,CL117:CL120,0)),"=",IF(ISNUMBER(MATCH(CL116,CL115,0)),"=","")),"")</f>
        <v/>
      </c>
      <c r="CN116" s="90">
        <f t="shared" si="563"/>
        <v>0</v>
      </c>
      <c r="CO116" s="90">
        <f>IF(OR(AB116=1,B116=0,AV116=2,BP116=3,CJ116=4),0,IF(ISERROR(RANK(CN116,CN115:CN120,0)),0,RANK(CN116,CN115:CN120,0)))</f>
        <v>0</v>
      </c>
      <c r="CP116" s="90" t="str">
        <f>IF(CO116=1,IF(ISNUMBER(MATCH(CO116,CO117:CO120,0)),"=",IF(ISNUMBER(MATCH(CO116,CO115,0)),"=","")),"")</f>
        <v/>
      </c>
      <c r="CQ116" s="108">
        <f t="shared" si="564"/>
        <v>0</v>
      </c>
      <c r="CR116" s="90">
        <f>IF(OR(AB116=1,B116=0,AV116=2,BP115=3,CJ116=4),0,IF(ISERROR(RANK(CQ116,CQ115:CQ120,0)),0,RANK(CQ116,CQ115:CQ120,0)))</f>
        <v>0</v>
      </c>
      <c r="CS116" s="90" t="str">
        <f>IF(CR116=1,IF(ISNUMBER(MATCH(CR116,CR117:CR120,0)),"=",IF(ISNUMBER(MATCH(CR116,CR115,0)),"=","")),"")</f>
        <v/>
      </c>
      <c r="CT116" s="90">
        <f t="shared" ref="CT116:CT120" si="581">IF(CONCATENATE(CR116,CS116)="1=",1,0)</f>
        <v>0</v>
      </c>
      <c r="CU116" s="90">
        <f>IF(AND(CT115=1,CT116=1),IF('Result Calculations'!$E271=$A116,1,0),0)</f>
        <v>0</v>
      </c>
      <c r="CV116" s="95"/>
      <c r="CW116" s="90">
        <f>IF(AND(CT116=1,CT117=1),IF('Result Calculations'!$E276=$A116,1,0),0)</f>
        <v>0</v>
      </c>
      <c r="CX116" s="90">
        <f>IF(AND(CT116=1,CT118=1),IF('Result Calculations'!$E277=$A116,1,0),0)</f>
        <v>0</v>
      </c>
      <c r="CY116" s="90">
        <f>IF(AND(CT116=1,CT119=1),IF('Result Calculations'!$E278=$A116,1,0),0)</f>
        <v>0</v>
      </c>
      <c r="CZ116" s="90">
        <f>IF(AND(CT116=1,CT120=1),IF('Result Calculations'!$E279=$A116,1,0),0)</f>
        <v>0</v>
      </c>
      <c r="DA116" s="90">
        <f t="shared" si="565"/>
        <v>0</v>
      </c>
      <c r="DB116" s="90" t="str">
        <f>IF(DA116=1,IF(ISNUMBER(MATCH(DA116,DA117:DA120,0)),"=",IF(ISNUMBER(MATCH(DA116,DA115,0)),"=","")),"")</f>
        <v/>
      </c>
      <c r="DC116" s="90">
        <f>IF(AND(DA116=1,DA115=1),IF(CU116=1,1,0),IF(AND(DA116=1,DA117=1),IF(CW116=1,1,0),IF(AND(DA116=1,DA118=1),IF(CX116=1,1,0),IF(AND(DA116=1,DA119=1),IF(CY116=1,1,0),IF(AND(DA116=1,DA120=1),IF(CZ116=1,0),0)))))</f>
        <v>0</v>
      </c>
      <c r="DD116" s="244" t="str">
        <f t="shared" ref="DD116:DD120" si="582">IF(CL116=1,IF(CM116="=",IF(CO116=1,IF(CP116="=",IF(CR116=1,IF(CS116="=",IF(DA116=1,IF(DB116="=",IF(DC116=1,5,""),5),""),5),""),5),""),5),"")</f>
        <v/>
      </c>
      <c r="DE116" s="90">
        <f t="shared" si="566"/>
        <v>0</v>
      </c>
      <c r="DF116" s="90">
        <f>IF(OR(AB116=1,B116=0,AV116=2,BP116=3,CJ116=4,DD116=5),0,IF(ISERROR(RANK(DE116,DE115:DE120,0)),0,RANK(DE116,DE115:DE120,0)))</f>
        <v>0</v>
      </c>
      <c r="DG116" s="90" t="str">
        <f>IF(DF116=1,IF(ISNUMBER(MATCH(DF116,DF117:DF120,0)),"=",IF(ISNUMBER(MATCH(DF116,DF115,0)),"=","")),"")</f>
        <v/>
      </c>
      <c r="DH116" s="90">
        <f t="shared" si="567"/>
        <v>0</v>
      </c>
      <c r="DI116" s="90">
        <f>IF(OR(AB116=1,B116=0,AV116=2,BP116=3,CJ116=4,DD116=5),0,IF(ISERROR(RANK(DH116,DH115:DH120,0)),0,RANK(DH116,DH115:DH120,0)))</f>
        <v>0</v>
      </c>
      <c r="DJ116" s="90" t="str">
        <f>IF(DI116=1,IF(ISNUMBER(MATCH(DI116,DI117:DI120,0)),"=",IF(ISNUMBER(MATCH(DI116,DI115,0)),"=","")),"")</f>
        <v/>
      </c>
      <c r="DK116" s="108">
        <f t="shared" si="568"/>
        <v>0</v>
      </c>
      <c r="DL116" s="90">
        <f>IF(OR(AB116=1,B116=0,AV116=2,BP115=3,CJ116=4,DD116=5),0,IF(ISERROR(RANK(DK116,DK115:DK120,0)),0,RANK(DK116,DK115:DK120,0)))</f>
        <v>0</v>
      </c>
      <c r="DM116" s="90" t="str">
        <f>IF(DL116=1,IF(ISNUMBER(MATCH(DL116,DL117:DL120,0)),"=",IF(ISNUMBER(MATCH(DL116,DL115,0)),"=","")),"")</f>
        <v/>
      </c>
      <c r="DN116" s="90">
        <f t="shared" ref="DN116:DN120" si="583">IF(CONCATENATE(DL116,DM116)="1=",1,0)</f>
        <v>0</v>
      </c>
      <c r="DO116" s="90">
        <f>IF(AND(DN115=1,DN116=1),IF('Result Calculations'!$E271=$A116,1,0),0)</f>
        <v>0</v>
      </c>
      <c r="DP116" s="95"/>
      <c r="DQ116" s="90">
        <f>IF(AND(DN116=1,DN117=1),IF('Result Calculations'!$E276=$A116,1,0),0)</f>
        <v>0</v>
      </c>
      <c r="DR116" s="90">
        <f>IF(AND(DN116=1,DN118=1),IF('Result Calculations'!$E277=$A116,1,0),0)</f>
        <v>0</v>
      </c>
      <c r="DS116" s="90">
        <f>IF(AND(DN116=1,DN119=1),IF('Result Calculations'!$E278=$A116,1,0),0)</f>
        <v>0</v>
      </c>
      <c r="DT116" s="90">
        <f>IF(AND(DN116=1,DN120=1),IF('Result Calculations'!$E279=$A116,1,0),0)</f>
        <v>0</v>
      </c>
      <c r="DU116" s="90">
        <f t="shared" si="569"/>
        <v>0</v>
      </c>
      <c r="DV116" s="90" t="str">
        <f>IF(DU116=1,IF(ISNUMBER(MATCH(DU116,DU117:DU120,0)),"=",IF(ISNUMBER(MATCH(DU116,DU115,0)),"=","")),"")</f>
        <v/>
      </c>
      <c r="DW116" s="90">
        <f>IF(AND(DU116=1,DU115=1),IF(DO116=1,1,0),IF(AND(DU116=1,DU117=1),IF(DQ116=1,1,0),IF(AND(DU116=1,DU118=1),IF(DR116=1,1,0),IF(AND(DU116=1,DU119=1),IF(DS116=1,1,0),IF(AND(DU116=1,DU120=1),IF(DT116=1,0),0)))))</f>
        <v>0</v>
      </c>
      <c r="DX116" s="244" t="str">
        <f t="shared" ref="DX116:DX120" si="584">IF(DF116=1,IF(DG116="=",IF(DI116=1,IF(DJ116="=",IF(DL116=1,IF(DM116="=",IF(DU116=1,IF(DV116="=",IF(DW116=1,6,""),6),""),6),""),6),""),6),"")</f>
        <v/>
      </c>
      <c r="DY116" s="248">
        <f t="shared" si="570"/>
        <v>0</v>
      </c>
      <c r="DZ116" s="244">
        <f>RANK(DY116,DY115:DY120,0)</f>
        <v>1</v>
      </c>
      <c r="EA116" s="244" t="str">
        <f>IF(OR(ISNUMBER(MATCH(DZ116,DZ117:DZ120,0)),ISNUMBER(MATCH(DZ116,DZ115:DZ115,0))),"=","")</f>
        <v>=</v>
      </c>
    </row>
    <row r="117" spans="1:131">
      <c r="A117" s="246" t="str">
        <f>Groups!W29</f>
        <v>Esme Haley (South Africa ) &amp; Jason Lee Evans (South Africa )</v>
      </c>
      <c r="B117" s="90">
        <f>SUM(COUNTIF(Results!K:K,A117),COUNTIF(Results!L:L,A117))</f>
        <v>0</v>
      </c>
      <c r="C117" s="90">
        <f>SUM(COUNTIF(Results!K:K,A117))</f>
        <v>0</v>
      </c>
      <c r="D117" s="90">
        <f t="shared" si="571"/>
        <v>0</v>
      </c>
      <c r="E117" s="90">
        <f>SUM(SUMIF(Results!B:B,A117,Results!C:C),SUMIF(Results!J:J,A117,Results!G:G),SUMIF(Results!B:B,A117,Results!D:D),SUMIF(Results!J:J,A117,Results!H:H))</f>
        <v>0</v>
      </c>
      <c r="F117" s="90">
        <f>SUM(SUMIF(Results!B:B,A117,Results!G:G),SUMIF(Results!J:J,A117,Results!C:C),SUMIF(Results!B:B,A117,Results!H:H),SUMIF(Results!J:J,A117,Results!D:D))</f>
        <v>0</v>
      </c>
      <c r="G117" s="108">
        <f t="shared" si="572"/>
        <v>0</v>
      </c>
      <c r="H117" s="90">
        <f t="shared" si="573"/>
        <v>0</v>
      </c>
      <c r="I117" s="90">
        <f>SUM(SUMIF(Results!N:N,A117,Results!R:R),SUMIF(Results!T:T,A117,Results!X:X))</f>
        <v>0</v>
      </c>
      <c r="J117" s="90">
        <f>IF(B117=0,0,RANK(H117,H115:H120,0))</f>
        <v>0</v>
      </c>
      <c r="K117" s="90" t="str">
        <f>IF(J117=1,IF(ISNUMBER(MATCH(J117,J118:J120,0)),"=",IF(ISNUMBER(MATCH(J117,J115:J116,0)),"=","")),"")</f>
        <v/>
      </c>
      <c r="L117" s="90">
        <f t="shared" si="546"/>
        <v>-1</v>
      </c>
      <c r="M117" s="90">
        <f>IF(B117=0,0,IF(ISERROR(RANK(L117,L115:L120,0)),0,RANK(L117,L115:L120,0)))</f>
        <v>0</v>
      </c>
      <c r="N117" s="90" t="str">
        <f>IF(M117=1,IF(ISNUMBER(MATCH(M117,M118:M120,0)),"=",IF(ISNUMBER(MATCH(M117,M115:M116,0)),"=","")),"")</f>
        <v/>
      </c>
      <c r="O117" s="90">
        <f t="shared" si="547"/>
        <v>-1</v>
      </c>
      <c r="P117" s="90">
        <f>IF(B117=0,0,IF(ISERROR(RANK(O117,O115:O120,0)),0,RANK(O117,O115:O120,0)))</f>
        <v>0</v>
      </c>
      <c r="Q117" s="90" t="str">
        <f>IF(P117=1,IF(ISNUMBER(MATCH(P117,P118:P120,0)),"=",IF(ISNUMBER(MATCH(P117,P115:P116,0)),"=","")),"")</f>
        <v/>
      </c>
      <c r="R117" s="90">
        <f t="shared" si="574"/>
        <v>0</v>
      </c>
      <c r="S117" s="90">
        <f>IF(AND(R115=1,R117=1),IF('Result Calculations'!$E272=$A117,1,0),0)</f>
        <v>0</v>
      </c>
      <c r="T117" s="90">
        <f>IF(AND(R116=1,R117=1),IF('Result Calculations'!$E276=$A117,1,0),0)</f>
        <v>0</v>
      </c>
      <c r="U117" s="95"/>
      <c r="V117" s="90">
        <f>IF(AND(R117=1,R118=1),IF('Result Calculations'!$E280=$A117,1,0),0)</f>
        <v>0</v>
      </c>
      <c r="W117" s="90">
        <f>IF(AND(R117=1,R119=1),IF('Result Calculations'!$E281=$A117,1,0),0)</f>
        <v>0</v>
      </c>
      <c r="X117" s="90">
        <f>IF(AND(R117=1,R120=1),IF('Result Calculations'!$E282=$A117,1,0),0)</f>
        <v>0</v>
      </c>
      <c r="Y117" s="90">
        <f t="shared" si="548"/>
        <v>0</v>
      </c>
      <c r="Z117" s="90" t="str">
        <f>IF(Y117=1,IF(ISNUMBER(MATCH(Y117,Y118:Y120,0)),"=",IF(ISNUMBER(MATCH(Y117,Y115:Y116,0)),"=","")),"")</f>
        <v/>
      </c>
      <c r="AA117" s="90">
        <f>IF(AND(Y117=1,Y115=1),IF(S117=1,1,0),IF(AND(Y117=1,Y116=1),IF(T117=1,1,0),IF(AND(Y117=1,Y118=1),IF(V117=1,1,0),IF(AND(Y117=1,Y119=1),IF(W117=1,1,0),IF(AND(Y117=1,Y120=1),IF(X117=1,0),0)))))</f>
        <v>0</v>
      </c>
      <c r="AB117" s="244" t="str">
        <f t="shared" si="575"/>
        <v/>
      </c>
      <c r="AC117" s="90">
        <f t="shared" si="549"/>
        <v>0</v>
      </c>
      <c r="AD117" s="90">
        <f>IF(OR(AB117=1,B117=0),0,IF(ISERROR(RANK(AC117,AC115:AC120,0)),0,RANK(AC117,AC115:AC120,0)))</f>
        <v>0</v>
      </c>
      <c r="AE117" s="90" t="str">
        <f>IF(AD117=1,IF(ISNUMBER(MATCH(AD117,AD118:AD120,0)),"=",IF(ISNUMBER(MATCH(AD117,AD115:AD116,0)),"=","")),"")</f>
        <v/>
      </c>
      <c r="AF117" s="90">
        <f t="shared" si="550"/>
        <v>-1</v>
      </c>
      <c r="AG117" s="90">
        <f>IF(OR(AB117=1,B117=0),0,IF(ISERROR(RANK(AF117,AF115:AF120,0)),0,RANK(AF117,AF115:AF120,0)))</f>
        <v>0</v>
      </c>
      <c r="AH117" s="90" t="str">
        <f>IF(AG117=1,IF(ISNUMBER(MATCH(AG117,AG118:AG120,0)),"=",IF(ISNUMBER(MATCH(AG117,AG115:AG116,0)),"=","")),"")</f>
        <v/>
      </c>
      <c r="AI117" s="90">
        <f t="shared" si="551"/>
        <v>-1</v>
      </c>
      <c r="AJ117" s="90">
        <f>IF(OR(AB117=1,B117=0),0,IF(ISERROR(RANK(AI117,AI115:AI120,0)),0,RANK(AI117,AI115:AI120,0)))</f>
        <v>0</v>
      </c>
      <c r="AK117" s="90" t="str">
        <f>IF(AJ117=1,IF(ISNUMBER(MATCH(AJ117,AJ118:AJ120,0)),"=",IF(ISNUMBER(MATCH(AJ117,AJ115:AJ116,0)),"=","")),"")</f>
        <v/>
      </c>
      <c r="AL117" s="90">
        <f t="shared" si="576"/>
        <v>0</v>
      </c>
      <c r="AM117" s="90">
        <f>IF(AND(AL115=1,AL117=1),IF('Result Calculations'!$E272=$A117,1,0),0)</f>
        <v>0</v>
      </c>
      <c r="AN117" s="90">
        <f>IF(AND(AL116=1,AL117=1),IF('Result Calculations'!$E276=$A117,1,0),0)</f>
        <v>0</v>
      </c>
      <c r="AO117" s="95"/>
      <c r="AP117" s="90">
        <f>IF(AND(AL117=1,AL118=1),IF('Result Calculations'!$E280=$A117,1,0),0)</f>
        <v>0</v>
      </c>
      <c r="AQ117" s="90">
        <f>IF(AND(AL117=1,AL119=1),IF('Result Calculations'!$E281=$A117,1,0),0)</f>
        <v>0</v>
      </c>
      <c r="AR117" s="90">
        <f>IF(AND(AL117=1,AL120=1),IF('Result Calculations'!$E282=$A117,1,0),0)</f>
        <v>0</v>
      </c>
      <c r="AS117" s="90">
        <f t="shared" si="552"/>
        <v>0</v>
      </c>
      <c r="AT117" s="90" t="str">
        <f>IF(AS117=1,IF(ISNUMBER(MATCH(AS117,AS118:AS120,0)),"=",IF(ISNUMBER(MATCH(AS117,AS115:AS116,0)),"=","")),"")</f>
        <v/>
      </c>
      <c r="AU117" s="90">
        <f>IF(AND(AS117=1,AS115=1),IF(AM117=1,1,0),IF(AND(AS117=1,AS116=1),IF(AN117=1,1,0),IF(AND(AS117=1,AS118=1),IF(AP117=1,1,0),IF(AND(AS117=1,AS119=1),IF(AQ117=1,1,0),IF(AND(AS117=1,AS120=1),IF(AR117=1,0),0)))))</f>
        <v>0</v>
      </c>
      <c r="AV117" s="244" t="str">
        <f t="shared" si="577"/>
        <v/>
      </c>
      <c r="AW117" s="90">
        <f t="shared" si="553"/>
        <v>0</v>
      </c>
      <c r="AX117" s="90">
        <f>IF(OR(AB117=1,B117=0,AV117=2),0,IF(ISERROR(RANK(AW117,AW115:AW120,0)),0,RANK(AW117,AW115:AW120,0)))</f>
        <v>0</v>
      </c>
      <c r="AY117" s="90" t="str">
        <f>IF(AX117=1,IF(ISNUMBER(MATCH(AX117,AX118:AX120,0)),"=",IF(ISNUMBER(MATCH(AX117,AX115:AX116,0)),"=","")),"")</f>
        <v/>
      </c>
      <c r="AZ117" s="90">
        <f t="shared" si="554"/>
        <v>0</v>
      </c>
      <c r="BA117" s="90">
        <f>IF(OR(AB117=1,B117=0,AV117=2),0,IF(ISERROR(RANK(AZ117,AZ115:AZ120,0)),0,RANK(AZ117,AZ115:AZ120,0)))</f>
        <v>0</v>
      </c>
      <c r="BB117" s="90" t="str">
        <f>IF(BA117=1,IF(ISNUMBER(MATCH(BA117,BA118:BA120,0)),"=",IF(ISNUMBER(MATCH(BA117,BA115:BA116,0)),"=","")),"")</f>
        <v/>
      </c>
      <c r="BC117" s="108">
        <f t="shared" si="555"/>
        <v>0</v>
      </c>
      <c r="BD117" s="90">
        <f>IF(OR(AB117=1,B117=0,AV117=2),0,IF(ISERROR(RANK(BC117,BC115:BC120,0)),0,RANK(BC117,BC115:BC120,0)))</f>
        <v>0</v>
      </c>
      <c r="BE117" s="90" t="str">
        <f>IF(BD117=1,IF(ISNUMBER(MATCH(BD117,BD118:BD120,0)),"=",IF(ISNUMBER(MATCH(BD117,BD115:BD116,0)),"=","")),"")</f>
        <v/>
      </c>
      <c r="BF117" s="90">
        <f t="shared" si="578"/>
        <v>0</v>
      </c>
      <c r="BG117" s="90">
        <f>IF(AND(BF115=1,BF117=1),IF('Result Calculations'!$E272=$A117,1,0),0)</f>
        <v>0</v>
      </c>
      <c r="BH117" s="90">
        <f>IF(AND(BF116=1,BF117=1),IF('Result Calculations'!$E276=$A117,1,0),0)</f>
        <v>0</v>
      </c>
      <c r="BI117" s="95"/>
      <c r="BJ117" s="90">
        <f>IF(AND(BF117=1,BF118=1),IF('Result Calculations'!$E280=$A117,1,0),0)</f>
        <v>0</v>
      </c>
      <c r="BK117" s="90">
        <f>IF(AND(BF117=1,BF119=1),IF('Result Calculations'!$E281=$A117,1,0),0)</f>
        <v>0</v>
      </c>
      <c r="BL117" s="90">
        <f>IF(AND(BF117=1,BF120=1),IF('Result Calculations'!$E282=$A117,1,0),0)</f>
        <v>0</v>
      </c>
      <c r="BM117" s="90">
        <f t="shared" si="556"/>
        <v>0</v>
      </c>
      <c r="BN117" s="90" t="str">
        <f>IF(BM117=1,IF(ISNUMBER(MATCH(BM117,BM118:BM120,0)),"=",IF(ISNUMBER(MATCH(BM117,BM115:BM116,0)),"=","")),"")</f>
        <v/>
      </c>
      <c r="BO117" s="90">
        <f>IF(AND(BM117=1,BM115=1),IF(BG117=1,1,0),IF(AND(BM117=1,BM116=1),IF(BH117=1,1,0),IF(AND(BM117=1,BM118=1),IF(BJ117=1,1,0),IF(AND(BM117=1,BM119=1),IF(BK117=1,1,0),IF(AND(BM117=1,BM120=1),IF(BL117=1,0),0)))))</f>
        <v>0</v>
      </c>
      <c r="BP117" s="244" t="str">
        <f t="shared" si="557"/>
        <v/>
      </c>
      <c r="BQ117" s="90">
        <f t="shared" si="558"/>
        <v>0</v>
      </c>
      <c r="BR117" s="90">
        <f>IF(OR(AB117=1,B117=0,AV117=2,BP117=3),0,IF(ISERROR(RANK(BQ117,BQ115:BQ120,0)),0,RANK(BQ117,BQ115:BQ120,0)))</f>
        <v>0</v>
      </c>
      <c r="BS117" s="90" t="str">
        <f>IF(BR117=1,IF(ISNUMBER(MATCH(BR117,BR118:BR120,0)),"=",IF(ISNUMBER(MATCH(BR117,BR115:BR116,0)),"=","")),"")</f>
        <v/>
      </c>
      <c r="BT117" s="90">
        <f t="shared" si="559"/>
        <v>0</v>
      </c>
      <c r="BU117" s="90">
        <f>IF(OR(AB117=1,B117=0,AV117=2,BP117=3),0,IF(ISERROR(RANK(BT117,BT115:BT120,0)),0,RANK(BT117,BT115:BT120,0)))</f>
        <v>0</v>
      </c>
      <c r="BV117" s="90" t="str">
        <f>IF(BU117=1,IF(ISNUMBER(MATCH(BU117,BU118:BU120,0)),"=",IF(ISNUMBER(MATCH(BU117,BU115:BU116,0)),"=","")),"")</f>
        <v/>
      </c>
      <c r="BW117" s="108">
        <f t="shared" si="560"/>
        <v>0</v>
      </c>
      <c r="BX117" s="90">
        <f>IF(OR(AB117=1,B117=0,AV117=2,BP115=3),0,IF(ISERROR(RANK(BW117,BW115:BW120,0)),0,RANK(BW117,BW115:BW120,0)))</f>
        <v>0</v>
      </c>
      <c r="BY117" s="90" t="str">
        <f>IF(BX117=1,IF(ISNUMBER(MATCH(BX117,BX118:BX120,0)),"=",IF(ISNUMBER(MATCH(BX117,BX115:BX116,0)),"=","")),"")</f>
        <v/>
      </c>
      <c r="BZ117" s="90">
        <f t="shared" si="579"/>
        <v>0</v>
      </c>
      <c r="CA117" s="90">
        <f>IF(AND(BZ115=1,BZ117=1),IF('Result Calculations'!$E272=$A117,1,0),0)</f>
        <v>0</v>
      </c>
      <c r="CB117" s="90">
        <f>IF(AND(BZ116=1,BZ117=1),IF('Result Calculations'!$E276=$A117,1,0),0)</f>
        <v>0</v>
      </c>
      <c r="CC117" s="95"/>
      <c r="CD117" s="90">
        <f>IF(AND(BZ117=1,BZ118=1),IF('Result Calculations'!$E280=$A117,1,0),0)</f>
        <v>0</v>
      </c>
      <c r="CE117" s="90">
        <f>IF(AND(BZ117=1,BZ119=1),IF('Result Calculations'!$E281=$A117,1,0),0)</f>
        <v>0</v>
      </c>
      <c r="CF117" s="90">
        <f>IF(AND(BZ117=1,BZ120=1),IF('Result Calculations'!$E282=$A117,1,0),0)</f>
        <v>0</v>
      </c>
      <c r="CG117" s="90">
        <f t="shared" si="561"/>
        <v>0</v>
      </c>
      <c r="CH117" s="90" t="str">
        <f>IF(CG117=1,IF(ISNUMBER(MATCH(CG117,CG118:CG120,0)),"=",IF(ISNUMBER(MATCH(CG117,CG115:CG116,0)),"=","")),"")</f>
        <v/>
      </c>
      <c r="CI117" s="90">
        <f>IF(AND(CG117=1,CG115=1),IF(CA117=1,1,0),IF(AND(CG117=1,CG116=1),IF(CB117=1,1,0),IF(AND(CG117=1,CG118=1),IF(CD117=1,1,0),IF(AND(CG117=1,CG119=1),IF(CE117=1,1,0),IF(AND(CG117=1,CG120=1),IF(CF117=1,0),0)))))</f>
        <v>0</v>
      </c>
      <c r="CJ117" s="244" t="str">
        <f t="shared" si="580"/>
        <v/>
      </c>
      <c r="CK117" s="90">
        <f t="shared" si="562"/>
        <v>0</v>
      </c>
      <c r="CL117" s="90">
        <f>IF(OR(AB117=1,B117=0,AV117=2,BP117=3,CJ117=4),0,IF(ISERROR(RANK(CK117,CK115:CK120,0)),0,RANK(CK117,CK115:CK120,0)))</f>
        <v>0</v>
      </c>
      <c r="CM117" s="90" t="str">
        <f>IF(CL117=1,IF(ISNUMBER(MATCH(CL117,CL118:CL120,0)),"=",IF(ISNUMBER(MATCH(CL117,CL115:CL116,0)),"=","")),"")</f>
        <v/>
      </c>
      <c r="CN117" s="90">
        <f t="shared" si="563"/>
        <v>0</v>
      </c>
      <c r="CO117" s="90">
        <f>IF(OR(AB117=1,B117=0,AV117=2,BP117=3,CJ117=4),0,IF(ISERROR(RANK(CN117,CN115:CN120,0)),0,RANK(CN117,CN115:CN120,0)))</f>
        <v>0</v>
      </c>
      <c r="CP117" s="90" t="str">
        <f>IF(CO117=1,IF(ISNUMBER(MATCH(CO117,CO118:CO120,0)),"=",IF(ISNUMBER(MATCH(CO117,CO115:CO116,0)),"=","")),"")</f>
        <v/>
      </c>
      <c r="CQ117" s="108">
        <f t="shared" si="564"/>
        <v>0</v>
      </c>
      <c r="CR117" s="90">
        <f>IF(OR(AB117=1,B117=0,AV117=2,BP115=3,CJ117=4),0,IF(ISERROR(RANK(CQ117,CQ115:CQ120,0)),0,RANK(CQ117,CQ115:CQ120,0)))</f>
        <v>0</v>
      </c>
      <c r="CS117" s="90" t="str">
        <f>IF(CR117=1,IF(ISNUMBER(MATCH(CR117,CR118:CR120,0)),"=",IF(ISNUMBER(MATCH(CR117,CR115:CR116,0)),"=","")),"")</f>
        <v/>
      </c>
      <c r="CT117" s="90">
        <f t="shared" si="581"/>
        <v>0</v>
      </c>
      <c r="CU117" s="90">
        <f>IF(AND(CT115=1,CT117=1),IF('Result Calculations'!$E272=$A117,1,0),0)</f>
        <v>0</v>
      </c>
      <c r="CV117" s="90">
        <f>IF(AND(CT116=1,CT117=1),IF('Result Calculations'!$E276=$A117,1,0),0)</f>
        <v>0</v>
      </c>
      <c r="CW117" s="95"/>
      <c r="CX117" s="90">
        <f>IF(AND(CT117=1,CT118=1),IF('Result Calculations'!$E280=$A117,1,0),0)</f>
        <v>0</v>
      </c>
      <c r="CY117" s="90">
        <f>IF(AND(CT117=1,CT119=1),IF('Result Calculations'!$E281=$A117,1,0),0)</f>
        <v>0</v>
      </c>
      <c r="CZ117" s="90">
        <f>IF(AND(CT117=1,CT120=1),IF('Result Calculations'!$E282=$A117,1,0),0)</f>
        <v>0</v>
      </c>
      <c r="DA117" s="90">
        <f t="shared" si="565"/>
        <v>0</v>
      </c>
      <c r="DB117" s="90" t="str">
        <f>IF(DA117=1,IF(ISNUMBER(MATCH(DA117,DA118:DA120,0)),"=",IF(ISNUMBER(MATCH(DA117,DA115:DA116,0)),"=","")),"")</f>
        <v/>
      </c>
      <c r="DC117" s="90">
        <f>IF(AND(DA117=1,DA115=1),IF(CU117=1,1,0),IF(AND(DA117=1,DA116=1),IF(CV117=1,1,0),IF(AND(DA117=1,DA118=1),IF(CX117=1,1,0),IF(AND(DA117=1,DA119=1),IF(CY117=1,1,0),IF(AND(DA117=1,DA120=1),IF(CZ117=1,0),0)))))</f>
        <v>0</v>
      </c>
      <c r="DD117" s="244" t="str">
        <f t="shared" si="582"/>
        <v/>
      </c>
      <c r="DE117" s="90">
        <f t="shared" si="566"/>
        <v>0</v>
      </c>
      <c r="DF117" s="90">
        <f>IF(OR(AB117=1,B117=0,AV117=2,BP117=3,CJ117=4,DD117=5),0,IF(ISERROR(RANK(DE117,DE115:DE120,0)),0,RANK(DE117,DE115:DE120,0)))</f>
        <v>0</v>
      </c>
      <c r="DG117" s="90" t="str">
        <f>IF(DF117=1,IF(ISNUMBER(MATCH(DF117,DF118:DF120,0)),"=",IF(ISNUMBER(MATCH(DF117,DF115:DF116,0)),"=","")),"")</f>
        <v/>
      </c>
      <c r="DH117" s="90">
        <f t="shared" si="567"/>
        <v>0</v>
      </c>
      <c r="DI117" s="90">
        <f>IF(OR(AB117=1,B117=0,AV117=2,BP117=3,CJ117=4,DD117=5),0,IF(ISERROR(RANK(DH117,DH115:DH120,0)),0,RANK(DH117,DH115:DH120,0)))</f>
        <v>0</v>
      </c>
      <c r="DJ117" s="90" t="str">
        <f>IF(DI117=1,IF(ISNUMBER(MATCH(DI117,DI118:DI120,0)),"=",IF(ISNUMBER(MATCH(DI117,DI115:DI116,0)),"=","")),"")</f>
        <v/>
      </c>
      <c r="DK117" s="108">
        <f t="shared" si="568"/>
        <v>0</v>
      </c>
      <c r="DL117" s="90">
        <f>IF(OR(AB117=1,B117=0,AV117=2,BP115=3,CJ117=4,DD117=5),0,IF(ISERROR(RANK(DK117,DK115:DK120,0)),0,RANK(DK117,DK115:DK120,0)))</f>
        <v>0</v>
      </c>
      <c r="DM117" s="90" t="str">
        <f>IF(DL117=1,IF(ISNUMBER(MATCH(DL117,DL118:DL120,0)),"=",IF(ISNUMBER(MATCH(DL117,DL115:DL116,0)),"=","")),"")</f>
        <v/>
      </c>
      <c r="DN117" s="90">
        <f t="shared" si="583"/>
        <v>0</v>
      </c>
      <c r="DO117" s="90">
        <f>IF(AND(DN115=1,DN117=1),IF('Result Calculations'!$E272=$A117,1,0),0)</f>
        <v>0</v>
      </c>
      <c r="DP117" s="90">
        <f>IF(AND(DN116=1,DN117=1),IF('Result Calculations'!$E276=$A117,1,0),0)</f>
        <v>0</v>
      </c>
      <c r="DQ117" s="95"/>
      <c r="DR117" s="90">
        <f>IF(AND(DN117=1,DN118=1),IF('Result Calculations'!$E280=$A117,1,0),0)</f>
        <v>0</v>
      </c>
      <c r="DS117" s="90">
        <f>IF(AND(DN117=1,DN119=1),IF('Result Calculations'!$E281=$A117,1,0),0)</f>
        <v>0</v>
      </c>
      <c r="DT117" s="90">
        <f>IF(AND(DN117=1,DN120=1),IF('Result Calculations'!$E282=$A117,1,0),0)</f>
        <v>0</v>
      </c>
      <c r="DU117" s="90">
        <f t="shared" si="569"/>
        <v>0</v>
      </c>
      <c r="DV117" s="90" t="str">
        <f>IF(DU117=1,IF(ISNUMBER(MATCH(DU117,DU118:DU120,0)),"=",IF(ISNUMBER(MATCH(DU117,DU115:DU116,0)),"=","")),"")</f>
        <v/>
      </c>
      <c r="DW117" s="90">
        <f>IF(AND(DU117=1,DU115=1),IF(DO117=1,1,0),IF(AND(DU117=1,DU116=1),IF(DP117=1,1,0),IF(AND(DU117=1,DU118=1),IF(DR117=1,1,0),IF(AND(DU117=1,DU119=1),IF(DS117=1,1,0),IF(AND(DU117=1,DU120=1),IF(DT117=1,0),0)))))</f>
        <v>0</v>
      </c>
      <c r="DX117" s="244" t="str">
        <f t="shared" si="584"/>
        <v/>
      </c>
      <c r="DY117" s="248">
        <f t="shared" si="570"/>
        <v>0</v>
      </c>
      <c r="DZ117" s="244">
        <f>RANK(DY117,DY115:DY120,0)</f>
        <v>1</v>
      </c>
      <c r="EA117" s="244" t="str">
        <f>IF(OR(ISNUMBER(MATCH(DZ117,DZ118:DZ120,0)),ISNUMBER(MATCH(DZ117,DZ115:DZ116,0))),"=","")</f>
        <v>=</v>
      </c>
    </row>
    <row r="118" spans="1:131">
      <c r="A118" s="246" t="str">
        <f>Groups!W30</f>
        <v>Lisa Bonsor (Spain) &amp; Peter Bonsor (Spain)</v>
      </c>
      <c r="B118" s="90">
        <f>SUM(COUNTIF(Results!K:K,A118),COUNTIF(Results!L:L,A118))</f>
        <v>0</v>
      </c>
      <c r="C118" s="90">
        <f>SUM(COUNTIF(Results!K:K,A118))</f>
        <v>0</v>
      </c>
      <c r="D118" s="90">
        <f t="shared" si="571"/>
        <v>0</v>
      </c>
      <c r="E118" s="90">
        <f>SUM(SUMIF(Results!B:B,A118,Results!C:C),SUMIF(Results!J:J,A118,Results!G:G),SUMIF(Results!B:B,A118,Results!D:D),SUMIF(Results!J:J,A118,Results!H:H))</f>
        <v>0</v>
      </c>
      <c r="F118" s="90">
        <f>SUM(SUMIF(Results!B:B,A118,Results!G:G),SUMIF(Results!J:J,A118,Results!C:C),SUMIF(Results!B:B,A118,Results!H:H),SUMIF(Results!J:J,A118,Results!D:D))</f>
        <v>0</v>
      </c>
      <c r="G118" s="108">
        <f t="shared" si="572"/>
        <v>0</v>
      </c>
      <c r="H118" s="90">
        <f t="shared" si="573"/>
        <v>0</v>
      </c>
      <c r="I118" s="90">
        <f>SUM(SUMIF(Results!N:N,A118,Results!R:R),SUMIF(Results!T:T,A118,Results!X:X))</f>
        <v>0</v>
      </c>
      <c r="J118" s="90">
        <f>IF(B118=0,0,RANK(H118,H115:H120,0))</f>
        <v>0</v>
      </c>
      <c r="K118" s="90" t="str">
        <f>IF(J118=1,IF(ISNUMBER(MATCH(J118,J119:J120,0)),"=",IF(ISNUMBER(MATCH(J118,J115:J117,0)),"=","")),"")</f>
        <v/>
      </c>
      <c r="L118" s="90">
        <f t="shared" si="546"/>
        <v>-1</v>
      </c>
      <c r="M118" s="90">
        <f>IF(B118=0,0,IF(ISERROR(RANK(L118,L115:L120,0)),0,RANK(L118,L115:L120,0)))</f>
        <v>0</v>
      </c>
      <c r="N118" s="90" t="str">
        <f>IF(M118=1,IF(ISNUMBER(MATCH(M118,M119:M120,0)),"=",IF(ISNUMBER(MATCH(M118,M115:M117,0)),"=","")),"")</f>
        <v/>
      </c>
      <c r="O118" s="90">
        <f t="shared" si="547"/>
        <v>-1</v>
      </c>
      <c r="P118" s="90">
        <f>IF(B118=0,0,IF(ISERROR(RANK(O118,O115:O120,0)),0,RANK(O118,O115:O120,0)))</f>
        <v>0</v>
      </c>
      <c r="Q118" s="90" t="str">
        <f>IF(P118=1,IF(ISNUMBER(MATCH(P118,P119:P120,0)),"=",IF(ISNUMBER(MATCH(P118,P115:P117,0)),"=","")),"")</f>
        <v/>
      </c>
      <c r="R118" s="90">
        <f t="shared" si="574"/>
        <v>0</v>
      </c>
      <c r="S118" s="90">
        <f>IF(AND(R115=1,R118=1),IF('Result Calculations'!$E273=$A118,1,0),0)</f>
        <v>0</v>
      </c>
      <c r="T118" s="90">
        <f>IF(AND(R117=1,R118=1),IF('Result Calculations'!$E277=$A118,1,0),0)</f>
        <v>0</v>
      </c>
      <c r="U118" s="90">
        <f>IF(AND(R117=1,R118=1),IF('Result Calculations'!$E280=$A118,1,0),0)</f>
        <v>0</v>
      </c>
      <c r="V118" s="95"/>
      <c r="W118" s="90">
        <f>IF(AND(R118=1,R119=1),IF('Result Calculations'!$E283=$A118,1,0),0)</f>
        <v>0</v>
      </c>
      <c r="X118" s="90">
        <f>IF(AND(R118=1,R120=1),IF('Result Calculations'!$E284=$A118,1,0),0)</f>
        <v>0</v>
      </c>
      <c r="Y118" s="90">
        <f t="shared" si="548"/>
        <v>0</v>
      </c>
      <c r="Z118" s="90" t="str">
        <f>IF(Y118=1,IF(ISNUMBER(MATCH(Y118,Y119:Y120,0)),"=",IF(ISNUMBER(MATCH(Y118,Y115:Y117,0)),"=","")),"")</f>
        <v/>
      </c>
      <c r="AA118" s="90">
        <f>IF(AND(Y118=1,Y115=1),IF(S118=1,1,0),IF(AND(Y118=1,Y116=1),IF(T118=1,1,0),IF(AND(Y118=1,Y117=1),IF(U118=1,1,0),IF(AND(Y118=1,Y119=1),IF(W118=1,1,0),IF(AND(Y118=1,Y120=1),IF(X118=1,0),0)))))</f>
        <v>0</v>
      </c>
      <c r="AB118" s="244" t="str">
        <f t="shared" si="575"/>
        <v/>
      </c>
      <c r="AC118" s="90">
        <f t="shared" si="549"/>
        <v>0</v>
      </c>
      <c r="AD118" s="90">
        <f>IF(OR(AB118=1,B118=0),0,IF(ISERROR(RANK(AC118,AC115:AC120,0)),0,RANK(AC118,AC115:AC120,0)))</f>
        <v>0</v>
      </c>
      <c r="AE118" s="90" t="str">
        <f>IF(AD118=1,IF(ISNUMBER(MATCH(AD118,AD119:AD120,0)),"=",IF(ISNUMBER(MATCH(AD118,AD115:AD117,0)),"=","")),"")</f>
        <v/>
      </c>
      <c r="AF118" s="90">
        <f t="shared" si="550"/>
        <v>-1</v>
      </c>
      <c r="AG118" s="90">
        <f>IF(OR(AB118=1,B118=0),0,IF(ISERROR(RANK(AF118,AF115:AF120,0)),0,RANK(AF118,AF115:AF120,0)))</f>
        <v>0</v>
      </c>
      <c r="AH118" s="90" t="str">
        <f>IF(AG118=1,IF(ISNUMBER(MATCH(AG118,AG119:AG120,0)),"=",IF(ISNUMBER(MATCH(AG118,AG115:AG117,0)),"=","")),"")</f>
        <v/>
      </c>
      <c r="AI118" s="90">
        <f t="shared" si="551"/>
        <v>-1</v>
      </c>
      <c r="AJ118" s="90">
        <f>IF(OR(AB118=1,B118=0),0,IF(ISERROR(RANK(AI118,AI115:AI120,0)),0,RANK(AI118,AI115:AI120,0)))</f>
        <v>0</v>
      </c>
      <c r="AK118" s="90" t="str">
        <f>IF(AJ118=1,IF(ISNUMBER(MATCH(AJ118,AJ119:AJ120,0)),"=",IF(ISNUMBER(MATCH(AJ118,AJ115:AJ117,0)),"=","")),"")</f>
        <v/>
      </c>
      <c r="AL118" s="90">
        <f t="shared" si="576"/>
        <v>0</v>
      </c>
      <c r="AM118" s="90">
        <f>IF(AND(AL115=1,AL118=1),IF('Result Calculations'!$E273=$A118,1,0),0)</f>
        <v>0</v>
      </c>
      <c r="AN118" s="90">
        <f>IF(AND(AL117=1,AL118=1),IF('Result Calculations'!$E277=$A118,1,0),0)</f>
        <v>0</v>
      </c>
      <c r="AO118" s="90">
        <f>IF(AND(AL117=1,AL118=1),IF('Result Calculations'!$E280=$A118,1,0),0)</f>
        <v>0</v>
      </c>
      <c r="AP118" s="95"/>
      <c r="AQ118" s="90">
        <f>IF(AND(AL118=1,AL119=1),IF('Result Calculations'!$E283=$A118,1,0),0)</f>
        <v>0</v>
      </c>
      <c r="AR118" s="90">
        <f>IF(AND(AL118=1,AL120=1),IF('Result Calculations'!$E284=$A118,1,0),0)</f>
        <v>0</v>
      </c>
      <c r="AS118" s="90">
        <f t="shared" si="552"/>
        <v>0</v>
      </c>
      <c r="AT118" s="90" t="str">
        <f>IF(AS118=1,IF(ISNUMBER(MATCH(AS118,AS119:AS120,0)),"=",IF(ISNUMBER(MATCH(AS118,AS115:AS117,0)),"=","")),"")</f>
        <v/>
      </c>
      <c r="AU118" s="90">
        <f>IF(AND(AS118=1,AS115=1),IF(AM118=1,1,0),IF(AND(AS118=1,AS116=1),IF(AN118=1,1,0),IF(AND(AS118=1,AS117=1),IF(AO118=1,1,0),IF(AND(AS118=1,AS119=1),IF(AQ118=1,1,0),IF(AND(AS118=1,AS120=1),IF(AR118=1,0),0)))))</f>
        <v>0</v>
      </c>
      <c r="AV118" s="244" t="str">
        <f t="shared" si="577"/>
        <v/>
      </c>
      <c r="AW118" s="90">
        <f t="shared" si="553"/>
        <v>0</v>
      </c>
      <c r="AX118" s="90">
        <f>IF(OR(AB118=1,B118=0,AV118=2),0,IF(ISERROR(RANK(AW118,AW115:AW120,0)),0,RANK(AW118,AW115:AW120,0)))</f>
        <v>0</v>
      </c>
      <c r="AY118" s="90" t="str">
        <f>IF(AX118=1,IF(ISNUMBER(MATCH(AX118,AX119:AX120,0)),"=",IF(ISNUMBER(MATCH(AX118,AX115:AX117,0)),"=","")),"")</f>
        <v/>
      </c>
      <c r="AZ118" s="90">
        <f t="shared" si="554"/>
        <v>0</v>
      </c>
      <c r="BA118" s="90">
        <f>IF(OR(AB118=1,B118=0,AV118=2),0,IF(ISERROR(RANK(AZ118,AZ115:AZ120,0)),0,RANK(AZ118,AZ115:AZ120,0)))</f>
        <v>0</v>
      </c>
      <c r="BB118" s="90" t="str">
        <f>IF(BA118=1,IF(ISNUMBER(MATCH(BA118,BA119:BA120,0)),"=",IF(ISNUMBER(MATCH(BA118,BA115:BA117,0)),"=","")),"")</f>
        <v/>
      </c>
      <c r="BC118" s="108">
        <f t="shared" si="555"/>
        <v>0</v>
      </c>
      <c r="BD118" s="90">
        <f>IF(OR(AB118=1,B118=0,AV118=2),0,IF(ISERROR(RANK(BC118,BC115:BC120,0)),0,RANK(BC118,BC115:BC120,0)))</f>
        <v>0</v>
      </c>
      <c r="BE118" s="90" t="str">
        <f>IF(BD118=1,IF(ISNUMBER(MATCH(BD118,BD119:BD120,0)),"=",IF(ISNUMBER(MATCH(BD118,BD115:BD117,0)),"=","")),"")</f>
        <v/>
      </c>
      <c r="BF118" s="90">
        <f t="shared" si="578"/>
        <v>0</v>
      </c>
      <c r="BG118" s="90">
        <f>IF(AND(BF115=1,BF118=1),IF('Result Calculations'!$E273=$A118,1,0),0)</f>
        <v>0</v>
      </c>
      <c r="BH118" s="90">
        <f>IF(AND(BF117=1,BF118=1),IF('Result Calculations'!$E277=$A118,1,0),0)</f>
        <v>0</v>
      </c>
      <c r="BI118" s="90">
        <f>IF(AND(BF117=1,BF118=1),IF('Result Calculations'!$E280=$A118,1,0),0)</f>
        <v>0</v>
      </c>
      <c r="BJ118" s="95"/>
      <c r="BK118" s="90">
        <f>IF(AND(BF118=1,BF119=1),IF('Result Calculations'!$E283=$A118,1,0),0)</f>
        <v>0</v>
      </c>
      <c r="BL118" s="90">
        <f>IF(AND(BF118=1,BF120=1),IF('Result Calculations'!$E284=$A118,1,0),0)</f>
        <v>0</v>
      </c>
      <c r="BM118" s="90">
        <f t="shared" si="556"/>
        <v>0</v>
      </c>
      <c r="BN118" s="90" t="str">
        <f>IF(BM118=1,IF(ISNUMBER(MATCH(BM118,BM119:BM120,0)),"=",IF(ISNUMBER(MATCH(BM118,BM115:BM117,0)),"=","")),"")</f>
        <v/>
      </c>
      <c r="BO118" s="90">
        <f>IF(AND(BM118=1,BM115=1),IF(BG118=1,1,0),IF(AND(BM118=1,BM116=1),IF(BH118=1,1,0),IF(AND(BM118=1,BM117=1),IF(BI118=1,1,0),IF(AND(BM118=1,BM119=1),IF(BK118=1,1,0),IF(AND(BM118=1,BM120=1),IF(BL118=1,0),0)))))</f>
        <v>0</v>
      </c>
      <c r="BP118" s="244" t="str">
        <f t="shared" si="557"/>
        <v/>
      </c>
      <c r="BQ118" s="90">
        <f t="shared" si="558"/>
        <v>0</v>
      </c>
      <c r="BR118" s="90">
        <f>IF(OR(AB118=1,B118=0,AV118=2,BP118=3),0,IF(ISERROR(RANK(BQ118,BQ115:BQ120,0)),0,RANK(BQ118,BQ115:BQ120,0)))</f>
        <v>0</v>
      </c>
      <c r="BS118" s="90" t="str">
        <f>IF(BR118=1,IF(ISNUMBER(MATCH(BR118,BR119:BR120,0)),"=",IF(ISNUMBER(MATCH(BR118,BR115:BR117,0)),"=","")),"")</f>
        <v/>
      </c>
      <c r="BT118" s="90">
        <f t="shared" si="559"/>
        <v>0</v>
      </c>
      <c r="BU118" s="90">
        <f>IF(OR(AB118=1,B118=0,AV118=2,BP118=3),0,IF(ISERROR(RANK(BT118,BT115:BT120,0)),0,RANK(BT118,BT115:BT120,0)))</f>
        <v>0</v>
      </c>
      <c r="BV118" s="90" t="str">
        <f>IF(BU118=1,IF(ISNUMBER(MATCH(BU118,BU119:BU120,0)),"=",IF(ISNUMBER(MATCH(BU118,BU115:BU117,0)),"=","")),"")</f>
        <v/>
      </c>
      <c r="BW118" s="108">
        <f t="shared" si="560"/>
        <v>0</v>
      </c>
      <c r="BX118" s="90">
        <f>IF(OR(AB118=1,B118=0,AV118=2,BP115=3),0,IF(ISERROR(RANK(BW118,BW115:BW120,0)),0,RANK(BW118,BW115:BW120,0)))</f>
        <v>0</v>
      </c>
      <c r="BY118" s="90" t="str">
        <f>IF(BX118=1,IF(ISNUMBER(MATCH(BX118,BX119:BX120,0)),"=",IF(ISNUMBER(MATCH(BX118,BX115:BX117,0)),"=","")),"")</f>
        <v/>
      </c>
      <c r="BZ118" s="90">
        <f t="shared" si="579"/>
        <v>0</v>
      </c>
      <c r="CA118" s="90">
        <f>IF(AND(BZ115=1,BZ118=1),IF('Result Calculations'!$E273=$A118,1,0),0)</f>
        <v>0</v>
      </c>
      <c r="CB118" s="90">
        <f>IF(AND(BZ117=1,BZ118=1),IF('Result Calculations'!$E277=$A118,1,0),0)</f>
        <v>0</v>
      </c>
      <c r="CC118" s="90">
        <f>IF(AND(BZ117=1,BZ118=1),IF('Result Calculations'!$E280=$A118,1,0),0)</f>
        <v>0</v>
      </c>
      <c r="CD118" s="95"/>
      <c r="CE118" s="90">
        <f>IF(AND(BZ118=1,BZ119=1),IF('Result Calculations'!$E283=$A118,1,0),0)</f>
        <v>0</v>
      </c>
      <c r="CF118" s="90">
        <f>IF(AND(BZ118=1,BZ120=1),IF('Result Calculations'!$E284=$A118,1,0),0)</f>
        <v>0</v>
      </c>
      <c r="CG118" s="90">
        <f t="shared" si="561"/>
        <v>0</v>
      </c>
      <c r="CH118" s="90" t="str">
        <f>IF(CG118=1,IF(ISNUMBER(MATCH(CG118,CG119:CG120,0)),"=",IF(ISNUMBER(MATCH(CG118,CG115:CG117,0)),"=","")),"")</f>
        <v/>
      </c>
      <c r="CI118" s="90">
        <f>IF(AND(CG118=1,CG115=1),IF(CA118=1,1,0),IF(AND(CG118=1,CG116=1),IF(CB118=1,1,0),IF(AND(CG118=1,CG117=1),IF(CC118=1,1,0),IF(AND(CG118=1,CG119=1),IF(CE118=1,1,0),IF(AND(CG118=1,CG120=1),IF(CF118=1,0),0)))))</f>
        <v>0</v>
      </c>
      <c r="CJ118" s="244" t="str">
        <f t="shared" si="580"/>
        <v/>
      </c>
      <c r="CK118" s="90">
        <f t="shared" si="562"/>
        <v>0</v>
      </c>
      <c r="CL118" s="90">
        <f>IF(OR(AB118=1,B118=0,AV118=2,BP118=3,CJ118=4),0,IF(ISERROR(RANK(CK118,CK115:CK120,0)),0,RANK(CK118,CK115:CK120,0)))</f>
        <v>0</v>
      </c>
      <c r="CM118" s="90" t="str">
        <f>IF(CL118=1,IF(ISNUMBER(MATCH(CL118,CL119:CL120,0)),"=",IF(ISNUMBER(MATCH(CL118,CL115:CL117,0)),"=","")),"")</f>
        <v/>
      </c>
      <c r="CN118" s="90">
        <f t="shared" si="563"/>
        <v>0</v>
      </c>
      <c r="CO118" s="90">
        <f>IF(OR(AB118=1,B118=0,AV118=2,BP118=3,CJ118=4),0,IF(ISERROR(RANK(CN118,CN115:CN120,0)),0,RANK(CN118,CN115:CN120,0)))</f>
        <v>0</v>
      </c>
      <c r="CP118" s="90" t="str">
        <f>IF(CO118=1,IF(ISNUMBER(MATCH(CO118,CO119:CO120,0)),"=",IF(ISNUMBER(MATCH(CO118,CO115:CO117,0)),"=","")),"")</f>
        <v/>
      </c>
      <c r="CQ118" s="108">
        <f t="shared" si="564"/>
        <v>0</v>
      </c>
      <c r="CR118" s="90">
        <f>IF(OR(AB118=1,B118=0,AV118=2,BP115=3,CJ118=4),0,IF(ISERROR(RANK(CQ118,CQ115:CQ120,0)),0,RANK(CQ118,CQ115:CQ120,0)))</f>
        <v>0</v>
      </c>
      <c r="CS118" s="90" t="str">
        <f>IF(CR118=1,IF(ISNUMBER(MATCH(CR118,CR119:CR120,0)),"=",IF(ISNUMBER(MATCH(CR118,CR115:CR117,0)),"=","")),"")</f>
        <v/>
      </c>
      <c r="CT118" s="90">
        <f t="shared" si="581"/>
        <v>0</v>
      </c>
      <c r="CU118" s="90">
        <f>IF(AND(CT115=1,CT118=1),IF('Result Calculations'!$E273=$A118,1,0),0)</f>
        <v>0</v>
      </c>
      <c r="CV118" s="90">
        <f>IF(AND(CT117=1,CT118=1),IF('Result Calculations'!$E277=$A118,1,0),0)</f>
        <v>0</v>
      </c>
      <c r="CW118" s="90">
        <f>IF(AND(CT117=1,CT118=1),IF('Result Calculations'!$E280=$A118,1,0),0)</f>
        <v>0</v>
      </c>
      <c r="CX118" s="95"/>
      <c r="CY118" s="90">
        <f>IF(AND(CT118=1,CT119=1),IF('Result Calculations'!$E283=$A118,1,0),0)</f>
        <v>0</v>
      </c>
      <c r="CZ118" s="90">
        <f>IF(AND(CT118=1,CT120=1),IF('Result Calculations'!$E284=$A118,1,0),0)</f>
        <v>0</v>
      </c>
      <c r="DA118" s="90">
        <f t="shared" si="565"/>
        <v>0</v>
      </c>
      <c r="DB118" s="90" t="str">
        <f>IF(DA118=1,IF(ISNUMBER(MATCH(DA118,DA119:DA120,0)),"=",IF(ISNUMBER(MATCH(DA118,DA115:DA117,0)),"=","")),"")</f>
        <v/>
      </c>
      <c r="DC118" s="90">
        <f>IF(AND(DA118=1,DA115=1),IF(CU118=1,1,0),IF(AND(DA118=1,DA116=1),IF(CV118=1,1,0),IF(AND(DA118=1,DA117=1),IF(CW118=1,1,0),IF(AND(DA118=1,DA119=1),IF(CY118=1,1,0),IF(AND(DA118=1,DA120=1),IF(CZ118=1,0),0)))))</f>
        <v>0</v>
      </c>
      <c r="DD118" s="244" t="str">
        <f t="shared" si="582"/>
        <v/>
      </c>
      <c r="DE118" s="90">
        <f t="shared" si="566"/>
        <v>0</v>
      </c>
      <c r="DF118" s="90">
        <f>IF(OR(AB118=1,B118=0,AV118=2,BP118=3,CJ118=4,DD118=5),0,IF(ISERROR(RANK(DE118,DE115:DE120,0)),0,RANK(DE118,DE115:DE120,0)))</f>
        <v>0</v>
      </c>
      <c r="DG118" s="90" t="str">
        <f>IF(DF118=1,IF(ISNUMBER(MATCH(DF118,DF119:DF120,0)),"=",IF(ISNUMBER(MATCH(DF118,DF115:DF117,0)),"=","")),"")</f>
        <v/>
      </c>
      <c r="DH118" s="90">
        <f t="shared" si="567"/>
        <v>0</v>
      </c>
      <c r="DI118" s="90">
        <f>IF(OR(AB118=1,B118=0,AV118=2,BP118=3,CJ118=4,DD118=5),0,IF(ISERROR(RANK(DH118,DH115:DH120,0)),0,RANK(DH118,DH115:DH120,0)))</f>
        <v>0</v>
      </c>
      <c r="DJ118" s="90" t="str">
        <f>IF(DI118=1,IF(ISNUMBER(MATCH(DI118,DI119:DI120,0)),"=",IF(ISNUMBER(MATCH(DI118,DI115:DI117,0)),"=","")),"")</f>
        <v/>
      </c>
      <c r="DK118" s="108">
        <f t="shared" si="568"/>
        <v>0</v>
      </c>
      <c r="DL118" s="90">
        <f>IF(OR(AB118=1,B118=0,AV118=2,BP115=3,CJ118=4,DD118=5),0,IF(ISERROR(RANK(DK118,DK115:DK120,0)),0,RANK(DK118,DK115:DK120,0)))</f>
        <v>0</v>
      </c>
      <c r="DM118" s="90" t="str">
        <f>IF(DL118=1,IF(ISNUMBER(MATCH(DL118,DL119:DL120,0)),"=",IF(ISNUMBER(MATCH(DL118,DL115:DL117,0)),"=","")),"")</f>
        <v/>
      </c>
      <c r="DN118" s="90">
        <f t="shared" si="583"/>
        <v>0</v>
      </c>
      <c r="DO118" s="90">
        <f>IF(AND(DN115=1,DN118=1),IF('Result Calculations'!$E273=$A118,1,0),0)</f>
        <v>0</v>
      </c>
      <c r="DP118" s="90">
        <f>IF(AND(DN117=1,DN118=1),IF('Result Calculations'!$E277=$A118,1,0),0)</f>
        <v>0</v>
      </c>
      <c r="DQ118" s="90">
        <f>IF(AND(DN117=1,DN118=1),IF('Result Calculations'!$E280=$A118,1,0),0)</f>
        <v>0</v>
      </c>
      <c r="DR118" s="95"/>
      <c r="DS118" s="90">
        <f>IF(AND(DN118=1,DN119=1),IF('Result Calculations'!$E283=$A118,1,0),0)</f>
        <v>0</v>
      </c>
      <c r="DT118" s="90">
        <f>IF(AND(DN118=1,DN120=1),IF('Result Calculations'!$E284=$A118,1,0),0)</f>
        <v>0</v>
      </c>
      <c r="DU118" s="90">
        <f t="shared" si="569"/>
        <v>0</v>
      </c>
      <c r="DV118" s="90" t="str">
        <f>IF(DU118=1,IF(ISNUMBER(MATCH(DU118,DU119:DU120,0)),"=",IF(ISNUMBER(MATCH(DU118,DU115:DU117,0)),"=","")),"")</f>
        <v/>
      </c>
      <c r="DW118" s="90">
        <f>IF(AND(DU118=1,DU115=1),IF(DO118=1,1,0),IF(AND(DU118=1,DU116=1),IF(DP118=1,1,0),IF(AND(DU118=1,DU117=1),IF(DQ118=1,1,0),IF(AND(DU118=1,DU119=1),IF(DS118=1,1,0),IF(AND(DU118=1,DU120=1),IF(DT118=1,0),0)))))</f>
        <v>0</v>
      </c>
      <c r="DX118" s="244" t="str">
        <f t="shared" si="584"/>
        <v/>
      </c>
      <c r="DY118" s="248">
        <f t="shared" si="570"/>
        <v>0</v>
      </c>
      <c r="DZ118" s="244">
        <f>RANK(DY118,DY115:DY120,0)</f>
        <v>1</v>
      </c>
      <c r="EA118" s="244" t="str">
        <f>IF(OR(ISNUMBER(MATCH(DZ118,DZ119:DZ120,0)),ISNUMBER(MATCH(DZ118,DZ115:DZ117,0))),"=","")</f>
        <v>=</v>
      </c>
    </row>
    <row r="119" spans="1:131">
      <c r="A119" s="246" t="str">
        <f>Groups!W31</f>
        <v>Julie Forrest (Defending Champion) &amp; Michael Stepney (Scotland)</v>
      </c>
      <c r="B119" s="90">
        <f>SUM(COUNTIF(Results!K:K,A119),COUNTIF(Results!L:L,A119))</f>
        <v>0</v>
      </c>
      <c r="C119" s="90">
        <f>SUM(COUNTIF(Results!K:K,A119))</f>
        <v>0</v>
      </c>
      <c r="D119" s="90">
        <f t="shared" si="571"/>
        <v>0</v>
      </c>
      <c r="E119" s="90">
        <f>SUM(SUMIF(Results!B:B,A119,Results!C:C),SUMIF(Results!J:J,A119,Results!G:G),SUMIF(Results!B:B,A119,Results!D:D),SUMIF(Results!J:J,A119,Results!H:H))</f>
        <v>0</v>
      </c>
      <c r="F119" s="90">
        <f>SUM(SUMIF(Results!B:B,A119,Results!G:G),SUMIF(Results!J:J,A119,Results!C:C),SUMIF(Results!B:B,A119,Results!H:H),SUMIF(Results!J:J,A119,Results!D:D))</f>
        <v>0</v>
      </c>
      <c r="G119" s="108">
        <f t="shared" si="572"/>
        <v>0</v>
      </c>
      <c r="H119" s="90">
        <f t="shared" si="573"/>
        <v>0</v>
      </c>
      <c r="I119" s="90">
        <f>SUM(SUMIF(Results!N:N,A119,Results!R:R),SUMIF(Results!T:T,A119,Results!X:X))</f>
        <v>0</v>
      </c>
      <c r="J119" s="90">
        <f>IF(B119=0,0,RANK(H119,H115:H120,0))</f>
        <v>0</v>
      </c>
      <c r="K119" s="90" t="str">
        <f>IF(J119=1,IF(ISNUMBER(MATCH(J119,J120,0)),"=",IF(ISNUMBER(MATCH(J119,J115:J118,0)),"=","")),"")</f>
        <v/>
      </c>
      <c r="L119" s="90">
        <f t="shared" si="546"/>
        <v>-1</v>
      </c>
      <c r="M119" s="90">
        <f>IF(B119=0,0,IF(ISERROR(RANK(L119,L115:L120,0)),0,RANK(L119,L115:L120,0)))</f>
        <v>0</v>
      </c>
      <c r="N119" s="90" t="str">
        <f>IF(M119=1,IF(ISNUMBER(MATCH(M119,M120,0)),"=",IF(ISNUMBER(MATCH(M119,M115:M118,0)),"=","")),"")</f>
        <v/>
      </c>
      <c r="O119" s="90">
        <f t="shared" si="547"/>
        <v>-1</v>
      </c>
      <c r="P119" s="90">
        <f>IF(B119=0,0,IF(ISERROR(RANK(O119,O115:O120,0)),0,RANK(O119,O115:O120,0)))</f>
        <v>0</v>
      </c>
      <c r="Q119" s="90" t="str">
        <f>IF(P119=1,IF(ISNUMBER(MATCH(P119,P120,0)),"=",IF(ISNUMBER(MATCH(P119,P115:P118,0)),"=","")),"")</f>
        <v/>
      </c>
      <c r="R119" s="90">
        <f t="shared" si="574"/>
        <v>0</v>
      </c>
      <c r="S119" s="90">
        <f>IF(AND(R115=1,R119=1),IF('Result Calculations'!$E274=$A119,1,0),0)</f>
        <v>0</v>
      </c>
      <c r="T119" s="90">
        <f>IF(AND(R118=1,R119=1),IF('Result Calculations'!$E278=$A119,1,0),0)</f>
        <v>0</v>
      </c>
      <c r="U119" s="90">
        <f>IF(AND(R118=1,R119=1),IF('Result Calculations'!$E281=$A119,1,0),0)</f>
        <v>0</v>
      </c>
      <c r="V119" s="90">
        <f>IF(AND(R118=1,R119=1),IF('Result Calculations'!$E283=$A119,1,0),0)</f>
        <v>0</v>
      </c>
      <c r="W119" s="95"/>
      <c r="X119" s="90">
        <f>IF(AND(R119=1,R120=1),IF('Result Calculations'!$E285=$A119,1,0),0)</f>
        <v>0</v>
      </c>
      <c r="Y119" s="90">
        <f t="shared" si="548"/>
        <v>0</v>
      </c>
      <c r="Z119" s="90" t="str">
        <f>IF(Y119=1,IF(ISNUMBER(MATCH(Y119,Y120,0)),"=",IF(ISNUMBER(MATCH(Y119,Y115:Y118,0)),"=","")),"")</f>
        <v/>
      </c>
      <c r="AA119" s="90">
        <f>IF(AND(Y119=1,Y115=1),IF(S119=1,1,0),IF(AND(Y119=1,Y116=1),IF(T119=1,1,0),IF(AND(Y119=1,Y117=1),IF(U119=1,1,0),IF(AND(Y119=1,Y118=1),IF(V119=1,1,0),IF(AND(Y119=1,Y120=1),IF(X119=1,0),0)))))</f>
        <v>0</v>
      </c>
      <c r="AB119" s="244" t="str">
        <f t="shared" si="575"/>
        <v/>
      </c>
      <c r="AC119" s="90">
        <f t="shared" si="549"/>
        <v>0</v>
      </c>
      <c r="AD119" s="90">
        <f>IF(OR(AB119=1,B119=0),0,IF(ISERROR(RANK(AC119,AC115:AC120,0)),0,RANK(AC119,AC115:AC120,0)))</f>
        <v>0</v>
      </c>
      <c r="AE119" s="90" t="str">
        <f>IF(AD119=1,IF(ISNUMBER(MATCH(AD119,AD120,0)),"=",IF(ISNUMBER(MATCH(AD119,AD115:AD118,0)),"=","")),"")</f>
        <v/>
      </c>
      <c r="AF119" s="90">
        <f t="shared" si="550"/>
        <v>-1</v>
      </c>
      <c r="AG119" s="90">
        <f>IF(OR(AB119=1,B119=0),0,IF(ISERROR(RANK(AF119,AF115:AF120,0)),0,RANK(AF119,AF115:AF120,0)))</f>
        <v>0</v>
      </c>
      <c r="AH119" s="90" t="str">
        <f>IF(AG119=1,IF(ISNUMBER(MATCH(AG119,AG120,0)),"=",IF(ISNUMBER(MATCH(AG119,AG115:AG118,0)),"=","")),"")</f>
        <v/>
      </c>
      <c r="AI119" s="90">
        <f t="shared" si="551"/>
        <v>-1</v>
      </c>
      <c r="AJ119" s="90">
        <f>IF(OR(AB119=1,B119=0),0,IF(ISERROR(RANK(AI119,AI115:AI120,0)),0,RANK(AI119,AI115:AI120,0)))</f>
        <v>0</v>
      </c>
      <c r="AK119" s="90" t="str">
        <f>IF(AJ119=1,IF(ISNUMBER(MATCH(AJ119,AJ120,0)),"=",IF(ISNUMBER(MATCH(AJ119,AJ115:AJ118,0)),"=","")),"")</f>
        <v/>
      </c>
      <c r="AL119" s="90">
        <f t="shared" si="576"/>
        <v>0</v>
      </c>
      <c r="AM119" s="90">
        <f>IF(AND(AL115=1,AL119=1),IF('Result Calculations'!$E274=$A119,1,0),0)</f>
        <v>0</v>
      </c>
      <c r="AN119" s="90">
        <f>IF(AND(AL118=1,AL119=1),IF('Result Calculations'!$E278=$A119,1,0),0)</f>
        <v>0</v>
      </c>
      <c r="AO119" s="90">
        <f>IF(AND(AL118=1,AL119=1),IF('Result Calculations'!$E281=$A119,1,0),0)</f>
        <v>0</v>
      </c>
      <c r="AP119" s="90">
        <f>IF(AND(AL118=1,AL119=1),IF('Result Calculations'!$E283=$A119,1,0),0)</f>
        <v>0</v>
      </c>
      <c r="AQ119" s="95"/>
      <c r="AR119" s="90">
        <f>IF(AND(AL119=1,AL120=1),IF('Result Calculations'!$E285=$A119,1,0),0)</f>
        <v>0</v>
      </c>
      <c r="AS119" s="90">
        <f t="shared" si="552"/>
        <v>0</v>
      </c>
      <c r="AT119" s="90" t="str">
        <f>IF(AS119=1,IF(ISNUMBER(MATCH(AS119,AS120,0)),"=",IF(ISNUMBER(MATCH(AS119,AS115:AS118,0)),"=","")),"")</f>
        <v/>
      </c>
      <c r="AU119" s="90">
        <f>IF(AND(AS119=1,AS115=1),IF(AM119=1,1,0),IF(AND(AS119=1,AS116=1),IF(AN119=1,1,0),IF(AND(AS119=1,AS117=1),IF(AO119=1,1,0),IF(AND(AS119=1,AS118=1),IF(AP119=1,1,0),IF(AND(AS119=1,AS120=1),IF(AR119=1,0),0)))))</f>
        <v>0</v>
      </c>
      <c r="AV119" s="244" t="str">
        <f t="shared" si="577"/>
        <v/>
      </c>
      <c r="AW119" s="90">
        <f t="shared" si="553"/>
        <v>0</v>
      </c>
      <c r="AX119" s="90">
        <f>IF(OR(AB119=1,B119=0,AV119=2),0,IF(ISERROR(RANK(AW119,AW115:AW120,0)),0,RANK(AW119,AW115:AW120,0)))</f>
        <v>0</v>
      </c>
      <c r="AY119" s="90" t="str">
        <f>IF(AX119=1,IF(ISNUMBER(MATCH(AX119,AX120,0)),"=",IF(ISNUMBER(MATCH(AX119,AX115:AX118,0)),"=","")),"")</f>
        <v/>
      </c>
      <c r="AZ119" s="90">
        <f t="shared" si="554"/>
        <v>0</v>
      </c>
      <c r="BA119" s="90">
        <f>IF(OR(AB119=1,B119=0,AV119=2),0,IF(ISERROR(RANK(AZ119,AZ115:AZ120,0)),0,RANK(AZ119,AZ115:AZ120,0)))</f>
        <v>0</v>
      </c>
      <c r="BB119" s="90" t="str">
        <f>IF(BA119=1,IF(ISNUMBER(MATCH(BA119,BA120,0)),"=",IF(ISNUMBER(MATCH(BA119,BA115:BA118,0)),"=","")),"")</f>
        <v/>
      </c>
      <c r="BC119" s="108">
        <f t="shared" si="555"/>
        <v>0</v>
      </c>
      <c r="BD119" s="90">
        <f>IF(OR(AB119=1,B119=0,AV119=2),0,IF(ISERROR(RANK(BC119,BC115:BC120,0)),0,RANK(BC119,BC115:BC120,0)))</f>
        <v>0</v>
      </c>
      <c r="BE119" s="90" t="str">
        <f>IF(BD119=1,IF(ISNUMBER(MATCH(BD119,BD120,0)),"=",IF(ISNUMBER(MATCH(BD119,BD115:BD118,0)),"=","")),"")</f>
        <v/>
      </c>
      <c r="BF119" s="90">
        <f t="shared" si="578"/>
        <v>0</v>
      </c>
      <c r="BG119" s="90">
        <f>IF(AND(BF115=1,BF119=1),IF('Result Calculations'!$E274=$A119,1,0),0)</f>
        <v>0</v>
      </c>
      <c r="BH119" s="90">
        <f>IF(AND(BF118=1,BF119=1),IF('Result Calculations'!$E278=$A119,1,0),0)</f>
        <v>0</v>
      </c>
      <c r="BI119" s="90">
        <f>IF(AND(BF118=1,BF119=1),IF('Result Calculations'!$E281=$A119,1,0),0)</f>
        <v>0</v>
      </c>
      <c r="BJ119" s="90">
        <f>IF(AND(BF118=1,BF119=1),IF('Result Calculations'!$E283=$A119,1,0),0)</f>
        <v>0</v>
      </c>
      <c r="BK119" s="95"/>
      <c r="BL119" s="90">
        <f>IF(AND(BF119=1,BF120=1),IF('Result Calculations'!$E285=$A119,1,0),0)</f>
        <v>0</v>
      </c>
      <c r="BM119" s="90">
        <f t="shared" si="556"/>
        <v>0</v>
      </c>
      <c r="BN119" s="90" t="str">
        <f>IF(BM119=1,IF(ISNUMBER(MATCH(BM119,BM120,0)),"=",IF(ISNUMBER(MATCH(BM119,BM115:BM118,0)),"=","")),"")</f>
        <v/>
      </c>
      <c r="BO119" s="90">
        <f>IF(AND(BM119=1,BM115=1),IF(BG119=1,1,0),IF(AND(BM119=1,BM116=1),IF(BH119=1,1,0),IF(AND(BM119=1,BM117=1),IF(BI119=1,1,0),IF(AND(BM119=1,BM118=1),IF(BJ119=1,1,0),IF(AND(BM119=1,BM120=1),IF(BL119=1,0),0)))))</f>
        <v>0</v>
      </c>
      <c r="BP119" s="244" t="str">
        <f t="shared" si="557"/>
        <v/>
      </c>
      <c r="BQ119" s="90">
        <f t="shared" si="558"/>
        <v>0</v>
      </c>
      <c r="BR119" s="90">
        <f>IF(OR(AB119=1,B119=0,AV119=2,BP119=3),0,IF(ISERROR(RANK(BQ119,BQ115:BQ120,0)),0,RANK(BQ119,BQ115:BQ120,0)))</f>
        <v>0</v>
      </c>
      <c r="BS119" s="90" t="str">
        <f>IF(BR119=1,IF(ISNUMBER(MATCH(BR119,BR120,0)),"=",IF(ISNUMBER(MATCH(BR119,BR115:BR118,0)),"=","")),"")</f>
        <v/>
      </c>
      <c r="BT119" s="90">
        <f t="shared" si="559"/>
        <v>0</v>
      </c>
      <c r="BU119" s="90">
        <f>IF(OR(AB119=1,B119=0,AV119=2,BP119=3),0,IF(ISERROR(RANK(BT119,BT115:BT120,0)),0,RANK(BT119,BT115:BT120,0)))</f>
        <v>0</v>
      </c>
      <c r="BV119" s="90" t="str">
        <f>IF(BU119=1,IF(ISNUMBER(MATCH(BU119,BU120,0)),"=",IF(ISNUMBER(MATCH(BU119,BU115:BU118,0)),"=","")),"")</f>
        <v/>
      </c>
      <c r="BW119" s="108">
        <f t="shared" si="560"/>
        <v>0</v>
      </c>
      <c r="BX119" s="90">
        <f>IF(OR(AB119=1,B119=0,AV119=2,BP115=3),0,IF(ISERROR(RANK(BW119,BW115:BW120,0)),0,RANK(BW119,BW115:BW120,0)))</f>
        <v>0</v>
      </c>
      <c r="BY119" s="90" t="str">
        <f>IF(BX119=1,IF(ISNUMBER(MATCH(BX119,BX120,0)),"=",IF(ISNUMBER(MATCH(BX119,BX115:BX118,0)),"=","")),"")</f>
        <v/>
      </c>
      <c r="BZ119" s="90">
        <f t="shared" si="579"/>
        <v>0</v>
      </c>
      <c r="CA119" s="90">
        <f>IF(AND(BZ115=1,BZ119=1),IF('Result Calculations'!$E274=$A119,1,0),0)</f>
        <v>0</v>
      </c>
      <c r="CB119" s="90">
        <f>IF(AND(BZ118=1,BZ119=1),IF('Result Calculations'!$E278=$A119,1,0),0)</f>
        <v>0</v>
      </c>
      <c r="CC119" s="90">
        <f>IF(AND(BZ118=1,BZ119=1),IF('Result Calculations'!$E281=$A119,1,0),0)</f>
        <v>0</v>
      </c>
      <c r="CD119" s="90">
        <f>IF(AND(BZ118=1,BZ119=1),IF('Result Calculations'!$E283=$A119,1,0),0)</f>
        <v>0</v>
      </c>
      <c r="CE119" s="95"/>
      <c r="CF119" s="90">
        <f>IF(AND(BZ119=1,BZ120=1),IF('Result Calculations'!$E285=$A119,1,0),0)</f>
        <v>0</v>
      </c>
      <c r="CG119" s="90">
        <f t="shared" si="561"/>
        <v>0</v>
      </c>
      <c r="CH119" s="90" t="str">
        <f>IF(CG119=1,IF(ISNUMBER(MATCH(CG119,CG120,0)),"=",IF(ISNUMBER(MATCH(CG119,CG115:CG118,0)),"=","")),"")</f>
        <v/>
      </c>
      <c r="CI119" s="90">
        <f>IF(AND(CG119=1,CG115=1),IF(CA119=1,1,0),IF(AND(CG119=1,CG116=1),IF(CB119=1,1,0),IF(AND(CG119=1,CG117=1),IF(CC119=1,1,0),IF(AND(CG119=1,CG118=1),IF(CD119=1,1,0),IF(AND(CG119=1,CG120=1),IF(CF119=1,0),0)))))</f>
        <v>0</v>
      </c>
      <c r="CJ119" s="244" t="str">
        <f t="shared" si="580"/>
        <v/>
      </c>
      <c r="CK119" s="90">
        <f t="shared" si="562"/>
        <v>0</v>
      </c>
      <c r="CL119" s="90">
        <f>IF(OR(AB119=1,B119=0,AV119=2,BP119=3,CJ119=4),0,IF(ISERROR(RANK(CK119,CK115:CK120,0)),0,RANK(CK119,CK115:CK120,0)))</f>
        <v>0</v>
      </c>
      <c r="CM119" s="90" t="str">
        <f>IF(CL119=1,IF(ISNUMBER(MATCH(CL119,CL120,0)),"=",IF(ISNUMBER(MATCH(CL119,CL115:CL118,0)),"=","")),"")</f>
        <v/>
      </c>
      <c r="CN119" s="90">
        <f t="shared" si="563"/>
        <v>0</v>
      </c>
      <c r="CO119" s="90">
        <f>IF(OR(AB119=1,B119=0,AV119=2,BP119=3,CJ119=4),0,IF(ISERROR(RANK(CN119,CN115:CN120,0)),0,RANK(CN119,CN115:CN120,0)))</f>
        <v>0</v>
      </c>
      <c r="CP119" s="90" t="str">
        <f>IF(CO119=1,IF(ISNUMBER(MATCH(CO119,CO120,0)),"=",IF(ISNUMBER(MATCH(CO119,CO115:CO118,0)),"=","")),"")</f>
        <v/>
      </c>
      <c r="CQ119" s="108">
        <f t="shared" si="564"/>
        <v>0</v>
      </c>
      <c r="CR119" s="90">
        <f>IF(OR(AB119=1,B119=0,AV119=2,BP115=3,CJ119=4),0,IF(ISERROR(RANK(CQ119,CQ115:CQ120,0)),0,RANK(CQ119,CQ115:CQ120,0)))</f>
        <v>0</v>
      </c>
      <c r="CS119" s="90" t="str">
        <f>IF(CR119=1,IF(ISNUMBER(MATCH(CR119,CR120,0)),"=",IF(ISNUMBER(MATCH(CR119,CR115:CR118,0)),"=","")),"")</f>
        <v/>
      </c>
      <c r="CT119" s="90">
        <f t="shared" si="581"/>
        <v>0</v>
      </c>
      <c r="CU119" s="90">
        <f>IF(AND(CT115=1,CT119=1),IF('Result Calculations'!$E274=$A119,1,0),0)</f>
        <v>0</v>
      </c>
      <c r="CV119" s="90">
        <f>IF(AND(CT118=1,CT119=1),IF('Result Calculations'!$E278=$A119,1,0),0)</f>
        <v>0</v>
      </c>
      <c r="CW119" s="90">
        <f>IF(AND(CT118=1,CT119=1),IF('Result Calculations'!$E281=$A119,1,0),0)</f>
        <v>0</v>
      </c>
      <c r="CX119" s="90">
        <f>IF(AND(CT118=1,CT119=1),IF('Result Calculations'!$E283=$A119,1,0),0)</f>
        <v>0</v>
      </c>
      <c r="CY119" s="95"/>
      <c r="CZ119" s="90">
        <f>IF(AND(CT119=1,CT120=1),IF('Result Calculations'!$E285=$A119,1,0),0)</f>
        <v>0</v>
      </c>
      <c r="DA119" s="90">
        <f t="shared" si="565"/>
        <v>0</v>
      </c>
      <c r="DB119" s="90" t="str">
        <f>IF(DA119=1,IF(ISNUMBER(MATCH(DA119,DA120,0)),"=",IF(ISNUMBER(MATCH(DA119,DA115:DA118,0)),"=","")),"")</f>
        <v/>
      </c>
      <c r="DC119" s="90">
        <f>IF(AND(DA119=1,DA115=1),IF(CU119=1,1,0),IF(AND(DA119=1,DA116=1),IF(CV119=1,1,0),IF(AND(DA119=1,DA117=1),IF(CW119=1,1,0),IF(AND(DA119=1,DA118=1),IF(CX119=1,1,0),IF(AND(DA119=1,DA120=1),IF(CZ119=1,0),0)))))</f>
        <v>0</v>
      </c>
      <c r="DD119" s="244" t="str">
        <f t="shared" si="582"/>
        <v/>
      </c>
      <c r="DE119" s="90">
        <f t="shared" si="566"/>
        <v>0</v>
      </c>
      <c r="DF119" s="90">
        <f>IF(OR(AB119=1,B119=0,AV119=2,BP119=3,CJ119=4,DD119=5),0,IF(ISERROR(RANK(DE119,DE115:DE120,0)),0,RANK(DE119,DE115:DE120,0)))</f>
        <v>0</v>
      </c>
      <c r="DG119" s="90" t="str">
        <f>IF(DF119=1,IF(ISNUMBER(MATCH(DF119,DF120,0)),"=",IF(ISNUMBER(MATCH(DF119,DF115:DF118,0)),"=","")),"")</f>
        <v/>
      </c>
      <c r="DH119" s="90">
        <f t="shared" si="567"/>
        <v>0</v>
      </c>
      <c r="DI119" s="90">
        <f>IF(OR(AB119=1,B119=0,AV119=2,BP119=3,CJ119=4,DD119=5),0,IF(ISERROR(RANK(DH119,DH115:DH120,0)),0,RANK(DH119,DH115:DH120,0)))</f>
        <v>0</v>
      </c>
      <c r="DJ119" s="90" t="str">
        <f>IF(DI119=1,IF(ISNUMBER(MATCH(DI119,DI120,0)),"=",IF(ISNUMBER(MATCH(DI119,DI115:DI118,0)),"=","")),"")</f>
        <v/>
      </c>
      <c r="DK119" s="108">
        <f t="shared" si="568"/>
        <v>0</v>
      </c>
      <c r="DL119" s="90">
        <f>IF(OR(AB119=1,B119=0,AV119=2,BP115=3,CJ119=4,DD119=5),0,IF(ISERROR(RANK(DK119,DK115:DK120,0)),0,RANK(DK119,DK115:DK120,0)))</f>
        <v>0</v>
      </c>
      <c r="DM119" s="90" t="str">
        <f>IF(DL119=1,IF(ISNUMBER(MATCH(DL119,DL120,0)),"=",IF(ISNUMBER(MATCH(DL119,DL115:DL118,0)),"=","")),"")</f>
        <v/>
      </c>
      <c r="DN119" s="90">
        <f t="shared" si="583"/>
        <v>0</v>
      </c>
      <c r="DO119" s="90">
        <f>IF(AND(DN115=1,DN119=1),IF('Result Calculations'!$E274=$A119,1,0),0)</f>
        <v>0</v>
      </c>
      <c r="DP119" s="90">
        <f>IF(AND(DN118=1,DN119=1),IF('Result Calculations'!$E278=$A119,1,0),0)</f>
        <v>0</v>
      </c>
      <c r="DQ119" s="90">
        <f>IF(AND(DN118=1,DN119=1),IF('Result Calculations'!$E281=$A119,1,0),0)</f>
        <v>0</v>
      </c>
      <c r="DR119" s="90">
        <f>IF(AND(DN118=1,DN119=1),IF('Result Calculations'!$E283=$A119,1,0),0)</f>
        <v>0</v>
      </c>
      <c r="DS119" s="95"/>
      <c r="DT119" s="90">
        <f>IF(AND(DN119=1,DN120=1),IF('Result Calculations'!$E285=$A119,1,0),0)</f>
        <v>0</v>
      </c>
      <c r="DU119" s="90">
        <f t="shared" si="569"/>
        <v>0</v>
      </c>
      <c r="DV119" s="90" t="str">
        <f>IF(DU119=1,IF(ISNUMBER(MATCH(DU119,DU120,0)),"=",IF(ISNUMBER(MATCH(DU119,DU115:DU118,0)),"=","")),"")</f>
        <v/>
      </c>
      <c r="DW119" s="90">
        <f>IF(AND(DU119=1,DU115=1),IF(DO119=1,1,0),IF(AND(DU119=1,DU116=1),IF(DP119=1,1,0),IF(AND(DU119=1,DU117=1),IF(DQ119=1,1,0),IF(AND(DU119=1,DU118=1),IF(DR119=1,1,0),IF(AND(DU119=1,DU120=1),IF(DT119=1,0),0)))))</f>
        <v>0</v>
      </c>
      <c r="DX119" s="244" t="str">
        <f t="shared" si="584"/>
        <v/>
      </c>
      <c r="DY119" s="248">
        <f t="shared" si="570"/>
        <v>0</v>
      </c>
      <c r="DZ119" s="244">
        <f>RANK(DY119,DY115:DY120,0)</f>
        <v>1</v>
      </c>
      <c r="EA119" s="244" t="str">
        <f>IF(OR(ISNUMBER(MATCH(DZ119,DZ120:DZ120,0)),ISNUMBER(MATCH(DZ119,DZ115:DZ118,0))),"=","")</f>
        <v>=</v>
      </c>
    </row>
    <row r="120" spans="1:131">
      <c r="A120" s="246" t="str">
        <f>Groups!W32</f>
        <v>Rahsan Akar (Turkiye) &amp; Ozkan Akar (Turkiye)</v>
      </c>
      <c r="B120" s="90">
        <f>SUM(COUNTIF(Results!K:K,A120),COUNTIF(Results!L:L,A120))</f>
        <v>0</v>
      </c>
      <c r="C120" s="90">
        <f>SUM(COUNTIF(Results!K:K,A120))</f>
        <v>0</v>
      </c>
      <c r="D120" s="90">
        <f t="shared" si="571"/>
        <v>0</v>
      </c>
      <c r="E120" s="90">
        <f>SUM(SUMIF(Results!B:B,A120,Results!C:C),SUMIF(Results!J:J,A120,Results!G:G),SUMIF(Results!B:B,A120,Results!D:D),SUMIF(Results!J:J,A120,Results!H:H))</f>
        <v>0</v>
      </c>
      <c r="F120" s="90">
        <f>SUM(SUMIF(Results!B:B,A120,Results!G:G),SUMIF(Results!J:J,A120,Results!C:C),SUMIF(Results!B:B,A120,Results!H:H),SUMIF(Results!J:J,A120,Results!D:D))</f>
        <v>0</v>
      </c>
      <c r="G120" s="108">
        <f t="shared" si="572"/>
        <v>0</v>
      </c>
      <c r="H120" s="90">
        <f t="shared" si="573"/>
        <v>0</v>
      </c>
      <c r="I120" s="90">
        <f>SUM(SUMIF(Results!N:N,A120,Results!R:R),SUMIF(Results!T:T,A120,Results!X:X))</f>
        <v>0</v>
      </c>
      <c r="J120" s="90">
        <f>IF(B120=0,0,RANK(H120,H115:H120,0))</f>
        <v>0</v>
      </c>
      <c r="K120" s="90" t="str">
        <f>IF(J120=1,IF(ISNUMBER(MATCH(J120,J115:J119,0)),"=",""),"")</f>
        <v/>
      </c>
      <c r="L120" s="90">
        <f t="shared" si="546"/>
        <v>-1</v>
      </c>
      <c r="M120" s="90">
        <f>IF(B120=0,0,IF(ISERROR(RANK(L120,L115:L120,0)),0,RANK(L120,L115:L120,0)))</f>
        <v>0</v>
      </c>
      <c r="N120" s="90" t="str">
        <f>IF(M120=1,IF(ISNUMBER(MATCH(M120,M115:M119,0)),"=",""),"")</f>
        <v/>
      </c>
      <c r="O120" s="90">
        <f t="shared" si="547"/>
        <v>-1</v>
      </c>
      <c r="P120" s="90">
        <f>IF(B120=0,0,IF(ISERROR(RANK(O120,O115:O120,0)),0,RANK(O120,O115:O120,0)))</f>
        <v>0</v>
      </c>
      <c r="Q120" s="90" t="str">
        <f>IF(P120=1,IF(ISNUMBER(MATCH(P120,P115:P119,0)),"=",""),"")</f>
        <v/>
      </c>
      <c r="R120" s="90">
        <f t="shared" si="574"/>
        <v>0</v>
      </c>
      <c r="S120" s="90">
        <f>IF(AND(R115=1,R120=1),IF('Result Calculations'!$E275=$A120,1,0),0)</f>
        <v>0</v>
      </c>
      <c r="T120" s="90">
        <f>IF(AND(R119=1,R120=1),IF('Result Calculations'!$E279=$A120,1,0),0)</f>
        <v>0</v>
      </c>
      <c r="U120" s="90">
        <f>IF(AND(R119=1,R120=1),IF('Result Calculations'!$E282=$A120,1,0),0)</f>
        <v>0</v>
      </c>
      <c r="V120" s="90">
        <f>IF(AND(R118=1,R120=1),IF('Result Calculations'!$E284=$A120,1,0),0)</f>
        <v>0</v>
      </c>
      <c r="W120" s="90">
        <f>IF(AND(R119=1,R120=1),IF('Result Calculations'!$E285=$A254,1,0),0)</f>
        <v>0</v>
      </c>
      <c r="X120" s="95"/>
      <c r="Y120" s="90">
        <f t="shared" si="548"/>
        <v>0</v>
      </c>
      <c r="Z120" s="90" t="str">
        <f>IF(Y120=1,IF(ISNUMBER(MATCH(Y120,Y115:Y119,0)),"=",""),"")</f>
        <v/>
      </c>
      <c r="AA120" s="90">
        <f>IF(AND(Y120=1,Y115=1),IF(S120=1,1,0),IF(AND(Y120=1,Y116=1),IF(#REF!=1,1,0),IF(AND(Y120=1,Y117=1),IF(U120=1,1,0),IF(AND(Y120=1,Y118=1),IF(V120=1,1,0),IF(AND(Y120=1,Y119=1),IF(W120=1,0),0)))))</f>
        <v>0</v>
      </c>
      <c r="AB120" s="244" t="str">
        <f t="shared" si="575"/>
        <v/>
      </c>
      <c r="AC120" s="90">
        <f t="shared" si="549"/>
        <v>0</v>
      </c>
      <c r="AD120" s="90">
        <f>IF(OR(AB120=1,B120=0),0,IF(ISERROR(RANK(AC120,AC115:AC120,0)),0,RANK(AC120,AC115:AC120,0)))</f>
        <v>0</v>
      </c>
      <c r="AE120" s="90" t="str">
        <f>IF(AD120=1,IF(ISNUMBER(MATCH(AD120,AD115:AD119,0)),"=",""),"")</f>
        <v/>
      </c>
      <c r="AF120" s="90">
        <f t="shared" si="550"/>
        <v>-1</v>
      </c>
      <c r="AG120" s="90">
        <f>IF(OR(AB120=1,B120=0),0,IF(ISERROR(RANK(AF120,AF115:AF120,0)),0,RANK(AF120,AF115:AF120,0)))</f>
        <v>0</v>
      </c>
      <c r="AH120" s="90" t="str">
        <f>IF(AG120=1,IF(ISNUMBER(MATCH(AG120,AG115:AG119,0)),"=",""),"")</f>
        <v/>
      </c>
      <c r="AI120" s="90">
        <f t="shared" si="551"/>
        <v>-1</v>
      </c>
      <c r="AJ120" s="90">
        <f>IF(OR(AB120=1,B120=0),0,IF(ISERROR(RANK(AI120,AI115:AI120,0)),0,RANK(AI120,AI115:AI120,0)))</f>
        <v>0</v>
      </c>
      <c r="AK120" s="90" t="str">
        <f>IF(AJ120=1,IF(ISNUMBER(MATCH(AJ120,AJ115:AJ119,0)),"=",""),"")</f>
        <v/>
      </c>
      <c r="AL120" s="90">
        <f t="shared" si="576"/>
        <v>0</v>
      </c>
      <c r="AM120" s="90">
        <f>IF(AND(AL115=1,AL120=1),IF('Result Calculations'!$E275=$A120,1,0),0)</f>
        <v>0</v>
      </c>
      <c r="AN120" s="90">
        <f>IF(AND(AL119=1,AL120=1),IF('Result Calculations'!$E279=$A120,1,0),0)</f>
        <v>0</v>
      </c>
      <c r="AO120" s="90">
        <f>IF(AND(AL119=1,AL120=1),IF('Result Calculations'!$E282=$A120,1,0),0)</f>
        <v>0</v>
      </c>
      <c r="AP120" s="90">
        <f>IF(AND(AL118=1,AL120=1),IF('Result Calculations'!$E284=$A120,1,0),0)</f>
        <v>0</v>
      </c>
      <c r="AQ120" s="90">
        <f>IF(AND(AL119=1,AL120=1),IF('Result Calculations'!$E285=$A254,1,0),0)</f>
        <v>0</v>
      </c>
      <c r="AR120" s="95"/>
      <c r="AS120" s="90">
        <f t="shared" si="552"/>
        <v>0</v>
      </c>
      <c r="AT120" s="90" t="str">
        <f>IF(AS120=1,IF(ISNUMBER(MATCH(AS120,AS115:AS119,0)),"=",""),"")</f>
        <v/>
      </c>
      <c r="AU120" s="90">
        <f>IF(AND(AS120=1,AS115=1),IF(AM120=1,1,0),IF(AND(AS120=1,AS116=1),IF(L120=1,1,0),IF(AND(AS120=1,AS117=1),IF(AO120=1,1,0),IF(AND(AS120=1,AS118=1),IF(AP120=1,1,0),IF(AND(AS120=1,AS119=1),IF(AQ120=1,0),0)))))</f>
        <v>0</v>
      </c>
      <c r="AV120" s="244" t="str">
        <f t="shared" si="577"/>
        <v/>
      </c>
      <c r="AW120" s="90">
        <f t="shared" si="553"/>
        <v>0</v>
      </c>
      <c r="AX120" s="90">
        <f>IF(OR(AB120=1,B120=0,AV120=2),0,IF(ISERROR(RANK(AW120,AW115:AW120,0)),0,RANK(AW120,AW115:AW120,0)))</f>
        <v>0</v>
      </c>
      <c r="AY120" s="90" t="str">
        <f>IF(AX120=1,IF(ISNUMBER(MATCH(AX120,AX115:AX119,0)),"=",""),"")</f>
        <v/>
      </c>
      <c r="AZ120" s="90">
        <f t="shared" si="554"/>
        <v>0</v>
      </c>
      <c r="BA120" s="90">
        <f>IF(OR(AB120=1,B120=0,AV120=2),0,IF(ISERROR(RANK(AZ120,AZ115:AZ120,0)),0,RANK(AZ120,AZ115:AZ120,0)))</f>
        <v>0</v>
      </c>
      <c r="BB120" s="90" t="str">
        <f>IF(BA120=1,IF(ISNUMBER(MATCH(BA120,BA115:BA119,0)),"=",""),"")</f>
        <v/>
      </c>
      <c r="BC120" s="108">
        <f t="shared" si="555"/>
        <v>0</v>
      </c>
      <c r="BD120" s="90">
        <f>IF(OR(AB120=1,B120=0,AV120=2),0,IF(ISERROR(RANK(BC120,BC115:BC120,0)),0,RANK(BC120,BC115:BC120,0)))</f>
        <v>0</v>
      </c>
      <c r="BE120" s="90" t="str">
        <f>IF(BD120=1,IF(ISNUMBER(MATCH(BD120,BD115:BD119,0)),"=",""),"")</f>
        <v/>
      </c>
      <c r="BF120" s="90">
        <f t="shared" si="578"/>
        <v>0</v>
      </c>
      <c r="BG120" s="90">
        <f>IF(AND(BF115=1,BF120=1),IF('Result Calculations'!$E275=$A120,1,0),0)</f>
        <v>0</v>
      </c>
      <c r="BH120" s="90">
        <f>IF(AND(BF119=1,BF120=1),IF('Result Calculations'!$E279=$A120,1,0),0)</f>
        <v>0</v>
      </c>
      <c r="BI120" s="90">
        <f>IF(AND(BF119=1,BF120=1),IF('Result Calculations'!$E282=$A120,1,0),0)</f>
        <v>0</v>
      </c>
      <c r="BJ120" s="90">
        <f>IF(AND(BF118=1,BF120=1),IF('Result Calculations'!$E284=$A120,1,0),0)</f>
        <v>0</v>
      </c>
      <c r="BK120" s="90">
        <f>IF(AND(BF119=1,BF120=1),IF('Result Calculations'!$E285=$A254,1,0),0)</f>
        <v>0</v>
      </c>
      <c r="BL120" s="95"/>
      <c r="BM120" s="90">
        <f t="shared" si="556"/>
        <v>0</v>
      </c>
      <c r="BN120" s="90" t="str">
        <f>IF(BM120=1,IF(ISNUMBER(MATCH(BM120,BM115:BM119,0)),"=",""),"")</f>
        <v/>
      </c>
      <c r="BO120" s="90">
        <f>IF(AND(BM120=1,BM115=1),IF(BG120=1,1,0),IF(AND(BM120=1,BM116=1),IF(AF120=1,1,0),IF(AND(BM120=1,BM117=1),IF(BI120=1,1,0),IF(AND(BM120=1,BM118=1),IF(BJ120=1,1,0),IF(AND(BM120=1,BM119=1),IF(BK120=1,0),0)))))</f>
        <v>0</v>
      </c>
      <c r="BP120" s="244" t="str">
        <f t="shared" si="557"/>
        <v/>
      </c>
      <c r="BQ120" s="90">
        <f t="shared" si="558"/>
        <v>0</v>
      </c>
      <c r="BR120" s="90">
        <f>IF(OR(AB120=1,B120=0,AV120=2,BP120=3),0,IF(ISERROR(RANK(BQ120,BQ115:BQ120,0)),0,RANK(BQ120,BQ115:BQ120,0)))</f>
        <v>0</v>
      </c>
      <c r="BS120" s="90" t="str">
        <f>IF(BR120=1,IF(ISNUMBER(MATCH(BR120,BR115:BR119,0)),"=",""),"")</f>
        <v/>
      </c>
      <c r="BT120" s="90">
        <f t="shared" si="559"/>
        <v>0</v>
      </c>
      <c r="BU120" s="90">
        <f>IF(OR(AB120=1,B120=0,AV120=2,BP120=3),0,IF(ISERROR(RANK(BT120,BT115:BT120,0)),0,RANK(BT120,BT115:BT120,0)))</f>
        <v>0</v>
      </c>
      <c r="BV120" s="90" t="str">
        <f>IF(BU120=1,IF(ISNUMBER(MATCH(BU120,BU115:BU119,0)),"=",""),"")</f>
        <v/>
      </c>
      <c r="BW120" s="108">
        <f t="shared" si="560"/>
        <v>0</v>
      </c>
      <c r="BX120" s="90">
        <f>IF(OR(AB120=1,B120=0,AV120=2,BP115=3),0,IF(ISERROR(RANK(BW120,BW115:BW120,0)),0,RANK(BW120,BW115:BW120,0)))</f>
        <v>0</v>
      </c>
      <c r="BY120" s="90" t="str">
        <f>IF(BX120=1,IF(ISNUMBER(MATCH(BX120,BX115:BX119,0)),"=",""),"")</f>
        <v/>
      </c>
      <c r="BZ120" s="90">
        <f t="shared" si="579"/>
        <v>0</v>
      </c>
      <c r="CA120" s="90">
        <f>IF(AND(BZ115=1,BZ120=1),IF('Result Calculations'!$E275=$A120,1,0),0)</f>
        <v>0</v>
      </c>
      <c r="CB120" s="90">
        <f>IF(AND(BZ119=1,BZ120=1),IF('Result Calculations'!$E279=$A120,1,0),0)</f>
        <v>0</v>
      </c>
      <c r="CC120" s="90">
        <f>IF(AND(BZ119=1,BZ120=1),IF('Result Calculations'!$E282=$A120,1,0),0)</f>
        <v>0</v>
      </c>
      <c r="CD120" s="90">
        <f>IF(AND(BZ118=1,BZ120=1),IF('Result Calculations'!$E284=$A120,1,0),0)</f>
        <v>0</v>
      </c>
      <c r="CE120" s="90">
        <f>IF(AND(BZ119=1,BZ120=1),IF('Result Calculations'!$E285=$A254,1,0),0)</f>
        <v>0</v>
      </c>
      <c r="CF120" s="95"/>
      <c r="CG120" s="90">
        <f t="shared" si="561"/>
        <v>0</v>
      </c>
      <c r="CH120" s="90" t="str">
        <f>IF(CG120=1,IF(ISNUMBER(MATCH(CG120,CG115:CG119,0)),"=",""),"")</f>
        <v/>
      </c>
      <c r="CI120" s="90">
        <f>IF(AND(CG120=1,CG115=1),IF(CA120=1,1,0),IF(AND(CG120=1,CG116=1),IF(AZ120=1,1,0),IF(AND(CG120=1,CG117=1),IF(CC120=1,1,0),IF(AND(CG120=1,CG118=1),IF(CD120=1,1,0),IF(AND(CG120=1,CG119=1),IF(CE120=1,0),0)))))</f>
        <v>0</v>
      </c>
      <c r="CJ120" s="244" t="str">
        <f t="shared" si="580"/>
        <v/>
      </c>
      <c r="CK120" s="90">
        <f t="shared" si="562"/>
        <v>0</v>
      </c>
      <c r="CL120" s="90">
        <f>IF(OR(AB120=1,B120=0,AV120=2,BP120=3,CJ120=4),0,IF(ISERROR(RANK(CK120,CK115:CK120,0)),0,RANK(CK120,CK115:CK120,0)))</f>
        <v>0</v>
      </c>
      <c r="CM120" s="90" t="str">
        <f>IF(CL120=1,IF(ISNUMBER(MATCH(CL120,CL115:CL119,0)),"=",""),"")</f>
        <v/>
      </c>
      <c r="CN120" s="90">
        <f t="shared" si="563"/>
        <v>0</v>
      </c>
      <c r="CO120" s="90">
        <f>IF(OR(AB120=1,B120=0,AV120=2,BP120=3,CJ120=4),0,IF(ISERROR(RANK(CN120,CN115:CN120,0)),0,RANK(CN120,CN115:CN120,0)))</f>
        <v>0</v>
      </c>
      <c r="CP120" s="90" t="str">
        <f>IF(CO120=1,IF(ISNUMBER(MATCH(CO120,CO115:CO119,0)),"=",""),"")</f>
        <v/>
      </c>
      <c r="CQ120" s="108">
        <f t="shared" si="564"/>
        <v>0</v>
      </c>
      <c r="CR120" s="90">
        <f>IF(OR(AB120=1,B120=0,AV120=2,BP115=3,CJ120=4),0,IF(ISERROR(RANK(CQ120,CQ115:CQ120,0)),0,RANK(CQ120,CQ115:CQ120,0)))</f>
        <v>0</v>
      </c>
      <c r="CS120" s="90" t="str">
        <f>IF(CR120=1,IF(ISNUMBER(MATCH(CR120,CR115:CR119,0)),"=",""),"")</f>
        <v/>
      </c>
      <c r="CT120" s="90">
        <f t="shared" si="581"/>
        <v>0</v>
      </c>
      <c r="CU120" s="90">
        <f>IF(AND(CT115=1,CT120=1),IF('Result Calculations'!$E275=$A120,1,0),0)</f>
        <v>0</v>
      </c>
      <c r="CV120" s="90">
        <f>IF(AND(CT119=1,CT120=1),IF('Result Calculations'!$E279=$A120,1,0),0)</f>
        <v>0</v>
      </c>
      <c r="CW120" s="90">
        <f>IF(AND(CT119=1,CT120=1),IF('Result Calculations'!$E282=$A120,1,0),0)</f>
        <v>0</v>
      </c>
      <c r="CX120" s="90">
        <f>IF(AND(CT118=1,CT120=1),IF('Result Calculations'!$E284=$A120,1,0),0)</f>
        <v>0</v>
      </c>
      <c r="CY120" s="90">
        <f>IF(AND(CT119=1,CT120=1),IF('Result Calculations'!$E285=$A254,1,0),0)</f>
        <v>0</v>
      </c>
      <c r="CZ120" s="95"/>
      <c r="DA120" s="90">
        <f t="shared" si="565"/>
        <v>0</v>
      </c>
      <c r="DB120" s="90" t="str">
        <f>IF(DA120=1,IF(ISNUMBER(MATCH(DA120,DA115:DA119,0)),"=",""),"")</f>
        <v/>
      </c>
      <c r="DC120" s="90">
        <f>IF(AND(DA120=1,DA115=1),IF(CU120=1,1,0),IF(AND(DA120=1,DA116=1),IF(BT120=1,1,0),IF(AND(DA120=1,DA117=1),IF(CW120=1,1,0),IF(AND(DA120=1,DA118=1),IF(CX120=1,1,0),IF(AND(DA120=1,DA119=1),IF(CY120=1,0),0)))))</f>
        <v>0</v>
      </c>
      <c r="DD120" s="244" t="str">
        <f t="shared" si="582"/>
        <v/>
      </c>
      <c r="DE120" s="90">
        <f t="shared" si="566"/>
        <v>0</v>
      </c>
      <c r="DF120" s="90">
        <f>IF(OR(AB120=1,B120=0,AV120=2,BP120=3,CJ120=4,DD120=5),0,IF(ISERROR(RANK(DE120,DE115:DE120,0)),0,RANK(DE120,DE115:DE120,0)))</f>
        <v>0</v>
      </c>
      <c r="DG120" s="90" t="str">
        <f>IF(DF120=1,IF(ISNUMBER(MATCH(DF120,DF115:DF119,0)),"=",""),"")</f>
        <v/>
      </c>
      <c r="DH120" s="90">
        <f t="shared" si="567"/>
        <v>0</v>
      </c>
      <c r="DI120" s="90">
        <f>IF(OR(AB120=1,B120=0,AV120=2,BP120=3,CJ120=4,DD120=5),0,IF(ISERROR(RANK(DH120,DH115:DH120,0)),0,RANK(DH120,DH115:DH120,0)))</f>
        <v>0</v>
      </c>
      <c r="DJ120" s="90" t="str">
        <f>IF(DI120=1,IF(ISNUMBER(MATCH(DI120,DI115:DI119,0)),"=",""),"")</f>
        <v/>
      </c>
      <c r="DK120" s="108">
        <f t="shared" si="568"/>
        <v>0</v>
      </c>
      <c r="DL120" s="90">
        <f>IF(OR(AB120=1,B120=0,AV120=2,BP115=3,CJ120=4,DD120=5),0,IF(ISERROR(RANK(DK120,DK115:DK120,0)),0,RANK(DK120,DK115:DK120,0)))</f>
        <v>0</v>
      </c>
      <c r="DM120" s="90" t="str">
        <f>IF(DL120=1,IF(ISNUMBER(MATCH(DL120,DL115:DL119,0)),"=",""),"")</f>
        <v/>
      </c>
      <c r="DN120" s="90">
        <f t="shared" si="583"/>
        <v>0</v>
      </c>
      <c r="DO120" s="90">
        <f>IF(AND(DN115=1,DN120=1),IF('Result Calculations'!$E275=$A120,1,0),0)</f>
        <v>0</v>
      </c>
      <c r="DP120" s="90">
        <f>IF(AND(DN119=1,DN120=1),IF('Result Calculations'!$E279=$A120,1,0),0)</f>
        <v>0</v>
      </c>
      <c r="DQ120" s="90">
        <f>IF(AND(DN119=1,DN120=1),IF('Result Calculations'!$E282=$A120,1,0),0)</f>
        <v>0</v>
      </c>
      <c r="DR120" s="90">
        <f>IF(AND(DN118=1,DN120=1),IF('Result Calculations'!$E284=$A120,1,0),0)</f>
        <v>0</v>
      </c>
      <c r="DS120" s="90">
        <f>IF(AND(DN119=1,DN120=1),IF('Result Calculations'!$E285=$A254,1,0),0)</f>
        <v>0</v>
      </c>
      <c r="DT120" s="95"/>
      <c r="DU120" s="90">
        <f t="shared" si="569"/>
        <v>0</v>
      </c>
      <c r="DV120" s="90" t="str">
        <f>IF(DU120=1,IF(ISNUMBER(MATCH(DU120,DU115:DU119,0)),"=",""),"")</f>
        <v/>
      </c>
      <c r="DW120" s="90">
        <f>IF(AND(DU120=1,DU115=1),IF(DO120=1,1,0),IF(AND(DU120=1,DU116=1),IF(CN120=1,1,0),IF(AND(DU120=1,DU117=1),IF(DQ120=1,1,0),IF(AND(DU120=1,DU118=1),IF(DR120=1,1,0),IF(AND(DU120=1,DU119=1),IF(DS120=1,0),0)))))</f>
        <v>0</v>
      </c>
      <c r="DX120" s="244" t="str">
        <f t="shared" si="584"/>
        <v/>
      </c>
      <c r="DY120" s="248">
        <f t="shared" si="570"/>
        <v>0</v>
      </c>
      <c r="DZ120" s="244">
        <f>RANK(DY120,DY115:DY120,0)</f>
        <v>1</v>
      </c>
      <c r="EA120" s="244" t="str">
        <f>IF(ISNUMBER(MATCH(DZ120,DZ115:DZ119,0)),"=","")</f>
        <v>=</v>
      </c>
    </row>
    <row r="121" spans="1:131">
      <c r="B121" s="90"/>
      <c r="C121" s="90"/>
      <c r="D121" s="90"/>
      <c r="E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244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244"/>
      <c r="BR121" s="90"/>
      <c r="BS121" s="90"/>
      <c r="BT121" s="90"/>
      <c r="BU121" s="90"/>
      <c r="BX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244"/>
      <c r="CL121" s="90"/>
      <c r="CO121" s="90"/>
      <c r="CR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244"/>
      <c r="DF121" s="90"/>
      <c r="DI121" s="90"/>
      <c r="DL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244"/>
    </row>
    <row r="122" spans="1:131">
      <c r="B122" s="90"/>
      <c r="C122" s="90"/>
      <c r="D122" s="90"/>
      <c r="E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244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244"/>
      <c r="BR122" s="90"/>
      <c r="BS122" s="90"/>
      <c r="BT122" s="90"/>
      <c r="BU122" s="90"/>
      <c r="BX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244"/>
      <c r="CL122" s="90"/>
      <c r="CO122" s="90"/>
      <c r="CR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244"/>
      <c r="DF122" s="90"/>
      <c r="DI122" s="90"/>
      <c r="DL122" s="90"/>
      <c r="DN122" s="90"/>
      <c r="DO122" s="90"/>
      <c r="DP122" s="90"/>
      <c r="DQ122" s="90"/>
      <c r="DR122" s="90"/>
      <c r="DS122" s="90"/>
      <c r="DT122" s="90"/>
      <c r="DU122" s="90"/>
      <c r="DV122" s="90"/>
      <c r="DW122" s="90"/>
      <c r="DX122" s="244"/>
    </row>
    <row r="123" spans="1:131">
      <c r="B123" s="90"/>
      <c r="C123" s="90"/>
      <c r="D123" s="90"/>
      <c r="E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244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244"/>
      <c r="BR123" s="90"/>
      <c r="BS123" s="90"/>
      <c r="BT123" s="90"/>
      <c r="BU123" s="90"/>
      <c r="BX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244"/>
      <c r="CL123" s="90"/>
      <c r="CO123" s="90"/>
      <c r="CR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244"/>
      <c r="DF123" s="90"/>
      <c r="DI123" s="90"/>
      <c r="DL123" s="90"/>
      <c r="DN123" s="90"/>
      <c r="DO123" s="90"/>
      <c r="DP123" s="90"/>
      <c r="DQ123" s="90"/>
      <c r="DR123" s="90"/>
      <c r="DS123" s="90"/>
      <c r="DT123" s="90"/>
      <c r="DU123" s="90"/>
      <c r="DV123" s="90"/>
      <c r="DW123" s="90"/>
      <c r="DX123" s="244"/>
    </row>
    <row r="124" spans="1:131">
      <c r="B124" s="90"/>
      <c r="C124" s="90"/>
      <c r="D124" s="90"/>
      <c r="E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244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244"/>
      <c r="BR124" s="90"/>
      <c r="BS124" s="90"/>
      <c r="BT124" s="90"/>
      <c r="BU124" s="90"/>
      <c r="BX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244"/>
      <c r="CL124" s="90"/>
      <c r="CO124" s="90"/>
      <c r="CR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244"/>
      <c r="DF124" s="90"/>
      <c r="DI124" s="90"/>
      <c r="DL124" s="90"/>
      <c r="DN124" s="90"/>
      <c r="DO124" s="90"/>
      <c r="DP124" s="90"/>
      <c r="DQ124" s="90"/>
      <c r="DR124" s="90"/>
      <c r="DS124" s="90"/>
      <c r="DT124" s="90"/>
      <c r="DU124" s="90"/>
      <c r="DV124" s="90"/>
      <c r="DW124" s="90"/>
      <c r="DX124" s="244"/>
    </row>
    <row r="125" spans="1:131">
      <c r="B125" s="90"/>
      <c r="C125" s="90"/>
      <c r="D125" s="90"/>
      <c r="E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244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244"/>
      <c r="BR125" s="90"/>
      <c r="BS125" s="90"/>
      <c r="BT125" s="90"/>
      <c r="BU125" s="90"/>
      <c r="BX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244"/>
      <c r="CL125" s="90"/>
      <c r="CO125" s="90"/>
      <c r="CR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244"/>
      <c r="DF125" s="90"/>
      <c r="DI125" s="90"/>
      <c r="DL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244"/>
    </row>
    <row r="126" spans="1:131">
      <c r="B126" s="90"/>
      <c r="C126" s="90"/>
      <c r="D126" s="90"/>
      <c r="E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244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244"/>
      <c r="BR126" s="90"/>
      <c r="BS126" s="90"/>
      <c r="BT126" s="90"/>
      <c r="BU126" s="90"/>
      <c r="BX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244"/>
      <c r="CL126" s="90"/>
      <c r="CO126" s="90"/>
      <c r="CR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244"/>
      <c r="DF126" s="90"/>
      <c r="DI126" s="90"/>
      <c r="DL126" s="90"/>
      <c r="DN126" s="90"/>
      <c r="DO126" s="90"/>
      <c r="DP126" s="90"/>
      <c r="DQ126" s="90"/>
      <c r="DR126" s="90"/>
      <c r="DS126" s="90"/>
      <c r="DT126" s="90"/>
      <c r="DU126" s="90"/>
      <c r="DV126" s="90"/>
      <c r="DW126" s="90"/>
      <c r="DX126" s="244"/>
    </row>
    <row r="127" spans="1:131">
      <c r="B127" s="90"/>
      <c r="C127" s="90"/>
      <c r="D127" s="90"/>
      <c r="E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244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244"/>
      <c r="BR127" s="90"/>
      <c r="BS127" s="90"/>
      <c r="BT127" s="90"/>
      <c r="BU127" s="90"/>
      <c r="BX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244"/>
      <c r="CL127" s="90"/>
      <c r="CO127" s="90"/>
      <c r="CR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244"/>
      <c r="DF127" s="90"/>
      <c r="DI127" s="90"/>
      <c r="DL127" s="90"/>
      <c r="DN127" s="90"/>
      <c r="DO127" s="90"/>
      <c r="DP127" s="90"/>
      <c r="DQ127" s="90"/>
      <c r="DR127" s="90"/>
      <c r="DS127" s="90"/>
      <c r="DT127" s="90"/>
      <c r="DU127" s="90"/>
      <c r="DV127" s="90"/>
      <c r="DW127" s="90"/>
      <c r="DX127" s="244"/>
    </row>
    <row r="128" spans="1:131">
      <c r="B128" s="90"/>
      <c r="C128" s="90"/>
      <c r="D128" s="90"/>
      <c r="E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244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244"/>
      <c r="BR128" s="90"/>
      <c r="BS128" s="90"/>
      <c r="BT128" s="90"/>
      <c r="BU128" s="90"/>
      <c r="BX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244"/>
      <c r="CL128" s="90"/>
      <c r="CO128" s="90"/>
      <c r="CR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244"/>
      <c r="DF128" s="90"/>
      <c r="DI128" s="90"/>
      <c r="DL128" s="90"/>
      <c r="DN128" s="90"/>
      <c r="DO128" s="90"/>
      <c r="DP128" s="90"/>
      <c r="DQ128" s="90"/>
      <c r="DR128" s="90"/>
      <c r="DS128" s="90"/>
      <c r="DT128" s="90"/>
      <c r="DU128" s="90"/>
      <c r="DV128" s="90"/>
      <c r="DW128" s="90"/>
      <c r="DX128" s="244"/>
    </row>
    <row r="129" spans="2:128">
      <c r="B129" s="90"/>
      <c r="C129" s="90"/>
      <c r="D129" s="90"/>
      <c r="E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244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244"/>
      <c r="BR129" s="90"/>
      <c r="BS129" s="90"/>
      <c r="BT129" s="90"/>
      <c r="BU129" s="90"/>
      <c r="BX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244"/>
      <c r="CL129" s="90"/>
      <c r="CO129" s="90"/>
      <c r="CR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244"/>
      <c r="DF129" s="90"/>
      <c r="DI129" s="90"/>
      <c r="DL129" s="90"/>
      <c r="DN129" s="90"/>
      <c r="DO129" s="90"/>
      <c r="DP129" s="90"/>
      <c r="DQ129" s="90"/>
      <c r="DR129" s="90"/>
      <c r="DS129" s="90"/>
      <c r="DT129" s="90"/>
      <c r="DU129" s="90"/>
      <c r="DV129" s="90"/>
      <c r="DW129" s="90"/>
      <c r="DX129" s="244"/>
    </row>
    <row r="130" spans="2:128">
      <c r="B130" s="90"/>
      <c r="C130" s="90"/>
      <c r="D130" s="90"/>
      <c r="E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244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244"/>
      <c r="BR130" s="90"/>
      <c r="BS130" s="90"/>
      <c r="BT130" s="90"/>
      <c r="BU130" s="90"/>
      <c r="BX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244"/>
      <c r="CL130" s="90"/>
      <c r="CO130" s="90"/>
      <c r="CR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244"/>
      <c r="DF130" s="90"/>
      <c r="DI130" s="90"/>
      <c r="DL130" s="90"/>
      <c r="DN130" s="90"/>
      <c r="DO130" s="90"/>
      <c r="DP130" s="90"/>
      <c r="DQ130" s="90"/>
      <c r="DR130" s="90"/>
      <c r="DS130" s="90"/>
      <c r="DT130" s="90"/>
      <c r="DU130" s="90"/>
      <c r="DV130" s="90"/>
      <c r="DW130" s="90"/>
      <c r="DX130" s="244"/>
    </row>
    <row r="131" spans="2:128">
      <c r="B131" s="90"/>
      <c r="C131" s="90"/>
      <c r="D131" s="90"/>
      <c r="E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244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244"/>
      <c r="BR131" s="90"/>
      <c r="BS131" s="90"/>
      <c r="BT131" s="90"/>
      <c r="BU131" s="90"/>
      <c r="BX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244"/>
      <c r="CL131" s="90"/>
      <c r="CO131" s="90"/>
      <c r="CR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244"/>
      <c r="DF131" s="90"/>
      <c r="DI131" s="90"/>
      <c r="DL131" s="90"/>
      <c r="DN131" s="90"/>
      <c r="DO131" s="90"/>
      <c r="DP131" s="90"/>
      <c r="DQ131" s="90"/>
      <c r="DR131" s="90"/>
      <c r="DS131" s="90"/>
      <c r="DT131" s="90"/>
      <c r="DU131" s="90"/>
      <c r="DV131" s="90"/>
      <c r="DW131" s="90"/>
      <c r="DX131" s="244"/>
    </row>
    <row r="132" spans="2:128">
      <c r="B132" s="90"/>
      <c r="C132" s="90"/>
      <c r="D132" s="90"/>
      <c r="E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244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244"/>
      <c r="BR132" s="90"/>
      <c r="BS132" s="90"/>
      <c r="BT132" s="90"/>
      <c r="BU132" s="90"/>
      <c r="BX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244"/>
      <c r="CL132" s="90"/>
      <c r="CO132" s="90"/>
      <c r="CR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244"/>
      <c r="DF132" s="90"/>
      <c r="DI132" s="90"/>
      <c r="DL132" s="90"/>
      <c r="DN132" s="90"/>
      <c r="DO132" s="90"/>
      <c r="DP132" s="90"/>
      <c r="DQ132" s="90"/>
      <c r="DR132" s="90"/>
      <c r="DS132" s="90"/>
      <c r="DT132" s="90"/>
      <c r="DU132" s="90"/>
      <c r="DV132" s="90"/>
      <c r="DW132" s="90"/>
      <c r="DX132" s="244"/>
    </row>
    <row r="133" spans="2:128">
      <c r="B133" s="90"/>
      <c r="C133" s="90"/>
      <c r="D133" s="90"/>
      <c r="E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244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244"/>
      <c r="BR133" s="90"/>
      <c r="BS133" s="90"/>
      <c r="BT133" s="90"/>
      <c r="BU133" s="90"/>
      <c r="BX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244"/>
      <c r="CL133" s="90"/>
      <c r="CO133" s="90"/>
      <c r="CR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244"/>
      <c r="DF133" s="90"/>
      <c r="DI133" s="90"/>
      <c r="DL133" s="90"/>
      <c r="DN133" s="90"/>
      <c r="DO133" s="90"/>
      <c r="DP133" s="90"/>
      <c r="DQ133" s="90"/>
      <c r="DR133" s="90"/>
      <c r="DS133" s="90"/>
      <c r="DT133" s="90"/>
      <c r="DU133" s="90"/>
      <c r="DV133" s="90"/>
      <c r="DW133" s="90"/>
      <c r="DX133" s="244"/>
    </row>
    <row r="134" spans="2:128">
      <c r="B134" s="90"/>
      <c r="C134" s="90"/>
      <c r="D134" s="90"/>
      <c r="E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244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244"/>
      <c r="BR134" s="90"/>
      <c r="BS134" s="90"/>
      <c r="BT134" s="90"/>
      <c r="BU134" s="90"/>
      <c r="BX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244"/>
      <c r="CL134" s="90"/>
      <c r="CO134" s="90"/>
      <c r="CR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244"/>
      <c r="DF134" s="90"/>
      <c r="DI134" s="90"/>
      <c r="DL134" s="90"/>
      <c r="DN134" s="90"/>
      <c r="DO134" s="90"/>
      <c r="DP134" s="90"/>
      <c r="DQ134" s="90"/>
      <c r="DR134" s="90"/>
      <c r="DS134" s="90"/>
      <c r="DT134" s="90"/>
      <c r="DU134" s="90"/>
      <c r="DV134" s="90"/>
      <c r="DW134" s="90"/>
      <c r="DX134" s="244"/>
    </row>
    <row r="135" spans="2:128">
      <c r="B135" s="90"/>
      <c r="C135" s="90"/>
      <c r="D135" s="90"/>
      <c r="E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244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244"/>
      <c r="BR135" s="90"/>
      <c r="BS135" s="90"/>
      <c r="BT135" s="90"/>
      <c r="BU135" s="90"/>
      <c r="BX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244"/>
      <c r="CL135" s="90"/>
      <c r="CO135" s="90"/>
      <c r="CR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244"/>
      <c r="DF135" s="90"/>
      <c r="DI135" s="90"/>
      <c r="DL135" s="90"/>
      <c r="DN135" s="90"/>
      <c r="DO135" s="90"/>
      <c r="DP135" s="90"/>
      <c r="DQ135" s="90"/>
      <c r="DR135" s="90"/>
      <c r="DS135" s="90"/>
      <c r="DT135" s="90"/>
      <c r="DU135" s="90"/>
      <c r="DV135" s="90"/>
      <c r="DW135" s="90"/>
      <c r="DX135" s="244"/>
    </row>
  </sheetData>
  <mergeCells count="459">
    <mergeCell ref="CK1:DD1"/>
    <mergeCell ref="DE1:DX1"/>
    <mergeCell ref="DY1:DY2"/>
    <mergeCell ref="DZ1:EA2"/>
    <mergeCell ref="J2:K2"/>
    <mergeCell ref="M2:N2"/>
    <mergeCell ref="P2:Q2"/>
    <mergeCell ref="F1:G1"/>
    <mergeCell ref="H1:AB1"/>
    <mergeCell ref="AW1:BP1"/>
    <mergeCell ref="BQ1:CJ1"/>
    <mergeCell ref="AM2:AR2"/>
    <mergeCell ref="AX2:AY2"/>
    <mergeCell ref="BA2:BB2"/>
    <mergeCell ref="BD2:BE2"/>
    <mergeCell ref="S2:X2"/>
    <mergeCell ref="AD2:AE2"/>
    <mergeCell ref="AG2:AH2"/>
    <mergeCell ref="AC1:AV1"/>
    <mergeCell ref="BM2:BN2"/>
    <mergeCell ref="AS2:AT2"/>
    <mergeCell ref="Y2:Z2"/>
    <mergeCell ref="CG2:CH2"/>
    <mergeCell ref="DA2:DB2"/>
    <mergeCell ref="J114:K114"/>
    <mergeCell ref="AG114:AH114"/>
    <mergeCell ref="DF2:DG2"/>
    <mergeCell ref="DI2:DJ2"/>
    <mergeCell ref="DL2:DM2"/>
    <mergeCell ref="DO2:DT2"/>
    <mergeCell ref="CO2:CP2"/>
    <mergeCell ref="CR2:CS2"/>
    <mergeCell ref="CU2:CZ2"/>
    <mergeCell ref="AJ2:AK2"/>
    <mergeCell ref="BX2:BY2"/>
    <mergeCell ref="CA2:CF2"/>
    <mergeCell ref="CL2:CM2"/>
    <mergeCell ref="BG2:BL2"/>
    <mergeCell ref="BR2:BS2"/>
    <mergeCell ref="BU2:BV2"/>
    <mergeCell ref="J10:K10"/>
    <mergeCell ref="M10:N10"/>
    <mergeCell ref="P10:Q10"/>
    <mergeCell ref="S10:X10"/>
    <mergeCell ref="AD10:AE10"/>
    <mergeCell ref="AG10:AH10"/>
    <mergeCell ref="AJ10:AK10"/>
    <mergeCell ref="AM10:AR10"/>
    <mergeCell ref="J18:K18"/>
    <mergeCell ref="M18:N18"/>
    <mergeCell ref="P18:Q18"/>
    <mergeCell ref="S18:X18"/>
    <mergeCell ref="AD18:AE18"/>
    <mergeCell ref="AG18:AH18"/>
    <mergeCell ref="AJ18:AK18"/>
    <mergeCell ref="AM18:AR18"/>
    <mergeCell ref="AX18:AY18"/>
    <mergeCell ref="BD18:BE18"/>
    <mergeCell ref="BG18:BL18"/>
    <mergeCell ref="BR18:BS18"/>
    <mergeCell ref="BU18:BV18"/>
    <mergeCell ref="BX18:BY18"/>
    <mergeCell ref="CA18:CF18"/>
    <mergeCell ref="CL18:CM18"/>
    <mergeCell ref="BA10:BB10"/>
    <mergeCell ref="BD10:BE10"/>
    <mergeCell ref="BG10:BL10"/>
    <mergeCell ref="BR10:BS10"/>
    <mergeCell ref="BU10:BV10"/>
    <mergeCell ref="BX10:BY10"/>
    <mergeCell ref="CA10:CF10"/>
    <mergeCell ref="J26:K26"/>
    <mergeCell ref="M26:N26"/>
    <mergeCell ref="P26:Q26"/>
    <mergeCell ref="S26:X26"/>
    <mergeCell ref="AD26:AE26"/>
    <mergeCell ref="AG26:AH26"/>
    <mergeCell ref="AJ26:AK26"/>
    <mergeCell ref="AM26:AR26"/>
    <mergeCell ref="AX26:AY26"/>
    <mergeCell ref="J34:K34"/>
    <mergeCell ref="M34:N34"/>
    <mergeCell ref="P34:Q34"/>
    <mergeCell ref="S34:X34"/>
    <mergeCell ref="AD34:AE34"/>
    <mergeCell ref="AG34:AH34"/>
    <mergeCell ref="AJ34:AK34"/>
    <mergeCell ref="AM34:AR34"/>
    <mergeCell ref="AX34:AY34"/>
    <mergeCell ref="CA42:CF42"/>
    <mergeCell ref="CL42:CM42"/>
    <mergeCell ref="CO26:CP26"/>
    <mergeCell ref="CR26:CS26"/>
    <mergeCell ref="CU26:CZ26"/>
    <mergeCell ref="DF26:DG26"/>
    <mergeCell ref="DI26:DJ26"/>
    <mergeCell ref="DL26:DM26"/>
    <mergeCell ref="DO26:DT26"/>
    <mergeCell ref="DO42:DT42"/>
    <mergeCell ref="CA34:CF34"/>
    <mergeCell ref="CL34:CM34"/>
    <mergeCell ref="CA26:CF26"/>
    <mergeCell ref="CL26:CM26"/>
    <mergeCell ref="CG42:CH42"/>
    <mergeCell ref="DA42:DB42"/>
    <mergeCell ref="AJ42:AK42"/>
    <mergeCell ref="AM42:AR42"/>
    <mergeCell ref="AX42:AY42"/>
    <mergeCell ref="BA42:BB42"/>
    <mergeCell ref="BD42:BE42"/>
    <mergeCell ref="BG42:BL42"/>
    <mergeCell ref="BR42:BS42"/>
    <mergeCell ref="BU42:BV42"/>
    <mergeCell ref="BX42:BY42"/>
    <mergeCell ref="AS42:AT42"/>
    <mergeCell ref="BM42:BN42"/>
    <mergeCell ref="AJ50:AK50"/>
    <mergeCell ref="AM50:AR50"/>
    <mergeCell ref="AX50:AY50"/>
    <mergeCell ref="BA50:BB50"/>
    <mergeCell ref="J58:K58"/>
    <mergeCell ref="M58:N58"/>
    <mergeCell ref="P58:Q58"/>
    <mergeCell ref="S58:X58"/>
    <mergeCell ref="AD58:AE58"/>
    <mergeCell ref="AG58:AH58"/>
    <mergeCell ref="AJ58:AK58"/>
    <mergeCell ref="AM58:AR58"/>
    <mergeCell ref="AX58:AY58"/>
    <mergeCell ref="Y58:Z58"/>
    <mergeCell ref="AS58:AT58"/>
    <mergeCell ref="J42:K42"/>
    <mergeCell ref="M42:N42"/>
    <mergeCell ref="P42:Q42"/>
    <mergeCell ref="S42:X42"/>
    <mergeCell ref="AD42:AE42"/>
    <mergeCell ref="AG42:AH42"/>
    <mergeCell ref="J50:K50"/>
    <mergeCell ref="M50:N50"/>
    <mergeCell ref="P50:Q50"/>
    <mergeCell ref="S50:X50"/>
    <mergeCell ref="AD50:AE50"/>
    <mergeCell ref="AG50:AH50"/>
    <mergeCell ref="Y42:Z42"/>
    <mergeCell ref="DO74:DT74"/>
    <mergeCell ref="CU66:CZ66"/>
    <mergeCell ref="DF66:DG66"/>
    <mergeCell ref="DI66:DJ66"/>
    <mergeCell ref="DL66:DM66"/>
    <mergeCell ref="DA58:DB58"/>
    <mergeCell ref="J66:K66"/>
    <mergeCell ref="M66:N66"/>
    <mergeCell ref="P66:Q66"/>
    <mergeCell ref="S66:X66"/>
    <mergeCell ref="AD66:AE66"/>
    <mergeCell ref="AG66:AH66"/>
    <mergeCell ref="AJ66:AK66"/>
    <mergeCell ref="AM66:AR66"/>
    <mergeCell ref="AX66:AY66"/>
    <mergeCell ref="BA58:BB58"/>
    <mergeCell ref="BD58:BE58"/>
    <mergeCell ref="BG58:BL58"/>
    <mergeCell ref="BR58:BS58"/>
    <mergeCell ref="BU58:BV58"/>
    <mergeCell ref="BX58:BY58"/>
    <mergeCell ref="CA58:CF58"/>
    <mergeCell ref="CL58:CM58"/>
    <mergeCell ref="J74:K74"/>
    <mergeCell ref="M74:N74"/>
    <mergeCell ref="P74:Q74"/>
    <mergeCell ref="S74:X74"/>
    <mergeCell ref="AD74:AE74"/>
    <mergeCell ref="AG74:AH74"/>
    <mergeCell ref="AJ74:AK74"/>
    <mergeCell ref="AM74:AR74"/>
    <mergeCell ref="AX74:AY74"/>
    <mergeCell ref="Y74:Z74"/>
    <mergeCell ref="AS74:AT74"/>
    <mergeCell ref="CA50:CF50"/>
    <mergeCell ref="CL50:CM50"/>
    <mergeCell ref="CO66:CP66"/>
    <mergeCell ref="CR66:CS66"/>
    <mergeCell ref="BM58:BN58"/>
    <mergeCell ref="CG58:CH58"/>
    <mergeCell ref="CO58:CP58"/>
    <mergeCell ref="CR58:CS58"/>
    <mergeCell ref="CA66:CF66"/>
    <mergeCell ref="CL66:CM66"/>
    <mergeCell ref="J82:K82"/>
    <mergeCell ref="M82:N82"/>
    <mergeCell ref="P82:Q82"/>
    <mergeCell ref="S82:X82"/>
    <mergeCell ref="AD82:AE82"/>
    <mergeCell ref="AG82:AH82"/>
    <mergeCell ref="AJ82:AK82"/>
    <mergeCell ref="AM82:AR82"/>
    <mergeCell ref="AX82:AY82"/>
    <mergeCell ref="BA90:BB90"/>
    <mergeCell ref="BD90:BE90"/>
    <mergeCell ref="BG90:BL90"/>
    <mergeCell ref="BR90:BS90"/>
    <mergeCell ref="BU90:BV90"/>
    <mergeCell ref="BX90:BY90"/>
    <mergeCell ref="CA90:CF90"/>
    <mergeCell ref="CL90:CM90"/>
    <mergeCell ref="CO50:CP50"/>
    <mergeCell ref="BA82:BB82"/>
    <mergeCell ref="BD82:BE82"/>
    <mergeCell ref="BG82:BL82"/>
    <mergeCell ref="BR82:BS82"/>
    <mergeCell ref="BU82:BV82"/>
    <mergeCell ref="BX82:BY82"/>
    <mergeCell ref="CA82:CF82"/>
    <mergeCell ref="CL82:CM82"/>
    <mergeCell ref="CO74:CP74"/>
    <mergeCell ref="BA74:BB74"/>
    <mergeCell ref="BD74:BE74"/>
    <mergeCell ref="BG74:BL74"/>
    <mergeCell ref="BR74:BS74"/>
    <mergeCell ref="BU74:BV74"/>
    <mergeCell ref="BX74:BY74"/>
    <mergeCell ref="J90:K90"/>
    <mergeCell ref="M90:N90"/>
    <mergeCell ref="P90:Q90"/>
    <mergeCell ref="S90:X90"/>
    <mergeCell ref="AD90:AE90"/>
    <mergeCell ref="AG90:AH90"/>
    <mergeCell ref="AJ90:AK90"/>
    <mergeCell ref="AM90:AR90"/>
    <mergeCell ref="AX90:AY90"/>
    <mergeCell ref="CO90:CP90"/>
    <mergeCell ref="CR90:CS90"/>
    <mergeCell ref="CU90:CZ90"/>
    <mergeCell ref="DF90:DG90"/>
    <mergeCell ref="DI90:DJ90"/>
    <mergeCell ref="DL90:DM90"/>
    <mergeCell ref="DO90:DT90"/>
    <mergeCell ref="J98:K98"/>
    <mergeCell ref="M98:N98"/>
    <mergeCell ref="P98:Q98"/>
    <mergeCell ref="S98:X98"/>
    <mergeCell ref="AD98:AE98"/>
    <mergeCell ref="AG98:AH98"/>
    <mergeCell ref="AJ98:AK98"/>
    <mergeCell ref="AM98:AR98"/>
    <mergeCell ref="AX98:AY98"/>
    <mergeCell ref="BA98:BB98"/>
    <mergeCell ref="BD98:BE98"/>
    <mergeCell ref="BG98:BL98"/>
    <mergeCell ref="BR98:BS98"/>
    <mergeCell ref="BU98:BV98"/>
    <mergeCell ref="BX98:BY98"/>
    <mergeCell ref="CA98:CF98"/>
    <mergeCell ref="CL98:CM98"/>
    <mergeCell ref="DO98:DT98"/>
    <mergeCell ref="J106:K106"/>
    <mergeCell ref="M106:N106"/>
    <mergeCell ref="P106:Q106"/>
    <mergeCell ref="S106:X106"/>
    <mergeCell ref="AD106:AE106"/>
    <mergeCell ref="AG106:AH106"/>
    <mergeCell ref="AJ106:AK106"/>
    <mergeCell ref="AM106:AR106"/>
    <mergeCell ref="AX106:AY106"/>
    <mergeCell ref="BA106:BB106"/>
    <mergeCell ref="BD106:BE106"/>
    <mergeCell ref="BG106:BL106"/>
    <mergeCell ref="BR106:BS106"/>
    <mergeCell ref="BU106:BV106"/>
    <mergeCell ref="BX106:BY106"/>
    <mergeCell ref="CA106:CF106"/>
    <mergeCell ref="CL106:CM106"/>
    <mergeCell ref="Y106:Z106"/>
    <mergeCell ref="AS106:AT106"/>
    <mergeCell ref="DO106:DT106"/>
    <mergeCell ref="CR114:CS114"/>
    <mergeCell ref="CO98:CP98"/>
    <mergeCell ref="CR98:CS98"/>
    <mergeCell ref="BM106:BN106"/>
    <mergeCell ref="CG106:CH106"/>
    <mergeCell ref="CU98:CZ98"/>
    <mergeCell ref="DF98:DG98"/>
    <mergeCell ref="DI98:DJ98"/>
    <mergeCell ref="DL98:DM98"/>
    <mergeCell ref="CO106:CP106"/>
    <mergeCell ref="CR106:CS106"/>
    <mergeCell ref="CU106:CZ106"/>
    <mergeCell ref="DF106:DG106"/>
    <mergeCell ref="DI106:DJ106"/>
    <mergeCell ref="DL106:DM106"/>
    <mergeCell ref="DA106:DB106"/>
    <mergeCell ref="M114:N114"/>
    <mergeCell ref="P114:Q114"/>
    <mergeCell ref="S114:X114"/>
    <mergeCell ref="AD114:AE114"/>
    <mergeCell ref="AJ114:AK114"/>
    <mergeCell ref="AM114:AR114"/>
    <mergeCell ref="AX114:AY114"/>
    <mergeCell ref="BA114:BB114"/>
    <mergeCell ref="BD114:BE114"/>
    <mergeCell ref="BG114:BL114"/>
    <mergeCell ref="BR114:BS114"/>
    <mergeCell ref="BU114:BV114"/>
    <mergeCell ref="BX114:BY114"/>
    <mergeCell ref="CA114:CF114"/>
    <mergeCell ref="CL114:CM114"/>
    <mergeCell ref="CO114:CP114"/>
    <mergeCell ref="DU2:DV2"/>
    <mergeCell ref="Y10:Z10"/>
    <mergeCell ref="AS10:AT10"/>
    <mergeCell ref="BM10:BN10"/>
    <mergeCell ref="CG10:CH10"/>
    <mergeCell ref="DA10:DB10"/>
    <mergeCell ref="DU10:DV10"/>
    <mergeCell ref="Y18:Z18"/>
    <mergeCell ref="AS18:AT18"/>
    <mergeCell ref="BM18:BN18"/>
    <mergeCell ref="CG18:CH18"/>
    <mergeCell ref="DA18:DB18"/>
    <mergeCell ref="DU18:DV18"/>
    <mergeCell ref="DO18:DT18"/>
    <mergeCell ref="CR10:CS10"/>
    <mergeCell ref="CU10:CZ10"/>
    <mergeCell ref="DF10:DG10"/>
    <mergeCell ref="DI10:DJ10"/>
    <mergeCell ref="DL10:DM10"/>
    <mergeCell ref="DO10:DT10"/>
    <mergeCell ref="AX10:AY10"/>
    <mergeCell ref="CL10:CM10"/>
    <mergeCell ref="Y26:Z26"/>
    <mergeCell ref="AS26:AT26"/>
    <mergeCell ref="BM26:BN26"/>
    <mergeCell ref="CG26:CH26"/>
    <mergeCell ref="DA26:DB26"/>
    <mergeCell ref="CO18:CP18"/>
    <mergeCell ref="CR18:CS18"/>
    <mergeCell ref="CU18:CZ18"/>
    <mergeCell ref="DF18:DG18"/>
    <mergeCell ref="DI18:DJ18"/>
    <mergeCell ref="DL18:DM18"/>
    <mergeCell ref="BA26:BB26"/>
    <mergeCell ref="BD26:BE26"/>
    <mergeCell ref="BG26:BL26"/>
    <mergeCell ref="BR26:BS26"/>
    <mergeCell ref="BU26:BV26"/>
    <mergeCell ref="BX26:BY26"/>
    <mergeCell ref="CO10:CP10"/>
    <mergeCell ref="BA18:BB18"/>
    <mergeCell ref="DU26:DV26"/>
    <mergeCell ref="Y34:Z34"/>
    <mergeCell ref="AS34:AT34"/>
    <mergeCell ref="BM34:BN34"/>
    <mergeCell ref="CG34:CH34"/>
    <mergeCell ref="DA34:DB34"/>
    <mergeCell ref="DU34:DV34"/>
    <mergeCell ref="CO34:CP34"/>
    <mergeCell ref="CR34:CS34"/>
    <mergeCell ref="CU34:CZ34"/>
    <mergeCell ref="DF34:DG34"/>
    <mergeCell ref="DI34:DJ34"/>
    <mergeCell ref="DL34:DM34"/>
    <mergeCell ref="DO34:DT34"/>
    <mergeCell ref="BA34:BB34"/>
    <mergeCell ref="BD34:BE34"/>
    <mergeCell ref="BG34:BL34"/>
    <mergeCell ref="BR34:BS34"/>
    <mergeCell ref="BU34:BV34"/>
    <mergeCell ref="BX34:BY34"/>
    <mergeCell ref="DU42:DV42"/>
    <mergeCell ref="Y50:Z50"/>
    <mergeCell ref="AS50:AT50"/>
    <mergeCell ref="BM50:BN50"/>
    <mergeCell ref="CG50:CH50"/>
    <mergeCell ref="DA50:DB50"/>
    <mergeCell ref="DU50:DV50"/>
    <mergeCell ref="CR50:CS50"/>
    <mergeCell ref="CU50:CZ50"/>
    <mergeCell ref="DF50:DG50"/>
    <mergeCell ref="DI50:DJ50"/>
    <mergeCell ref="DL50:DM50"/>
    <mergeCell ref="DO50:DT50"/>
    <mergeCell ref="CO42:CP42"/>
    <mergeCell ref="CR42:CS42"/>
    <mergeCell ref="CU42:CZ42"/>
    <mergeCell ref="DF42:DG42"/>
    <mergeCell ref="DI42:DJ42"/>
    <mergeCell ref="DL42:DM42"/>
    <mergeCell ref="BD50:BE50"/>
    <mergeCell ref="BG50:BL50"/>
    <mergeCell ref="BR50:BS50"/>
    <mergeCell ref="BU50:BV50"/>
    <mergeCell ref="BX50:BY50"/>
    <mergeCell ref="DU58:DV58"/>
    <mergeCell ref="Y66:Z66"/>
    <mergeCell ref="AS66:AT66"/>
    <mergeCell ref="BM66:BN66"/>
    <mergeCell ref="CG66:CH66"/>
    <mergeCell ref="DA66:DB66"/>
    <mergeCell ref="DU66:DV66"/>
    <mergeCell ref="DO66:DT66"/>
    <mergeCell ref="BA66:BB66"/>
    <mergeCell ref="BD66:BE66"/>
    <mergeCell ref="BG66:BL66"/>
    <mergeCell ref="BR66:BS66"/>
    <mergeCell ref="BU66:BV66"/>
    <mergeCell ref="BX66:BY66"/>
    <mergeCell ref="CU58:CZ58"/>
    <mergeCell ref="DF58:DG58"/>
    <mergeCell ref="DI58:DJ58"/>
    <mergeCell ref="DL58:DM58"/>
    <mergeCell ref="DO58:DT58"/>
    <mergeCell ref="BM74:BN74"/>
    <mergeCell ref="CG74:CH74"/>
    <mergeCell ref="DA74:DB74"/>
    <mergeCell ref="DU74:DV74"/>
    <mergeCell ref="Y82:Z82"/>
    <mergeCell ref="AS82:AT82"/>
    <mergeCell ref="BM82:BN82"/>
    <mergeCell ref="CG82:CH82"/>
    <mergeCell ref="DA82:DB82"/>
    <mergeCell ref="DU82:DV82"/>
    <mergeCell ref="CO82:CP82"/>
    <mergeCell ref="CR82:CS82"/>
    <mergeCell ref="CU82:CZ82"/>
    <mergeCell ref="DF82:DG82"/>
    <mergeCell ref="DI82:DJ82"/>
    <mergeCell ref="DL82:DM82"/>
    <mergeCell ref="DO82:DT82"/>
    <mergeCell ref="CR74:CS74"/>
    <mergeCell ref="CU74:CZ74"/>
    <mergeCell ref="DF74:DG74"/>
    <mergeCell ref="DI74:DJ74"/>
    <mergeCell ref="DL74:DM74"/>
    <mergeCell ref="CA74:CF74"/>
    <mergeCell ref="CL74:CM74"/>
    <mergeCell ref="DU106:DV106"/>
    <mergeCell ref="Y114:Z114"/>
    <mergeCell ref="AS114:AT114"/>
    <mergeCell ref="BM114:BN114"/>
    <mergeCell ref="CG114:CH114"/>
    <mergeCell ref="DA114:DB114"/>
    <mergeCell ref="DU114:DV114"/>
    <mergeCell ref="Y90:Z90"/>
    <mergeCell ref="AS90:AT90"/>
    <mergeCell ref="BM90:BN90"/>
    <mergeCell ref="CG90:CH90"/>
    <mergeCell ref="DA90:DB90"/>
    <mergeCell ref="DU90:DV90"/>
    <mergeCell ref="Y98:Z98"/>
    <mergeCell ref="AS98:AT98"/>
    <mergeCell ref="BM98:BN98"/>
    <mergeCell ref="CG98:CH98"/>
    <mergeCell ref="DA98:DB98"/>
    <mergeCell ref="DU98:DV98"/>
    <mergeCell ref="CU114:CZ114"/>
    <mergeCell ref="DF114:DG114"/>
    <mergeCell ref="DI114:DJ114"/>
    <mergeCell ref="DL114:DM114"/>
    <mergeCell ref="DO114:DT114"/>
  </mergeCells>
  <conditionalFormatting sqref="L3:L8 O3:O8 AF3:AF8 AZ3:AZ8 BT3:BT8 CN3:CN8 DH3:DH8 L11:L17 O11:O17 AF11:AF17 AZ11:AZ17 BT11:BT17 CN11:CN17 DH11:DH17 L19:L24 O19:O24 AF19:AF24 AZ19:AZ24 BT19:BT24 CN19:CN24 DH19:DH24">
    <cfRule type="cellIs" dxfId="99" priority="259" stopIfTrue="1" operator="equal">
      <formula>-1</formula>
    </cfRule>
  </conditionalFormatting>
  <conditionalFormatting sqref="L27:L32 O27:O32">
    <cfRule type="cellIs" dxfId="98" priority="160" stopIfTrue="1" operator="equal">
      <formula>-1</formula>
    </cfRule>
  </conditionalFormatting>
  <conditionalFormatting sqref="L35:L40 O35:O40">
    <cfRule type="cellIs" dxfId="97" priority="154" stopIfTrue="1" operator="equal">
      <formula>-1</formula>
    </cfRule>
  </conditionalFormatting>
  <conditionalFormatting sqref="L43:L49 O43:O49">
    <cfRule type="cellIs" dxfId="96" priority="148" stopIfTrue="1" operator="equal">
      <formula>-1</formula>
    </cfRule>
  </conditionalFormatting>
  <conditionalFormatting sqref="L51:L56 O51:O56">
    <cfRule type="cellIs" dxfId="95" priority="136" stopIfTrue="1" operator="equal">
      <formula>-1</formula>
    </cfRule>
  </conditionalFormatting>
  <conditionalFormatting sqref="L59:L64 O59:O64">
    <cfRule type="cellIs" dxfId="94" priority="130" stopIfTrue="1" operator="equal">
      <formula>-1</formula>
    </cfRule>
  </conditionalFormatting>
  <conditionalFormatting sqref="L67:L72 O67:O72">
    <cfRule type="cellIs" dxfId="93" priority="124" stopIfTrue="1" operator="equal">
      <formula>-1</formula>
    </cfRule>
  </conditionalFormatting>
  <conditionalFormatting sqref="L75:L80 O75:O80">
    <cfRule type="cellIs" dxfId="92" priority="118" stopIfTrue="1" operator="equal">
      <formula>-1</formula>
    </cfRule>
  </conditionalFormatting>
  <conditionalFormatting sqref="L83:L88 O83:O88">
    <cfRule type="cellIs" dxfId="91" priority="112" stopIfTrue="1" operator="equal">
      <formula>-1</formula>
    </cfRule>
  </conditionalFormatting>
  <conditionalFormatting sqref="L91:L96 O91:O96">
    <cfRule type="cellIs" dxfId="90" priority="106" stopIfTrue="1" operator="equal">
      <formula>-1</formula>
    </cfRule>
  </conditionalFormatting>
  <conditionalFormatting sqref="L99:L104 O99:O104">
    <cfRule type="cellIs" dxfId="89" priority="100" stopIfTrue="1" operator="equal">
      <formula>-1</formula>
    </cfRule>
  </conditionalFormatting>
  <conditionalFormatting sqref="L107:L112 O107:O112">
    <cfRule type="cellIs" dxfId="88" priority="94" stopIfTrue="1" operator="equal">
      <formula>-1</formula>
    </cfRule>
  </conditionalFormatting>
  <conditionalFormatting sqref="L115:L120 O115:O120">
    <cfRule type="cellIs" dxfId="87" priority="88" stopIfTrue="1" operator="equal">
      <formula>-1</formula>
    </cfRule>
  </conditionalFormatting>
  <conditionalFormatting sqref="AF27:AF32 AZ27:AZ32 BT27:BT32 CN27:CN32 DH27:DH32">
    <cfRule type="cellIs" dxfId="86" priority="72" stopIfTrue="1" operator="equal">
      <formula>-1</formula>
    </cfRule>
  </conditionalFormatting>
  <conditionalFormatting sqref="AF35:AF40 AZ35:AZ40 BT35:BT40 CN35:CN40 DH35:DH40">
    <cfRule type="cellIs" dxfId="85" priority="66" stopIfTrue="1" operator="equal">
      <formula>-1</formula>
    </cfRule>
  </conditionalFormatting>
  <conditionalFormatting sqref="AF43:AF49 AZ43:AZ49 BT43:BT49 CN43:CN49 DH43:DH49">
    <cfRule type="cellIs" dxfId="84" priority="60" stopIfTrue="1" operator="equal">
      <formula>-1</formula>
    </cfRule>
  </conditionalFormatting>
  <conditionalFormatting sqref="AF51:AF56 AZ51:AZ56 BT51:BT56 CN51:CN56 DH51:DH56">
    <cfRule type="cellIs" dxfId="83" priority="54" stopIfTrue="1" operator="equal">
      <formula>-1</formula>
    </cfRule>
  </conditionalFormatting>
  <conditionalFormatting sqref="AF59:AF64 AZ59:AZ64 BT59:BT64 CN59:CN64 DH59:DH64">
    <cfRule type="cellIs" dxfId="82" priority="48" stopIfTrue="1" operator="equal">
      <formula>-1</formula>
    </cfRule>
  </conditionalFormatting>
  <conditionalFormatting sqref="AF67:AF72 AZ67:AZ72 BT67:BT72 CN67:CN72 DH67:DH72">
    <cfRule type="cellIs" dxfId="81" priority="42" stopIfTrue="1" operator="equal">
      <formula>-1</formula>
    </cfRule>
  </conditionalFormatting>
  <conditionalFormatting sqref="AF75:AF80 AZ75:AZ80 BT75:BT80 CN75:CN80 DH75:DH80">
    <cfRule type="cellIs" dxfId="80" priority="36" stopIfTrue="1" operator="equal">
      <formula>-1</formula>
    </cfRule>
  </conditionalFormatting>
  <conditionalFormatting sqref="AF83:AF88 AZ83:AZ88 BT83:BT88 CN83:CN88 DH83:DH88">
    <cfRule type="cellIs" dxfId="79" priority="30" stopIfTrue="1" operator="equal">
      <formula>-1</formula>
    </cfRule>
  </conditionalFormatting>
  <conditionalFormatting sqref="AF91:AF96 AZ91:AZ96 BT91:BT96 CN91:CN96 DH91:DH96">
    <cfRule type="cellIs" dxfId="78" priority="24" stopIfTrue="1" operator="equal">
      <formula>-1</formula>
    </cfRule>
  </conditionalFormatting>
  <conditionalFormatting sqref="AF99:AF104 AZ99:AZ104 BT99:BT104 CN99:CN104 DH99:DH104">
    <cfRule type="cellIs" dxfId="77" priority="18" stopIfTrue="1" operator="equal">
      <formula>-1</formula>
    </cfRule>
  </conditionalFormatting>
  <conditionalFormatting sqref="AF107:AF112 AZ107:AZ112 BT107:BT112 CN107:CN112 DH107:DH112">
    <cfRule type="cellIs" dxfId="76" priority="12" stopIfTrue="1" operator="equal">
      <formula>-1</formula>
    </cfRule>
  </conditionalFormatting>
  <conditionalFormatting sqref="AF115:AF120 AZ115:AZ120 BT115:BT120 CN115:CN120 DH115:DH120">
    <cfRule type="cellIs" dxfId="75" priority="6" stopIfTrue="1" operator="equal">
      <formula>-1</formula>
    </cfRule>
  </conditionalFormatting>
  <conditionalFormatting sqref="AI3:AI8">
    <cfRule type="cellIs" dxfId="74" priority="254" stopIfTrue="1" operator="equal">
      <formula>-1</formula>
    </cfRule>
  </conditionalFormatting>
  <conditionalFormatting sqref="AI11:AI17">
    <cfRule type="cellIs" dxfId="73" priority="78" stopIfTrue="1" operator="equal">
      <formula>-1</formula>
    </cfRule>
  </conditionalFormatting>
  <conditionalFormatting sqref="AI19:AI24">
    <cfRule type="cellIs" dxfId="72" priority="73" stopIfTrue="1" operator="equal">
      <formula>-1</formula>
    </cfRule>
  </conditionalFormatting>
  <conditionalFormatting sqref="AI27:AI32">
    <cfRule type="cellIs" dxfId="71" priority="67" stopIfTrue="1" operator="equal">
      <formula>-1</formula>
    </cfRule>
  </conditionalFormatting>
  <conditionalFormatting sqref="AI35:AI40">
    <cfRule type="cellIs" dxfId="70" priority="61" stopIfTrue="1" operator="equal">
      <formula>-1</formula>
    </cfRule>
  </conditionalFormatting>
  <conditionalFormatting sqref="AI43:AI49">
    <cfRule type="cellIs" dxfId="69" priority="55" stopIfTrue="1" operator="equal">
      <formula>-1</formula>
    </cfRule>
  </conditionalFormatting>
  <conditionalFormatting sqref="AI51:AI56">
    <cfRule type="cellIs" dxfId="68" priority="49" stopIfTrue="1" operator="equal">
      <formula>-1</formula>
    </cfRule>
  </conditionalFormatting>
  <conditionalFormatting sqref="AI59:AI64">
    <cfRule type="cellIs" dxfId="67" priority="43" stopIfTrue="1" operator="equal">
      <formula>-1</formula>
    </cfRule>
  </conditionalFormatting>
  <conditionalFormatting sqref="AI67:AI72">
    <cfRule type="cellIs" dxfId="66" priority="37" stopIfTrue="1" operator="equal">
      <formula>-1</formula>
    </cfRule>
  </conditionalFormatting>
  <conditionalFormatting sqref="AI75:AI80">
    <cfRule type="cellIs" dxfId="65" priority="31" stopIfTrue="1" operator="equal">
      <formula>-1</formula>
    </cfRule>
  </conditionalFormatting>
  <conditionalFormatting sqref="AI83:AI88">
    <cfRule type="cellIs" dxfId="64" priority="25" stopIfTrue="1" operator="equal">
      <formula>-1</formula>
    </cfRule>
  </conditionalFormatting>
  <conditionalFormatting sqref="AI91:AI96">
    <cfRule type="cellIs" dxfId="63" priority="19" stopIfTrue="1" operator="equal">
      <formula>-1</formula>
    </cfRule>
  </conditionalFormatting>
  <conditionalFormatting sqref="AI99:AI104">
    <cfRule type="cellIs" dxfId="62" priority="13" stopIfTrue="1" operator="equal">
      <formula>-1</formula>
    </cfRule>
  </conditionalFormatting>
  <conditionalFormatting sqref="AI107:AI112">
    <cfRule type="cellIs" dxfId="61" priority="7" stopIfTrue="1" operator="equal">
      <formula>-1</formula>
    </cfRule>
  </conditionalFormatting>
  <conditionalFormatting sqref="AI115:AI120">
    <cfRule type="cellIs" dxfId="60" priority="1" stopIfTrue="1" operator="equal">
      <formula>-1</formula>
    </cfRule>
  </conditionalFormatting>
  <conditionalFormatting sqref="BC3:BC8">
    <cfRule type="cellIs" dxfId="59" priority="258" stopIfTrue="1" operator="equal">
      <formula>-100</formula>
    </cfRule>
  </conditionalFormatting>
  <conditionalFormatting sqref="BC11:BC17">
    <cfRule type="cellIs" dxfId="58" priority="82" stopIfTrue="1" operator="equal">
      <formula>-100</formula>
    </cfRule>
  </conditionalFormatting>
  <conditionalFormatting sqref="BC19:BC24">
    <cfRule type="cellIs" dxfId="57" priority="77" stopIfTrue="1" operator="equal">
      <formula>-100</formula>
    </cfRule>
  </conditionalFormatting>
  <conditionalFormatting sqref="BC27:BC32">
    <cfRule type="cellIs" dxfId="56" priority="71" stopIfTrue="1" operator="equal">
      <formula>-100</formula>
    </cfRule>
  </conditionalFormatting>
  <conditionalFormatting sqref="BC35:BC40">
    <cfRule type="cellIs" dxfId="55" priority="65" stopIfTrue="1" operator="equal">
      <formula>-100</formula>
    </cfRule>
  </conditionalFormatting>
  <conditionalFormatting sqref="BC43:BC49">
    <cfRule type="cellIs" dxfId="54" priority="59" stopIfTrue="1" operator="equal">
      <formula>-100</formula>
    </cfRule>
  </conditionalFormatting>
  <conditionalFormatting sqref="BC51:BC56">
    <cfRule type="cellIs" dxfId="53" priority="53" stopIfTrue="1" operator="equal">
      <formula>-100</formula>
    </cfRule>
  </conditionalFormatting>
  <conditionalFormatting sqref="BC59:BC64">
    <cfRule type="cellIs" dxfId="52" priority="47" stopIfTrue="1" operator="equal">
      <formula>-100</formula>
    </cfRule>
  </conditionalFormatting>
  <conditionalFormatting sqref="BC67:BC72">
    <cfRule type="cellIs" dxfId="51" priority="41" stopIfTrue="1" operator="equal">
      <formula>-100</formula>
    </cfRule>
  </conditionalFormatting>
  <conditionalFormatting sqref="BC75:BC80">
    <cfRule type="cellIs" dxfId="50" priority="35" stopIfTrue="1" operator="equal">
      <formula>-100</formula>
    </cfRule>
  </conditionalFormatting>
  <conditionalFormatting sqref="BC83:BC88">
    <cfRule type="cellIs" dxfId="49" priority="29" stopIfTrue="1" operator="equal">
      <formula>-100</formula>
    </cfRule>
  </conditionalFormatting>
  <conditionalFormatting sqref="BC91:BC96">
    <cfRule type="cellIs" dxfId="48" priority="23" stopIfTrue="1" operator="equal">
      <formula>-100</formula>
    </cfRule>
  </conditionalFormatting>
  <conditionalFormatting sqref="BC99:BC104">
    <cfRule type="cellIs" dxfId="47" priority="17" stopIfTrue="1" operator="equal">
      <formula>-100</formula>
    </cfRule>
  </conditionalFormatting>
  <conditionalFormatting sqref="BC107:BC112">
    <cfRule type="cellIs" dxfId="46" priority="11" stopIfTrue="1" operator="equal">
      <formula>-100</formula>
    </cfRule>
  </conditionalFormatting>
  <conditionalFormatting sqref="BC115:BC120">
    <cfRule type="cellIs" dxfId="45" priority="5" stopIfTrue="1" operator="equal">
      <formula>-100</formula>
    </cfRule>
  </conditionalFormatting>
  <conditionalFormatting sqref="BW3:BW8">
    <cfRule type="cellIs" dxfId="44" priority="257" stopIfTrue="1" operator="equal">
      <formula>-100</formula>
    </cfRule>
  </conditionalFormatting>
  <conditionalFormatting sqref="BW11:BW17">
    <cfRule type="cellIs" dxfId="43" priority="81" stopIfTrue="1" operator="equal">
      <formula>-100</formula>
    </cfRule>
  </conditionalFormatting>
  <conditionalFormatting sqref="BW19:BW24">
    <cfRule type="cellIs" dxfId="42" priority="76" stopIfTrue="1" operator="equal">
      <formula>-100</formula>
    </cfRule>
  </conditionalFormatting>
  <conditionalFormatting sqref="BW27:BW32">
    <cfRule type="cellIs" dxfId="41" priority="70" stopIfTrue="1" operator="equal">
      <formula>-100</formula>
    </cfRule>
  </conditionalFormatting>
  <conditionalFormatting sqref="BW35:BW40">
    <cfRule type="cellIs" dxfId="40" priority="64" stopIfTrue="1" operator="equal">
      <formula>-100</formula>
    </cfRule>
  </conditionalFormatting>
  <conditionalFormatting sqref="BW43:BW49">
    <cfRule type="cellIs" dxfId="39" priority="58" stopIfTrue="1" operator="equal">
      <formula>-100</formula>
    </cfRule>
  </conditionalFormatting>
  <conditionalFormatting sqref="BW51:BW56">
    <cfRule type="cellIs" dxfId="38" priority="52" stopIfTrue="1" operator="equal">
      <formula>-100</formula>
    </cfRule>
  </conditionalFormatting>
  <conditionalFormatting sqref="BW59:BW64">
    <cfRule type="cellIs" dxfId="37" priority="46" stopIfTrue="1" operator="equal">
      <formula>-100</formula>
    </cfRule>
  </conditionalFormatting>
  <conditionalFormatting sqref="BW67:BW72">
    <cfRule type="cellIs" dxfId="36" priority="40" stopIfTrue="1" operator="equal">
      <formula>-100</formula>
    </cfRule>
  </conditionalFormatting>
  <conditionalFormatting sqref="BW75:BW80">
    <cfRule type="cellIs" dxfId="35" priority="34" stopIfTrue="1" operator="equal">
      <formula>-100</formula>
    </cfRule>
  </conditionalFormatting>
  <conditionalFormatting sqref="BW83:BW88">
    <cfRule type="cellIs" dxfId="34" priority="28" stopIfTrue="1" operator="equal">
      <formula>-100</formula>
    </cfRule>
  </conditionalFormatting>
  <conditionalFormatting sqref="BW91:BW96">
    <cfRule type="cellIs" dxfId="33" priority="22" stopIfTrue="1" operator="equal">
      <formula>-100</formula>
    </cfRule>
  </conditionalFormatting>
  <conditionalFormatting sqref="BW99:BW104">
    <cfRule type="cellIs" dxfId="32" priority="16" stopIfTrue="1" operator="equal">
      <formula>-100</formula>
    </cfRule>
  </conditionalFormatting>
  <conditionalFormatting sqref="BW107:BW112">
    <cfRule type="cellIs" dxfId="31" priority="10" stopIfTrue="1" operator="equal">
      <formula>-100</formula>
    </cfRule>
  </conditionalFormatting>
  <conditionalFormatting sqref="BW115:BW120">
    <cfRule type="cellIs" dxfId="30" priority="4" stopIfTrue="1" operator="equal">
      <formula>-100</formula>
    </cfRule>
  </conditionalFormatting>
  <conditionalFormatting sqref="CQ3:CQ8">
    <cfRule type="cellIs" dxfId="29" priority="256" stopIfTrue="1" operator="equal">
      <formula>-100</formula>
    </cfRule>
  </conditionalFormatting>
  <conditionalFormatting sqref="CQ11:CQ17">
    <cfRule type="cellIs" dxfId="28" priority="80" stopIfTrue="1" operator="equal">
      <formula>-100</formula>
    </cfRule>
  </conditionalFormatting>
  <conditionalFormatting sqref="CQ19:CQ24">
    <cfRule type="cellIs" dxfId="27" priority="75" stopIfTrue="1" operator="equal">
      <formula>-100</formula>
    </cfRule>
  </conditionalFormatting>
  <conditionalFormatting sqref="CQ27:CQ32">
    <cfRule type="cellIs" dxfId="26" priority="69" stopIfTrue="1" operator="equal">
      <formula>-100</formula>
    </cfRule>
  </conditionalFormatting>
  <conditionalFormatting sqref="CQ35:CQ40">
    <cfRule type="cellIs" dxfId="25" priority="63" stopIfTrue="1" operator="equal">
      <formula>-100</formula>
    </cfRule>
  </conditionalFormatting>
  <conditionalFormatting sqref="CQ43:CQ49">
    <cfRule type="cellIs" dxfId="24" priority="57" stopIfTrue="1" operator="equal">
      <formula>-100</formula>
    </cfRule>
  </conditionalFormatting>
  <conditionalFormatting sqref="CQ51:CQ56">
    <cfRule type="cellIs" dxfId="23" priority="51" stopIfTrue="1" operator="equal">
      <formula>-100</formula>
    </cfRule>
  </conditionalFormatting>
  <conditionalFormatting sqref="CQ59:CQ64">
    <cfRule type="cellIs" dxfId="22" priority="45" stopIfTrue="1" operator="equal">
      <formula>-100</formula>
    </cfRule>
  </conditionalFormatting>
  <conditionalFormatting sqref="CQ67:CQ72">
    <cfRule type="cellIs" dxfId="21" priority="39" stopIfTrue="1" operator="equal">
      <formula>-100</formula>
    </cfRule>
  </conditionalFormatting>
  <conditionalFormatting sqref="CQ75:CQ80">
    <cfRule type="cellIs" dxfId="20" priority="33" stopIfTrue="1" operator="equal">
      <formula>-100</formula>
    </cfRule>
  </conditionalFormatting>
  <conditionalFormatting sqref="CQ83:CQ88">
    <cfRule type="cellIs" dxfId="19" priority="27" stopIfTrue="1" operator="equal">
      <formula>-100</formula>
    </cfRule>
  </conditionalFormatting>
  <conditionalFormatting sqref="CQ91:CQ96">
    <cfRule type="cellIs" dxfId="18" priority="21" stopIfTrue="1" operator="equal">
      <formula>-100</formula>
    </cfRule>
  </conditionalFormatting>
  <conditionalFormatting sqref="CQ99:CQ104">
    <cfRule type="cellIs" dxfId="17" priority="15" stopIfTrue="1" operator="equal">
      <formula>-100</formula>
    </cfRule>
  </conditionalFormatting>
  <conditionalFormatting sqref="CQ107:CQ112">
    <cfRule type="cellIs" dxfId="16" priority="9" stopIfTrue="1" operator="equal">
      <formula>-100</formula>
    </cfRule>
  </conditionalFormatting>
  <conditionalFormatting sqref="CQ115:CQ120">
    <cfRule type="cellIs" dxfId="15" priority="3" stopIfTrue="1" operator="equal">
      <formula>-100</formula>
    </cfRule>
  </conditionalFormatting>
  <conditionalFormatting sqref="DK3:DK8">
    <cfRule type="cellIs" dxfId="14" priority="255" stopIfTrue="1" operator="equal">
      <formula>-100</formula>
    </cfRule>
  </conditionalFormatting>
  <conditionalFormatting sqref="DK11:DK17">
    <cfRule type="cellIs" dxfId="13" priority="79" stopIfTrue="1" operator="equal">
      <formula>-100</formula>
    </cfRule>
  </conditionalFormatting>
  <conditionalFormatting sqref="DK19:DK24">
    <cfRule type="cellIs" dxfId="12" priority="74" stopIfTrue="1" operator="equal">
      <formula>-100</formula>
    </cfRule>
  </conditionalFormatting>
  <conditionalFormatting sqref="DK27:DK32">
    <cfRule type="cellIs" dxfId="11" priority="68" stopIfTrue="1" operator="equal">
      <formula>-100</formula>
    </cfRule>
  </conditionalFormatting>
  <conditionalFormatting sqref="DK35:DK40">
    <cfRule type="cellIs" dxfId="10" priority="62" stopIfTrue="1" operator="equal">
      <formula>-100</formula>
    </cfRule>
  </conditionalFormatting>
  <conditionalFormatting sqref="DK43:DK49">
    <cfRule type="cellIs" dxfId="9" priority="56" stopIfTrue="1" operator="equal">
      <formula>-100</formula>
    </cfRule>
  </conditionalFormatting>
  <conditionalFormatting sqref="DK51:DK56">
    <cfRule type="cellIs" dxfId="8" priority="50" stopIfTrue="1" operator="equal">
      <formula>-100</formula>
    </cfRule>
  </conditionalFormatting>
  <conditionalFormatting sqref="DK59:DK64">
    <cfRule type="cellIs" dxfId="7" priority="44" stopIfTrue="1" operator="equal">
      <formula>-100</formula>
    </cfRule>
  </conditionalFormatting>
  <conditionalFormatting sqref="DK67:DK72">
    <cfRule type="cellIs" dxfId="6" priority="38" stopIfTrue="1" operator="equal">
      <formula>-100</formula>
    </cfRule>
  </conditionalFormatting>
  <conditionalFormatting sqref="DK75:DK80">
    <cfRule type="cellIs" dxfId="5" priority="32" stopIfTrue="1" operator="equal">
      <formula>-100</formula>
    </cfRule>
  </conditionalFormatting>
  <conditionalFormatting sqref="DK83:DK88">
    <cfRule type="cellIs" dxfId="4" priority="26" stopIfTrue="1" operator="equal">
      <formula>-100</formula>
    </cfRule>
  </conditionalFormatting>
  <conditionalFormatting sqref="DK91:DK96">
    <cfRule type="cellIs" dxfId="3" priority="20" stopIfTrue="1" operator="equal">
      <formula>-100</formula>
    </cfRule>
  </conditionalFormatting>
  <conditionalFormatting sqref="DK99:DK104">
    <cfRule type="cellIs" dxfId="2" priority="14" stopIfTrue="1" operator="equal">
      <formula>-100</formula>
    </cfRule>
  </conditionalFormatting>
  <conditionalFormatting sqref="DK107:DK112">
    <cfRule type="cellIs" dxfId="1" priority="8" stopIfTrue="1" operator="equal">
      <formula>-100</formula>
    </cfRule>
  </conditionalFormatting>
  <conditionalFormatting sqref="DK115:DK120">
    <cfRule type="cellIs" dxfId="0" priority="2" stopIfTrue="1" operator="equal">
      <formula>-100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E0B2E-7324-4A5F-8DD7-48B11D80BFCA}">
  <dimension ref="A1:CR285"/>
  <sheetViews>
    <sheetView topLeftCell="A248" workbookViewId="0">
      <selection activeCell="A176" sqref="A176"/>
    </sheetView>
  </sheetViews>
  <sheetFormatPr defaultRowHeight="15"/>
  <cols>
    <col min="1" max="1" width="54" bestFit="1" customWidth="1"/>
    <col min="2" max="2" width="1.7109375" bestFit="1" customWidth="1"/>
    <col min="3" max="3" width="49.85546875" bestFit="1" customWidth="1"/>
    <col min="4" max="4" width="8.42578125" bestFit="1" customWidth="1"/>
    <col min="5" max="6" width="54" bestFit="1" customWidth="1"/>
    <col min="7" max="7" width="5.42578125" bestFit="1" customWidth="1"/>
    <col min="8" max="8" width="6" bestFit="1" customWidth="1"/>
    <col min="9" max="9" width="7" bestFit="1" customWidth="1"/>
    <col min="10" max="10" width="4.28515625" bestFit="1" customWidth="1"/>
    <col min="11" max="11" width="5.42578125" bestFit="1" customWidth="1"/>
    <col min="12" max="12" width="6" bestFit="1" customWidth="1"/>
    <col min="13" max="13" width="7" bestFit="1" customWidth="1"/>
    <col min="14" max="14" width="4.28515625" bestFit="1" customWidth="1"/>
  </cols>
  <sheetData>
    <row r="1" spans="1:96" s="96" customFormat="1" ht="12" thickBot="1">
      <c r="A1" s="316"/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AS1" s="97"/>
    </row>
    <row r="2" spans="1:96" s="96" customFormat="1" ht="21" customHeight="1" thickBot="1">
      <c r="A2" s="308" t="s">
        <v>517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10"/>
      <c r="O2" s="106"/>
      <c r="P2" s="106"/>
      <c r="Q2" s="106"/>
      <c r="R2" s="106"/>
      <c r="S2" s="106"/>
      <c r="T2" s="106"/>
      <c r="U2" s="106"/>
      <c r="V2" s="106"/>
      <c r="W2" s="106"/>
      <c r="X2" s="106"/>
    </row>
    <row r="3" spans="1:96" s="91" customFormat="1" ht="39.950000000000003" customHeight="1">
      <c r="A3" s="311" t="s">
        <v>584</v>
      </c>
      <c r="B3" s="311"/>
      <c r="C3" s="311" t="s">
        <v>585</v>
      </c>
      <c r="D3" s="311" t="s">
        <v>586</v>
      </c>
      <c r="E3" s="311" t="s">
        <v>587</v>
      </c>
      <c r="F3" s="311" t="s">
        <v>588</v>
      </c>
      <c r="G3" s="313" t="s">
        <v>589</v>
      </c>
      <c r="H3" s="314"/>
      <c r="I3" s="314"/>
      <c r="J3" s="314"/>
      <c r="K3" s="314"/>
      <c r="L3" s="314"/>
      <c r="M3" s="314"/>
      <c r="N3" s="315"/>
      <c r="BX3" s="306" t="s">
        <v>590</v>
      </c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306"/>
      <c r="CP3" s="306"/>
      <c r="CQ3" s="306"/>
      <c r="CR3" s="306"/>
    </row>
    <row r="4" spans="1:96" s="91" customFormat="1" ht="39.950000000000003" customHeight="1">
      <c r="A4" s="312"/>
      <c r="B4" s="312"/>
      <c r="C4" s="312"/>
      <c r="D4" s="312"/>
      <c r="E4" s="312"/>
      <c r="F4" s="312"/>
      <c r="G4" s="98" t="s">
        <v>591</v>
      </c>
      <c r="H4" s="99" t="s">
        <v>592</v>
      </c>
      <c r="I4" s="99" t="s">
        <v>593</v>
      </c>
      <c r="J4" s="99" t="s">
        <v>561</v>
      </c>
      <c r="K4" s="98" t="s">
        <v>591</v>
      </c>
      <c r="L4" s="99" t="s">
        <v>592</v>
      </c>
      <c r="M4" s="99" t="s">
        <v>593</v>
      </c>
      <c r="N4" s="100" t="s">
        <v>561</v>
      </c>
    </row>
    <row r="5" spans="1:96" s="106" customFormat="1" ht="15" customHeight="1">
      <c r="A5" s="101" t="str">
        <f>IF('Group Calculations'!A3="","",'Group Calculations'!A3)</f>
        <v>Robert Simpson (Jamaica)</v>
      </c>
      <c r="B5" s="102" t="s">
        <v>83</v>
      </c>
      <c r="C5" s="101" t="str">
        <f>IF('Group Calculations'!$A4="","",'Group Calculations'!$A4)</f>
        <v>Ozkan Akar (Turkiye)</v>
      </c>
      <c r="D5" s="102" t="str">
        <f t="shared" ref="D5" si="0">IF(E5="","0",1)</f>
        <v>0</v>
      </c>
      <c r="E5" s="103" t="str">
        <f t="shared" ref="E5" si="1">IF(AND(G5=0,K5=0),"",IF(J5&gt;N5,A5,IF(J5=N5,IF(I5&gt;M5,A5,C5),C5)))</f>
        <v/>
      </c>
      <c r="F5" s="103" t="str">
        <f>IF(D5=0,"",IF(E5=A5,C5,A5))</f>
        <v>Robert Simpson (Jamaica)</v>
      </c>
      <c r="G5" s="104">
        <f>SUM(SUMIFS(Results!C:C,Results!$B:$B,$A5,Results!$J:$J,$C5),SUMIFS(Results!G:G,Results!$J:$J,$A5,Results!$B:$B,$C5))</f>
        <v>0</v>
      </c>
      <c r="H5" s="104">
        <f>SUM(SUMIFS(Results!D:D,Results!$B:$B,$A5,Results!$J:$J,$C5),SUMIFS(Results!H:H,Results!$J:$J,$A5,Results!$B:$B,$C5))</f>
        <v>0</v>
      </c>
      <c r="I5" s="104">
        <f>SUM(SUMIFS(Results!E:E,Results!$B:$B,$A5,Results!$J:$J,$C5),SUMIFS(Results!I:I,Results!$J:$J,$A5,Results!$B:$B,$C5))</f>
        <v>0</v>
      </c>
      <c r="J5" s="104">
        <f>SUM(SUMIFS(Results!R:R,Results!$B:$B,$A5,Results!$J:$J,$C5)/2,SUMIFS(Results!$X:$X,Results!$J:$J,$A5,Results!$B:$B,$C5)/2)</f>
        <v>0</v>
      </c>
      <c r="K5" s="104">
        <f>SUM(SUMIFS(Results!G:G,Results!$B:$B,$A5,Results!$J:$J,$C5),SUMIFS(Results!C:C,Results!$J:$J,$A5,Results!$B:$B,$C5))</f>
        <v>0</v>
      </c>
      <c r="L5" s="104">
        <f>SUM(SUMIFS(Results!H:H,Results!$B:$B,$A5,Results!$J:$J,$C5),SUMIFS(Results!D:D,Results!$J:$J,$A5,Results!$B:$B,$C5))</f>
        <v>0</v>
      </c>
      <c r="M5" s="104">
        <f>SUM(SUMIFS(Results!I:I,Results!$B:$B,$A5,Results!$J:$J,$C5),SUMIFS(Results!E:E,Results!$J:$J,$A5,Results!$B:$B,$C5))</f>
        <v>0</v>
      </c>
      <c r="N5" s="105">
        <f>SUM(SUMIFS(Results!X:X,Results!$B:$B,$A5,Results!$J:$J,$C5)/2,SUMIFS(Results!$R:$R,Results!$J:$J,$A5,Results!$B:$B,$C5)/2)</f>
        <v>0</v>
      </c>
    </row>
    <row r="6" spans="1:96" s="106" customFormat="1" ht="15" customHeight="1">
      <c r="A6" s="101" t="str">
        <f>A5</f>
        <v>Robert Simpson (Jamaica)</v>
      </c>
      <c r="B6" s="102" t="s">
        <v>83</v>
      </c>
      <c r="C6" s="101" t="str">
        <f>IF('Group Calculations'!$A5="","",'Group Calculations'!$A5)</f>
        <v>Lai Gon-Lap Stanley (Hong Kong China )</v>
      </c>
      <c r="D6" s="102" t="str">
        <f t="shared" ref="D6:D19" si="2">IF(E6="","0",1)</f>
        <v>0</v>
      </c>
      <c r="E6" s="103" t="str">
        <f t="shared" ref="E6:E19" si="3">IF(AND(G6=0,K6=0),"",IF(J6&gt;N6,A6,IF(J6=N6,IF(I6&gt;M6,A6,C6),C6)))</f>
        <v/>
      </c>
      <c r="F6" s="103" t="str">
        <f t="shared" ref="F6:F19" si="4">IF(D6=0,"",IF(E6=A6,C6,A6))</f>
        <v>Robert Simpson (Jamaica)</v>
      </c>
      <c r="G6" s="104">
        <f>SUM(SUMIFS(Results!C:C,Results!$B:$B,$A6,Results!$J:$J,$C6),SUMIFS(Results!G:G,Results!$J:$J,$A6,Results!$B:$B,$C6))</f>
        <v>0</v>
      </c>
      <c r="H6" s="104">
        <f>SUM(SUMIFS(Results!D:D,Results!$B:$B,$A6,Results!$J:$J,$C6),SUMIFS(Results!H:H,Results!$J:$J,$A6,Results!$B:$B,$C6))</f>
        <v>0</v>
      </c>
      <c r="I6" s="104">
        <f>SUM(SUMIFS(Results!E:E,Results!$B:$B,$A6,Results!$J:$J,$C6),SUMIFS(Results!I:I,Results!$J:$J,$A6,Results!$B:$B,$C6))</f>
        <v>0</v>
      </c>
      <c r="J6" s="104">
        <f>SUM(SUMIFS(Results!R:R,Results!$B:$B,$A6,Results!$J:$J,$C6)/2,SUMIFS(Results!$X:$X,Results!$J:$J,$A6,Results!$B:$B,$C6)/2)</f>
        <v>0</v>
      </c>
      <c r="K6" s="104">
        <f>SUM(SUMIFS(Results!G:G,Results!$B:$B,$A6,Results!$J:$J,$C6),SUMIFS(Results!C:C,Results!$J:$J,$A6,Results!$B:$B,$C6))</f>
        <v>0</v>
      </c>
      <c r="L6" s="104">
        <f>SUM(SUMIFS(Results!H:H,Results!$B:$B,$A6,Results!$J:$J,$C6),SUMIFS(Results!D:D,Results!$J:$J,$A6,Results!$B:$B,$C6))</f>
        <v>0</v>
      </c>
      <c r="M6" s="104">
        <f>SUM(SUMIFS(Results!I:I,Results!$B:$B,$A6,Results!$J:$J,$C6),SUMIFS(Results!E:E,Results!$J:$J,$A6,Results!$B:$B,$C6))</f>
        <v>0</v>
      </c>
      <c r="N6" s="105">
        <f>SUM(SUMIFS(Results!X:X,Results!$B:$B,$A6,Results!$J:$J,$C6)/2,SUMIFS(Results!$R:$R,Results!$J:$J,$A6,Results!$B:$B,$C6)/2)</f>
        <v>0</v>
      </c>
    </row>
    <row r="7" spans="1:96" s="106" customFormat="1" ht="15" customHeight="1">
      <c r="A7" s="101" t="str">
        <f>A6</f>
        <v>Robert Simpson (Jamaica)</v>
      </c>
      <c r="B7" s="102" t="s">
        <v>83</v>
      </c>
      <c r="C7" s="101" t="str">
        <f>IF('Group Calculations'!$A6="","",'Group Calculations'!$A6)</f>
        <v>Simon Martin (Ireland )</v>
      </c>
      <c r="D7" s="102" t="str">
        <f t="shared" si="2"/>
        <v>0</v>
      </c>
      <c r="E7" s="103" t="str">
        <f t="shared" si="3"/>
        <v/>
      </c>
      <c r="F7" s="103" t="str">
        <f t="shared" si="4"/>
        <v>Robert Simpson (Jamaica)</v>
      </c>
      <c r="G7" s="104">
        <f>SUM(SUMIFS(Results!C:C,Results!$B:$B,$A7,Results!$J:$J,$C7),SUMIFS(Results!G:G,Results!$J:$J,$A7,Results!$B:$B,$C7))</f>
        <v>0</v>
      </c>
      <c r="H7" s="104">
        <f>SUM(SUMIFS(Results!D:D,Results!$B:$B,$A7,Results!$J:$J,$C7),SUMIFS(Results!H:H,Results!$J:$J,$A7,Results!$B:$B,$C7))</f>
        <v>0</v>
      </c>
      <c r="I7" s="104">
        <f>SUM(SUMIFS(Results!E:E,Results!$B:$B,$A7,Results!$J:$J,$C7),SUMIFS(Results!I:I,Results!$J:$J,$A7,Results!$B:$B,$C7))</f>
        <v>0</v>
      </c>
      <c r="J7" s="104">
        <f>SUM(SUMIFS(Results!R:R,Results!$B:$B,$A7,Results!$J:$J,$C7)/2,SUMIFS(Results!$X:$X,Results!$J:$J,$A7,Results!$B:$B,$C7)/2)</f>
        <v>0</v>
      </c>
      <c r="K7" s="104">
        <f>SUM(SUMIFS(Results!G:G,Results!$B:$B,$A7,Results!$J:$J,$C7),SUMIFS(Results!C:C,Results!$J:$J,$A7,Results!$B:$B,$C7))</f>
        <v>0</v>
      </c>
      <c r="L7" s="104">
        <f>SUM(SUMIFS(Results!H:H,Results!$B:$B,$A7,Results!$J:$J,$C7),SUMIFS(Results!D:D,Results!$J:$J,$A7,Results!$B:$B,$C7))</f>
        <v>0</v>
      </c>
      <c r="M7" s="104">
        <f>SUM(SUMIFS(Results!I:I,Results!$B:$B,$A7,Results!$J:$J,$C7),SUMIFS(Results!E:E,Results!$J:$J,$A7,Results!$B:$B,$C7))</f>
        <v>0</v>
      </c>
      <c r="N7" s="105">
        <f>SUM(SUMIFS(Results!X:X,Results!$B:$B,$A7,Results!$J:$J,$C7)/2,SUMIFS(Results!$R:$R,Results!$J:$J,$A7,Results!$B:$B,$C7)/2)</f>
        <v>0</v>
      </c>
    </row>
    <row r="8" spans="1:96" s="106" customFormat="1" ht="15" customHeight="1">
      <c r="A8" s="101" t="str">
        <f>A7</f>
        <v>Robert Simpson (Jamaica)</v>
      </c>
      <c r="B8" s="102" t="s">
        <v>83</v>
      </c>
      <c r="C8" s="101" t="str">
        <f>IF('Group Calculations'!$A7="","",'Group Calculations'!$A7)</f>
        <v>Loren Dion (USA)</v>
      </c>
      <c r="D8" s="102" t="str">
        <f t="shared" si="2"/>
        <v>0</v>
      </c>
      <c r="E8" s="103" t="str">
        <f t="shared" si="3"/>
        <v/>
      </c>
      <c r="F8" s="103" t="str">
        <f t="shared" si="4"/>
        <v>Robert Simpson (Jamaica)</v>
      </c>
      <c r="G8" s="104">
        <f>SUM(SUMIFS(Results!C:C,Results!$B:$B,$A8,Results!$J:$J,$C8),SUMIFS(Results!G:G,Results!$J:$J,$A8,Results!$B:$B,$C8))</f>
        <v>0</v>
      </c>
      <c r="H8" s="104">
        <f>SUM(SUMIFS(Results!D:D,Results!$B:$B,$A8,Results!$J:$J,$C8),SUMIFS(Results!H:H,Results!$J:$J,$A8,Results!$B:$B,$C8))</f>
        <v>0</v>
      </c>
      <c r="I8" s="104">
        <f>SUM(SUMIFS(Results!E:E,Results!$B:$B,$A8,Results!$J:$J,$C8),SUMIFS(Results!I:I,Results!$J:$J,$A8,Results!$B:$B,$C8))</f>
        <v>0</v>
      </c>
      <c r="J8" s="104">
        <f>SUM(SUMIFS(Results!R:R,Results!$B:$B,$A8,Results!$J:$J,$C8)/2,SUMIFS(Results!$X:$X,Results!$J:$J,$A8,Results!$B:$B,$C8)/2)</f>
        <v>0</v>
      </c>
      <c r="K8" s="104">
        <f>SUM(SUMIFS(Results!G:G,Results!$B:$B,$A8,Results!$J:$J,$C8),SUMIFS(Results!C:C,Results!$J:$J,$A8,Results!$B:$B,$C8))</f>
        <v>0</v>
      </c>
      <c r="L8" s="104">
        <f>SUM(SUMIFS(Results!H:H,Results!$B:$B,$A8,Results!$J:$J,$C8),SUMIFS(Results!D:D,Results!$J:$J,$A8,Results!$B:$B,$C8))</f>
        <v>0</v>
      </c>
      <c r="M8" s="104">
        <f>SUM(SUMIFS(Results!I:I,Results!$B:$B,$A8,Results!$J:$J,$C8),SUMIFS(Results!E:E,Results!$J:$J,$A8,Results!$B:$B,$C8))</f>
        <v>0</v>
      </c>
      <c r="N8" s="105">
        <f>SUM(SUMIFS(Results!X:X,Results!$B:$B,$A8,Results!$J:$J,$C8)/2,SUMIFS(Results!$R:$R,Results!$J:$J,$A8,Results!$B:$B,$C8)/2)</f>
        <v>0</v>
      </c>
    </row>
    <row r="9" spans="1:96" s="106" customFormat="1" ht="15" customHeight="1">
      <c r="A9" s="101" t="str">
        <f>A8</f>
        <v>Robert Simpson (Jamaica)</v>
      </c>
      <c r="B9" s="102" t="s">
        <v>83</v>
      </c>
      <c r="C9" s="101" t="str">
        <f>IF('Group Calculations'!$A8="","",'Group Calculations'!$A8)</f>
        <v>Ray Pearse (Australia)</v>
      </c>
      <c r="D9" s="102" t="str">
        <f t="shared" si="2"/>
        <v>0</v>
      </c>
      <c r="E9" s="103" t="str">
        <f t="shared" si="3"/>
        <v/>
      </c>
      <c r="F9" s="103" t="str">
        <f t="shared" si="4"/>
        <v>Robert Simpson (Jamaica)</v>
      </c>
      <c r="G9" s="104">
        <f>SUM(SUMIFS(Results!C:C,Results!$B:$B,$A9,Results!$J:$J,$C9),SUMIFS(Results!G:G,Results!$J:$J,$A9,Results!$B:$B,$C9))</f>
        <v>0</v>
      </c>
      <c r="H9" s="104">
        <f>SUM(SUMIFS(Results!D:D,Results!$B:$B,$A9,Results!$J:$J,$C9),SUMIFS(Results!H:H,Results!$J:$J,$A9,Results!$B:$B,$C9))</f>
        <v>0</v>
      </c>
      <c r="I9" s="104">
        <f>SUM(SUMIFS(Results!E:E,Results!$B:$B,$A9,Results!$J:$J,$C9),SUMIFS(Results!I:I,Results!$J:$J,$A9,Results!$B:$B,$C9))</f>
        <v>0</v>
      </c>
      <c r="J9" s="104">
        <f>SUM(SUMIFS(Results!R:R,Results!$B:$B,$A9,Results!$J:$J,$C9)/2,SUMIFS(Results!$X:$X,Results!$J:$J,$A9,Results!$B:$B,$C9)/2)</f>
        <v>0</v>
      </c>
      <c r="K9" s="104">
        <f>SUM(SUMIFS(Results!G:G,Results!$B:$B,$A9,Results!$J:$J,$C9),SUMIFS(Results!C:C,Results!$J:$J,$A9,Results!$B:$B,$C9))</f>
        <v>0</v>
      </c>
      <c r="L9" s="104">
        <f>SUM(SUMIFS(Results!H:H,Results!$B:$B,$A9,Results!$J:$J,$C9),SUMIFS(Results!D:D,Results!$J:$J,$A9,Results!$B:$B,$C9))</f>
        <v>0</v>
      </c>
      <c r="M9" s="104">
        <f>SUM(SUMIFS(Results!I:I,Results!$B:$B,$A9,Results!$J:$J,$C9),SUMIFS(Results!E:E,Results!$J:$J,$A9,Results!$B:$B,$C9))</f>
        <v>0</v>
      </c>
      <c r="N9" s="105">
        <f>SUM(SUMIFS(Results!X:X,Results!$B:$B,$A9,Results!$J:$J,$C9)/2,SUMIFS(Results!$R:$R,Results!$J:$J,$A9,Results!$B:$B,$C9)/2)</f>
        <v>0</v>
      </c>
    </row>
    <row r="10" spans="1:96" s="106" customFormat="1" ht="15" customHeight="1">
      <c r="A10" s="101" t="str">
        <f>C5</f>
        <v>Ozkan Akar (Turkiye)</v>
      </c>
      <c r="B10" s="102" t="s">
        <v>83</v>
      </c>
      <c r="C10" s="101" t="str">
        <f>C6</f>
        <v>Lai Gon-Lap Stanley (Hong Kong China )</v>
      </c>
      <c r="D10" s="102" t="str">
        <f t="shared" si="2"/>
        <v>0</v>
      </c>
      <c r="E10" s="103" t="str">
        <f t="shared" si="3"/>
        <v/>
      </c>
      <c r="F10" s="103" t="str">
        <f t="shared" si="4"/>
        <v>Ozkan Akar (Turkiye)</v>
      </c>
      <c r="G10" s="104">
        <f>SUM(SUMIFS(Results!C:C,Results!$B:$B,$A10,Results!$J:$J,$C10),SUMIFS(Results!G:G,Results!$J:$J,$A10,Results!$B:$B,$C10))</f>
        <v>0</v>
      </c>
      <c r="H10" s="104">
        <f>SUM(SUMIFS(Results!D:D,Results!$B:$B,$A10,Results!$J:$J,$C10),SUMIFS(Results!H:H,Results!$J:$J,$A10,Results!$B:$B,$C10))</f>
        <v>0</v>
      </c>
      <c r="I10" s="104">
        <f>SUM(SUMIFS(Results!E:E,Results!$B:$B,$A10,Results!$J:$J,$C10),SUMIFS(Results!I:I,Results!$J:$J,$A10,Results!$B:$B,$C10))</f>
        <v>0</v>
      </c>
      <c r="J10" s="104">
        <f>SUM(SUMIFS(Results!R:R,Results!$B:$B,$A10,Results!$J:$J,$C10)/2,SUMIFS(Results!$X:$X,Results!$J:$J,$A10,Results!$B:$B,$C10)/2)</f>
        <v>0</v>
      </c>
      <c r="K10" s="104">
        <f>SUM(SUMIFS(Results!G:G,Results!$B:$B,$A10,Results!$J:$J,$C10),SUMIFS(Results!C:C,Results!$J:$J,$A10,Results!$B:$B,$C10))</f>
        <v>0</v>
      </c>
      <c r="L10" s="104">
        <f>SUM(SUMIFS(Results!H:H,Results!$B:$B,$A10,Results!$J:$J,$C10),SUMIFS(Results!D:D,Results!$J:$J,$A10,Results!$B:$B,$C10))</f>
        <v>0</v>
      </c>
      <c r="M10" s="104">
        <f>SUM(SUMIFS(Results!I:I,Results!$B:$B,$A10,Results!$J:$J,$C10),SUMIFS(Results!E:E,Results!$J:$J,$A10,Results!$B:$B,$C10))</f>
        <v>0</v>
      </c>
      <c r="N10" s="105">
        <f>SUM(SUMIFS(Results!X:X,Results!$B:$B,$A10,Results!$J:$J,$C10)/2,SUMIFS(Results!$R:$R,Results!$J:$J,$A10,Results!$B:$B,$C10)/2)</f>
        <v>0</v>
      </c>
    </row>
    <row r="11" spans="1:96" s="106" customFormat="1" ht="15" customHeight="1">
      <c r="A11" s="101" t="str">
        <f>A10</f>
        <v>Ozkan Akar (Turkiye)</v>
      </c>
      <c r="B11" s="102" t="s">
        <v>83</v>
      </c>
      <c r="C11" s="101" t="str">
        <f>C7</f>
        <v>Simon Martin (Ireland )</v>
      </c>
      <c r="D11" s="102" t="str">
        <f t="shared" si="2"/>
        <v>0</v>
      </c>
      <c r="E11" s="103" t="str">
        <f t="shared" si="3"/>
        <v/>
      </c>
      <c r="F11" s="103" t="str">
        <f t="shared" si="4"/>
        <v>Ozkan Akar (Turkiye)</v>
      </c>
      <c r="G11" s="104">
        <f>SUM(SUMIFS(Results!C:C,Results!$B:$B,$A11,Results!$J:$J,$C11),SUMIFS(Results!G:G,Results!$J:$J,$A11,Results!$B:$B,$C11))</f>
        <v>0</v>
      </c>
      <c r="H11" s="104">
        <f>SUM(SUMIFS(Results!D:D,Results!$B:$B,$A11,Results!$J:$J,$C11),SUMIFS(Results!H:H,Results!$J:$J,$A11,Results!$B:$B,$C11))</f>
        <v>0</v>
      </c>
      <c r="I11" s="104">
        <f>SUM(SUMIFS(Results!E:E,Results!$B:$B,$A11,Results!$J:$J,$C11),SUMIFS(Results!I:I,Results!$J:$J,$A11,Results!$B:$B,$C11))</f>
        <v>0</v>
      </c>
      <c r="J11" s="104">
        <f>SUM(SUMIFS(Results!R:R,Results!$B:$B,$A11,Results!$J:$J,$C11)/2,SUMIFS(Results!$X:$X,Results!$J:$J,$A11,Results!$B:$B,$C11)/2)</f>
        <v>0</v>
      </c>
      <c r="K11" s="104">
        <f>SUM(SUMIFS(Results!G:G,Results!$B:$B,$A11,Results!$J:$J,$C11),SUMIFS(Results!C:C,Results!$J:$J,$A11,Results!$B:$B,$C11))</f>
        <v>0</v>
      </c>
      <c r="L11" s="104">
        <f>SUM(SUMIFS(Results!H:H,Results!$B:$B,$A11,Results!$J:$J,$C11),SUMIFS(Results!D:D,Results!$J:$J,$A11,Results!$B:$B,$C11))</f>
        <v>0</v>
      </c>
      <c r="M11" s="104">
        <f>SUM(SUMIFS(Results!I:I,Results!$B:$B,$A11,Results!$J:$J,$C11),SUMIFS(Results!E:E,Results!$J:$J,$A11,Results!$B:$B,$C11))</f>
        <v>0</v>
      </c>
      <c r="N11" s="105">
        <f>SUM(SUMIFS(Results!X:X,Results!$B:$B,$A11,Results!$J:$J,$C11)/2,SUMIFS(Results!$R:$R,Results!$J:$J,$A11,Results!$B:$B,$C11)/2)</f>
        <v>0</v>
      </c>
    </row>
    <row r="12" spans="1:96" s="106" customFormat="1" ht="15" customHeight="1">
      <c r="A12" s="101" t="str">
        <f>A11</f>
        <v>Ozkan Akar (Turkiye)</v>
      </c>
      <c r="B12" s="102" t="s">
        <v>83</v>
      </c>
      <c r="C12" s="101" t="str">
        <f>C8</f>
        <v>Loren Dion (USA)</v>
      </c>
      <c r="D12" s="102" t="str">
        <f t="shared" ref="D12:D14" si="5">IF(E12="","0",1)</f>
        <v>0</v>
      </c>
      <c r="E12" s="103" t="str">
        <f t="shared" ref="E12:E14" si="6">IF(AND(G12=0,K12=0),"",IF(J12&gt;N12,A12,IF(J12=N12,IF(I12&gt;M12,A12,C12),C12)))</f>
        <v/>
      </c>
      <c r="F12" s="103" t="str">
        <f t="shared" si="4"/>
        <v>Ozkan Akar (Turkiye)</v>
      </c>
      <c r="G12" s="104">
        <f>SUM(SUMIFS(Results!C:C,Results!$B:$B,$A12,Results!$J:$J,$C12),SUMIFS(Results!G:G,Results!$J:$J,$A12,Results!$B:$B,$C12))</f>
        <v>0</v>
      </c>
      <c r="H12" s="104">
        <f>SUM(SUMIFS(Results!D:D,Results!$B:$B,$A12,Results!$J:$J,$C12),SUMIFS(Results!H:H,Results!$J:$J,$A12,Results!$B:$B,$C12))</f>
        <v>0</v>
      </c>
      <c r="I12" s="104">
        <f>SUM(SUMIFS(Results!E:E,Results!$B:$B,$A12,Results!$J:$J,$C12),SUMIFS(Results!I:I,Results!$J:$J,$A12,Results!$B:$B,$C12))</f>
        <v>0</v>
      </c>
      <c r="J12" s="104">
        <f>SUM(SUMIFS(Results!R:R,Results!$B:$B,$A12,Results!$J:$J,$C12)/2,SUMIFS(Results!$X:$X,Results!$J:$J,$A12,Results!$B:$B,$C12)/2)</f>
        <v>0</v>
      </c>
      <c r="K12" s="104">
        <f>SUM(SUMIFS(Results!G:G,Results!$B:$B,$A12,Results!$J:$J,$C12),SUMIFS(Results!C:C,Results!$J:$J,$A12,Results!$B:$B,$C12))</f>
        <v>0</v>
      </c>
      <c r="L12" s="104">
        <f>SUM(SUMIFS(Results!H:H,Results!$B:$B,$A12,Results!$J:$J,$C12),SUMIFS(Results!D:D,Results!$J:$J,$A12,Results!$B:$B,$C12))</f>
        <v>0</v>
      </c>
      <c r="M12" s="104">
        <f>SUM(SUMIFS(Results!I:I,Results!$B:$B,$A12,Results!$J:$J,$C12),SUMIFS(Results!E:E,Results!$J:$J,$A12,Results!$B:$B,$C12))</f>
        <v>0</v>
      </c>
      <c r="N12" s="105">
        <f>SUM(SUMIFS(Results!X:X,Results!$B:$B,$A12,Results!$J:$J,$C12)/2,SUMIFS(Results!$R:$R,Results!$J:$J,$A12,Results!$B:$B,$C12)/2)</f>
        <v>0</v>
      </c>
    </row>
    <row r="13" spans="1:96" s="106" customFormat="1" ht="15" customHeight="1">
      <c r="A13" s="101" t="str">
        <f>A12</f>
        <v>Ozkan Akar (Turkiye)</v>
      </c>
      <c r="B13" s="102" t="s">
        <v>83</v>
      </c>
      <c r="C13" s="101" t="str">
        <f>C9</f>
        <v>Ray Pearse (Australia)</v>
      </c>
      <c r="D13" s="102" t="str">
        <f t="shared" si="5"/>
        <v>0</v>
      </c>
      <c r="E13" s="103" t="str">
        <f t="shared" si="6"/>
        <v/>
      </c>
      <c r="F13" s="103" t="str">
        <f t="shared" si="4"/>
        <v>Ozkan Akar (Turkiye)</v>
      </c>
      <c r="G13" s="104">
        <f>SUM(SUMIFS(Results!C:C,Results!$B:$B,$A13,Results!$J:$J,$C13),SUMIFS(Results!G:G,Results!$J:$J,$A13,Results!$B:$B,$C13))</f>
        <v>0</v>
      </c>
      <c r="H13" s="104">
        <f>SUM(SUMIFS(Results!D:D,Results!$B:$B,$A13,Results!$J:$J,$C13),SUMIFS(Results!H:H,Results!$J:$J,$A13,Results!$B:$B,$C13))</f>
        <v>0</v>
      </c>
      <c r="I13" s="104">
        <f>SUM(SUMIFS(Results!E:E,Results!$B:$B,$A13,Results!$J:$J,$C13),SUMIFS(Results!I:I,Results!$J:$J,$A13,Results!$B:$B,$C13))</f>
        <v>0</v>
      </c>
      <c r="J13" s="104">
        <f>SUM(SUMIFS(Results!R:R,Results!$B:$B,$A13,Results!$J:$J,$C13)/2,SUMIFS(Results!$X:$X,Results!$J:$J,$A13,Results!$B:$B,$C13)/2)</f>
        <v>0</v>
      </c>
      <c r="K13" s="104">
        <f>SUM(SUMIFS(Results!G:G,Results!$B:$B,$A13,Results!$J:$J,$C13),SUMIFS(Results!C:C,Results!$J:$J,$A13,Results!$B:$B,$C13))</f>
        <v>0</v>
      </c>
      <c r="L13" s="104">
        <f>SUM(SUMIFS(Results!H:H,Results!$B:$B,$A13,Results!$J:$J,$C13),SUMIFS(Results!D:D,Results!$J:$J,$A13,Results!$B:$B,$C13))</f>
        <v>0</v>
      </c>
      <c r="M13" s="104">
        <f>SUM(SUMIFS(Results!I:I,Results!$B:$B,$A13,Results!$J:$J,$C13),SUMIFS(Results!E:E,Results!$J:$J,$A13,Results!$B:$B,$C13))</f>
        <v>0</v>
      </c>
      <c r="N13" s="105">
        <f>SUM(SUMIFS(Results!X:X,Results!$B:$B,$A13,Results!$J:$J,$C13)/2,SUMIFS(Results!$R:$R,Results!$J:$J,$A13,Results!$B:$B,$C13)/2)</f>
        <v>0</v>
      </c>
    </row>
    <row r="14" spans="1:96" s="106" customFormat="1" ht="15" customHeight="1">
      <c r="A14" s="101" t="str">
        <f>C6</f>
        <v>Lai Gon-Lap Stanley (Hong Kong China )</v>
      </c>
      <c r="B14" s="102" t="s">
        <v>83</v>
      </c>
      <c r="C14" s="101" t="str">
        <f>C7</f>
        <v>Simon Martin (Ireland )</v>
      </c>
      <c r="D14" s="102" t="str">
        <f t="shared" si="5"/>
        <v>0</v>
      </c>
      <c r="E14" s="103" t="str">
        <f t="shared" si="6"/>
        <v/>
      </c>
      <c r="F14" s="103" t="str">
        <f t="shared" si="4"/>
        <v>Lai Gon-Lap Stanley (Hong Kong China )</v>
      </c>
      <c r="G14" s="104">
        <f>SUM(SUMIFS(Results!C:C,Results!$B:$B,$A14,Results!$J:$J,$C14),SUMIFS(Results!G:G,Results!$J:$J,$A14,Results!$B:$B,$C14))</f>
        <v>0</v>
      </c>
      <c r="H14" s="104">
        <f>SUM(SUMIFS(Results!D:D,Results!$B:$B,$A14,Results!$J:$J,$C14),SUMIFS(Results!H:H,Results!$J:$J,$A14,Results!$B:$B,$C14))</f>
        <v>0</v>
      </c>
      <c r="I14" s="104">
        <f>SUM(SUMIFS(Results!E:E,Results!$B:$B,$A14,Results!$J:$J,$C14),SUMIFS(Results!I:I,Results!$J:$J,$A14,Results!$B:$B,$C14))</f>
        <v>0</v>
      </c>
      <c r="J14" s="104">
        <f>SUM(SUMIFS(Results!R:R,Results!$B:$B,$A14,Results!$J:$J,$C14)/2,SUMIFS(Results!$X:$X,Results!$J:$J,$A14,Results!$B:$B,$C14)/2)</f>
        <v>0</v>
      </c>
      <c r="K14" s="104">
        <f>SUM(SUMIFS(Results!G:G,Results!$B:$B,$A14,Results!$J:$J,$C14),SUMIFS(Results!C:C,Results!$J:$J,$A14,Results!$B:$B,$C14))</f>
        <v>0</v>
      </c>
      <c r="L14" s="104">
        <f>SUM(SUMIFS(Results!H:H,Results!$B:$B,$A14,Results!$J:$J,$C14),SUMIFS(Results!D:D,Results!$J:$J,$A14,Results!$B:$B,$C14))</f>
        <v>0</v>
      </c>
      <c r="M14" s="104">
        <f>SUM(SUMIFS(Results!I:I,Results!$B:$B,$A14,Results!$J:$J,$C14),SUMIFS(Results!E:E,Results!$J:$J,$A14,Results!$B:$B,$C14))</f>
        <v>0</v>
      </c>
      <c r="N14" s="105">
        <f>SUM(SUMIFS(Results!X:X,Results!$B:$B,$A14,Results!$J:$J,$C14)/2,SUMIFS(Results!$R:$R,Results!$J:$J,$A14,Results!$B:$B,$C14)/2)</f>
        <v>0</v>
      </c>
    </row>
    <row r="15" spans="1:96" s="106" customFormat="1" ht="15" customHeight="1">
      <c r="A15" s="101" t="str">
        <f>A14</f>
        <v>Lai Gon-Lap Stanley (Hong Kong China )</v>
      </c>
      <c r="B15" s="102" t="s">
        <v>83</v>
      </c>
      <c r="C15" s="101" t="str">
        <f>C8</f>
        <v>Loren Dion (USA)</v>
      </c>
      <c r="D15" s="102" t="str">
        <f t="shared" si="2"/>
        <v>0</v>
      </c>
      <c r="E15" s="103" t="str">
        <f t="shared" si="3"/>
        <v/>
      </c>
      <c r="F15" s="103" t="str">
        <f t="shared" si="4"/>
        <v>Lai Gon-Lap Stanley (Hong Kong China )</v>
      </c>
      <c r="G15" s="104">
        <f>SUM(SUMIFS(Results!C:C,Results!$B:$B,$A15,Results!$J:$J,$C15),SUMIFS(Results!G:G,Results!$J:$J,$A15,Results!$B:$B,$C15))</f>
        <v>0</v>
      </c>
      <c r="H15" s="104">
        <f>SUM(SUMIFS(Results!D:D,Results!$B:$B,$A15,Results!$J:$J,$C15),SUMIFS(Results!H:H,Results!$J:$J,$A15,Results!$B:$B,$C15))</f>
        <v>0</v>
      </c>
      <c r="I15" s="104">
        <f>SUM(SUMIFS(Results!E:E,Results!$B:$B,$A15,Results!$J:$J,$C15),SUMIFS(Results!I:I,Results!$J:$J,$A15,Results!$B:$B,$C15))</f>
        <v>0</v>
      </c>
      <c r="J15" s="104">
        <f>SUM(SUMIFS(Results!R:R,Results!$B:$B,$A15,Results!$J:$J,$C15)/2,SUMIFS(Results!$X:$X,Results!$J:$J,$A15,Results!$B:$B,$C15)/2)</f>
        <v>0</v>
      </c>
      <c r="K15" s="104">
        <f>SUM(SUMIFS(Results!G:G,Results!$B:$B,$A15,Results!$J:$J,$C15),SUMIFS(Results!C:C,Results!$J:$J,$A15,Results!$B:$B,$C15))</f>
        <v>0</v>
      </c>
      <c r="L15" s="104">
        <f>SUM(SUMIFS(Results!H:H,Results!$B:$B,$A15,Results!$J:$J,$C15),SUMIFS(Results!D:D,Results!$J:$J,$A15,Results!$B:$B,$C15))</f>
        <v>0</v>
      </c>
      <c r="M15" s="104">
        <f>SUM(SUMIFS(Results!I:I,Results!$B:$B,$A15,Results!$J:$J,$C15),SUMIFS(Results!E:E,Results!$J:$J,$A15,Results!$B:$B,$C15))</f>
        <v>0</v>
      </c>
      <c r="N15" s="105">
        <f>SUM(SUMIFS(Results!X:X,Results!$B:$B,$A15,Results!$J:$J,$C15)/2,SUMIFS(Results!$R:$R,Results!$J:$J,$A15,Results!$B:$B,$C15)/2)</f>
        <v>0</v>
      </c>
    </row>
    <row r="16" spans="1:96" s="106" customFormat="1" ht="15" customHeight="1">
      <c r="A16" s="101" t="str">
        <f>A15</f>
        <v>Lai Gon-Lap Stanley (Hong Kong China )</v>
      </c>
      <c r="B16" s="102" t="s">
        <v>83</v>
      </c>
      <c r="C16" s="101" t="str">
        <f>C9</f>
        <v>Ray Pearse (Australia)</v>
      </c>
      <c r="D16" s="102" t="str">
        <f t="shared" si="2"/>
        <v>0</v>
      </c>
      <c r="E16" s="103" t="str">
        <f t="shared" si="3"/>
        <v/>
      </c>
      <c r="F16" s="103" t="str">
        <f t="shared" si="4"/>
        <v>Lai Gon-Lap Stanley (Hong Kong China )</v>
      </c>
      <c r="G16" s="104">
        <f>SUM(SUMIFS(Results!C:C,Results!$B:$B,$A16,Results!$J:$J,$C16),SUMIFS(Results!G:G,Results!$J:$J,$A16,Results!$B:$B,$C16))</f>
        <v>0</v>
      </c>
      <c r="H16" s="104">
        <f>SUM(SUMIFS(Results!D:D,Results!$B:$B,$A16,Results!$J:$J,$C16),SUMIFS(Results!H:H,Results!$J:$J,$A16,Results!$B:$B,$C16))</f>
        <v>0</v>
      </c>
      <c r="I16" s="104">
        <f>SUM(SUMIFS(Results!E:E,Results!$B:$B,$A16,Results!$J:$J,$C16),SUMIFS(Results!I:I,Results!$J:$J,$A16,Results!$B:$B,$C16))</f>
        <v>0</v>
      </c>
      <c r="J16" s="104">
        <f>SUM(SUMIFS(Results!R:R,Results!$B:$B,$A16,Results!$J:$J,$C16)/2,SUMIFS(Results!$X:$X,Results!$J:$J,$A16,Results!$B:$B,$C16)/2)</f>
        <v>0</v>
      </c>
      <c r="K16" s="104">
        <f>SUM(SUMIFS(Results!G:G,Results!$B:$B,$A16,Results!$J:$J,$C16),SUMIFS(Results!C:C,Results!$J:$J,$A16,Results!$B:$B,$C16))</f>
        <v>0</v>
      </c>
      <c r="L16" s="104">
        <f>SUM(SUMIFS(Results!H:H,Results!$B:$B,$A16,Results!$J:$J,$C16),SUMIFS(Results!D:D,Results!$J:$J,$A16,Results!$B:$B,$C16))</f>
        <v>0</v>
      </c>
      <c r="M16" s="104">
        <f>SUM(SUMIFS(Results!I:I,Results!$B:$B,$A16,Results!$J:$J,$C16),SUMIFS(Results!E:E,Results!$J:$J,$A16,Results!$B:$B,$C16))</f>
        <v>0</v>
      </c>
      <c r="N16" s="105">
        <f>SUM(SUMIFS(Results!X:X,Results!$B:$B,$A16,Results!$J:$J,$C16)/2,SUMIFS(Results!$R:$R,Results!$J:$J,$A16,Results!$B:$B,$C16)/2)</f>
        <v>0</v>
      </c>
    </row>
    <row r="17" spans="1:96" s="106" customFormat="1" ht="15" customHeight="1">
      <c r="A17" s="101" t="str">
        <f>C7</f>
        <v>Simon Martin (Ireland )</v>
      </c>
      <c r="B17" s="102" t="s">
        <v>83</v>
      </c>
      <c r="C17" s="101" t="str">
        <f>C8</f>
        <v>Loren Dion (USA)</v>
      </c>
      <c r="D17" s="102" t="str">
        <f t="shared" si="2"/>
        <v>0</v>
      </c>
      <c r="E17" s="103" t="str">
        <f t="shared" si="3"/>
        <v/>
      </c>
      <c r="F17" s="103" t="str">
        <f t="shared" si="4"/>
        <v>Simon Martin (Ireland )</v>
      </c>
      <c r="G17" s="104">
        <f>SUM(SUMIFS(Results!C:C,Results!$B:$B,$A17,Results!$J:$J,$C17),SUMIFS(Results!G:G,Results!$J:$J,$A17,Results!$B:$B,$C17))</f>
        <v>0</v>
      </c>
      <c r="H17" s="104">
        <f>SUM(SUMIFS(Results!D:D,Results!$B:$B,$A17,Results!$J:$J,$C17),SUMIFS(Results!H:H,Results!$J:$J,$A17,Results!$B:$B,$C17))</f>
        <v>0</v>
      </c>
      <c r="I17" s="104">
        <f>SUM(SUMIFS(Results!E:E,Results!$B:$B,$A17,Results!$J:$J,$C17),SUMIFS(Results!I:I,Results!$J:$J,$A17,Results!$B:$B,$C17))</f>
        <v>0</v>
      </c>
      <c r="J17" s="104">
        <f>SUM(SUMIFS(Results!R:R,Results!$B:$B,$A17,Results!$J:$J,$C17)/2,SUMIFS(Results!$X:$X,Results!$J:$J,$A17,Results!$B:$B,$C17)/2)</f>
        <v>0</v>
      </c>
      <c r="K17" s="104">
        <f>SUM(SUMIFS(Results!G:G,Results!$B:$B,$A17,Results!$J:$J,$C17),SUMIFS(Results!C:C,Results!$J:$J,$A17,Results!$B:$B,$C17))</f>
        <v>0</v>
      </c>
      <c r="L17" s="104">
        <f>SUM(SUMIFS(Results!H:H,Results!$B:$B,$A17,Results!$J:$J,$C17),SUMIFS(Results!D:D,Results!$J:$J,$A17,Results!$B:$B,$C17))</f>
        <v>0</v>
      </c>
      <c r="M17" s="104">
        <f>SUM(SUMIFS(Results!I:I,Results!$B:$B,$A17,Results!$J:$J,$C17),SUMIFS(Results!E:E,Results!$J:$J,$A17,Results!$B:$B,$C17))</f>
        <v>0</v>
      </c>
      <c r="N17" s="105">
        <f>SUM(SUMIFS(Results!X:X,Results!$B:$B,$A17,Results!$J:$J,$C17)/2,SUMIFS(Results!$R:$R,Results!$J:$J,$A17,Results!$B:$B,$C17)/2)</f>
        <v>0</v>
      </c>
    </row>
    <row r="18" spans="1:96" s="106" customFormat="1" ht="15" customHeight="1">
      <c r="A18" s="101" t="str">
        <f>A17</f>
        <v>Simon Martin (Ireland )</v>
      </c>
      <c r="B18" s="102" t="s">
        <v>83</v>
      </c>
      <c r="C18" s="101" t="str">
        <f>C9</f>
        <v>Ray Pearse (Australia)</v>
      </c>
      <c r="D18" s="102" t="str">
        <f t="shared" si="2"/>
        <v>0</v>
      </c>
      <c r="E18" s="103" t="str">
        <f t="shared" si="3"/>
        <v/>
      </c>
      <c r="F18" s="103" t="str">
        <f t="shared" si="4"/>
        <v>Simon Martin (Ireland )</v>
      </c>
      <c r="G18" s="104">
        <f>SUM(SUMIFS(Results!C:C,Results!$B:$B,$A18,Results!$J:$J,$C18),SUMIFS(Results!G:G,Results!$J:$J,$A18,Results!$B:$B,$C18))</f>
        <v>0</v>
      </c>
      <c r="H18" s="104">
        <f>SUM(SUMIFS(Results!D:D,Results!$B:$B,$A18,Results!$J:$J,$C18),SUMIFS(Results!H:H,Results!$J:$J,$A18,Results!$B:$B,$C18))</f>
        <v>0</v>
      </c>
      <c r="I18" s="104">
        <f>SUM(SUMIFS(Results!E:E,Results!$B:$B,$A18,Results!$J:$J,$C18),SUMIFS(Results!I:I,Results!$J:$J,$A18,Results!$B:$B,$C18))</f>
        <v>0</v>
      </c>
      <c r="J18" s="104">
        <f>SUM(SUMIFS(Results!R:R,Results!$B:$B,$A18,Results!$J:$J,$C18)/2,SUMIFS(Results!$X:$X,Results!$J:$J,$A18,Results!$B:$B,$C18)/2)</f>
        <v>0</v>
      </c>
      <c r="K18" s="104">
        <f>SUM(SUMIFS(Results!G:G,Results!$B:$B,$A18,Results!$J:$J,$C18),SUMIFS(Results!C:C,Results!$J:$J,$A18,Results!$B:$B,$C18))</f>
        <v>0</v>
      </c>
      <c r="L18" s="104">
        <f>SUM(SUMIFS(Results!H:H,Results!$B:$B,$A18,Results!$J:$J,$C18),SUMIFS(Results!D:D,Results!$J:$J,$A18,Results!$B:$B,$C18))</f>
        <v>0</v>
      </c>
      <c r="M18" s="104">
        <f>SUM(SUMIFS(Results!I:I,Results!$B:$B,$A18,Results!$J:$J,$C18),SUMIFS(Results!E:E,Results!$J:$J,$A18,Results!$B:$B,$C18))</f>
        <v>0</v>
      </c>
      <c r="N18" s="105">
        <f>SUM(SUMIFS(Results!X:X,Results!$B:$B,$A18,Results!$J:$J,$C18)/2,SUMIFS(Results!$R:$R,Results!$J:$J,$A18,Results!$B:$B,$C18)/2)</f>
        <v>0</v>
      </c>
    </row>
    <row r="19" spans="1:96" s="106" customFormat="1" ht="15" customHeight="1" thickBot="1">
      <c r="A19" s="101" t="str">
        <f>C8</f>
        <v>Loren Dion (USA)</v>
      </c>
      <c r="B19" s="102" t="s">
        <v>83</v>
      </c>
      <c r="C19" s="101" t="str">
        <f>C9</f>
        <v>Ray Pearse (Australia)</v>
      </c>
      <c r="D19" s="102" t="str">
        <f t="shared" si="2"/>
        <v>0</v>
      </c>
      <c r="E19" s="103" t="str">
        <f t="shared" si="3"/>
        <v/>
      </c>
      <c r="F19" s="103" t="str">
        <f t="shared" si="4"/>
        <v>Loren Dion (USA)</v>
      </c>
      <c r="G19" s="104">
        <f>SUM(SUMIFS(Results!C:C,Results!$B:$B,$A19,Results!$J:$J,$C19),SUMIFS(Results!G:G,Results!$J:$J,$A19,Results!$B:$B,$C19))</f>
        <v>0</v>
      </c>
      <c r="H19" s="104">
        <f>SUM(SUMIFS(Results!D:D,Results!$B:$B,$A19,Results!$J:$J,$C19),SUMIFS(Results!H:H,Results!$J:$J,$A19,Results!$B:$B,$C19))</f>
        <v>0</v>
      </c>
      <c r="I19" s="104">
        <f>SUM(SUMIFS(Results!E:E,Results!$B:$B,$A19,Results!$J:$J,$C19),SUMIFS(Results!I:I,Results!$J:$J,$A19,Results!$B:$B,$C19))</f>
        <v>0</v>
      </c>
      <c r="J19" s="104">
        <f>SUM(SUMIFS(Results!R:R,Results!$B:$B,$A19,Results!$J:$J,$C19)/2,SUMIFS(Results!$X:$X,Results!$J:$J,$A19,Results!$B:$B,$C19)/2)</f>
        <v>0</v>
      </c>
      <c r="K19" s="104">
        <f>SUM(SUMIFS(Results!G:G,Results!$B:$B,$A19,Results!$J:$J,$C19),SUMIFS(Results!C:C,Results!$J:$J,$A19,Results!$B:$B,$C19))</f>
        <v>0</v>
      </c>
      <c r="L19" s="104">
        <f>SUM(SUMIFS(Results!H:H,Results!$B:$B,$A19,Results!$J:$J,$C19),SUMIFS(Results!D:D,Results!$J:$J,$A19,Results!$B:$B,$C19))</f>
        <v>0</v>
      </c>
      <c r="M19" s="104">
        <f>SUM(SUMIFS(Results!I:I,Results!$B:$B,$A19,Results!$J:$J,$C19),SUMIFS(Results!E:E,Results!$J:$J,$A19,Results!$B:$B,$C19))</f>
        <v>0</v>
      </c>
      <c r="N19" s="105">
        <f>SUM(SUMIFS(Results!X:X,Results!$B:$B,$A19,Results!$J:$J,$C19)/2,SUMIFS(Results!$R:$R,Results!$J:$J,$A19,Results!$B:$B,$C19)/2)</f>
        <v>0</v>
      </c>
    </row>
    <row r="20" spans="1:96" s="96" customFormat="1" ht="21" customHeight="1" thickBot="1">
      <c r="A20" s="307"/>
      <c r="B20" s="307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07"/>
      <c r="N20" s="307"/>
      <c r="O20" s="106"/>
      <c r="P20" s="106"/>
      <c r="Q20" s="106"/>
      <c r="R20" s="106"/>
      <c r="S20" s="106"/>
      <c r="T20" s="106"/>
      <c r="U20" s="106"/>
      <c r="V20" s="106"/>
      <c r="W20" s="106"/>
      <c r="X20" s="106"/>
    </row>
    <row r="21" spans="1:96" s="96" customFormat="1" ht="21" customHeight="1" thickBot="1">
      <c r="A21" s="308" t="s">
        <v>518</v>
      </c>
      <c r="B21" s="309"/>
      <c r="C21" s="309"/>
      <c r="D21" s="309"/>
      <c r="E21" s="309"/>
      <c r="F21" s="309"/>
      <c r="G21" s="309"/>
      <c r="H21" s="309"/>
      <c r="I21" s="309"/>
      <c r="J21" s="309"/>
      <c r="K21" s="309"/>
      <c r="L21" s="309"/>
      <c r="M21" s="309"/>
      <c r="N21" s="310"/>
      <c r="O21" s="106"/>
      <c r="P21" s="106"/>
      <c r="Q21" s="106"/>
      <c r="R21" s="106"/>
      <c r="S21" s="106"/>
      <c r="T21" s="106"/>
      <c r="U21" s="106"/>
      <c r="V21" s="106"/>
      <c r="W21" s="106"/>
      <c r="X21" s="106"/>
    </row>
    <row r="22" spans="1:96" s="91" customFormat="1" ht="39.950000000000003" customHeight="1">
      <c r="A22" s="311" t="s">
        <v>584</v>
      </c>
      <c r="B22" s="311"/>
      <c r="C22" s="311" t="s">
        <v>585</v>
      </c>
      <c r="D22" s="311" t="s">
        <v>586</v>
      </c>
      <c r="E22" s="311" t="s">
        <v>587</v>
      </c>
      <c r="F22" s="311" t="s">
        <v>588</v>
      </c>
      <c r="G22" s="313" t="s">
        <v>589</v>
      </c>
      <c r="H22" s="314"/>
      <c r="I22" s="314"/>
      <c r="J22" s="314"/>
      <c r="K22" s="314"/>
      <c r="L22" s="314"/>
      <c r="M22" s="314"/>
      <c r="N22" s="315"/>
      <c r="BX22" s="306" t="s">
        <v>590</v>
      </c>
      <c r="BY22" s="306"/>
      <c r="BZ22" s="306"/>
      <c r="CA22" s="306"/>
      <c r="CB22" s="306"/>
      <c r="CC22" s="306"/>
      <c r="CD22" s="306"/>
      <c r="CE22" s="306"/>
      <c r="CF22" s="306"/>
      <c r="CG22" s="306"/>
      <c r="CH22" s="306"/>
      <c r="CI22" s="306"/>
      <c r="CJ22" s="306"/>
      <c r="CK22" s="306"/>
      <c r="CL22" s="306"/>
      <c r="CM22" s="306"/>
      <c r="CN22" s="306"/>
      <c r="CO22" s="306"/>
      <c r="CP22" s="306"/>
      <c r="CQ22" s="306"/>
      <c r="CR22" s="306"/>
    </row>
    <row r="23" spans="1:96" s="91" customFormat="1" ht="39.950000000000003" customHeight="1">
      <c r="A23" s="312"/>
      <c r="B23" s="312"/>
      <c r="C23" s="312"/>
      <c r="D23" s="312"/>
      <c r="E23" s="312"/>
      <c r="F23" s="312"/>
      <c r="G23" s="98" t="s">
        <v>591</v>
      </c>
      <c r="H23" s="99" t="s">
        <v>592</v>
      </c>
      <c r="I23" s="99" t="s">
        <v>593</v>
      </c>
      <c r="J23" s="99" t="s">
        <v>561</v>
      </c>
      <c r="K23" s="98" t="s">
        <v>591</v>
      </c>
      <c r="L23" s="99" t="s">
        <v>592</v>
      </c>
      <c r="M23" s="99" t="s">
        <v>593</v>
      </c>
      <c r="N23" s="100" t="s">
        <v>561</v>
      </c>
    </row>
    <row r="24" spans="1:96" s="106" customFormat="1" ht="15" customHeight="1">
      <c r="A24" s="101" t="str">
        <f>IF('Group Calculations'!A11="","",'Group Calculations'!A11)</f>
        <v>Jordy Jones (Norfolk Island)</v>
      </c>
      <c r="B24" s="102" t="s">
        <v>83</v>
      </c>
      <c r="C24" s="101" t="str">
        <f>IF('Group Calculations'!$A12="","",'Group Calculations'!$A12)</f>
        <v>Chiu Pok Man (Singapore )</v>
      </c>
      <c r="D24" s="102" t="str">
        <f t="shared" ref="D24:D38" si="7">IF(E24="","0",1)</f>
        <v>0</v>
      </c>
      <c r="E24" s="103" t="str">
        <f t="shared" ref="E24:E38" si="8">IF(AND(G24=0,K24=0),"",IF(J24&gt;N24,A24,IF(J24=N24,IF(I24&gt;M24,A24,C24),C24)))</f>
        <v/>
      </c>
      <c r="F24" s="103" t="str">
        <f>IF(D24=0,"",IF(E24=A24,C24,A24))</f>
        <v>Jordy Jones (Norfolk Island)</v>
      </c>
      <c r="G24" s="104">
        <f>SUM(SUMIFS(Results!C:C,Results!$B:$B,$A24,Results!$J:$J,$C24),SUMIFS(Results!G:G,Results!$J:$J,$A24,Results!$B:$B,$C24))</f>
        <v>0</v>
      </c>
      <c r="H24" s="104">
        <f>SUM(SUMIFS(Results!D:D,Results!$B:$B,$A24,Results!$J:$J,$C24),SUMIFS(Results!H:H,Results!$J:$J,$A24,Results!$B:$B,$C24))</f>
        <v>0</v>
      </c>
      <c r="I24" s="104">
        <f>SUM(SUMIFS(Results!E:E,Results!$B:$B,$A24,Results!$J:$J,$C24),SUMIFS(Results!I:I,Results!$J:$J,$A24,Results!$B:$B,$C24))</f>
        <v>0</v>
      </c>
      <c r="J24" s="104">
        <f>SUM(SUMIFS(Results!R:R,Results!$B:$B,$A24,Results!$J:$J,$C24)/2,SUMIFS(Results!$X:$X,Results!$J:$J,$A24,Results!$B:$B,$C24)/2)</f>
        <v>0</v>
      </c>
      <c r="K24" s="104">
        <f>SUM(SUMIFS(Results!G:G,Results!$B:$B,$A24,Results!$J:$J,$C24),SUMIFS(Results!C:C,Results!$J:$J,$A24,Results!$B:$B,$C24))</f>
        <v>0</v>
      </c>
      <c r="L24" s="104">
        <f>SUM(SUMIFS(Results!H:H,Results!$B:$B,$A24,Results!$J:$J,$C24),SUMIFS(Results!D:D,Results!$J:$J,$A24,Results!$B:$B,$C24))</f>
        <v>0</v>
      </c>
      <c r="M24" s="104">
        <f>SUM(SUMIFS(Results!I:I,Results!$B:$B,$A24,Results!$J:$J,$C24),SUMIFS(Results!E:E,Results!$J:$J,$A24,Results!$B:$B,$C24))</f>
        <v>0</v>
      </c>
      <c r="N24" s="105">
        <f>SUM(SUMIFS(Results!X:X,Results!$B:$B,$A24,Results!$J:$J,$C24)/2,SUMIFS(Results!$R:$R,Results!$J:$J,$A24,Results!$B:$B,$C24)/2)</f>
        <v>0</v>
      </c>
    </row>
    <row r="25" spans="1:96" s="106" customFormat="1" ht="15" customHeight="1">
      <c r="A25" s="101" t="str">
        <f>A24</f>
        <v>Jordy Jones (Norfolk Island)</v>
      </c>
      <c r="B25" s="102" t="s">
        <v>83</v>
      </c>
      <c r="C25" s="101" t="str">
        <f>IF('Group Calculations'!$A13="","",'Group Calculations'!$A13)</f>
        <v>Peter Ellul (Malta)</v>
      </c>
      <c r="D25" s="102" t="str">
        <f t="shared" si="7"/>
        <v>0</v>
      </c>
      <c r="E25" s="103" t="str">
        <f t="shared" si="8"/>
        <v/>
      </c>
      <c r="F25" s="103" t="str">
        <f t="shared" ref="F25:F38" si="9">IF(D25=0,"",IF(E25=A25,C25,A25))</f>
        <v>Jordy Jones (Norfolk Island)</v>
      </c>
      <c r="G25" s="104">
        <f>SUM(SUMIFS(Results!C:C,Results!$B:$B,$A25,Results!$J:$J,$C25),SUMIFS(Results!G:G,Results!$J:$J,$A25,Results!$B:$B,$C25))</f>
        <v>0</v>
      </c>
      <c r="H25" s="104">
        <f>SUM(SUMIFS(Results!D:D,Results!$B:$B,$A25,Results!$J:$J,$C25),SUMIFS(Results!H:H,Results!$J:$J,$A25,Results!$B:$B,$C25))</f>
        <v>0</v>
      </c>
      <c r="I25" s="104">
        <f>SUM(SUMIFS(Results!E:E,Results!$B:$B,$A25,Results!$J:$J,$C25),SUMIFS(Results!I:I,Results!$J:$J,$A25,Results!$B:$B,$C25))</f>
        <v>0</v>
      </c>
      <c r="J25" s="104">
        <f>SUM(SUMIFS(Results!R:R,Results!$B:$B,$A25,Results!$J:$J,$C25)/2,SUMIFS(Results!$X:$X,Results!$J:$J,$A25,Results!$B:$B,$C25)/2)</f>
        <v>0</v>
      </c>
      <c r="K25" s="104">
        <f>SUM(SUMIFS(Results!G:G,Results!$B:$B,$A25,Results!$J:$J,$C25),SUMIFS(Results!C:C,Results!$J:$J,$A25,Results!$B:$B,$C25))</f>
        <v>0</v>
      </c>
      <c r="L25" s="104">
        <f>SUM(SUMIFS(Results!H:H,Results!$B:$B,$A25,Results!$J:$J,$C25),SUMIFS(Results!D:D,Results!$J:$J,$A25,Results!$B:$B,$C25))</f>
        <v>0</v>
      </c>
      <c r="M25" s="104">
        <f>SUM(SUMIFS(Results!I:I,Results!$B:$B,$A25,Results!$J:$J,$C25),SUMIFS(Results!E:E,Results!$J:$J,$A25,Results!$B:$B,$C25))</f>
        <v>0</v>
      </c>
      <c r="N25" s="105">
        <f>SUM(SUMIFS(Results!X:X,Results!$B:$B,$A25,Results!$J:$J,$C25)/2,SUMIFS(Results!$R:$R,Results!$J:$J,$A25,Results!$B:$B,$C25)/2)</f>
        <v>0</v>
      </c>
    </row>
    <row r="26" spans="1:96" s="106" customFormat="1" ht="15" customHeight="1">
      <c r="A26" s="101" t="str">
        <f>A25</f>
        <v>Jordy Jones (Norfolk Island)</v>
      </c>
      <c r="B26" s="102" t="s">
        <v>83</v>
      </c>
      <c r="C26" s="101" t="str">
        <f>IF('Group Calculations'!$A14="","",'Group Calculations'!$A14)</f>
        <v>Derek Boswell (Jersey)</v>
      </c>
      <c r="D26" s="102" t="str">
        <f t="shared" si="7"/>
        <v>0</v>
      </c>
      <c r="E26" s="103" t="str">
        <f t="shared" si="8"/>
        <v/>
      </c>
      <c r="F26" s="103" t="str">
        <f t="shared" si="9"/>
        <v>Jordy Jones (Norfolk Island)</v>
      </c>
      <c r="G26" s="104">
        <f>SUM(SUMIFS(Results!C:C,Results!$B:$B,$A26,Results!$J:$J,$C26),SUMIFS(Results!G:G,Results!$J:$J,$A26,Results!$B:$B,$C26))</f>
        <v>0</v>
      </c>
      <c r="H26" s="104">
        <f>SUM(SUMIFS(Results!D:D,Results!$B:$B,$A26,Results!$J:$J,$C26),SUMIFS(Results!H:H,Results!$J:$J,$A26,Results!$B:$B,$C26))</f>
        <v>0</v>
      </c>
      <c r="I26" s="104">
        <f>SUM(SUMIFS(Results!E:E,Results!$B:$B,$A26,Results!$J:$J,$C26),SUMIFS(Results!I:I,Results!$J:$J,$A26,Results!$B:$B,$C26))</f>
        <v>0</v>
      </c>
      <c r="J26" s="104">
        <f>SUM(SUMIFS(Results!R:R,Results!$B:$B,$A26,Results!$J:$J,$C26)/2,SUMIFS(Results!$X:$X,Results!$J:$J,$A26,Results!$B:$B,$C26)/2)</f>
        <v>0</v>
      </c>
      <c r="K26" s="104">
        <f>SUM(SUMIFS(Results!G:G,Results!$B:$B,$A26,Results!$J:$J,$C26),SUMIFS(Results!C:C,Results!$J:$J,$A26,Results!$B:$B,$C26))</f>
        <v>0</v>
      </c>
      <c r="L26" s="104">
        <f>SUM(SUMIFS(Results!H:H,Results!$B:$B,$A26,Results!$J:$J,$C26),SUMIFS(Results!D:D,Results!$J:$J,$A26,Results!$B:$B,$C26))</f>
        <v>0</v>
      </c>
      <c r="M26" s="104">
        <f>SUM(SUMIFS(Results!I:I,Results!$B:$B,$A26,Results!$J:$J,$C26),SUMIFS(Results!E:E,Results!$J:$J,$A26,Results!$B:$B,$C26))</f>
        <v>0</v>
      </c>
      <c r="N26" s="105">
        <f>SUM(SUMIFS(Results!X:X,Results!$B:$B,$A26,Results!$J:$J,$C26)/2,SUMIFS(Results!$R:$R,Results!$J:$J,$A26,Results!$B:$B,$C26)/2)</f>
        <v>0</v>
      </c>
    </row>
    <row r="27" spans="1:96" s="106" customFormat="1" ht="15" customHeight="1">
      <c r="A27" s="101" t="str">
        <f>A26</f>
        <v>Jordy Jones (Norfolk Island)</v>
      </c>
      <c r="B27" s="102" t="s">
        <v>83</v>
      </c>
      <c r="C27" s="101" t="str">
        <f>IF('Group Calculations'!$A15="","",'Group Calculations'!$A15)</f>
        <v>Peter Bonsor (Spain)</v>
      </c>
      <c r="D27" s="102" t="str">
        <f t="shared" si="7"/>
        <v>0</v>
      </c>
      <c r="E27" s="103" t="str">
        <f t="shared" si="8"/>
        <v/>
      </c>
      <c r="F27" s="103" t="str">
        <f t="shared" si="9"/>
        <v>Jordy Jones (Norfolk Island)</v>
      </c>
      <c r="G27" s="104">
        <f>SUM(SUMIFS(Results!C:C,Results!$B:$B,$A27,Results!$J:$J,$C27),SUMIFS(Results!G:G,Results!$J:$J,$A27,Results!$B:$B,$C27))</f>
        <v>0</v>
      </c>
      <c r="H27" s="104">
        <f>SUM(SUMIFS(Results!D:D,Results!$B:$B,$A27,Results!$J:$J,$C27),SUMIFS(Results!H:H,Results!$J:$J,$A27,Results!$B:$B,$C27))</f>
        <v>0</v>
      </c>
      <c r="I27" s="104">
        <f>SUM(SUMIFS(Results!E:E,Results!$B:$B,$A27,Results!$J:$J,$C27),SUMIFS(Results!I:I,Results!$J:$J,$A27,Results!$B:$B,$C27))</f>
        <v>0</v>
      </c>
      <c r="J27" s="104">
        <f>SUM(SUMIFS(Results!R:R,Results!$B:$B,$A27,Results!$J:$J,$C27)/2,SUMIFS(Results!$X:$X,Results!$J:$J,$A27,Results!$B:$B,$C27)/2)</f>
        <v>0</v>
      </c>
      <c r="K27" s="104">
        <f>SUM(SUMIFS(Results!G:G,Results!$B:$B,$A27,Results!$J:$J,$C27),SUMIFS(Results!C:C,Results!$J:$J,$A27,Results!$B:$B,$C27))</f>
        <v>0</v>
      </c>
      <c r="L27" s="104">
        <f>SUM(SUMIFS(Results!H:H,Results!$B:$B,$A27,Results!$J:$J,$C27),SUMIFS(Results!D:D,Results!$J:$J,$A27,Results!$B:$B,$C27))</f>
        <v>0</v>
      </c>
      <c r="M27" s="104">
        <f>SUM(SUMIFS(Results!I:I,Results!$B:$B,$A27,Results!$J:$J,$C27),SUMIFS(Results!E:E,Results!$J:$J,$A27,Results!$B:$B,$C27))</f>
        <v>0</v>
      </c>
      <c r="N27" s="105">
        <f>SUM(SUMIFS(Results!X:X,Results!$B:$B,$A27,Results!$J:$J,$C27)/2,SUMIFS(Results!$R:$R,Results!$J:$J,$A27,Results!$B:$B,$C27)/2)</f>
        <v>0</v>
      </c>
    </row>
    <row r="28" spans="1:96" s="106" customFormat="1" ht="15" customHeight="1">
      <c r="A28" s="101" t="str">
        <f>A27</f>
        <v>Jordy Jones (Norfolk Island)</v>
      </c>
      <c r="B28" s="102" t="s">
        <v>83</v>
      </c>
      <c r="C28" s="101" t="str">
        <f>IF('Group Calculations'!$A16="","",'Group Calculations'!$A16)</f>
        <v>Izzat Shameer Dzulkeple (Malaysia )</v>
      </c>
      <c r="D28" s="102" t="str">
        <f t="shared" si="7"/>
        <v>0</v>
      </c>
      <c r="E28" s="103" t="str">
        <f t="shared" si="8"/>
        <v/>
      </c>
      <c r="F28" s="103" t="str">
        <f t="shared" si="9"/>
        <v>Jordy Jones (Norfolk Island)</v>
      </c>
      <c r="G28" s="104">
        <f>SUM(SUMIFS(Results!C:C,Results!$B:$B,$A28,Results!$J:$J,$C28),SUMIFS(Results!G:G,Results!$J:$J,$A28,Results!$B:$B,$C28))</f>
        <v>0</v>
      </c>
      <c r="H28" s="104">
        <f>SUM(SUMIFS(Results!D:D,Results!$B:$B,$A28,Results!$J:$J,$C28),SUMIFS(Results!H:H,Results!$J:$J,$A28,Results!$B:$B,$C28))</f>
        <v>0</v>
      </c>
      <c r="I28" s="104">
        <f>SUM(SUMIFS(Results!E:E,Results!$B:$B,$A28,Results!$J:$J,$C28),SUMIFS(Results!I:I,Results!$J:$J,$A28,Results!$B:$B,$C28))</f>
        <v>0</v>
      </c>
      <c r="J28" s="104">
        <f>SUM(SUMIFS(Results!R:R,Results!$B:$B,$A28,Results!$J:$J,$C28)/2,SUMIFS(Results!$X:$X,Results!$J:$J,$A28,Results!$B:$B,$C28)/2)</f>
        <v>0</v>
      </c>
      <c r="K28" s="104">
        <f>SUM(SUMIFS(Results!G:G,Results!$B:$B,$A28,Results!$J:$J,$C28),SUMIFS(Results!C:C,Results!$J:$J,$A28,Results!$B:$B,$C28))</f>
        <v>0</v>
      </c>
      <c r="L28" s="104">
        <f>SUM(SUMIFS(Results!H:H,Results!$B:$B,$A28,Results!$J:$J,$C28),SUMIFS(Results!D:D,Results!$J:$J,$A28,Results!$B:$B,$C28))</f>
        <v>0</v>
      </c>
      <c r="M28" s="104">
        <f>SUM(SUMIFS(Results!I:I,Results!$B:$B,$A28,Results!$J:$J,$C28),SUMIFS(Results!E:E,Results!$J:$J,$A28,Results!$B:$B,$C28))</f>
        <v>0</v>
      </c>
      <c r="N28" s="105">
        <f>SUM(SUMIFS(Results!X:X,Results!$B:$B,$A28,Results!$J:$J,$C28)/2,SUMIFS(Results!$R:$R,Results!$J:$J,$A28,Results!$B:$B,$C28)/2)</f>
        <v>0</v>
      </c>
    </row>
    <row r="29" spans="1:96" s="106" customFormat="1" ht="15" customHeight="1">
      <c r="A29" s="101" t="str">
        <f>C24</f>
        <v>Chiu Pok Man (Singapore )</v>
      </c>
      <c r="B29" s="102" t="s">
        <v>83</v>
      </c>
      <c r="C29" s="101" t="str">
        <f>C25</f>
        <v>Peter Ellul (Malta)</v>
      </c>
      <c r="D29" s="102" t="str">
        <f t="shared" si="7"/>
        <v>0</v>
      </c>
      <c r="E29" s="103" t="str">
        <f t="shared" si="8"/>
        <v/>
      </c>
      <c r="F29" s="103" t="str">
        <f t="shared" si="9"/>
        <v>Chiu Pok Man (Singapore )</v>
      </c>
      <c r="G29" s="104">
        <f>SUM(SUMIFS(Results!C:C,Results!$B:$B,$A29,Results!$J:$J,$C29),SUMIFS(Results!G:G,Results!$J:$J,$A29,Results!$B:$B,$C29))</f>
        <v>0</v>
      </c>
      <c r="H29" s="104">
        <f>SUM(SUMIFS(Results!D:D,Results!$B:$B,$A29,Results!$J:$J,$C29),SUMIFS(Results!H:H,Results!$J:$J,$A29,Results!$B:$B,$C29))</f>
        <v>0</v>
      </c>
      <c r="I29" s="104">
        <f>SUM(SUMIFS(Results!E:E,Results!$B:$B,$A29,Results!$J:$J,$C29),SUMIFS(Results!I:I,Results!$J:$J,$A29,Results!$B:$B,$C29))</f>
        <v>0</v>
      </c>
      <c r="J29" s="104">
        <f>SUM(SUMIFS(Results!R:R,Results!$B:$B,$A29,Results!$J:$J,$C29)/2,SUMIFS(Results!$X:$X,Results!$J:$J,$A29,Results!$B:$B,$C29)/2)</f>
        <v>0</v>
      </c>
      <c r="K29" s="104">
        <f>SUM(SUMIFS(Results!G:G,Results!$B:$B,$A29,Results!$J:$J,$C29),SUMIFS(Results!C:C,Results!$J:$J,$A29,Results!$B:$B,$C29))</f>
        <v>0</v>
      </c>
      <c r="L29" s="104">
        <f>SUM(SUMIFS(Results!H:H,Results!$B:$B,$A29,Results!$J:$J,$C29),SUMIFS(Results!D:D,Results!$J:$J,$A29,Results!$B:$B,$C29))</f>
        <v>0</v>
      </c>
      <c r="M29" s="104">
        <f>SUM(SUMIFS(Results!I:I,Results!$B:$B,$A29,Results!$J:$J,$C29),SUMIFS(Results!E:E,Results!$J:$J,$A29,Results!$B:$B,$C29))</f>
        <v>0</v>
      </c>
      <c r="N29" s="105">
        <f>SUM(SUMIFS(Results!X:X,Results!$B:$B,$A29,Results!$J:$J,$C29)/2,SUMIFS(Results!$R:$R,Results!$J:$J,$A29,Results!$B:$B,$C29)/2)</f>
        <v>0</v>
      </c>
    </row>
    <row r="30" spans="1:96" s="106" customFormat="1" ht="15" customHeight="1">
      <c r="A30" s="101" t="str">
        <f>A29</f>
        <v>Chiu Pok Man (Singapore )</v>
      </c>
      <c r="B30" s="102" t="s">
        <v>83</v>
      </c>
      <c r="C30" s="101" t="str">
        <f>C26</f>
        <v>Derek Boswell (Jersey)</v>
      </c>
      <c r="D30" s="102" t="str">
        <f t="shared" si="7"/>
        <v>0</v>
      </c>
      <c r="E30" s="103" t="str">
        <f t="shared" si="8"/>
        <v/>
      </c>
      <c r="F30" s="103" t="str">
        <f t="shared" si="9"/>
        <v>Chiu Pok Man (Singapore )</v>
      </c>
      <c r="G30" s="104">
        <f>SUM(SUMIFS(Results!C:C,Results!$B:$B,$A30,Results!$J:$J,$C30),SUMIFS(Results!G:G,Results!$J:$J,$A30,Results!$B:$B,$C30))</f>
        <v>0</v>
      </c>
      <c r="H30" s="104">
        <f>SUM(SUMIFS(Results!D:D,Results!$B:$B,$A30,Results!$J:$J,$C30),SUMIFS(Results!H:H,Results!$J:$J,$A30,Results!$B:$B,$C30))</f>
        <v>0</v>
      </c>
      <c r="I30" s="104">
        <f>SUM(SUMIFS(Results!E:E,Results!$B:$B,$A30,Results!$J:$J,$C30),SUMIFS(Results!I:I,Results!$J:$J,$A30,Results!$B:$B,$C30))</f>
        <v>0</v>
      </c>
      <c r="J30" s="104">
        <f>SUM(SUMIFS(Results!R:R,Results!$B:$B,$A30,Results!$J:$J,$C30)/2,SUMIFS(Results!$X:$X,Results!$J:$J,$A30,Results!$B:$B,$C30)/2)</f>
        <v>0</v>
      </c>
      <c r="K30" s="104">
        <f>SUM(SUMIFS(Results!G:G,Results!$B:$B,$A30,Results!$J:$J,$C30),SUMIFS(Results!C:C,Results!$J:$J,$A30,Results!$B:$B,$C30))</f>
        <v>0</v>
      </c>
      <c r="L30" s="104">
        <f>SUM(SUMIFS(Results!H:H,Results!$B:$B,$A30,Results!$J:$J,$C30),SUMIFS(Results!D:D,Results!$J:$J,$A30,Results!$B:$B,$C30))</f>
        <v>0</v>
      </c>
      <c r="M30" s="104">
        <f>SUM(SUMIFS(Results!I:I,Results!$B:$B,$A30,Results!$J:$J,$C30),SUMIFS(Results!E:E,Results!$J:$J,$A30,Results!$B:$B,$C30))</f>
        <v>0</v>
      </c>
      <c r="N30" s="105">
        <f>SUM(SUMIFS(Results!X:X,Results!$B:$B,$A30,Results!$J:$J,$C30)/2,SUMIFS(Results!$R:$R,Results!$J:$J,$A30,Results!$B:$B,$C30)/2)</f>
        <v>0</v>
      </c>
    </row>
    <row r="31" spans="1:96" s="106" customFormat="1" ht="15" customHeight="1">
      <c r="A31" s="101" t="str">
        <f>A30</f>
        <v>Chiu Pok Man (Singapore )</v>
      </c>
      <c r="B31" s="102" t="s">
        <v>83</v>
      </c>
      <c r="C31" s="101" t="str">
        <f>C27</f>
        <v>Peter Bonsor (Spain)</v>
      </c>
      <c r="D31" s="102" t="str">
        <f t="shared" si="7"/>
        <v>0</v>
      </c>
      <c r="E31" s="103" t="str">
        <f t="shared" si="8"/>
        <v/>
      </c>
      <c r="F31" s="103" t="str">
        <f t="shared" si="9"/>
        <v>Chiu Pok Man (Singapore )</v>
      </c>
      <c r="G31" s="104">
        <f>SUM(SUMIFS(Results!C:C,Results!$B:$B,$A31,Results!$J:$J,$C31),SUMIFS(Results!G:G,Results!$J:$J,$A31,Results!$B:$B,$C31))</f>
        <v>0</v>
      </c>
      <c r="H31" s="104">
        <f>SUM(SUMIFS(Results!D:D,Results!$B:$B,$A31,Results!$J:$J,$C31),SUMIFS(Results!H:H,Results!$J:$J,$A31,Results!$B:$B,$C31))</f>
        <v>0</v>
      </c>
      <c r="I31" s="104">
        <f>SUM(SUMIFS(Results!E:E,Results!$B:$B,$A31,Results!$J:$J,$C31),SUMIFS(Results!I:I,Results!$J:$J,$A31,Results!$B:$B,$C31))</f>
        <v>0</v>
      </c>
      <c r="J31" s="104">
        <f>SUM(SUMIFS(Results!R:R,Results!$B:$B,$A31,Results!$J:$J,$C31)/2,SUMIFS(Results!$X:$X,Results!$J:$J,$A31,Results!$B:$B,$C31)/2)</f>
        <v>0</v>
      </c>
      <c r="K31" s="104">
        <f>SUM(SUMIFS(Results!G:G,Results!$B:$B,$A31,Results!$J:$J,$C31),SUMIFS(Results!C:C,Results!$J:$J,$A31,Results!$B:$B,$C31))</f>
        <v>0</v>
      </c>
      <c r="L31" s="104">
        <f>SUM(SUMIFS(Results!H:H,Results!$B:$B,$A31,Results!$J:$J,$C31),SUMIFS(Results!D:D,Results!$J:$J,$A31,Results!$B:$B,$C31))</f>
        <v>0</v>
      </c>
      <c r="M31" s="104">
        <f>SUM(SUMIFS(Results!I:I,Results!$B:$B,$A31,Results!$J:$J,$C31),SUMIFS(Results!E:E,Results!$J:$J,$A31,Results!$B:$B,$C31))</f>
        <v>0</v>
      </c>
      <c r="N31" s="105">
        <f>SUM(SUMIFS(Results!X:X,Results!$B:$B,$A31,Results!$J:$J,$C31)/2,SUMIFS(Results!$R:$R,Results!$J:$J,$A31,Results!$B:$B,$C31)/2)</f>
        <v>0</v>
      </c>
    </row>
    <row r="32" spans="1:96" s="106" customFormat="1" ht="15" customHeight="1">
      <c r="A32" s="101" t="str">
        <f>A31</f>
        <v>Chiu Pok Man (Singapore )</v>
      </c>
      <c r="B32" s="102" t="s">
        <v>83</v>
      </c>
      <c r="C32" s="101" t="str">
        <f>C28</f>
        <v>Izzat Shameer Dzulkeple (Malaysia )</v>
      </c>
      <c r="D32" s="102" t="str">
        <f t="shared" si="7"/>
        <v>0</v>
      </c>
      <c r="E32" s="103" t="str">
        <f t="shared" si="8"/>
        <v/>
      </c>
      <c r="F32" s="103" t="str">
        <f t="shared" si="9"/>
        <v>Chiu Pok Man (Singapore )</v>
      </c>
      <c r="G32" s="104">
        <f>SUM(SUMIFS(Results!C:C,Results!$B:$B,$A32,Results!$J:$J,$C32),SUMIFS(Results!G:G,Results!$J:$J,$A32,Results!$B:$B,$C32))</f>
        <v>0</v>
      </c>
      <c r="H32" s="104">
        <f>SUM(SUMIFS(Results!D:D,Results!$B:$B,$A32,Results!$J:$J,$C32),SUMIFS(Results!H:H,Results!$J:$J,$A32,Results!$B:$B,$C32))</f>
        <v>0</v>
      </c>
      <c r="I32" s="104">
        <f>SUM(SUMIFS(Results!E:E,Results!$B:$B,$A32,Results!$J:$J,$C32),SUMIFS(Results!I:I,Results!$J:$J,$A32,Results!$B:$B,$C32))</f>
        <v>0</v>
      </c>
      <c r="J32" s="104">
        <f>SUM(SUMIFS(Results!R:R,Results!$B:$B,$A32,Results!$J:$J,$C32)/2,SUMIFS(Results!$X:$X,Results!$J:$J,$A32,Results!$B:$B,$C32)/2)</f>
        <v>0</v>
      </c>
      <c r="K32" s="104">
        <f>SUM(SUMIFS(Results!G:G,Results!$B:$B,$A32,Results!$J:$J,$C32),SUMIFS(Results!C:C,Results!$J:$J,$A32,Results!$B:$B,$C32))</f>
        <v>0</v>
      </c>
      <c r="L32" s="104">
        <f>SUM(SUMIFS(Results!H:H,Results!$B:$B,$A32,Results!$J:$J,$C32),SUMIFS(Results!D:D,Results!$J:$J,$A32,Results!$B:$B,$C32))</f>
        <v>0</v>
      </c>
      <c r="M32" s="104">
        <f>SUM(SUMIFS(Results!I:I,Results!$B:$B,$A32,Results!$J:$J,$C32),SUMIFS(Results!E:E,Results!$J:$J,$A32,Results!$B:$B,$C32))</f>
        <v>0</v>
      </c>
      <c r="N32" s="105">
        <f>SUM(SUMIFS(Results!X:X,Results!$B:$B,$A32,Results!$J:$J,$C32)/2,SUMIFS(Results!$R:$R,Results!$J:$J,$A32,Results!$B:$B,$C32)/2)</f>
        <v>0</v>
      </c>
    </row>
    <row r="33" spans="1:96" s="106" customFormat="1" ht="15" customHeight="1">
      <c r="A33" s="101" t="str">
        <f>C25</f>
        <v>Peter Ellul (Malta)</v>
      </c>
      <c r="B33" s="102" t="s">
        <v>83</v>
      </c>
      <c r="C33" s="101" t="str">
        <f>C26</f>
        <v>Derek Boswell (Jersey)</v>
      </c>
      <c r="D33" s="102" t="str">
        <f t="shared" si="7"/>
        <v>0</v>
      </c>
      <c r="E33" s="103" t="str">
        <f t="shared" si="8"/>
        <v/>
      </c>
      <c r="F33" s="103" t="str">
        <f t="shared" si="9"/>
        <v>Peter Ellul (Malta)</v>
      </c>
      <c r="G33" s="104">
        <f>SUM(SUMIFS(Results!C:C,Results!$B:$B,$A33,Results!$J:$J,$C33),SUMIFS(Results!G:G,Results!$J:$J,$A33,Results!$B:$B,$C33))</f>
        <v>0</v>
      </c>
      <c r="H33" s="104">
        <f>SUM(SUMIFS(Results!D:D,Results!$B:$B,$A33,Results!$J:$J,$C33),SUMIFS(Results!H:H,Results!$J:$J,$A33,Results!$B:$B,$C33))</f>
        <v>0</v>
      </c>
      <c r="I33" s="104">
        <f>SUM(SUMIFS(Results!E:E,Results!$B:$B,$A33,Results!$J:$J,$C33),SUMIFS(Results!I:I,Results!$J:$J,$A33,Results!$B:$B,$C33))</f>
        <v>0</v>
      </c>
      <c r="J33" s="104">
        <f>SUM(SUMIFS(Results!R:R,Results!$B:$B,$A33,Results!$J:$J,$C33)/2,SUMIFS(Results!$X:$X,Results!$J:$J,$A33,Results!$B:$B,$C33)/2)</f>
        <v>0</v>
      </c>
      <c r="K33" s="104">
        <f>SUM(SUMIFS(Results!G:G,Results!$B:$B,$A33,Results!$J:$J,$C33),SUMIFS(Results!C:C,Results!$J:$J,$A33,Results!$B:$B,$C33))</f>
        <v>0</v>
      </c>
      <c r="L33" s="104">
        <f>SUM(SUMIFS(Results!H:H,Results!$B:$B,$A33,Results!$J:$J,$C33),SUMIFS(Results!D:D,Results!$J:$J,$A33,Results!$B:$B,$C33))</f>
        <v>0</v>
      </c>
      <c r="M33" s="104">
        <f>SUM(SUMIFS(Results!I:I,Results!$B:$B,$A33,Results!$J:$J,$C33),SUMIFS(Results!E:E,Results!$J:$J,$A33,Results!$B:$B,$C33))</f>
        <v>0</v>
      </c>
      <c r="N33" s="105">
        <f>SUM(SUMIFS(Results!X:X,Results!$B:$B,$A33,Results!$J:$J,$C33)/2,SUMIFS(Results!$R:$R,Results!$J:$J,$A33,Results!$B:$B,$C33)/2)</f>
        <v>0</v>
      </c>
    </row>
    <row r="34" spans="1:96" s="106" customFormat="1" ht="15" customHeight="1">
      <c r="A34" s="101" t="str">
        <f>A33</f>
        <v>Peter Ellul (Malta)</v>
      </c>
      <c r="B34" s="102" t="s">
        <v>83</v>
      </c>
      <c r="C34" s="101" t="str">
        <f>C27</f>
        <v>Peter Bonsor (Spain)</v>
      </c>
      <c r="D34" s="102" t="str">
        <f t="shared" si="7"/>
        <v>0</v>
      </c>
      <c r="E34" s="103" t="str">
        <f t="shared" si="8"/>
        <v/>
      </c>
      <c r="F34" s="103" t="str">
        <f t="shared" si="9"/>
        <v>Peter Ellul (Malta)</v>
      </c>
      <c r="G34" s="104">
        <f>SUM(SUMIFS(Results!C:C,Results!$B:$B,$A34,Results!$J:$J,$C34),SUMIFS(Results!G:G,Results!$J:$J,$A34,Results!$B:$B,$C34))</f>
        <v>0</v>
      </c>
      <c r="H34" s="104">
        <f>SUM(SUMIFS(Results!D:D,Results!$B:$B,$A34,Results!$J:$J,$C34),SUMIFS(Results!H:H,Results!$J:$J,$A34,Results!$B:$B,$C34))</f>
        <v>0</v>
      </c>
      <c r="I34" s="104">
        <f>SUM(SUMIFS(Results!E:E,Results!$B:$B,$A34,Results!$J:$J,$C34),SUMIFS(Results!I:I,Results!$J:$J,$A34,Results!$B:$B,$C34))</f>
        <v>0</v>
      </c>
      <c r="J34" s="104">
        <f>SUM(SUMIFS(Results!R:R,Results!$B:$B,$A34,Results!$J:$J,$C34)/2,SUMIFS(Results!$X:$X,Results!$J:$J,$A34,Results!$B:$B,$C34)/2)</f>
        <v>0</v>
      </c>
      <c r="K34" s="104">
        <f>SUM(SUMIFS(Results!G:G,Results!$B:$B,$A34,Results!$J:$J,$C34),SUMIFS(Results!C:C,Results!$J:$J,$A34,Results!$B:$B,$C34))</f>
        <v>0</v>
      </c>
      <c r="L34" s="104">
        <f>SUM(SUMIFS(Results!H:H,Results!$B:$B,$A34,Results!$J:$J,$C34),SUMIFS(Results!D:D,Results!$J:$J,$A34,Results!$B:$B,$C34))</f>
        <v>0</v>
      </c>
      <c r="M34" s="104">
        <f>SUM(SUMIFS(Results!I:I,Results!$B:$B,$A34,Results!$J:$J,$C34),SUMIFS(Results!E:E,Results!$J:$J,$A34,Results!$B:$B,$C34))</f>
        <v>0</v>
      </c>
      <c r="N34" s="105">
        <f>SUM(SUMIFS(Results!X:X,Results!$B:$B,$A34,Results!$J:$J,$C34)/2,SUMIFS(Results!$R:$R,Results!$J:$J,$A34,Results!$B:$B,$C34)/2)</f>
        <v>0</v>
      </c>
    </row>
    <row r="35" spans="1:96" s="106" customFormat="1" ht="15" customHeight="1">
      <c r="A35" s="101" t="str">
        <f>A34</f>
        <v>Peter Ellul (Malta)</v>
      </c>
      <c r="B35" s="102" t="s">
        <v>83</v>
      </c>
      <c r="C35" s="101" t="str">
        <f>C28</f>
        <v>Izzat Shameer Dzulkeple (Malaysia )</v>
      </c>
      <c r="D35" s="102" t="str">
        <f t="shared" si="7"/>
        <v>0</v>
      </c>
      <c r="E35" s="103" t="str">
        <f t="shared" si="8"/>
        <v/>
      </c>
      <c r="F35" s="103" t="str">
        <f t="shared" si="9"/>
        <v>Peter Ellul (Malta)</v>
      </c>
      <c r="G35" s="104">
        <f>SUM(SUMIFS(Results!C:C,Results!$B:$B,$A35,Results!$J:$J,$C35),SUMIFS(Results!G:G,Results!$J:$J,$A35,Results!$B:$B,$C35))</f>
        <v>0</v>
      </c>
      <c r="H35" s="104">
        <f>SUM(SUMIFS(Results!D:D,Results!$B:$B,$A35,Results!$J:$J,$C35),SUMIFS(Results!H:H,Results!$J:$J,$A35,Results!$B:$B,$C35))</f>
        <v>0</v>
      </c>
      <c r="I35" s="104">
        <f>SUM(SUMIFS(Results!E:E,Results!$B:$B,$A35,Results!$J:$J,$C35),SUMIFS(Results!I:I,Results!$J:$J,$A35,Results!$B:$B,$C35))</f>
        <v>0</v>
      </c>
      <c r="J35" s="104">
        <f>SUM(SUMIFS(Results!R:R,Results!$B:$B,$A35,Results!$J:$J,$C35)/2,SUMIFS(Results!$X:$X,Results!$J:$J,$A35,Results!$B:$B,$C35)/2)</f>
        <v>0</v>
      </c>
      <c r="K35" s="104">
        <f>SUM(SUMIFS(Results!G:G,Results!$B:$B,$A35,Results!$J:$J,$C35),SUMIFS(Results!C:C,Results!$J:$J,$A35,Results!$B:$B,$C35))</f>
        <v>0</v>
      </c>
      <c r="L35" s="104">
        <f>SUM(SUMIFS(Results!H:H,Results!$B:$B,$A35,Results!$J:$J,$C35),SUMIFS(Results!D:D,Results!$J:$J,$A35,Results!$B:$B,$C35))</f>
        <v>0</v>
      </c>
      <c r="M35" s="104">
        <f>SUM(SUMIFS(Results!I:I,Results!$B:$B,$A35,Results!$J:$J,$C35),SUMIFS(Results!E:E,Results!$J:$J,$A35,Results!$B:$B,$C35))</f>
        <v>0</v>
      </c>
      <c r="N35" s="105">
        <f>SUM(SUMIFS(Results!X:X,Results!$B:$B,$A35,Results!$J:$J,$C35)/2,SUMIFS(Results!$R:$R,Results!$J:$J,$A35,Results!$B:$B,$C35)/2)</f>
        <v>0</v>
      </c>
    </row>
    <row r="36" spans="1:96" s="106" customFormat="1" ht="15" customHeight="1">
      <c r="A36" s="101" t="str">
        <f>C26</f>
        <v>Derek Boswell (Jersey)</v>
      </c>
      <c r="B36" s="102" t="s">
        <v>83</v>
      </c>
      <c r="C36" s="101" t="str">
        <f>C27</f>
        <v>Peter Bonsor (Spain)</v>
      </c>
      <c r="D36" s="102" t="str">
        <f t="shared" si="7"/>
        <v>0</v>
      </c>
      <c r="E36" s="103" t="str">
        <f t="shared" si="8"/>
        <v/>
      </c>
      <c r="F36" s="103" t="str">
        <f t="shared" si="9"/>
        <v>Derek Boswell (Jersey)</v>
      </c>
      <c r="G36" s="104">
        <f>SUM(SUMIFS(Results!C:C,Results!$B:$B,$A36,Results!$J:$J,$C36),SUMIFS(Results!G:G,Results!$J:$J,$A36,Results!$B:$B,$C36))</f>
        <v>0</v>
      </c>
      <c r="H36" s="104">
        <f>SUM(SUMIFS(Results!D:D,Results!$B:$B,$A36,Results!$J:$J,$C36),SUMIFS(Results!H:H,Results!$J:$J,$A36,Results!$B:$B,$C36))</f>
        <v>0</v>
      </c>
      <c r="I36" s="104">
        <f>SUM(SUMIFS(Results!E:E,Results!$B:$B,$A36,Results!$J:$J,$C36),SUMIFS(Results!I:I,Results!$J:$J,$A36,Results!$B:$B,$C36))</f>
        <v>0</v>
      </c>
      <c r="J36" s="104">
        <f>SUM(SUMIFS(Results!R:R,Results!$B:$B,$A36,Results!$J:$J,$C36)/2,SUMIFS(Results!$X:$X,Results!$J:$J,$A36,Results!$B:$B,$C36)/2)</f>
        <v>0</v>
      </c>
      <c r="K36" s="104">
        <f>SUM(SUMIFS(Results!G:G,Results!$B:$B,$A36,Results!$J:$J,$C36),SUMIFS(Results!C:C,Results!$J:$J,$A36,Results!$B:$B,$C36))</f>
        <v>0</v>
      </c>
      <c r="L36" s="104">
        <f>SUM(SUMIFS(Results!H:H,Results!$B:$B,$A36,Results!$J:$J,$C36),SUMIFS(Results!D:D,Results!$J:$J,$A36,Results!$B:$B,$C36))</f>
        <v>0</v>
      </c>
      <c r="M36" s="104">
        <f>SUM(SUMIFS(Results!I:I,Results!$B:$B,$A36,Results!$J:$J,$C36),SUMIFS(Results!E:E,Results!$J:$J,$A36,Results!$B:$B,$C36))</f>
        <v>0</v>
      </c>
      <c r="N36" s="105">
        <f>SUM(SUMIFS(Results!X:X,Results!$B:$B,$A36,Results!$J:$J,$C36)/2,SUMIFS(Results!$R:$R,Results!$J:$J,$A36,Results!$B:$B,$C36)/2)</f>
        <v>0</v>
      </c>
    </row>
    <row r="37" spans="1:96" s="106" customFormat="1" ht="15" customHeight="1">
      <c r="A37" s="101" t="str">
        <f>A36</f>
        <v>Derek Boswell (Jersey)</v>
      </c>
      <c r="B37" s="102" t="s">
        <v>83</v>
      </c>
      <c r="C37" s="101" t="str">
        <f>C28</f>
        <v>Izzat Shameer Dzulkeple (Malaysia )</v>
      </c>
      <c r="D37" s="102" t="str">
        <f t="shared" si="7"/>
        <v>0</v>
      </c>
      <c r="E37" s="103" t="str">
        <f t="shared" si="8"/>
        <v/>
      </c>
      <c r="F37" s="103" t="str">
        <f t="shared" si="9"/>
        <v>Derek Boswell (Jersey)</v>
      </c>
      <c r="G37" s="104">
        <f>SUM(SUMIFS(Results!C:C,Results!$B:$B,$A37,Results!$J:$J,$C37),SUMIFS(Results!G:G,Results!$J:$J,$A37,Results!$B:$B,$C37))</f>
        <v>0</v>
      </c>
      <c r="H37" s="104">
        <f>SUM(SUMIFS(Results!D:D,Results!$B:$B,$A37,Results!$J:$J,$C37),SUMIFS(Results!H:H,Results!$J:$J,$A37,Results!$B:$B,$C37))</f>
        <v>0</v>
      </c>
      <c r="I37" s="104">
        <f>SUM(SUMIFS(Results!E:E,Results!$B:$B,$A37,Results!$J:$J,$C37),SUMIFS(Results!I:I,Results!$J:$J,$A37,Results!$B:$B,$C37))</f>
        <v>0</v>
      </c>
      <c r="J37" s="104">
        <f>SUM(SUMIFS(Results!R:R,Results!$B:$B,$A37,Results!$J:$J,$C37)/2,SUMIFS(Results!$X:$X,Results!$J:$J,$A37,Results!$B:$B,$C37)/2)</f>
        <v>0</v>
      </c>
      <c r="K37" s="104">
        <f>SUM(SUMIFS(Results!G:G,Results!$B:$B,$A37,Results!$J:$J,$C37),SUMIFS(Results!C:C,Results!$J:$J,$A37,Results!$B:$B,$C37))</f>
        <v>0</v>
      </c>
      <c r="L37" s="104">
        <f>SUM(SUMIFS(Results!H:H,Results!$B:$B,$A37,Results!$J:$J,$C37),SUMIFS(Results!D:D,Results!$J:$J,$A37,Results!$B:$B,$C37))</f>
        <v>0</v>
      </c>
      <c r="M37" s="104">
        <f>SUM(SUMIFS(Results!I:I,Results!$B:$B,$A37,Results!$J:$J,$C37),SUMIFS(Results!E:E,Results!$J:$J,$A37,Results!$B:$B,$C37))</f>
        <v>0</v>
      </c>
      <c r="N37" s="105">
        <f>SUM(SUMIFS(Results!X:X,Results!$B:$B,$A37,Results!$J:$J,$C37)/2,SUMIFS(Results!$R:$R,Results!$J:$J,$A37,Results!$B:$B,$C37)/2)</f>
        <v>0</v>
      </c>
    </row>
    <row r="38" spans="1:96" s="106" customFormat="1" ht="15" customHeight="1">
      <c r="A38" s="101" t="str">
        <f>C27</f>
        <v>Peter Bonsor (Spain)</v>
      </c>
      <c r="B38" s="102" t="s">
        <v>83</v>
      </c>
      <c r="C38" s="101" t="str">
        <f>C28</f>
        <v>Izzat Shameer Dzulkeple (Malaysia )</v>
      </c>
      <c r="D38" s="102" t="str">
        <f t="shared" si="7"/>
        <v>0</v>
      </c>
      <c r="E38" s="103" t="str">
        <f t="shared" si="8"/>
        <v/>
      </c>
      <c r="F38" s="103" t="str">
        <f t="shared" si="9"/>
        <v>Peter Bonsor (Spain)</v>
      </c>
      <c r="G38" s="104">
        <f>SUM(SUMIFS(Results!C:C,Results!$B:$B,$A38,Results!$J:$J,$C38),SUMIFS(Results!G:G,Results!$J:$J,$A38,Results!$B:$B,$C38))</f>
        <v>0</v>
      </c>
      <c r="H38" s="104">
        <f>SUM(SUMIFS(Results!D:D,Results!$B:$B,$A38,Results!$J:$J,$C38),SUMIFS(Results!H:H,Results!$J:$J,$A38,Results!$B:$B,$C38))</f>
        <v>0</v>
      </c>
      <c r="I38" s="104">
        <f>SUM(SUMIFS(Results!E:E,Results!$B:$B,$A38,Results!$J:$J,$C38),SUMIFS(Results!I:I,Results!$J:$J,$A38,Results!$B:$B,$C38))</f>
        <v>0</v>
      </c>
      <c r="J38" s="104">
        <f>SUM(SUMIFS(Results!R:R,Results!$B:$B,$A38,Results!$J:$J,$C38)/2,SUMIFS(Results!$X:$X,Results!$J:$J,$A38,Results!$B:$B,$C38)/2)</f>
        <v>0</v>
      </c>
      <c r="K38" s="104">
        <f>SUM(SUMIFS(Results!G:G,Results!$B:$B,$A38,Results!$J:$J,$C38),SUMIFS(Results!C:C,Results!$J:$J,$A38,Results!$B:$B,$C38))</f>
        <v>0</v>
      </c>
      <c r="L38" s="104">
        <f>SUM(SUMIFS(Results!H:H,Results!$B:$B,$A38,Results!$J:$J,$C38),SUMIFS(Results!D:D,Results!$J:$J,$A38,Results!$B:$B,$C38))</f>
        <v>0</v>
      </c>
      <c r="M38" s="104">
        <f>SUM(SUMIFS(Results!I:I,Results!$B:$B,$A38,Results!$J:$J,$C38),SUMIFS(Results!E:E,Results!$J:$J,$A38,Results!$B:$B,$C38))</f>
        <v>0</v>
      </c>
      <c r="N38" s="105">
        <f>SUM(SUMIFS(Results!X:X,Results!$B:$B,$A38,Results!$J:$J,$C38)/2,SUMIFS(Results!$R:$R,Results!$J:$J,$A38,Results!$B:$B,$C38)/2)</f>
        <v>0</v>
      </c>
    </row>
    <row r="39" spans="1:96" s="96" customFormat="1" ht="12" thickBot="1">
      <c r="A39" s="316"/>
      <c r="B39" s="316"/>
      <c r="C39" s="316"/>
      <c r="D39" s="316"/>
      <c r="E39" s="316"/>
      <c r="F39" s="316"/>
      <c r="G39" s="316"/>
      <c r="H39" s="316"/>
      <c r="I39" s="316"/>
      <c r="J39" s="316"/>
      <c r="K39" s="316"/>
      <c r="L39" s="316"/>
      <c r="M39" s="316"/>
      <c r="N39" s="316"/>
      <c r="AS39" s="97"/>
    </row>
    <row r="40" spans="1:96" s="96" customFormat="1" ht="21" customHeight="1" thickBot="1">
      <c r="A40" s="308" t="s">
        <v>519</v>
      </c>
      <c r="B40" s="309"/>
      <c r="C40" s="309"/>
      <c r="D40" s="309"/>
      <c r="E40" s="309"/>
      <c r="F40" s="309"/>
      <c r="G40" s="309"/>
      <c r="H40" s="309"/>
      <c r="I40" s="309"/>
      <c r="J40" s="309"/>
      <c r="K40" s="309"/>
      <c r="L40" s="309"/>
      <c r="M40" s="309"/>
      <c r="N40" s="310"/>
      <c r="O40" s="106"/>
      <c r="P40" s="106"/>
      <c r="Q40" s="106"/>
      <c r="R40" s="106"/>
      <c r="S40" s="106"/>
      <c r="T40" s="106"/>
      <c r="U40" s="106"/>
      <c r="V40" s="106"/>
      <c r="W40" s="106"/>
      <c r="X40" s="106"/>
    </row>
    <row r="41" spans="1:96" s="91" customFormat="1" ht="39.950000000000003" customHeight="1">
      <c r="A41" s="311" t="s">
        <v>584</v>
      </c>
      <c r="B41" s="311"/>
      <c r="C41" s="311" t="s">
        <v>585</v>
      </c>
      <c r="D41" s="311" t="s">
        <v>586</v>
      </c>
      <c r="E41" s="311" t="s">
        <v>587</v>
      </c>
      <c r="F41" s="311" t="s">
        <v>588</v>
      </c>
      <c r="G41" s="313" t="s">
        <v>589</v>
      </c>
      <c r="H41" s="314"/>
      <c r="I41" s="314"/>
      <c r="J41" s="314"/>
      <c r="K41" s="314"/>
      <c r="L41" s="314"/>
      <c r="M41" s="314"/>
      <c r="N41" s="315"/>
      <c r="BX41" s="306" t="s">
        <v>590</v>
      </c>
      <c r="BY41" s="306"/>
      <c r="BZ41" s="306"/>
      <c r="CA41" s="306"/>
      <c r="CB41" s="306"/>
      <c r="CC41" s="306"/>
      <c r="CD41" s="306"/>
      <c r="CE41" s="306"/>
      <c r="CF41" s="306"/>
      <c r="CG41" s="306"/>
      <c r="CH41" s="306"/>
      <c r="CI41" s="306"/>
      <c r="CJ41" s="306"/>
      <c r="CK41" s="306"/>
      <c r="CL41" s="306"/>
      <c r="CM41" s="306"/>
      <c r="CN41" s="306"/>
      <c r="CO41" s="306"/>
      <c r="CP41" s="306"/>
      <c r="CQ41" s="306"/>
      <c r="CR41" s="306"/>
    </row>
    <row r="42" spans="1:96" s="91" customFormat="1" ht="39.950000000000003" customHeight="1">
      <c r="A42" s="312"/>
      <c r="B42" s="312"/>
      <c r="C42" s="312"/>
      <c r="D42" s="312"/>
      <c r="E42" s="312"/>
      <c r="F42" s="312"/>
      <c r="G42" s="98" t="s">
        <v>591</v>
      </c>
      <c r="H42" s="99" t="s">
        <v>592</v>
      </c>
      <c r="I42" s="99" t="s">
        <v>593</v>
      </c>
      <c r="J42" s="99" t="s">
        <v>561</v>
      </c>
      <c r="K42" s="98" t="s">
        <v>591</v>
      </c>
      <c r="L42" s="99" t="s">
        <v>592</v>
      </c>
      <c r="M42" s="99" t="s">
        <v>593</v>
      </c>
      <c r="N42" s="100" t="s">
        <v>561</v>
      </c>
    </row>
    <row r="43" spans="1:96" s="106" customFormat="1" ht="15" customHeight="1">
      <c r="A43" s="101" t="str">
        <f>IF('Group Calculations'!A19="","",'Group Calculations'!A19)</f>
        <v>Beat Matti (Switzerland )</v>
      </c>
      <c r="B43" s="102" t="s">
        <v>83</v>
      </c>
      <c r="C43" s="101" t="str">
        <f>IF('Group Calculations'!$A20="","",'Group Calculations'!$A20)</f>
        <v>Jason Greenslade (Guernsey )</v>
      </c>
      <c r="D43" s="102" t="str">
        <f t="shared" ref="D43:D57" si="10">IF(E43="","0",1)</f>
        <v>0</v>
      </c>
      <c r="E43" s="103" t="str">
        <f t="shared" ref="E43:E57" si="11">IF(AND(G43=0,K43=0),"",IF(J43&gt;N43,A43,IF(J43=N43,IF(I43&gt;M43,A43,C43),C43)))</f>
        <v/>
      </c>
      <c r="F43" s="103" t="str">
        <f>IF(D43=0,"",IF(E43=A43,C43,A43))</f>
        <v>Beat Matti (Switzerland )</v>
      </c>
      <c r="G43" s="104">
        <f>SUM(SUMIFS(Results!C:C,Results!$B:$B,$A43,Results!$J:$J,$C43),SUMIFS(Results!G:G,Results!$J:$J,$A43,Results!$B:$B,$C43))</f>
        <v>0</v>
      </c>
      <c r="H43" s="104">
        <f>SUM(SUMIFS(Results!D:D,Results!$B:$B,$A43,Results!$J:$J,$C43),SUMIFS(Results!H:H,Results!$J:$J,$A43,Results!$B:$B,$C43))</f>
        <v>0</v>
      </c>
      <c r="I43" s="104">
        <f>SUM(SUMIFS(Results!E:E,Results!$B:$B,$A43,Results!$J:$J,$C43),SUMIFS(Results!I:I,Results!$J:$J,$A43,Results!$B:$B,$C43))</f>
        <v>0</v>
      </c>
      <c r="J43" s="104">
        <f>SUM(SUMIFS(Results!R:R,Results!$B:$B,$A43,Results!$J:$J,$C43)/2,SUMIFS(Results!$X:$X,Results!$J:$J,$A43,Results!$B:$B,$C43)/2)</f>
        <v>0</v>
      </c>
      <c r="K43" s="104">
        <f>SUM(SUMIFS(Results!G:G,Results!$B:$B,$A43,Results!$J:$J,$C43),SUMIFS(Results!C:C,Results!$J:$J,$A43,Results!$B:$B,$C43))</f>
        <v>0</v>
      </c>
      <c r="L43" s="104">
        <f>SUM(SUMIFS(Results!H:H,Results!$B:$B,$A43,Results!$J:$J,$C43),SUMIFS(Results!D:D,Results!$J:$J,$A43,Results!$B:$B,$C43))</f>
        <v>0</v>
      </c>
      <c r="M43" s="104">
        <f>SUM(SUMIFS(Results!I:I,Results!$B:$B,$A43,Results!$J:$J,$C43),SUMIFS(Results!E:E,Results!$J:$J,$A43,Results!$B:$B,$C43))</f>
        <v>0</v>
      </c>
      <c r="N43" s="105">
        <f>SUM(SUMIFS(Results!X:X,Results!$B:$B,$A43,Results!$J:$J,$C43)/2,SUMIFS(Results!$R:$R,Results!$J:$J,$A43,Results!$B:$B,$C43)/2)</f>
        <v>0</v>
      </c>
    </row>
    <row r="44" spans="1:96" s="106" customFormat="1" ht="15" customHeight="1">
      <c r="A44" s="101" t="str">
        <f>A43</f>
        <v>Beat Matti (Switzerland )</v>
      </c>
      <c r="B44" s="102" t="s">
        <v>83</v>
      </c>
      <c r="C44" s="101" t="str">
        <f>IF('Group Calculations'!$A21="","",'Group Calculations'!$A21)</f>
        <v>Michael Stepney (Scotland)</v>
      </c>
      <c r="D44" s="102" t="str">
        <f t="shared" si="10"/>
        <v>0</v>
      </c>
      <c r="E44" s="103" t="str">
        <f t="shared" si="11"/>
        <v/>
      </c>
      <c r="F44" s="103" t="str">
        <f t="shared" ref="F44:F57" si="12">IF(D44=0,"",IF(E44=A44,C44,A44))</f>
        <v>Beat Matti (Switzerland )</v>
      </c>
      <c r="G44" s="104">
        <f>SUM(SUMIFS(Results!C:C,Results!$B:$B,$A44,Results!$J:$J,$C44),SUMIFS(Results!G:G,Results!$J:$J,$A44,Results!$B:$B,$C44))</f>
        <v>0</v>
      </c>
      <c r="H44" s="104">
        <f>SUM(SUMIFS(Results!D:D,Results!$B:$B,$A44,Results!$J:$J,$C44),SUMIFS(Results!H:H,Results!$J:$J,$A44,Results!$B:$B,$C44))</f>
        <v>0</v>
      </c>
      <c r="I44" s="104">
        <f>SUM(SUMIFS(Results!E:E,Results!$B:$B,$A44,Results!$J:$J,$C44),SUMIFS(Results!I:I,Results!$J:$J,$A44,Results!$B:$B,$C44))</f>
        <v>0</v>
      </c>
      <c r="J44" s="104">
        <f>SUM(SUMIFS(Results!R:R,Results!$B:$B,$A44,Results!$J:$J,$C44)/2,SUMIFS(Results!$X:$X,Results!$J:$J,$A44,Results!$B:$B,$C44)/2)</f>
        <v>0</v>
      </c>
      <c r="K44" s="104">
        <f>SUM(SUMIFS(Results!G:G,Results!$B:$B,$A44,Results!$J:$J,$C44),SUMIFS(Results!C:C,Results!$J:$J,$A44,Results!$B:$B,$C44))</f>
        <v>0</v>
      </c>
      <c r="L44" s="104">
        <f>SUM(SUMIFS(Results!H:H,Results!$B:$B,$A44,Results!$J:$J,$C44),SUMIFS(Results!D:D,Results!$J:$J,$A44,Results!$B:$B,$C44))</f>
        <v>0</v>
      </c>
      <c r="M44" s="104">
        <f>SUM(SUMIFS(Results!I:I,Results!$B:$B,$A44,Results!$J:$J,$C44),SUMIFS(Results!E:E,Results!$J:$J,$A44,Results!$B:$B,$C44))</f>
        <v>0</v>
      </c>
      <c r="N44" s="105">
        <f>SUM(SUMIFS(Results!X:X,Results!$B:$B,$A44,Results!$J:$J,$C44)/2,SUMIFS(Results!$R:$R,Results!$J:$J,$A44,Results!$B:$B,$C44)/2)</f>
        <v>0</v>
      </c>
    </row>
    <row r="45" spans="1:96" s="106" customFormat="1" ht="15" customHeight="1">
      <c r="A45" s="101" t="str">
        <f>A44</f>
        <v>Beat Matti (Switzerland )</v>
      </c>
      <c r="B45" s="102" t="s">
        <v>83</v>
      </c>
      <c r="C45" s="101" t="str">
        <f>IF('Group Calculations'!$A22="","",'Group Calculations'!$A22)</f>
        <v>Carel Aaron Olivier (Namibia)</v>
      </c>
      <c r="D45" s="102" t="str">
        <f t="shared" si="10"/>
        <v>0</v>
      </c>
      <c r="E45" s="103" t="str">
        <f t="shared" si="11"/>
        <v/>
      </c>
      <c r="F45" s="103" t="str">
        <f t="shared" si="12"/>
        <v>Beat Matti (Switzerland )</v>
      </c>
      <c r="G45" s="104">
        <f>SUM(SUMIFS(Results!C:C,Results!$B:$B,$A45,Results!$J:$J,$C45),SUMIFS(Results!G:G,Results!$J:$J,$A45,Results!$B:$B,$C45))</f>
        <v>0</v>
      </c>
      <c r="H45" s="104">
        <f>SUM(SUMIFS(Results!D:D,Results!$B:$B,$A45,Results!$J:$J,$C45),SUMIFS(Results!H:H,Results!$J:$J,$A45,Results!$B:$B,$C45))</f>
        <v>0</v>
      </c>
      <c r="I45" s="104">
        <f>SUM(SUMIFS(Results!E:E,Results!$B:$B,$A45,Results!$J:$J,$C45),SUMIFS(Results!I:I,Results!$J:$J,$A45,Results!$B:$B,$C45))</f>
        <v>0</v>
      </c>
      <c r="J45" s="104">
        <f>SUM(SUMIFS(Results!R:R,Results!$B:$B,$A45,Results!$J:$J,$C45)/2,SUMIFS(Results!$X:$X,Results!$J:$J,$A45,Results!$B:$B,$C45)/2)</f>
        <v>0</v>
      </c>
      <c r="K45" s="104">
        <f>SUM(SUMIFS(Results!G:G,Results!$B:$B,$A45,Results!$J:$J,$C45),SUMIFS(Results!C:C,Results!$J:$J,$A45,Results!$B:$B,$C45))</f>
        <v>0</v>
      </c>
      <c r="L45" s="104">
        <f>SUM(SUMIFS(Results!H:H,Results!$B:$B,$A45,Results!$J:$J,$C45),SUMIFS(Results!D:D,Results!$J:$J,$A45,Results!$B:$B,$C45))</f>
        <v>0</v>
      </c>
      <c r="M45" s="104">
        <f>SUM(SUMIFS(Results!I:I,Results!$B:$B,$A45,Results!$J:$J,$C45),SUMIFS(Results!E:E,Results!$J:$J,$A45,Results!$B:$B,$C45))</f>
        <v>0</v>
      </c>
      <c r="N45" s="105">
        <f>SUM(SUMIFS(Results!X:X,Results!$B:$B,$A45,Results!$J:$J,$C45)/2,SUMIFS(Results!$R:$R,Results!$J:$J,$A45,Results!$B:$B,$C45)/2)</f>
        <v>0</v>
      </c>
    </row>
    <row r="46" spans="1:96" s="106" customFormat="1" ht="15" customHeight="1">
      <c r="A46" s="101" t="str">
        <f>A45</f>
        <v>Beat Matti (Switzerland )</v>
      </c>
      <c r="B46" s="102" t="s">
        <v>83</v>
      </c>
      <c r="C46" s="101" t="str">
        <f>IF('Group Calculations'!$A23="","",'Group Calculations'!$A23)</f>
        <v>Lars Olov Backgren (Sweden )</v>
      </c>
      <c r="D46" s="102" t="str">
        <f t="shared" si="10"/>
        <v>0</v>
      </c>
      <c r="E46" s="103" t="str">
        <f t="shared" si="11"/>
        <v/>
      </c>
      <c r="F46" s="103" t="str">
        <f t="shared" si="12"/>
        <v>Beat Matti (Switzerland )</v>
      </c>
      <c r="G46" s="104">
        <f>SUM(SUMIFS(Results!C:C,Results!$B:$B,$A46,Results!$J:$J,$C46),SUMIFS(Results!G:G,Results!$J:$J,$A46,Results!$B:$B,$C46))</f>
        <v>0</v>
      </c>
      <c r="H46" s="104">
        <f>SUM(SUMIFS(Results!D:D,Results!$B:$B,$A46,Results!$J:$J,$C46),SUMIFS(Results!H:H,Results!$J:$J,$A46,Results!$B:$B,$C46))</f>
        <v>0</v>
      </c>
      <c r="I46" s="104">
        <f>SUM(SUMIFS(Results!E:E,Results!$B:$B,$A46,Results!$J:$J,$C46),SUMIFS(Results!I:I,Results!$J:$J,$A46,Results!$B:$B,$C46))</f>
        <v>0</v>
      </c>
      <c r="J46" s="104">
        <f>SUM(SUMIFS(Results!R:R,Results!$B:$B,$A46,Results!$J:$J,$C46)/2,SUMIFS(Results!$X:$X,Results!$J:$J,$A46,Results!$B:$B,$C46)/2)</f>
        <v>0</v>
      </c>
      <c r="K46" s="104">
        <f>SUM(SUMIFS(Results!G:G,Results!$B:$B,$A46,Results!$J:$J,$C46),SUMIFS(Results!C:C,Results!$J:$J,$A46,Results!$B:$B,$C46))</f>
        <v>0</v>
      </c>
      <c r="L46" s="104">
        <f>SUM(SUMIFS(Results!H:H,Results!$B:$B,$A46,Results!$J:$J,$C46),SUMIFS(Results!D:D,Results!$J:$J,$A46,Results!$B:$B,$C46))</f>
        <v>0</v>
      </c>
      <c r="M46" s="104">
        <f>SUM(SUMIFS(Results!I:I,Results!$B:$B,$A46,Results!$J:$J,$C46),SUMIFS(Results!E:E,Results!$J:$J,$A46,Results!$B:$B,$C46))</f>
        <v>0</v>
      </c>
      <c r="N46" s="105">
        <f>SUM(SUMIFS(Results!X:X,Results!$B:$B,$A46,Results!$J:$J,$C46)/2,SUMIFS(Results!$R:$R,Results!$J:$J,$A46,Results!$B:$B,$C46)/2)</f>
        <v>0</v>
      </c>
    </row>
    <row r="47" spans="1:96" s="106" customFormat="1" ht="15" customHeight="1">
      <c r="A47" s="101" t="str">
        <f>A46</f>
        <v>Beat Matti (Switzerland )</v>
      </c>
      <c r="B47" s="102" t="s">
        <v>83</v>
      </c>
      <c r="C47" s="101" t="str">
        <f>IF('Group Calculations'!$A24="","",'Group Calculations'!$A24)</f>
        <v>Maxime Faure  (France)</v>
      </c>
      <c r="D47" s="102" t="str">
        <f t="shared" si="10"/>
        <v>0</v>
      </c>
      <c r="E47" s="103" t="str">
        <f t="shared" si="11"/>
        <v/>
      </c>
      <c r="F47" s="103" t="str">
        <f t="shared" si="12"/>
        <v>Beat Matti (Switzerland )</v>
      </c>
      <c r="G47" s="104">
        <f>SUM(SUMIFS(Results!C:C,Results!$B:$B,$A47,Results!$J:$J,$C47),SUMIFS(Results!G:G,Results!$J:$J,$A47,Results!$B:$B,$C47))</f>
        <v>0</v>
      </c>
      <c r="H47" s="104">
        <f>SUM(SUMIFS(Results!D:D,Results!$B:$B,$A47,Results!$J:$J,$C47),SUMIFS(Results!H:H,Results!$J:$J,$A47,Results!$B:$B,$C47))</f>
        <v>0</v>
      </c>
      <c r="I47" s="104">
        <f>SUM(SUMIFS(Results!E:E,Results!$B:$B,$A47,Results!$J:$J,$C47),SUMIFS(Results!I:I,Results!$J:$J,$A47,Results!$B:$B,$C47))</f>
        <v>0</v>
      </c>
      <c r="J47" s="104">
        <f>SUM(SUMIFS(Results!R:R,Results!$B:$B,$A47,Results!$J:$J,$C47)/2,SUMIFS(Results!$X:$X,Results!$J:$J,$A47,Results!$B:$B,$C47)/2)</f>
        <v>0</v>
      </c>
      <c r="K47" s="104">
        <f>SUM(SUMIFS(Results!G:G,Results!$B:$B,$A47,Results!$J:$J,$C47),SUMIFS(Results!C:C,Results!$J:$J,$A47,Results!$B:$B,$C47))</f>
        <v>0</v>
      </c>
      <c r="L47" s="104">
        <f>SUM(SUMIFS(Results!H:H,Results!$B:$B,$A47,Results!$J:$J,$C47),SUMIFS(Results!D:D,Results!$J:$J,$A47,Results!$B:$B,$C47))</f>
        <v>0</v>
      </c>
      <c r="M47" s="104">
        <f>SUM(SUMIFS(Results!I:I,Results!$B:$B,$A47,Results!$J:$J,$C47),SUMIFS(Results!E:E,Results!$J:$J,$A47,Results!$B:$B,$C47))</f>
        <v>0</v>
      </c>
      <c r="N47" s="105">
        <f>SUM(SUMIFS(Results!X:X,Results!$B:$B,$A47,Results!$J:$J,$C47)/2,SUMIFS(Results!$R:$R,Results!$J:$J,$A47,Results!$B:$B,$C47)/2)</f>
        <v>0</v>
      </c>
    </row>
    <row r="48" spans="1:96" s="106" customFormat="1" ht="15" customHeight="1">
      <c r="A48" s="101" t="str">
        <f>C43</f>
        <v>Jason Greenslade (Guernsey )</v>
      </c>
      <c r="B48" s="102" t="s">
        <v>83</v>
      </c>
      <c r="C48" s="101" t="str">
        <f>C44</f>
        <v>Michael Stepney (Scotland)</v>
      </c>
      <c r="D48" s="102" t="str">
        <f t="shared" si="10"/>
        <v>0</v>
      </c>
      <c r="E48" s="103" t="str">
        <f t="shared" si="11"/>
        <v/>
      </c>
      <c r="F48" s="103" t="str">
        <f t="shared" si="12"/>
        <v>Jason Greenslade (Guernsey )</v>
      </c>
      <c r="G48" s="104">
        <f>SUM(SUMIFS(Results!C:C,Results!$B:$B,$A48,Results!$J:$J,$C48),SUMIFS(Results!G:G,Results!$J:$J,$A48,Results!$B:$B,$C48))</f>
        <v>0</v>
      </c>
      <c r="H48" s="104">
        <f>SUM(SUMIFS(Results!D:D,Results!$B:$B,$A48,Results!$J:$J,$C48),SUMIFS(Results!H:H,Results!$J:$J,$A48,Results!$B:$B,$C48))</f>
        <v>0</v>
      </c>
      <c r="I48" s="104">
        <f>SUM(SUMIFS(Results!E:E,Results!$B:$B,$A48,Results!$J:$J,$C48),SUMIFS(Results!I:I,Results!$J:$J,$A48,Results!$B:$B,$C48))</f>
        <v>0</v>
      </c>
      <c r="J48" s="104">
        <f>SUM(SUMIFS(Results!R:R,Results!$B:$B,$A48,Results!$J:$J,$C48)/2,SUMIFS(Results!$X:$X,Results!$J:$J,$A48,Results!$B:$B,$C48)/2)</f>
        <v>0</v>
      </c>
      <c r="K48" s="104">
        <f>SUM(SUMIFS(Results!G:G,Results!$B:$B,$A48,Results!$J:$J,$C48),SUMIFS(Results!C:C,Results!$J:$J,$A48,Results!$B:$B,$C48))</f>
        <v>0</v>
      </c>
      <c r="L48" s="104">
        <f>SUM(SUMIFS(Results!H:H,Results!$B:$B,$A48,Results!$J:$J,$C48),SUMIFS(Results!D:D,Results!$J:$J,$A48,Results!$B:$B,$C48))</f>
        <v>0</v>
      </c>
      <c r="M48" s="104">
        <f>SUM(SUMIFS(Results!I:I,Results!$B:$B,$A48,Results!$J:$J,$C48),SUMIFS(Results!E:E,Results!$J:$J,$A48,Results!$B:$B,$C48))</f>
        <v>0</v>
      </c>
      <c r="N48" s="105">
        <f>SUM(SUMIFS(Results!X:X,Results!$B:$B,$A48,Results!$J:$J,$C48)/2,SUMIFS(Results!$R:$R,Results!$J:$J,$A48,Results!$B:$B,$C48)/2)</f>
        <v>0</v>
      </c>
    </row>
    <row r="49" spans="1:96" s="106" customFormat="1" ht="15" customHeight="1">
      <c r="A49" s="101" t="str">
        <f>A48</f>
        <v>Jason Greenslade (Guernsey )</v>
      </c>
      <c r="B49" s="102" t="s">
        <v>83</v>
      </c>
      <c r="C49" s="101" t="str">
        <f>C45</f>
        <v>Carel Aaron Olivier (Namibia)</v>
      </c>
      <c r="D49" s="102" t="str">
        <f t="shared" si="10"/>
        <v>0</v>
      </c>
      <c r="E49" s="103" t="str">
        <f t="shared" si="11"/>
        <v/>
      </c>
      <c r="F49" s="103" t="str">
        <f t="shared" si="12"/>
        <v>Jason Greenslade (Guernsey )</v>
      </c>
      <c r="G49" s="104">
        <f>SUM(SUMIFS(Results!C:C,Results!$B:$B,$A49,Results!$J:$J,$C49),SUMIFS(Results!G:G,Results!$J:$J,$A49,Results!$B:$B,$C49))</f>
        <v>0</v>
      </c>
      <c r="H49" s="104">
        <f>SUM(SUMIFS(Results!D:D,Results!$B:$B,$A49,Results!$J:$J,$C49),SUMIFS(Results!H:H,Results!$J:$J,$A49,Results!$B:$B,$C49))</f>
        <v>0</v>
      </c>
      <c r="I49" s="104">
        <f>SUM(SUMIFS(Results!E:E,Results!$B:$B,$A49,Results!$J:$J,$C49),SUMIFS(Results!I:I,Results!$J:$J,$A49,Results!$B:$B,$C49))</f>
        <v>0</v>
      </c>
      <c r="J49" s="104">
        <f>SUM(SUMIFS(Results!R:R,Results!$B:$B,$A49,Results!$J:$J,$C49)/2,SUMIFS(Results!$X:$X,Results!$J:$J,$A49,Results!$B:$B,$C49)/2)</f>
        <v>0</v>
      </c>
      <c r="K49" s="104">
        <f>SUM(SUMIFS(Results!G:G,Results!$B:$B,$A49,Results!$J:$J,$C49),SUMIFS(Results!C:C,Results!$J:$J,$A49,Results!$B:$B,$C49))</f>
        <v>0</v>
      </c>
      <c r="L49" s="104">
        <f>SUM(SUMIFS(Results!H:H,Results!$B:$B,$A49,Results!$J:$J,$C49),SUMIFS(Results!D:D,Results!$J:$J,$A49,Results!$B:$B,$C49))</f>
        <v>0</v>
      </c>
      <c r="M49" s="104">
        <f>SUM(SUMIFS(Results!I:I,Results!$B:$B,$A49,Results!$J:$J,$C49),SUMIFS(Results!E:E,Results!$J:$J,$A49,Results!$B:$B,$C49))</f>
        <v>0</v>
      </c>
      <c r="N49" s="105">
        <f>SUM(SUMIFS(Results!X:X,Results!$B:$B,$A49,Results!$J:$J,$C49)/2,SUMIFS(Results!$R:$R,Results!$J:$J,$A49,Results!$B:$B,$C49)/2)</f>
        <v>0</v>
      </c>
    </row>
    <row r="50" spans="1:96" s="106" customFormat="1" ht="15" customHeight="1">
      <c r="A50" s="101" t="str">
        <f>A49</f>
        <v>Jason Greenslade (Guernsey )</v>
      </c>
      <c r="B50" s="102" t="s">
        <v>83</v>
      </c>
      <c r="C50" s="101" t="str">
        <f>C46</f>
        <v>Lars Olov Backgren (Sweden )</v>
      </c>
      <c r="D50" s="102" t="str">
        <f t="shared" si="10"/>
        <v>0</v>
      </c>
      <c r="E50" s="103" t="str">
        <f t="shared" si="11"/>
        <v/>
      </c>
      <c r="F50" s="103" t="str">
        <f t="shared" si="12"/>
        <v>Jason Greenslade (Guernsey )</v>
      </c>
      <c r="G50" s="104">
        <f>SUM(SUMIFS(Results!C:C,Results!$B:$B,$A50,Results!$J:$J,$C50),SUMIFS(Results!G:G,Results!$J:$J,$A50,Results!$B:$B,$C50))</f>
        <v>0</v>
      </c>
      <c r="H50" s="104">
        <f>SUM(SUMIFS(Results!D:D,Results!$B:$B,$A50,Results!$J:$J,$C50),SUMIFS(Results!H:H,Results!$J:$J,$A50,Results!$B:$B,$C50))</f>
        <v>0</v>
      </c>
      <c r="I50" s="104">
        <f>SUM(SUMIFS(Results!E:E,Results!$B:$B,$A50,Results!$J:$J,$C50),SUMIFS(Results!I:I,Results!$J:$J,$A50,Results!$B:$B,$C50))</f>
        <v>0</v>
      </c>
      <c r="J50" s="104">
        <f>SUM(SUMIFS(Results!R:R,Results!$B:$B,$A50,Results!$J:$J,$C50)/2,SUMIFS(Results!$X:$X,Results!$J:$J,$A50,Results!$B:$B,$C50)/2)</f>
        <v>0</v>
      </c>
      <c r="K50" s="104">
        <f>SUM(SUMIFS(Results!G:G,Results!$B:$B,$A50,Results!$J:$J,$C50),SUMIFS(Results!C:C,Results!$J:$J,$A50,Results!$B:$B,$C50))</f>
        <v>0</v>
      </c>
      <c r="L50" s="104">
        <f>SUM(SUMIFS(Results!H:H,Results!$B:$B,$A50,Results!$J:$J,$C50),SUMIFS(Results!D:D,Results!$J:$J,$A50,Results!$B:$B,$C50))</f>
        <v>0</v>
      </c>
      <c r="M50" s="104">
        <f>SUM(SUMIFS(Results!I:I,Results!$B:$B,$A50,Results!$J:$J,$C50),SUMIFS(Results!E:E,Results!$J:$J,$A50,Results!$B:$B,$C50))</f>
        <v>0</v>
      </c>
      <c r="N50" s="105">
        <f>SUM(SUMIFS(Results!X:X,Results!$B:$B,$A50,Results!$J:$J,$C50)/2,SUMIFS(Results!$R:$R,Results!$J:$J,$A50,Results!$B:$B,$C50)/2)</f>
        <v>0</v>
      </c>
    </row>
    <row r="51" spans="1:96" s="106" customFormat="1" ht="15" customHeight="1">
      <c r="A51" s="101" t="str">
        <f>A50</f>
        <v>Jason Greenslade (Guernsey )</v>
      </c>
      <c r="B51" s="102" t="s">
        <v>83</v>
      </c>
      <c r="C51" s="101" t="str">
        <f>C47</f>
        <v>Maxime Faure  (France)</v>
      </c>
      <c r="D51" s="102" t="str">
        <f t="shared" si="10"/>
        <v>0</v>
      </c>
      <c r="E51" s="103" t="str">
        <f t="shared" si="11"/>
        <v/>
      </c>
      <c r="F51" s="103" t="str">
        <f t="shared" si="12"/>
        <v>Jason Greenslade (Guernsey )</v>
      </c>
      <c r="G51" s="104">
        <f>SUM(SUMIFS(Results!C:C,Results!$B:$B,$A51,Results!$J:$J,$C51),SUMIFS(Results!G:G,Results!$J:$J,$A51,Results!$B:$B,$C51))</f>
        <v>0</v>
      </c>
      <c r="H51" s="104">
        <f>SUM(SUMIFS(Results!D:D,Results!$B:$B,$A51,Results!$J:$J,$C51),SUMIFS(Results!H:H,Results!$J:$J,$A51,Results!$B:$B,$C51))</f>
        <v>0</v>
      </c>
      <c r="I51" s="104">
        <f>SUM(SUMIFS(Results!E:E,Results!$B:$B,$A51,Results!$J:$J,$C51),SUMIFS(Results!I:I,Results!$J:$J,$A51,Results!$B:$B,$C51))</f>
        <v>0</v>
      </c>
      <c r="J51" s="104">
        <f>SUM(SUMIFS(Results!R:R,Results!$B:$B,$A51,Results!$J:$J,$C51)/2,SUMIFS(Results!$X:$X,Results!$J:$J,$A51,Results!$B:$B,$C51)/2)</f>
        <v>0</v>
      </c>
      <c r="K51" s="104">
        <f>SUM(SUMIFS(Results!G:G,Results!$B:$B,$A51,Results!$J:$J,$C51),SUMIFS(Results!C:C,Results!$J:$J,$A51,Results!$B:$B,$C51))</f>
        <v>0</v>
      </c>
      <c r="L51" s="104">
        <f>SUM(SUMIFS(Results!H:H,Results!$B:$B,$A51,Results!$J:$J,$C51),SUMIFS(Results!D:D,Results!$J:$J,$A51,Results!$B:$B,$C51))</f>
        <v>0</v>
      </c>
      <c r="M51" s="104">
        <f>SUM(SUMIFS(Results!I:I,Results!$B:$B,$A51,Results!$J:$J,$C51),SUMIFS(Results!E:E,Results!$J:$J,$A51,Results!$B:$B,$C51))</f>
        <v>0</v>
      </c>
      <c r="N51" s="105">
        <f>SUM(SUMIFS(Results!X:X,Results!$B:$B,$A51,Results!$J:$J,$C51)/2,SUMIFS(Results!$R:$R,Results!$J:$J,$A51,Results!$B:$B,$C51)/2)</f>
        <v>0</v>
      </c>
    </row>
    <row r="52" spans="1:96" s="106" customFormat="1" ht="15" customHeight="1">
      <c r="A52" s="101" t="str">
        <f>C44</f>
        <v>Michael Stepney (Scotland)</v>
      </c>
      <c r="B52" s="102" t="s">
        <v>83</v>
      </c>
      <c r="C52" s="101" t="str">
        <f>C45</f>
        <v>Carel Aaron Olivier (Namibia)</v>
      </c>
      <c r="D52" s="102" t="str">
        <f t="shared" si="10"/>
        <v>0</v>
      </c>
      <c r="E52" s="103" t="str">
        <f t="shared" si="11"/>
        <v/>
      </c>
      <c r="F52" s="103" t="str">
        <f t="shared" si="12"/>
        <v>Michael Stepney (Scotland)</v>
      </c>
      <c r="G52" s="104">
        <f>SUM(SUMIFS(Results!C:C,Results!$B:$B,$A52,Results!$J:$J,$C52),SUMIFS(Results!G:G,Results!$J:$J,$A52,Results!$B:$B,$C52))</f>
        <v>0</v>
      </c>
      <c r="H52" s="104">
        <f>SUM(SUMIFS(Results!D:D,Results!$B:$B,$A52,Results!$J:$J,$C52),SUMIFS(Results!H:H,Results!$J:$J,$A52,Results!$B:$B,$C52))</f>
        <v>0</v>
      </c>
      <c r="I52" s="104">
        <f>SUM(SUMIFS(Results!E:E,Results!$B:$B,$A52,Results!$J:$J,$C52),SUMIFS(Results!I:I,Results!$J:$J,$A52,Results!$B:$B,$C52))</f>
        <v>0</v>
      </c>
      <c r="J52" s="104">
        <f>SUM(SUMIFS(Results!R:R,Results!$B:$B,$A52,Results!$J:$J,$C52)/2,SUMIFS(Results!$X:$X,Results!$J:$J,$A52,Results!$B:$B,$C52)/2)</f>
        <v>0</v>
      </c>
      <c r="K52" s="104">
        <f>SUM(SUMIFS(Results!G:G,Results!$B:$B,$A52,Results!$J:$J,$C52),SUMIFS(Results!C:C,Results!$J:$J,$A52,Results!$B:$B,$C52))</f>
        <v>0</v>
      </c>
      <c r="L52" s="104">
        <f>SUM(SUMIFS(Results!H:H,Results!$B:$B,$A52,Results!$J:$J,$C52),SUMIFS(Results!D:D,Results!$J:$J,$A52,Results!$B:$B,$C52))</f>
        <v>0</v>
      </c>
      <c r="M52" s="104">
        <f>SUM(SUMIFS(Results!I:I,Results!$B:$B,$A52,Results!$J:$J,$C52),SUMIFS(Results!E:E,Results!$J:$J,$A52,Results!$B:$B,$C52))</f>
        <v>0</v>
      </c>
      <c r="N52" s="105">
        <f>SUM(SUMIFS(Results!X:X,Results!$B:$B,$A52,Results!$J:$J,$C52)/2,SUMIFS(Results!$R:$R,Results!$J:$J,$A52,Results!$B:$B,$C52)/2)</f>
        <v>0</v>
      </c>
    </row>
    <row r="53" spans="1:96" s="106" customFormat="1" ht="15" customHeight="1">
      <c r="A53" s="101" t="str">
        <f>A52</f>
        <v>Michael Stepney (Scotland)</v>
      </c>
      <c r="B53" s="102" t="s">
        <v>83</v>
      </c>
      <c r="C53" s="101" t="str">
        <f>C46</f>
        <v>Lars Olov Backgren (Sweden )</v>
      </c>
      <c r="D53" s="102" t="str">
        <f t="shared" si="10"/>
        <v>0</v>
      </c>
      <c r="E53" s="103" t="str">
        <f t="shared" si="11"/>
        <v/>
      </c>
      <c r="F53" s="103" t="str">
        <f t="shared" si="12"/>
        <v>Michael Stepney (Scotland)</v>
      </c>
      <c r="G53" s="104">
        <f>SUM(SUMIFS(Results!C:C,Results!$B:$B,$A53,Results!$J:$J,$C53),SUMIFS(Results!G:G,Results!$J:$J,$A53,Results!$B:$B,$C53))</f>
        <v>0</v>
      </c>
      <c r="H53" s="104">
        <f>SUM(SUMIFS(Results!D:D,Results!$B:$B,$A53,Results!$J:$J,$C53),SUMIFS(Results!H:H,Results!$J:$J,$A53,Results!$B:$B,$C53))</f>
        <v>0</v>
      </c>
      <c r="I53" s="104">
        <f>SUM(SUMIFS(Results!E:E,Results!$B:$B,$A53,Results!$J:$J,$C53),SUMIFS(Results!I:I,Results!$J:$J,$A53,Results!$B:$B,$C53))</f>
        <v>0</v>
      </c>
      <c r="J53" s="104">
        <f>SUM(SUMIFS(Results!R:R,Results!$B:$B,$A53,Results!$J:$J,$C53)/2,SUMIFS(Results!$X:$X,Results!$J:$J,$A53,Results!$B:$B,$C53)/2)</f>
        <v>0</v>
      </c>
      <c r="K53" s="104">
        <f>SUM(SUMIFS(Results!G:G,Results!$B:$B,$A53,Results!$J:$J,$C53),SUMIFS(Results!C:C,Results!$J:$J,$A53,Results!$B:$B,$C53))</f>
        <v>0</v>
      </c>
      <c r="L53" s="104">
        <f>SUM(SUMIFS(Results!H:H,Results!$B:$B,$A53,Results!$J:$J,$C53),SUMIFS(Results!D:D,Results!$J:$J,$A53,Results!$B:$B,$C53))</f>
        <v>0</v>
      </c>
      <c r="M53" s="104">
        <f>SUM(SUMIFS(Results!I:I,Results!$B:$B,$A53,Results!$J:$J,$C53),SUMIFS(Results!E:E,Results!$J:$J,$A53,Results!$B:$B,$C53))</f>
        <v>0</v>
      </c>
      <c r="N53" s="105">
        <f>SUM(SUMIFS(Results!X:X,Results!$B:$B,$A53,Results!$J:$J,$C53)/2,SUMIFS(Results!$R:$R,Results!$J:$J,$A53,Results!$B:$B,$C53)/2)</f>
        <v>0</v>
      </c>
    </row>
    <row r="54" spans="1:96" s="106" customFormat="1" ht="15" customHeight="1">
      <c r="A54" s="101" t="str">
        <f>A53</f>
        <v>Michael Stepney (Scotland)</v>
      </c>
      <c r="B54" s="102" t="s">
        <v>83</v>
      </c>
      <c r="C54" s="101" t="str">
        <f>C47</f>
        <v>Maxime Faure  (France)</v>
      </c>
      <c r="D54" s="102" t="str">
        <f t="shared" si="10"/>
        <v>0</v>
      </c>
      <c r="E54" s="103" t="str">
        <f t="shared" si="11"/>
        <v/>
      </c>
      <c r="F54" s="103" t="str">
        <f t="shared" si="12"/>
        <v>Michael Stepney (Scotland)</v>
      </c>
      <c r="G54" s="104">
        <f>SUM(SUMIFS(Results!C:C,Results!$B:$B,$A54,Results!$J:$J,$C54),SUMIFS(Results!G:G,Results!$J:$J,$A54,Results!$B:$B,$C54))</f>
        <v>0</v>
      </c>
      <c r="H54" s="104">
        <f>SUM(SUMIFS(Results!D:D,Results!$B:$B,$A54,Results!$J:$J,$C54),SUMIFS(Results!H:H,Results!$J:$J,$A54,Results!$B:$B,$C54))</f>
        <v>0</v>
      </c>
      <c r="I54" s="104">
        <f>SUM(SUMIFS(Results!E:E,Results!$B:$B,$A54,Results!$J:$J,$C54),SUMIFS(Results!I:I,Results!$J:$J,$A54,Results!$B:$B,$C54))</f>
        <v>0</v>
      </c>
      <c r="J54" s="104">
        <f>SUM(SUMIFS(Results!R:R,Results!$B:$B,$A54,Results!$J:$J,$C54)/2,SUMIFS(Results!$X:$X,Results!$J:$J,$A54,Results!$B:$B,$C54)/2)</f>
        <v>0</v>
      </c>
      <c r="K54" s="104">
        <f>SUM(SUMIFS(Results!G:G,Results!$B:$B,$A54,Results!$J:$J,$C54),SUMIFS(Results!C:C,Results!$J:$J,$A54,Results!$B:$B,$C54))</f>
        <v>0</v>
      </c>
      <c r="L54" s="104">
        <f>SUM(SUMIFS(Results!H:H,Results!$B:$B,$A54,Results!$J:$J,$C54),SUMIFS(Results!D:D,Results!$J:$J,$A54,Results!$B:$B,$C54))</f>
        <v>0</v>
      </c>
      <c r="M54" s="104">
        <f>SUM(SUMIFS(Results!I:I,Results!$B:$B,$A54,Results!$J:$J,$C54),SUMIFS(Results!E:E,Results!$J:$J,$A54,Results!$B:$B,$C54))</f>
        <v>0</v>
      </c>
      <c r="N54" s="105">
        <f>SUM(SUMIFS(Results!X:X,Results!$B:$B,$A54,Results!$J:$J,$C54)/2,SUMIFS(Results!$R:$R,Results!$J:$J,$A54,Results!$B:$B,$C54)/2)</f>
        <v>0</v>
      </c>
    </row>
    <row r="55" spans="1:96" s="106" customFormat="1" ht="15" customHeight="1">
      <c r="A55" s="101" t="str">
        <f>C45</f>
        <v>Carel Aaron Olivier (Namibia)</v>
      </c>
      <c r="B55" s="102" t="s">
        <v>83</v>
      </c>
      <c r="C55" s="101" t="str">
        <f>C46</f>
        <v>Lars Olov Backgren (Sweden )</v>
      </c>
      <c r="D55" s="102" t="str">
        <f t="shared" si="10"/>
        <v>0</v>
      </c>
      <c r="E55" s="103" t="str">
        <f t="shared" si="11"/>
        <v/>
      </c>
      <c r="F55" s="103" t="str">
        <f t="shared" si="12"/>
        <v>Carel Aaron Olivier (Namibia)</v>
      </c>
      <c r="G55" s="104">
        <f>SUM(SUMIFS(Results!C:C,Results!$B:$B,$A55,Results!$J:$J,$C55),SUMIFS(Results!G:G,Results!$J:$J,$A55,Results!$B:$B,$C55))</f>
        <v>0</v>
      </c>
      <c r="H55" s="104">
        <f>SUM(SUMIFS(Results!D:D,Results!$B:$B,$A55,Results!$J:$J,$C55),SUMIFS(Results!H:H,Results!$J:$J,$A55,Results!$B:$B,$C55))</f>
        <v>0</v>
      </c>
      <c r="I55" s="104">
        <f>SUM(SUMIFS(Results!E:E,Results!$B:$B,$A55,Results!$J:$J,$C55),SUMIFS(Results!I:I,Results!$J:$J,$A55,Results!$B:$B,$C55))</f>
        <v>0</v>
      </c>
      <c r="J55" s="104">
        <f>SUM(SUMIFS(Results!R:R,Results!$B:$B,$A55,Results!$J:$J,$C55)/2,SUMIFS(Results!$X:$X,Results!$J:$J,$A55,Results!$B:$B,$C55)/2)</f>
        <v>0</v>
      </c>
      <c r="K55" s="104">
        <f>SUM(SUMIFS(Results!G:G,Results!$B:$B,$A55,Results!$J:$J,$C55),SUMIFS(Results!C:C,Results!$J:$J,$A55,Results!$B:$B,$C55))</f>
        <v>0</v>
      </c>
      <c r="L55" s="104">
        <f>SUM(SUMIFS(Results!H:H,Results!$B:$B,$A55,Results!$J:$J,$C55),SUMIFS(Results!D:D,Results!$J:$J,$A55,Results!$B:$B,$C55))</f>
        <v>0</v>
      </c>
      <c r="M55" s="104">
        <f>SUM(SUMIFS(Results!I:I,Results!$B:$B,$A55,Results!$J:$J,$C55),SUMIFS(Results!E:E,Results!$J:$J,$A55,Results!$B:$B,$C55))</f>
        <v>0</v>
      </c>
      <c r="N55" s="105">
        <f>SUM(SUMIFS(Results!X:X,Results!$B:$B,$A55,Results!$J:$J,$C55)/2,SUMIFS(Results!$R:$R,Results!$J:$J,$A55,Results!$B:$B,$C55)/2)</f>
        <v>0</v>
      </c>
    </row>
    <row r="56" spans="1:96" s="106" customFormat="1" ht="15" customHeight="1">
      <c r="A56" s="101" t="str">
        <f>A55</f>
        <v>Carel Aaron Olivier (Namibia)</v>
      </c>
      <c r="B56" s="102" t="s">
        <v>83</v>
      </c>
      <c r="C56" s="101" t="str">
        <f>C47</f>
        <v>Maxime Faure  (France)</v>
      </c>
      <c r="D56" s="102" t="str">
        <f t="shared" si="10"/>
        <v>0</v>
      </c>
      <c r="E56" s="103" t="str">
        <f t="shared" si="11"/>
        <v/>
      </c>
      <c r="F56" s="103" t="str">
        <f t="shared" si="12"/>
        <v>Carel Aaron Olivier (Namibia)</v>
      </c>
      <c r="G56" s="104">
        <f>SUM(SUMIFS(Results!C:C,Results!$B:$B,$A56,Results!$J:$J,$C56),SUMIFS(Results!G:G,Results!$J:$J,$A56,Results!$B:$B,$C56))</f>
        <v>0</v>
      </c>
      <c r="H56" s="104">
        <f>SUM(SUMIFS(Results!D:D,Results!$B:$B,$A56,Results!$J:$J,$C56),SUMIFS(Results!H:H,Results!$J:$J,$A56,Results!$B:$B,$C56))</f>
        <v>0</v>
      </c>
      <c r="I56" s="104">
        <f>SUM(SUMIFS(Results!E:E,Results!$B:$B,$A56,Results!$J:$J,$C56),SUMIFS(Results!I:I,Results!$J:$J,$A56,Results!$B:$B,$C56))</f>
        <v>0</v>
      </c>
      <c r="J56" s="104">
        <f>SUM(SUMIFS(Results!R:R,Results!$B:$B,$A56,Results!$J:$J,$C56)/2,SUMIFS(Results!$X:$X,Results!$J:$J,$A56,Results!$B:$B,$C56)/2)</f>
        <v>0</v>
      </c>
      <c r="K56" s="104">
        <f>SUM(SUMIFS(Results!G:G,Results!$B:$B,$A56,Results!$J:$J,$C56),SUMIFS(Results!C:C,Results!$J:$J,$A56,Results!$B:$B,$C56))</f>
        <v>0</v>
      </c>
      <c r="L56" s="104">
        <f>SUM(SUMIFS(Results!H:H,Results!$B:$B,$A56,Results!$J:$J,$C56),SUMIFS(Results!D:D,Results!$J:$J,$A56,Results!$B:$B,$C56))</f>
        <v>0</v>
      </c>
      <c r="M56" s="104">
        <f>SUM(SUMIFS(Results!I:I,Results!$B:$B,$A56,Results!$J:$J,$C56),SUMIFS(Results!E:E,Results!$J:$J,$A56,Results!$B:$B,$C56))</f>
        <v>0</v>
      </c>
      <c r="N56" s="105">
        <f>SUM(SUMIFS(Results!X:X,Results!$B:$B,$A56,Results!$J:$J,$C56)/2,SUMIFS(Results!$R:$R,Results!$J:$J,$A56,Results!$B:$B,$C56)/2)</f>
        <v>0</v>
      </c>
    </row>
    <row r="57" spans="1:96" s="106" customFormat="1" ht="15" customHeight="1" thickBot="1">
      <c r="A57" s="101" t="str">
        <f>C46</f>
        <v>Lars Olov Backgren (Sweden )</v>
      </c>
      <c r="B57" s="102" t="s">
        <v>83</v>
      </c>
      <c r="C57" s="101" t="str">
        <f>C47</f>
        <v>Maxime Faure  (France)</v>
      </c>
      <c r="D57" s="102" t="str">
        <f t="shared" si="10"/>
        <v>0</v>
      </c>
      <c r="E57" s="103" t="str">
        <f t="shared" si="11"/>
        <v/>
      </c>
      <c r="F57" s="103" t="str">
        <f t="shared" si="12"/>
        <v>Lars Olov Backgren (Sweden )</v>
      </c>
      <c r="G57" s="104">
        <f>SUM(SUMIFS(Results!C:C,Results!$B:$B,$A57,Results!$J:$J,$C57),SUMIFS(Results!G:G,Results!$J:$J,$A57,Results!$B:$B,$C57))</f>
        <v>0</v>
      </c>
      <c r="H57" s="104">
        <f>SUM(SUMIFS(Results!D:D,Results!$B:$B,$A57,Results!$J:$J,$C57),SUMIFS(Results!H:H,Results!$J:$J,$A57,Results!$B:$B,$C57))</f>
        <v>0</v>
      </c>
      <c r="I57" s="104">
        <f>SUM(SUMIFS(Results!E:E,Results!$B:$B,$A57,Results!$J:$J,$C57),SUMIFS(Results!I:I,Results!$J:$J,$A57,Results!$B:$B,$C57))</f>
        <v>0</v>
      </c>
      <c r="J57" s="104">
        <f>SUM(SUMIFS(Results!R:R,Results!$B:$B,$A57,Results!$J:$J,$C57)/2,SUMIFS(Results!$X:$X,Results!$J:$J,$A57,Results!$B:$B,$C57)/2)</f>
        <v>0</v>
      </c>
      <c r="K57" s="104">
        <f>SUM(SUMIFS(Results!G:G,Results!$B:$B,$A57,Results!$J:$J,$C57),SUMIFS(Results!C:C,Results!$J:$J,$A57,Results!$B:$B,$C57))</f>
        <v>0</v>
      </c>
      <c r="L57" s="104">
        <f>SUM(SUMIFS(Results!H:H,Results!$B:$B,$A57,Results!$J:$J,$C57),SUMIFS(Results!D:D,Results!$J:$J,$A57,Results!$B:$B,$C57))</f>
        <v>0</v>
      </c>
      <c r="M57" s="104">
        <f>SUM(SUMIFS(Results!I:I,Results!$B:$B,$A57,Results!$J:$J,$C57),SUMIFS(Results!E:E,Results!$J:$J,$A57,Results!$B:$B,$C57))</f>
        <v>0</v>
      </c>
      <c r="N57" s="105">
        <f>SUM(SUMIFS(Results!X:X,Results!$B:$B,$A57,Results!$J:$J,$C57)/2,SUMIFS(Results!$R:$R,Results!$J:$J,$A57,Results!$B:$B,$C57)/2)</f>
        <v>0</v>
      </c>
    </row>
    <row r="58" spans="1:96" s="96" customFormat="1" ht="21" customHeight="1" thickBot="1">
      <c r="A58" s="307"/>
      <c r="B58" s="307"/>
      <c r="C58" s="307"/>
      <c r="D58" s="307"/>
      <c r="E58" s="307"/>
      <c r="F58" s="307"/>
      <c r="G58" s="307"/>
      <c r="H58" s="307"/>
      <c r="I58" s="307"/>
      <c r="J58" s="307"/>
      <c r="K58" s="307"/>
      <c r="L58" s="307"/>
      <c r="M58" s="307"/>
      <c r="N58" s="307"/>
      <c r="O58" s="106"/>
      <c r="P58" s="106"/>
      <c r="Q58" s="106"/>
      <c r="R58" s="106"/>
      <c r="S58" s="106"/>
      <c r="T58" s="106"/>
      <c r="U58" s="106"/>
      <c r="V58" s="106"/>
      <c r="W58" s="106"/>
      <c r="X58" s="106"/>
    </row>
    <row r="59" spans="1:96" s="96" customFormat="1" ht="21" customHeight="1" thickBot="1">
      <c r="A59" s="308" t="s">
        <v>520</v>
      </c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10"/>
      <c r="O59" s="106"/>
      <c r="P59" s="106"/>
      <c r="Q59" s="106"/>
      <c r="R59" s="106"/>
      <c r="S59" s="106"/>
      <c r="T59" s="106"/>
      <c r="U59" s="106"/>
      <c r="V59" s="106"/>
      <c r="W59" s="106"/>
      <c r="X59" s="106"/>
    </row>
    <row r="60" spans="1:96" s="91" customFormat="1" ht="39.950000000000003" customHeight="1">
      <c r="A60" s="311" t="s">
        <v>584</v>
      </c>
      <c r="B60" s="311"/>
      <c r="C60" s="311" t="s">
        <v>585</v>
      </c>
      <c r="D60" s="311" t="s">
        <v>586</v>
      </c>
      <c r="E60" s="311" t="s">
        <v>587</v>
      </c>
      <c r="F60" s="311" t="s">
        <v>588</v>
      </c>
      <c r="G60" s="313" t="s">
        <v>589</v>
      </c>
      <c r="H60" s="314"/>
      <c r="I60" s="314"/>
      <c r="J60" s="314"/>
      <c r="K60" s="314"/>
      <c r="L60" s="314"/>
      <c r="M60" s="314"/>
      <c r="N60" s="315"/>
      <c r="BX60" s="306" t="s">
        <v>590</v>
      </c>
      <c r="BY60" s="306"/>
      <c r="BZ60" s="306"/>
      <c r="CA60" s="306"/>
      <c r="CB60" s="306"/>
      <c r="CC60" s="306"/>
      <c r="CD60" s="306"/>
      <c r="CE60" s="306"/>
      <c r="CF60" s="306"/>
      <c r="CG60" s="306"/>
      <c r="CH60" s="306"/>
      <c r="CI60" s="306"/>
      <c r="CJ60" s="306"/>
      <c r="CK60" s="306"/>
      <c r="CL60" s="306"/>
      <c r="CM60" s="306"/>
      <c r="CN60" s="306"/>
      <c r="CO60" s="306"/>
      <c r="CP60" s="306"/>
      <c r="CQ60" s="306"/>
      <c r="CR60" s="306"/>
    </row>
    <row r="61" spans="1:96" s="91" customFormat="1" ht="39.950000000000003" customHeight="1">
      <c r="A61" s="312"/>
      <c r="B61" s="312"/>
      <c r="C61" s="312"/>
      <c r="D61" s="312"/>
      <c r="E61" s="312"/>
      <c r="F61" s="312"/>
      <c r="G61" s="98" t="s">
        <v>591</v>
      </c>
      <c r="H61" s="99" t="s">
        <v>592</v>
      </c>
      <c r="I61" s="99" t="s">
        <v>593</v>
      </c>
      <c r="J61" s="99" t="s">
        <v>561</v>
      </c>
      <c r="K61" s="98" t="s">
        <v>591</v>
      </c>
      <c r="L61" s="99" t="s">
        <v>592</v>
      </c>
      <c r="M61" s="99" t="s">
        <v>593</v>
      </c>
      <c r="N61" s="100" t="s">
        <v>561</v>
      </c>
    </row>
    <row r="62" spans="1:96" s="106" customFormat="1" ht="15" customHeight="1">
      <c r="A62" s="101" t="str">
        <f>IF('Group Calculations'!A27="","",'Group Calculations'!A27)</f>
        <v>Clive McGreal (Isle Of Man)</v>
      </c>
      <c r="B62" s="102" t="s">
        <v>83</v>
      </c>
      <c r="C62" s="101" t="str">
        <f>IF('Group Calculations'!$A28="","",'Group Calculations'!$A28)</f>
        <v>Hisaharu Satou (Japan )</v>
      </c>
      <c r="D62" s="102" t="str">
        <f t="shared" ref="D62:D76" si="13">IF(E62="","0",1)</f>
        <v>0</v>
      </c>
      <c r="E62" s="103" t="str">
        <f t="shared" ref="E62:E76" si="14">IF(AND(G62=0,K62=0),"",IF(J62&gt;N62,A62,IF(J62=N62,IF(I62&gt;M62,A62,C62),C62)))</f>
        <v/>
      </c>
      <c r="F62" s="103" t="str">
        <f>IF(D62=0,"",IF(E62=A62,C62,A62))</f>
        <v>Clive McGreal (Isle Of Man)</v>
      </c>
      <c r="G62" s="104">
        <f>SUM(SUMIFS(Results!C:C,Results!$B:$B,$A62,Results!$J:$J,$C62),SUMIFS(Results!G:G,Results!$J:$J,$A62,Results!$B:$B,$C62))</f>
        <v>0</v>
      </c>
      <c r="H62" s="104">
        <f>SUM(SUMIFS(Results!D:D,Results!$B:$B,$A62,Results!$J:$J,$C62),SUMIFS(Results!H:H,Results!$J:$J,$A62,Results!$B:$B,$C62))</f>
        <v>0</v>
      </c>
      <c r="I62" s="104">
        <f>SUM(SUMIFS(Results!E:E,Results!$B:$B,$A62,Results!$J:$J,$C62),SUMIFS(Results!I:I,Results!$J:$J,$A62,Results!$B:$B,$C62))</f>
        <v>0</v>
      </c>
      <c r="J62" s="104">
        <f>SUM(SUMIFS(Results!R:R,Results!$B:$B,$A62,Results!$J:$J,$C62)/2,SUMIFS(Results!$X:$X,Results!$J:$J,$A62,Results!$B:$B,$C62)/2)</f>
        <v>0</v>
      </c>
      <c r="K62" s="104">
        <f>SUM(SUMIFS(Results!G:G,Results!$B:$B,$A62,Results!$J:$J,$C62),SUMIFS(Results!C:C,Results!$J:$J,$A62,Results!$B:$B,$C62))</f>
        <v>0</v>
      </c>
      <c r="L62" s="104">
        <f>SUM(SUMIFS(Results!H:H,Results!$B:$B,$A62,Results!$J:$J,$C62),SUMIFS(Results!D:D,Results!$J:$J,$A62,Results!$B:$B,$C62))</f>
        <v>0</v>
      </c>
      <c r="M62" s="104">
        <f>SUM(SUMIFS(Results!I:I,Results!$B:$B,$A62,Results!$J:$J,$C62),SUMIFS(Results!E:E,Results!$J:$J,$A62,Results!$B:$B,$C62))</f>
        <v>0</v>
      </c>
      <c r="N62" s="105">
        <f>SUM(SUMIFS(Results!X:X,Results!$B:$B,$A62,Results!$J:$J,$C62)/2,SUMIFS(Results!$R:$R,Results!$J:$J,$A62,Results!$B:$B,$C62)/2)</f>
        <v>0</v>
      </c>
    </row>
    <row r="63" spans="1:96" s="106" customFormat="1" ht="15" customHeight="1">
      <c r="A63" s="101" t="str">
        <f>A62</f>
        <v>Clive McGreal (Isle Of Man)</v>
      </c>
      <c r="B63" s="102" t="s">
        <v>83</v>
      </c>
      <c r="C63" s="101" t="str">
        <f>IF('Group Calculations'!$A29="","",'Group Calculations'!$A29)</f>
        <v>Shannon McIlroy (New Zealand)</v>
      </c>
      <c r="D63" s="102" t="str">
        <f t="shared" si="13"/>
        <v>0</v>
      </c>
      <c r="E63" s="103" t="str">
        <f t="shared" si="14"/>
        <v/>
      </c>
      <c r="F63" s="103" t="str">
        <f t="shared" ref="F63:F76" si="15">IF(D63=0,"",IF(E63=A63,C63,A63))</f>
        <v>Clive McGreal (Isle Of Man)</v>
      </c>
      <c r="G63" s="104">
        <f>SUM(SUMIFS(Results!C:C,Results!$B:$B,$A63,Results!$J:$J,$C63),SUMIFS(Results!G:G,Results!$J:$J,$A63,Results!$B:$B,$C63))</f>
        <v>0</v>
      </c>
      <c r="H63" s="104">
        <f>SUM(SUMIFS(Results!D:D,Results!$B:$B,$A63,Results!$J:$J,$C63),SUMIFS(Results!H:H,Results!$J:$J,$A63,Results!$B:$B,$C63))</f>
        <v>0</v>
      </c>
      <c r="I63" s="104">
        <f>SUM(SUMIFS(Results!E:E,Results!$B:$B,$A63,Results!$J:$J,$C63),SUMIFS(Results!I:I,Results!$J:$J,$A63,Results!$B:$B,$C63))</f>
        <v>0</v>
      </c>
      <c r="J63" s="104">
        <f>SUM(SUMIFS(Results!R:R,Results!$B:$B,$A63,Results!$J:$J,$C63)/2,SUMIFS(Results!$X:$X,Results!$J:$J,$A63,Results!$B:$B,$C63)/2)</f>
        <v>0</v>
      </c>
      <c r="K63" s="104">
        <f>SUM(SUMIFS(Results!G:G,Results!$B:$B,$A63,Results!$J:$J,$C63),SUMIFS(Results!C:C,Results!$J:$J,$A63,Results!$B:$B,$C63))</f>
        <v>0</v>
      </c>
      <c r="L63" s="104">
        <f>SUM(SUMIFS(Results!H:H,Results!$B:$B,$A63,Results!$J:$J,$C63),SUMIFS(Results!D:D,Results!$J:$J,$A63,Results!$B:$B,$C63))</f>
        <v>0</v>
      </c>
      <c r="M63" s="104">
        <f>SUM(SUMIFS(Results!I:I,Results!$B:$B,$A63,Results!$J:$J,$C63),SUMIFS(Results!E:E,Results!$J:$J,$A63,Results!$B:$B,$C63))</f>
        <v>0</v>
      </c>
      <c r="N63" s="105">
        <f>SUM(SUMIFS(Results!X:X,Results!$B:$B,$A63,Results!$J:$J,$C63)/2,SUMIFS(Results!$R:$R,Results!$J:$J,$A63,Results!$B:$B,$C63)/2)</f>
        <v>0</v>
      </c>
    </row>
    <row r="64" spans="1:96" s="106" customFormat="1" ht="15" customHeight="1">
      <c r="A64" s="101" t="str">
        <f>A63</f>
        <v>Clive McGreal (Isle Of Man)</v>
      </c>
      <c r="B64" s="102" t="s">
        <v>83</v>
      </c>
      <c r="C64" s="101" t="str">
        <f>IF('Group Calculations'!$A30="","",'Group Calculations'!$A30)</f>
        <v>N/A (Netherlands)</v>
      </c>
      <c r="D64" s="102" t="str">
        <f t="shared" si="13"/>
        <v>0</v>
      </c>
      <c r="E64" s="103" t="str">
        <f t="shared" si="14"/>
        <v/>
      </c>
      <c r="F64" s="103" t="str">
        <f t="shared" si="15"/>
        <v>Clive McGreal (Isle Of Man)</v>
      </c>
      <c r="G64" s="104">
        <f>SUM(SUMIFS(Results!C:C,Results!$B:$B,$A64,Results!$J:$J,$C64),SUMIFS(Results!G:G,Results!$J:$J,$A64,Results!$B:$B,$C64))</f>
        <v>0</v>
      </c>
      <c r="H64" s="104">
        <f>SUM(SUMIFS(Results!D:D,Results!$B:$B,$A64,Results!$J:$J,$C64),SUMIFS(Results!H:H,Results!$J:$J,$A64,Results!$B:$B,$C64))</f>
        <v>0</v>
      </c>
      <c r="I64" s="104">
        <f>SUM(SUMIFS(Results!E:E,Results!$B:$B,$A64,Results!$J:$J,$C64),SUMIFS(Results!I:I,Results!$J:$J,$A64,Results!$B:$B,$C64))</f>
        <v>0</v>
      </c>
      <c r="J64" s="104">
        <f>SUM(SUMIFS(Results!R:R,Results!$B:$B,$A64,Results!$J:$J,$C64)/2,SUMIFS(Results!$X:$X,Results!$J:$J,$A64,Results!$B:$B,$C64)/2)</f>
        <v>0</v>
      </c>
      <c r="K64" s="104">
        <f>SUM(SUMIFS(Results!G:G,Results!$B:$B,$A64,Results!$J:$J,$C64),SUMIFS(Results!C:C,Results!$J:$J,$A64,Results!$B:$B,$C64))</f>
        <v>0</v>
      </c>
      <c r="L64" s="104">
        <f>SUM(SUMIFS(Results!H:H,Results!$B:$B,$A64,Results!$J:$J,$C64),SUMIFS(Results!D:D,Results!$J:$J,$A64,Results!$B:$B,$C64))</f>
        <v>0</v>
      </c>
      <c r="M64" s="104">
        <f>SUM(SUMIFS(Results!I:I,Results!$B:$B,$A64,Results!$J:$J,$C64),SUMIFS(Results!E:E,Results!$J:$J,$A64,Results!$B:$B,$C64))</f>
        <v>0</v>
      </c>
      <c r="N64" s="105">
        <f>SUM(SUMIFS(Results!X:X,Results!$B:$B,$A64,Results!$J:$J,$C64)/2,SUMIFS(Results!$R:$R,Results!$J:$J,$A64,Results!$B:$B,$C64)/2)</f>
        <v>0</v>
      </c>
    </row>
    <row r="65" spans="1:96" s="106" customFormat="1" ht="15" customHeight="1">
      <c r="A65" s="101" t="str">
        <f>A64</f>
        <v>Clive McGreal (Isle Of Man)</v>
      </c>
      <c r="B65" s="102" t="s">
        <v>83</v>
      </c>
      <c r="C65" s="101" t="str">
        <f>IF('Group Calculations'!$A31="","",'Group Calculations'!$A31)</f>
        <v>Gabor Foti (Hungary)</v>
      </c>
      <c r="D65" s="102" t="str">
        <f t="shared" si="13"/>
        <v>0</v>
      </c>
      <c r="E65" s="103" t="str">
        <f t="shared" si="14"/>
        <v/>
      </c>
      <c r="F65" s="103" t="str">
        <f t="shared" si="15"/>
        <v>Clive McGreal (Isle Of Man)</v>
      </c>
      <c r="G65" s="104">
        <f>SUM(SUMIFS(Results!C:C,Results!$B:$B,$A65,Results!$J:$J,$C65),SUMIFS(Results!G:G,Results!$J:$J,$A65,Results!$B:$B,$C65))</f>
        <v>0</v>
      </c>
      <c r="H65" s="104">
        <f>SUM(SUMIFS(Results!D:D,Results!$B:$B,$A65,Results!$J:$J,$C65),SUMIFS(Results!H:H,Results!$J:$J,$A65,Results!$B:$B,$C65))</f>
        <v>0</v>
      </c>
      <c r="I65" s="104">
        <f>SUM(SUMIFS(Results!E:E,Results!$B:$B,$A65,Results!$J:$J,$C65),SUMIFS(Results!I:I,Results!$J:$J,$A65,Results!$B:$B,$C65))</f>
        <v>0</v>
      </c>
      <c r="J65" s="104">
        <f>SUM(SUMIFS(Results!R:R,Results!$B:$B,$A65,Results!$J:$J,$C65)/2,SUMIFS(Results!$X:$X,Results!$J:$J,$A65,Results!$B:$B,$C65)/2)</f>
        <v>0</v>
      </c>
      <c r="K65" s="104">
        <f>SUM(SUMIFS(Results!G:G,Results!$B:$B,$A65,Results!$J:$J,$C65),SUMIFS(Results!C:C,Results!$J:$J,$A65,Results!$B:$B,$C65))</f>
        <v>0</v>
      </c>
      <c r="L65" s="104">
        <f>SUM(SUMIFS(Results!H:H,Results!$B:$B,$A65,Results!$J:$J,$C65),SUMIFS(Results!D:D,Results!$J:$J,$A65,Results!$B:$B,$C65))</f>
        <v>0</v>
      </c>
      <c r="M65" s="104">
        <f>SUM(SUMIFS(Results!I:I,Results!$B:$B,$A65,Results!$J:$J,$C65),SUMIFS(Results!E:E,Results!$J:$J,$A65,Results!$B:$B,$C65))</f>
        <v>0</v>
      </c>
      <c r="N65" s="105">
        <f>SUM(SUMIFS(Results!X:X,Results!$B:$B,$A65,Results!$J:$J,$C65)/2,SUMIFS(Results!$R:$R,Results!$J:$J,$A65,Results!$B:$B,$C65)/2)</f>
        <v>0</v>
      </c>
    </row>
    <row r="66" spans="1:96" s="106" customFormat="1" ht="15" customHeight="1">
      <c r="A66" s="101" t="str">
        <f>A65</f>
        <v>Clive McGreal (Isle Of Man)</v>
      </c>
      <c r="B66" s="102" t="s">
        <v>83</v>
      </c>
      <c r="C66" s="101" t="str">
        <f>IF('Group Calculations'!$A32="","",'Group Calculations'!$A32)</f>
        <v>Kristian Crocker (Wales)</v>
      </c>
      <c r="D66" s="102" t="str">
        <f t="shared" si="13"/>
        <v>0</v>
      </c>
      <c r="E66" s="103" t="str">
        <f t="shared" si="14"/>
        <v/>
      </c>
      <c r="F66" s="103" t="str">
        <f t="shared" si="15"/>
        <v>Clive McGreal (Isle Of Man)</v>
      </c>
      <c r="G66" s="104">
        <f>SUM(SUMIFS(Results!C:C,Results!$B:$B,$A66,Results!$J:$J,$C66),SUMIFS(Results!G:G,Results!$J:$J,$A66,Results!$B:$B,$C66))</f>
        <v>0</v>
      </c>
      <c r="H66" s="104">
        <f>SUM(SUMIFS(Results!D:D,Results!$B:$B,$A66,Results!$J:$J,$C66),SUMIFS(Results!H:H,Results!$J:$J,$A66,Results!$B:$B,$C66))</f>
        <v>0</v>
      </c>
      <c r="I66" s="104">
        <f>SUM(SUMIFS(Results!E:E,Results!$B:$B,$A66,Results!$J:$J,$C66),SUMIFS(Results!I:I,Results!$J:$J,$A66,Results!$B:$B,$C66))</f>
        <v>0</v>
      </c>
      <c r="J66" s="104">
        <f>SUM(SUMIFS(Results!R:R,Results!$B:$B,$A66,Results!$J:$J,$C66)/2,SUMIFS(Results!$X:$X,Results!$J:$J,$A66,Results!$B:$B,$C66)/2)</f>
        <v>0</v>
      </c>
      <c r="K66" s="104">
        <f>SUM(SUMIFS(Results!G:G,Results!$B:$B,$A66,Results!$J:$J,$C66),SUMIFS(Results!C:C,Results!$J:$J,$A66,Results!$B:$B,$C66))</f>
        <v>0</v>
      </c>
      <c r="L66" s="104">
        <f>SUM(SUMIFS(Results!H:H,Results!$B:$B,$A66,Results!$J:$J,$C66),SUMIFS(Results!D:D,Results!$J:$J,$A66,Results!$B:$B,$C66))</f>
        <v>0</v>
      </c>
      <c r="M66" s="104">
        <f>SUM(SUMIFS(Results!I:I,Results!$B:$B,$A66,Results!$J:$J,$C66),SUMIFS(Results!E:E,Results!$J:$J,$A66,Results!$B:$B,$C66))</f>
        <v>0</v>
      </c>
      <c r="N66" s="105">
        <f>SUM(SUMIFS(Results!X:X,Results!$B:$B,$A66,Results!$J:$J,$C66)/2,SUMIFS(Results!$R:$R,Results!$J:$J,$A66,Results!$B:$B,$C66)/2)</f>
        <v>0</v>
      </c>
    </row>
    <row r="67" spans="1:96" s="106" customFormat="1" ht="15" customHeight="1">
      <c r="A67" s="101" t="str">
        <f>C62</f>
        <v>Hisaharu Satou (Japan )</v>
      </c>
      <c r="B67" s="102" t="s">
        <v>83</v>
      </c>
      <c r="C67" s="101" t="str">
        <f>C63</f>
        <v>Shannon McIlroy (New Zealand)</v>
      </c>
      <c r="D67" s="102" t="str">
        <f t="shared" si="13"/>
        <v>0</v>
      </c>
      <c r="E67" s="103" t="str">
        <f t="shared" si="14"/>
        <v/>
      </c>
      <c r="F67" s="103" t="str">
        <f t="shared" si="15"/>
        <v>Hisaharu Satou (Japan )</v>
      </c>
      <c r="G67" s="104">
        <f>SUM(SUMIFS(Results!C:C,Results!$B:$B,$A67,Results!$J:$J,$C67),SUMIFS(Results!G:G,Results!$J:$J,$A67,Results!$B:$B,$C67))</f>
        <v>0</v>
      </c>
      <c r="H67" s="104">
        <f>SUM(SUMIFS(Results!D:D,Results!$B:$B,$A67,Results!$J:$J,$C67),SUMIFS(Results!H:H,Results!$J:$J,$A67,Results!$B:$B,$C67))</f>
        <v>0</v>
      </c>
      <c r="I67" s="104">
        <f>SUM(SUMIFS(Results!E:E,Results!$B:$B,$A67,Results!$J:$J,$C67),SUMIFS(Results!I:I,Results!$J:$J,$A67,Results!$B:$B,$C67))</f>
        <v>0</v>
      </c>
      <c r="J67" s="104">
        <f>SUM(SUMIFS(Results!R:R,Results!$B:$B,$A67,Results!$J:$J,$C67)/2,SUMIFS(Results!$X:$X,Results!$J:$J,$A67,Results!$B:$B,$C67)/2)</f>
        <v>0</v>
      </c>
      <c r="K67" s="104">
        <f>SUM(SUMIFS(Results!G:G,Results!$B:$B,$A67,Results!$J:$J,$C67),SUMIFS(Results!C:C,Results!$J:$J,$A67,Results!$B:$B,$C67))</f>
        <v>0</v>
      </c>
      <c r="L67" s="104">
        <f>SUM(SUMIFS(Results!H:H,Results!$B:$B,$A67,Results!$J:$J,$C67),SUMIFS(Results!D:D,Results!$J:$J,$A67,Results!$B:$B,$C67))</f>
        <v>0</v>
      </c>
      <c r="M67" s="104">
        <f>SUM(SUMIFS(Results!I:I,Results!$B:$B,$A67,Results!$J:$J,$C67),SUMIFS(Results!E:E,Results!$J:$J,$A67,Results!$B:$B,$C67))</f>
        <v>0</v>
      </c>
      <c r="N67" s="105">
        <f>SUM(SUMIFS(Results!X:X,Results!$B:$B,$A67,Results!$J:$J,$C67)/2,SUMIFS(Results!$R:$R,Results!$J:$J,$A67,Results!$B:$B,$C67)/2)</f>
        <v>0</v>
      </c>
    </row>
    <row r="68" spans="1:96" s="106" customFormat="1" ht="15" customHeight="1">
      <c r="A68" s="101" t="str">
        <f>A67</f>
        <v>Hisaharu Satou (Japan )</v>
      </c>
      <c r="B68" s="102" t="s">
        <v>83</v>
      </c>
      <c r="C68" s="101" t="str">
        <f>C64</f>
        <v>N/A (Netherlands)</v>
      </c>
      <c r="D68" s="102" t="str">
        <f t="shared" si="13"/>
        <v>0</v>
      </c>
      <c r="E68" s="103" t="str">
        <f t="shared" si="14"/>
        <v/>
      </c>
      <c r="F68" s="103" t="str">
        <f t="shared" si="15"/>
        <v>Hisaharu Satou (Japan )</v>
      </c>
      <c r="G68" s="104">
        <f>SUM(SUMIFS(Results!C:C,Results!$B:$B,$A68,Results!$J:$J,$C68),SUMIFS(Results!G:G,Results!$J:$J,$A68,Results!$B:$B,$C68))</f>
        <v>0</v>
      </c>
      <c r="H68" s="104">
        <f>SUM(SUMIFS(Results!D:D,Results!$B:$B,$A68,Results!$J:$J,$C68),SUMIFS(Results!H:H,Results!$J:$J,$A68,Results!$B:$B,$C68))</f>
        <v>0</v>
      </c>
      <c r="I68" s="104">
        <f>SUM(SUMIFS(Results!E:E,Results!$B:$B,$A68,Results!$J:$J,$C68),SUMIFS(Results!I:I,Results!$J:$J,$A68,Results!$B:$B,$C68))</f>
        <v>0</v>
      </c>
      <c r="J68" s="104">
        <f>SUM(SUMIFS(Results!R:R,Results!$B:$B,$A68,Results!$J:$J,$C68)/2,SUMIFS(Results!$X:$X,Results!$J:$J,$A68,Results!$B:$B,$C68)/2)</f>
        <v>0</v>
      </c>
      <c r="K68" s="104">
        <f>SUM(SUMIFS(Results!G:G,Results!$B:$B,$A68,Results!$J:$J,$C68),SUMIFS(Results!C:C,Results!$J:$J,$A68,Results!$B:$B,$C68))</f>
        <v>0</v>
      </c>
      <c r="L68" s="104">
        <f>SUM(SUMIFS(Results!H:H,Results!$B:$B,$A68,Results!$J:$J,$C68),SUMIFS(Results!D:D,Results!$J:$J,$A68,Results!$B:$B,$C68))</f>
        <v>0</v>
      </c>
      <c r="M68" s="104">
        <f>SUM(SUMIFS(Results!I:I,Results!$B:$B,$A68,Results!$J:$J,$C68),SUMIFS(Results!E:E,Results!$J:$J,$A68,Results!$B:$B,$C68))</f>
        <v>0</v>
      </c>
      <c r="N68" s="105">
        <f>SUM(SUMIFS(Results!X:X,Results!$B:$B,$A68,Results!$J:$J,$C68)/2,SUMIFS(Results!$R:$R,Results!$J:$J,$A68,Results!$B:$B,$C68)/2)</f>
        <v>0</v>
      </c>
    </row>
    <row r="69" spans="1:96" s="106" customFormat="1" ht="15" customHeight="1">
      <c r="A69" s="101" t="str">
        <f>A68</f>
        <v>Hisaharu Satou (Japan )</v>
      </c>
      <c r="B69" s="102" t="s">
        <v>83</v>
      </c>
      <c r="C69" s="101" t="str">
        <f>C65</f>
        <v>Gabor Foti (Hungary)</v>
      </c>
      <c r="D69" s="102" t="str">
        <f t="shared" si="13"/>
        <v>0</v>
      </c>
      <c r="E69" s="103" t="str">
        <f t="shared" si="14"/>
        <v/>
      </c>
      <c r="F69" s="103" t="str">
        <f t="shared" si="15"/>
        <v>Hisaharu Satou (Japan )</v>
      </c>
      <c r="G69" s="104">
        <f>SUM(SUMIFS(Results!C:C,Results!$B:$B,$A69,Results!$J:$J,$C69),SUMIFS(Results!G:G,Results!$J:$J,$A69,Results!$B:$B,$C69))</f>
        <v>0</v>
      </c>
      <c r="H69" s="104">
        <f>SUM(SUMIFS(Results!D:D,Results!$B:$B,$A69,Results!$J:$J,$C69),SUMIFS(Results!H:H,Results!$J:$J,$A69,Results!$B:$B,$C69))</f>
        <v>0</v>
      </c>
      <c r="I69" s="104">
        <f>SUM(SUMIFS(Results!E:E,Results!$B:$B,$A69,Results!$J:$J,$C69),SUMIFS(Results!I:I,Results!$J:$J,$A69,Results!$B:$B,$C69))</f>
        <v>0</v>
      </c>
      <c r="J69" s="104">
        <f>SUM(SUMIFS(Results!R:R,Results!$B:$B,$A69,Results!$J:$J,$C69)/2,SUMIFS(Results!$X:$X,Results!$J:$J,$A69,Results!$B:$B,$C69)/2)</f>
        <v>0</v>
      </c>
      <c r="K69" s="104">
        <f>SUM(SUMIFS(Results!G:G,Results!$B:$B,$A69,Results!$J:$J,$C69),SUMIFS(Results!C:C,Results!$J:$J,$A69,Results!$B:$B,$C69))</f>
        <v>0</v>
      </c>
      <c r="L69" s="104">
        <f>SUM(SUMIFS(Results!H:H,Results!$B:$B,$A69,Results!$J:$J,$C69),SUMIFS(Results!D:D,Results!$J:$J,$A69,Results!$B:$B,$C69))</f>
        <v>0</v>
      </c>
      <c r="M69" s="104">
        <f>SUM(SUMIFS(Results!I:I,Results!$B:$B,$A69,Results!$J:$J,$C69),SUMIFS(Results!E:E,Results!$J:$J,$A69,Results!$B:$B,$C69))</f>
        <v>0</v>
      </c>
      <c r="N69" s="105">
        <f>SUM(SUMIFS(Results!X:X,Results!$B:$B,$A69,Results!$J:$J,$C69)/2,SUMIFS(Results!$R:$R,Results!$J:$J,$A69,Results!$B:$B,$C69)/2)</f>
        <v>0</v>
      </c>
    </row>
    <row r="70" spans="1:96" s="106" customFormat="1" ht="15" customHeight="1">
      <c r="A70" s="101" t="str">
        <f>A69</f>
        <v>Hisaharu Satou (Japan )</v>
      </c>
      <c r="B70" s="102" t="s">
        <v>83</v>
      </c>
      <c r="C70" s="101" t="str">
        <f>C66</f>
        <v>Kristian Crocker (Wales)</v>
      </c>
      <c r="D70" s="102" t="str">
        <f t="shared" si="13"/>
        <v>0</v>
      </c>
      <c r="E70" s="103" t="str">
        <f t="shared" si="14"/>
        <v/>
      </c>
      <c r="F70" s="103" t="str">
        <f t="shared" si="15"/>
        <v>Hisaharu Satou (Japan )</v>
      </c>
      <c r="G70" s="104">
        <f>SUM(SUMIFS(Results!C:C,Results!$B:$B,$A70,Results!$J:$J,$C70),SUMIFS(Results!G:G,Results!$J:$J,$A70,Results!$B:$B,$C70))</f>
        <v>0</v>
      </c>
      <c r="H70" s="104">
        <f>SUM(SUMIFS(Results!D:D,Results!$B:$B,$A70,Results!$J:$J,$C70),SUMIFS(Results!H:H,Results!$J:$J,$A70,Results!$B:$B,$C70))</f>
        <v>0</v>
      </c>
      <c r="I70" s="104">
        <f>SUM(SUMIFS(Results!E:E,Results!$B:$B,$A70,Results!$J:$J,$C70),SUMIFS(Results!I:I,Results!$J:$J,$A70,Results!$B:$B,$C70))</f>
        <v>0</v>
      </c>
      <c r="J70" s="104">
        <f>SUM(SUMIFS(Results!R:R,Results!$B:$B,$A70,Results!$J:$J,$C70)/2,SUMIFS(Results!$X:$X,Results!$J:$J,$A70,Results!$B:$B,$C70)/2)</f>
        <v>0</v>
      </c>
      <c r="K70" s="104">
        <f>SUM(SUMIFS(Results!G:G,Results!$B:$B,$A70,Results!$J:$J,$C70),SUMIFS(Results!C:C,Results!$J:$J,$A70,Results!$B:$B,$C70))</f>
        <v>0</v>
      </c>
      <c r="L70" s="104">
        <f>SUM(SUMIFS(Results!H:H,Results!$B:$B,$A70,Results!$J:$J,$C70),SUMIFS(Results!D:D,Results!$J:$J,$A70,Results!$B:$B,$C70))</f>
        <v>0</v>
      </c>
      <c r="M70" s="104">
        <f>SUM(SUMIFS(Results!I:I,Results!$B:$B,$A70,Results!$J:$J,$C70),SUMIFS(Results!E:E,Results!$J:$J,$A70,Results!$B:$B,$C70))</f>
        <v>0</v>
      </c>
      <c r="N70" s="105">
        <f>SUM(SUMIFS(Results!X:X,Results!$B:$B,$A70,Results!$J:$J,$C70)/2,SUMIFS(Results!$R:$R,Results!$J:$J,$A70,Results!$B:$B,$C70)/2)</f>
        <v>0</v>
      </c>
    </row>
    <row r="71" spans="1:96" s="106" customFormat="1" ht="15" customHeight="1">
      <c r="A71" s="101" t="str">
        <f>C63</f>
        <v>Shannon McIlroy (New Zealand)</v>
      </c>
      <c r="B71" s="102" t="s">
        <v>83</v>
      </c>
      <c r="C71" s="101" t="str">
        <f>C64</f>
        <v>N/A (Netherlands)</v>
      </c>
      <c r="D71" s="102" t="str">
        <f t="shared" si="13"/>
        <v>0</v>
      </c>
      <c r="E71" s="103" t="str">
        <f t="shared" si="14"/>
        <v/>
      </c>
      <c r="F71" s="103" t="str">
        <f t="shared" si="15"/>
        <v>Shannon McIlroy (New Zealand)</v>
      </c>
      <c r="G71" s="104">
        <f>SUM(SUMIFS(Results!C:C,Results!$B:$B,$A71,Results!$J:$J,$C71),SUMIFS(Results!G:G,Results!$J:$J,$A71,Results!$B:$B,$C71))</f>
        <v>0</v>
      </c>
      <c r="H71" s="104">
        <f>SUM(SUMIFS(Results!D:D,Results!$B:$B,$A71,Results!$J:$J,$C71),SUMIFS(Results!H:H,Results!$J:$J,$A71,Results!$B:$B,$C71))</f>
        <v>0</v>
      </c>
      <c r="I71" s="104">
        <f>SUM(SUMIFS(Results!E:E,Results!$B:$B,$A71,Results!$J:$J,$C71),SUMIFS(Results!I:I,Results!$J:$J,$A71,Results!$B:$B,$C71))</f>
        <v>0</v>
      </c>
      <c r="J71" s="104">
        <f>SUM(SUMIFS(Results!R:R,Results!$B:$B,$A71,Results!$J:$J,$C71)/2,SUMIFS(Results!$X:$X,Results!$J:$J,$A71,Results!$B:$B,$C71)/2)</f>
        <v>0</v>
      </c>
      <c r="K71" s="104">
        <f>SUM(SUMIFS(Results!G:G,Results!$B:$B,$A71,Results!$J:$J,$C71),SUMIFS(Results!C:C,Results!$J:$J,$A71,Results!$B:$B,$C71))</f>
        <v>0</v>
      </c>
      <c r="L71" s="104">
        <f>SUM(SUMIFS(Results!H:H,Results!$B:$B,$A71,Results!$J:$J,$C71),SUMIFS(Results!D:D,Results!$J:$J,$A71,Results!$B:$B,$C71))</f>
        <v>0</v>
      </c>
      <c r="M71" s="104">
        <f>SUM(SUMIFS(Results!I:I,Results!$B:$B,$A71,Results!$J:$J,$C71),SUMIFS(Results!E:E,Results!$J:$J,$A71,Results!$B:$B,$C71))</f>
        <v>0</v>
      </c>
      <c r="N71" s="105">
        <f>SUM(SUMIFS(Results!X:X,Results!$B:$B,$A71,Results!$J:$J,$C71)/2,SUMIFS(Results!$R:$R,Results!$J:$J,$A71,Results!$B:$B,$C71)/2)</f>
        <v>0</v>
      </c>
    </row>
    <row r="72" spans="1:96" s="106" customFormat="1" ht="15" customHeight="1">
      <c r="A72" s="101" t="str">
        <f>A71</f>
        <v>Shannon McIlroy (New Zealand)</v>
      </c>
      <c r="B72" s="102" t="s">
        <v>83</v>
      </c>
      <c r="C72" s="101" t="str">
        <f>C65</f>
        <v>Gabor Foti (Hungary)</v>
      </c>
      <c r="D72" s="102" t="str">
        <f t="shared" si="13"/>
        <v>0</v>
      </c>
      <c r="E72" s="103" t="str">
        <f t="shared" si="14"/>
        <v/>
      </c>
      <c r="F72" s="103" t="str">
        <f t="shared" si="15"/>
        <v>Shannon McIlroy (New Zealand)</v>
      </c>
      <c r="G72" s="104">
        <f>SUM(SUMIFS(Results!C:C,Results!$B:$B,$A72,Results!$J:$J,$C72),SUMIFS(Results!G:G,Results!$J:$J,$A72,Results!$B:$B,$C72))</f>
        <v>0</v>
      </c>
      <c r="H72" s="104">
        <f>SUM(SUMIFS(Results!D:D,Results!$B:$B,$A72,Results!$J:$J,$C72),SUMIFS(Results!H:H,Results!$J:$J,$A72,Results!$B:$B,$C72))</f>
        <v>0</v>
      </c>
      <c r="I72" s="104">
        <f>SUM(SUMIFS(Results!E:E,Results!$B:$B,$A72,Results!$J:$J,$C72),SUMIFS(Results!I:I,Results!$J:$J,$A72,Results!$B:$B,$C72))</f>
        <v>0</v>
      </c>
      <c r="J72" s="104">
        <f>SUM(SUMIFS(Results!R:R,Results!$B:$B,$A72,Results!$J:$J,$C72)/2,SUMIFS(Results!$X:$X,Results!$J:$J,$A72,Results!$B:$B,$C72)/2)</f>
        <v>0</v>
      </c>
      <c r="K72" s="104">
        <f>SUM(SUMIFS(Results!G:G,Results!$B:$B,$A72,Results!$J:$J,$C72),SUMIFS(Results!C:C,Results!$J:$J,$A72,Results!$B:$B,$C72))</f>
        <v>0</v>
      </c>
      <c r="L72" s="104">
        <f>SUM(SUMIFS(Results!H:H,Results!$B:$B,$A72,Results!$J:$J,$C72),SUMIFS(Results!D:D,Results!$J:$J,$A72,Results!$B:$B,$C72))</f>
        <v>0</v>
      </c>
      <c r="M72" s="104">
        <f>SUM(SUMIFS(Results!I:I,Results!$B:$B,$A72,Results!$J:$J,$C72),SUMIFS(Results!E:E,Results!$J:$J,$A72,Results!$B:$B,$C72))</f>
        <v>0</v>
      </c>
      <c r="N72" s="105">
        <f>SUM(SUMIFS(Results!X:X,Results!$B:$B,$A72,Results!$J:$J,$C72)/2,SUMIFS(Results!$R:$R,Results!$J:$J,$A72,Results!$B:$B,$C72)/2)</f>
        <v>0</v>
      </c>
    </row>
    <row r="73" spans="1:96" s="106" customFormat="1" ht="15" customHeight="1">
      <c r="A73" s="101" t="str">
        <f>A72</f>
        <v>Shannon McIlroy (New Zealand)</v>
      </c>
      <c r="B73" s="102" t="s">
        <v>83</v>
      </c>
      <c r="C73" s="101" t="str">
        <f>C66</f>
        <v>Kristian Crocker (Wales)</v>
      </c>
      <c r="D73" s="102" t="str">
        <f t="shared" si="13"/>
        <v>0</v>
      </c>
      <c r="E73" s="103" t="str">
        <f t="shared" si="14"/>
        <v/>
      </c>
      <c r="F73" s="103" t="str">
        <f t="shared" si="15"/>
        <v>Shannon McIlroy (New Zealand)</v>
      </c>
      <c r="G73" s="104">
        <f>SUM(SUMIFS(Results!C:C,Results!$B:$B,$A73,Results!$J:$J,$C73),SUMIFS(Results!G:G,Results!$J:$J,$A73,Results!$B:$B,$C73))</f>
        <v>0</v>
      </c>
      <c r="H73" s="104">
        <f>SUM(SUMIFS(Results!D:D,Results!$B:$B,$A73,Results!$J:$J,$C73),SUMIFS(Results!H:H,Results!$J:$J,$A73,Results!$B:$B,$C73))</f>
        <v>0</v>
      </c>
      <c r="I73" s="104">
        <f>SUM(SUMIFS(Results!E:E,Results!$B:$B,$A73,Results!$J:$J,$C73),SUMIFS(Results!I:I,Results!$J:$J,$A73,Results!$B:$B,$C73))</f>
        <v>0</v>
      </c>
      <c r="J73" s="104">
        <f>SUM(SUMIFS(Results!R:R,Results!$B:$B,$A73,Results!$J:$J,$C73)/2,SUMIFS(Results!$X:$X,Results!$J:$J,$A73,Results!$B:$B,$C73)/2)</f>
        <v>0</v>
      </c>
      <c r="K73" s="104">
        <f>SUM(SUMIFS(Results!G:G,Results!$B:$B,$A73,Results!$J:$J,$C73),SUMIFS(Results!C:C,Results!$J:$J,$A73,Results!$B:$B,$C73))</f>
        <v>0</v>
      </c>
      <c r="L73" s="104">
        <f>SUM(SUMIFS(Results!H:H,Results!$B:$B,$A73,Results!$J:$J,$C73),SUMIFS(Results!D:D,Results!$J:$J,$A73,Results!$B:$B,$C73))</f>
        <v>0</v>
      </c>
      <c r="M73" s="104">
        <f>SUM(SUMIFS(Results!I:I,Results!$B:$B,$A73,Results!$J:$J,$C73),SUMIFS(Results!E:E,Results!$J:$J,$A73,Results!$B:$B,$C73))</f>
        <v>0</v>
      </c>
      <c r="N73" s="105">
        <f>SUM(SUMIFS(Results!X:X,Results!$B:$B,$A73,Results!$J:$J,$C73)/2,SUMIFS(Results!$R:$R,Results!$J:$J,$A73,Results!$B:$B,$C73)/2)</f>
        <v>0</v>
      </c>
    </row>
    <row r="74" spans="1:96" s="106" customFormat="1" ht="15" customHeight="1">
      <c r="A74" s="101" t="str">
        <f>C64</f>
        <v>N/A (Netherlands)</v>
      </c>
      <c r="B74" s="102" t="s">
        <v>83</v>
      </c>
      <c r="C74" s="101" t="str">
        <f>C65</f>
        <v>Gabor Foti (Hungary)</v>
      </c>
      <c r="D74" s="102" t="str">
        <f t="shared" si="13"/>
        <v>0</v>
      </c>
      <c r="E74" s="103" t="str">
        <f t="shared" si="14"/>
        <v/>
      </c>
      <c r="F74" s="103" t="str">
        <f t="shared" si="15"/>
        <v>N/A (Netherlands)</v>
      </c>
      <c r="G74" s="104">
        <f>SUM(SUMIFS(Results!C:C,Results!$B:$B,$A74,Results!$J:$J,$C74),SUMIFS(Results!G:G,Results!$J:$J,$A74,Results!$B:$B,$C74))</f>
        <v>0</v>
      </c>
      <c r="H74" s="104">
        <f>SUM(SUMIFS(Results!D:D,Results!$B:$B,$A74,Results!$J:$J,$C74),SUMIFS(Results!H:H,Results!$J:$J,$A74,Results!$B:$B,$C74))</f>
        <v>0</v>
      </c>
      <c r="I74" s="104">
        <f>SUM(SUMIFS(Results!E:E,Results!$B:$B,$A74,Results!$J:$J,$C74),SUMIFS(Results!I:I,Results!$J:$J,$A74,Results!$B:$B,$C74))</f>
        <v>0</v>
      </c>
      <c r="J74" s="104">
        <f>SUM(SUMIFS(Results!R:R,Results!$B:$B,$A74,Results!$J:$J,$C74)/2,SUMIFS(Results!$X:$X,Results!$J:$J,$A74,Results!$B:$B,$C74)/2)</f>
        <v>0</v>
      </c>
      <c r="K74" s="104">
        <f>SUM(SUMIFS(Results!G:G,Results!$B:$B,$A74,Results!$J:$J,$C74),SUMIFS(Results!C:C,Results!$J:$J,$A74,Results!$B:$B,$C74))</f>
        <v>0</v>
      </c>
      <c r="L74" s="104">
        <f>SUM(SUMIFS(Results!H:H,Results!$B:$B,$A74,Results!$J:$J,$C74),SUMIFS(Results!D:D,Results!$J:$J,$A74,Results!$B:$B,$C74))</f>
        <v>0</v>
      </c>
      <c r="M74" s="104">
        <f>SUM(SUMIFS(Results!I:I,Results!$B:$B,$A74,Results!$J:$J,$C74),SUMIFS(Results!E:E,Results!$J:$J,$A74,Results!$B:$B,$C74))</f>
        <v>0</v>
      </c>
      <c r="N74" s="105">
        <f>SUM(SUMIFS(Results!X:X,Results!$B:$B,$A74,Results!$J:$J,$C74)/2,SUMIFS(Results!$R:$R,Results!$J:$J,$A74,Results!$B:$B,$C74)/2)</f>
        <v>0</v>
      </c>
    </row>
    <row r="75" spans="1:96" s="106" customFormat="1" ht="15" customHeight="1">
      <c r="A75" s="101" t="str">
        <f>A74</f>
        <v>N/A (Netherlands)</v>
      </c>
      <c r="B75" s="102" t="s">
        <v>83</v>
      </c>
      <c r="C75" s="101" t="str">
        <f>C66</f>
        <v>Kristian Crocker (Wales)</v>
      </c>
      <c r="D75" s="102" t="str">
        <f t="shared" si="13"/>
        <v>0</v>
      </c>
      <c r="E75" s="103" t="str">
        <f t="shared" si="14"/>
        <v/>
      </c>
      <c r="F75" s="103" t="str">
        <f t="shared" si="15"/>
        <v>N/A (Netherlands)</v>
      </c>
      <c r="G75" s="104">
        <f>SUM(SUMIFS(Results!C:C,Results!$B:$B,$A75,Results!$J:$J,$C75),SUMIFS(Results!G:G,Results!$J:$J,$A75,Results!$B:$B,$C75))</f>
        <v>0</v>
      </c>
      <c r="H75" s="104">
        <f>SUM(SUMIFS(Results!D:D,Results!$B:$B,$A75,Results!$J:$J,$C75),SUMIFS(Results!H:H,Results!$J:$J,$A75,Results!$B:$B,$C75))</f>
        <v>0</v>
      </c>
      <c r="I75" s="104">
        <f>SUM(SUMIFS(Results!E:E,Results!$B:$B,$A75,Results!$J:$J,$C75),SUMIFS(Results!I:I,Results!$J:$J,$A75,Results!$B:$B,$C75))</f>
        <v>0</v>
      </c>
      <c r="J75" s="104">
        <f>SUM(SUMIFS(Results!R:R,Results!$B:$B,$A75,Results!$J:$J,$C75)/2,SUMIFS(Results!$X:$X,Results!$J:$J,$A75,Results!$B:$B,$C75)/2)</f>
        <v>0</v>
      </c>
      <c r="K75" s="104">
        <f>SUM(SUMIFS(Results!G:G,Results!$B:$B,$A75,Results!$J:$J,$C75),SUMIFS(Results!C:C,Results!$J:$J,$A75,Results!$B:$B,$C75))</f>
        <v>0</v>
      </c>
      <c r="L75" s="104">
        <f>SUM(SUMIFS(Results!H:H,Results!$B:$B,$A75,Results!$J:$J,$C75),SUMIFS(Results!D:D,Results!$J:$J,$A75,Results!$B:$B,$C75))</f>
        <v>0</v>
      </c>
      <c r="M75" s="104">
        <f>SUM(SUMIFS(Results!I:I,Results!$B:$B,$A75,Results!$J:$J,$C75),SUMIFS(Results!E:E,Results!$J:$J,$A75,Results!$B:$B,$C75))</f>
        <v>0</v>
      </c>
      <c r="N75" s="105">
        <f>SUM(SUMIFS(Results!X:X,Results!$B:$B,$A75,Results!$J:$J,$C75)/2,SUMIFS(Results!$R:$R,Results!$J:$J,$A75,Results!$B:$B,$C75)/2)</f>
        <v>0</v>
      </c>
    </row>
    <row r="76" spans="1:96" s="106" customFormat="1" ht="15" customHeight="1">
      <c r="A76" s="101" t="str">
        <f>C65</f>
        <v>Gabor Foti (Hungary)</v>
      </c>
      <c r="B76" s="102" t="s">
        <v>83</v>
      </c>
      <c r="C76" s="101" t="str">
        <f>C66</f>
        <v>Kristian Crocker (Wales)</v>
      </c>
      <c r="D76" s="102" t="str">
        <f t="shared" si="13"/>
        <v>0</v>
      </c>
      <c r="E76" s="103" t="str">
        <f t="shared" si="14"/>
        <v/>
      </c>
      <c r="F76" s="103" t="str">
        <f t="shared" si="15"/>
        <v>Gabor Foti (Hungary)</v>
      </c>
      <c r="G76" s="104">
        <f>SUM(SUMIFS(Results!C:C,Results!$B:$B,$A76,Results!$J:$J,$C76),SUMIFS(Results!G:G,Results!$J:$J,$A76,Results!$B:$B,$C76))</f>
        <v>0</v>
      </c>
      <c r="H76" s="104">
        <f>SUM(SUMIFS(Results!D:D,Results!$B:$B,$A76,Results!$J:$J,$C76),SUMIFS(Results!H:H,Results!$J:$J,$A76,Results!$B:$B,$C76))</f>
        <v>0</v>
      </c>
      <c r="I76" s="104">
        <f>SUM(SUMIFS(Results!E:E,Results!$B:$B,$A76,Results!$J:$J,$C76),SUMIFS(Results!I:I,Results!$J:$J,$A76,Results!$B:$B,$C76))</f>
        <v>0</v>
      </c>
      <c r="J76" s="104">
        <f>SUM(SUMIFS(Results!R:R,Results!$B:$B,$A76,Results!$J:$J,$C76)/2,SUMIFS(Results!$X:$X,Results!$J:$J,$A76,Results!$B:$B,$C76)/2)</f>
        <v>0</v>
      </c>
      <c r="K76" s="104">
        <f>SUM(SUMIFS(Results!G:G,Results!$B:$B,$A76,Results!$J:$J,$C76),SUMIFS(Results!C:C,Results!$J:$J,$A76,Results!$B:$B,$C76))</f>
        <v>0</v>
      </c>
      <c r="L76" s="104">
        <f>SUM(SUMIFS(Results!H:H,Results!$B:$B,$A76,Results!$J:$J,$C76),SUMIFS(Results!D:D,Results!$J:$J,$A76,Results!$B:$B,$C76))</f>
        <v>0</v>
      </c>
      <c r="M76" s="104">
        <f>SUM(SUMIFS(Results!I:I,Results!$B:$B,$A76,Results!$J:$J,$C76),SUMIFS(Results!E:E,Results!$J:$J,$A76,Results!$B:$B,$C76))</f>
        <v>0</v>
      </c>
      <c r="N76" s="105">
        <f>SUM(SUMIFS(Results!X:X,Results!$B:$B,$A76,Results!$J:$J,$C76)/2,SUMIFS(Results!$R:$R,Results!$J:$J,$A76,Results!$B:$B,$C76)/2)</f>
        <v>0</v>
      </c>
    </row>
    <row r="77" spans="1:96" s="96" customFormat="1" ht="12" thickBot="1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6"/>
      <c r="M77" s="316"/>
      <c r="N77" s="316"/>
      <c r="AS77" s="97"/>
    </row>
    <row r="78" spans="1:96" s="96" customFormat="1" ht="21" customHeight="1" thickBot="1">
      <c r="A78" s="308" t="s">
        <v>521</v>
      </c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10"/>
      <c r="O78" s="106"/>
      <c r="P78" s="106"/>
      <c r="Q78" s="106"/>
      <c r="R78" s="106"/>
      <c r="S78" s="106"/>
      <c r="T78" s="106"/>
      <c r="U78" s="106"/>
      <c r="V78" s="106"/>
      <c r="W78" s="106"/>
      <c r="X78" s="106"/>
    </row>
    <row r="79" spans="1:96" s="91" customFormat="1" ht="39.950000000000003" customHeight="1">
      <c r="A79" s="311" t="s">
        <v>584</v>
      </c>
      <c r="B79" s="311"/>
      <c r="C79" s="311" t="s">
        <v>585</v>
      </c>
      <c r="D79" s="311" t="s">
        <v>586</v>
      </c>
      <c r="E79" s="311" t="s">
        <v>587</v>
      </c>
      <c r="F79" s="311" t="s">
        <v>588</v>
      </c>
      <c r="G79" s="313" t="s">
        <v>589</v>
      </c>
      <c r="H79" s="314"/>
      <c r="I79" s="314"/>
      <c r="J79" s="314"/>
      <c r="K79" s="314"/>
      <c r="L79" s="314"/>
      <c r="M79" s="314"/>
      <c r="N79" s="315"/>
      <c r="BX79" s="306" t="s">
        <v>590</v>
      </c>
      <c r="BY79" s="306"/>
      <c r="BZ79" s="306"/>
      <c r="CA79" s="306"/>
      <c r="CB79" s="306"/>
      <c r="CC79" s="306"/>
      <c r="CD79" s="306"/>
      <c r="CE79" s="306"/>
      <c r="CF79" s="306"/>
      <c r="CG79" s="306"/>
      <c r="CH79" s="306"/>
      <c r="CI79" s="306"/>
      <c r="CJ79" s="306"/>
      <c r="CK79" s="306"/>
      <c r="CL79" s="306"/>
      <c r="CM79" s="306"/>
      <c r="CN79" s="306"/>
      <c r="CO79" s="306"/>
      <c r="CP79" s="306"/>
      <c r="CQ79" s="306"/>
      <c r="CR79" s="306"/>
    </row>
    <row r="80" spans="1:96" s="91" customFormat="1" ht="39.950000000000003" customHeight="1">
      <c r="A80" s="312"/>
      <c r="B80" s="312"/>
      <c r="C80" s="312"/>
      <c r="D80" s="312"/>
      <c r="E80" s="312"/>
      <c r="F80" s="312"/>
      <c r="G80" s="98" t="s">
        <v>591</v>
      </c>
      <c r="H80" s="99" t="s">
        <v>592</v>
      </c>
      <c r="I80" s="99" t="s">
        <v>593</v>
      </c>
      <c r="J80" s="99" t="s">
        <v>561</v>
      </c>
      <c r="K80" s="98" t="s">
        <v>591</v>
      </c>
      <c r="L80" s="99" t="s">
        <v>592</v>
      </c>
      <c r="M80" s="99" t="s">
        <v>593</v>
      </c>
      <c r="N80" s="100" t="s">
        <v>561</v>
      </c>
    </row>
    <row r="81" spans="1:24" s="106" customFormat="1" ht="15" customHeight="1">
      <c r="A81" s="101" t="str">
        <f>IF('Group Calculations'!A35="","",'Group Calculations'!A35)</f>
        <v>Oliver John Thompson (Falkland Islands )</v>
      </c>
      <c r="B81" s="102" t="s">
        <v>83</v>
      </c>
      <c r="C81" s="101" t="str">
        <f>IF('Group Calculations'!$A36="","",'Group Calculations'!$A36)</f>
        <v>Johnny Ng (Macao China )</v>
      </c>
      <c r="D81" s="102" t="str">
        <f t="shared" ref="D81:D95" si="16">IF(E81="","0",1)</f>
        <v>0</v>
      </c>
      <c r="E81" s="103" t="str">
        <f t="shared" ref="E81:E95" si="17">IF(AND(G81=0,K81=0),"",IF(J81&gt;N81,A81,IF(J81=N81,IF(I81&gt;M81,A81,C81),C81)))</f>
        <v/>
      </c>
      <c r="F81" s="103" t="str">
        <f>IF(D81=0,"",IF(E81=A81,C81,A81))</f>
        <v>Oliver John Thompson (Falkland Islands )</v>
      </c>
      <c r="G81" s="104">
        <f>SUM(SUMIFS(Results!C:C,Results!$B:$B,$A81,Results!$J:$J,$C81),SUMIFS(Results!G:G,Results!$J:$J,$A81,Results!$B:$B,$C81))</f>
        <v>0</v>
      </c>
      <c r="H81" s="104">
        <f>SUM(SUMIFS(Results!D:D,Results!$B:$B,$A81,Results!$J:$J,$C81),SUMIFS(Results!H:H,Results!$J:$J,$A81,Results!$B:$B,$C81))</f>
        <v>0</v>
      </c>
      <c r="I81" s="104">
        <f>SUM(SUMIFS(Results!E:E,Results!$B:$B,$A81,Results!$J:$J,$C81),SUMIFS(Results!I:I,Results!$J:$J,$A81,Results!$B:$B,$C81))</f>
        <v>0</v>
      </c>
      <c r="J81" s="104">
        <f>SUM(SUMIFS(Results!R:R,Results!$B:$B,$A81,Results!$J:$J,$C81)/2,SUMIFS(Results!$X:$X,Results!$J:$J,$A81,Results!$B:$B,$C81)/2)</f>
        <v>0</v>
      </c>
      <c r="K81" s="104">
        <f>SUM(SUMIFS(Results!G:G,Results!$B:$B,$A81,Results!$J:$J,$C81),SUMIFS(Results!C:C,Results!$J:$J,$A81,Results!$B:$B,$C81))</f>
        <v>0</v>
      </c>
      <c r="L81" s="104">
        <f>SUM(SUMIFS(Results!H:H,Results!$B:$B,$A81,Results!$J:$J,$C81),SUMIFS(Results!D:D,Results!$J:$J,$A81,Results!$B:$B,$C81))</f>
        <v>0</v>
      </c>
      <c r="M81" s="104">
        <f>SUM(SUMIFS(Results!I:I,Results!$B:$B,$A81,Results!$J:$J,$C81),SUMIFS(Results!E:E,Results!$J:$J,$A81,Results!$B:$B,$C81))</f>
        <v>0</v>
      </c>
      <c r="N81" s="105">
        <f>SUM(SUMIFS(Results!X:X,Results!$B:$B,$A81,Results!$J:$J,$C81)/2,SUMIFS(Results!$R:$R,Results!$J:$J,$A81,Results!$B:$B,$C81)/2)</f>
        <v>0</v>
      </c>
    </row>
    <row r="82" spans="1:24" s="106" customFormat="1" ht="15" customHeight="1">
      <c r="A82" s="101" t="str">
        <f>A81</f>
        <v>Oliver John Thompson (Falkland Islands )</v>
      </c>
      <c r="B82" s="102" t="s">
        <v>83</v>
      </c>
      <c r="C82" s="101" t="str">
        <f>IF('Group Calculations'!$A37="","",'Group Calculations'!$A37)</f>
        <v>Jason Lee Evans (South Africa )</v>
      </c>
      <c r="D82" s="102" t="str">
        <f t="shared" si="16"/>
        <v>0</v>
      </c>
      <c r="E82" s="103" t="str">
        <f t="shared" si="17"/>
        <v/>
      </c>
      <c r="F82" s="103" t="str">
        <f t="shared" ref="F82:F95" si="18">IF(D82=0,"",IF(E82=A82,C82,A82))</f>
        <v>Oliver John Thompson (Falkland Islands )</v>
      </c>
      <c r="G82" s="104">
        <f>SUM(SUMIFS(Results!C:C,Results!$B:$B,$A82,Results!$J:$J,$C82),SUMIFS(Results!G:G,Results!$J:$J,$A82,Results!$B:$B,$C82))</f>
        <v>0</v>
      </c>
      <c r="H82" s="104">
        <f>SUM(SUMIFS(Results!D:D,Results!$B:$B,$A82,Results!$J:$J,$C82),SUMIFS(Results!H:H,Results!$J:$J,$A82,Results!$B:$B,$C82))</f>
        <v>0</v>
      </c>
      <c r="I82" s="104">
        <f>SUM(SUMIFS(Results!E:E,Results!$B:$B,$A82,Results!$J:$J,$C82),SUMIFS(Results!I:I,Results!$J:$J,$A82,Results!$B:$B,$C82))</f>
        <v>0</v>
      </c>
      <c r="J82" s="104">
        <f>SUM(SUMIFS(Results!R:R,Results!$B:$B,$A82,Results!$J:$J,$C82)/2,SUMIFS(Results!$X:$X,Results!$J:$J,$A82,Results!$B:$B,$C82)/2)</f>
        <v>0</v>
      </c>
      <c r="K82" s="104">
        <f>SUM(SUMIFS(Results!G:G,Results!$B:$B,$A82,Results!$J:$J,$C82),SUMIFS(Results!C:C,Results!$J:$J,$A82,Results!$B:$B,$C82))</f>
        <v>0</v>
      </c>
      <c r="L82" s="104">
        <f>SUM(SUMIFS(Results!H:H,Results!$B:$B,$A82,Results!$J:$J,$C82),SUMIFS(Results!D:D,Results!$J:$J,$A82,Results!$B:$B,$C82))</f>
        <v>0</v>
      </c>
      <c r="M82" s="104">
        <f>SUM(SUMIFS(Results!I:I,Results!$B:$B,$A82,Results!$J:$J,$C82),SUMIFS(Results!E:E,Results!$J:$J,$A82,Results!$B:$B,$C82))</f>
        <v>0</v>
      </c>
      <c r="N82" s="105">
        <f>SUM(SUMIFS(Results!X:X,Results!$B:$B,$A82,Results!$J:$J,$C82)/2,SUMIFS(Results!$R:$R,Results!$J:$J,$A82,Results!$B:$B,$C82)/2)</f>
        <v>0</v>
      </c>
    </row>
    <row r="83" spans="1:24" s="106" customFormat="1" ht="15" customHeight="1">
      <c r="A83" s="101" t="str">
        <f>A82</f>
        <v>Oliver John Thompson (Falkland Islands )</v>
      </c>
      <c r="B83" s="102" t="s">
        <v>83</v>
      </c>
      <c r="C83" s="101" t="str">
        <f>IF('Group Calculations'!$A38="","",'Group Calculations'!$A38)</f>
        <v>Harry Goodwin (England )</v>
      </c>
      <c r="D83" s="102" t="str">
        <f t="shared" si="16"/>
        <v>0</v>
      </c>
      <c r="E83" s="103" t="str">
        <f t="shared" si="17"/>
        <v/>
      </c>
      <c r="F83" s="103" t="str">
        <f t="shared" si="18"/>
        <v>Oliver John Thompson (Falkland Islands )</v>
      </c>
      <c r="G83" s="104">
        <f>SUM(SUMIFS(Results!C:C,Results!$B:$B,$A83,Results!$J:$J,$C83),SUMIFS(Results!G:G,Results!$J:$J,$A83,Results!$B:$B,$C83))</f>
        <v>0</v>
      </c>
      <c r="H83" s="104">
        <f>SUM(SUMIFS(Results!D:D,Results!$B:$B,$A83,Results!$J:$J,$C83),SUMIFS(Results!H:H,Results!$J:$J,$A83,Results!$B:$B,$C83))</f>
        <v>0</v>
      </c>
      <c r="I83" s="104">
        <f>SUM(SUMIFS(Results!E:E,Results!$B:$B,$A83,Results!$J:$J,$C83),SUMIFS(Results!I:I,Results!$J:$J,$A83,Results!$B:$B,$C83))</f>
        <v>0</v>
      </c>
      <c r="J83" s="104">
        <f>SUM(SUMIFS(Results!R:R,Results!$B:$B,$A83,Results!$J:$J,$C83)/2,SUMIFS(Results!$X:$X,Results!$J:$J,$A83,Results!$B:$B,$C83)/2)</f>
        <v>0</v>
      </c>
      <c r="K83" s="104">
        <f>SUM(SUMIFS(Results!G:G,Results!$B:$B,$A83,Results!$J:$J,$C83),SUMIFS(Results!C:C,Results!$J:$J,$A83,Results!$B:$B,$C83))</f>
        <v>0</v>
      </c>
      <c r="L83" s="104">
        <f>SUM(SUMIFS(Results!H:H,Results!$B:$B,$A83,Results!$J:$J,$C83),SUMIFS(Results!D:D,Results!$J:$J,$A83,Results!$B:$B,$C83))</f>
        <v>0</v>
      </c>
      <c r="M83" s="104">
        <f>SUM(SUMIFS(Results!I:I,Results!$B:$B,$A83,Results!$J:$J,$C83),SUMIFS(Results!E:E,Results!$J:$J,$A83,Results!$B:$B,$C83))</f>
        <v>0</v>
      </c>
      <c r="N83" s="105">
        <f>SUM(SUMIFS(Results!X:X,Results!$B:$B,$A83,Results!$J:$J,$C83)/2,SUMIFS(Results!$R:$R,Results!$J:$J,$A83,Results!$B:$B,$C83)/2)</f>
        <v>0</v>
      </c>
    </row>
    <row r="84" spans="1:24" s="106" customFormat="1" ht="15" customHeight="1">
      <c r="A84" s="101" t="str">
        <f>A83</f>
        <v>Oliver John Thompson (Falkland Islands )</v>
      </c>
      <c r="B84" s="102" t="s">
        <v>83</v>
      </c>
      <c r="C84" s="101" t="str">
        <f>IF('Group Calculations'!$A39="","",'Group Calculations'!$A39)</f>
        <v>Mike McNorton (Canada )</v>
      </c>
      <c r="D84" s="102" t="str">
        <f t="shared" si="16"/>
        <v>0</v>
      </c>
      <c r="E84" s="103" t="str">
        <f t="shared" si="17"/>
        <v/>
      </c>
      <c r="F84" s="103" t="str">
        <f t="shared" si="18"/>
        <v>Oliver John Thompson (Falkland Islands )</v>
      </c>
      <c r="G84" s="104">
        <f>SUM(SUMIFS(Results!C:C,Results!$B:$B,$A84,Results!$J:$J,$C84),SUMIFS(Results!G:G,Results!$J:$J,$A84,Results!$B:$B,$C84))</f>
        <v>0</v>
      </c>
      <c r="H84" s="104">
        <f>SUM(SUMIFS(Results!D:D,Results!$B:$B,$A84,Results!$J:$J,$C84),SUMIFS(Results!H:H,Results!$J:$J,$A84,Results!$B:$B,$C84))</f>
        <v>0</v>
      </c>
      <c r="I84" s="104">
        <f>SUM(SUMIFS(Results!E:E,Results!$B:$B,$A84,Results!$J:$J,$C84),SUMIFS(Results!I:I,Results!$J:$J,$A84,Results!$B:$B,$C84))</f>
        <v>0</v>
      </c>
      <c r="J84" s="104">
        <f>SUM(SUMIFS(Results!R:R,Results!$B:$B,$A84,Results!$J:$J,$C84)/2,SUMIFS(Results!$X:$X,Results!$J:$J,$A84,Results!$B:$B,$C84)/2)</f>
        <v>0</v>
      </c>
      <c r="K84" s="104">
        <f>SUM(SUMIFS(Results!G:G,Results!$B:$B,$A84,Results!$J:$J,$C84),SUMIFS(Results!C:C,Results!$J:$J,$A84,Results!$B:$B,$C84))</f>
        <v>0</v>
      </c>
      <c r="L84" s="104">
        <f>SUM(SUMIFS(Results!H:H,Results!$B:$B,$A84,Results!$J:$J,$C84),SUMIFS(Results!D:D,Results!$J:$J,$A84,Results!$B:$B,$C84))</f>
        <v>0</v>
      </c>
      <c r="M84" s="104">
        <f>SUM(SUMIFS(Results!I:I,Results!$B:$B,$A84,Results!$J:$J,$C84),SUMIFS(Results!E:E,Results!$J:$J,$A84,Results!$B:$B,$C84))</f>
        <v>0</v>
      </c>
      <c r="N84" s="105">
        <f>SUM(SUMIFS(Results!X:X,Results!$B:$B,$A84,Results!$J:$J,$C84)/2,SUMIFS(Results!$R:$R,Results!$J:$J,$A84,Results!$B:$B,$C84)/2)</f>
        <v>0</v>
      </c>
    </row>
    <row r="85" spans="1:24" s="106" customFormat="1" ht="15" customHeight="1">
      <c r="A85" s="101" t="str">
        <f>A84</f>
        <v>Oliver John Thompson (Falkland Islands )</v>
      </c>
      <c r="B85" s="102" t="s">
        <v>83</v>
      </c>
      <c r="C85" s="101" t="str">
        <f>IF('Group Calculations'!$A40="","",'Group Calculations'!$A40)</f>
        <v>Michael Gabobewe (Botswana)</v>
      </c>
      <c r="D85" s="102" t="str">
        <f t="shared" si="16"/>
        <v>0</v>
      </c>
      <c r="E85" s="103" t="str">
        <f t="shared" si="17"/>
        <v/>
      </c>
      <c r="F85" s="103" t="str">
        <f t="shared" si="18"/>
        <v>Oliver John Thompson (Falkland Islands )</v>
      </c>
      <c r="G85" s="104">
        <f>SUM(SUMIFS(Results!C:C,Results!$B:$B,$A85,Results!$J:$J,$C85),SUMIFS(Results!G:G,Results!$J:$J,$A85,Results!$B:$B,$C85))</f>
        <v>0</v>
      </c>
      <c r="H85" s="104">
        <f>SUM(SUMIFS(Results!D:D,Results!$B:$B,$A85,Results!$J:$J,$C85),SUMIFS(Results!H:H,Results!$J:$J,$A85,Results!$B:$B,$C85))</f>
        <v>0</v>
      </c>
      <c r="I85" s="104">
        <f>SUM(SUMIFS(Results!E:E,Results!$B:$B,$A85,Results!$J:$J,$C85),SUMIFS(Results!I:I,Results!$J:$J,$A85,Results!$B:$B,$C85))</f>
        <v>0</v>
      </c>
      <c r="J85" s="104">
        <f>SUM(SUMIFS(Results!R:R,Results!$B:$B,$A85,Results!$J:$J,$C85)/2,SUMIFS(Results!$X:$X,Results!$J:$J,$A85,Results!$B:$B,$C85)/2)</f>
        <v>0</v>
      </c>
      <c r="K85" s="104">
        <f>SUM(SUMIFS(Results!G:G,Results!$B:$B,$A85,Results!$J:$J,$C85),SUMIFS(Results!C:C,Results!$J:$J,$A85,Results!$B:$B,$C85))</f>
        <v>0</v>
      </c>
      <c r="L85" s="104">
        <f>SUM(SUMIFS(Results!H:H,Results!$B:$B,$A85,Results!$J:$J,$C85),SUMIFS(Results!D:D,Results!$J:$J,$A85,Results!$B:$B,$C85))</f>
        <v>0</v>
      </c>
      <c r="M85" s="104">
        <f>SUM(SUMIFS(Results!I:I,Results!$B:$B,$A85,Results!$J:$J,$C85),SUMIFS(Results!E:E,Results!$J:$J,$A85,Results!$B:$B,$C85))</f>
        <v>0</v>
      </c>
      <c r="N85" s="105">
        <f>SUM(SUMIFS(Results!X:X,Results!$B:$B,$A85,Results!$J:$J,$C85)/2,SUMIFS(Results!$R:$R,Results!$J:$J,$A85,Results!$B:$B,$C85)/2)</f>
        <v>0</v>
      </c>
    </row>
    <row r="86" spans="1:24" s="106" customFormat="1" ht="15" customHeight="1">
      <c r="A86" s="101" t="str">
        <f>C81</f>
        <v>Johnny Ng (Macao China )</v>
      </c>
      <c r="B86" s="102" t="s">
        <v>83</v>
      </c>
      <c r="C86" s="101" t="str">
        <f>C82</f>
        <v>Jason Lee Evans (South Africa )</v>
      </c>
      <c r="D86" s="102" t="str">
        <f t="shared" si="16"/>
        <v>0</v>
      </c>
      <c r="E86" s="103" t="str">
        <f t="shared" si="17"/>
        <v/>
      </c>
      <c r="F86" s="103" t="str">
        <f t="shared" si="18"/>
        <v>Johnny Ng (Macao China )</v>
      </c>
      <c r="G86" s="104">
        <f>SUM(SUMIFS(Results!C:C,Results!$B:$B,$A86,Results!$J:$J,$C86),SUMIFS(Results!G:G,Results!$J:$J,$A86,Results!$B:$B,$C86))</f>
        <v>0</v>
      </c>
      <c r="H86" s="104">
        <f>SUM(SUMIFS(Results!D:D,Results!$B:$B,$A86,Results!$J:$J,$C86),SUMIFS(Results!H:H,Results!$J:$J,$A86,Results!$B:$B,$C86))</f>
        <v>0</v>
      </c>
      <c r="I86" s="104">
        <f>SUM(SUMIFS(Results!E:E,Results!$B:$B,$A86,Results!$J:$J,$C86),SUMIFS(Results!I:I,Results!$J:$J,$A86,Results!$B:$B,$C86))</f>
        <v>0</v>
      </c>
      <c r="J86" s="104">
        <f>SUM(SUMIFS(Results!R:R,Results!$B:$B,$A86,Results!$J:$J,$C86)/2,SUMIFS(Results!$X:$X,Results!$J:$J,$A86,Results!$B:$B,$C86)/2)</f>
        <v>0</v>
      </c>
      <c r="K86" s="104">
        <f>SUM(SUMIFS(Results!G:G,Results!$B:$B,$A86,Results!$J:$J,$C86),SUMIFS(Results!C:C,Results!$J:$J,$A86,Results!$B:$B,$C86))</f>
        <v>0</v>
      </c>
      <c r="L86" s="104">
        <f>SUM(SUMIFS(Results!H:H,Results!$B:$B,$A86,Results!$J:$J,$C86),SUMIFS(Results!D:D,Results!$J:$J,$A86,Results!$B:$B,$C86))</f>
        <v>0</v>
      </c>
      <c r="M86" s="104">
        <f>SUM(SUMIFS(Results!I:I,Results!$B:$B,$A86,Results!$J:$J,$C86),SUMIFS(Results!E:E,Results!$J:$J,$A86,Results!$B:$B,$C86))</f>
        <v>0</v>
      </c>
      <c r="N86" s="105">
        <f>SUM(SUMIFS(Results!X:X,Results!$B:$B,$A86,Results!$J:$J,$C86)/2,SUMIFS(Results!$R:$R,Results!$J:$J,$A86,Results!$B:$B,$C86)/2)</f>
        <v>0</v>
      </c>
    </row>
    <row r="87" spans="1:24" s="106" customFormat="1" ht="15" customHeight="1">
      <c r="A87" s="101" t="str">
        <f>A86</f>
        <v>Johnny Ng (Macao China )</v>
      </c>
      <c r="B87" s="102" t="s">
        <v>83</v>
      </c>
      <c r="C87" s="101" t="str">
        <f>C83</f>
        <v>Harry Goodwin (England )</v>
      </c>
      <c r="D87" s="102" t="str">
        <f t="shared" si="16"/>
        <v>0</v>
      </c>
      <c r="E87" s="103" t="str">
        <f t="shared" si="17"/>
        <v/>
      </c>
      <c r="F87" s="103" t="str">
        <f t="shared" si="18"/>
        <v>Johnny Ng (Macao China )</v>
      </c>
      <c r="G87" s="104">
        <f>SUM(SUMIFS(Results!C:C,Results!$B:$B,$A87,Results!$J:$J,$C87),SUMIFS(Results!G:G,Results!$J:$J,$A87,Results!$B:$B,$C87))</f>
        <v>0</v>
      </c>
      <c r="H87" s="104">
        <f>SUM(SUMIFS(Results!D:D,Results!$B:$B,$A87,Results!$J:$J,$C87),SUMIFS(Results!H:H,Results!$J:$J,$A87,Results!$B:$B,$C87))</f>
        <v>0</v>
      </c>
      <c r="I87" s="104">
        <f>SUM(SUMIFS(Results!E:E,Results!$B:$B,$A87,Results!$J:$J,$C87),SUMIFS(Results!I:I,Results!$J:$J,$A87,Results!$B:$B,$C87))</f>
        <v>0</v>
      </c>
      <c r="J87" s="104">
        <f>SUM(SUMIFS(Results!R:R,Results!$B:$B,$A87,Results!$J:$J,$C87)/2,SUMIFS(Results!$X:$X,Results!$J:$J,$A87,Results!$B:$B,$C87)/2)</f>
        <v>0</v>
      </c>
      <c r="K87" s="104">
        <f>SUM(SUMIFS(Results!G:G,Results!$B:$B,$A87,Results!$J:$J,$C87),SUMIFS(Results!C:C,Results!$J:$J,$A87,Results!$B:$B,$C87))</f>
        <v>0</v>
      </c>
      <c r="L87" s="104">
        <f>SUM(SUMIFS(Results!H:H,Results!$B:$B,$A87,Results!$J:$J,$C87),SUMIFS(Results!D:D,Results!$J:$J,$A87,Results!$B:$B,$C87))</f>
        <v>0</v>
      </c>
      <c r="M87" s="104">
        <f>SUM(SUMIFS(Results!I:I,Results!$B:$B,$A87,Results!$J:$J,$C87),SUMIFS(Results!E:E,Results!$J:$J,$A87,Results!$B:$B,$C87))</f>
        <v>0</v>
      </c>
      <c r="N87" s="105">
        <f>SUM(SUMIFS(Results!X:X,Results!$B:$B,$A87,Results!$J:$J,$C87)/2,SUMIFS(Results!$R:$R,Results!$J:$J,$A87,Results!$B:$B,$C87)/2)</f>
        <v>0</v>
      </c>
    </row>
    <row r="88" spans="1:24" s="106" customFormat="1" ht="15" customHeight="1">
      <c r="A88" s="101" t="str">
        <f>A87</f>
        <v>Johnny Ng (Macao China )</v>
      </c>
      <c r="B88" s="102" t="s">
        <v>83</v>
      </c>
      <c r="C88" s="101" t="str">
        <f>C84</f>
        <v>Mike McNorton (Canada )</v>
      </c>
      <c r="D88" s="102" t="str">
        <f t="shared" si="16"/>
        <v>0</v>
      </c>
      <c r="E88" s="103" t="str">
        <f t="shared" si="17"/>
        <v/>
      </c>
      <c r="F88" s="103" t="str">
        <f t="shared" si="18"/>
        <v>Johnny Ng (Macao China )</v>
      </c>
      <c r="G88" s="104">
        <f>SUM(SUMIFS(Results!C:C,Results!$B:$B,$A88,Results!$J:$J,$C88),SUMIFS(Results!G:G,Results!$J:$J,$A88,Results!$B:$B,$C88))</f>
        <v>0</v>
      </c>
      <c r="H88" s="104">
        <f>SUM(SUMIFS(Results!D:D,Results!$B:$B,$A88,Results!$J:$J,$C88),SUMIFS(Results!H:H,Results!$J:$J,$A88,Results!$B:$B,$C88))</f>
        <v>0</v>
      </c>
      <c r="I88" s="104">
        <f>SUM(SUMIFS(Results!E:E,Results!$B:$B,$A88,Results!$J:$J,$C88),SUMIFS(Results!I:I,Results!$J:$J,$A88,Results!$B:$B,$C88))</f>
        <v>0</v>
      </c>
      <c r="J88" s="104">
        <f>SUM(SUMIFS(Results!R:R,Results!$B:$B,$A88,Results!$J:$J,$C88)/2,SUMIFS(Results!$X:$X,Results!$J:$J,$A88,Results!$B:$B,$C88)/2)</f>
        <v>0</v>
      </c>
      <c r="K88" s="104">
        <f>SUM(SUMIFS(Results!G:G,Results!$B:$B,$A88,Results!$J:$J,$C88),SUMIFS(Results!C:C,Results!$J:$J,$A88,Results!$B:$B,$C88))</f>
        <v>0</v>
      </c>
      <c r="L88" s="104">
        <f>SUM(SUMIFS(Results!H:H,Results!$B:$B,$A88,Results!$J:$J,$C88),SUMIFS(Results!D:D,Results!$J:$J,$A88,Results!$B:$B,$C88))</f>
        <v>0</v>
      </c>
      <c r="M88" s="104">
        <f>SUM(SUMIFS(Results!I:I,Results!$B:$B,$A88,Results!$J:$J,$C88),SUMIFS(Results!E:E,Results!$J:$J,$A88,Results!$B:$B,$C88))</f>
        <v>0</v>
      </c>
      <c r="N88" s="105">
        <f>SUM(SUMIFS(Results!X:X,Results!$B:$B,$A88,Results!$J:$J,$C88)/2,SUMIFS(Results!$R:$R,Results!$J:$J,$A88,Results!$B:$B,$C88)/2)</f>
        <v>0</v>
      </c>
    </row>
    <row r="89" spans="1:24" s="106" customFormat="1" ht="15" customHeight="1">
      <c r="A89" s="101" t="str">
        <f>A88</f>
        <v>Johnny Ng (Macao China )</v>
      </c>
      <c r="B89" s="102" t="s">
        <v>83</v>
      </c>
      <c r="C89" s="101" t="str">
        <f>C85</f>
        <v>Michael Gabobewe (Botswana)</v>
      </c>
      <c r="D89" s="102" t="str">
        <f t="shared" si="16"/>
        <v>0</v>
      </c>
      <c r="E89" s="103" t="str">
        <f t="shared" si="17"/>
        <v/>
      </c>
      <c r="F89" s="103" t="str">
        <f t="shared" si="18"/>
        <v>Johnny Ng (Macao China )</v>
      </c>
      <c r="G89" s="104">
        <f>SUM(SUMIFS(Results!C:C,Results!$B:$B,$A89,Results!$J:$J,$C89),SUMIFS(Results!G:G,Results!$J:$J,$A89,Results!$B:$B,$C89))</f>
        <v>0</v>
      </c>
      <c r="H89" s="104">
        <f>SUM(SUMIFS(Results!D:D,Results!$B:$B,$A89,Results!$J:$J,$C89),SUMIFS(Results!H:H,Results!$J:$J,$A89,Results!$B:$B,$C89))</f>
        <v>0</v>
      </c>
      <c r="I89" s="104">
        <f>SUM(SUMIFS(Results!E:E,Results!$B:$B,$A89,Results!$J:$J,$C89),SUMIFS(Results!I:I,Results!$J:$J,$A89,Results!$B:$B,$C89))</f>
        <v>0</v>
      </c>
      <c r="J89" s="104">
        <f>SUM(SUMIFS(Results!R:R,Results!$B:$B,$A89,Results!$J:$J,$C89)/2,SUMIFS(Results!$X:$X,Results!$J:$J,$A89,Results!$B:$B,$C89)/2)</f>
        <v>0</v>
      </c>
      <c r="K89" s="104">
        <f>SUM(SUMIFS(Results!G:G,Results!$B:$B,$A89,Results!$J:$J,$C89),SUMIFS(Results!C:C,Results!$J:$J,$A89,Results!$B:$B,$C89))</f>
        <v>0</v>
      </c>
      <c r="L89" s="104">
        <f>SUM(SUMIFS(Results!H:H,Results!$B:$B,$A89,Results!$J:$J,$C89),SUMIFS(Results!D:D,Results!$J:$J,$A89,Results!$B:$B,$C89))</f>
        <v>0</v>
      </c>
      <c r="M89" s="104">
        <f>SUM(SUMIFS(Results!I:I,Results!$B:$B,$A89,Results!$J:$J,$C89),SUMIFS(Results!E:E,Results!$J:$J,$A89,Results!$B:$B,$C89))</f>
        <v>0</v>
      </c>
      <c r="N89" s="105">
        <f>SUM(SUMIFS(Results!X:X,Results!$B:$B,$A89,Results!$J:$J,$C89)/2,SUMIFS(Results!$R:$R,Results!$J:$J,$A89,Results!$B:$B,$C89)/2)</f>
        <v>0</v>
      </c>
    </row>
    <row r="90" spans="1:24" s="106" customFormat="1" ht="15" customHeight="1">
      <c r="A90" s="101" t="str">
        <f>C82</f>
        <v>Jason Lee Evans (South Africa )</v>
      </c>
      <c r="B90" s="102" t="s">
        <v>83</v>
      </c>
      <c r="C90" s="101" t="str">
        <f>C83</f>
        <v>Harry Goodwin (England )</v>
      </c>
      <c r="D90" s="102" t="str">
        <f t="shared" si="16"/>
        <v>0</v>
      </c>
      <c r="E90" s="103" t="str">
        <f t="shared" si="17"/>
        <v/>
      </c>
      <c r="F90" s="103" t="str">
        <f t="shared" si="18"/>
        <v>Jason Lee Evans (South Africa )</v>
      </c>
      <c r="G90" s="104">
        <f>SUM(SUMIFS(Results!C:C,Results!$B:$B,$A90,Results!$J:$J,$C90),SUMIFS(Results!G:G,Results!$J:$J,$A90,Results!$B:$B,$C90))</f>
        <v>0</v>
      </c>
      <c r="H90" s="104">
        <f>SUM(SUMIFS(Results!D:D,Results!$B:$B,$A90,Results!$J:$J,$C90),SUMIFS(Results!H:H,Results!$J:$J,$A90,Results!$B:$B,$C90))</f>
        <v>0</v>
      </c>
      <c r="I90" s="104">
        <f>SUM(SUMIFS(Results!E:E,Results!$B:$B,$A90,Results!$J:$J,$C90),SUMIFS(Results!I:I,Results!$J:$J,$A90,Results!$B:$B,$C90))</f>
        <v>0</v>
      </c>
      <c r="J90" s="104">
        <f>SUM(SUMIFS(Results!R:R,Results!$B:$B,$A90,Results!$J:$J,$C90)/2,SUMIFS(Results!$X:$X,Results!$J:$J,$A90,Results!$B:$B,$C90)/2)</f>
        <v>0</v>
      </c>
      <c r="K90" s="104">
        <f>SUM(SUMIFS(Results!G:G,Results!$B:$B,$A90,Results!$J:$J,$C90),SUMIFS(Results!C:C,Results!$J:$J,$A90,Results!$B:$B,$C90))</f>
        <v>0</v>
      </c>
      <c r="L90" s="104">
        <f>SUM(SUMIFS(Results!H:H,Results!$B:$B,$A90,Results!$J:$J,$C90),SUMIFS(Results!D:D,Results!$J:$J,$A90,Results!$B:$B,$C90))</f>
        <v>0</v>
      </c>
      <c r="M90" s="104">
        <f>SUM(SUMIFS(Results!I:I,Results!$B:$B,$A90,Results!$J:$J,$C90),SUMIFS(Results!E:E,Results!$J:$J,$A90,Results!$B:$B,$C90))</f>
        <v>0</v>
      </c>
      <c r="N90" s="105">
        <f>SUM(SUMIFS(Results!X:X,Results!$B:$B,$A90,Results!$J:$J,$C90)/2,SUMIFS(Results!$R:$R,Results!$J:$J,$A90,Results!$B:$B,$C90)/2)</f>
        <v>0</v>
      </c>
    </row>
    <row r="91" spans="1:24" s="106" customFormat="1" ht="15" customHeight="1">
      <c r="A91" s="101" t="str">
        <f>A90</f>
        <v>Jason Lee Evans (South Africa )</v>
      </c>
      <c r="B91" s="102" t="s">
        <v>83</v>
      </c>
      <c r="C91" s="101" t="str">
        <f>C84</f>
        <v>Mike McNorton (Canada )</v>
      </c>
      <c r="D91" s="102" t="str">
        <f t="shared" si="16"/>
        <v>0</v>
      </c>
      <c r="E91" s="103" t="str">
        <f t="shared" si="17"/>
        <v/>
      </c>
      <c r="F91" s="103" t="str">
        <f t="shared" si="18"/>
        <v>Jason Lee Evans (South Africa )</v>
      </c>
      <c r="G91" s="104">
        <f>SUM(SUMIFS(Results!C:C,Results!$B:$B,$A91,Results!$J:$J,$C91),SUMIFS(Results!G:G,Results!$J:$J,$A91,Results!$B:$B,$C91))</f>
        <v>0</v>
      </c>
      <c r="H91" s="104">
        <f>SUM(SUMIFS(Results!D:D,Results!$B:$B,$A91,Results!$J:$J,$C91),SUMIFS(Results!H:H,Results!$J:$J,$A91,Results!$B:$B,$C91))</f>
        <v>0</v>
      </c>
      <c r="I91" s="104">
        <f>SUM(SUMIFS(Results!E:E,Results!$B:$B,$A91,Results!$J:$J,$C91),SUMIFS(Results!I:I,Results!$J:$J,$A91,Results!$B:$B,$C91))</f>
        <v>0</v>
      </c>
      <c r="J91" s="104">
        <f>SUM(SUMIFS(Results!R:R,Results!$B:$B,$A91,Results!$J:$J,$C91)/2,SUMIFS(Results!$X:$X,Results!$J:$J,$A91,Results!$B:$B,$C91)/2)</f>
        <v>0</v>
      </c>
      <c r="K91" s="104">
        <f>SUM(SUMIFS(Results!G:G,Results!$B:$B,$A91,Results!$J:$J,$C91),SUMIFS(Results!C:C,Results!$J:$J,$A91,Results!$B:$B,$C91))</f>
        <v>0</v>
      </c>
      <c r="L91" s="104">
        <f>SUM(SUMIFS(Results!H:H,Results!$B:$B,$A91,Results!$J:$J,$C91),SUMIFS(Results!D:D,Results!$J:$J,$A91,Results!$B:$B,$C91))</f>
        <v>0</v>
      </c>
      <c r="M91" s="104">
        <f>SUM(SUMIFS(Results!I:I,Results!$B:$B,$A91,Results!$J:$J,$C91),SUMIFS(Results!E:E,Results!$J:$J,$A91,Results!$B:$B,$C91))</f>
        <v>0</v>
      </c>
      <c r="N91" s="105">
        <f>SUM(SUMIFS(Results!X:X,Results!$B:$B,$A91,Results!$J:$J,$C91)/2,SUMIFS(Results!$R:$R,Results!$J:$J,$A91,Results!$B:$B,$C91)/2)</f>
        <v>0</v>
      </c>
    </row>
    <row r="92" spans="1:24" s="106" customFormat="1" ht="15" customHeight="1">
      <c r="A92" s="101" t="str">
        <f>A91</f>
        <v>Jason Lee Evans (South Africa )</v>
      </c>
      <c r="B92" s="102" t="s">
        <v>83</v>
      </c>
      <c r="C92" s="101" t="str">
        <f>C85</f>
        <v>Michael Gabobewe (Botswana)</v>
      </c>
      <c r="D92" s="102" t="str">
        <f t="shared" si="16"/>
        <v>0</v>
      </c>
      <c r="E92" s="103" t="str">
        <f t="shared" si="17"/>
        <v/>
      </c>
      <c r="F92" s="103" t="str">
        <f t="shared" si="18"/>
        <v>Jason Lee Evans (South Africa )</v>
      </c>
      <c r="G92" s="104">
        <f>SUM(SUMIFS(Results!C:C,Results!$B:$B,$A92,Results!$J:$J,$C92),SUMIFS(Results!G:G,Results!$J:$J,$A92,Results!$B:$B,$C92))</f>
        <v>0</v>
      </c>
      <c r="H92" s="104">
        <f>SUM(SUMIFS(Results!D:D,Results!$B:$B,$A92,Results!$J:$J,$C92),SUMIFS(Results!H:H,Results!$J:$J,$A92,Results!$B:$B,$C92))</f>
        <v>0</v>
      </c>
      <c r="I92" s="104">
        <f>SUM(SUMIFS(Results!E:E,Results!$B:$B,$A92,Results!$J:$J,$C92),SUMIFS(Results!I:I,Results!$J:$J,$A92,Results!$B:$B,$C92))</f>
        <v>0</v>
      </c>
      <c r="J92" s="104">
        <f>SUM(SUMIFS(Results!R:R,Results!$B:$B,$A92,Results!$J:$J,$C92)/2,SUMIFS(Results!$X:$X,Results!$J:$J,$A92,Results!$B:$B,$C92)/2)</f>
        <v>0</v>
      </c>
      <c r="K92" s="104">
        <f>SUM(SUMIFS(Results!G:G,Results!$B:$B,$A92,Results!$J:$J,$C92),SUMIFS(Results!C:C,Results!$J:$J,$A92,Results!$B:$B,$C92))</f>
        <v>0</v>
      </c>
      <c r="L92" s="104">
        <f>SUM(SUMIFS(Results!H:H,Results!$B:$B,$A92,Results!$J:$J,$C92),SUMIFS(Results!D:D,Results!$J:$J,$A92,Results!$B:$B,$C92))</f>
        <v>0</v>
      </c>
      <c r="M92" s="104">
        <f>SUM(SUMIFS(Results!I:I,Results!$B:$B,$A92,Results!$J:$J,$C92),SUMIFS(Results!E:E,Results!$J:$J,$A92,Results!$B:$B,$C92))</f>
        <v>0</v>
      </c>
      <c r="N92" s="105">
        <f>SUM(SUMIFS(Results!X:X,Results!$B:$B,$A92,Results!$J:$J,$C92)/2,SUMIFS(Results!$R:$R,Results!$J:$J,$A92,Results!$B:$B,$C92)/2)</f>
        <v>0</v>
      </c>
    </row>
    <row r="93" spans="1:24" s="106" customFormat="1" ht="15" customHeight="1">
      <c r="A93" s="101" t="str">
        <f>C83</f>
        <v>Harry Goodwin (England )</v>
      </c>
      <c r="B93" s="102" t="s">
        <v>83</v>
      </c>
      <c r="C93" s="101" t="str">
        <f>C84</f>
        <v>Mike McNorton (Canada )</v>
      </c>
      <c r="D93" s="102" t="str">
        <f t="shared" si="16"/>
        <v>0</v>
      </c>
      <c r="E93" s="103" t="str">
        <f t="shared" si="17"/>
        <v/>
      </c>
      <c r="F93" s="103" t="str">
        <f t="shared" si="18"/>
        <v>Harry Goodwin (England )</v>
      </c>
      <c r="G93" s="104">
        <f>SUM(SUMIFS(Results!C:C,Results!$B:$B,$A93,Results!$J:$J,$C93),SUMIFS(Results!G:G,Results!$J:$J,$A93,Results!$B:$B,$C93))</f>
        <v>0</v>
      </c>
      <c r="H93" s="104">
        <f>SUM(SUMIFS(Results!D:D,Results!$B:$B,$A93,Results!$J:$J,$C93),SUMIFS(Results!H:H,Results!$J:$J,$A93,Results!$B:$B,$C93))</f>
        <v>0</v>
      </c>
      <c r="I93" s="104">
        <f>SUM(SUMIFS(Results!E:E,Results!$B:$B,$A93,Results!$J:$J,$C93),SUMIFS(Results!I:I,Results!$J:$J,$A93,Results!$B:$B,$C93))</f>
        <v>0</v>
      </c>
      <c r="J93" s="104">
        <f>SUM(SUMIFS(Results!R:R,Results!$B:$B,$A93,Results!$J:$J,$C93)/2,SUMIFS(Results!$X:$X,Results!$J:$J,$A93,Results!$B:$B,$C93)/2)</f>
        <v>0</v>
      </c>
      <c r="K93" s="104">
        <f>SUM(SUMIFS(Results!G:G,Results!$B:$B,$A93,Results!$J:$J,$C93),SUMIFS(Results!C:C,Results!$J:$J,$A93,Results!$B:$B,$C93))</f>
        <v>0</v>
      </c>
      <c r="L93" s="104">
        <f>SUM(SUMIFS(Results!H:H,Results!$B:$B,$A93,Results!$J:$J,$C93),SUMIFS(Results!D:D,Results!$J:$J,$A93,Results!$B:$B,$C93))</f>
        <v>0</v>
      </c>
      <c r="M93" s="104">
        <f>SUM(SUMIFS(Results!I:I,Results!$B:$B,$A93,Results!$J:$J,$C93),SUMIFS(Results!E:E,Results!$J:$J,$A93,Results!$B:$B,$C93))</f>
        <v>0</v>
      </c>
      <c r="N93" s="105">
        <f>SUM(SUMIFS(Results!X:X,Results!$B:$B,$A93,Results!$J:$J,$C93)/2,SUMIFS(Results!$R:$R,Results!$J:$J,$A93,Results!$B:$B,$C93)/2)</f>
        <v>0</v>
      </c>
    </row>
    <row r="94" spans="1:24" s="106" customFormat="1" ht="15" customHeight="1">
      <c r="A94" s="101" t="str">
        <f>A93</f>
        <v>Harry Goodwin (England )</v>
      </c>
      <c r="B94" s="102" t="s">
        <v>83</v>
      </c>
      <c r="C94" s="101" t="str">
        <f>C85</f>
        <v>Michael Gabobewe (Botswana)</v>
      </c>
      <c r="D94" s="102" t="str">
        <f t="shared" si="16"/>
        <v>0</v>
      </c>
      <c r="E94" s="103" t="str">
        <f t="shared" si="17"/>
        <v/>
      </c>
      <c r="F94" s="103" t="str">
        <f t="shared" si="18"/>
        <v>Harry Goodwin (England )</v>
      </c>
      <c r="G94" s="104">
        <f>SUM(SUMIFS(Results!C:C,Results!$B:$B,$A94,Results!$J:$J,$C94),SUMIFS(Results!G:G,Results!$J:$J,$A94,Results!$B:$B,$C94))</f>
        <v>0</v>
      </c>
      <c r="H94" s="104">
        <f>SUM(SUMIFS(Results!D:D,Results!$B:$B,$A94,Results!$J:$J,$C94),SUMIFS(Results!H:H,Results!$J:$J,$A94,Results!$B:$B,$C94))</f>
        <v>0</v>
      </c>
      <c r="I94" s="104">
        <f>SUM(SUMIFS(Results!E:E,Results!$B:$B,$A94,Results!$J:$J,$C94),SUMIFS(Results!I:I,Results!$J:$J,$A94,Results!$B:$B,$C94))</f>
        <v>0</v>
      </c>
      <c r="J94" s="104">
        <f>SUM(SUMIFS(Results!R:R,Results!$B:$B,$A94,Results!$J:$J,$C94)/2,SUMIFS(Results!$X:$X,Results!$J:$J,$A94,Results!$B:$B,$C94)/2)</f>
        <v>0</v>
      </c>
      <c r="K94" s="104">
        <f>SUM(SUMIFS(Results!G:G,Results!$B:$B,$A94,Results!$J:$J,$C94),SUMIFS(Results!C:C,Results!$J:$J,$A94,Results!$B:$B,$C94))</f>
        <v>0</v>
      </c>
      <c r="L94" s="104">
        <f>SUM(SUMIFS(Results!H:H,Results!$B:$B,$A94,Results!$J:$J,$C94),SUMIFS(Results!D:D,Results!$J:$J,$A94,Results!$B:$B,$C94))</f>
        <v>0</v>
      </c>
      <c r="M94" s="104">
        <f>SUM(SUMIFS(Results!I:I,Results!$B:$B,$A94,Results!$J:$J,$C94),SUMIFS(Results!E:E,Results!$J:$J,$A94,Results!$B:$B,$C94))</f>
        <v>0</v>
      </c>
      <c r="N94" s="105">
        <f>SUM(SUMIFS(Results!X:X,Results!$B:$B,$A94,Results!$J:$J,$C94)/2,SUMIFS(Results!$R:$R,Results!$J:$J,$A94,Results!$B:$B,$C94)/2)</f>
        <v>0</v>
      </c>
    </row>
    <row r="95" spans="1:24" s="106" customFormat="1" ht="15" customHeight="1" thickBot="1">
      <c r="A95" s="101" t="str">
        <f>C84</f>
        <v>Mike McNorton (Canada )</v>
      </c>
      <c r="B95" s="102" t="s">
        <v>83</v>
      </c>
      <c r="C95" s="101" t="str">
        <f>C85</f>
        <v>Michael Gabobewe (Botswana)</v>
      </c>
      <c r="D95" s="102" t="str">
        <f t="shared" si="16"/>
        <v>0</v>
      </c>
      <c r="E95" s="103" t="str">
        <f t="shared" si="17"/>
        <v/>
      </c>
      <c r="F95" s="103" t="str">
        <f t="shared" si="18"/>
        <v>Mike McNorton (Canada )</v>
      </c>
      <c r="G95" s="104">
        <f>SUM(SUMIFS(Results!C:C,Results!$B:$B,$A95,Results!$J:$J,$C95),SUMIFS(Results!G:G,Results!$J:$J,$A95,Results!$B:$B,$C95))</f>
        <v>0</v>
      </c>
      <c r="H95" s="104">
        <f>SUM(SUMIFS(Results!D:D,Results!$B:$B,$A95,Results!$J:$J,$C95),SUMIFS(Results!H:H,Results!$J:$J,$A95,Results!$B:$B,$C95))</f>
        <v>0</v>
      </c>
      <c r="I95" s="104">
        <f>SUM(SUMIFS(Results!E:E,Results!$B:$B,$A95,Results!$J:$J,$C95),SUMIFS(Results!I:I,Results!$J:$J,$A95,Results!$B:$B,$C95))</f>
        <v>0</v>
      </c>
      <c r="J95" s="104">
        <f>SUM(SUMIFS(Results!R:R,Results!$B:$B,$A95,Results!$J:$J,$C95)/2,SUMIFS(Results!$X:$X,Results!$J:$J,$A95,Results!$B:$B,$C95)/2)</f>
        <v>0</v>
      </c>
      <c r="K95" s="104">
        <f>SUM(SUMIFS(Results!G:G,Results!$B:$B,$A95,Results!$J:$J,$C95),SUMIFS(Results!C:C,Results!$J:$J,$A95,Results!$B:$B,$C95))</f>
        <v>0</v>
      </c>
      <c r="L95" s="104">
        <f>SUM(SUMIFS(Results!H:H,Results!$B:$B,$A95,Results!$J:$J,$C95),SUMIFS(Results!D:D,Results!$J:$J,$A95,Results!$B:$B,$C95))</f>
        <v>0</v>
      </c>
      <c r="M95" s="104">
        <f>SUM(SUMIFS(Results!I:I,Results!$B:$B,$A95,Results!$J:$J,$C95),SUMIFS(Results!E:E,Results!$J:$J,$A95,Results!$B:$B,$C95))</f>
        <v>0</v>
      </c>
      <c r="N95" s="105">
        <f>SUM(SUMIFS(Results!X:X,Results!$B:$B,$A95,Results!$J:$J,$C95)/2,SUMIFS(Results!$R:$R,Results!$J:$J,$A95,Results!$B:$B,$C95)/2)</f>
        <v>0</v>
      </c>
    </row>
    <row r="96" spans="1:24" s="96" customFormat="1" ht="21" customHeight="1" thickBot="1">
      <c r="A96" s="307"/>
      <c r="B96" s="307"/>
      <c r="C96" s="307"/>
      <c r="D96" s="307"/>
      <c r="E96" s="307"/>
      <c r="F96" s="307"/>
      <c r="G96" s="307"/>
      <c r="H96" s="307"/>
      <c r="I96" s="307"/>
      <c r="J96" s="307"/>
      <c r="K96" s="307"/>
      <c r="L96" s="307"/>
      <c r="M96" s="307"/>
      <c r="N96" s="307"/>
      <c r="O96" s="106"/>
      <c r="P96" s="106"/>
      <c r="Q96" s="106"/>
      <c r="R96" s="106"/>
      <c r="S96" s="106"/>
      <c r="T96" s="106"/>
      <c r="U96" s="106"/>
      <c r="V96" s="106"/>
      <c r="W96" s="106"/>
      <c r="X96" s="106"/>
    </row>
    <row r="97" spans="1:96" s="96" customFormat="1" ht="21" customHeight="1" thickBot="1">
      <c r="A97" s="308" t="s">
        <v>522</v>
      </c>
      <c r="B97" s="309"/>
      <c r="C97" s="309"/>
      <c r="D97" s="309"/>
      <c r="E97" s="309"/>
      <c r="F97" s="309"/>
      <c r="G97" s="309"/>
      <c r="H97" s="309"/>
      <c r="I97" s="309"/>
      <c r="J97" s="309"/>
      <c r="K97" s="309"/>
      <c r="L97" s="309"/>
      <c r="M97" s="309"/>
      <c r="N97" s="310"/>
      <c r="O97" s="106"/>
      <c r="P97" s="106"/>
      <c r="Q97" s="106"/>
      <c r="R97" s="106"/>
      <c r="S97" s="106"/>
      <c r="T97" s="106"/>
      <c r="U97" s="106"/>
      <c r="V97" s="106"/>
      <c r="W97" s="106"/>
      <c r="X97" s="106"/>
    </row>
    <row r="98" spans="1:96" s="91" customFormat="1" ht="39.950000000000003" customHeight="1">
      <c r="A98" s="311" t="s">
        <v>584</v>
      </c>
      <c r="B98" s="311"/>
      <c r="C98" s="311" t="s">
        <v>585</v>
      </c>
      <c r="D98" s="311" t="s">
        <v>586</v>
      </c>
      <c r="E98" s="311" t="s">
        <v>587</v>
      </c>
      <c r="F98" s="311" t="s">
        <v>588</v>
      </c>
      <c r="G98" s="313" t="s">
        <v>589</v>
      </c>
      <c r="H98" s="314"/>
      <c r="I98" s="314"/>
      <c r="J98" s="314"/>
      <c r="K98" s="314"/>
      <c r="L98" s="314"/>
      <c r="M98" s="314"/>
      <c r="N98" s="315"/>
      <c r="BX98" s="306" t="s">
        <v>590</v>
      </c>
      <c r="BY98" s="306"/>
      <c r="BZ98" s="306"/>
      <c r="CA98" s="306"/>
      <c r="CB98" s="306"/>
      <c r="CC98" s="306"/>
      <c r="CD98" s="306"/>
      <c r="CE98" s="306"/>
      <c r="CF98" s="306"/>
      <c r="CG98" s="306"/>
      <c r="CH98" s="306"/>
      <c r="CI98" s="306"/>
      <c r="CJ98" s="306"/>
      <c r="CK98" s="306"/>
      <c r="CL98" s="306"/>
      <c r="CM98" s="306"/>
      <c r="CN98" s="306"/>
      <c r="CO98" s="306"/>
      <c r="CP98" s="306"/>
      <c r="CQ98" s="306"/>
      <c r="CR98" s="306"/>
    </row>
    <row r="99" spans="1:96" s="91" customFormat="1" ht="39.950000000000003" customHeight="1">
      <c r="A99" s="312"/>
      <c r="B99" s="312"/>
      <c r="C99" s="312"/>
      <c r="D99" s="312"/>
      <c r="E99" s="312"/>
      <c r="F99" s="312"/>
      <c r="G99" s="98" t="s">
        <v>591</v>
      </c>
      <c r="H99" s="99" t="s">
        <v>592</v>
      </c>
      <c r="I99" s="99" t="s">
        <v>593</v>
      </c>
      <c r="J99" s="99" t="s">
        <v>561</v>
      </c>
      <c r="K99" s="98" t="s">
        <v>591</v>
      </c>
      <c r="L99" s="99" t="s">
        <v>592</v>
      </c>
      <c r="M99" s="99" t="s">
        <v>593</v>
      </c>
      <c r="N99" s="100" t="s">
        <v>561</v>
      </c>
    </row>
    <row r="100" spans="1:96" s="106" customFormat="1" ht="15" customHeight="1">
      <c r="A100" s="101" t="str">
        <f>IF('Group Calculations'!A43="","",'Group Calculations'!A43)</f>
        <v>Natalie McWilliams (Scotland)</v>
      </c>
      <c r="B100" s="102" t="s">
        <v>83</v>
      </c>
      <c r="C100" s="101" t="str">
        <f>IF('Group Calculations'!$A44="","",'Group Calculations'!$A44)</f>
        <v>Lisa Bonsor (Spain)</v>
      </c>
      <c r="D100" s="102" t="str">
        <f t="shared" ref="D100:D114" si="19">IF(E100="","0",1)</f>
        <v>0</v>
      </c>
      <c r="E100" s="103" t="str">
        <f t="shared" ref="E100:E114" si="20">IF(AND(G100=0,K100=0),"",IF(J100&gt;N100,A100,IF(J100=N100,IF(I100&gt;M100,A100,C100),C100)))</f>
        <v/>
      </c>
      <c r="F100" s="103" t="str">
        <f>IF(D100=0,"",IF(E100=A100,C100,A100))</f>
        <v>Natalie McWilliams (Scotland)</v>
      </c>
      <c r="G100" s="104">
        <f>SUM(SUMIFS(Results!C:C,Results!$B:$B,$A100,Results!$J:$J,$C100),SUMIFS(Results!G:G,Results!$J:$J,$A100,Results!$B:$B,$C100))</f>
        <v>0</v>
      </c>
      <c r="H100" s="104">
        <f>SUM(SUMIFS(Results!D:D,Results!$B:$B,$A100,Results!$J:$J,$C100),SUMIFS(Results!H:H,Results!$J:$J,$A100,Results!$B:$B,$C100))</f>
        <v>0</v>
      </c>
      <c r="I100" s="104">
        <f>SUM(SUMIFS(Results!E:E,Results!$B:$B,$A100,Results!$J:$J,$C100),SUMIFS(Results!I:I,Results!$J:$J,$A100,Results!$B:$B,$C100))</f>
        <v>0</v>
      </c>
      <c r="J100" s="104">
        <f>SUM(SUMIFS(Results!R:R,Results!$B:$B,$A100,Results!$J:$J,$C100)/2,SUMIFS(Results!$X:$X,Results!$J:$J,$A100,Results!$B:$B,$C100)/2)</f>
        <v>0</v>
      </c>
      <c r="K100" s="104">
        <f>SUM(SUMIFS(Results!G:G,Results!$B:$B,$A100,Results!$J:$J,$C100),SUMIFS(Results!C:C,Results!$J:$J,$A100,Results!$B:$B,$C100))</f>
        <v>0</v>
      </c>
      <c r="L100" s="104">
        <f>SUM(SUMIFS(Results!H:H,Results!$B:$B,$A100,Results!$J:$J,$C100),SUMIFS(Results!D:D,Results!$J:$J,$A100,Results!$B:$B,$C100))</f>
        <v>0</v>
      </c>
      <c r="M100" s="104">
        <f>SUM(SUMIFS(Results!I:I,Results!$B:$B,$A100,Results!$J:$J,$C100),SUMIFS(Results!E:E,Results!$J:$J,$A100,Results!$B:$B,$C100))</f>
        <v>0</v>
      </c>
      <c r="N100" s="105">
        <f>SUM(SUMIFS(Results!X:X,Results!$B:$B,$A100,Results!$J:$J,$C100)/2,SUMIFS(Results!$R:$R,Results!$J:$J,$A100,Results!$B:$B,$C100)/2)</f>
        <v>0</v>
      </c>
    </row>
    <row r="101" spans="1:96" s="106" customFormat="1" ht="15" customHeight="1">
      <c r="A101" s="101" t="str">
        <f>A100</f>
        <v>Natalie McWilliams (Scotland)</v>
      </c>
      <c r="B101" s="102" t="s">
        <v>83</v>
      </c>
      <c r="C101" s="101" t="str">
        <f>IF('Group Calculations'!$A45="","",'Group Calculations'!$A45)</f>
        <v>Esme Haley (South Africa )</v>
      </c>
      <c r="D101" s="102" t="str">
        <f t="shared" si="19"/>
        <v>0</v>
      </c>
      <c r="E101" s="103" t="str">
        <f t="shared" si="20"/>
        <v/>
      </c>
      <c r="F101" s="103" t="str">
        <f t="shared" ref="F101:F114" si="21">IF(D101=0,"",IF(E101=A101,C101,A101))</f>
        <v>Natalie McWilliams (Scotland)</v>
      </c>
      <c r="G101" s="104">
        <f>SUM(SUMIFS(Results!C:C,Results!$B:$B,$A101,Results!$J:$J,$C101),SUMIFS(Results!G:G,Results!$J:$J,$A101,Results!$B:$B,$C101))</f>
        <v>0</v>
      </c>
      <c r="H101" s="104">
        <f>SUM(SUMIFS(Results!D:D,Results!$B:$B,$A101,Results!$J:$J,$C101),SUMIFS(Results!H:H,Results!$J:$J,$A101,Results!$B:$B,$C101))</f>
        <v>0</v>
      </c>
      <c r="I101" s="104">
        <f>SUM(SUMIFS(Results!E:E,Results!$B:$B,$A101,Results!$J:$J,$C101),SUMIFS(Results!I:I,Results!$J:$J,$A101,Results!$B:$B,$C101))</f>
        <v>0</v>
      </c>
      <c r="J101" s="104">
        <f>SUM(SUMIFS(Results!R:R,Results!$B:$B,$A101,Results!$J:$J,$C101)/2,SUMIFS(Results!$X:$X,Results!$J:$J,$A101,Results!$B:$B,$C101)/2)</f>
        <v>0</v>
      </c>
      <c r="K101" s="104">
        <f>SUM(SUMIFS(Results!G:G,Results!$B:$B,$A101,Results!$J:$J,$C101),SUMIFS(Results!C:C,Results!$J:$J,$A101,Results!$B:$B,$C101))</f>
        <v>0</v>
      </c>
      <c r="L101" s="104">
        <f>SUM(SUMIFS(Results!H:H,Results!$B:$B,$A101,Results!$J:$J,$C101),SUMIFS(Results!D:D,Results!$J:$J,$A101,Results!$B:$B,$C101))</f>
        <v>0</v>
      </c>
      <c r="M101" s="104">
        <f>SUM(SUMIFS(Results!I:I,Results!$B:$B,$A101,Results!$J:$J,$C101),SUMIFS(Results!E:E,Results!$J:$J,$A101,Results!$B:$B,$C101))</f>
        <v>0</v>
      </c>
      <c r="N101" s="105">
        <f>SUM(SUMIFS(Results!X:X,Results!$B:$B,$A101,Results!$J:$J,$C101)/2,SUMIFS(Results!$R:$R,Results!$J:$J,$A101,Results!$B:$B,$C101)/2)</f>
        <v>0</v>
      </c>
    </row>
    <row r="102" spans="1:96" s="106" customFormat="1" ht="15" customHeight="1">
      <c r="A102" s="101" t="str">
        <f>A101</f>
        <v>Natalie McWilliams (Scotland)</v>
      </c>
      <c r="B102" s="102" t="s">
        <v>83</v>
      </c>
      <c r="C102" s="101" t="str">
        <f>IF('Group Calculations'!$A46="","",'Group Calculations'!$A46)</f>
        <v>Nor Farrah Ain Abdullah (Malaysia )</v>
      </c>
      <c r="D102" s="102" t="str">
        <f t="shared" si="19"/>
        <v>0</v>
      </c>
      <c r="E102" s="103" t="str">
        <f t="shared" si="20"/>
        <v/>
      </c>
      <c r="F102" s="103" t="str">
        <f t="shared" si="21"/>
        <v>Natalie McWilliams (Scotland)</v>
      </c>
      <c r="G102" s="104">
        <f>SUM(SUMIFS(Results!C:C,Results!$B:$B,$A102,Results!$J:$J,$C102),SUMIFS(Results!G:G,Results!$J:$J,$A102,Results!$B:$B,$C102))</f>
        <v>0</v>
      </c>
      <c r="H102" s="104">
        <f>SUM(SUMIFS(Results!D:D,Results!$B:$B,$A102,Results!$J:$J,$C102),SUMIFS(Results!H:H,Results!$J:$J,$A102,Results!$B:$B,$C102))</f>
        <v>0</v>
      </c>
      <c r="I102" s="104">
        <f>SUM(SUMIFS(Results!E:E,Results!$B:$B,$A102,Results!$J:$J,$C102),SUMIFS(Results!I:I,Results!$J:$J,$A102,Results!$B:$B,$C102))</f>
        <v>0</v>
      </c>
      <c r="J102" s="104">
        <f>SUM(SUMIFS(Results!R:R,Results!$B:$B,$A102,Results!$J:$J,$C102)/2,SUMIFS(Results!$X:$X,Results!$J:$J,$A102,Results!$B:$B,$C102)/2)</f>
        <v>0</v>
      </c>
      <c r="K102" s="104">
        <f>SUM(SUMIFS(Results!G:G,Results!$B:$B,$A102,Results!$J:$J,$C102),SUMIFS(Results!C:C,Results!$J:$J,$A102,Results!$B:$B,$C102))</f>
        <v>0</v>
      </c>
      <c r="L102" s="104">
        <f>SUM(SUMIFS(Results!H:H,Results!$B:$B,$A102,Results!$J:$J,$C102),SUMIFS(Results!D:D,Results!$J:$J,$A102,Results!$B:$B,$C102))</f>
        <v>0</v>
      </c>
      <c r="M102" s="104">
        <f>SUM(SUMIFS(Results!I:I,Results!$B:$B,$A102,Results!$J:$J,$C102),SUMIFS(Results!E:E,Results!$J:$J,$A102,Results!$B:$B,$C102))</f>
        <v>0</v>
      </c>
      <c r="N102" s="105">
        <f>SUM(SUMIFS(Results!X:X,Results!$B:$B,$A102,Results!$J:$J,$C102)/2,SUMIFS(Results!$R:$R,Results!$J:$J,$A102,Results!$B:$B,$C102)/2)</f>
        <v>0</v>
      </c>
    </row>
    <row r="103" spans="1:96" s="106" customFormat="1" ht="15" customHeight="1">
      <c r="A103" s="101" t="str">
        <f>A102</f>
        <v>Natalie McWilliams (Scotland)</v>
      </c>
      <c r="B103" s="102" t="s">
        <v>83</v>
      </c>
      <c r="C103" s="101" t="str">
        <f>IF('Group Calculations'!$A47="","",'Group Calculations'!$A47)</f>
        <v>Rahsan Akar (Turkiye)</v>
      </c>
      <c r="D103" s="102" t="str">
        <f t="shared" si="19"/>
        <v>0</v>
      </c>
      <c r="E103" s="103" t="str">
        <f t="shared" si="20"/>
        <v/>
      </c>
      <c r="F103" s="103" t="str">
        <f t="shared" si="21"/>
        <v>Natalie McWilliams (Scotland)</v>
      </c>
      <c r="G103" s="104">
        <f>SUM(SUMIFS(Results!C:C,Results!$B:$B,$A103,Results!$J:$J,$C103),SUMIFS(Results!G:G,Results!$J:$J,$A103,Results!$B:$B,$C103))</f>
        <v>0</v>
      </c>
      <c r="H103" s="104">
        <f>SUM(SUMIFS(Results!D:D,Results!$B:$B,$A103,Results!$J:$J,$C103),SUMIFS(Results!H:H,Results!$J:$J,$A103,Results!$B:$B,$C103))</f>
        <v>0</v>
      </c>
      <c r="I103" s="104">
        <f>SUM(SUMIFS(Results!E:E,Results!$B:$B,$A103,Results!$J:$J,$C103),SUMIFS(Results!I:I,Results!$J:$J,$A103,Results!$B:$B,$C103))</f>
        <v>0</v>
      </c>
      <c r="J103" s="104">
        <f>SUM(SUMIFS(Results!R:R,Results!$B:$B,$A103,Results!$J:$J,$C103)/2,SUMIFS(Results!$X:$X,Results!$J:$J,$A103,Results!$B:$B,$C103)/2)</f>
        <v>0</v>
      </c>
      <c r="K103" s="104">
        <f>SUM(SUMIFS(Results!G:G,Results!$B:$B,$A103,Results!$J:$J,$C103),SUMIFS(Results!C:C,Results!$J:$J,$A103,Results!$B:$B,$C103))</f>
        <v>0</v>
      </c>
      <c r="L103" s="104">
        <f>SUM(SUMIFS(Results!H:H,Results!$B:$B,$A103,Results!$J:$J,$C103),SUMIFS(Results!D:D,Results!$J:$J,$A103,Results!$B:$B,$C103))</f>
        <v>0</v>
      </c>
      <c r="M103" s="104">
        <f>SUM(SUMIFS(Results!I:I,Results!$B:$B,$A103,Results!$J:$J,$C103),SUMIFS(Results!E:E,Results!$J:$J,$A103,Results!$B:$B,$C103))</f>
        <v>0</v>
      </c>
      <c r="N103" s="105">
        <f>SUM(SUMIFS(Results!X:X,Results!$B:$B,$A103,Results!$J:$J,$C103)/2,SUMIFS(Results!$R:$R,Results!$J:$J,$A103,Results!$B:$B,$C103)/2)</f>
        <v>0</v>
      </c>
    </row>
    <row r="104" spans="1:96" s="106" customFormat="1" ht="15" customHeight="1">
      <c r="A104" s="101" t="str">
        <f>A103</f>
        <v>Natalie McWilliams (Scotland)</v>
      </c>
      <c r="B104" s="102" t="s">
        <v>83</v>
      </c>
      <c r="C104" s="101" t="str">
        <f>IF('Group Calculations'!$A48="","",'Group Calculations'!$A48)</f>
        <v/>
      </c>
      <c r="D104" s="102" t="str">
        <f t="shared" si="19"/>
        <v>0</v>
      </c>
      <c r="E104" s="103" t="str">
        <f t="shared" si="20"/>
        <v/>
      </c>
      <c r="F104" s="103" t="str">
        <f t="shared" si="21"/>
        <v>Natalie McWilliams (Scotland)</v>
      </c>
      <c r="G104" s="104">
        <f>SUM(SUMIFS(Results!C:C,Results!$B:$B,$A104,Results!$J:$J,$C104),SUMIFS(Results!G:G,Results!$J:$J,$A104,Results!$B:$B,$C104))</f>
        <v>0</v>
      </c>
      <c r="H104" s="104">
        <f>SUM(SUMIFS(Results!D:D,Results!$B:$B,$A104,Results!$J:$J,$C104),SUMIFS(Results!H:H,Results!$J:$J,$A104,Results!$B:$B,$C104))</f>
        <v>0</v>
      </c>
      <c r="I104" s="104">
        <f>SUM(SUMIFS(Results!E:E,Results!$B:$B,$A104,Results!$J:$J,$C104),SUMIFS(Results!I:I,Results!$J:$J,$A104,Results!$B:$B,$C104))</f>
        <v>0</v>
      </c>
      <c r="J104" s="104">
        <f>SUM(SUMIFS(Results!R:R,Results!$B:$B,$A104,Results!$J:$J,$C104)/2,SUMIFS(Results!$X:$X,Results!$J:$J,$A104,Results!$B:$B,$C104)/2)</f>
        <v>0</v>
      </c>
      <c r="K104" s="104">
        <f>SUM(SUMIFS(Results!G:G,Results!$B:$B,$A104,Results!$J:$J,$C104),SUMIFS(Results!C:C,Results!$J:$J,$A104,Results!$B:$B,$C104))</f>
        <v>0</v>
      </c>
      <c r="L104" s="104">
        <f>SUM(SUMIFS(Results!H:H,Results!$B:$B,$A104,Results!$J:$J,$C104),SUMIFS(Results!D:D,Results!$J:$J,$A104,Results!$B:$B,$C104))</f>
        <v>0</v>
      </c>
      <c r="M104" s="104">
        <f>SUM(SUMIFS(Results!I:I,Results!$B:$B,$A104,Results!$J:$J,$C104),SUMIFS(Results!E:E,Results!$J:$J,$A104,Results!$B:$B,$C104))</f>
        <v>0</v>
      </c>
      <c r="N104" s="105">
        <f>SUM(SUMIFS(Results!X:X,Results!$B:$B,$A104,Results!$J:$J,$C104)/2,SUMIFS(Results!$R:$R,Results!$J:$J,$A104,Results!$B:$B,$C104)/2)</f>
        <v>0</v>
      </c>
    </row>
    <row r="105" spans="1:96" s="106" customFormat="1" ht="15" customHeight="1">
      <c r="A105" s="101" t="str">
        <f>C100</f>
        <v>Lisa Bonsor (Spain)</v>
      </c>
      <c r="B105" s="102" t="s">
        <v>83</v>
      </c>
      <c r="C105" s="101" t="str">
        <f>C101</f>
        <v>Esme Haley (South Africa )</v>
      </c>
      <c r="D105" s="102" t="str">
        <f t="shared" si="19"/>
        <v>0</v>
      </c>
      <c r="E105" s="103" t="str">
        <f t="shared" si="20"/>
        <v/>
      </c>
      <c r="F105" s="103" t="str">
        <f t="shared" si="21"/>
        <v>Lisa Bonsor (Spain)</v>
      </c>
      <c r="G105" s="104">
        <f>SUM(SUMIFS(Results!C:C,Results!$B:$B,$A105,Results!$J:$J,$C105),SUMIFS(Results!G:G,Results!$J:$J,$A105,Results!$B:$B,$C105))</f>
        <v>0</v>
      </c>
      <c r="H105" s="104">
        <f>SUM(SUMIFS(Results!D:D,Results!$B:$B,$A105,Results!$J:$J,$C105),SUMIFS(Results!H:H,Results!$J:$J,$A105,Results!$B:$B,$C105))</f>
        <v>0</v>
      </c>
      <c r="I105" s="104">
        <f>SUM(SUMIFS(Results!E:E,Results!$B:$B,$A105,Results!$J:$J,$C105),SUMIFS(Results!I:I,Results!$J:$J,$A105,Results!$B:$B,$C105))</f>
        <v>0</v>
      </c>
      <c r="J105" s="104">
        <f>SUM(SUMIFS(Results!R:R,Results!$B:$B,$A105,Results!$J:$J,$C105)/2,SUMIFS(Results!$X:$X,Results!$J:$J,$A105,Results!$B:$B,$C105)/2)</f>
        <v>0</v>
      </c>
      <c r="K105" s="104">
        <f>SUM(SUMIFS(Results!G:G,Results!$B:$B,$A105,Results!$J:$J,$C105),SUMIFS(Results!C:C,Results!$J:$J,$A105,Results!$B:$B,$C105))</f>
        <v>0</v>
      </c>
      <c r="L105" s="104">
        <f>SUM(SUMIFS(Results!H:H,Results!$B:$B,$A105,Results!$J:$J,$C105),SUMIFS(Results!D:D,Results!$J:$J,$A105,Results!$B:$B,$C105))</f>
        <v>0</v>
      </c>
      <c r="M105" s="104">
        <f>SUM(SUMIFS(Results!I:I,Results!$B:$B,$A105,Results!$J:$J,$C105),SUMIFS(Results!E:E,Results!$J:$J,$A105,Results!$B:$B,$C105))</f>
        <v>0</v>
      </c>
      <c r="N105" s="105">
        <f>SUM(SUMIFS(Results!X:X,Results!$B:$B,$A105,Results!$J:$J,$C105)/2,SUMIFS(Results!$R:$R,Results!$J:$J,$A105,Results!$B:$B,$C105)/2)</f>
        <v>0</v>
      </c>
    </row>
    <row r="106" spans="1:96" s="106" customFormat="1" ht="15" customHeight="1">
      <c r="A106" s="101" t="str">
        <f>A105</f>
        <v>Lisa Bonsor (Spain)</v>
      </c>
      <c r="B106" s="102" t="s">
        <v>83</v>
      </c>
      <c r="C106" s="101" t="str">
        <f>C102</f>
        <v>Nor Farrah Ain Abdullah (Malaysia )</v>
      </c>
      <c r="D106" s="102" t="str">
        <f t="shared" si="19"/>
        <v>0</v>
      </c>
      <c r="E106" s="103" t="str">
        <f t="shared" si="20"/>
        <v/>
      </c>
      <c r="F106" s="103" t="str">
        <f t="shared" si="21"/>
        <v>Lisa Bonsor (Spain)</v>
      </c>
      <c r="G106" s="104">
        <f>SUM(SUMIFS(Results!C:C,Results!$B:$B,$A106,Results!$J:$J,$C106),SUMIFS(Results!G:G,Results!$J:$J,$A106,Results!$B:$B,$C106))</f>
        <v>0</v>
      </c>
      <c r="H106" s="104">
        <f>SUM(SUMIFS(Results!D:D,Results!$B:$B,$A106,Results!$J:$J,$C106),SUMIFS(Results!H:H,Results!$J:$J,$A106,Results!$B:$B,$C106))</f>
        <v>0</v>
      </c>
      <c r="I106" s="104">
        <f>SUM(SUMIFS(Results!E:E,Results!$B:$B,$A106,Results!$J:$J,$C106),SUMIFS(Results!I:I,Results!$J:$J,$A106,Results!$B:$B,$C106))</f>
        <v>0</v>
      </c>
      <c r="J106" s="104">
        <f>SUM(SUMIFS(Results!R:R,Results!$B:$B,$A106,Results!$J:$J,$C106)/2,SUMIFS(Results!$X:$X,Results!$J:$J,$A106,Results!$B:$B,$C106)/2)</f>
        <v>0</v>
      </c>
      <c r="K106" s="104">
        <f>SUM(SUMIFS(Results!G:G,Results!$B:$B,$A106,Results!$J:$J,$C106),SUMIFS(Results!C:C,Results!$J:$J,$A106,Results!$B:$B,$C106))</f>
        <v>0</v>
      </c>
      <c r="L106" s="104">
        <f>SUM(SUMIFS(Results!H:H,Results!$B:$B,$A106,Results!$J:$J,$C106),SUMIFS(Results!D:D,Results!$J:$J,$A106,Results!$B:$B,$C106))</f>
        <v>0</v>
      </c>
      <c r="M106" s="104">
        <f>SUM(SUMIFS(Results!I:I,Results!$B:$B,$A106,Results!$J:$J,$C106),SUMIFS(Results!E:E,Results!$J:$J,$A106,Results!$B:$B,$C106))</f>
        <v>0</v>
      </c>
      <c r="N106" s="105">
        <f>SUM(SUMIFS(Results!X:X,Results!$B:$B,$A106,Results!$J:$J,$C106)/2,SUMIFS(Results!$R:$R,Results!$J:$J,$A106,Results!$B:$B,$C106)/2)</f>
        <v>0</v>
      </c>
    </row>
    <row r="107" spans="1:96" s="106" customFormat="1" ht="15" customHeight="1">
      <c r="A107" s="101" t="str">
        <f>A106</f>
        <v>Lisa Bonsor (Spain)</v>
      </c>
      <c r="B107" s="102" t="s">
        <v>83</v>
      </c>
      <c r="C107" s="101" t="str">
        <f>C103</f>
        <v>Rahsan Akar (Turkiye)</v>
      </c>
      <c r="D107" s="102" t="str">
        <f t="shared" si="19"/>
        <v>0</v>
      </c>
      <c r="E107" s="103" t="str">
        <f t="shared" si="20"/>
        <v/>
      </c>
      <c r="F107" s="103" t="str">
        <f t="shared" si="21"/>
        <v>Lisa Bonsor (Spain)</v>
      </c>
      <c r="G107" s="104">
        <f>SUM(SUMIFS(Results!C:C,Results!$B:$B,$A107,Results!$J:$J,$C107),SUMIFS(Results!G:G,Results!$J:$J,$A107,Results!$B:$B,$C107))</f>
        <v>0</v>
      </c>
      <c r="H107" s="104">
        <f>SUM(SUMIFS(Results!D:D,Results!$B:$B,$A107,Results!$J:$J,$C107),SUMIFS(Results!H:H,Results!$J:$J,$A107,Results!$B:$B,$C107))</f>
        <v>0</v>
      </c>
      <c r="I107" s="104">
        <f>SUM(SUMIFS(Results!E:E,Results!$B:$B,$A107,Results!$J:$J,$C107),SUMIFS(Results!I:I,Results!$J:$J,$A107,Results!$B:$B,$C107))</f>
        <v>0</v>
      </c>
      <c r="J107" s="104">
        <f>SUM(SUMIFS(Results!R:R,Results!$B:$B,$A107,Results!$J:$J,$C107)/2,SUMIFS(Results!$X:$X,Results!$J:$J,$A107,Results!$B:$B,$C107)/2)</f>
        <v>0</v>
      </c>
      <c r="K107" s="104">
        <f>SUM(SUMIFS(Results!G:G,Results!$B:$B,$A107,Results!$J:$J,$C107),SUMIFS(Results!C:C,Results!$J:$J,$A107,Results!$B:$B,$C107))</f>
        <v>0</v>
      </c>
      <c r="L107" s="104">
        <f>SUM(SUMIFS(Results!H:H,Results!$B:$B,$A107,Results!$J:$J,$C107),SUMIFS(Results!D:D,Results!$J:$J,$A107,Results!$B:$B,$C107))</f>
        <v>0</v>
      </c>
      <c r="M107" s="104">
        <f>SUM(SUMIFS(Results!I:I,Results!$B:$B,$A107,Results!$J:$J,$C107),SUMIFS(Results!E:E,Results!$J:$J,$A107,Results!$B:$B,$C107))</f>
        <v>0</v>
      </c>
      <c r="N107" s="105">
        <f>SUM(SUMIFS(Results!X:X,Results!$B:$B,$A107,Results!$J:$J,$C107)/2,SUMIFS(Results!$R:$R,Results!$J:$J,$A107,Results!$B:$B,$C107)/2)</f>
        <v>0</v>
      </c>
    </row>
    <row r="108" spans="1:96" s="106" customFormat="1" ht="15" customHeight="1">
      <c r="A108" s="101" t="str">
        <f>A107</f>
        <v>Lisa Bonsor (Spain)</v>
      </c>
      <c r="B108" s="102" t="s">
        <v>83</v>
      </c>
      <c r="C108" s="101" t="str">
        <f>C104</f>
        <v/>
      </c>
      <c r="D108" s="102" t="str">
        <f t="shared" si="19"/>
        <v>0</v>
      </c>
      <c r="E108" s="103" t="str">
        <f t="shared" si="20"/>
        <v/>
      </c>
      <c r="F108" s="103" t="str">
        <f t="shared" si="21"/>
        <v>Lisa Bonsor (Spain)</v>
      </c>
      <c r="G108" s="104">
        <f>SUM(SUMIFS(Results!C:C,Results!$B:$B,$A108,Results!$J:$J,$C108),SUMIFS(Results!G:G,Results!$J:$J,$A108,Results!$B:$B,$C108))</f>
        <v>0</v>
      </c>
      <c r="H108" s="104">
        <f>SUM(SUMIFS(Results!D:D,Results!$B:$B,$A108,Results!$J:$J,$C108),SUMIFS(Results!H:H,Results!$J:$J,$A108,Results!$B:$B,$C108))</f>
        <v>0</v>
      </c>
      <c r="I108" s="104">
        <f>SUM(SUMIFS(Results!E:E,Results!$B:$B,$A108,Results!$J:$J,$C108),SUMIFS(Results!I:I,Results!$J:$J,$A108,Results!$B:$B,$C108))</f>
        <v>0</v>
      </c>
      <c r="J108" s="104">
        <f>SUM(SUMIFS(Results!R:R,Results!$B:$B,$A108,Results!$J:$J,$C108)/2,SUMIFS(Results!$X:$X,Results!$J:$J,$A108,Results!$B:$B,$C108)/2)</f>
        <v>0</v>
      </c>
      <c r="K108" s="104">
        <f>SUM(SUMIFS(Results!G:G,Results!$B:$B,$A108,Results!$J:$J,$C108),SUMIFS(Results!C:C,Results!$J:$J,$A108,Results!$B:$B,$C108))</f>
        <v>0</v>
      </c>
      <c r="L108" s="104">
        <f>SUM(SUMIFS(Results!H:H,Results!$B:$B,$A108,Results!$J:$J,$C108),SUMIFS(Results!D:D,Results!$J:$J,$A108,Results!$B:$B,$C108))</f>
        <v>0</v>
      </c>
      <c r="M108" s="104">
        <f>SUM(SUMIFS(Results!I:I,Results!$B:$B,$A108,Results!$J:$J,$C108),SUMIFS(Results!E:E,Results!$J:$J,$A108,Results!$B:$B,$C108))</f>
        <v>0</v>
      </c>
      <c r="N108" s="105">
        <f>SUM(SUMIFS(Results!X:X,Results!$B:$B,$A108,Results!$J:$J,$C108)/2,SUMIFS(Results!$R:$R,Results!$J:$J,$A108,Results!$B:$B,$C108)/2)</f>
        <v>0</v>
      </c>
    </row>
    <row r="109" spans="1:96" s="106" customFormat="1" ht="15" customHeight="1">
      <c r="A109" s="101" t="str">
        <f>C101</f>
        <v>Esme Haley (South Africa )</v>
      </c>
      <c r="B109" s="102" t="s">
        <v>83</v>
      </c>
      <c r="C109" s="101" t="str">
        <f>C102</f>
        <v>Nor Farrah Ain Abdullah (Malaysia )</v>
      </c>
      <c r="D109" s="102" t="str">
        <f t="shared" si="19"/>
        <v>0</v>
      </c>
      <c r="E109" s="103" t="str">
        <f t="shared" si="20"/>
        <v/>
      </c>
      <c r="F109" s="103" t="str">
        <f t="shared" si="21"/>
        <v>Esme Haley (South Africa )</v>
      </c>
      <c r="G109" s="104">
        <f>SUM(SUMIFS(Results!C:C,Results!$B:$B,$A109,Results!$J:$J,$C109),SUMIFS(Results!G:G,Results!$J:$J,$A109,Results!$B:$B,$C109))</f>
        <v>0</v>
      </c>
      <c r="H109" s="104">
        <f>SUM(SUMIFS(Results!D:D,Results!$B:$B,$A109,Results!$J:$J,$C109),SUMIFS(Results!H:H,Results!$J:$J,$A109,Results!$B:$B,$C109))</f>
        <v>0</v>
      </c>
      <c r="I109" s="104">
        <f>SUM(SUMIFS(Results!E:E,Results!$B:$B,$A109,Results!$J:$J,$C109),SUMIFS(Results!I:I,Results!$J:$J,$A109,Results!$B:$B,$C109))</f>
        <v>0</v>
      </c>
      <c r="J109" s="104">
        <f>SUM(SUMIFS(Results!R:R,Results!$B:$B,$A109,Results!$J:$J,$C109)/2,SUMIFS(Results!$X:$X,Results!$J:$J,$A109,Results!$B:$B,$C109)/2)</f>
        <v>0</v>
      </c>
      <c r="K109" s="104">
        <f>SUM(SUMIFS(Results!G:G,Results!$B:$B,$A109,Results!$J:$J,$C109),SUMIFS(Results!C:C,Results!$J:$J,$A109,Results!$B:$B,$C109))</f>
        <v>0</v>
      </c>
      <c r="L109" s="104">
        <f>SUM(SUMIFS(Results!H:H,Results!$B:$B,$A109,Results!$J:$J,$C109),SUMIFS(Results!D:D,Results!$J:$J,$A109,Results!$B:$B,$C109))</f>
        <v>0</v>
      </c>
      <c r="M109" s="104">
        <f>SUM(SUMIFS(Results!I:I,Results!$B:$B,$A109,Results!$J:$J,$C109),SUMIFS(Results!E:E,Results!$J:$J,$A109,Results!$B:$B,$C109))</f>
        <v>0</v>
      </c>
      <c r="N109" s="105">
        <f>SUM(SUMIFS(Results!X:X,Results!$B:$B,$A109,Results!$J:$J,$C109)/2,SUMIFS(Results!$R:$R,Results!$J:$J,$A109,Results!$B:$B,$C109)/2)</f>
        <v>0</v>
      </c>
    </row>
    <row r="110" spans="1:96" s="106" customFormat="1" ht="15" customHeight="1">
      <c r="A110" s="101" t="str">
        <f>A109</f>
        <v>Esme Haley (South Africa )</v>
      </c>
      <c r="B110" s="102" t="s">
        <v>83</v>
      </c>
      <c r="C110" s="101" t="str">
        <f>C103</f>
        <v>Rahsan Akar (Turkiye)</v>
      </c>
      <c r="D110" s="102" t="str">
        <f t="shared" si="19"/>
        <v>0</v>
      </c>
      <c r="E110" s="103" t="str">
        <f t="shared" si="20"/>
        <v/>
      </c>
      <c r="F110" s="103" t="str">
        <f t="shared" si="21"/>
        <v>Esme Haley (South Africa )</v>
      </c>
      <c r="G110" s="104">
        <f>SUM(SUMIFS(Results!C:C,Results!$B:$B,$A110,Results!$J:$J,$C110),SUMIFS(Results!G:G,Results!$J:$J,$A110,Results!$B:$B,$C110))</f>
        <v>0</v>
      </c>
      <c r="H110" s="104">
        <f>SUM(SUMIFS(Results!D:D,Results!$B:$B,$A110,Results!$J:$J,$C110),SUMIFS(Results!H:H,Results!$J:$J,$A110,Results!$B:$B,$C110))</f>
        <v>0</v>
      </c>
      <c r="I110" s="104">
        <f>SUM(SUMIFS(Results!E:E,Results!$B:$B,$A110,Results!$J:$J,$C110),SUMIFS(Results!I:I,Results!$J:$J,$A110,Results!$B:$B,$C110))</f>
        <v>0</v>
      </c>
      <c r="J110" s="104">
        <f>SUM(SUMIFS(Results!R:R,Results!$B:$B,$A110,Results!$J:$J,$C110)/2,SUMIFS(Results!$X:$X,Results!$J:$J,$A110,Results!$B:$B,$C110)/2)</f>
        <v>0</v>
      </c>
      <c r="K110" s="104">
        <f>SUM(SUMIFS(Results!G:G,Results!$B:$B,$A110,Results!$J:$J,$C110),SUMIFS(Results!C:C,Results!$J:$J,$A110,Results!$B:$B,$C110))</f>
        <v>0</v>
      </c>
      <c r="L110" s="104">
        <f>SUM(SUMIFS(Results!H:H,Results!$B:$B,$A110,Results!$J:$J,$C110),SUMIFS(Results!D:D,Results!$J:$J,$A110,Results!$B:$B,$C110))</f>
        <v>0</v>
      </c>
      <c r="M110" s="104">
        <f>SUM(SUMIFS(Results!I:I,Results!$B:$B,$A110,Results!$J:$J,$C110),SUMIFS(Results!E:E,Results!$J:$J,$A110,Results!$B:$B,$C110))</f>
        <v>0</v>
      </c>
      <c r="N110" s="105">
        <f>SUM(SUMIFS(Results!X:X,Results!$B:$B,$A110,Results!$J:$J,$C110)/2,SUMIFS(Results!$R:$R,Results!$J:$J,$A110,Results!$B:$B,$C110)/2)</f>
        <v>0</v>
      </c>
    </row>
    <row r="111" spans="1:96" s="106" customFormat="1" ht="15" customHeight="1">
      <c r="A111" s="101" t="str">
        <f>A110</f>
        <v>Esme Haley (South Africa )</v>
      </c>
      <c r="B111" s="102" t="s">
        <v>83</v>
      </c>
      <c r="C111" s="101" t="str">
        <f>C104</f>
        <v/>
      </c>
      <c r="D111" s="102" t="str">
        <f t="shared" si="19"/>
        <v>0</v>
      </c>
      <c r="E111" s="103" t="str">
        <f t="shared" si="20"/>
        <v/>
      </c>
      <c r="F111" s="103" t="str">
        <f t="shared" si="21"/>
        <v>Esme Haley (South Africa )</v>
      </c>
      <c r="G111" s="104">
        <f>SUM(SUMIFS(Results!C:C,Results!$B:$B,$A111,Results!$J:$J,$C111),SUMIFS(Results!G:G,Results!$J:$J,$A111,Results!$B:$B,$C111))</f>
        <v>0</v>
      </c>
      <c r="H111" s="104">
        <f>SUM(SUMIFS(Results!D:D,Results!$B:$B,$A111,Results!$J:$J,$C111),SUMIFS(Results!H:H,Results!$J:$J,$A111,Results!$B:$B,$C111))</f>
        <v>0</v>
      </c>
      <c r="I111" s="104">
        <f>SUM(SUMIFS(Results!E:E,Results!$B:$B,$A111,Results!$J:$J,$C111),SUMIFS(Results!I:I,Results!$J:$J,$A111,Results!$B:$B,$C111))</f>
        <v>0</v>
      </c>
      <c r="J111" s="104">
        <f>SUM(SUMIFS(Results!R:R,Results!$B:$B,$A111,Results!$J:$J,$C111)/2,SUMIFS(Results!$X:$X,Results!$J:$J,$A111,Results!$B:$B,$C111)/2)</f>
        <v>0</v>
      </c>
      <c r="K111" s="104">
        <f>SUM(SUMIFS(Results!G:G,Results!$B:$B,$A111,Results!$J:$J,$C111),SUMIFS(Results!C:C,Results!$J:$J,$A111,Results!$B:$B,$C111))</f>
        <v>0</v>
      </c>
      <c r="L111" s="104">
        <f>SUM(SUMIFS(Results!H:H,Results!$B:$B,$A111,Results!$J:$J,$C111),SUMIFS(Results!D:D,Results!$J:$J,$A111,Results!$B:$B,$C111))</f>
        <v>0</v>
      </c>
      <c r="M111" s="104">
        <f>SUM(SUMIFS(Results!I:I,Results!$B:$B,$A111,Results!$J:$J,$C111),SUMIFS(Results!E:E,Results!$J:$J,$A111,Results!$B:$B,$C111))</f>
        <v>0</v>
      </c>
      <c r="N111" s="105">
        <f>SUM(SUMIFS(Results!X:X,Results!$B:$B,$A111,Results!$J:$J,$C111)/2,SUMIFS(Results!$R:$R,Results!$J:$J,$A111,Results!$B:$B,$C111)/2)</f>
        <v>0</v>
      </c>
    </row>
    <row r="112" spans="1:96" s="106" customFormat="1" ht="15" customHeight="1">
      <c r="A112" s="101" t="str">
        <f>C102</f>
        <v>Nor Farrah Ain Abdullah (Malaysia )</v>
      </c>
      <c r="B112" s="102" t="s">
        <v>83</v>
      </c>
      <c r="C112" s="101" t="str">
        <f>C103</f>
        <v>Rahsan Akar (Turkiye)</v>
      </c>
      <c r="D112" s="102" t="str">
        <f t="shared" si="19"/>
        <v>0</v>
      </c>
      <c r="E112" s="103" t="str">
        <f t="shared" si="20"/>
        <v/>
      </c>
      <c r="F112" s="103" t="str">
        <f t="shared" si="21"/>
        <v>Nor Farrah Ain Abdullah (Malaysia )</v>
      </c>
      <c r="G112" s="104">
        <f>SUM(SUMIFS(Results!C:C,Results!$B:$B,$A112,Results!$J:$J,$C112),SUMIFS(Results!G:G,Results!$J:$J,$A112,Results!$B:$B,$C112))</f>
        <v>0</v>
      </c>
      <c r="H112" s="104">
        <f>SUM(SUMIFS(Results!D:D,Results!$B:$B,$A112,Results!$J:$J,$C112),SUMIFS(Results!H:H,Results!$J:$J,$A112,Results!$B:$B,$C112))</f>
        <v>0</v>
      </c>
      <c r="I112" s="104">
        <f>SUM(SUMIFS(Results!E:E,Results!$B:$B,$A112,Results!$J:$J,$C112),SUMIFS(Results!I:I,Results!$J:$J,$A112,Results!$B:$B,$C112))</f>
        <v>0</v>
      </c>
      <c r="J112" s="104">
        <f>SUM(SUMIFS(Results!R:R,Results!$B:$B,$A112,Results!$J:$J,$C112)/2,SUMIFS(Results!$X:$X,Results!$J:$J,$A112,Results!$B:$B,$C112)/2)</f>
        <v>0</v>
      </c>
      <c r="K112" s="104">
        <f>SUM(SUMIFS(Results!G:G,Results!$B:$B,$A112,Results!$J:$J,$C112),SUMIFS(Results!C:C,Results!$J:$J,$A112,Results!$B:$B,$C112))</f>
        <v>0</v>
      </c>
      <c r="L112" s="104">
        <f>SUM(SUMIFS(Results!H:H,Results!$B:$B,$A112,Results!$J:$J,$C112),SUMIFS(Results!D:D,Results!$J:$J,$A112,Results!$B:$B,$C112))</f>
        <v>0</v>
      </c>
      <c r="M112" s="104">
        <f>SUM(SUMIFS(Results!I:I,Results!$B:$B,$A112,Results!$J:$J,$C112),SUMIFS(Results!E:E,Results!$J:$J,$A112,Results!$B:$B,$C112))</f>
        <v>0</v>
      </c>
      <c r="N112" s="105">
        <f>SUM(SUMIFS(Results!X:X,Results!$B:$B,$A112,Results!$J:$J,$C112)/2,SUMIFS(Results!$R:$R,Results!$J:$J,$A112,Results!$B:$B,$C112)/2)</f>
        <v>0</v>
      </c>
    </row>
    <row r="113" spans="1:96" s="106" customFormat="1" ht="15" customHeight="1">
      <c r="A113" s="101" t="str">
        <f>A112</f>
        <v>Nor Farrah Ain Abdullah (Malaysia )</v>
      </c>
      <c r="B113" s="102" t="s">
        <v>83</v>
      </c>
      <c r="C113" s="101" t="str">
        <f>C104</f>
        <v/>
      </c>
      <c r="D113" s="102" t="str">
        <f t="shared" si="19"/>
        <v>0</v>
      </c>
      <c r="E113" s="103" t="str">
        <f t="shared" si="20"/>
        <v/>
      </c>
      <c r="F113" s="103" t="str">
        <f t="shared" si="21"/>
        <v>Nor Farrah Ain Abdullah (Malaysia )</v>
      </c>
      <c r="G113" s="104">
        <f>SUM(SUMIFS(Results!C:C,Results!$B:$B,$A113,Results!$J:$J,$C113),SUMIFS(Results!G:G,Results!$J:$J,$A113,Results!$B:$B,$C113))</f>
        <v>0</v>
      </c>
      <c r="H113" s="104">
        <f>SUM(SUMIFS(Results!D:D,Results!$B:$B,$A113,Results!$J:$J,$C113),SUMIFS(Results!H:H,Results!$J:$J,$A113,Results!$B:$B,$C113))</f>
        <v>0</v>
      </c>
      <c r="I113" s="104">
        <f>SUM(SUMIFS(Results!E:E,Results!$B:$B,$A113,Results!$J:$J,$C113),SUMIFS(Results!I:I,Results!$J:$J,$A113,Results!$B:$B,$C113))</f>
        <v>0</v>
      </c>
      <c r="J113" s="104">
        <f>SUM(SUMIFS(Results!R:R,Results!$B:$B,$A113,Results!$J:$J,$C113)/2,SUMIFS(Results!$X:$X,Results!$J:$J,$A113,Results!$B:$B,$C113)/2)</f>
        <v>0</v>
      </c>
      <c r="K113" s="104">
        <f>SUM(SUMIFS(Results!G:G,Results!$B:$B,$A113,Results!$J:$J,$C113),SUMIFS(Results!C:C,Results!$J:$J,$A113,Results!$B:$B,$C113))</f>
        <v>0</v>
      </c>
      <c r="L113" s="104">
        <f>SUM(SUMIFS(Results!H:H,Results!$B:$B,$A113,Results!$J:$J,$C113),SUMIFS(Results!D:D,Results!$J:$J,$A113,Results!$B:$B,$C113))</f>
        <v>0</v>
      </c>
      <c r="M113" s="104">
        <f>SUM(SUMIFS(Results!I:I,Results!$B:$B,$A113,Results!$J:$J,$C113),SUMIFS(Results!E:E,Results!$J:$J,$A113,Results!$B:$B,$C113))</f>
        <v>0</v>
      </c>
      <c r="N113" s="105">
        <f>SUM(SUMIFS(Results!X:X,Results!$B:$B,$A113,Results!$J:$J,$C113)/2,SUMIFS(Results!$R:$R,Results!$J:$J,$A113,Results!$B:$B,$C113)/2)</f>
        <v>0</v>
      </c>
    </row>
    <row r="114" spans="1:96" s="106" customFormat="1" ht="15" customHeight="1" thickBot="1">
      <c r="A114" s="101" t="str">
        <f>C103</f>
        <v>Rahsan Akar (Turkiye)</v>
      </c>
      <c r="B114" s="102" t="s">
        <v>83</v>
      </c>
      <c r="C114" s="101" t="str">
        <f>C104</f>
        <v/>
      </c>
      <c r="D114" s="102" t="str">
        <f t="shared" si="19"/>
        <v>0</v>
      </c>
      <c r="E114" s="103" t="str">
        <f t="shared" si="20"/>
        <v/>
      </c>
      <c r="F114" s="103" t="str">
        <f t="shared" si="21"/>
        <v>Rahsan Akar (Turkiye)</v>
      </c>
      <c r="G114" s="104">
        <f>SUM(SUMIFS(Results!C:C,Results!$B:$B,$A114,Results!$J:$J,$C114),SUMIFS(Results!G:G,Results!$J:$J,$A114,Results!$B:$B,$C114))</f>
        <v>0</v>
      </c>
      <c r="H114" s="104">
        <f>SUM(SUMIFS(Results!D:D,Results!$B:$B,$A114,Results!$J:$J,$C114),SUMIFS(Results!H:H,Results!$J:$J,$A114,Results!$B:$B,$C114))</f>
        <v>0</v>
      </c>
      <c r="I114" s="104">
        <f>SUM(SUMIFS(Results!E:E,Results!$B:$B,$A114,Results!$J:$J,$C114),SUMIFS(Results!I:I,Results!$J:$J,$A114,Results!$B:$B,$C114))</f>
        <v>0</v>
      </c>
      <c r="J114" s="104">
        <f>SUM(SUMIFS(Results!R:R,Results!$B:$B,$A114,Results!$J:$J,$C114)/2,SUMIFS(Results!$X:$X,Results!$J:$J,$A114,Results!$B:$B,$C114)/2)</f>
        <v>0</v>
      </c>
      <c r="K114" s="104">
        <f>SUM(SUMIFS(Results!G:G,Results!$B:$B,$A114,Results!$J:$J,$C114),SUMIFS(Results!C:C,Results!$J:$J,$A114,Results!$B:$B,$C114))</f>
        <v>0</v>
      </c>
      <c r="L114" s="104">
        <f>SUM(SUMIFS(Results!H:H,Results!$B:$B,$A114,Results!$J:$J,$C114),SUMIFS(Results!D:D,Results!$J:$J,$A114,Results!$B:$B,$C114))</f>
        <v>0</v>
      </c>
      <c r="M114" s="104">
        <f>SUM(SUMIFS(Results!I:I,Results!$B:$B,$A114,Results!$J:$J,$C114),SUMIFS(Results!E:E,Results!$J:$J,$A114,Results!$B:$B,$C114))</f>
        <v>0</v>
      </c>
      <c r="N114" s="105">
        <f>SUM(SUMIFS(Results!X:X,Results!$B:$B,$A114,Results!$J:$J,$C114)/2,SUMIFS(Results!$R:$R,Results!$J:$J,$A114,Results!$B:$B,$C114)/2)</f>
        <v>0</v>
      </c>
    </row>
    <row r="115" spans="1:96" s="96" customFormat="1" ht="21" customHeight="1" thickBot="1">
      <c r="A115" s="307"/>
      <c r="B115" s="307"/>
      <c r="C115" s="307"/>
      <c r="D115" s="307"/>
      <c r="E115" s="307"/>
      <c r="F115" s="307"/>
      <c r="G115" s="307"/>
      <c r="H115" s="307"/>
      <c r="I115" s="307"/>
      <c r="J115" s="307"/>
      <c r="K115" s="307"/>
      <c r="L115" s="307"/>
      <c r="M115" s="307"/>
      <c r="N115" s="307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</row>
    <row r="116" spans="1:96" s="96" customFormat="1" ht="21" customHeight="1" thickBot="1">
      <c r="A116" s="308" t="s">
        <v>523</v>
      </c>
      <c r="B116" s="309"/>
      <c r="C116" s="309"/>
      <c r="D116" s="309"/>
      <c r="E116" s="309"/>
      <c r="F116" s="309"/>
      <c r="G116" s="309"/>
      <c r="H116" s="309"/>
      <c r="I116" s="309"/>
      <c r="J116" s="309"/>
      <c r="K116" s="309"/>
      <c r="L116" s="309"/>
      <c r="M116" s="309"/>
      <c r="N116" s="310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</row>
    <row r="117" spans="1:96" s="91" customFormat="1" ht="39.950000000000003" customHeight="1">
      <c r="A117" s="311" t="s">
        <v>584</v>
      </c>
      <c r="B117" s="311"/>
      <c r="C117" s="311" t="s">
        <v>585</v>
      </c>
      <c r="D117" s="311" t="s">
        <v>586</v>
      </c>
      <c r="E117" s="311" t="s">
        <v>587</v>
      </c>
      <c r="F117" s="311" t="s">
        <v>588</v>
      </c>
      <c r="G117" s="313" t="s">
        <v>589</v>
      </c>
      <c r="H117" s="314"/>
      <c r="I117" s="314"/>
      <c r="J117" s="314"/>
      <c r="K117" s="314"/>
      <c r="L117" s="314"/>
      <c r="M117" s="314"/>
      <c r="N117" s="315"/>
      <c r="BX117" s="306" t="s">
        <v>590</v>
      </c>
      <c r="BY117" s="306"/>
      <c r="BZ117" s="306"/>
      <c r="CA117" s="306"/>
      <c r="CB117" s="306"/>
      <c r="CC117" s="306"/>
      <c r="CD117" s="306"/>
      <c r="CE117" s="306"/>
      <c r="CF117" s="306"/>
      <c r="CG117" s="306"/>
      <c r="CH117" s="306"/>
      <c r="CI117" s="306"/>
      <c r="CJ117" s="306"/>
      <c r="CK117" s="306"/>
      <c r="CL117" s="306"/>
      <c r="CM117" s="306"/>
      <c r="CN117" s="306"/>
      <c r="CO117" s="306"/>
      <c r="CP117" s="306"/>
      <c r="CQ117" s="306"/>
      <c r="CR117" s="306"/>
    </row>
    <row r="118" spans="1:96" s="91" customFormat="1" ht="39.950000000000003" customHeight="1">
      <c r="A118" s="312"/>
      <c r="B118" s="312"/>
      <c r="C118" s="312"/>
      <c r="D118" s="312"/>
      <c r="E118" s="312"/>
      <c r="F118" s="312"/>
      <c r="G118" s="98" t="s">
        <v>591</v>
      </c>
      <c r="H118" s="99" t="s">
        <v>592</v>
      </c>
      <c r="I118" s="99" t="s">
        <v>593</v>
      </c>
      <c r="J118" s="99" t="s">
        <v>561</v>
      </c>
      <c r="K118" s="98" t="s">
        <v>591</v>
      </c>
      <c r="L118" s="99" t="s">
        <v>592</v>
      </c>
      <c r="M118" s="99" t="s">
        <v>593</v>
      </c>
      <c r="N118" s="100" t="s">
        <v>561</v>
      </c>
    </row>
    <row r="119" spans="1:96" s="106" customFormat="1" ht="15" customHeight="1">
      <c r="A119" s="101" t="str">
        <f>IF('Group Calculations'!A51="","",'Group Calculations'!A51)</f>
        <v>Ha Yat Ting (Gloria) (Hong Kong China )</v>
      </c>
      <c r="B119" s="102" t="s">
        <v>83</v>
      </c>
      <c r="C119" s="101" t="str">
        <f>IF('Group Calculations'!$A52="","",'Group Calculations'!$A52)</f>
        <v>Keiko Kurohara (Japan )</v>
      </c>
      <c r="D119" s="102" t="str">
        <f t="shared" ref="D119:D133" si="22">IF(E119="","0",1)</f>
        <v>0</v>
      </c>
      <c r="E119" s="103" t="str">
        <f t="shared" ref="E119:E133" si="23">IF(AND(G119=0,K119=0),"",IF(J119&gt;N119,A119,IF(J119=N119,IF(I119&gt;M119,A119,C119),C119)))</f>
        <v/>
      </c>
      <c r="F119" s="103" t="str">
        <f>IF(D119=0,"",IF(E119=A119,C119,A119))</f>
        <v>Ha Yat Ting (Gloria) (Hong Kong China )</v>
      </c>
      <c r="G119" s="104">
        <f>SUM(SUMIFS(Results!C:C,Results!$B:$B,$A119,Results!$J:$J,$C119),SUMIFS(Results!G:G,Results!$J:$J,$A119,Results!$B:$B,$C119))</f>
        <v>0</v>
      </c>
      <c r="H119" s="104">
        <f>SUM(SUMIFS(Results!D:D,Results!$B:$B,$A119,Results!$J:$J,$C119),SUMIFS(Results!H:H,Results!$J:$J,$A119,Results!$B:$B,$C119))</f>
        <v>0</v>
      </c>
      <c r="I119" s="104">
        <f>SUM(SUMIFS(Results!E:E,Results!$B:$B,$A119,Results!$J:$J,$C119),SUMIFS(Results!I:I,Results!$J:$J,$A119,Results!$B:$B,$C119))</f>
        <v>0</v>
      </c>
      <c r="J119" s="104">
        <f>SUM(SUMIFS(Results!R:R,Results!$B:$B,$A119,Results!$J:$J,$C119)/2,SUMIFS(Results!$X:$X,Results!$J:$J,$A119,Results!$B:$B,$C119)/2)</f>
        <v>0</v>
      </c>
      <c r="K119" s="104">
        <f>SUM(SUMIFS(Results!G:G,Results!$B:$B,$A119,Results!$J:$J,$C119),SUMIFS(Results!C:C,Results!$J:$J,$A119,Results!$B:$B,$C119))</f>
        <v>0</v>
      </c>
      <c r="L119" s="104">
        <f>SUM(SUMIFS(Results!H:H,Results!$B:$B,$A119,Results!$J:$J,$C119),SUMIFS(Results!D:D,Results!$J:$J,$A119,Results!$B:$B,$C119))</f>
        <v>0</v>
      </c>
      <c r="M119" s="104">
        <f>SUM(SUMIFS(Results!I:I,Results!$B:$B,$A119,Results!$J:$J,$C119),SUMIFS(Results!E:E,Results!$J:$J,$A119,Results!$B:$B,$C119))</f>
        <v>0</v>
      </c>
      <c r="N119" s="105">
        <f>SUM(SUMIFS(Results!X:X,Results!$B:$B,$A119,Results!$J:$J,$C119)/2,SUMIFS(Results!$R:$R,Results!$J:$J,$A119,Results!$B:$B,$C119)/2)</f>
        <v>0</v>
      </c>
    </row>
    <row r="120" spans="1:96" s="106" customFormat="1" ht="15" customHeight="1">
      <c r="A120" s="101" t="str">
        <f>A119</f>
        <v>Ha Yat Ting (Gloria) (Hong Kong China )</v>
      </c>
      <c r="B120" s="102" t="s">
        <v>83</v>
      </c>
      <c r="C120" s="101" t="str">
        <f>IF('Group Calculations'!$A53="","",'Group Calculations'!$A53)</f>
        <v>Lindsey Greechan (Jersey)</v>
      </c>
      <c r="D120" s="102" t="str">
        <f t="shared" si="22"/>
        <v>0</v>
      </c>
      <c r="E120" s="103" t="str">
        <f t="shared" si="23"/>
        <v/>
      </c>
      <c r="F120" s="103" t="str">
        <f t="shared" ref="F120:F133" si="24">IF(D120=0,"",IF(E120=A120,C120,A120))</f>
        <v>Ha Yat Ting (Gloria) (Hong Kong China )</v>
      </c>
      <c r="G120" s="104">
        <f>SUM(SUMIFS(Results!C:C,Results!$B:$B,$A120,Results!$J:$J,$C120),SUMIFS(Results!G:G,Results!$J:$J,$A120,Results!$B:$B,$C120))</f>
        <v>0</v>
      </c>
      <c r="H120" s="104">
        <f>SUM(SUMIFS(Results!D:D,Results!$B:$B,$A120,Results!$J:$J,$C120),SUMIFS(Results!H:H,Results!$J:$J,$A120,Results!$B:$B,$C120))</f>
        <v>0</v>
      </c>
      <c r="I120" s="104">
        <f>SUM(SUMIFS(Results!E:E,Results!$B:$B,$A120,Results!$J:$J,$C120),SUMIFS(Results!I:I,Results!$J:$J,$A120,Results!$B:$B,$C120))</f>
        <v>0</v>
      </c>
      <c r="J120" s="104">
        <f>SUM(SUMIFS(Results!R:R,Results!$B:$B,$A120,Results!$J:$J,$C120)/2,SUMIFS(Results!$X:$X,Results!$J:$J,$A120,Results!$B:$B,$C120)/2)</f>
        <v>0</v>
      </c>
      <c r="K120" s="104">
        <f>SUM(SUMIFS(Results!G:G,Results!$B:$B,$A120,Results!$J:$J,$C120),SUMIFS(Results!C:C,Results!$J:$J,$A120,Results!$B:$B,$C120))</f>
        <v>0</v>
      </c>
      <c r="L120" s="104">
        <f>SUM(SUMIFS(Results!H:H,Results!$B:$B,$A120,Results!$J:$J,$C120),SUMIFS(Results!D:D,Results!$J:$J,$A120,Results!$B:$B,$C120))</f>
        <v>0</v>
      </c>
      <c r="M120" s="104">
        <f>SUM(SUMIFS(Results!I:I,Results!$B:$B,$A120,Results!$J:$J,$C120),SUMIFS(Results!E:E,Results!$J:$J,$A120,Results!$B:$B,$C120))</f>
        <v>0</v>
      </c>
      <c r="N120" s="105">
        <f>SUM(SUMIFS(Results!X:X,Results!$B:$B,$A120,Results!$J:$J,$C120)/2,SUMIFS(Results!$R:$R,Results!$J:$J,$A120,Results!$B:$B,$C120)/2)</f>
        <v>0</v>
      </c>
    </row>
    <row r="121" spans="1:96" s="106" customFormat="1" ht="15" customHeight="1">
      <c r="A121" s="101" t="str">
        <f>A120</f>
        <v>Ha Yat Ting (Gloria) (Hong Kong China )</v>
      </c>
      <c r="B121" s="102" t="s">
        <v>83</v>
      </c>
      <c r="C121" s="101" t="str">
        <f>IF('Group Calculations'!$A54="","",'Group Calculations'!$A54)</f>
        <v>Julie Forrest (Defending Champion)</v>
      </c>
      <c r="D121" s="102" t="str">
        <f t="shared" si="22"/>
        <v>0</v>
      </c>
      <c r="E121" s="103" t="str">
        <f t="shared" si="23"/>
        <v/>
      </c>
      <c r="F121" s="103" t="str">
        <f t="shared" si="24"/>
        <v>Ha Yat Ting (Gloria) (Hong Kong China )</v>
      </c>
      <c r="G121" s="104">
        <f>SUM(SUMIFS(Results!C:C,Results!$B:$B,$A121,Results!$J:$J,$C121),SUMIFS(Results!G:G,Results!$J:$J,$A121,Results!$B:$B,$C121))</f>
        <v>0</v>
      </c>
      <c r="H121" s="104">
        <f>SUM(SUMIFS(Results!D:D,Results!$B:$B,$A121,Results!$J:$J,$C121),SUMIFS(Results!H:H,Results!$J:$J,$A121,Results!$B:$B,$C121))</f>
        <v>0</v>
      </c>
      <c r="I121" s="104">
        <f>SUM(SUMIFS(Results!E:E,Results!$B:$B,$A121,Results!$J:$J,$C121),SUMIFS(Results!I:I,Results!$J:$J,$A121,Results!$B:$B,$C121))</f>
        <v>0</v>
      </c>
      <c r="J121" s="104">
        <f>SUM(SUMIFS(Results!R:R,Results!$B:$B,$A121,Results!$J:$J,$C121)/2,SUMIFS(Results!$X:$X,Results!$J:$J,$A121,Results!$B:$B,$C121)/2)</f>
        <v>0</v>
      </c>
      <c r="K121" s="104">
        <f>SUM(SUMIFS(Results!G:G,Results!$B:$B,$A121,Results!$J:$J,$C121),SUMIFS(Results!C:C,Results!$J:$J,$A121,Results!$B:$B,$C121))</f>
        <v>0</v>
      </c>
      <c r="L121" s="104">
        <f>SUM(SUMIFS(Results!H:H,Results!$B:$B,$A121,Results!$J:$J,$C121),SUMIFS(Results!D:D,Results!$J:$J,$A121,Results!$B:$B,$C121))</f>
        <v>0</v>
      </c>
      <c r="M121" s="104">
        <f>SUM(SUMIFS(Results!I:I,Results!$B:$B,$A121,Results!$J:$J,$C121),SUMIFS(Results!E:E,Results!$J:$J,$A121,Results!$B:$B,$C121))</f>
        <v>0</v>
      </c>
      <c r="N121" s="105">
        <f>SUM(SUMIFS(Results!X:X,Results!$B:$B,$A121,Results!$J:$J,$C121)/2,SUMIFS(Results!$R:$R,Results!$J:$J,$A121,Results!$B:$B,$C121)/2)</f>
        <v>0</v>
      </c>
    </row>
    <row r="122" spans="1:96" s="106" customFormat="1" ht="15" customHeight="1">
      <c r="A122" s="101" t="str">
        <f>A121</f>
        <v>Ha Yat Ting (Gloria) (Hong Kong China )</v>
      </c>
      <c r="B122" s="102" t="s">
        <v>83</v>
      </c>
      <c r="C122" s="101" t="str">
        <f>IF('Group Calculations'!$A55="","",'Group Calculations'!$A55)</f>
        <v>Mary Thompson (USA)</v>
      </c>
      <c r="D122" s="102" t="str">
        <f t="shared" si="22"/>
        <v>0</v>
      </c>
      <c r="E122" s="103" t="str">
        <f t="shared" si="23"/>
        <v/>
      </c>
      <c r="F122" s="103" t="str">
        <f t="shared" si="24"/>
        <v>Ha Yat Ting (Gloria) (Hong Kong China )</v>
      </c>
      <c r="G122" s="104">
        <f>SUM(SUMIFS(Results!C:C,Results!$B:$B,$A122,Results!$J:$J,$C122),SUMIFS(Results!G:G,Results!$J:$J,$A122,Results!$B:$B,$C122))</f>
        <v>0</v>
      </c>
      <c r="H122" s="104">
        <f>SUM(SUMIFS(Results!D:D,Results!$B:$B,$A122,Results!$J:$J,$C122),SUMIFS(Results!H:H,Results!$J:$J,$A122,Results!$B:$B,$C122))</f>
        <v>0</v>
      </c>
      <c r="I122" s="104">
        <f>SUM(SUMIFS(Results!E:E,Results!$B:$B,$A122,Results!$J:$J,$C122),SUMIFS(Results!I:I,Results!$J:$J,$A122,Results!$B:$B,$C122))</f>
        <v>0</v>
      </c>
      <c r="J122" s="104">
        <f>SUM(SUMIFS(Results!R:R,Results!$B:$B,$A122,Results!$J:$J,$C122)/2,SUMIFS(Results!$X:$X,Results!$J:$J,$A122,Results!$B:$B,$C122)/2)</f>
        <v>0</v>
      </c>
      <c r="K122" s="104">
        <f>SUM(SUMIFS(Results!G:G,Results!$B:$B,$A122,Results!$J:$J,$C122),SUMIFS(Results!C:C,Results!$J:$J,$A122,Results!$B:$B,$C122))</f>
        <v>0</v>
      </c>
      <c r="L122" s="104">
        <f>SUM(SUMIFS(Results!H:H,Results!$B:$B,$A122,Results!$J:$J,$C122),SUMIFS(Results!D:D,Results!$J:$J,$A122,Results!$B:$B,$C122))</f>
        <v>0</v>
      </c>
      <c r="M122" s="104">
        <f>SUM(SUMIFS(Results!I:I,Results!$B:$B,$A122,Results!$J:$J,$C122),SUMIFS(Results!E:E,Results!$J:$J,$A122,Results!$B:$B,$C122))</f>
        <v>0</v>
      </c>
      <c r="N122" s="105">
        <f>SUM(SUMIFS(Results!X:X,Results!$B:$B,$A122,Results!$J:$J,$C122)/2,SUMIFS(Results!$R:$R,Results!$J:$J,$A122,Results!$B:$B,$C122)/2)</f>
        <v>0</v>
      </c>
    </row>
    <row r="123" spans="1:96" s="106" customFormat="1" ht="15" customHeight="1">
      <c r="A123" s="101" t="str">
        <f>A122</f>
        <v>Ha Yat Ting (Gloria) (Hong Kong China )</v>
      </c>
      <c r="B123" s="102" t="s">
        <v>83</v>
      </c>
      <c r="C123" s="101" t="str">
        <f>IF('Group Calculations'!$A56="","",'Group Calculations'!$A56)</f>
        <v>Connie Rixon (Malta)</v>
      </c>
      <c r="D123" s="102" t="str">
        <f t="shared" si="22"/>
        <v>0</v>
      </c>
      <c r="E123" s="103" t="str">
        <f t="shared" si="23"/>
        <v/>
      </c>
      <c r="F123" s="103" t="str">
        <f t="shared" si="24"/>
        <v>Ha Yat Ting (Gloria) (Hong Kong China )</v>
      </c>
      <c r="G123" s="104">
        <f>SUM(SUMIFS(Results!C:C,Results!$B:$B,$A123,Results!$J:$J,$C123),SUMIFS(Results!G:G,Results!$J:$J,$A123,Results!$B:$B,$C123))</f>
        <v>0</v>
      </c>
      <c r="H123" s="104">
        <f>SUM(SUMIFS(Results!D:D,Results!$B:$B,$A123,Results!$J:$J,$C123),SUMIFS(Results!H:H,Results!$J:$J,$A123,Results!$B:$B,$C123))</f>
        <v>0</v>
      </c>
      <c r="I123" s="104">
        <f>SUM(SUMIFS(Results!E:E,Results!$B:$B,$A123,Results!$J:$J,$C123),SUMIFS(Results!I:I,Results!$J:$J,$A123,Results!$B:$B,$C123))</f>
        <v>0</v>
      </c>
      <c r="J123" s="104">
        <f>SUM(SUMIFS(Results!R:R,Results!$B:$B,$A123,Results!$J:$J,$C123)/2,SUMIFS(Results!$X:$X,Results!$J:$J,$A123,Results!$B:$B,$C123)/2)</f>
        <v>0</v>
      </c>
      <c r="K123" s="104">
        <f>SUM(SUMIFS(Results!G:G,Results!$B:$B,$A123,Results!$J:$J,$C123),SUMIFS(Results!C:C,Results!$J:$J,$A123,Results!$B:$B,$C123))</f>
        <v>0</v>
      </c>
      <c r="L123" s="104">
        <f>SUM(SUMIFS(Results!H:H,Results!$B:$B,$A123,Results!$J:$J,$C123),SUMIFS(Results!D:D,Results!$J:$J,$A123,Results!$B:$B,$C123))</f>
        <v>0</v>
      </c>
      <c r="M123" s="104">
        <f>SUM(SUMIFS(Results!I:I,Results!$B:$B,$A123,Results!$J:$J,$C123),SUMIFS(Results!E:E,Results!$J:$J,$A123,Results!$B:$B,$C123))</f>
        <v>0</v>
      </c>
      <c r="N123" s="105">
        <f>SUM(SUMIFS(Results!X:X,Results!$B:$B,$A123,Results!$J:$J,$C123)/2,SUMIFS(Results!$R:$R,Results!$J:$J,$A123,Results!$B:$B,$C123)/2)</f>
        <v>0</v>
      </c>
    </row>
    <row r="124" spans="1:96" s="106" customFormat="1" ht="15" customHeight="1">
      <c r="A124" s="101" t="str">
        <f>C119</f>
        <v>Keiko Kurohara (Japan )</v>
      </c>
      <c r="B124" s="102" t="s">
        <v>83</v>
      </c>
      <c r="C124" s="101" t="str">
        <f>C120</f>
        <v>Lindsey Greechan (Jersey)</v>
      </c>
      <c r="D124" s="102" t="str">
        <f t="shared" si="22"/>
        <v>0</v>
      </c>
      <c r="E124" s="103" t="str">
        <f t="shared" si="23"/>
        <v/>
      </c>
      <c r="F124" s="103" t="str">
        <f t="shared" si="24"/>
        <v>Keiko Kurohara (Japan )</v>
      </c>
      <c r="G124" s="104">
        <f>SUM(SUMIFS(Results!C:C,Results!$B:$B,$A124,Results!$J:$J,$C124),SUMIFS(Results!G:G,Results!$J:$J,$A124,Results!$B:$B,$C124))</f>
        <v>0</v>
      </c>
      <c r="H124" s="104">
        <f>SUM(SUMIFS(Results!D:D,Results!$B:$B,$A124,Results!$J:$J,$C124),SUMIFS(Results!H:H,Results!$J:$J,$A124,Results!$B:$B,$C124))</f>
        <v>0</v>
      </c>
      <c r="I124" s="104">
        <f>SUM(SUMIFS(Results!E:E,Results!$B:$B,$A124,Results!$J:$J,$C124),SUMIFS(Results!I:I,Results!$J:$J,$A124,Results!$B:$B,$C124))</f>
        <v>0</v>
      </c>
      <c r="J124" s="104">
        <f>SUM(SUMIFS(Results!R:R,Results!$B:$B,$A124,Results!$J:$J,$C124)/2,SUMIFS(Results!$X:$X,Results!$J:$J,$A124,Results!$B:$B,$C124)/2)</f>
        <v>0</v>
      </c>
      <c r="K124" s="104">
        <f>SUM(SUMIFS(Results!G:G,Results!$B:$B,$A124,Results!$J:$J,$C124),SUMIFS(Results!C:C,Results!$J:$J,$A124,Results!$B:$B,$C124))</f>
        <v>0</v>
      </c>
      <c r="L124" s="104">
        <f>SUM(SUMIFS(Results!H:H,Results!$B:$B,$A124,Results!$J:$J,$C124),SUMIFS(Results!D:D,Results!$J:$J,$A124,Results!$B:$B,$C124))</f>
        <v>0</v>
      </c>
      <c r="M124" s="104">
        <f>SUM(SUMIFS(Results!I:I,Results!$B:$B,$A124,Results!$J:$J,$C124),SUMIFS(Results!E:E,Results!$J:$J,$A124,Results!$B:$B,$C124))</f>
        <v>0</v>
      </c>
      <c r="N124" s="105">
        <f>SUM(SUMIFS(Results!X:X,Results!$B:$B,$A124,Results!$J:$J,$C124)/2,SUMIFS(Results!$R:$R,Results!$J:$J,$A124,Results!$B:$B,$C124)/2)</f>
        <v>0</v>
      </c>
    </row>
    <row r="125" spans="1:96" s="106" customFormat="1" ht="15" customHeight="1">
      <c r="A125" s="101" t="str">
        <f>A124</f>
        <v>Keiko Kurohara (Japan )</v>
      </c>
      <c r="B125" s="102" t="s">
        <v>83</v>
      </c>
      <c r="C125" s="101" t="str">
        <f>C121</f>
        <v>Julie Forrest (Defending Champion)</v>
      </c>
      <c r="D125" s="102" t="str">
        <f t="shared" si="22"/>
        <v>0</v>
      </c>
      <c r="E125" s="103" t="str">
        <f t="shared" si="23"/>
        <v/>
      </c>
      <c r="F125" s="103" t="str">
        <f t="shared" si="24"/>
        <v>Keiko Kurohara (Japan )</v>
      </c>
      <c r="G125" s="104">
        <f>SUM(SUMIFS(Results!C:C,Results!$B:$B,$A125,Results!$J:$J,$C125),SUMIFS(Results!G:G,Results!$J:$J,$A125,Results!$B:$B,$C125))</f>
        <v>0</v>
      </c>
      <c r="H125" s="104">
        <f>SUM(SUMIFS(Results!D:D,Results!$B:$B,$A125,Results!$J:$J,$C125),SUMIFS(Results!H:H,Results!$J:$J,$A125,Results!$B:$B,$C125))</f>
        <v>0</v>
      </c>
      <c r="I125" s="104">
        <f>SUM(SUMIFS(Results!E:E,Results!$B:$B,$A125,Results!$J:$J,$C125),SUMIFS(Results!I:I,Results!$J:$J,$A125,Results!$B:$B,$C125))</f>
        <v>0</v>
      </c>
      <c r="J125" s="104">
        <f>SUM(SUMIFS(Results!R:R,Results!$B:$B,$A125,Results!$J:$J,$C125)/2,SUMIFS(Results!$X:$X,Results!$J:$J,$A125,Results!$B:$B,$C125)/2)</f>
        <v>0</v>
      </c>
      <c r="K125" s="104">
        <f>SUM(SUMIFS(Results!G:G,Results!$B:$B,$A125,Results!$J:$J,$C125),SUMIFS(Results!C:C,Results!$J:$J,$A125,Results!$B:$B,$C125))</f>
        <v>0</v>
      </c>
      <c r="L125" s="104">
        <f>SUM(SUMIFS(Results!H:H,Results!$B:$B,$A125,Results!$J:$J,$C125),SUMIFS(Results!D:D,Results!$J:$J,$A125,Results!$B:$B,$C125))</f>
        <v>0</v>
      </c>
      <c r="M125" s="104">
        <f>SUM(SUMIFS(Results!I:I,Results!$B:$B,$A125,Results!$J:$J,$C125),SUMIFS(Results!E:E,Results!$J:$J,$A125,Results!$B:$B,$C125))</f>
        <v>0</v>
      </c>
      <c r="N125" s="105">
        <f>SUM(SUMIFS(Results!X:X,Results!$B:$B,$A125,Results!$J:$J,$C125)/2,SUMIFS(Results!$R:$R,Results!$J:$J,$A125,Results!$B:$B,$C125)/2)</f>
        <v>0</v>
      </c>
    </row>
    <row r="126" spans="1:96" s="106" customFormat="1" ht="15" customHeight="1">
      <c r="A126" s="101" t="str">
        <f>A125</f>
        <v>Keiko Kurohara (Japan )</v>
      </c>
      <c r="B126" s="102" t="s">
        <v>83</v>
      </c>
      <c r="C126" s="101" t="str">
        <f>C122</f>
        <v>Mary Thompson (USA)</v>
      </c>
      <c r="D126" s="102" t="str">
        <f t="shared" si="22"/>
        <v>0</v>
      </c>
      <c r="E126" s="103" t="str">
        <f t="shared" si="23"/>
        <v/>
      </c>
      <c r="F126" s="103" t="str">
        <f t="shared" si="24"/>
        <v>Keiko Kurohara (Japan )</v>
      </c>
      <c r="G126" s="104">
        <f>SUM(SUMIFS(Results!C:C,Results!$B:$B,$A126,Results!$J:$J,$C126),SUMIFS(Results!G:G,Results!$J:$J,$A126,Results!$B:$B,$C126))</f>
        <v>0</v>
      </c>
      <c r="H126" s="104">
        <f>SUM(SUMIFS(Results!D:D,Results!$B:$B,$A126,Results!$J:$J,$C126),SUMIFS(Results!H:H,Results!$J:$J,$A126,Results!$B:$B,$C126))</f>
        <v>0</v>
      </c>
      <c r="I126" s="104">
        <f>SUM(SUMIFS(Results!E:E,Results!$B:$B,$A126,Results!$J:$J,$C126),SUMIFS(Results!I:I,Results!$J:$J,$A126,Results!$B:$B,$C126))</f>
        <v>0</v>
      </c>
      <c r="J126" s="104">
        <f>SUM(SUMIFS(Results!R:R,Results!$B:$B,$A126,Results!$J:$J,$C126)/2,SUMIFS(Results!$X:$X,Results!$J:$J,$A126,Results!$B:$B,$C126)/2)</f>
        <v>0</v>
      </c>
      <c r="K126" s="104">
        <f>SUM(SUMIFS(Results!G:G,Results!$B:$B,$A126,Results!$J:$J,$C126),SUMIFS(Results!C:C,Results!$J:$J,$A126,Results!$B:$B,$C126))</f>
        <v>0</v>
      </c>
      <c r="L126" s="104">
        <f>SUM(SUMIFS(Results!H:H,Results!$B:$B,$A126,Results!$J:$J,$C126),SUMIFS(Results!D:D,Results!$J:$J,$A126,Results!$B:$B,$C126))</f>
        <v>0</v>
      </c>
      <c r="M126" s="104">
        <f>SUM(SUMIFS(Results!I:I,Results!$B:$B,$A126,Results!$J:$J,$C126),SUMIFS(Results!E:E,Results!$J:$J,$A126,Results!$B:$B,$C126))</f>
        <v>0</v>
      </c>
      <c r="N126" s="105">
        <f>SUM(SUMIFS(Results!X:X,Results!$B:$B,$A126,Results!$J:$J,$C126)/2,SUMIFS(Results!$R:$R,Results!$J:$J,$A126,Results!$B:$B,$C126)/2)</f>
        <v>0</v>
      </c>
    </row>
    <row r="127" spans="1:96" s="106" customFormat="1" ht="15" customHeight="1">
      <c r="A127" s="101" t="str">
        <f>A126</f>
        <v>Keiko Kurohara (Japan )</v>
      </c>
      <c r="B127" s="102" t="s">
        <v>83</v>
      </c>
      <c r="C127" s="101" t="str">
        <f>C123</f>
        <v>Connie Rixon (Malta)</v>
      </c>
      <c r="D127" s="102" t="str">
        <f t="shared" si="22"/>
        <v>0</v>
      </c>
      <c r="E127" s="103" t="str">
        <f t="shared" si="23"/>
        <v/>
      </c>
      <c r="F127" s="103" t="str">
        <f t="shared" si="24"/>
        <v>Keiko Kurohara (Japan )</v>
      </c>
      <c r="G127" s="104">
        <f>SUM(SUMIFS(Results!C:C,Results!$B:$B,$A127,Results!$J:$J,$C127),SUMIFS(Results!G:G,Results!$J:$J,$A127,Results!$B:$B,$C127))</f>
        <v>0</v>
      </c>
      <c r="H127" s="104">
        <f>SUM(SUMIFS(Results!D:D,Results!$B:$B,$A127,Results!$J:$J,$C127),SUMIFS(Results!H:H,Results!$J:$J,$A127,Results!$B:$B,$C127))</f>
        <v>0</v>
      </c>
      <c r="I127" s="104">
        <f>SUM(SUMIFS(Results!E:E,Results!$B:$B,$A127,Results!$J:$J,$C127),SUMIFS(Results!I:I,Results!$J:$J,$A127,Results!$B:$B,$C127))</f>
        <v>0</v>
      </c>
      <c r="J127" s="104">
        <f>SUM(SUMIFS(Results!R:R,Results!$B:$B,$A127,Results!$J:$J,$C127)/2,SUMIFS(Results!$X:$X,Results!$J:$J,$A127,Results!$B:$B,$C127)/2)</f>
        <v>0</v>
      </c>
      <c r="K127" s="104">
        <f>SUM(SUMIFS(Results!G:G,Results!$B:$B,$A127,Results!$J:$J,$C127),SUMIFS(Results!C:C,Results!$J:$J,$A127,Results!$B:$B,$C127))</f>
        <v>0</v>
      </c>
      <c r="L127" s="104">
        <f>SUM(SUMIFS(Results!H:H,Results!$B:$B,$A127,Results!$J:$J,$C127),SUMIFS(Results!D:D,Results!$J:$J,$A127,Results!$B:$B,$C127))</f>
        <v>0</v>
      </c>
      <c r="M127" s="104">
        <f>SUM(SUMIFS(Results!I:I,Results!$B:$B,$A127,Results!$J:$J,$C127),SUMIFS(Results!E:E,Results!$J:$J,$A127,Results!$B:$B,$C127))</f>
        <v>0</v>
      </c>
      <c r="N127" s="105">
        <f>SUM(SUMIFS(Results!X:X,Results!$B:$B,$A127,Results!$J:$J,$C127)/2,SUMIFS(Results!$R:$R,Results!$J:$J,$A127,Results!$B:$B,$C127)/2)</f>
        <v>0</v>
      </c>
    </row>
    <row r="128" spans="1:96" s="106" customFormat="1" ht="15" customHeight="1">
      <c r="A128" s="101" t="str">
        <f>C120</f>
        <v>Lindsey Greechan (Jersey)</v>
      </c>
      <c r="B128" s="102" t="s">
        <v>83</v>
      </c>
      <c r="C128" s="101" t="str">
        <f>C121</f>
        <v>Julie Forrest (Defending Champion)</v>
      </c>
      <c r="D128" s="102" t="str">
        <f t="shared" si="22"/>
        <v>0</v>
      </c>
      <c r="E128" s="103" t="str">
        <f t="shared" si="23"/>
        <v/>
      </c>
      <c r="F128" s="103" t="str">
        <f t="shared" si="24"/>
        <v>Lindsey Greechan (Jersey)</v>
      </c>
      <c r="G128" s="104">
        <f>SUM(SUMIFS(Results!C:C,Results!$B:$B,$A128,Results!$J:$J,$C128),SUMIFS(Results!G:G,Results!$J:$J,$A128,Results!$B:$B,$C128))</f>
        <v>0</v>
      </c>
      <c r="H128" s="104">
        <f>SUM(SUMIFS(Results!D:D,Results!$B:$B,$A128,Results!$J:$J,$C128),SUMIFS(Results!H:H,Results!$J:$J,$A128,Results!$B:$B,$C128))</f>
        <v>0</v>
      </c>
      <c r="I128" s="104">
        <f>SUM(SUMIFS(Results!E:E,Results!$B:$B,$A128,Results!$J:$J,$C128),SUMIFS(Results!I:I,Results!$J:$J,$A128,Results!$B:$B,$C128))</f>
        <v>0</v>
      </c>
      <c r="J128" s="104">
        <f>SUM(SUMIFS(Results!R:R,Results!$B:$B,$A128,Results!$J:$J,$C128)/2,SUMIFS(Results!$X:$X,Results!$J:$J,$A128,Results!$B:$B,$C128)/2)</f>
        <v>0</v>
      </c>
      <c r="K128" s="104">
        <f>SUM(SUMIFS(Results!G:G,Results!$B:$B,$A128,Results!$J:$J,$C128),SUMIFS(Results!C:C,Results!$J:$J,$A128,Results!$B:$B,$C128))</f>
        <v>0</v>
      </c>
      <c r="L128" s="104">
        <f>SUM(SUMIFS(Results!H:H,Results!$B:$B,$A128,Results!$J:$J,$C128),SUMIFS(Results!D:D,Results!$J:$J,$A128,Results!$B:$B,$C128))</f>
        <v>0</v>
      </c>
      <c r="M128" s="104">
        <f>SUM(SUMIFS(Results!I:I,Results!$B:$B,$A128,Results!$J:$J,$C128),SUMIFS(Results!E:E,Results!$J:$J,$A128,Results!$B:$B,$C128))</f>
        <v>0</v>
      </c>
      <c r="N128" s="105">
        <f>SUM(SUMIFS(Results!X:X,Results!$B:$B,$A128,Results!$J:$J,$C128)/2,SUMIFS(Results!$R:$R,Results!$J:$J,$A128,Results!$B:$B,$C128)/2)</f>
        <v>0</v>
      </c>
    </row>
    <row r="129" spans="1:96" s="106" customFormat="1" ht="15" customHeight="1">
      <c r="A129" s="101" t="str">
        <f>A128</f>
        <v>Lindsey Greechan (Jersey)</v>
      </c>
      <c r="B129" s="102" t="s">
        <v>83</v>
      </c>
      <c r="C129" s="101" t="str">
        <f>C122</f>
        <v>Mary Thompson (USA)</v>
      </c>
      <c r="D129" s="102" t="str">
        <f t="shared" si="22"/>
        <v>0</v>
      </c>
      <c r="E129" s="103" t="str">
        <f t="shared" si="23"/>
        <v/>
      </c>
      <c r="F129" s="103" t="str">
        <f t="shared" si="24"/>
        <v>Lindsey Greechan (Jersey)</v>
      </c>
      <c r="G129" s="104">
        <f>SUM(SUMIFS(Results!C:C,Results!$B:$B,$A129,Results!$J:$J,$C129),SUMIFS(Results!G:G,Results!$J:$J,$A129,Results!$B:$B,$C129))</f>
        <v>0</v>
      </c>
      <c r="H129" s="104">
        <f>SUM(SUMIFS(Results!D:D,Results!$B:$B,$A129,Results!$J:$J,$C129),SUMIFS(Results!H:H,Results!$J:$J,$A129,Results!$B:$B,$C129))</f>
        <v>0</v>
      </c>
      <c r="I129" s="104">
        <f>SUM(SUMIFS(Results!E:E,Results!$B:$B,$A129,Results!$J:$J,$C129),SUMIFS(Results!I:I,Results!$J:$J,$A129,Results!$B:$B,$C129))</f>
        <v>0</v>
      </c>
      <c r="J129" s="104">
        <f>SUM(SUMIFS(Results!R:R,Results!$B:$B,$A129,Results!$J:$J,$C129)/2,SUMIFS(Results!$X:$X,Results!$J:$J,$A129,Results!$B:$B,$C129)/2)</f>
        <v>0</v>
      </c>
      <c r="K129" s="104">
        <f>SUM(SUMIFS(Results!G:G,Results!$B:$B,$A129,Results!$J:$J,$C129),SUMIFS(Results!C:C,Results!$J:$J,$A129,Results!$B:$B,$C129))</f>
        <v>0</v>
      </c>
      <c r="L129" s="104">
        <f>SUM(SUMIFS(Results!H:H,Results!$B:$B,$A129,Results!$J:$J,$C129),SUMIFS(Results!D:D,Results!$J:$J,$A129,Results!$B:$B,$C129))</f>
        <v>0</v>
      </c>
      <c r="M129" s="104">
        <f>SUM(SUMIFS(Results!I:I,Results!$B:$B,$A129,Results!$J:$J,$C129),SUMIFS(Results!E:E,Results!$J:$J,$A129,Results!$B:$B,$C129))</f>
        <v>0</v>
      </c>
      <c r="N129" s="105">
        <f>SUM(SUMIFS(Results!X:X,Results!$B:$B,$A129,Results!$J:$J,$C129)/2,SUMIFS(Results!$R:$R,Results!$J:$J,$A129,Results!$B:$B,$C129)/2)</f>
        <v>0</v>
      </c>
    </row>
    <row r="130" spans="1:96" s="106" customFormat="1" ht="15" customHeight="1">
      <c r="A130" s="101" t="str">
        <f>A129</f>
        <v>Lindsey Greechan (Jersey)</v>
      </c>
      <c r="B130" s="102" t="s">
        <v>83</v>
      </c>
      <c r="C130" s="101" t="str">
        <f>C123</f>
        <v>Connie Rixon (Malta)</v>
      </c>
      <c r="D130" s="102" t="str">
        <f t="shared" si="22"/>
        <v>0</v>
      </c>
      <c r="E130" s="103" t="str">
        <f t="shared" si="23"/>
        <v/>
      </c>
      <c r="F130" s="103" t="str">
        <f t="shared" si="24"/>
        <v>Lindsey Greechan (Jersey)</v>
      </c>
      <c r="G130" s="104">
        <f>SUM(SUMIFS(Results!C:C,Results!$B:$B,$A130,Results!$J:$J,$C130),SUMIFS(Results!G:G,Results!$J:$J,$A130,Results!$B:$B,$C130))</f>
        <v>0</v>
      </c>
      <c r="H130" s="104">
        <f>SUM(SUMIFS(Results!D:D,Results!$B:$B,$A130,Results!$J:$J,$C130),SUMIFS(Results!H:H,Results!$J:$J,$A130,Results!$B:$B,$C130))</f>
        <v>0</v>
      </c>
      <c r="I130" s="104">
        <f>SUM(SUMIFS(Results!E:E,Results!$B:$B,$A130,Results!$J:$J,$C130),SUMIFS(Results!I:I,Results!$J:$J,$A130,Results!$B:$B,$C130))</f>
        <v>0</v>
      </c>
      <c r="J130" s="104">
        <f>SUM(SUMIFS(Results!R:R,Results!$B:$B,$A130,Results!$J:$J,$C130)/2,SUMIFS(Results!$X:$X,Results!$J:$J,$A130,Results!$B:$B,$C130)/2)</f>
        <v>0</v>
      </c>
      <c r="K130" s="104">
        <f>SUM(SUMIFS(Results!G:G,Results!$B:$B,$A130,Results!$J:$J,$C130),SUMIFS(Results!C:C,Results!$J:$J,$A130,Results!$B:$B,$C130))</f>
        <v>0</v>
      </c>
      <c r="L130" s="104">
        <f>SUM(SUMIFS(Results!H:H,Results!$B:$B,$A130,Results!$J:$J,$C130),SUMIFS(Results!D:D,Results!$J:$J,$A130,Results!$B:$B,$C130))</f>
        <v>0</v>
      </c>
      <c r="M130" s="104">
        <f>SUM(SUMIFS(Results!I:I,Results!$B:$B,$A130,Results!$J:$J,$C130),SUMIFS(Results!E:E,Results!$J:$J,$A130,Results!$B:$B,$C130))</f>
        <v>0</v>
      </c>
      <c r="N130" s="105">
        <f>SUM(SUMIFS(Results!X:X,Results!$B:$B,$A130,Results!$J:$J,$C130)/2,SUMIFS(Results!$R:$R,Results!$J:$J,$A130,Results!$B:$B,$C130)/2)</f>
        <v>0</v>
      </c>
    </row>
    <row r="131" spans="1:96" s="106" customFormat="1" ht="15" customHeight="1">
      <c r="A131" s="101" t="str">
        <f>C121</f>
        <v>Julie Forrest (Defending Champion)</v>
      </c>
      <c r="B131" s="102" t="s">
        <v>83</v>
      </c>
      <c r="C131" s="101" t="str">
        <f>C122</f>
        <v>Mary Thompson (USA)</v>
      </c>
      <c r="D131" s="102" t="str">
        <f t="shared" si="22"/>
        <v>0</v>
      </c>
      <c r="E131" s="103" t="str">
        <f t="shared" si="23"/>
        <v/>
      </c>
      <c r="F131" s="103" t="str">
        <f t="shared" si="24"/>
        <v>Julie Forrest (Defending Champion)</v>
      </c>
      <c r="G131" s="104">
        <f>SUM(SUMIFS(Results!C:C,Results!$B:$B,$A131,Results!$J:$J,$C131),SUMIFS(Results!G:G,Results!$J:$J,$A131,Results!$B:$B,$C131))</f>
        <v>0</v>
      </c>
      <c r="H131" s="104">
        <f>SUM(SUMIFS(Results!D:D,Results!$B:$B,$A131,Results!$J:$J,$C131),SUMIFS(Results!H:H,Results!$J:$J,$A131,Results!$B:$B,$C131))</f>
        <v>0</v>
      </c>
      <c r="I131" s="104">
        <f>SUM(SUMIFS(Results!E:E,Results!$B:$B,$A131,Results!$J:$J,$C131),SUMIFS(Results!I:I,Results!$J:$J,$A131,Results!$B:$B,$C131))</f>
        <v>0</v>
      </c>
      <c r="J131" s="104">
        <f>SUM(SUMIFS(Results!R:R,Results!$B:$B,$A131,Results!$J:$J,$C131)/2,SUMIFS(Results!$X:$X,Results!$J:$J,$A131,Results!$B:$B,$C131)/2)</f>
        <v>0</v>
      </c>
      <c r="K131" s="104">
        <f>SUM(SUMIFS(Results!G:G,Results!$B:$B,$A131,Results!$J:$J,$C131),SUMIFS(Results!C:C,Results!$J:$J,$A131,Results!$B:$B,$C131))</f>
        <v>0</v>
      </c>
      <c r="L131" s="104">
        <f>SUM(SUMIFS(Results!H:H,Results!$B:$B,$A131,Results!$J:$J,$C131),SUMIFS(Results!D:D,Results!$J:$J,$A131,Results!$B:$B,$C131))</f>
        <v>0</v>
      </c>
      <c r="M131" s="104">
        <f>SUM(SUMIFS(Results!I:I,Results!$B:$B,$A131,Results!$J:$J,$C131),SUMIFS(Results!E:E,Results!$J:$J,$A131,Results!$B:$B,$C131))</f>
        <v>0</v>
      </c>
      <c r="N131" s="105">
        <f>SUM(SUMIFS(Results!X:X,Results!$B:$B,$A131,Results!$J:$J,$C131)/2,SUMIFS(Results!$R:$R,Results!$J:$J,$A131,Results!$B:$B,$C131)/2)</f>
        <v>0</v>
      </c>
    </row>
    <row r="132" spans="1:96" s="106" customFormat="1" ht="15" customHeight="1">
      <c r="A132" s="101" t="str">
        <f>A131</f>
        <v>Julie Forrest (Defending Champion)</v>
      </c>
      <c r="B132" s="102" t="s">
        <v>83</v>
      </c>
      <c r="C132" s="101" t="str">
        <f>C123</f>
        <v>Connie Rixon (Malta)</v>
      </c>
      <c r="D132" s="102" t="str">
        <f t="shared" si="22"/>
        <v>0</v>
      </c>
      <c r="E132" s="103" t="str">
        <f t="shared" si="23"/>
        <v/>
      </c>
      <c r="F132" s="103" t="str">
        <f t="shared" si="24"/>
        <v>Julie Forrest (Defending Champion)</v>
      </c>
      <c r="G132" s="104">
        <f>SUM(SUMIFS(Results!C:C,Results!$B:$B,$A132,Results!$J:$J,$C132),SUMIFS(Results!G:G,Results!$J:$J,$A132,Results!$B:$B,$C132))</f>
        <v>0</v>
      </c>
      <c r="H132" s="104">
        <f>SUM(SUMIFS(Results!D:D,Results!$B:$B,$A132,Results!$J:$J,$C132),SUMIFS(Results!H:H,Results!$J:$J,$A132,Results!$B:$B,$C132))</f>
        <v>0</v>
      </c>
      <c r="I132" s="104">
        <f>SUM(SUMIFS(Results!E:E,Results!$B:$B,$A132,Results!$J:$J,$C132),SUMIFS(Results!I:I,Results!$J:$J,$A132,Results!$B:$B,$C132))</f>
        <v>0</v>
      </c>
      <c r="J132" s="104">
        <f>SUM(SUMIFS(Results!R:R,Results!$B:$B,$A132,Results!$J:$J,$C132)/2,SUMIFS(Results!$X:$X,Results!$J:$J,$A132,Results!$B:$B,$C132)/2)</f>
        <v>0</v>
      </c>
      <c r="K132" s="104">
        <f>SUM(SUMIFS(Results!G:G,Results!$B:$B,$A132,Results!$J:$J,$C132),SUMIFS(Results!C:C,Results!$J:$J,$A132,Results!$B:$B,$C132))</f>
        <v>0</v>
      </c>
      <c r="L132" s="104">
        <f>SUM(SUMIFS(Results!H:H,Results!$B:$B,$A132,Results!$J:$J,$C132),SUMIFS(Results!D:D,Results!$J:$J,$A132,Results!$B:$B,$C132))</f>
        <v>0</v>
      </c>
      <c r="M132" s="104">
        <f>SUM(SUMIFS(Results!I:I,Results!$B:$B,$A132,Results!$J:$J,$C132),SUMIFS(Results!E:E,Results!$J:$J,$A132,Results!$B:$B,$C132))</f>
        <v>0</v>
      </c>
      <c r="N132" s="105">
        <f>SUM(SUMIFS(Results!X:X,Results!$B:$B,$A132,Results!$J:$J,$C132)/2,SUMIFS(Results!$R:$R,Results!$J:$J,$A132,Results!$B:$B,$C132)/2)</f>
        <v>0</v>
      </c>
    </row>
    <row r="133" spans="1:96" s="106" customFormat="1" ht="15" customHeight="1" thickBot="1">
      <c r="A133" s="101" t="str">
        <f>C122</f>
        <v>Mary Thompson (USA)</v>
      </c>
      <c r="B133" s="102" t="s">
        <v>83</v>
      </c>
      <c r="C133" s="101" t="str">
        <f>C123</f>
        <v>Connie Rixon (Malta)</v>
      </c>
      <c r="D133" s="102" t="str">
        <f t="shared" si="22"/>
        <v>0</v>
      </c>
      <c r="E133" s="103" t="str">
        <f t="shared" si="23"/>
        <v/>
      </c>
      <c r="F133" s="103" t="str">
        <f t="shared" si="24"/>
        <v>Mary Thompson (USA)</v>
      </c>
      <c r="G133" s="104">
        <f>SUM(SUMIFS(Results!C:C,Results!$B:$B,$A133,Results!$J:$J,$C133),SUMIFS(Results!G:G,Results!$J:$J,$A133,Results!$B:$B,$C133))</f>
        <v>0</v>
      </c>
      <c r="H133" s="104">
        <f>SUM(SUMIFS(Results!D:D,Results!$B:$B,$A133,Results!$J:$J,$C133),SUMIFS(Results!H:H,Results!$J:$J,$A133,Results!$B:$B,$C133))</f>
        <v>0</v>
      </c>
      <c r="I133" s="104">
        <f>SUM(SUMIFS(Results!E:E,Results!$B:$B,$A133,Results!$J:$J,$C133),SUMIFS(Results!I:I,Results!$J:$J,$A133,Results!$B:$B,$C133))</f>
        <v>0</v>
      </c>
      <c r="J133" s="104">
        <f>SUM(SUMIFS(Results!R:R,Results!$B:$B,$A133,Results!$J:$J,$C133)/2,SUMIFS(Results!$X:$X,Results!$J:$J,$A133,Results!$B:$B,$C133)/2)</f>
        <v>0</v>
      </c>
      <c r="K133" s="104">
        <f>SUM(SUMIFS(Results!G:G,Results!$B:$B,$A133,Results!$J:$J,$C133),SUMIFS(Results!C:C,Results!$J:$J,$A133,Results!$B:$B,$C133))</f>
        <v>0</v>
      </c>
      <c r="L133" s="104">
        <f>SUM(SUMIFS(Results!H:H,Results!$B:$B,$A133,Results!$J:$J,$C133),SUMIFS(Results!D:D,Results!$J:$J,$A133,Results!$B:$B,$C133))</f>
        <v>0</v>
      </c>
      <c r="M133" s="104">
        <f>SUM(SUMIFS(Results!I:I,Results!$B:$B,$A133,Results!$J:$J,$C133),SUMIFS(Results!E:E,Results!$J:$J,$A133,Results!$B:$B,$C133))</f>
        <v>0</v>
      </c>
      <c r="N133" s="105">
        <f>SUM(SUMIFS(Results!X:X,Results!$B:$B,$A133,Results!$J:$J,$C133)/2,SUMIFS(Results!$R:$R,Results!$J:$J,$A133,Results!$B:$B,$C133)/2)</f>
        <v>0</v>
      </c>
    </row>
    <row r="134" spans="1:96" s="96" customFormat="1" ht="21" customHeight="1" thickBot="1">
      <c r="A134" s="307"/>
      <c r="B134" s="307"/>
      <c r="C134" s="307"/>
      <c r="D134" s="307"/>
      <c r="E134" s="307"/>
      <c r="F134" s="307"/>
      <c r="G134" s="307"/>
      <c r="H134" s="307"/>
      <c r="I134" s="307"/>
      <c r="J134" s="307"/>
      <c r="K134" s="307"/>
      <c r="L134" s="307"/>
      <c r="M134" s="307"/>
      <c r="N134" s="307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</row>
    <row r="135" spans="1:96" s="96" customFormat="1" ht="21" customHeight="1" thickBot="1">
      <c r="A135" s="308" t="s">
        <v>669</v>
      </c>
      <c r="B135" s="309"/>
      <c r="C135" s="309"/>
      <c r="D135" s="309"/>
      <c r="E135" s="309"/>
      <c r="F135" s="309"/>
      <c r="G135" s="309"/>
      <c r="H135" s="309"/>
      <c r="I135" s="309"/>
      <c r="J135" s="309"/>
      <c r="K135" s="309"/>
      <c r="L135" s="309"/>
      <c r="M135" s="309"/>
      <c r="N135" s="310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</row>
    <row r="136" spans="1:96" s="91" customFormat="1" ht="39.950000000000003" customHeight="1">
      <c r="A136" s="311" t="s">
        <v>584</v>
      </c>
      <c r="B136" s="311"/>
      <c r="C136" s="311" t="s">
        <v>585</v>
      </c>
      <c r="D136" s="311" t="s">
        <v>586</v>
      </c>
      <c r="E136" s="311" t="s">
        <v>587</v>
      </c>
      <c r="F136" s="311" t="s">
        <v>588</v>
      </c>
      <c r="G136" s="313" t="s">
        <v>589</v>
      </c>
      <c r="H136" s="314"/>
      <c r="I136" s="314"/>
      <c r="J136" s="314"/>
      <c r="K136" s="314"/>
      <c r="L136" s="314"/>
      <c r="M136" s="314"/>
      <c r="N136" s="315"/>
      <c r="BX136" s="306" t="s">
        <v>590</v>
      </c>
      <c r="BY136" s="306"/>
      <c r="BZ136" s="306"/>
      <c r="CA136" s="306"/>
      <c r="CB136" s="306"/>
      <c r="CC136" s="306"/>
      <c r="CD136" s="306"/>
      <c r="CE136" s="306"/>
      <c r="CF136" s="306"/>
      <c r="CG136" s="306"/>
      <c r="CH136" s="306"/>
      <c r="CI136" s="306"/>
      <c r="CJ136" s="306"/>
      <c r="CK136" s="306"/>
      <c r="CL136" s="306"/>
      <c r="CM136" s="306"/>
      <c r="CN136" s="306"/>
      <c r="CO136" s="306"/>
      <c r="CP136" s="306"/>
      <c r="CQ136" s="306"/>
      <c r="CR136" s="306"/>
    </row>
    <row r="137" spans="1:96" s="91" customFormat="1" ht="39.950000000000003" customHeight="1">
      <c r="A137" s="312"/>
      <c r="B137" s="312"/>
      <c r="C137" s="312"/>
      <c r="D137" s="312"/>
      <c r="E137" s="312"/>
      <c r="F137" s="312"/>
      <c r="G137" s="98" t="s">
        <v>591</v>
      </c>
      <c r="H137" s="99" t="s">
        <v>592</v>
      </c>
      <c r="I137" s="99" t="s">
        <v>593</v>
      </c>
      <c r="J137" s="99" t="s">
        <v>561</v>
      </c>
      <c r="K137" s="98" t="s">
        <v>591</v>
      </c>
      <c r="L137" s="99" t="s">
        <v>592</v>
      </c>
      <c r="M137" s="99" t="s">
        <v>593</v>
      </c>
      <c r="N137" s="100" t="s">
        <v>561</v>
      </c>
    </row>
    <row r="138" spans="1:96" s="106" customFormat="1" ht="15" customHeight="1">
      <c r="A138" s="101" t="str">
        <f>IF('Group Calculations'!A59="","",'Group Calculations'!A59)</f>
        <v>Christine (Petal) Jones (Norfolk Island)</v>
      </c>
      <c r="B138" s="102" t="s">
        <v>83</v>
      </c>
      <c r="C138" s="101" t="str">
        <f>IF('Group Calculations'!$A60="","",'Group Calculations'!$A60)</f>
        <v>Sara Marie Nicholls (Wales)</v>
      </c>
      <c r="D138" s="102" t="str">
        <f t="shared" ref="D138:D152" si="25">IF(E138="","0",1)</f>
        <v>0</v>
      </c>
      <c r="E138" s="103" t="str">
        <f t="shared" ref="E138:E152" si="26">IF(AND(G138=0,K138=0),"",IF(J138&gt;N138,A138,IF(J138=N138,IF(I138&gt;M138,A138,C138),C138)))</f>
        <v/>
      </c>
      <c r="F138" s="103" t="str">
        <f>IF(D138=0,"",IF(E138=A138,C138,A138))</f>
        <v>Christine (Petal) Jones (Norfolk Island)</v>
      </c>
      <c r="G138" s="104">
        <f>SUM(SUMIFS(Results!C:C,Results!$B:$B,$A138,Results!$J:$J,$C138),SUMIFS(Results!G:G,Results!$J:$J,$A138,Results!$B:$B,$C138))</f>
        <v>0</v>
      </c>
      <c r="H138" s="104">
        <f>SUM(SUMIFS(Results!D:D,Results!$B:$B,$A138,Results!$J:$J,$C138),SUMIFS(Results!H:H,Results!$J:$J,$A138,Results!$B:$B,$C138))</f>
        <v>0</v>
      </c>
      <c r="I138" s="104">
        <f>SUM(SUMIFS(Results!E:E,Results!$B:$B,$A138,Results!$J:$J,$C138),SUMIFS(Results!I:I,Results!$J:$J,$A138,Results!$B:$B,$C138))</f>
        <v>0</v>
      </c>
      <c r="J138" s="104">
        <f>SUM(SUMIFS(Results!R:R,Results!$B:$B,$A138,Results!$J:$J,$C138)/2,SUMIFS(Results!$X:$X,Results!$J:$J,$A138,Results!$B:$B,$C138)/2)</f>
        <v>0</v>
      </c>
      <c r="K138" s="104">
        <f>SUM(SUMIFS(Results!G:G,Results!$B:$B,$A138,Results!$J:$J,$C138),SUMIFS(Results!C:C,Results!$J:$J,$A138,Results!$B:$B,$C138))</f>
        <v>0</v>
      </c>
      <c r="L138" s="104">
        <f>SUM(SUMIFS(Results!H:H,Results!$B:$B,$A138,Results!$J:$J,$C138),SUMIFS(Results!D:D,Results!$J:$J,$A138,Results!$B:$B,$C138))</f>
        <v>0</v>
      </c>
      <c r="M138" s="104">
        <f>SUM(SUMIFS(Results!I:I,Results!$B:$B,$A138,Results!$J:$J,$C138),SUMIFS(Results!E:E,Results!$J:$J,$A138,Results!$B:$B,$C138))</f>
        <v>0</v>
      </c>
      <c r="N138" s="105">
        <f>SUM(SUMIFS(Results!X:X,Results!$B:$B,$A138,Results!$J:$J,$C138)/2,SUMIFS(Results!$R:$R,Results!$J:$J,$A138,Results!$B:$B,$C138)/2)</f>
        <v>0</v>
      </c>
    </row>
    <row r="139" spans="1:96" s="106" customFormat="1" ht="15" customHeight="1">
      <c r="A139" s="101" t="str">
        <f>A138</f>
        <v>Christine (Petal) Jones (Norfolk Island)</v>
      </c>
      <c r="B139" s="102" t="s">
        <v>83</v>
      </c>
      <c r="C139" s="101" t="str">
        <f>IF('Group Calculations'!$A61="","",'Group Calculations'!$A61)</f>
        <v xml:space="preserve"> (Netherlands)</v>
      </c>
      <c r="D139" s="102" t="str">
        <f t="shared" si="25"/>
        <v>0</v>
      </c>
      <c r="E139" s="103" t="str">
        <f t="shared" si="26"/>
        <v/>
      </c>
      <c r="F139" s="103" t="str">
        <f t="shared" ref="F139:F152" si="27">IF(D139=0,"",IF(E139=A139,C139,A139))</f>
        <v>Christine (Petal) Jones (Norfolk Island)</v>
      </c>
      <c r="G139" s="104">
        <f>SUM(SUMIFS(Results!C:C,Results!$B:$B,$A139,Results!$J:$J,$C139),SUMIFS(Results!G:G,Results!$J:$J,$A139,Results!$B:$B,$C139))</f>
        <v>0</v>
      </c>
      <c r="H139" s="104">
        <f>SUM(SUMIFS(Results!D:D,Results!$B:$B,$A139,Results!$J:$J,$C139),SUMIFS(Results!H:H,Results!$J:$J,$A139,Results!$B:$B,$C139))</f>
        <v>0</v>
      </c>
      <c r="I139" s="104">
        <f>SUM(SUMIFS(Results!E:E,Results!$B:$B,$A139,Results!$J:$J,$C139),SUMIFS(Results!I:I,Results!$J:$J,$A139,Results!$B:$B,$C139))</f>
        <v>0</v>
      </c>
      <c r="J139" s="104">
        <f>SUM(SUMIFS(Results!R:R,Results!$B:$B,$A139,Results!$J:$J,$C139)/2,SUMIFS(Results!$X:$X,Results!$J:$J,$A139,Results!$B:$B,$C139)/2)</f>
        <v>0</v>
      </c>
      <c r="K139" s="104">
        <f>SUM(SUMIFS(Results!G:G,Results!$B:$B,$A139,Results!$J:$J,$C139),SUMIFS(Results!C:C,Results!$J:$J,$A139,Results!$B:$B,$C139))</f>
        <v>0</v>
      </c>
      <c r="L139" s="104">
        <f>SUM(SUMIFS(Results!H:H,Results!$B:$B,$A139,Results!$J:$J,$C139),SUMIFS(Results!D:D,Results!$J:$J,$A139,Results!$B:$B,$C139))</f>
        <v>0</v>
      </c>
      <c r="M139" s="104">
        <f>SUM(SUMIFS(Results!I:I,Results!$B:$B,$A139,Results!$J:$J,$C139),SUMIFS(Results!E:E,Results!$J:$J,$A139,Results!$B:$B,$C139))</f>
        <v>0</v>
      </c>
      <c r="N139" s="105">
        <f>SUM(SUMIFS(Results!X:X,Results!$B:$B,$A139,Results!$J:$J,$C139)/2,SUMIFS(Results!$R:$R,Results!$J:$J,$A139,Results!$B:$B,$C139)/2)</f>
        <v>0</v>
      </c>
    </row>
    <row r="140" spans="1:96" s="106" customFormat="1" ht="15" customHeight="1">
      <c r="A140" s="101" t="str">
        <f>A139</f>
        <v>Christine (Petal) Jones (Norfolk Island)</v>
      </c>
      <c r="B140" s="102" t="s">
        <v>83</v>
      </c>
      <c r="C140" s="101" t="str">
        <f>IF('Group Calculations'!$A62="","",'Group Calculations'!$A62)</f>
        <v>Samantha Atkinson (Australia)</v>
      </c>
      <c r="D140" s="102" t="str">
        <f t="shared" si="25"/>
        <v>0</v>
      </c>
      <c r="E140" s="103" t="str">
        <f t="shared" si="26"/>
        <v/>
      </c>
      <c r="F140" s="103" t="str">
        <f t="shared" si="27"/>
        <v>Christine (Petal) Jones (Norfolk Island)</v>
      </c>
      <c r="G140" s="104">
        <f>SUM(SUMIFS(Results!C:C,Results!$B:$B,$A140,Results!$J:$J,$C140),SUMIFS(Results!G:G,Results!$J:$J,$A140,Results!$B:$B,$C140))</f>
        <v>0</v>
      </c>
      <c r="H140" s="104">
        <f>SUM(SUMIFS(Results!D:D,Results!$B:$B,$A140,Results!$J:$J,$C140),SUMIFS(Results!H:H,Results!$J:$J,$A140,Results!$B:$B,$C140))</f>
        <v>0</v>
      </c>
      <c r="I140" s="104">
        <f>SUM(SUMIFS(Results!E:E,Results!$B:$B,$A140,Results!$J:$J,$C140),SUMIFS(Results!I:I,Results!$J:$J,$A140,Results!$B:$B,$C140))</f>
        <v>0</v>
      </c>
      <c r="J140" s="104">
        <f>SUM(SUMIFS(Results!R:R,Results!$B:$B,$A140,Results!$J:$J,$C140)/2,SUMIFS(Results!$X:$X,Results!$J:$J,$A140,Results!$B:$B,$C140)/2)</f>
        <v>0</v>
      </c>
      <c r="K140" s="104">
        <f>SUM(SUMIFS(Results!G:G,Results!$B:$B,$A140,Results!$J:$J,$C140),SUMIFS(Results!C:C,Results!$J:$J,$A140,Results!$B:$B,$C140))</f>
        <v>0</v>
      </c>
      <c r="L140" s="104">
        <f>SUM(SUMIFS(Results!H:H,Results!$B:$B,$A140,Results!$J:$J,$C140),SUMIFS(Results!D:D,Results!$J:$J,$A140,Results!$B:$B,$C140))</f>
        <v>0</v>
      </c>
      <c r="M140" s="104">
        <f>SUM(SUMIFS(Results!I:I,Results!$B:$B,$A140,Results!$J:$J,$C140),SUMIFS(Results!E:E,Results!$J:$J,$A140,Results!$B:$B,$C140))</f>
        <v>0</v>
      </c>
      <c r="N140" s="105">
        <f>SUM(SUMIFS(Results!X:X,Results!$B:$B,$A140,Results!$J:$J,$C140)/2,SUMIFS(Results!$R:$R,Results!$J:$J,$A140,Results!$B:$B,$C140)/2)</f>
        <v>0</v>
      </c>
    </row>
    <row r="141" spans="1:96" s="106" customFormat="1" ht="15" customHeight="1">
      <c r="A141" s="101" t="str">
        <f>A140</f>
        <v>Christine (Petal) Jones (Norfolk Island)</v>
      </c>
      <c r="B141" s="102" t="s">
        <v>83</v>
      </c>
      <c r="C141" s="101" t="str">
        <f>IF('Group Calculations'!$A63="","",'Group Calculations'!$A63)</f>
        <v>Irit Grencel (Israel )</v>
      </c>
      <c r="D141" s="102" t="str">
        <f t="shared" si="25"/>
        <v>0</v>
      </c>
      <c r="E141" s="103" t="str">
        <f t="shared" si="26"/>
        <v/>
      </c>
      <c r="F141" s="103" t="str">
        <f t="shared" si="27"/>
        <v>Christine (Petal) Jones (Norfolk Island)</v>
      </c>
      <c r="G141" s="104">
        <f>SUM(SUMIFS(Results!C:C,Results!$B:$B,$A141,Results!$J:$J,$C141),SUMIFS(Results!G:G,Results!$J:$J,$A141,Results!$B:$B,$C141))</f>
        <v>0</v>
      </c>
      <c r="H141" s="104">
        <f>SUM(SUMIFS(Results!D:D,Results!$B:$B,$A141,Results!$J:$J,$C141),SUMIFS(Results!H:H,Results!$J:$J,$A141,Results!$B:$B,$C141))</f>
        <v>0</v>
      </c>
      <c r="I141" s="104">
        <f>SUM(SUMIFS(Results!E:E,Results!$B:$B,$A141,Results!$J:$J,$C141),SUMIFS(Results!I:I,Results!$J:$J,$A141,Results!$B:$B,$C141))</f>
        <v>0</v>
      </c>
      <c r="J141" s="104">
        <f>SUM(SUMIFS(Results!R:R,Results!$B:$B,$A141,Results!$J:$J,$C141)/2,SUMIFS(Results!$X:$X,Results!$J:$J,$A141,Results!$B:$B,$C141)/2)</f>
        <v>0</v>
      </c>
      <c r="K141" s="104">
        <f>SUM(SUMIFS(Results!G:G,Results!$B:$B,$A141,Results!$J:$J,$C141),SUMIFS(Results!C:C,Results!$J:$J,$A141,Results!$B:$B,$C141))</f>
        <v>0</v>
      </c>
      <c r="L141" s="104">
        <f>SUM(SUMIFS(Results!H:H,Results!$B:$B,$A141,Results!$J:$J,$C141),SUMIFS(Results!D:D,Results!$J:$J,$A141,Results!$B:$B,$C141))</f>
        <v>0</v>
      </c>
      <c r="M141" s="104">
        <f>SUM(SUMIFS(Results!I:I,Results!$B:$B,$A141,Results!$J:$J,$C141),SUMIFS(Results!E:E,Results!$J:$J,$A141,Results!$B:$B,$C141))</f>
        <v>0</v>
      </c>
      <c r="N141" s="105">
        <f>SUM(SUMIFS(Results!X:X,Results!$B:$B,$A141,Results!$J:$J,$C141)/2,SUMIFS(Results!$R:$R,Results!$J:$J,$A141,Results!$B:$B,$C141)/2)</f>
        <v>0</v>
      </c>
    </row>
    <row r="142" spans="1:96" s="106" customFormat="1" ht="15" customHeight="1">
      <c r="A142" s="101" t="str">
        <f>A141</f>
        <v>Christine (Petal) Jones (Norfolk Island)</v>
      </c>
      <c r="B142" s="102" t="s">
        <v>83</v>
      </c>
      <c r="C142" s="101" t="str">
        <f>IF('Group Calculations'!$A64="","",'Group Calculations'!$A64)</f>
        <v>Lee Beng Hua (May) (Singapore )</v>
      </c>
      <c r="D142" s="102" t="str">
        <f t="shared" si="25"/>
        <v>0</v>
      </c>
      <c r="E142" s="103" t="str">
        <f t="shared" si="26"/>
        <v/>
      </c>
      <c r="F142" s="103" t="str">
        <f t="shared" si="27"/>
        <v>Christine (Petal) Jones (Norfolk Island)</v>
      </c>
      <c r="G142" s="104">
        <f>SUM(SUMIFS(Results!C:C,Results!$B:$B,$A142,Results!$J:$J,$C142),SUMIFS(Results!G:G,Results!$J:$J,$A142,Results!$B:$B,$C142))</f>
        <v>0</v>
      </c>
      <c r="H142" s="104">
        <f>SUM(SUMIFS(Results!D:D,Results!$B:$B,$A142,Results!$J:$J,$C142),SUMIFS(Results!H:H,Results!$J:$J,$A142,Results!$B:$B,$C142))</f>
        <v>0</v>
      </c>
      <c r="I142" s="104">
        <f>SUM(SUMIFS(Results!E:E,Results!$B:$B,$A142,Results!$J:$J,$C142),SUMIFS(Results!I:I,Results!$J:$J,$A142,Results!$B:$B,$C142))</f>
        <v>0</v>
      </c>
      <c r="J142" s="104">
        <f>SUM(SUMIFS(Results!R:R,Results!$B:$B,$A142,Results!$J:$J,$C142)/2,SUMIFS(Results!$X:$X,Results!$J:$J,$A142,Results!$B:$B,$C142)/2)</f>
        <v>0</v>
      </c>
      <c r="K142" s="104">
        <f>SUM(SUMIFS(Results!G:G,Results!$B:$B,$A142,Results!$J:$J,$C142),SUMIFS(Results!C:C,Results!$J:$J,$A142,Results!$B:$B,$C142))</f>
        <v>0</v>
      </c>
      <c r="L142" s="104">
        <f>SUM(SUMIFS(Results!H:H,Results!$B:$B,$A142,Results!$J:$J,$C142),SUMIFS(Results!D:D,Results!$J:$J,$A142,Results!$B:$B,$C142))</f>
        <v>0</v>
      </c>
      <c r="M142" s="104">
        <f>SUM(SUMIFS(Results!I:I,Results!$B:$B,$A142,Results!$J:$J,$C142),SUMIFS(Results!E:E,Results!$J:$J,$A142,Results!$B:$B,$C142))</f>
        <v>0</v>
      </c>
      <c r="N142" s="105">
        <f>SUM(SUMIFS(Results!X:X,Results!$B:$B,$A142,Results!$J:$J,$C142)/2,SUMIFS(Results!$R:$R,Results!$J:$J,$A142,Results!$B:$B,$C142)/2)</f>
        <v>0</v>
      </c>
    </row>
    <row r="143" spans="1:96" s="106" customFormat="1" ht="15" customHeight="1">
      <c r="A143" s="101" t="str">
        <f>C138</f>
        <v>Sara Marie Nicholls (Wales)</v>
      </c>
      <c r="B143" s="102" t="s">
        <v>83</v>
      </c>
      <c r="C143" s="101" t="str">
        <f>C139</f>
        <v xml:space="preserve"> (Netherlands)</v>
      </c>
      <c r="D143" s="102" t="str">
        <f t="shared" si="25"/>
        <v>0</v>
      </c>
      <c r="E143" s="103" t="str">
        <f t="shared" si="26"/>
        <v/>
      </c>
      <c r="F143" s="103" t="str">
        <f t="shared" si="27"/>
        <v>Sara Marie Nicholls (Wales)</v>
      </c>
      <c r="G143" s="104">
        <f>SUM(SUMIFS(Results!C:C,Results!$B:$B,$A143,Results!$J:$J,$C143),SUMIFS(Results!G:G,Results!$J:$J,$A143,Results!$B:$B,$C143))</f>
        <v>0</v>
      </c>
      <c r="H143" s="104">
        <f>SUM(SUMIFS(Results!D:D,Results!$B:$B,$A143,Results!$J:$J,$C143),SUMIFS(Results!H:H,Results!$J:$J,$A143,Results!$B:$B,$C143))</f>
        <v>0</v>
      </c>
      <c r="I143" s="104">
        <f>SUM(SUMIFS(Results!E:E,Results!$B:$B,$A143,Results!$J:$J,$C143),SUMIFS(Results!I:I,Results!$J:$J,$A143,Results!$B:$B,$C143))</f>
        <v>0</v>
      </c>
      <c r="J143" s="104">
        <f>SUM(SUMIFS(Results!R:R,Results!$B:$B,$A143,Results!$J:$J,$C143)/2,SUMIFS(Results!$X:$X,Results!$J:$J,$A143,Results!$B:$B,$C143)/2)</f>
        <v>0</v>
      </c>
      <c r="K143" s="104">
        <f>SUM(SUMIFS(Results!G:G,Results!$B:$B,$A143,Results!$J:$J,$C143),SUMIFS(Results!C:C,Results!$J:$J,$A143,Results!$B:$B,$C143))</f>
        <v>0</v>
      </c>
      <c r="L143" s="104">
        <f>SUM(SUMIFS(Results!H:H,Results!$B:$B,$A143,Results!$J:$J,$C143),SUMIFS(Results!D:D,Results!$J:$J,$A143,Results!$B:$B,$C143))</f>
        <v>0</v>
      </c>
      <c r="M143" s="104">
        <f>SUM(SUMIFS(Results!I:I,Results!$B:$B,$A143,Results!$J:$J,$C143),SUMIFS(Results!E:E,Results!$J:$J,$A143,Results!$B:$B,$C143))</f>
        <v>0</v>
      </c>
      <c r="N143" s="105">
        <f>SUM(SUMIFS(Results!X:X,Results!$B:$B,$A143,Results!$J:$J,$C143)/2,SUMIFS(Results!$R:$R,Results!$J:$J,$A143,Results!$B:$B,$C143)/2)</f>
        <v>0</v>
      </c>
    </row>
    <row r="144" spans="1:96" s="106" customFormat="1" ht="15" customHeight="1">
      <c r="A144" s="101" t="str">
        <f>A143</f>
        <v>Sara Marie Nicholls (Wales)</v>
      </c>
      <c r="B144" s="102" t="s">
        <v>83</v>
      </c>
      <c r="C144" s="101" t="str">
        <f>C140</f>
        <v>Samantha Atkinson (Australia)</v>
      </c>
      <c r="D144" s="102" t="str">
        <f t="shared" si="25"/>
        <v>0</v>
      </c>
      <c r="E144" s="103" t="str">
        <f t="shared" si="26"/>
        <v/>
      </c>
      <c r="F144" s="103" t="str">
        <f t="shared" si="27"/>
        <v>Sara Marie Nicholls (Wales)</v>
      </c>
      <c r="G144" s="104">
        <f>SUM(SUMIFS(Results!C:C,Results!$B:$B,$A144,Results!$J:$J,$C144),SUMIFS(Results!G:G,Results!$J:$J,$A144,Results!$B:$B,$C144))</f>
        <v>0</v>
      </c>
      <c r="H144" s="104">
        <f>SUM(SUMIFS(Results!D:D,Results!$B:$B,$A144,Results!$J:$J,$C144),SUMIFS(Results!H:H,Results!$J:$J,$A144,Results!$B:$B,$C144))</f>
        <v>0</v>
      </c>
      <c r="I144" s="104">
        <f>SUM(SUMIFS(Results!E:E,Results!$B:$B,$A144,Results!$J:$J,$C144),SUMIFS(Results!I:I,Results!$J:$J,$A144,Results!$B:$B,$C144))</f>
        <v>0</v>
      </c>
      <c r="J144" s="104">
        <f>SUM(SUMIFS(Results!R:R,Results!$B:$B,$A144,Results!$J:$J,$C144)/2,SUMIFS(Results!$X:$X,Results!$J:$J,$A144,Results!$B:$B,$C144)/2)</f>
        <v>0</v>
      </c>
      <c r="K144" s="104">
        <f>SUM(SUMIFS(Results!G:G,Results!$B:$B,$A144,Results!$J:$J,$C144),SUMIFS(Results!C:C,Results!$J:$J,$A144,Results!$B:$B,$C144))</f>
        <v>0</v>
      </c>
      <c r="L144" s="104">
        <f>SUM(SUMIFS(Results!H:H,Results!$B:$B,$A144,Results!$J:$J,$C144),SUMIFS(Results!D:D,Results!$J:$J,$A144,Results!$B:$B,$C144))</f>
        <v>0</v>
      </c>
      <c r="M144" s="104">
        <f>SUM(SUMIFS(Results!I:I,Results!$B:$B,$A144,Results!$J:$J,$C144),SUMIFS(Results!E:E,Results!$J:$J,$A144,Results!$B:$B,$C144))</f>
        <v>0</v>
      </c>
      <c r="N144" s="105">
        <f>SUM(SUMIFS(Results!X:X,Results!$B:$B,$A144,Results!$J:$J,$C144)/2,SUMIFS(Results!$R:$R,Results!$J:$J,$A144,Results!$B:$B,$C144)/2)</f>
        <v>0</v>
      </c>
    </row>
    <row r="145" spans="1:96" s="106" customFormat="1" ht="15" customHeight="1">
      <c r="A145" s="101" t="str">
        <f>A144</f>
        <v>Sara Marie Nicholls (Wales)</v>
      </c>
      <c r="B145" s="102" t="s">
        <v>83</v>
      </c>
      <c r="C145" s="101" t="str">
        <f>C141</f>
        <v>Irit Grencel (Israel )</v>
      </c>
      <c r="D145" s="102" t="str">
        <f t="shared" si="25"/>
        <v>0</v>
      </c>
      <c r="E145" s="103" t="str">
        <f t="shared" si="26"/>
        <v/>
      </c>
      <c r="F145" s="103" t="str">
        <f t="shared" si="27"/>
        <v>Sara Marie Nicholls (Wales)</v>
      </c>
      <c r="G145" s="104">
        <f>SUM(SUMIFS(Results!C:C,Results!$B:$B,$A145,Results!$J:$J,$C145),SUMIFS(Results!G:G,Results!$J:$J,$A145,Results!$B:$B,$C145))</f>
        <v>0</v>
      </c>
      <c r="H145" s="104">
        <f>SUM(SUMIFS(Results!D:D,Results!$B:$B,$A145,Results!$J:$J,$C145),SUMIFS(Results!H:H,Results!$J:$J,$A145,Results!$B:$B,$C145))</f>
        <v>0</v>
      </c>
      <c r="I145" s="104">
        <f>SUM(SUMIFS(Results!E:E,Results!$B:$B,$A145,Results!$J:$J,$C145),SUMIFS(Results!I:I,Results!$J:$J,$A145,Results!$B:$B,$C145))</f>
        <v>0</v>
      </c>
      <c r="J145" s="104">
        <f>SUM(SUMIFS(Results!R:R,Results!$B:$B,$A145,Results!$J:$J,$C145)/2,SUMIFS(Results!$X:$X,Results!$J:$J,$A145,Results!$B:$B,$C145)/2)</f>
        <v>0</v>
      </c>
      <c r="K145" s="104">
        <f>SUM(SUMIFS(Results!G:G,Results!$B:$B,$A145,Results!$J:$J,$C145),SUMIFS(Results!C:C,Results!$J:$J,$A145,Results!$B:$B,$C145))</f>
        <v>0</v>
      </c>
      <c r="L145" s="104">
        <f>SUM(SUMIFS(Results!H:H,Results!$B:$B,$A145,Results!$J:$J,$C145),SUMIFS(Results!D:D,Results!$J:$J,$A145,Results!$B:$B,$C145))</f>
        <v>0</v>
      </c>
      <c r="M145" s="104">
        <f>SUM(SUMIFS(Results!I:I,Results!$B:$B,$A145,Results!$J:$J,$C145),SUMIFS(Results!E:E,Results!$J:$J,$A145,Results!$B:$B,$C145))</f>
        <v>0</v>
      </c>
      <c r="N145" s="105">
        <f>SUM(SUMIFS(Results!X:X,Results!$B:$B,$A145,Results!$J:$J,$C145)/2,SUMIFS(Results!$R:$R,Results!$J:$J,$A145,Results!$B:$B,$C145)/2)</f>
        <v>0</v>
      </c>
    </row>
    <row r="146" spans="1:96" s="106" customFormat="1" ht="15" customHeight="1">
      <c r="A146" s="101" t="str">
        <f>A145</f>
        <v>Sara Marie Nicholls (Wales)</v>
      </c>
      <c r="B146" s="102" t="s">
        <v>83</v>
      </c>
      <c r="C146" s="101" t="str">
        <f>C142</f>
        <v>Lee Beng Hua (May) (Singapore )</v>
      </c>
      <c r="D146" s="102" t="str">
        <f t="shared" si="25"/>
        <v>0</v>
      </c>
      <c r="E146" s="103" t="str">
        <f t="shared" si="26"/>
        <v/>
      </c>
      <c r="F146" s="103" t="str">
        <f t="shared" si="27"/>
        <v>Sara Marie Nicholls (Wales)</v>
      </c>
      <c r="G146" s="104">
        <f>SUM(SUMIFS(Results!C:C,Results!$B:$B,$A146,Results!$J:$J,$C146),SUMIFS(Results!G:G,Results!$J:$J,$A146,Results!$B:$B,$C146))</f>
        <v>0</v>
      </c>
      <c r="H146" s="104">
        <f>SUM(SUMIFS(Results!D:D,Results!$B:$B,$A146,Results!$J:$J,$C146),SUMIFS(Results!H:H,Results!$J:$J,$A146,Results!$B:$B,$C146))</f>
        <v>0</v>
      </c>
      <c r="I146" s="104">
        <f>SUM(SUMIFS(Results!E:E,Results!$B:$B,$A146,Results!$J:$J,$C146),SUMIFS(Results!I:I,Results!$J:$J,$A146,Results!$B:$B,$C146))</f>
        <v>0</v>
      </c>
      <c r="J146" s="104">
        <f>SUM(SUMIFS(Results!R:R,Results!$B:$B,$A146,Results!$J:$J,$C146)/2,SUMIFS(Results!$X:$X,Results!$J:$J,$A146,Results!$B:$B,$C146)/2)</f>
        <v>0</v>
      </c>
      <c r="K146" s="104">
        <f>SUM(SUMIFS(Results!G:G,Results!$B:$B,$A146,Results!$J:$J,$C146),SUMIFS(Results!C:C,Results!$J:$J,$A146,Results!$B:$B,$C146))</f>
        <v>0</v>
      </c>
      <c r="L146" s="104">
        <f>SUM(SUMIFS(Results!H:H,Results!$B:$B,$A146,Results!$J:$J,$C146),SUMIFS(Results!D:D,Results!$J:$J,$A146,Results!$B:$B,$C146))</f>
        <v>0</v>
      </c>
      <c r="M146" s="104">
        <f>SUM(SUMIFS(Results!I:I,Results!$B:$B,$A146,Results!$J:$J,$C146),SUMIFS(Results!E:E,Results!$J:$J,$A146,Results!$B:$B,$C146))</f>
        <v>0</v>
      </c>
      <c r="N146" s="105">
        <f>SUM(SUMIFS(Results!X:X,Results!$B:$B,$A146,Results!$J:$J,$C146)/2,SUMIFS(Results!$R:$R,Results!$J:$J,$A146,Results!$B:$B,$C146)/2)</f>
        <v>0</v>
      </c>
    </row>
    <row r="147" spans="1:96" s="106" customFormat="1" ht="15" customHeight="1">
      <c r="A147" s="101" t="str">
        <f>C139</f>
        <v xml:space="preserve"> (Netherlands)</v>
      </c>
      <c r="B147" s="102" t="s">
        <v>83</v>
      </c>
      <c r="C147" s="101" t="str">
        <f>C140</f>
        <v>Samantha Atkinson (Australia)</v>
      </c>
      <c r="D147" s="102" t="str">
        <f t="shared" si="25"/>
        <v>0</v>
      </c>
      <c r="E147" s="103" t="str">
        <f t="shared" si="26"/>
        <v/>
      </c>
      <c r="F147" s="103" t="str">
        <f t="shared" si="27"/>
        <v xml:space="preserve"> (Netherlands)</v>
      </c>
      <c r="G147" s="104">
        <f>SUM(SUMIFS(Results!C:C,Results!$B:$B,$A147,Results!$J:$J,$C147),SUMIFS(Results!G:G,Results!$J:$J,$A147,Results!$B:$B,$C147))</f>
        <v>0</v>
      </c>
      <c r="H147" s="104">
        <f>SUM(SUMIFS(Results!D:D,Results!$B:$B,$A147,Results!$J:$J,$C147),SUMIFS(Results!H:H,Results!$J:$J,$A147,Results!$B:$B,$C147))</f>
        <v>0</v>
      </c>
      <c r="I147" s="104">
        <f>SUM(SUMIFS(Results!E:E,Results!$B:$B,$A147,Results!$J:$J,$C147),SUMIFS(Results!I:I,Results!$J:$J,$A147,Results!$B:$B,$C147))</f>
        <v>0</v>
      </c>
      <c r="J147" s="104">
        <f>SUM(SUMIFS(Results!R:R,Results!$B:$B,$A147,Results!$J:$J,$C147)/2,SUMIFS(Results!$X:$X,Results!$J:$J,$A147,Results!$B:$B,$C147)/2)</f>
        <v>0</v>
      </c>
      <c r="K147" s="104">
        <f>SUM(SUMIFS(Results!G:G,Results!$B:$B,$A147,Results!$J:$J,$C147),SUMIFS(Results!C:C,Results!$J:$J,$A147,Results!$B:$B,$C147))</f>
        <v>0</v>
      </c>
      <c r="L147" s="104">
        <f>SUM(SUMIFS(Results!H:H,Results!$B:$B,$A147,Results!$J:$J,$C147),SUMIFS(Results!D:D,Results!$J:$J,$A147,Results!$B:$B,$C147))</f>
        <v>0</v>
      </c>
      <c r="M147" s="104">
        <f>SUM(SUMIFS(Results!I:I,Results!$B:$B,$A147,Results!$J:$J,$C147),SUMIFS(Results!E:E,Results!$J:$J,$A147,Results!$B:$B,$C147))</f>
        <v>0</v>
      </c>
      <c r="N147" s="105">
        <f>SUM(SUMIFS(Results!X:X,Results!$B:$B,$A147,Results!$J:$J,$C147)/2,SUMIFS(Results!$R:$R,Results!$J:$J,$A147,Results!$B:$B,$C147)/2)</f>
        <v>0</v>
      </c>
    </row>
    <row r="148" spans="1:96" s="106" customFormat="1" ht="15" customHeight="1">
      <c r="A148" s="101" t="str">
        <f>A147</f>
        <v xml:space="preserve"> (Netherlands)</v>
      </c>
      <c r="B148" s="102" t="s">
        <v>83</v>
      </c>
      <c r="C148" s="101" t="str">
        <f>C141</f>
        <v>Irit Grencel (Israel )</v>
      </c>
      <c r="D148" s="102" t="str">
        <f t="shared" si="25"/>
        <v>0</v>
      </c>
      <c r="E148" s="103" t="str">
        <f t="shared" si="26"/>
        <v/>
      </c>
      <c r="F148" s="103" t="str">
        <f t="shared" si="27"/>
        <v xml:space="preserve"> (Netherlands)</v>
      </c>
      <c r="G148" s="104">
        <f>SUM(SUMIFS(Results!C:C,Results!$B:$B,$A148,Results!$J:$J,$C148),SUMIFS(Results!G:G,Results!$J:$J,$A148,Results!$B:$B,$C148))</f>
        <v>0</v>
      </c>
      <c r="H148" s="104">
        <f>SUM(SUMIFS(Results!D:D,Results!$B:$B,$A148,Results!$J:$J,$C148),SUMIFS(Results!H:H,Results!$J:$J,$A148,Results!$B:$B,$C148))</f>
        <v>0</v>
      </c>
      <c r="I148" s="104">
        <f>SUM(SUMIFS(Results!E:E,Results!$B:$B,$A148,Results!$J:$J,$C148),SUMIFS(Results!I:I,Results!$J:$J,$A148,Results!$B:$B,$C148))</f>
        <v>0</v>
      </c>
      <c r="J148" s="104">
        <f>SUM(SUMIFS(Results!R:R,Results!$B:$B,$A148,Results!$J:$J,$C148)/2,SUMIFS(Results!$X:$X,Results!$J:$J,$A148,Results!$B:$B,$C148)/2)</f>
        <v>0</v>
      </c>
      <c r="K148" s="104">
        <f>SUM(SUMIFS(Results!G:G,Results!$B:$B,$A148,Results!$J:$J,$C148),SUMIFS(Results!C:C,Results!$J:$J,$A148,Results!$B:$B,$C148))</f>
        <v>0</v>
      </c>
      <c r="L148" s="104">
        <f>SUM(SUMIFS(Results!H:H,Results!$B:$B,$A148,Results!$J:$J,$C148),SUMIFS(Results!D:D,Results!$J:$J,$A148,Results!$B:$B,$C148))</f>
        <v>0</v>
      </c>
      <c r="M148" s="104">
        <f>SUM(SUMIFS(Results!I:I,Results!$B:$B,$A148,Results!$J:$J,$C148),SUMIFS(Results!E:E,Results!$J:$J,$A148,Results!$B:$B,$C148))</f>
        <v>0</v>
      </c>
      <c r="N148" s="105">
        <f>SUM(SUMIFS(Results!X:X,Results!$B:$B,$A148,Results!$J:$J,$C148)/2,SUMIFS(Results!$R:$R,Results!$J:$J,$A148,Results!$B:$B,$C148)/2)</f>
        <v>0</v>
      </c>
    </row>
    <row r="149" spans="1:96" s="106" customFormat="1" ht="15" customHeight="1">
      <c r="A149" s="101" t="str">
        <f>A148</f>
        <v xml:space="preserve"> (Netherlands)</v>
      </c>
      <c r="B149" s="102" t="s">
        <v>83</v>
      </c>
      <c r="C149" s="101" t="str">
        <f>C142</f>
        <v>Lee Beng Hua (May) (Singapore )</v>
      </c>
      <c r="D149" s="102" t="str">
        <f t="shared" si="25"/>
        <v>0</v>
      </c>
      <c r="E149" s="103" t="str">
        <f t="shared" si="26"/>
        <v/>
      </c>
      <c r="F149" s="103" t="str">
        <f t="shared" si="27"/>
        <v xml:space="preserve"> (Netherlands)</v>
      </c>
      <c r="G149" s="104">
        <f>SUM(SUMIFS(Results!C:C,Results!$B:$B,$A149,Results!$J:$J,$C149),SUMIFS(Results!G:G,Results!$J:$J,$A149,Results!$B:$B,$C149))</f>
        <v>0</v>
      </c>
      <c r="H149" s="104">
        <f>SUM(SUMIFS(Results!D:D,Results!$B:$B,$A149,Results!$J:$J,$C149),SUMIFS(Results!H:H,Results!$J:$J,$A149,Results!$B:$B,$C149))</f>
        <v>0</v>
      </c>
      <c r="I149" s="104">
        <f>SUM(SUMIFS(Results!E:E,Results!$B:$B,$A149,Results!$J:$J,$C149),SUMIFS(Results!I:I,Results!$J:$J,$A149,Results!$B:$B,$C149))</f>
        <v>0</v>
      </c>
      <c r="J149" s="104">
        <f>SUM(SUMIFS(Results!R:R,Results!$B:$B,$A149,Results!$J:$J,$C149)/2,SUMIFS(Results!$X:$X,Results!$J:$J,$A149,Results!$B:$B,$C149)/2)</f>
        <v>0</v>
      </c>
      <c r="K149" s="104">
        <f>SUM(SUMIFS(Results!G:G,Results!$B:$B,$A149,Results!$J:$J,$C149),SUMIFS(Results!C:C,Results!$J:$J,$A149,Results!$B:$B,$C149))</f>
        <v>0</v>
      </c>
      <c r="L149" s="104">
        <f>SUM(SUMIFS(Results!H:H,Results!$B:$B,$A149,Results!$J:$J,$C149),SUMIFS(Results!D:D,Results!$J:$J,$A149,Results!$B:$B,$C149))</f>
        <v>0</v>
      </c>
      <c r="M149" s="104">
        <f>SUM(SUMIFS(Results!I:I,Results!$B:$B,$A149,Results!$J:$J,$C149),SUMIFS(Results!E:E,Results!$J:$J,$A149,Results!$B:$B,$C149))</f>
        <v>0</v>
      </c>
      <c r="N149" s="105">
        <f>SUM(SUMIFS(Results!X:X,Results!$B:$B,$A149,Results!$J:$J,$C149)/2,SUMIFS(Results!$R:$R,Results!$J:$J,$A149,Results!$B:$B,$C149)/2)</f>
        <v>0</v>
      </c>
    </row>
    <row r="150" spans="1:96" s="106" customFormat="1" ht="15" customHeight="1">
      <c r="A150" s="101" t="str">
        <f>C140</f>
        <v>Samantha Atkinson (Australia)</v>
      </c>
      <c r="B150" s="102" t="s">
        <v>83</v>
      </c>
      <c r="C150" s="101" t="str">
        <f>C141</f>
        <v>Irit Grencel (Israel )</v>
      </c>
      <c r="D150" s="102" t="str">
        <f t="shared" si="25"/>
        <v>0</v>
      </c>
      <c r="E150" s="103" t="str">
        <f t="shared" si="26"/>
        <v/>
      </c>
      <c r="F150" s="103" t="str">
        <f t="shared" si="27"/>
        <v>Samantha Atkinson (Australia)</v>
      </c>
      <c r="G150" s="104">
        <f>SUM(SUMIFS(Results!C:C,Results!$B:$B,$A150,Results!$J:$J,$C150),SUMIFS(Results!G:G,Results!$J:$J,$A150,Results!$B:$B,$C150))</f>
        <v>0</v>
      </c>
      <c r="H150" s="104">
        <f>SUM(SUMIFS(Results!D:D,Results!$B:$B,$A150,Results!$J:$J,$C150),SUMIFS(Results!H:H,Results!$J:$J,$A150,Results!$B:$B,$C150))</f>
        <v>0</v>
      </c>
      <c r="I150" s="104">
        <f>SUM(SUMIFS(Results!E:E,Results!$B:$B,$A150,Results!$J:$J,$C150),SUMIFS(Results!I:I,Results!$J:$J,$A150,Results!$B:$B,$C150))</f>
        <v>0</v>
      </c>
      <c r="J150" s="104">
        <f>SUM(SUMIFS(Results!R:R,Results!$B:$B,$A150,Results!$J:$J,$C150)/2,SUMIFS(Results!$X:$X,Results!$J:$J,$A150,Results!$B:$B,$C150)/2)</f>
        <v>0</v>
      </c>
      <c r="K150" s="104">
        <f>SUM(SUMIFS(Results!G:G,Results!$B:$B,$A150,Results!$J:$J,$C150),SUMIFS(Results!C:C,Results!$J:$J,$A150,Results!$B:$B,$C150))</f>
        <v>0</v>
      </c>
      <c r="L150" s="104">
        <f>SUM(SUMIFS(Results!H:H,Results!$B:$B,$A150,Results!$J:$J,$C150),SUMIFS(Results!D:D,Results!$J:$J,$A150,Results!$B:$B,$C150))</f>
        <v>0</v>
      </c>
      <c r="M150" s="104">
        <f>SUM(SUMIFS(Results!I:I,Results!$B:$B,$A150,Results!$J:$J,$C150),SUMIFS(Results!E:E,Results!$J:$J,$A150,Results!$B:$B,$C150))</f>
        <v>0</v>
      </c>
      <c r="N150" s="105">
        <f>SUM(SUMIFS(Results!X:X,Results!$B:$B,$A150,Results!$J:$J,$C150)/2,SUMIFS(Results!$R:$R,Results!$J:$J,$A150,Results!$B:$B,$C150)/2)</f>
        <v>0</v>
      </c>
    </row>
    <row r="151" spans="1:96" s="106" customFormat="1" ht="15" customHeight="1">
      <c r="A151" s="101" t="str">
        <f>A150</f>
        <v>Samantha Atkinson (Australia)</v>
      </c>
      <c r="B151" s="102" t="s">
        <v>83</v>
      </c>
      <c r="C151" s="101" t="str">
        <f>C142</f>
        <v>Lee Beng Hua (May) (Singapore )</v>
      </c>
      <c r="D151" s="102" t="str">
        <f t="shared" si="25"/>
        <v>0</v>
      </c>
      <c r="E151" s="103" t="str">
        <f t="shared" si="26"/>
        <v/>
      </c>
      <c r="F151" s="103" t="str">
        <f t="shared" si="27"/>
        <v>Samantha Atkinson (Australia)</v>
      </c>
      <c r="G151" s="104">
        <f>SUM(SUMIFS(Results!C:C,Results!$B:$B,$A151,Results!$J:$J,$C151),SUMIFS(Results!G:G,Results!$J:$J,$A151,Results!$B:$B,$C151))</f>
        <v>0</v>
      </c>
      <c r="H151" s="104">
        <f>SUM(SUMIFS(Results!D:D,Results!$B:$B,$A151,Results!$J:$J,$C151),SUMIFS(Results!H:H,Results!$J:$J,$A151,Results!$B:$B,$C151))</f>
        <v>0</v>
      </c>
      <c r="I151" s="104">
        <f>SUM(SUMIFS(Results!E:E,Results!$B:$B,$A151,Results!$J:$J,$C151),SUMIFS(Results!I:I,Results!$J:$J,$A151,Results!$B:$B,$C151))</f>
        <v>0</v>
      </c>
      <c r="J151" s="104">
        <f>SUM(SUMIFS(Results!R:R,Results!$B:$B,$A151,Results!$J:$J,$C151)/2,SUMIFS(Results!$X:$X,Results!$J:$J,$A151,Results!$B:$B,$C151)/2)</f>
        <v>0</v>
      </c>
      <c r="K151" s="104">
        <f>SUM(SUMIFS(Results!G:G,Results!$B:$B,$A151,Results!$J:$J,$C151),SUMIFS(Results!C:C,Results!$J:$J,$A151,Results!$B:$B,$C151))</f>
        <v>0</v>
      </c>
      <c r="L151" s="104">
        <f>SUM(SUMIFS(Results!H:H,Results!$B:$B,$A151,Results!$J:$J,$C151),SUMIFS(Results!D:D,Results!$J:$J,$A151,Results!$B:$B,$C151))</f>
        <v>0</v>
      </c>
      <c r="M151" s="104">
        <f>SUM(SUMIFS(Results!I:I,Results!$B:$B,$A151,Results!$J:$J,$C151),SUMIFS(Results!E:E,Results!$J:$J,$A151,Results!$B:$B,$C151))</f>
        <v>0</v>
      </c>
      <c r="N151" s="105">
        <f>SUM(SUMIFS(Results!X:X,Results!$B:$B,$A151,Results!$J:$J,$C151)/2,SUMIFS(Results!$R:$R,Results!$J:$J,$A151,Results!$B:$B,$C151)/2)</f>
        <v>0</v>
      </c>
    </row>
    <row r="152" spans="1:96" s="106" customFormat="1" ht="15" customHeight="1" thickBot="1">
      <c r="A152" s="101" t="str">
        <f>C141</f>
        <v>Irit Grencel (Israel )</v>
      </c>
      <c r="B152" s="102" t="s">
        <v>83</v>
      </c>
      <c r="C152" s="101" t="str">
        <f>C142</f>
        <v>Lee Beng Hua (May) (Singapore )</v>
      </c>
      <c r="D152" s="102" t="str">
        <f t="shared" si="25"/>
        <v>0</v>
      </c>
      <c r="E152" s="103" t="str">
        <f t="shared" si="26"/>
        <v/>
      </c>
      <c r="F152" s="103" t="str">
        <f t="shared" si="27"/>
        <v>Irit Grencel (Israel )</v>
      </c>
      <c r="G152" s="104">
        <f>SUM(SUMIFS(Results!C:C,Results!$B:$B,$A152,Results!$J:$J,$C152),SUMIFS(Results!G:G,Results!$J:$J,$A152,Results!$B:$B,$C152))</f>
        <v>0</v>
      </c>
      <c r="H152" s="104">
        <f>SUM(SUMIFS(Results!D:D,Results!$B:$B,$A152,Results!$J:$J,$C152),SUMIFS(Results!H:H,Results!$J:$J,$A152,Results!$B:$B,$C152))</f>
        <v>0</v>
      </c>
      <c r="I152" s="104">
        <f>SUM(SUMIFS(Results!E:E,Results!$B:$B,$A152,Results!$J:$J,$C152),SUMIFS(Results!I:I,Results!$J:$J,$A152,Results!$B:$B,$C152))</f>
        <v>0</v>
      </c>
      <c r="J152" s="104">
        <f>SUM(SUMIFS(Results!R:R,Results!$B:$B,$A152,Results!$J:$J,$C152)/2,SUMIFS(Results!$X:$X,Results!$J:$J,$A152,Results!$B:$B,$C152)/2)</f>
        <v>0</v>
      </c>
      <c r="K152" s="104">
        <f>SUM(SUMIFS(Results!G:G,Results!$B:$B,$A152,Results!$J:$J,$C152),SUMIFS(Results!C:C,Results!$J:$J,$A152,Results!$B:$B,$C152))</f>
        <v>0</v>
      </c>
      <c r="L152" s="104">
        <f>SUM(SUMIFS(Results!H:H,Results!$B:$B,$A152,Results!$J:$J,$C152),SUMIFS(Results!D:D,Results!$J:$J,$A152,Results!$B:$B,$C152))</f>
        <v>0</v>
      </c>
      <c r="M152" s="104">
        <f>SUM(SUMIFS(Results!I:I,Results!$B:$B,$A152,Results!$J:$J,$C152),SUMIFS(Results!E:E,Results!$J:$J,$A152,Results!$B:$B,$C152))</f>
        <v>0</v>
      </c>
      <c r="N152" s="105">
        <f>SUM(SUMIFS(Results!X:X,Results!$B:$B,$A152,Results!$J:$J,$C152)/2,SUMIFS(Results!$R:$R,Results!$J:$J,$A152,Results!$B:$B,$C152)/2)</f>
        <v>0</v>
      </c>
    </row>
    <row r="153" spans="1:96" s="96" customFormat="1" ht="21" customHeight="1" thickBot="1">
      <c r="A153" s="307"/>
      <c r="B153" s="307"/>
      <c r="C153" s="307"/>
      <c r="D153" s="307"/>
      <c r="E153" s="307"/>
      <c r="F153" s="307"/>
      <c r="G153" s="307"/>
      <c r="H153" s="307"/>
      <c r="I153" s="307"/>
      <c r="J153" s="307"/>
      <c r="K153" s="307"/>
      <c r="L153" s="307"/>
      <c r="M153" s="307"/>
      <c r="N153" s="307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</row>
    <row r="154" spans="1:96" s="96" customFormat="1" ht="21" customHeight="1" thickBot="1">
      <c r="A154" s="308" t="s">
        <v>525</v>
      </c>
      <c r="B154" s="309"/>
      <c r="C154" s="309"/>
      <c r="D154" s="309"/>
      <c r="E154" s="309"/>
      <c r="F154" s="309"/>
      <c r="G154" s="309"/>
      <c r="H154" s="309"/>
      <c r="I154" s="309"/>
      <c r="J154" s="309"/>
      <c r="K154" s="309"/>
      <c r="L154" s="309"/>
      <c r="M154" s="309"/>
      <c r="N154" s="310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</row>
    <row r="155" spans="1:96" s="91" customFormat="1" ht="39.950000000000003" customHeight="1">
      <c r="A155" s="311" t="s">
        <v>584</v>
      </c>
      <c r="B155" s="311"/>
      <c r="C155" s="311" t="s">
        <v>585</v>
      </c>
      <c r="D155" s="311" t="s">
        <v>586</v>
      </c>
      <c r="E155" s="311" t="s">
        <v>587</v>
      </c>
      <c r="F155" s="311" t="s">
        <v>588</v>
      </c>
      <c r="G155" s="313" t="s">
        <v>589</v>
      </c>
      <c r="H155" s="314"/>
      <c r="I155" s="314"/>
      <c r="J155" s="314"/>
      <c r="K155" s="314"/>
      <c r="L155" s="314"/>
      <c r="M155" s="314"/>
      <c r="N155" s="315"/>
      <c r="BX155" s="306" t="s">
        <v>590</v>
      </c>
      <c r="BY155" s="306"/>
      <c r="BZ155" s="306"/>
      <c r="CA155" s="306"/>
      <c r="CB155" s="306"/>
      <c r="CC155" s="306"/>
      <c r="CD155" s="306"/>
      <c r="CE155" s="306"/>
      <c r="CF155" s="306"/>
      <c r="CG155" s="306"/>
      <c r="CH155" s="306"/>
      <c r="CI155" s="306"/>
      <c r="CJ155" s="306"/>
      <c r="CK155" s="306"/>
      <c r="CL155" s="306"/>
      <c r="CM155" s="306"/>
      <c r="CN155" s="306"/>
      <c r="CO155" s="306"/>
      <c r="CP155" s="306"/>
      <c r="CQ155" s="306"/>
      <c r="CR155" s="306"/>
    </row>
    <row r="156" spans="1:96" s="91" customFormat="1" ht="39.950000000000003" customHeight="1">
      <c r="A156" s="312"/>
      <c r="B156" s="312"/>
      <c r="C156" s="312"/>
      <c r="D156" s="312"/>
      <c r="E156" s="312"/>
      <c r="F156" s="312"/>
      <c r="G156" s="98" t="s">
        <v>591</v>
      </c>
      <c r="H156" s="99" t="s">
        <v>592</v>
      </c>
      <c r="I156" s="99" t="s">
        <v>593</v>
      </c>
      <c r="J156" s="99" t="s">
        <v>561</v>
      </c>
      <c r="K156" s="98" t="s">
        <v>591</v>
      </c>
      <c r="L156" s="99" t="s">
        <v>592</v>
      </c>
      <c r="M156" s="99" t="s">
        <v>593</v>
      </c>
      <c r="N156" s="100" t="s">
        <v>561</v>
      </c>
    </row>
    <row r="157" spans="1:96" s="106" customFormat="1" ht="15" customHeight="1">
      <c r="A157" s="101" t="str">
        <f>IF('Group Calculations'!A67="","",'Group Calculations'!A67)</f>
        <v>Linda Ng (Canada )</v>
      </c>
      <c r="B157" s="102" t="s">
        <v>83</v>
      </c>
      <c r="C157" s="101" t="str">
        <f>IF('Group Calculations'!$A68="","",'Group Calculations'!$A68)</f>
        <v>Maureen Caesar (Jamaica)</v>
      </c>
      <c r="D157" s="102" t="str">
        <f t="shared" ref="D157:D171" si="28">IF(E157="","0",1)</f>
        <v>0</v>
      </c>
      <c r="E157" s="103" t="str">
        <f t="shared" ref="E157:E171" si="29">IF(AND(G157=0,K157=0),"",IF(J157&gt;N157,A157,IF(J157=N157,IF(I157&gt;M157,A157,C157),C157)))</f>
        <v/>
      </c>
      <c r="F157" s="103" t="str">
        <f>IF(D157=0,"",IF(E157=A157,C157,A157))</f>
        <v>Linda Ng (Canada )</v>
      </c>
      <c r="G157" s="104">
        <f>SUM(SUMIFS(Results!C:C,Results!$B:$B,$A157,Results!$J:$J,$C157),SUMIFS(Results!G:G,Results!$J:$J,$A157,Results!$B:$B,$C157))</f>
        <v>0</v>
      </c>
      <c r="H157" s="104">
        <f>SUM(SUMIFS(Results!D:D,Results!$B:$B,$A157,Results!$J:$J,$C157),SUMIFS(Results!H:H,Results!$J:$J,$A157,Results!$B:$B,$C157))</f>
        <v>0</v>
      </c>
      <c r="I157" s="104">
        <f>SUM(SUMIFS(Results!E:E,Results!$B:$B,$A157,Results!$J:$J,$C157),SUMIFS(Results!I:I,Results!$J:$J,$A157,Results!$B:$B,$C157))</f>
        <v>0</v>
      </c>
      <c r="J157" s="104">
        <f>SUM(SUMIFS(Results!R:R,Results!$B:$B,$A157,Results!$J:$J,$C157)/2,SUMIFS(Results!$X:$X,Results!$J:$J,$A157,Results!$B:$B,$C157)/2)</f>
        <v>0</v>
      </c>
      <c r="K157" s="104">
        <f>SUM(SUMIFS(Results!G:G,Results!$B:$B,$A157,Results!$J:$J,$C157),SUMIFS(Results!C:C,Results!$J:$J,$A157,Results!$B:$B,$C157))</f>
        <v>0</v>
      </c>
      <c r="L157" s="104">
        <f>SUM(SUMIFS(Results!H:H,Results!$B:$B,$A157,Results!$J:$J,$C157),SUMIFS(Results!D:D,Results!$J:$J,$A157,Results!$B:$B,$C157))</f>
        <v>0</v>
      </c>
      <c r="M157" s="104">
        <f>SUM(SUMIFS(Results!I:I,Results!$B:$B,$A157,Results!$J:$J,$C157),SUMIFS(Results!E:E,Results!$J:$J,$A157,Results!$B:$B,$C157))</f>
        <v>0</v>
      </c>
      <c r="N157" s="105">
        <f>SUM(SUMIFS(Results!X:X,Results!$B:$B,$A157,Results!$J:$J,$C157)/2,SUMIFS(Results!$R:$R,Results!$J:$J,$A157,Results!$B:$B,$C157)/2)</f>
        <v>0</v>
      </c>
    </row>
    <row r="158" spans="1:96" s="106" customFormat="1" ht="15" customHeight="1">
      <c r="A158" s="101" t="str">
        <f>A157</f>
        <v>Linda Ng (Canada )</v>
      </c>
      <c r="B158" s="102" t="s">
        <v>83</v>
      </c>
      <c r="C158" s="101" t="str">
        <f>IF('Group Calculations'!$A69="","",'Group Calculations'!$A69)</f>
        <v>Tayla Bruce (New Zealand)</v>
      </c>
      <c r="D158" s="102" t="str">
        <f t="shared" si="28"/>
        <v>0</v>
      </c>
      <c r="E158" s="103" t="str">
        <f t="shared" si="29"/>
        <v/>
      </c>
      <c r="F158" s="103" t="str">
        <f t="shared" ref="F158:F171" si="30">IF(D158=0,"",IF(E158=A158,C158,A158))</f>
        <v>Linda Ng (Canada )</v>
      </c>
      <c r="G158" s="104">
        <f>SUM(SUMIFS(Results!C:C,Results!$B:$B,$A158,Results!$J:$J,$C158),SUMIFS(Results!G:G,Results!$J:$J,$A158,Results!$B:$B,$C158))</f>
        <v>0</v>
      </c>
      <c r="H158" s="104">
        <f>SUM(SUMIFS(Results!D:D,Results!$B:$B,$A158,Results!$J:$J,$C158),SUMIFS(Results!H:H,Results!$J:$J,$A158,Results!$B:$B,$C158))</f>
        <v>0</v>
      </c>
      <c r="I158" s="104">
        <f>SUM(SUMIFS(Results!E:E,Results!$B:$B,$A158,Results!$J:$J,$C158),SUMIFS(Results!I:I,Results!$J:$J,$A158,Results!$B:$B,$C158))</f>
        <v>0</v>
      </c>
      <c r="J158" s="104">
        <f>SUM(SUMIFS(Results!R:R,Results!$B:$B,$A158,Results!$J:$J,$C158)/2,SUMIFS(Results!$X:$X,Results!$J:$J,$A158,Results!$B:$B,$C158)/2)</f>
        <v>0</v>
      </c>
      <c r="K158" s="104">
        <f>SUM(SUMIFS(Results!G:G,Results!$B:$B,$A158,Results!$J:$J,$C158),SUMIFS(Results!C:C,Results!$J:$J,$A158,Results!$B:$B,$C158))</f>
        <v>0</v>
      </c>
      <c r="L158" s="104">
        <f>SUM(SUMIFS(Results!H:H,Results!$B:$B,$A158,Results!$J:$J,$C158),SUMIFS(Results!D:D,Results!$J:$J,$A158,Results!$B:$B,$C158))</f>
        <v>0</v>
      </c>
      <c r="M158" s="104">
        <f>SUM(SUMIFS(Results!I:I,Results!$B:$B,$A158,Results!$J:$J,$C158),SUMIFS(Results!E:E,Results!$J:$J,$A158,Results!$B:$B,$C158))</f>
        <v>0</v>
      </c>
      <c r="N158" s="105">
        <f>SUM(SUMIFS(Results!X:X,Results!$B:$B,$A158,Results!$J:$J,$C158)/2,SUMIFS(Results!$R:$R,Results!$J:$J,$A158,Results!$B:$B,$C158)/2)</f>
        <v>0</v>
      </c>
    </row>
    <row r="159" spans="1:96" s="106" customFormat="1" ht="15" customHeight="1">
      <c r="A159" s="101" t="str">
        <f>A158</f>
        <v>Linda Ng (Canada )</v>
      </c>
      <c r="B159" s="102" t="s">
        <v>83</v>
      </c>
      <c r="C159" s="101" t="str">
        <f>IF('Group Calculations'!$A70="","",'Group Calculations'!$A70)</f>
        <v>Lephai Marea Modutlwa (Botswana)</v>
      </c>
      <c r="D159" s="102" t="str">
        <f t="shared" si="28"/>
        <v>0</v>
      </c>
      <c r="E159" s="103" t="str">
        <f t="shared" si="29"/>
        <v/>
      </c>
      <c r="F159" s="103" t="str">
        <f t="shared" si="30"/>
        <v>Linda Ng (Canada )</v>
      </c>
      <c r="G159" s="104">
        <f>SUM(SUMIFS(Results!C:C,Results!$B:$B,$A159,Results!$J:$J,$C159),SUMIFS(Results!G:G,Results!$J:$J,$A159,Results!$B:$B,$C159))</f>
        <v>0</v>
      </c>
      <c r="H159" s="104">
        <f>SUM(SUMIFS(Results!D:D,Results!$B:$B,$A159,Results!$J:$J,$C159),SUMIFS(Results!H:H,Results!$J:$J,$A159,Results!$B:$B,$C159))</f>
        <v>0</v>
      </c>
      <c r="I159" s="104">
        <f>SUM(SUMIFS(Results!E:E,Results!$B:$B,$A159,Results!$J:$J,$C159),SUMIFS(Results!I:I,Results!$J:$J,$A159,Results!$B:$B,$C159))</f>
        <v>0</v>
      </c>
      <c r="J159" s="104">
        <f>SUM(SUMIFS(Results!R:R,Results!$B:$B,$A159,Results!$J:$J,$C159)/2,SUMIFS(Results!$X:$X,Results!$J:$J,$A159,Results!$B:$B,$C159)/2)</f>
        <v>0</v>
      </c>
      <c r="K159" s="104">
        <f>SUM(SUMIFS(Results!G:G,Results!$B:$B,$A159,Results!$J:$J,$C159),SUMIFS(Results!C:C,Results!$J:$J,$A159,Results!$B:$B,$C159))</f>
        <v>0</v>
      </c>
      <c r="L159" s="104">
        <f>SUM(SUMIFS(Results!H:H,Results!$B:$B,$A159,Results!$J:$J,$C159),SUMIFS(Results!D:D,Results!$J:$J,$A159,Results!$B:$B,$C159))</f>
        <v>0</v>
      </c>
      <c r="M159" s="104">
        <f>SUM(SUMIFS(Results!I:I,Results!$B:$B,$A159,Results!$J:$J,$C159),SUMIFS(Results!E:E,Results!$J:$J,$A159,Results!$B:$B,$C159))</f>
        <v>0</v>
      </c>
      <c r="N159" s="105">
        <f>SUM(SUMIFS(Results!X:X,Results!$B:$B,$A159,Results!$J:$J,$C159)/2,SUMIFS(Results!$R:$R,Results!$J:$J,$A159,Results!$B:$B,$C159)/2)</f>
        <v>0</v>
      </c>
    </row>
    <row r="160" spans="1:96" s="106" customFormat="1" ht="15" customHeight="1">
      <c r="A160" s="101" t="str">
        <f>A159</f>
        <v>Linda Ng (Canada )</v>
      </c>
      <c r="B160" s="102" t="s">
        <v>83</v>
      </c>
      <c r="C160" s="101" t="str">
        <f>IF('Group Calculations'!$A71="","",'Group Calculations'!$A71)</f>
        <v>Cindy Royet  (France)</v>
      </c>
      <c r="D160" s="102" t="str">
        <f t="shared" si="28"/>
        <v>0</v>
      </c>
      <c r="E160" s="103" t="str">
        <f t="shared" si="29"/>
        <v/>
      </c>
      <c r="F160" s="103" t="str">
        <f t="shared" si="30"/>
        <v>Linda Ng (Canada )</v>
      </c>
      <c r="G160" s="104">
        <f>SUM(SUMIFS(Results!C:C,Results!$B:$B,$A160,Results!$J:$J,$C160),SUMIFS(Results!G:G,Results!$J:$J,$A160,Results!$B:$B,$C160))</f>
        <v>0</v>
      </c>
      <c r="H160" s="104">
        <f>SUM(SUMIFS(Results!D:D,Results!$B:$B,$A160,Results!$J:$J,$C160),SUMIFS(Results!H:H,Results!$J:$J,$A160,Results!$B:$B,$C160))</f>
        <v>0</v>
      </c>
      <c r="I160" s="104">
        <f>SUM(SUMIFS(Results!E:E,Results!$B:$B,$A160,Results!$J:$J,$C160),SUMIFS(Results!I:I,Results!$J:$J,$A160,Results!$B:$B,$C160))</f>
        <v>0</v>
      </c>
      <c r="J160" s="104">
        <f>SUM(SUMIFS(Results!R:R,Results!$B:$B,$A160,Results!$J:$J,$C160)/2,SUMIFS(Results!$X:$X,Results!$J:$J,$A160,Results!$B:$B,$C160)/2)</f>
        <v>0</v>
      </c>
      <c r="K160" s="104">
        <f>SUM(SUMIFS(Results!G:G,Results!$B:$B,$A160,Results!$J:$J,$C160),SUMIFS(Results!C:C,Results!$J:$J,$A160,Results!$B:$B,$C160))</f>
        <v>0</v>
      </c>
      <c r="L160" s="104">
        <f>SUM(SUMIFS(Results!H:H,Results!$B:$B,$A160,Results!$J:$J,$C160),SUMIFS(Results!D:D,Results!$J:$J,$A160,Results!$B:$B,$C160))</f>
        <v>0</v>
      </c>
      <c r="M160" s="104">
        <f>SUM(SUMIFS(Results!I:I,Results!$B:$B,$A160,Results!$J:$J,$C160),SUMIFS(Results!E:E,Results!$J:$J,$A160,Results!$B:$B,$C160))</f>
        <v>0</v>
      </c>
      <c r="N160" s="105">
        <f>SUM(SUMIFS(Results!X:X,Results!$B:$B,$A160,Results!$J:$J,$C160)/2,SUMIFS(Results!$R:$R,Results!$J:$J,$A160,Results!$B:$B,$C160)/2)</f>
        <v>0</v>
      </c>
    </row>
    <row r="161" spans="1:96" s="106" customFormat="1" ht="15" customHeight="1">
      <c r="A161" s="101" t="str">
        <f>A160</f>
        <v>Linda Ng (Canada )</v>
      </c>
      <c r="B161" s="102" t="s">
        <v>83</v>
      </c>
      <c r="C161" s="101" t="str">
        <f>IF('Group Calculations'!$A72="","",'Group Calculations'!$A72)</f>
        <v>Pian Lai (Macao China )</v>
      </c>
      <c r="D161" s="102" t="str">
        <f t="shared" si="28"/>
        <v>0</v>
      </c>
      <c r="E161" s="103" t="str">
        <f t="shared" si="29"/>
        <v/>
      </c>
      <c r="F161" s="103" t="str">
        <f t="shared" si="30"/>
        <v>Linda Ng (Canada )</v>
      </c>
      <c r="G161" s="104">
        <f>SUM(SUMIFS(Results!C:C,Results!$B:$B,$A161,Results!$J:$J,$C161),SUMIFS(Results!G:G,Results!$J:$J,$A161,Results!$B:$B,$C161))</f>
        <v>0</v>
      </c>
      <c r="H161" s="104">
        <f>SUM(SUMIFS(Results!D:D,Results!$B:$B,$A161,Results!$J:$J,$C161),SUMIFS(Results!H:H,Results!$J:$J,$A161,Results!$B:$B,$C161))</f>
        <v>0</v>
      </c>
      <c r="I161" s="104">
        <f>SUM(SUMIFS(Results!E:E,Results!$B:$B,$A161,Results!$J:$J,$C161),SUMIFS(Results!I:I,Results!$J:$J,$A161,Results!$B:$B,$C161))</f>
        <v>0</v>
      </c>
      <c r="J161" s="104">
        <f>SUM(SUMIFS(Results!R:R,Results!$B:$B,$A161,Results!$J:$J,$C161)/2,SUMIFS(Results!$X:$X,Results!$J:$J,$A161,Results!$B:$B,$C161)/2)</f>
        <v>0</v>
      </c>
      <c r="K161" s="104">
        <f>SUM(SUMIFS(Results!G:G,Results!$B:$B,$A161,Results!$J:$J,$C161),SUMIFS(Results!C:C,Results!$J:$J,$A161,Results!$B:$B,$C161))</f>
        <v>0</v>
      </c>
      <c r="L161" s="104">
        <f>SUM(SUMIFS(Results!H:H,Results!$B:$B,$A161,Results!$J:$J,$C161),SUMIFS(Results!D:D,Results!$J:$J,$A161,Results!$B:$B,$C161))</f>
        <v>0</v>
      </c>
      <c r="M161" s="104">
        <f>SUM(SUMIFS(Results!I:I,Results!$B:$B,$A161,Results!$J:$J,$C161),SUMIFS(Results!E:E,Results!$J:$J,$A161,Results!$B:$B,$C161))</f>
        <v>0</v>
      </c>
      <c r="N161" s="105">
        <f>SUM(SUMIFS(Results!X:X,Results!$B:$B,$A161,Results!$J:$J,$C161)/2,SUMIFS(Results!$R:$R,Results!$J:$J,$A161,Results!$B:$B,$C161)/2)</f>
        <v>0</v>
      </c>
    </row>
    <row r="162" spans="1:96" s="106" customFormat="1" ht="15" customHeight="1">
      <c r="A162" s="101" t="str">
        <f>C157</f>
        <v>Maureen Caesar (Jamaica)</v>
      </c>
      <c r="B162" s="102" t="s">
        <v>83</v>
      </c>
      <c r="C162" s="101" t="str">
        <f>C158</f>
        <v>Tayla Bruce (New Zealand)</v>
      </c>
      <c r="D162" s="102" t="str">
        <f t="shared" si="28"/>
        <v>0</v>
      </c>
      <c r="E162" s="103" t="str">
        <f t="shared" si="29"/>
        <v/>
      </c>
      <c r="F162" s="103" t="str">
        <f t="shared" si="30"/>
        <v>Maureen Caesar (Jamaica)</v>
      </c>
      <c r="G162" s="104">
        <f>SUM(SUMIFS(Results!C:C,Results!$B:$B,$A162,Results!$J:$J,$C162),SUMIFS(Results!G:G,Results!$J:$J,$A162,Results!$B:$B,$C162))</f>
        <v>0</v>
      </c>
      <c r="H162" s="104">
        <f>SUM(SUMIFS(Results!D:D,Results!$B:$B,$A162,Results!$J:$J,$C162),SUMIFS(Results!H:H,Results!$J:$J,$A162,Results!$B:$B,$C162))</f>
        <v>0</v>
      </c>
      <c r="I162" s="104">
        <f>SUM(SUMIFS(Results!E:E,Results!$B:$B,$A162,Results!$J:$J,$C162),SUMIFS(Results!I:I,Results!$J:$J,$A162,Results!$B:$B,$C162))</f>
        <v>0</v>
      </c>
      <c r="J162" s="104">
        <f>SUM(SUMIFS(Results!R:R,Results!$B:$B,$A162,Results!$J:$J,$C162)/2,SUMIFS(Results!$X:$X,Results!$J:$J,$A162,Results!$B:$B,$C162)/2)</f>
        <v>0</v>
      </c>
      <c r="K162" s="104">
        <f>SUM(SUMIFS(Results!G:G,Results!$B:$B,$A162,Results!$J:$J,$C162),SUMIFS(Results!C:C,Results!$J:$J,$A162,Results!$B:$B,$C162))</f>
        <v>0</v>
      </c>
      <c r="L162" s="104">
        <f>SUM(SUMIFS(Results!H:H,Results!$B:$B,$A162,Results!$J:$J,$C162),SUMIFS(Results!D:D,Results!$J:$J,$A162,Results!$B:$B,$C162))</f>
        <v>0</v>
      </c>
      <c r="M162" s="104">
        <f>SUM(SUMIFS(Results!I:I,Results!$B:$B,$A162,Results!$J:$J,$C162),SUMIFS(Results!E:E,Results!$J:$J,$A162,Results!$B:$B,$C162))</f>
        <v>0</v>
      </c>
      <c r="N162" s="105">
        <f>SUM(SUMIFS(Results!X:X,Results!$B:$B,$A162,Results!$J:$J,$C162)/2,SUMIFS(Results!$R:$R,Results!$J:$J,$A162,Results!$B:$B,$C162)/2)</f>
        <v>0</v>
      </c>
    </row>
    <row r="163" spans="1:96" s="106" customFormat="1" ht="15" customHeight="1">
      <c r="A163" s="101" t="str">
        <f>A162</f>
        <v>Maureen Caesar (Jamaica)</v>
      </c>
      <c r="B163" s="102" t="s">
        <v>83</v>
      </c>
      <c r="C163" s="101" t="str">
        <f>C159</f>
        <v>Lephai Marea Modutlwa (Botswana)</v>
      </c>
      <c r="D163" s="102" t="str">
        <f t="shared" si="28"/>
        <v>0</v>
      </c>
      <c r="E163" s="103" t="str">
        <f t="shared" si="29"/>
        <v/>
      </c>
      <c r="F163" s="103" t="str">
        <f t="shared" si="30"/>
        <v>Maureen Caesar (Jamaica)</v>
      </c>
      <c r="G163" s="104">
        <f>SUM(SUMIFS(Results!C:C,Results!$B:$B,$A163,Results!$J:$J,$C163),SUMIFS(Results!G:G,Results!$J:$J,$A163,Results!$B:$B,$C163))</f>
        <v>0</v>
      </c>
      <c r="H163" s="104">
        <f>SUM(SUMIFS(Results!D:D,Results!$B:$B,$A163,Results!$J:$J,$C163),SUMIFS(Results!H:H,Results!$J:$J,$A163,Results!$B:$B,$C163))</f>
        <v>0</v>
      </c>
      <c r="I163" s="104">
        <f>SUM(SUMIFS(Results!E:E,Results!$B:$B,$A163,Results!$J:$J,$C163),SUMIFS(Results!I:I,Results!$J:$J,$A163,Results!$B:$B,$C163))</f>
        <v>0</v>
      </c>
      <c r="J163" s="104">
        <f>SUM(SUMIFS(Results!R:R,Results!$B:$B,$A163,Results!$J:$J,$C163)/2,SUMIFS(Results!$X:$X,Results!$J:$J,$A163,Results!$B:$B,$C163)/2)</f>
        <v>0</v>
      </c>
      <c r="K163" s="104">
        <f>SUM(SUMIFS(Results!G:G,Results!$B:$B,$A163,Results!$J:$J,$C163),SUMIFS(Results!C:C,Results!$J:$J,$A163,Results!$B:$B,$C163))</f>
        <v>0</v>
      </c>
      <c r="L163" s="104">
        <f>SUM(SUMIFS(Results!H:H,Results!$B:$B,$A163,Results!$J:$J,$C163),SUMIFS(Results!D:D,Results!$J:$J,$A163,Results!$B:$B,$C163))</f>
        <v>0</v>
      </c>
      <c r="M163" s="104">
        <f>SUM(SUMIFS(Results!I:I,Results!$B:$B,$A163,Results!$J:$J,$C163),SUMIFS(Results!E:E,Results!$J:$J,$A163,Results!$B:$B,$C163))</f>
        <v>0</v>
      </c>
      <c r="N163" s="105">
        <f>SUM(SUMIFS(Results!X:X,Results!$B:$B,$A163,Results!$J:$J,$C163)/2,SUMIFS(Results!$R:$R,Results!$J:$J,$A163,Results!$B:$B,$C163)/2)</f>
        <v>0</v>
      </c>
    </row>
    <row r="164" spans="1:96" s="106" customFormat="1" ht="15" customHeight="1">
      <c r="A164" s="101" t="str">
        <f>A163</f>
        <v>Maureen Caesar (Jamaica)</v>
      </c>
      <c r="B164" s="102" t="s">
        <v>83</v>
      </c>
      <c r="C164" s="101" t="str">
        <f>C160</f>
        <v>Cindy Royet  (France)</v>
      </c>
      <c r="D164" s="102" t="str">
        <f t="shared" si="28"/>
        <v>0</v>
      </c>
      <c r="E164" s="103" t="str">
        <f t="shared" si="29"/>
        <v/>
      </c>
      <c r="F164" s="103" t="str">
        <f t="shared" si="30"/>
        <v>Maureen Caesar (Jamaica)</v>
      </c>
      <c r="G164" s="104">
        <f>SUM(SUMIFS(Results!C:C,Results!$B:$B,$A164,Results!$J:$J,$C164),SUMIFS(Results!G:G,Results!$J:$J,$A164,Results!$B:$B,$C164))</f>
        <v>0</v>
      </c>
      <c r="H164" s="104">
        <f>SUM(SUMIFS(Results!D:D,Results!$B:$B,$A164,Results!$J:$J,$C164),SUMIFS(Results!H:H,Results!$J:$J,$A164,Results!$B:$B,$C164))</f>
        <v>0</v>
      </c>
      <c r="I164" s="104">
        <f>SUM(SUMIFS(Results!E:E,Results!$B:$B,$A164,Results!$J:$J,$C164),SUMIFS(Results!I:I,Results!$J:$J,$A164,Results!$B:$B,$C164))</f>
        <v>0</v>
      </c>
      <c r="J164" s="104">
        <f>SUM(SUMIFS(Results!R:R,Results!$B:$B,$A164,Results!$J:$J,$C164)/2,SUMIFS(Results!$X:$X,Results!$J:$J,$A164,Results!$B:$B,$C164)/2)</f>
        <v>0</v>
      </c>
      <c r="K164" s="104">
        <f>SUM(SUMIFS(Results!G:G,Results!$B:$B,$A164,Results!$J:$J,$C164),SUMIFS(Results!C:C,Results!$J:$J,$A164,Results!$B:$B,$C164))</f>
        <v>0</v>
      </c>
      <c r="L164" s="104">
        <f>SUM(SUMIFS(Results!H:H,Results!$B:$B,$A164,Results!$J:$J,$C164),SUMIFS(Results!D:D,Results!$J:$J,$A164,Results!$B:$B,$C164))</f>
        <v>0</v>
      </c>
      <c r="M164" s="104">
        <f>SUM(SUMIFS(Results!I:I,Results!$B:$B,$A164,Results!$J:$J,$C164),SUMIFS(Results!E:E,Results!$J:$J,$A164,Results!$B:$B,$C164))</f>
        <v>0</v>
      </c>
      <c r="N164" s="105">
        <f>SUM(SUMIFS(Results!X:X,Results!$B:$B,$A164,Results!$J:$J,$C164)/2,SUMIFS(Results!$R:$R,Results!$J:$J,$A164,Results!$B:$B,$C164)/2)</f>
        <v>0</v>
      </c>
    </row>
    <row r="165" spans="1:96" s="106" customFormat="1" ht="15" customHeight="1">
      <c r="A165" s="101" t="str">
        <f>A164</f>
        <v>Maureen Caesar (Jamaica)</v>
      </c>
      <c r="B165" s="102" t="s">
        <v>83</v>
      </c>
      <c r="C165" s="101" t="str">
        <f>C161</f>
        <v>Pian Lai (Macao China )</v>
      </c>
      <c r="D165" s="102" t="str">
        <f t="shared" si="28"/>
        <v>0</v>
      </c>
      <c r="E165" s="103" t="str">
        <f t="shared" si="29"/>
        <v/>
      </c>
      <c r="F165" s="103" t="str">
        <f t="shared" si="30"/>
        <v>Maureen Caesar (Jamaica)</v>
      </c>
      <c r="G165" s="104">
        <f>SUM(SUMIFS(Results!C:C,Results!$B:$B,$A165,Results!$J:$J,$C165),SUMIFS(Results!G:G,Results!$J:$J,$A165,Results!$B:$B,$C165))</f>
        <v>0</v>
      </c>
      <c r="H165" s="104">
        <f>SUM(SUMIFS(Results!D:D,Results!$B:$B,$A165,Results!$J:$J,$C165),SUMIFS(Results!H:H,Results!$J:$J,$A165,Results!$B:$B,$C165))</f>
        <v>0</v>
      </c>
      <c r="I165" s="104">
        <f>SUM(SUMIFS(Results!E:E,Results!$B:$B,$A165,Results!$J:$J,$C165),SUMIFS(Results!I:I,Results!$J:$J,$A165,Results!$B:$B,$C165))</f>
        <v>0</v>
      </c>
      <c r="J165" s="104">
        <f>SUM(SUMIFS(Results!R:R,Results!$B:$B,$A165,Results!$J:$J,$C165)/2,SUMIFS(Results!$X:$X,Results!$J:$J,$A165,Results!$B:$B,$C165)/2)</f>
        <v>0</v>
      </c>
      <c r="K165" s="104">
        <f>SUM(SUMIFS(Results!G:G,Results!$B:$B,$A165,Results!$J:$J,$C165),SUMIFS(Results!C:C,Results!$J:$J,$A165,Results!$B:$B,$C165))</f>
        <v>0</v>
      </c>
      <c r="L165" s="104">
        <f>SUM(SUMIFS(Results!H:H,Results!$B:$B,$A165,Results!$J:$J,$C165),SUMIFS(Results!D:D,Results!$J:$J,$A165,Results!$B:$B,$C165))</f>
        <v>0</v>
      </c>
      <c r="M165" s="104">
        <f>SUM(SUMIFS(Results!I:I,Results!$B:$B,$A165,Results!$J:$J,$C165),SUMIFS(Results!E:E,Results!$J:$J,$A165,Results!$B:$B,$C165))</f>
        <v>0</v>
      </c>
      <c r="N165" s="105">
        <f>SUM(SUMIFS(Results!X:X,Results!$B:$B,$A165,Results!$J:$J,$C165)/2,SUMIFS(Results!$R:$R,Results!$J:$J,$A165,Results!$B:$B,$C165)/2)</f>
        <v>0</v>
      </c>
    </row>
    <row r="166" spans="1:96" s="106" customFormat="1" ht="15" customHeight="1">
      <c r="A166" s="101" t="str">
        <f>C158</f>
        <v>Tayla Bruce (New Zealand)</v>
      </c>
      <c r="B166" s="102" t="s">
        <v>83</v>
      </c>
      <c r="C166" s="101" t="str">
        <f>C159</f>
        <v>Lephai Marea Modutlwa (Botswana)</v>
      </c>
      <c r="D166" s="102" t="str">
        <f t="shared" si="28"/>
        <v>0</v>
      </c>
      <c r="E166" s="103" t="str">
        <f t="shared" si="29"/>
        <v/>
      </c>
      <c r="F166" s="103" t="str">
        <f t="shared" si="30"/>
        <v>Tayla Bruce (New Zealand)</v>
      </c>
      <c r="G166" s="104">
        <f>SUM(SUMIFS(Results!C:C,Results!$B:$B,$A166,Results!$J:$J,$C166),SUMIFS(Results!G:G,Results!$J:$J,$A166,Results!$B:$B,$C166))</f>
        <v>0</v>
      </c>
      <c r="H166" s="104">
        <f>SUM(SUMIFS(Results!D:D,Results!$B:$B,$A166,Results!$J:$J,$C166),SUMIFS(Results!H:H,Results!$J:$J,$A166,Results!$B:$B,$C166))</f>
        <v>0</v>
      </c>
      <c r="I166" s="104">
        <f>SUM(SUMIFS(Results!E:E,Results!$B:$B,$A166,Results!$J:$J,$C166),SUMIFS(Results!I:I,Results!$J:$J,$A166,Results!$B:$B,$C166))</f>
        <v>0</v>
      </c>
      <c r="J166" s="104">
        <f>SUM(SUMIFS(Results!R:R,Results!$B:$B,$A166,Results!$J:$J,$C166)/2,SUMIFS(Results!$X:$X,Results!$J:$J,$A166,Results!$B:$B,$C166)/2)</f>
        <v>0</v>
      </c>
      <c r="K166" s="104">
        <f>SUM(SUMIFS(Results!G:G,Results!$B:$B,$A166,Results!$J:$J,$C166),SUMIFS(Results!C:C,Results!$J:$J,$A166,Results!$B:$B,$C166))</f>
        <v>0</v>
      </c>
      <c r="L166" s="104">
        <f>SUM(SUMIFS(Results!H:H,Results!$B:$B,$A166,Results!$J:$J,$C166),SUMIFS(Results!D:D,Results!$J:$J,$A166,Results!$B:$B,$C166))</f>
        <v>0</v>
      </c>
      <c r="M166" s="104">
        <f>SUM(SUMIFS(Results!I:I,Results!$B:$B,$A166,Results!$J:$J,$C166),SUMIFS(Results!E:E,Results!$J:$J,$A166,Results!$B:$B,$C166))</f>
        <v>0</v>
      </c>
      <c r="N166" s="105">
        <f>SUM(SUMIFS(Results!X:X,Results!$B:$B,$A166,Results!$J:$J,$C166)/2,SUMIFS(Results!$R:$R,Results!$J:$J,$A166,Results!$B:$B,$C166)/2)</f>
        <v>0</v>
      </c>
    </row>
    <row r="167" spans="1:96" s="106" customFormat="1" ht="15" customHeight="1">
      <c r="A167" s="101" t="str">
        <f>A166</f>
        <v>Tayla Bruce (New Zealand)</v>
      </c>
      <c r="B167" s="102" t="s">
        <v>83</v>
      </c>
      <c r="C167" s="101" t="str">
        <f>C160</f>
        <v>Cindy Royet  (France)</v>
      </c>
      <c r="D167" s="102" t="str">
        <f t="shared" si="28"/>
        <v>0</v>
      </c>
      <c r="E167" s="103" t="str">
        <f t="shared" si="29"/>
        <v/>
      </c>
      <c r="F167" s="103" t="str">
        <f t="shared" si="30"/>
        <v>Tayla Bruce (New Zealand)</v>
      </c>
      <c r="G167" s="104">
        <f>SUM(SUMIFS(Results!C:C,Results!$B:$B,$A167,Results!$J:$J,$C167),SUMIFS(Results!G:G,Results!$J:$J,$A167,Results!$B:$B,$C167))</f>
        <v>0</v>
      </c>
      <c r="H167" s="104">
        <f>SUM(SUMIFS(Results!D:D,Results!$B:$B,$A167,Results!$J:$J,$C167),SUMIFS(Results!H:H,Results!$J:$J,$A167,Results!$B:$B,$C167))</f>
        <v>0</v>
      </c>
      <c r="I167" s="104">
        <f>SUM(SUMIFS(Results!E:E,Results!$B:$B,$A167,Results!$J:$J,$C167),SUMIFS(Results!I:I,Results!$J:$J,$A167,Results!$B:$B,$C167))</f>
        <v>0</v>
      </c>
      <c r="J167" s="104">
        <f>SUM(SUMIFS(Results!R:R,Results!$B:$B,$A167,Results!$J:$J,$C167)/2,SUMIFS(Results!$X:$X,Results!$J:$J,$A167,Results!$B:$B,$C167)/2)</f>
        <v>0</v>
      </c>
      <c r="K167" s="104">
        <f>SUM(SUMIFS(Results!G:G,Results!$B:$B,$A167,Results!$J:$J,$C167),SUMIFS(Results!C:C,Results!$J:$J,$A167,Results!$B:$B,$C167))</f>
        <v>0</v>
      </c>
      <c r="L167" s="104">
        <f>SUM(SUMIFS(Results!H:H,Results!$B:$B,$A167,Results!$J:$J,$C167),SUMIFS(Results!D:D,Results!$J:$J,$A167,Results!$B:$B,$C167))</f>
        <v>0</v>
      </c>
      <c r="M167" s="104">
        <f>SUM(SUMIFS(Results!I:I,Results!$B:$B,$A167,Results!$J:$J,$C167),SUMIFS(Results!E:E,Results!$J:$J,$A167,Results!$B:$B,$C167))</f>
        <v>0</v>
      </c>
      <c r="N167" s="105">
        <f>SUM(SUMIFS(Results!X:X,Results!$B:$B,$A167,Results!$J:$J,$C167)/2,SUMIFS(Results!$R:$R,Results!$J:$J,$A167,Results!$B:$B,$C167)/2)</f>
        <v>0</v>
      </c>
    </row>
    <row r="168" spans="1:96" s="106" customFormat="1" ht="15" customHeight="1">
      <c r="A168" s="101" t="str">
        <f>A167</f>
        <v>Tayla Bruce (New Zealand)</v>
      </c>
      <c r="B168" s="102" t="s">
        <v>83</v>
      </c>
      <c r="C168" s="101" t="str">
        <f>C161</f>
        <v>Pian Lai (Macao China )</v>
      </c>
      <c r="D168" s="102" t="str">
        <f t="shared" si="28"/>
        <v>0</v>
      </c>
      <c r="E168" s="103" t="str">
        <f t="shared" si="29"/>
        <v/>
      </c>
      <c r="F168" s="103" t="str">
        <f t="shared" si="30"/>
        <v>Tayla Bruce (New Zealand)</v>
      </c>
      <c r="G168" s="104">
        <f>SUM(SUMIFS(Results!C:C,Results!$B:$B,$A168,Results!$J:$J,$C168),SUMIFS(Results!G:G,Results!$J:$J,$A168,Results!$B:$B,$C168))</f>
        <v>0</v>
      </c>
      <c r="H168" s="104">
        <f>SUM(SUMIFS(Results!D:D,Results!$B:$B,$A168,Results!$J:$J,$C168),SUMIFS(Results!H:H,Results!$J:$J,$A168,Results!$B:$B,$C168))</f>
        <v>0</v>
      </c>
      <c r="I168" s="104">
        <f>SUM(SUMIFS(Results!E:E,Results!$B:$B,$A168,Results!$J:$J,$C168),SUMIFS(Results!I:I,Results!$J:$J,$A168,Results!$B:$B,$C168))</f>
        <v>0</v>
      </c>
      <c r="J168" s="104">
        <f>SUM(SUMIFS(Results!R:R,Results!$B:$B,$A168,Results!$J:$J,$C168)/2,SUMIFS(Results!$X:$X,Results!$J:$J,$A168,Results!$B:$B,$C168)/2)</f>
        <v>0</v>
      </c>
      <c r="K168" s="104">
        <f>SUM(SUMIFS(Results!G:G,Results!$B:$B,$A168,Results!$J:$J,$C168),SUMIFS(Results!C:C,Results!$J:$J,$A168,Results!$B:$B,$C168))</f>
        <v>0</v>
      </c>
      <c r="L168" s="104">
        <f>SUM(SUMIFS(Results!H:H,Results!$B:$B,$A168,Results!$J:$J,$C168),SUMIFS(Results!D:D,Results!$J:$J,$A168,Results!$B:$B,$C168))</f>
        <v>0</v>
      </c>
      <c r="M168" s="104">
        <f>SUM(SUMIFS(Results!I:I,Results!$B:$B,$A168,Results!$J:$J,$C168),SUMIFS(Results!E:E,Results!$J:$J,$A168,Results!$B:$B,$C168))</f>
        <v>0</v>
      </c>
      <c r="N168" s="105">
        <f>SUM(SUMIFS(Results!X:X,Results!$B:$B,$A168,Results!$J:$J,$C168)/2,SUMIFS(Results!$R:$R,Results!$J:$J,$A168,Results!$B:$B,$C168)/2)</f>
        <v>0</v>
      </c>
    </row>
    <row r="169" spans="1:96" s="106" customFormat="1" ht="15" customHeight="1">
      <c r="A169" s="101" t="str">
        <f>C159</f>
        <v>Lephai Marea Modutlwa (Botswana)</v>
      </c>
      <c r="B169" s="102" t="s">
        <v>83</v>
      </c>
      <c r="C169" s="101" t="str">
        <f>C160</f>
        <v>Cindy Royet  (France)</v>
      </c>
      <c r="D169" s="102" t="str">
        <f t="shared" si="28"/>
        <v>0</v>
      </c>
      <c r="E169" s="103" t="str">
        <f t="shared" si="29"/>
        <v/>
      </c>
      <c r="F169" s="103" t="str">
        <f t="shared" si="30"/>
        <v>Lephai Marea Modutlwa (Botswana)</v>
      </c>
      <c r="G169" s="104">
        <f>SUM(SUMIFS(Results!C:C,Results!$B:$B,$A169,Results!$J:$J,$C169),SUMIFS(Results!G:G,Results!$J:$J,$A169,Results!$B:$B,$C169))</f>
        <v>0</v>
      </c>
      <c r="H169" s="104">
        <f>SUM(SUMIFS(Results!D:D,Results!$B:$B,$A169,Results!$J:$J,$C169),SUMIFS(Results!H:H,Results!$J:$J,$A169,Results!$B:$B,$C169))</f>
        <v>0</v>
      </c>
      <c r="I169" s="104">
        <f>SUM(SUMIFS(Results!E:E,Results!$B:$B,$A169,Results!$J:$J,$C169),SUMIFS(Results!I:I,Results!$J:$J,$A169,Results!$B:$B,$C169))</f>
        <v>0</v>
      </c>
      <c r="J169" s="104">
        <f>SUM(SUMIFS(Results!R:R,Results!$B:$B,$A169,Results!$J:$J,$C169)/2,SUMIFS(Results!$X:$X,Results!$J:$J,$A169,Results!$B:$B,$C169)/2)</f>
        <v>0</v>
      </c>
      <c r="K169" s="104">
        <f>SUM(SUMIFS(Results!G:G,Results!$B:$B,$A169,Results!$J:$J,$C169),SUMIFS(Results!C:C,Results!$J:$J,$A169,Results!$B:$B,$C169))</f>
        <v>0</v>
      </c>
      <c r="L169" s="104">
        <f>SUM(SUMIFS(Results!H:H,Results!$B:$B,$A169,Results!$J:$J,$C169),SUMIFS(Results!D:D,Results!$J:$J,$A169,Results!$B:$B,$C169))</f>
        <v>0</v>
      </c>
      <c r="M169" s="104">
        <f>SUM(SUMIFS(Results!I:I,Results!$B:$B,$A169,Results!$J:$J,$C169),SUMIFS(Results!E:E,Results!$J:$J,$A169,Results!$B:$B,$C169))</f>
        <v>0</v>
      </c>
      <c r="N169" s="105">
        <f>SUM(SUMIFS(Results!X:X,Results!$B:$B,$A169,Results!$J:$J,$C169)/2,SUMIFS(Results!$R:$R,Results!$J:$J,$A169,Results!$B:$B,$C169)/2)</f>
        <v>0</v>
      </c>
    </row>
    <row r="170" spans="1:96" s="106" customFormat="1" ht="15" customHeight="1">
      <c r="A170" s="101" t="str">
        <f>A169</f>
        <v>Lephai Marea Modutlwa (Botswana)</v>
      </c>
      <c r="B170" s="102" t="s">
        <v>83</v>
      </c>
      <c r="C170" s="101" t="str">
        <f>C161</f>
        <v>Pian Lai (Macao China )</v>
      </c>
      <c r="D170" s="102" t="str">
        <f t="shared" si="28"/>
        <v>0</v>
      </c>
      <c r="E170" s="103" t="str">
        <f t="shared" si="29"/>
        <v/>
      </c>
      <c r="F170" s="103" t="str">
        <f t="shared" si="30"/>
        <v>Lephai Marea Modutlwa (Botswana)</v>
      </c>
      <c r="G170" s="104">
        <f>SUM(SUMIFS(Results!C:C,Results!$B:$B,$A170,Results!$J:$J,$C170),SUMIFS(Results!G:G,Results!$J:$J,$A170,Results!$B:$B,$C170))</f>
        <v>0</v>
      </c>
      <c r="H170" s="104">
        <f>SUM(SUMIFS(Results!D:D,Results!$B:$B,$A170,Results!$J:$J,$C170),SUMIFS(Results!H:H,Results!$J:$J,$A170,Results!$B:$B,$C170))</f>
        <v>0</v>
      </c>
      <c r="I170" s="104">
        <f>SUM(SUMIFS(Results!E:E,Results!$B:$B,$A170,Results!$J:$J,$C170),SUMIFS(Results!I:I,Results!$J:$J,$A170,Results!$B:$B,$C170))</f>
        <v>0</v>
      </c>
      <c r="J170" s="104">
        <f>SUM(SUMIFS(Results!R:R,Results!$B:$B,$A170,Results!$J:$J,$C170)/2,SUMIFS(Results!$X:$X,Results!$J:$J,$A170,Results!$B:$B,$C170)/2)</f>
        <v>0</v>
      </c>
      <c r="K170" s="104">
        <f>SUM(SUMIFS(Results!G:G,Results!$B:$B,$A170,Results!$J:$J,$C170),SUMIFS(Results!C:C,Results!$J:$J,$A170,Results!$B:$B,$C170))</f>
        <v>0</v>
      </c>
      <c r="L170" s="104">
        <f>SUM(SUMIFS(Results!H:H,Results!$B:$B,$A170,Results!$J:$J,$C170),SUMIFS(Results!D:D,Results!$J:$J,$A170,Results!$B:$B,$C170))</f>
        <v>0</v>
      </c>
      <c r="M170" s="104">
        <f>SUM(SUMIFS(Results!I:I,Results!$B:$B,$A170,Results!$J:$J,$C170),SUMIFS(Results!E:E,Results!$J:$J,$A170,Results!$B:$B,$C170))</f>
        <v>0</v>
      </c>
      <c r="N170" s="105">
        <f>SUM(SUMIFS(Results!X:X,Results!$B:$B,$A170,Results!$J:$J,$C170)/2,SUMIFS(Results!$R:$R,Results!$J:$J,$A170,Results!$B:$B,$C170)/2)</f>
        <v>0</v>
      </c>
    </row>
    <row r="171" spans="1:96" s="106" customFormat="1" ht="15" customHeight="1" thickBot="1">
      <c r="A171" s="101" t="str">
        <f>C160</f>
        <v>Cindy Royet  (France)</v>
      </c>
      <c r="B171" s="102" t="s">
        <v>83</v>
      </c>
      <c r="C171" s="101" t="str">
        <f>C161</f>
        <v>Pian Lai (Macao China )</v>
      </c>
      <c r="D171" s="102" t="str">
        <f t="shared" si="28"/>
        <v>0</v>
      </c>
      <c r="E171" s="103" t="str">
        <f t="shared" si="29"/>
        <v/>
      </c>
      <c r="F171" s="103" t="str">
        <f t="shared" si="30"/>
        <v>Cindy Royet  (France)</v>
      </c>
      <c r="G171" s="104">
        <f>SUM(SUMIFS(Results!C:C,Results!$B:$B,$A171,Results!$J:$J,$C171),SUMIFS(Results!G:G,Results!$J:$J,$A171,Results!$B:$B,$C171))</f>
        <v>0</v>
      </c>
      <c r="H171" s="104">
        <f>SUM(SUMIFS(Results!D:D,Results!$B:$B,$A171,Results!$J:$J,$C171),SUMIFS(Results!H:H,Results!$J:$J,$A171,Results!$B:$B,$C171))</f>
        <v>0</v>
      </c>
      <c r="I171" s="104">
        <f>SUM(SUMIFS(Results!E:E,Results!$B:$B,$A171,Results!$J:$J,$C171),SUMIFS(Results!I:I,Results!$J:$J,$A171,Results!$B:$B,$C171))</f>
        <v>0</v>
      </c>
      <c r="J171" s="104">
        <f>SUM(SUMIFS(Results!R:R,Results!$B:$B,$A171,Results!$J:$J,$C171)/2,SUMIFS(Results!$X:$X,Results!$J:$J,$A171,Results!$B:$B,$C171)/2)</f>
        <v>0</v>
      </c>
      <c r="K171" s="104">
        <f>SUM(SUMIFS(Results!G:G,Results!$B:$B,$A171,Results!$J:$J,$C171),SUMIFS(Results!C:C,Results!$J:$J,$A171,Results!$B:$B,$C171))</f>
        <v>0</v>
      </c>
      <c r="L171" s="104">
        <f>SUM(SUMIFS(Results!H:H,Results!$B:$B,$A171,Results!$J:$J,$C171),SUMIFS(Results!D:D,Results!$J:$J,$A171,Results!$B:$B,$C171))</f>
        <v>0</v>
      </c>
      <c r="M171" s="104">
        <f>SUM(SUMIFS(Results!I:I,Results!$B:$B,$A171,Results!$J:$J,$C171),SUMIFS(Results!E:E,Results!$J:$J,$A171,Results!$B:$B,$C171))</f>
        <v>0</v>
      </c>
      <c r="N171" s="105">
        <f>SUM(SUMIFS(Results!X:X,Results!$B:$B,$A171,Results!$J:$J,$C171)/2,SUMIFS(Results!$R:$R,Results!$J:$J,$A171,Results!$B:$B,$C171)/2)</f>
        <v>0</v>
      </c>
    </row>
    <row r="172" spans="1:96" s="96" customFormat="1" ht="21" customHeight="1" thickBot="1">
      <c r="A172" s="307"/>
      <c r="B172" s="307"/>
      <c r="C172" s="307"/>
      <c r="D172" s="307"/>
      <c r="E172" s="307"/>
      <c r="F172" s="307"/>
      <c r="G172" s="307"/>
      <c r="H172" s="307"/>
      <c r="I172" s="307"/>
      <c r="J172" s="307"/>
      <c r="K172" s="307"/>
      <c r="L172" s="307"/>
      <c r="M172" s="307"/>
      <c r="N172" s="307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</row>
    <row r="173" spans="1:96" s="96" customFormat="1" ht="21" customHeight="1" thickBot="1">
      <c r="A173" s="308" t="s">
        <v>526</v>
      </c>
      <c r="B173" s="309"/>
      <c r="C173" s="309"/>
      <c r="D173" s="309"/>
      <c r="E173" s="309"/>
      <c r="F173" s="309"/>
      <c r="G173" s="309"/>
      <c r="H173" s="309"/>
      <c r="I173" s="309"/>
      <c r="J173" s="309"/>
      <c r="K173" s="309"/>
      <c r="L173" s="309"/>
      <c r="M173" s="309"/>
      <c r="N173" s="310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</row>
    <row r="174" spans="1:96" s="91" customFormat="1" ht="39.950000000000003" customHeight="1">
      <c r="A174" s="311" t="s">
        <v>584</v>
      </c>
      <c r="B174" s="311"/>
      <c r="C174" s="311" t="s">
        <v>585</v>
      </c>
      <c r="D174" s="311" t="s">
        <v>586</v>
      </c>
      <c r="E174" s="311" t="s">
        <v>587</v>
      </c>
      <c r="F174" s="311" t="s">
        <v>588</v>
      </c>
      <c r="G174" s="313" t="s">
        <v>589</v>
      </c>
      <c r="H174" s="314"/>
      <c r="I174" s="314"/>
      <c r="J174" s="314"/>
      <c r="K174" s="314"/>
      <c r="L174" s="314"/>
      <c r="M174" s="314"/>
      <c r="N174" s="315"/>
      <c r="BX174" s="306" t="s">
        <v>590</v>
      </c>
      <c r="BY174" s="306"/>
      <c r="BZ174" s="306"/>
      <c r="CA174" s="306"/>
      <c r="CB174" s="306"/>
      <c r="CC174" s="306"/>
      <c r="CD174" s="306"/>
      <c r="CE174" s="306"/>
      <c r="CF174" s="306"/>
      <c r="CG174" s="306"/>
      <c r="CH174" s="306"/>
      <c r="CI174" s="306"/>
      <c r="CJ174" s="306"/>
      <c r="CK174" s="306"/>
      <c r="CL174" s="306"/>
      <c r="CM174" s="306"/>
      <c r="CN174" s="306"/>
      <c r="CO174" s="306"/>
      <c r="CP174" s="306"/>
      <c r="CQ174" s="306"/>
      <c r="CR174" s="306"/>
    </row>
    <row r="175" spans="1:96" s="91" customFormat="1" ht="39.950000000000003" customHeight="1">
      <c r="A175" s="312"/>
      <c r="B175" s="312"/>
      <c r="C175" s="312"/>
      <c r="D175" s="312"/>
      <c r="E175" s="312"/>
      <c r="F175" s="312"/>
      <c r="G175" s="98" t="s">
        <v>591</v>
      </c>
      <c r="H175" s="99" t="s">
        <v>592</v>
      </c>
      <c r="I175" s="99" t="s">
        <v>593</v>
      </c>
      <c r="J175" s="99" t="s">
        <v>561</v>
      </c>
      <c r="K175" s="98" t="s">
        <v>591</v>
      </c>
      <c r="L175" s="99" t="s">
        <v>592</v>
      </c>
      <c r="M175" s="99" t="s">
        <v>593</v>
      </c>
      <c r="N175" s="100" t="s">
        <v>561</v>
      </c>
    </row>
    <row r="176" spans="1:96" s="106" customFormat="1" ht="15" customHeight="1">
      <c r="A176" s="101" t="str">
        <f>IF('Group Calculations'!A75="","",'Group Calculations'!A75)</f>
        <v>Marianne Kuenzle (Switzerland )</v>
      </c>
      <c r="B176" s="102" t="s">
        <v>83</v>
      </c>
      <c r="C176" s="101" t="str">
        <f>IF('Group Calculations'!$A76="","",'Group Calculations'!$A76)</f>
        <v>Caroline Whitehead (Isle Of Man)</v>
      </c>
      <c r="D176" s="102" t="str">
        <f t="shared" ref="D176:D190" si="31">IF(E176="","0",1)</f>
        <v>0</v>
      </c>
      <c r="E176" s="103" t="str">
        <f t="shared" ref="E176:E190" si="32">IF(AND(G176=0,K176=0),"",IF(J176&gt;N176,A176,IF(J176=N176,IF(I176&gt;M176,A176,C176),C176)))</f>
        <v/>
      </c>
      <c r="F176" s="103" t="str">
        <f>IF(D176=0,"",IF(E176=A176,C176,A176))</f>
        <v>Marianne Kuenzle (Switzerland )</v>
      </c>
      <c r="G176" s="104">
        <f>SUM(SUMIFS(Results!C:C,Results!$B:$B,$A176,Results!$J:$J,$C176),SUMIFS(Results!G:G,Results!$J:$J,$A176,Results!$B:$B,$C176))</f>
        <v>0</v>
      </c>
      <c r="H176" s="104">
        <f>SUM(SUMIFS(Results!D:D,Results!$B:$B,$A176,Results!$J:$J,$C176),SUMIFS(Results!H:H,Results!$J:$J,$A176,Results!$B:$B,$C176))</f>
        <v>0</v>
      </c>
      <c r="I176" s="104">
        <f>SUM(SUMIFS(Results!E:E,Results!$B:$B,$A176,Results!$J:$J,$C176),SUMIFS(Results!I:I,Results!$J:$J,$A176,Results!$B:$B,$C176))</f>
        <v>0</v>
      </c>
      <c r="J176" s="104">
        <f>SUM(SUMIFS(Results!R:R,Results!$B:$B,$A176,Results!$J:$J,$C176)/2,SUMIFS(Results!$X:$X,Results!$J:$J,$A176,Results!$B:$B,$C176)/2)</f>
        <v>0</v>
      </c>
      <c r="K176" s="104">
        <f>SUM(SUMIFS(Results!G:G,Results!$B:$B,$A176,Results!$J:$J,$C176),SUMIFS(Results!C:C,Results!$J:$J,$A176,Results!$B:$B,$C176))</f>
        <v>0</v>
      </c>
      <c r="L176" s="104">
        <f>SUM(SUMIFS(Results!H:H,Results!$B:$B,$A176,Results!$J:$J,$C176),SUMIFS(Results!D:D,Results!$J:$J,$A176,Results!$B:$B,$C176))</f>
        <v>0</v>
      </c>
      <c r="M176" s="104">
        <f>SUM(SUMIFS(Results!I:I,Results!$B:$B,$A176,Results!$J:$J,$C176),SUMIFS(Results!E:E,Results!$J:$J,$A176,Results!$B:$B,$C176))</f>
        <v>0</v>
      </c>
      <c r="N176" s="105">
        <f>SUM(SUMIFS(Results!X:X,Results!$B:$B,$A176,Results!$J:$J,$C176)/2,SUMIFS(Results!$R:$R,Results!$J:$J,$A176,Results!$B:$B,$C176)/2)</f>
        <v>0</v>
      </c>
    </row>
    <row r="177" spans="1:24" s="106" customFormat="1" ht="15" customHeight="1">
      <c r="A177" s="101" t="str">
        <f>A176</f>
        <v>Marianne Kuenzle (Switzerland )</v>
      </c>
      <c r="B177" s="102" t="s">
        <v>83</v>
      </c>
      <c r="C177" s="101" t="str">
        <f>IF('Group Calculations'!$A77="","",'Group Calculations'!$A77)</f>
        <v>Sandra Hazel Bailie MBE (Ireland )</v>
      </c>
      <c r="D177" s="102" t="str">
        <f t="shared" si="31"/>
        <v>0</v>
      </c>
      <c r="E177" s="103" t="str">
        <f t="shared" si="32"/>
        <v/>
      </c>
      <c r="F177" s="103" t="str">
        <f t="shared" ref="F177:F190" si="33">IF(D177=0,"",IF(E177=A177,C177,A177))</f>
        <v>Marianne Kuenzle (Switzerland )</v>
      </c>
      <c r="G177" s="104">
        <f>SUM(SUMIFS(Results!C:C,Results!$B:$B,$A177,Results!$J:$J,$C177),SUMIFS(Results!G:G,Results!$J:$J,$A177,Results!$B:$B,$C177))</f>
        <v>0</v>
      </c>
      <c r="H177" s="104">
        <f>SUM(SUMIFS(Results!D:D,Results!$B:$B,$A177,Results!$J:$J,$C177),SUMIFS(Results!H:H,Results!$J:$J,$A177,Results!$B:$B,$C177))</f>
        <v>0</v>
      </c>
      <c r="I177" s="104">
        <f>SUM(SUMIFS(Results!E:E,Results!$B:$B,$A177,Results!$J:$J,$C177),SUMIFS(Results!I:I,Results!$J:$J,$A177,Results!$B:$B,$C177))</f>
        <v>0</v>
      </c>
      <c r="J177" s="104">
        <f>SUM(SUMIFS(Results!R:R,Results!$B:$B,$A177,Results!$J:$J,$C177)/2,SUMIFS(Results!$X:$X,Results!$J:$J,$A177,Results!$B:$B,$C177)/2)</f>
        <v>0</v>
      </c>
      <c r="K177" s="104">
        <f>SUM(SUMIFS(Results!G:G,Results!$B:$B,$A177,Results!$J:$J,$C177),SUMIFS(Results!C:C,Results!$J:$J,$A177,Results!$B:$B,$C177))</f>
        <v>0</v>
      </c>
      <c r="L177" s="104">
        <f>SUM(SUMIFS(Results!H:H,Results!$B:$B,$A177,Results!$J:$J,$C177),SUMIFS(Results!D:D,Results!$J:$J,$A177,Results!$B:$B,$C177))</f>
        <v>0</v>
      </c>
      <c r="M177" s="104">
        <f>SUM(SUMIFS(Results!I:I,Results!$B:$B,$A177,Results!$J:$J,$C177),SUMIFS(Results!E:E,Results!$J:$J,$A177,Results!$B:$B,$C177))</f>
        <v>0</v>
      </c>
      <c r="N177" s="105">
        <f>SUM(SUMIFS(Results!X:X,Results!$B:$B,$A177,Results!$J:$J,$C177)/2,SUMIFS(Results!$R:$R,Results!$J:$J,$A177,Results!$B:$B,$C177)/2)</f>
        <v>0</v>
      </c>
    </row>
    <row r="178" spans="1:24" s="106" customFormat="1" ht="15" customHeight="1">
      <c r="A178" s="101" t="str">
        <f>A177</f>
        <v>Marianne Kuenzle (Switzerland )</v>
      </c>
      <c r="B178" s="102" t="s">
        <v>83</v>
      </c>
      <c r="C178" s="101" t="str">
        <f>IF('Group Calculations'!$A78="","",'Group Calculations'!$A78)</f>
        <v>Yvonne Olivier (Namibia)</v>
      </c>
      <c r="D178" s="102" t="str">
        <f t="shared" si="31"/>
        <v>0</v>
      </c>
      <c r="E178" s="103" t="str">
        <f t="shared" si="32"/>
        <v/>
      </c>
      <c r="F178" s="103" t="str">
        <f t="shared" si="33"/>
        <v>Marianne Kuenzle (Switzerland )</v>
      </c>
      <c r="G178" s="104">
        <f>SUM(SUMIFS(Results!C:C,Results!$B:$B,$A178,Results!$J:$J,$C178),SUMIFS(Results!G:G,Results!$J:$J,$A178,Results!$B:$B,$C178))</f>
        <v>0</v>
      </c>
      <c r="H178" s="104">
        <f>SUM(SUMIFS(Results!D:D,Results!$B:$B,$A178,Results!$J:$J,$C178),SUMIFS(Results!H:H,Results!$J:$J,$A178,Results!$B:$B,$C178))</f>
        <v>0</v>
      </c>
      <c r="I178" s="104">
        <f>SUM(SUMIFS(Results!E:E,Results!$B:$B,$A178,Results!$J:$J,$C178),SUMIFS(Results!I:I,Results!$J:$J,$A178,Results!$B:$B,$C178))</f>
        <v>0</v>
      </c>
      <c r="J178" s="104">
        <f>SUM(SUMIFS(Results!R:R,Results!$B:$B,$A178,Results!$J:$J,$C178)/2,SUMIFS(Results!$X:$X,Results!$J:$J,$A178,Results!$B:$B,$C178)/2)</f>
        <v>0</v>
      </c>
      <c r="K178" s="104">
        <f>SUM(SUMIFS(Results!G:G,Results!$B:$B,$A178,Results!$J:$J,$C178),SUMIFS(Results!C:C,Results!$J:$J,$A178,Results!$B:$B,$C178))</f>
        <v>0</v>
      </c>
      <c r="L178" s="104">
        <f>SUM(SUMIFS(Results!H:H,Results!$B:$B,$A178,Results!$J:$J,$C178),SUMIFS(Results!D:D,Results!$J:$J,$A178,Results!$B:$B,$C178))</f>
        <v>0</v>
      </c>
      <c r="M178" s="104">
        <f>SUM(SUMIFS(Results!I:I,Results!$B:$B,$A178,Results!$J:$J,$C178),SUMIFS(Results!E:E,Results!$J:$J,$A178,Results!$B:$B,$C178))</f>
        <v>0</v>
      </c>
      <c r="N178" s="105">
        <f>SUM(SUMIFS(Results!X:X,Results!$B:$B,$A178,Results!$J:$J,$C178)/2,SUMIFS(Results!$R:$R,Results!$J:$J,$A178,Results!$B:$B,$C178)/2)</f>
        <v>0</v>
      </c>
    </row>
    <row r="179" spans="1:24" s="106" customFormat="1" ht="15" customHeight="1">
      <c r="A179" s="101" t="str">
        <f>A178</f>
        <v>Marianne Kuenzle (Switzerland )</v>
      </c>
      <c r="B179" s="102" t="s">
        <v>83</v>
      </c>
      <c r="C179" s="101" t="str">
        <f>IF('Group Calculations'!$A79="","",'Group Calculations'!$A79)</f>
        <v>Rosemary Ogier (Guernsey )</v>
      </c>
      <c r="D179" s="102" t="str">
        <f t="shared" si="31"/>
        <v>0</v>
      </c>
      <c r="E179" s="103" t="str">
        <f t="shared" si="32"/>
        <v/>
      </c>
      <c r="F179" s="103" t="str">
        <f t="shared" si="33"/>
        <v>Marianne Kuenzle (Switzerland )</v>
      </c>
      <c r="G179" s="104">
        <f>SUM(SUMIFS(Results!C:C,Results!$B:$B,$A179,Results!$J:$J,$C179),SUMIFS(Results!G:G,Results!$J:$J,$A179,Results!$B:$B,$C179))</f>
        <v>0</v>
      </c>
      <c r="H179" s="104">
        <f>SUM(SUMIFS(Results!D:D,Results!$B:$B,$A179,Results!$J:$J,$C179),SUMIFS(Results!H:H,Results!$J:$J,$A179,Results!$B:$B,$C179))</f>
        <v>0</v>
      </c>
      <c r="I179" s="104">
        <f>SUM(SUMIFS(Results!E:E,Results!$B:$B,$A179,Results!$J:$J,$C179),SUMIFS(Results!I:I,Results!$J:$J,$A179,Results!$B:$B,$C179))</f>
        <v>0</v>
      </c>
      <c r="J179" s="104">
        <f>SUM(SUMIFS(Results!R:R,Results!$B:$B,$A179,Results!$J:$J,$C179)/2,SUMIFS(Results!$X:$X,Results!$J:$J,$A179,Results!$B:$B,$C179)/2)</f>
        <v>0</v>
      </c>
      <c r="K179" s="104">
        <f>SUM(SUMIFS(Results!G:G,Results!$B:$B,$A179,Results!$J:$J,$C179),SUMIFS(Results!C:C,Results!$J:$J,$A179,Results!$B:$B,$C179))</f>
        <v>0</v>
      </c>
      <c r="L179" s="104">
        <f>SUM(SUMIFS(Results!H:H,Results!$B:$B,$A179,Results!$J:$J,$C179),SUMIFS(Results!D:D,Results!$J:$J,$A179,Results!$B:$B,$C179))</f>
        <v>0</v>
      </c>
      <c r="M179" s="104">
        <f>SUM(SUMIFS(Results!I:I,Results!$B:$B,$A179,Results!$J:$J,$C179),SUMIFS(Results!E:E,Results!$J:$J,$A179,Results!$B:$B,$C179))</f>
        <v>0</v>
      </c>
      <c r="N179" s="105">
        <f>SUM(SUMIFS(Results!X:X,Results!$B:$B,$A179,Results!$J:$J,$C179)/2,SUMIFS(Results!$R:$R,Results!$J:$J,$A179,Results!$B:$B,$C179)/2)</f>
        <v>0</v>
      </c>
    </row>
    <row r="180" spans="1:24" s="106" customFormat="1" ht="15" customHeight="1">
      <c r="A180" s="101" t="str">
        <f>A179</f>
        <v>Marianne Kuenzle (Switzerland )</v>
      </c>
      <c r="B180" s="102" t="s">
        <v>83</v>
      </c>
      <c r="C180" s="101" t="str">
        <f>IF('Group Calculations'!$A80="","",'Group Calculations'!$A80)</f>
        <v>Rebecca McMillan (England )</v>
      </c>
      <c r="D180" s="102" t="str">
        <f t="shared" si="31"/>
        <v>0</v>
      </c>
      <c r="E180" s="103" t="str">
        <f t="shared" si="32"/>
        <v/>
      </c>
      <c r="F180" s="103" t="str">
        <f t="shared" si="33"/>
        <v>Marianne Kuenzle (Switzerland )</v>
      </c>
      <c r="G180" s="104">
        <f>SUM(SUMIFS(Results!C:C,Results!$B:$B,$A180,Results!$J:$J,$C180),SUMIFS(Results!G:G,Results!$J:$J,$A180,Results!$B:$B,$C180))</f>
        <v>0</v>
      </c>
      <c r="H180" s="104">
        <f>SUM(SUMIFS(Results!D:D,Results!$B:$B,$A180,Results!$J:$J,$C180),SUMIFS(Results!H:H,Results!$J:$J,$A180,Results!$B:$B,$C180))</f>
        <v>0</v>
      </c>
      <c r="I180" s="104">
        <f>SUM(SUMIFS(Results!E:E,Results!$B:$B,$A180,Results!$J:$J,$C180),SUMIFS(Results!I:I,Results!$J:$J,$A180,Results!$B:$B,$C180))</f>
        <v>0</v>
      </c>
      <c r="J180" s="104">
        <f>SUM(SUMIFS(Results!R:R,Results!$B:$B,$A180,Results!$J:$J,$C180)/2,SUMIFS(Results!$X:$X,Results!$J:$J,$A180,Results!$B:$B,$C180)/2)</f>
        <v>0</v>
      </c>
      <c r="K180" s="104">
        <f>SUM(SUMIFS(Results!G:G,Results!$B:$B,$A180,Results!$J:$J,$C180),SUMIFS(Results!C:C,Results!$J:$J,$A180,Results!$B:$B,$C180))</f>
        <v>0</v>
      </c>
      <c r="L180" s="104">
        <f>SUM(SUMIFS(Results!H:H,Results!$B:$B,$A180,Results!$J:$J,$C180),SUMIFS(Results!D:D,Results!$J:$J,$A180,Results!$B:$B,$C180))</f>
        <v>0</v>
      </c>
      <c r="M180" s="104">
        <f>SUM(SUMIFS(Results!I:I,Results!$B:$B,$A180,Results!$J:$J,$C180),SUMIFS(Results!E:E,Results!$J:$J,$A180,Results!$B:$B,$C180))</f>
        <v>0</v>
      </c>
      <c r="N180" s="105">
        <f>SUM(SUMIFS(Results!X:X,Results!$B:$B,$A180,Results!$J:$J,$C180)/2,SUMIFS(Results!$R:$R,Results!$J:$J,$A180,Results!$B:$B,$C180)/2)</f>
        <v>0</v>
      </c>
    </row>
    <row r="181" spans="1:24" s="106" customFormat="1" ht="15" customHeight="1">
      <c r="A181" s="101" t="str">
        <f>C176</f>
        <v>Caroline Whitehead (Isle Of Man)</v>
      </c>
      <c r="B181" s="102" t="s">
        <v>83</v>
      </c>
      <c r="C181" s="101" t="str">
        <f>C177</f>
        <v>Sandra Hazel Bailie MBE (Ireland )</v>
      </c>
      <c r="D181" s="102" t="str">
        <f t="shared" si="31"/>
        <v>0</v>
      </c>
      <c r="E181" s="103" t="str">
        <f t="shared" si="32"/>
        <v/>
      </c>
      <c r="F181" s="103" t="str">
        <f t="shared" si="33"/>
        <v>Caroline Whitehead (Isle Of Man)</v>
      </c>
      <c r="G181" s="104">
        <f>SUM(SUMIFS(Results!C:C,Results!$B:$B,$A181,Results!$J:$J,$C181),SUMIFS(Results!G:G,Results!$J:$J,$A181,Results!$B:$B,$C181))</f>
        <v>0</v>
      </c>
      <c r="H181" s="104">
        <f>SUM(SUMIFS(Results!D:D,Results!$B:$B,$A181,Results!$J:$J,$C181),SUMIFS(Results!H:H,Results!$J:$J,$A181,Results!$B:$B,$C181))</f>
        <v>0</v>
      </c>
      <c r="I181" s="104">
        <f>SUM(SUMIFS(Results!E:E,Results!$B:$B,$A181,Results!$J:$J,$C181),SUMIFS(Results!I:I,Results!$J:$J,$A181,Results!$B:$B,$C181))</f>
        <v>0</v>
      </c>
      <c r="J181" s="104">
        <f>SUM(SUMIFS(Results!R:R,Results!$B:$B,$A181,Results!$J:$J,$C181)/2,SUMIFS(Results!$X:$X,Results!$J:$J,$A181,Results!$B:$B,$C181)/2)</f>
        <v>0</v>
      </c>
      <c r="K181" s="104">
        <f>SUM(SUMIFS(Results!G:G,Results!$B:$B,$A181,Results!$J:$J,$C181),SUMIFS(Results!C:C,Results!$J:$J,$A181,Results!$B:$B,$C181))</f>
        <v>0</v>
      </c>
      <c r="L181" s="104">
        <f>SUM(SUMIFS(Results!H:H,Results!$B:$B,$A181,Results!$J:$J,$C181),SUMIFS(Results!D:D,Results!$J:$J,$A181,Results!$B:$B,$C181))</f>
        <v>0</v>
      </c>
      <c r="M181" s="104">
        <f>SUM(SUMIFS(Results!I:I,Results!$B:$B,$A181,Results!$J:$J,$C181),SUMIFS(Results!E:E,Results!$J:$J,$A181,Results!$B:$B,$C181))</f>
        <v>0</v>
      </c>
      <c r="N181" s="105">
        <f>SUM(SUMIFS(Results!X:X,Results!$B:$B,$A181,Results!$J:$J,$C181)/2,SUMIFS(Results!$R:$R,Results!$J:$J,$A181,Results!$B:$B,$C181)/2)</f>
        <v>0</v>
      </c>
    </row>
    <row r="182" spans="1:24" s="106" customFormat="1" ht="15" customHeight="1">
      <c r="A182" s="101" t="str">
        <f>A181</f>
        <v>Caroline Whitehead (Isle Of Man)</v>
      </c>
      <c r="B182" s="102" t="s">
        <v>83</v>
      </c>
      <c r="C182" s="101" t="str">
        <f>C178</f>
        <v>Yvonne Olivier (Namibia)</v>
      </c>
      <c r="D182" s="102" t="str">
        <f t="shared" si="31"/>
        <v>0</v>
      </c>
      <c r="E182" s="103" t="str">
        <f t="shared" si="32"/>
        <v/>
      </c>
      <c r="F182" s="103" t="str">
        <f t="shared" si="33"/>
        <v>Caroline Whitehead (Isle Of Man)</v>
      </c>
      <c r="G182" s="104">
        <f>SUM(SUMIFS(Results!C:C,Results!$B:$B,$A182,Results!$J:$J,$C182),SUMIFS(Results!G:G,Results!$J:$J,$A182,Results!$B:$B,$C182))</f>
        <v>0</v>
      </c>
      <c r="H182" s="104">
        <f>SUM(SUMIFS(Results!D:D,Results!$B:$B,$A182,Results!$J:$J,$C182),SUMIFS(Results!H:H,Results!$J:$J,$A182,Results!$B:$B,$C182))</f>
        <v>0</v>
      </c>
      <c r="I182" s="104">
        <f>SUM(SUMIFS(Results!E:E,Results!$B:$B,$A182,Results!$J:$J,$C182),SUMIFS(Results!I:I,Results!$J:$J,$A182,Results!$B:$B,$C182))</f>
        <v>0</v>
      </c>
      <c r="J182" s="104">
        <f>SUM(SUMIFS(Results!R:R,Results!$B:$B,$A182,Results!$J:$J,$C182)/2,SUMIFS(Results!$X:$X,Results!$J:$J,$A182,Results!$B:$B,$C182)/2)</f>
        <v>0</v>
      </c>
      <c r="K182" s="104">
        <f>SUM(SUMIFS(Results!G:G,Results!$B:$B,$A182,Results!$J:$J,$C182),SUMIFS(Results!C:C,Results!$J:$J,$A182,Results!$B:$B,$C182))</f>
        <v>0</v>
      </c>
      <c r="L182" s="104">
        <f>SUM(SUMIFS(Results!H:H,Results!$B:$B,$A182,Results!$J:$J,$C182),SUMIFS(Results!D:D,Results!$J:$J,$A182,Results!$B:$B,$C182))</f>
        <v>0</v>
      </c>
      <c r="M182" s="104">
        <f>SUM(SUMIFS(Results!I:I,Results!$B:$B,$A182,Results!$J:$J,$C182),SUMIFS(Results!E:E,Results!$J:$J,$A182,Results!$B:$B,$C182))</f>
        <v>0</v>
      </c>
      <c r="N182" s="105">
        <f>SUM(SUMIFS(Results!X:X,Results!$B:$B,$A182,Results!$J:$J,$C182)/2,SUMIFS(Results!$R:$R,Results!$J:$J,$A182,Results!$B:$B,$C182)/2)</f>
        <v>0</v>
      </c>
    </row>
    <row r="183" spans="1:24" s="106" customFormat="1" ht="15" customHeight="1">
      <c r="A183" s="101" t="str">
        <f>A182</f>
        <v>Caroline Whitehead (Isle Of Man)</v>
      </c>
      <c r="B183" s="102" t="s">
        <v>83</v>
      </c>
      <c r="C183" s="101" t="str">
        <f>C179</f>
        <v>Rosemary Ogier (Guernsey )</v>
      </c>
      <c r="D183" s="102" t="str">
        <f t="shared" si="31"/>
        <v>0</v>
      </c>
      <c r="E183" s="103" t="str">
        <f t="shared" si="32"/>
        <v/>
      </c>
      <c r="F183" s="103" t="str">
        <f t="shared" si="33"/>
        <v>Caroline Whitehead (Isle Of Man)</v>
      </c>
      <c r="G183" s="104">
        <f>SUM(SUMIFS(Results!C:C,Results!$B:$B,$A183,Results!$J:$J,$C183),SUMIFS(Results!G:G,Results!$J:$J,$A183,Results!$B:$B,$C183))</f>
        <v>0</v>
      </c>
      <c r="H183" s="104">
        <f>SUM(SUMIFS(Results!D:D,Results!$B:$B,$A183,Results!$J:$J,$C183),SUMIFS(Results!H:H,Results!$J:$J,$A183,Results!$B:$B,$C183))</f>
        <v>0</v>
      </c>
      <c r="I183" s="104">
        <f>SUM(SUMIFS(Results!E:E,Results!$B:$B,$A183,Results!$J:$J,$C183),SUMIFS(Results!I:I,Results!$J:$J,$A183,Results!$B:$B,$C183))</f>
        <v>0</v>
      </c>
      <c r="J183" s="104">
        <f>SUM(SUMIFS(Results!R:R,Results!$B:$B,$A183,Results!$J:$J,$C183)/2,SUMIFS(Results!$X:$X,Results!$J:$J,$A183,Results!$B:$B,$C183)/2)</f>
        <v>0</v>
      </c>
      <c r="K183" s="104">
        <f>SUM(SUMIFS(Results!G:G,Results!$B:$B,$A183,Results!$J:$J,$C183),SUMIFS(Results!C:C,Results!$J:$J,$A183,Results!$B:$B,$C183))</f>
        <v>0</v>
      </c>
      <c r="L183" s="104">
        <f>SUM(SUMIFS(Results!H:H,Results!$B:$B,$A183,Results!$J:$J,$C183),SUMIFS(Results!D:D,Results!$J:$J,$A183,Results!$B:$B,$C183))</f>
        <v>0</v>
      </c>
      <c r="M183" s="104">
        <f>SUM(SUMIFS(Results!I:I,Results!$B:$B,$A183,Results!$J:$J,$C183),SUMIFS(Results!E:E,Results!$J:$J,$A183,Results!$B:$B,$C183))</f>
        <v>0</v>
      </c>
      <c r="N183" s="105">
        <f>SUM(SUMIFS(Results!X:X,Results!$B:$B,$A183,Results!$J:$J,$C183)/2,SUMIFS(Results!$R:$R,Results!$J:$J,$A183,Results!$B:$B,$C183)/2)</f>
        <v>0</v>
      </c>
    </row>
    <row r="184" spans="1:24" s="106" customFormat="1" ht="15" customHeight="1">
      <c r="A184" s="101" t="str">
        <f>A183</f>
        <v>Caroline Whitehead (Isle Of Man)</v>
      </c>
      <c r="B184" s="102" t="s">
        <v>83</v>
      </c>
      <c r="C184" s="101" t="str">
        <f>C180</f>
        <v>Rebecca McMillan (England )</v>
      </c>
      <c r="D184" s="102" t="str">
        <f t="shared" si="31"/>
        <v>0</v>
      </c>
      <c r="E184" s="103" t="str">
        <f t="shared" si="32"/>
        <v/>
      </c>
      <c r="F184" s="103" t="str">
        <f t="shared" si="33"/>
        <v>Caroline Whitehead (Isle Of Man)</v>
      </c>
      <c r="G184" s="104">
        <f>SUM(SUMIFS(Results!C:C,Results!$B:$B,$A184,Results!$J:$J,$C184),SUMIFS(Results!G:G,Results!$J:$J,$A184,Results!$B:$B,$C184))</f>
        <v>0</v>
      </c>
      <c r="H184" s="104">
        <f>SUM(SUMIFS(Results!D:D,Results!$B:$B,$A184,Results!$J:$J,$C184),SUMIFS(Results!H:H,Results!$J:$J,$A184,Results!$B:$B,$C184))</f>
        <v>0</v>
      </c>
      <c r="I184" s="104">
        <f>SUM(SUMIFS(Results!E:E,Results!$B:$B,$A184,Results!$J:$J,$C184),SUMIFS(Results!I:I,Results!$J:$J,$A184,Results!$B:$B,$C184))</f>
        <v>0</v>
      </c>
      <c r="J184" s="104">
        <f>SUM(SUMIFS(Results!R:R,Results!$B:$B,$A184,Results!$J:$J,$C184)/2,SUMIFS(Results!$X:$X,Results!$J:$J,$A184,Results!$B:$B,$C184)/2)</f>
        <v>0</v>
      </c>
      <c r="K184" s="104">
        <f>SUM(SUMIFS(Results!G:G,Results!$B:$B,$A184,Results!$J:$J,$C184),SUMIFS(Results!C:C,Results!$J:$J,$A184,Results!$B:$B,$C184))</f>
        <v>0</v>
      </c>
      <c r="L184" s="104">
        <f>SUM(SUMIFS(Results!H:H,Results!$B:$B,$A184,Results!$J:$J,$C184),SUMIFS(Results!D:D,Results!$J:$J,$A184,Results!$B:$B,$C184))</f>
        <v>0</v>
      </c>
      <c r="M184" s="104">
        <f>SUM(SUMIFS(Results!I:I,Results!$B:$B,$A184,Results!$J:$J,$C184),SUMIFS(Results!E:E,Results!$J:$J,$A184,Results!$B:$B,$C184))</f>
        <v>0</v>
      </c>
      <c r="N184" s="105">
        <f>SUM(SUMIFS(Results!X:X,Results!$B:$B,$A184,Results!$J:$J,$C184)/2,SUMIFS(Results!$R:$R,Results!$J:$J,$A184,Results!$B:$B,$C184)/2)</f>
        <v>0</v>
      </c>
    </row>
    <row r="185" spans="1:24" s="106" customFormat="1" ht="15" customHeight="1">
      <c r="A185" s="101" t="str">
        <f>C177</f>
        <v>Sandra Hazel Bailie MBE (Ireland )</v>
      </c>
      <c r="B185" s="102" t="s">
        <v>83</v>
      </c>
      <c r="C185" s="101" t="str">
        <f>C178</f>
        <v>Yvonne Olivier (Namibia)</v>
      </c>
      <c r="D185" s="102" t="str">
        <f t="shared" si="31"/>
        <v>0</v>
      </c>
      <c r="E185" s="103" t="str">
        <f t="shared" si="32"/>
        <v/>
      </c>
      <c r="F185" s="103" t="str">
        <f t="shared" si="33"/>
        <v>Sandra Hazel Bailie MBE (Ireland )</v>
      </c>
      <c r="G185" s="104">
        <f>SUM(SUMIFS(Results!C:C,Results!$B:$B,$A185,Results!$J:$J,$C185),SUMIFS(Results!G:G,Results!$J:$J,$A185,Results!$B:$B,$C185))</f>
        <v>0</v>
      </c>
      <c r="H185" s="104">
        <f>SUM(SUMIFS(Results!D:D,Results!$B:$B,$A185,Results!$J:$J,$C185),SUMIFS(Results!H:H,Results!$J:$J,$A185,Results!$B:$B,$C185))</f>
        <v>0</v>
      </c>
      <c r="I185" s="104">
        <f>SUM(SUMIFS(Results!E:E,Results!$B:$B,$A185,Results!$J:$J,$C185),SUMIFS(Results!I:I,Results!$J:$J,$A185,Results!$B:$B,$C185))</f>
        <v>0</v>
      </c>
      <c r="J185" s="104">
        <f>SUM(SUMIFS(Results!R:R,Results!$B:$B,$A185,Results!$J:$J,$C185)/2,SUMIFS(Results!$X:$X,Results!$J:$J,$A185,Results!$B:$B,$C185)/2)</f>
        <v>0</v>
      </c>
      <c r="K185" s="104">
        <f>SUM(SUMIFS(Results!G:G,Results!$B:$B,$A185,Results!$J:$J,$C185),SUMIFS(Results!C:C,Results!$J:$J,$A185,Results!$B:$B,$C185))</f>
        <v>0</v>
      </c>
      <c r="L185" s="104">
        <f>SUM(SUMIFS(Results!H:H,Results!$B:$B,$A185,Results!$J:$J,$C185),SUMIFS(Results!D:D,Results!$J:$J,$A185,Results!$B:$B,$C185))</f>
        <v>0</v>
      </c>
      <c r="M185" s="104">
        <f>SUM(SUMIFS(Results!I:I,Results!$B:$B,$A185,Results!$J:$J,$C185),SUMIFS(Results!E:E,Results!$J:$J,$A185,Results!$B:$B,$C185))</f>
        <v>0</v>
      </c>
      <c r="N185" s="105">
        <f>SUM(SUMIFS(Results!X:X,Results!$B:$B,$A185,Results!$J:$J,$C185)/2,SUMIFS(Results!$R:$R,Results!$J:$J,$A185,Results!$B:$B,$C185)/2)</f>
        <v>0</v>
      </c>
    </row>
    <row r="186" spans="1:24" s="106" customFormat="1" ht="15" customHeight="1">
      <c r="A186" s="101" t="str">
        <f>A185</f>
        <v>Sandra Hazel Bailie MBE (Ireland )</v>
      </c>
      <c r="B186" s="102" t="s">
        <v>83</v>
      </c>
      <c r="C186" s="101" t="str">
        <f>C179</f>
        <v>Rosemary Ogier (Guernsey )</v>
      </c>
      <c r="D186" s="102" t="str">
        <f t="shared" si="31"/>
        <v>0</v>
      </c>
      <c r="E186" s="103" t="str">
        <f t="shared" si="32"/>
        <v/>
      </c>
      <c r="F186" s="103" t="str">
        <f t="shared" si="33"/>
        <v>Sandra Hazel Bailie MBE (Ireland )</v>
      </c>
      <c r="G186" s="104">
        <f>SUM(SUMIFS(Results!C:C,Results!$B:$B,$A186,Results!$J:$J,$C186),SUMIFS(Results!G:G,Results!$J:$J,$A186,Results!$B:$B,$C186))</f>
        <v>0</v>
      </c>
      <c r="H186" s="104">
        <f>SUM(SUMIFS(Results!D:D,Results!$B:$B,$A186,Results!$J:$J,$C186),SUMIFS(Results!H:H,Results!$J:$J,$A186,Results!$B:$B,$C186))</f>
        <v>0</v>
      </c>
      <c r="I186" s="104">
        <f>SUM(SUMIFS(Results!E:E,Results!$B:$B,$A186,Results!$J:$J,$C186),SUMIFS(Results!I:I,Results!$J:$J,$A186,Results!$B:$B,$C186))</f>
        <v>0</v>
      </c>
      <c r="J186" s="104">
        <f>SUM(SUMIFS(Results!R:R,Results!$B:$B,$A186,Results!$J:$J,$C186)/2,SUMIFS(Results!$X:$X,Results!$J:$J,$A186,Results!$B:$B,$C186)/2)</f>
        <v>0</v>
      </c>
      <c r="K186" s="104">
        <f>SUM(SUMIFS(Results!G:G,Results!$B:$B,$A186,Results!$J:$J,$C186),SUMIFS(Results!C:C,Results!$J:$J,$A186,Results!$B:$B,$C186))</f>
        <v>0</v>
      </c>
      <c r="L186" s="104">
        <f>SUM(SUMIFS(Results!H:H,Results!$B:$B,$A186,Results!$J:$J,$C186),SUMIFS(Results!D:D,Results!$J:$J,$A186,Results!$B:$B,$C186))</f>
        <v>0</v>
      </c>
      <c r="M186" s="104">
        <f>SUM(SUMIFS(Results!I:I,Results!$B:$B,$A186,Results!$J:$J,$C186),SUMIFS(Results!E:E,Results!$J:$J,$A186,Results!$B:$B,$C186))</f>
        <v>0</v>
      </c>
      <c r="N186" s="105">
        <f>SUM(SUMIFS(Results!X:X,Results!$B:$B,$A186,Results!$J:$J,$C186)/2,SUMIFS(Results!$R:$R,Results!$J:$J,$A186,Results!$B:$B,$C186)/2)</f>
        <v>0</v>
      </c>
    </row>
    <row r="187" spans="1:24" s="106" customFormat="1" ht="15" customHeight="1">
      <c r="A187" s="101" t="str">
        <f>A186</f>
        <v>Sandra Hazel Bailie MBE (Ireland )</v>
      </c>
      <c r="B187" s="102" t="s">
        <v>83</v>
      </c>
      <c r="C187" s="101" t="str">
        <f>C180</f>
        <v>Rebecca McMillan (England )</v>
      </c>
      <c r="D187" s="102" t="str">
        <f t="shared" si="31"/>
        <v>0</v>
      </c>
      <c r="E187" s="103" t="str">
        <f t="shared" si="32"/>
        <v/>
      </c>
      <c r="F187" s="103" t="str">
        <f t="shared" si="33"/>
        <v>Sandra Hazel Bailie MBE (Ireland )</v>
      </c>
      <c r="G187" s="104">
        <f>SUM(SUMIFS(Results!C:C,Results!$B:$B,$A187,Results!$J:$J,$C187),SUMIFS(Results!G:G,Results!$J:$J,$A187,Results!$B:$B,$C187))</f>
        <v>0</v>
      </c>
      <c r="H187" s="104">
        <f>SUM(SUMIFS(Results!D:D,Results!$B:$B,$A187,Results!$J:$J,$C187),SUMIFS(Results!H:H,Results!$J:$J,$A187,Results!$B:$B,$C187))</f>
        <v>0</v>
      </c>
      <c r="I187" s="104">
        <f>SUM(SUMIFS(Results!E:E,Results!$B:$B,$A187,Results!$J:$J,$C187),SUMIFS(Results!I:I,Results!$J:$J,$A187,Results!$B:$B,$C187))</f>
        <v>0</v>
      </c>
      <c r="J187" s="104">
        <f>SUM(SUMIFS(Results!R:R,Results!$B:$B,$A187,Results!$J:$J,$C187)/2,SUMIFS(Results!$X:$X,Results!$J:$J,$A187,Results!$B:$B,$C187)/2)</f>
        <v>0</v>
      </c>
      <c r="K187" s="104">
        <f>SUM(SUMIFS(Results!G:G,Results!$B:$B,$A187,Results!$J:$J,$C187),SUMIFS(Results!C:C,Results!$J:$J,$A187,Results!$B:$B,$C187))</f>
        <v>0</v>
      </c>
      <c r="L187" s="104">
        <f>SUM(SUMIFS(Results!H:H,Results!$B:$B,$A187,Results!$J:$J,$C187),SUMIFS(Results!D:D,Results!$J:$J,$A187,Results!$B:$B,$C187))</f>
        <v>0</v>
      </c>
      <c r="M187" s="104">
        <f>SUM(SUMIFS(Results!I:I,Results!$B:$B,$A187,Results!$J:$J,$C187),SUMIFS(Results!E:E,Results!$J:$J,$A187,Results!$B:$B,$C187))</f>
        <v>0</v>
      </c>
      <c r="N187" s="105">
        <f>SUM(SUMIFS(Results!X:X,Results!$B:$B,$A187,Results!$J:$J,$C187)/2,SUMIFS(Results!$R:$R,Results!$J:$J,$A187,Results!$B:$B,$C187)/2)</f>
        <v>0</v>
      </c>
    </row>
    <row r="188" spans="1:24" s="106" customFormat="1" ht="15" customHeight="1">
      <c r="A188" s="101" t="str">
        <f>C178</f>
        <v>Yvonne Olivier (Namibia)</v>
      </c>
      <c r="B188" s="102" t="s">
        <v>83</v>
      </c>
      <c r="C188" s="101" t="str">
        <f>C179</f>
        <v>Rosemary Ogier (Guernsey )</v>
      </c>
      <c r="D188" s="102" t="str">
        <f t="shared" si="31"/>
        <v>0</v>
      </c>
      <c r="E188" s="103" t="str">
        <f t="shared" si="32"/>
        <v/>
      </c>
      <c r="F188" s="103" t="str">
        <f t="shared" si="33"/>
        <v>Yvonne Olivier (Namibia)</v>
      </c>
      <c r="G188" s="104">
        <f>SUM(SUMIFS(Results!C:C,Results!$B:$B,$A188,Results!$J:$J,$C188),SUMIFS(Results!G:G,Results!$J:$J,$A188,Results!$B:$B,$C188))</f>
        <v>0</v>
      </c>
      <c r="H188" s="104">
        <f>SUM(SUMIFS(Results!D:D,Results!$B:$B,$A188,Results!$J:$J,$C188),SUMIFS(Results!H:H,Results!$J:$J,$A188,Results!$B:$B,$C188))</f>
        <v>0</v>
      </c>
      <c r="I188" s="104">
        <f>SUM(SUMIFS(Results!E:E,Results!$B:$B,$A188,Results!$J:$J,$C188),SUMIFS(Results!I:I,Results!$J:$J,$A188,Results!$B:$B,$C188))</f>
        <v>0</v>
      </c>
      <c r="J188" s="104">
        <f>SUM(SUMIFS(Results!R:R,Results!$B:$B,$A188,Results!$J:$J,$C188)/2,SUMIFS(Results!$X:$X,Results!$J:$J,$A188,Results!$B:$B,$C188)/2)</f>
        <v>0</v>
      </c>
      <c r="K188" s="104">
        <f>SUM(SUMIFS(Results!G:G,Results!$B:$B,$A188,Results!$J:$J,$C188),SUMIFS(Results!C:C,Results!$J:$J,$A188,Results!$B:$B,$C188))</f>
        <v>0</v>
      </c>
      <c r="L188" s="104">
        <f>SUM(SUMIFS(Results!H:H,Results!$B:$B,$A188,Results!$J:$J,$C188),SUMIFS(Results!D:D,Results!$J:$J,$A188,Results!$B:$B,$C188))</f>
        <v>0</v>
      </c>
      <c r="M188" s="104">
        <f>SUM(SUMIFS(Results!I:I,Results!$B:$B,$A188,Results!$J:$J,$C188),SUMIFS(Results!E:E,Results!$J:$J,$A188,Results!$B:$B,$C188))</f>
        <v>0</v>
      </c>
      <c r="N188" s="105">
        <f>SUM(SUMIFS(Results!X:X,Results!$B:$B,$A188,Results!$J:$J,$C188)/2,SUMIFS(Results!$R:$R,Results!$J:$J,$A188,Results!$B:$B,$C188)/2)</f>
        <v>0</v>
      </c>
    </row>
    <row r="189" spans="1:24" s="106" customFormat="1" ht="15" customHeight="1">
      <c r="A189" s="101" t="str">
        <f>A188</f>
        <v>Yvonne Olivier (Namibia)</v>
      </c>
      <c r="B189" s="102" t="s">
        <v>83</v>
      </c>
      <c r="C189" s="101" t="str">
        <f>C180</f>
        <v>Rebecca McMillan (England )</v>
      </c>
      <c r="D189" s="102" t="str">
        <f t="shared" si="31"/>
        <v>0</v>
      </c>
      <c r="E189" s="103" t="str">
        <f t="shared" si="32"/>
        <v/>
      </c>
      <c r="F189" s="103" t="str">
        <f t="shared" si="33"/>
        <v>Yvonne Olivier (Namibia)</v>
      </c>
      <c r="G189" s="104">
        <f>SUM(SUMIFS(Results!C:C,Results!$B:$B,$A189,Results!$J:$J,$C189),SUMIFS(Results!G:G,Results!$J:$J,$A189,Results!$B:$B,$C189))</f>
        <v>0</v>
      </c>
      <c r="H189" s="104">
        <f>SUM(SUMIFS(Results!D:D,Results!$B:$B,$A189,Results!$J:$J,$C189),SUMIFS(Results!H:H,Results!$J:$J,$A189,Results!$B:$B,$C189))</f>
        <v>0</v>
      </c>
      <c r="I189" s="104">
        <f>SUM(SUMIFS(Results!E:E,Results!$B:$B,$A189,Results!$J:$J,$C189),SUMIFS(Results!I:I,Results!$J:$J,$A189,Results!$B:$B,$C189))</f>
        <v>0</v>
      </c>
      <c r="J189" s="104">
        <f>SUM(SUMIFS(Results!R:R,Results!$B:$B,$A189,Results!$J:$J,$C189)/2,SUMIFS(Results!$X:$X,Results!$J:$J,$A189,Results!$B:$B,$C189)/2)</f>
        <v>0</v>
      </c>
      <c r="K189" s="104">
        <f>SUM(SUMIFS(Results!G:G,Results!$B:$B,$A189,Results!$J:$J,$C189),SUMIFS(Results!C:C,Results!$J:$J,$A189,Results!$B:$B,$C189))</f>
        <v>0</v>
      </c>
      <c r="L189" s="104">
        <f>SUM(SUMIFS(Results!H:H,Results!$B:$B,$A189,Results!$J:$J,$C189),SUMIFS(Results!D:D,Results!$J:$J,$A189,Results!$B:$B,$C189))</f>
        <v>0</v>
      </c>
      <c r="M189" s="104">
        <f>SUM(SUMIFS(Results!I:I,Results!$B:$B,$A189,Results!$J:$J,$C189),SUMIFS(Results!E:E,Results!$J:$J,$A189,Results!$B:$B,$C189))</f>
        <v>0</v>
      </c>
      <c r="N189" s="105">
        <f>SUM(SUMIFS(Results!X:X,Results!$B:$B,$A189,Results!$J:$J,$C189)/2,SUMIFS(Results!$R:$R,Results!$J:$J,$A189,Results!$B:$B,$C189)/2)</f>
        <v>0</v>
      </c>
    </row>
    <row r="190" spans="1:24" s="106" customFormat="1" ht="15" customHeight="1" thickBot="1">
      <c r="A190" s="101" t="str">
        <f>C179</f>
        <v>Rosemary Ogier (Guernsey )</v>
      </c>
      <c r="B190" s="102" t="s">
        <v>83</v>
      </c>
      <c r="C190" s="101" t="str">
        <f>C180</f>
        <v>Rebecca McMillan (England )</v>
      </c>
      <c r="D190" s="102" t="str">
        <f t="shared" si="31"/>
        <v>0</v>
      </c>
      <c r="E190" s="103" t="str">
        <f t="shared" si="32"/>
        <v/>
      </c>
      <c r="F190" s="103" t="str">
        <f t="shared" si="33"/>
        <v>Rosemary Ogier (Guernsey )</v>
      </c>
      <c r="G190" s="104">
        <f>SUM(SUMIFS(Results!C:C,Results!$B:$B,$A190,Results!$J:$J,$C190),SUMIFS(Results!G:G,Results!$J:$J,$A190,Results!$B:$B,$C190))</f>
        <v>0</v>
      </c>
      <c r="H190" s="104">
        <f>SUM(SUMIFS(Results!D:D,Results!$B:$B,$A190,Results!$J:$J,$C190),SUMIFS(Results!H:H,Results!$J:$J,$A190,Results!$B:$B,$C190))</f>
        <v>0</v>
      </c>
      <c r="I190" s="104">
        <f>SUM(SUMIFS(Results!E:E,Results!$B:$B,$A190,Results!$J:$J,$C190),SUMIFS(Results!I:I,Results!$J:$J,$A190,Results!$B:$B,$C190))</f>
        <v>0</v>
      </c>
      <c r="J190" s="104">
        <f>SUM(SUMIFS(Results!R:R,Results!$B:$B,$A190,Results!$J:$J,$C190)/2,SUMIFS(Results!$X:$X,Results!$J:$J,$A190,Results!$B:$B,$C190)/2)</f>
        <v>0</v>
      </c>
      <c r="K190" s="104">
        <f>SUM(SUMIFS(Results!G:G,Results!$B:$B,$A190,Results!$J:$J,$C190),SUMIFS(Results!C:C,Results!$J:$J,$A190,Results!$B:$B,$C190))</f>
        <v>0</v>
      </c>
      <c r="L190" s="104">
        <f>SUM(SUMIFS(Results!H:H,Results!$B:$B,$A190,Results!$J:$J,$C190),SUMIFS(Results!D:D,Results!$J:$J,$A190,Results!$B:$B,$C190))</f>
        <v>0</v>
      </c>
      <c r="M190" s="104">
        <f>SUM(SUMIFS(Results!I:I,Results!$B:$B,$A190,Results!$J:$J,$C190),SUMIFS(Results!E:E,Results!$J:$J,$A190,Results!$B:$B,$C190))</f>
        <v>0</v>
      </c>
      <c r="N190" s="105">
        <f>SUM(SUMIFS(Results!X:X,Results!$B:$B,$A190,Results!$J:$J,$C190)/2,SUMIFS(Results!$R:$R,Results!$J:$J,$A190,Results!$B:$B,$C190)/2)</f>
        <v>0</v>
      </c>
    </row>
    <row r="191" spans="1:24" s="96" customFormat="1" ht="21" customHeight="1" thickBot="1">
      <c r="A191" s="307"/>
      <c r="B191" s="307"/>
      <c r="C191" s="307"/>
      <c r="D191" s="307"/>
      <c r="E191" s="307"/>
      <c r="F191" s="307"/>
      <c r="G191" s="307"/>
      <c r="H191" s="307"/>
      <c r="I191" s="307"/>
      <c r="J191" s="307"/>
      <c r="K191" s="307"/>
      <c r="L191" s="307"/>
      <c r="M191" s="307"/>
      <c r="N191" s="307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</row>
    <row r="192" spans="1:24" s="96" customFormat="1" ht="21" customHeight="1" thickBot="1">
      <c r="A192" s="308" t="s">
        <v>527</v>
      </c>
      <c r="B192" s="309"/>
      <c r="C192" s="309"/>
      <c r="D192" s="309"/>
      <c r="E192" s="309"/>
      <c r="F192" s="309"/>
      <c r="G192" s="309"/>
      <c r="H192" s="309"/>
      <c r="I192" s="309"/>
      <c r="J192" s="309"/>
      <c r="K192" s="309"/>
      <c r="L192" s="309"/>
      <c r="M192" s="309"/>
      <c r="N192" s="310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</row>
    <row r="193" spans="1:96" s="91" customFormat="1" ht="39.950000000000003" customHeight="1">
      <c r="A193" s="311" t="s">
        <v>584</v>
      </c>
      <c r="B193" s="311"/>
      <c r="C193" s="311" t="s">
        <v>585</v>
      </c>
      <c r="D193" s="311" t="s">
        <v>586</v>
      </c>
      <c r="E193" s="311" t="s">
        <v>587</v>
      </c>
      <c r="F193" s="311" t="s">
        <v>588</v>
      </c>
      <c r="G193" s="313" t="s">
        <v>589</v>
      </c>
      <c r="H193" s="314"/>
      <c r="I193" s="314"/>
      <c r="J193" s="314"/>
      <c r="K193" s="314"/>
      <c r="L193" s="314"/>
      <c r="M193" s="314"/>
      <c r="N193" s="315"/>
      <c r="BX193" s="306" t="s">
        <v>590</v>
      </c>
      <c r="BY193" s="306"/>
      <c r="BZ193" s="306"/>
      <c r="CA193" s="306"/>
      <c r="CB193" s="306"/>
      <c r="CC193" s="306"/>
      <c r="CD193" s="306"/>
      <c r="CE193" s="306"/>
      <c r="CF193" s="306"/>
      <c r="CG193" s="306"/>
      <c r="CH193" s="306"/>
      <c r="CI193" s="306"/>
      <c r="CJ193" s="306"/>
      <c r="CK193" s="306"/>
      <c r="CL193" s="306"/>
      <c r="CM193" s="306"/>
      <c r="CN193" s="306"/>
      <c r="CO193" s="306"/>
      <c r="CP193" s="306"/>
      <c r="CQ193" s="306"/>
      <c r="CR193" s="306"/>
    </row>
    <row r="194" spans="1:96" s="91" customFormat="1" ht="39.950000000000003" customHeight="1">
      <c r="A194" s="312"/>
      <c r="B194" s="312"/>
      <c r="C194" s="312"/>
      <c r="D194" s="312"/>
      <c r="E194" s="312"/>
      <c r="F194" s="312"/>
      <c r="G194" s="98" t="s">
        <v>591</v>
      </c>
      <c r="H194" s="99" t="s">
        <v>592</v>
      </c>
      <c r="I194" s="99" t="s">
        <v>593</v>
      </c>
      <c r="J194" s="99" t="s">
        <v>561</v>
      </c>
      <c r="K194" s="98" t="s">
        <v>591</v>
      </c>
      <c r="L194" s="99" t="s">
        <v>592</v>
      </c>
      <c r="M194" s="99" t="s">
        <v>593</v>
      </c>
      <c r="N194" s="100" t="s">
        <v>561</v>
      </c>
    </row>
    <row r="195" spans="1:96" s="106" customFormat="1" ht="15" customHeight="1">
      <c r="A195" s="101" t="str">
        <f>IF('Group Calculations'!A86="","",'Group Calculations'!A83)</f>
        <v>Samantha Atkinson (Australia) &amp; Ray Pearse (Australia)</v>
      </c>
      <c r="B195" s="102" t="s">
        <v>83</v>
      </c>
      <c r="C195" s="101" t="str">
        <f>IF('Group Calculations'!$A84="","",'Group Calculations'!$A84)</f>
        <v>Yvonne Olivier (Namibia) &amp; Carel Aaron Olivier (Namibia)</v>
      </c>
      <c r="D195" s="102" t="str">
        <f t="shared" ref="D195:D209" si="34">IF(E195="","0",1)</f>
        <v>0</v>
      </c>
      <c r="E195" s="103" t="str">
        <f t="shared" ref="E195:E209" si="35">IF(AND(G195=0,K195=0),"",IF(J195&gt;N195,A195,IF(J195=N195,IF(I195&gt;M195,A195,C195),C195)))</f>
        <v/>
      </c>
      <c r="F195" s="103" t="str">
        <f>IF(D195=0,"",IF(E195=A195,C195,A195))</f>
        <v>Samantha Atkinson (Australia) &amp; Ray Pearse (Australia)</v>
      </c>
      <c r="G195" s="104">
        <f>SUM(SUMIFS(Results!C:C,Results!$B:$B,$A195,Results!$J:$J,$C195),SUMIFS(Results!G:G,Results!$J:$J,$A195,Results!$B:$B,$C195))</f>
        <v>0</v>
      </c>
      <c r="H195" s="104">
        <f>SUM(SUMIFS(Results!D:D,Results!$B:$B,$A195,Results!$J:$J,$C195),SUMIFS(Results!H:H,Results!$J:$J,$A195,Results!$B:$B,$C195))</f>
        <v>0</v>
      </c>
      <c r="I195" s="104">
        <f>SUM(SUMIFS(Results!E:E,Results!$B:$B,$A195,Results!$J:$J,$C195),SUMIFS(Results!I:I,Results!$J:$J,$A195,Results!$B:$B,$C195))</f>
        <v>0</v>
      </c>
      <c r="J195" s="104">
        <f>SUM(SUMIFS(Results!R:R,Results!$B:$B,$A195,Results!$J:$J,$C195)/2,SUMIFS(Results!$X:$X,Results!$J:$J,$A195,Results!$B:$B,$C195)/2)</f>
        <v>0</v>
      </c>
      <c r="K195" s="104">
        <f>SUM(SUMIFS(Results!G:G,Results!$B:$B,$A195,Results!$J:$J,$C195),SUMIFS(Results!C:C,Results!$J:$J,$A195,Results!$B:$B,$C195))</f>
        <v>0</v>
      </c>
      <c r="L195" s="104">
        <f>SUM(SUMIFS(Results!H:H,Results!$B:$B,$A195,Results!$J:$J,$C195),SUMIFS(Results!D:D,Results!$J:$J,$A195,Results!$B:$B,$C195))</f>
        <v>0</v>
      </c>
      <c r="M195" s="104">
        <f>SUM(SUMIFS(Results!I:I,Results!$B:$B,$A195,Results!$J:$J,$C195),SUMIFS(Results!E:E,Results!$J:$J,$A195,Results!$B:$B,$C195))</f>
        <v>0</v>
      </c>
      <c r="N195" s="105">
        <f>SUM(SUMIFS(Results!X:X,Results!$B:$B,$A195,Results!$J:$J,$C195)/2,SUMIFS(Results!$R:$R,Results!$J:$J,$A195,Results!$B:$B,$C195)/2)</f>
        <v>0</v>
      </c>
    </row>
    <row r="196" spans="1:96" s="106" customFormat="1" ht="15" customHeight="1">
      <c r="A196" s="101" t="str">
        <f>A195</f>
        <v>Samantha Atkinson (Australia) &amp; Ray Pearse (Australia)</v>
      </c>
      <c r="B196" s="102" t="s">
        <v>83</v>
      </c>
      <c r="C196" s="101" t="str">
        <f>IF('Group Calculations'!$A85="","",'Group Calculations'!$A85)</f>
        <v xml:space="preserve"> (Netherlands) &amp; N/A (Netherlands)</v>
      </c>
      <c r="D196" s="102" t="str">
        <f t="shared" si="34"/>
        <v>0</v>
      </c>
      <c r="E196" s="103" t="str">
        <f t="shared" si="35"/>
        <v/>
      </c>
      <c r="F196" s="103" t="str">
        <f t="shared" ref="F196:F209" si="36">IF(D196=0,"",IF(E196=A196,C196,A196))</f>
        <v>Samantha Atkinson (Australia) &amp; Ray Pearse (Australia)</v>
      </c>
      <c r="G196" s="104">
        <f>SUM(SUMIFS(Results!C:C,Results!$B:$B,$A196,Results!$J:$J,$C196),SUMIFS(Results!G:G,Results!$J:$J,$A196,Results!$B:$B,$C196))</f>
        <v>0</v>
      </c>
      <c r="H196" s="104">
        <f>SUM(SUMIFS(Results!D:D,Results!$B:$B,$A196,Results!$J:$J,$C196),SUMIFS(Results!H:H,Results!$J:$J,$A196,Results!$B:$B,$C196))</f>
        <v>0</v>
      </c>
      <c r="I196" s="104">
        <f>SUM(SUMIFS(Results!E:E,Results!$B:$B,$A196,Results!$J:$J,$C196),SUMIFS(Results!I:I,Results!$J:$J,$A196,Results!$B:$B,$C196))</f>
        <v>0</v>
      </c>
      <c r="J196" s="104">
        <f>SUM(SUMIFS(Results!R:R,Results!$B:$B,$A196,Results!$J:$J,$C196)/2,SUMIFS(Results!$X:$X,Results!$J:$J,$A196,Results!$B:$B,$C196)/2)</f>
        <v>0</v>
      </c>
      <c r="K196" s="104">
        <f>SUM(SUMIFS(Results!G:G,Results!$B:$B,$A196,Results!$J:$J,$C196),SUMIFS(Results!C:C,Results!$J:$J,$A196,Results!$B:$B,$C196))</f>
        <v>0</v>
      </c>
      <c r="L196" s="104">
        <f>SUM(SUMIFS(Results!H:H,Results!$B:$B,$A196,Results!$J:$J,$C196),SUMIFS(Results!D:D,Results!$J:$J,$A196,Results!$B:$B,$C196))</f>
        <v>0</v>
      </c>
      <c r="M196" s="104">
        <f>SUM(SUMIFS(Results!I:I,Results!$B:$B,$A196,Results!$J:$J,$C196),SUMIFS(Results!E:E,Results!$J:$J,$A196,Results!$B:$B,$C196))</f>
        <v>0</v>
      </c>
      <c r="N196" s="105">
        <f>SUM(SUMIFS(Results!X:X,Results!$B:$B,$A196,Results!$J:$J,$C196)/2,SUMIFS(Results!$R:$R,Results!$J:$J,$A196,Results!$B:$B,$C196)/2)</f>
        <v>0</v>
      </c>
    </row>
    <row r="197" spans="1:96" s="106" customFormat="1" ht="15" customHeight="1">
      <c r="A197" s="101" t="str">
        <f>A196</f>
        <v>Samantha Atkinson (Australia) &amp; Ray Pearse (Australia)</v>
      </c>
      <c r="B197" s="102" t="s">
        <v>83</v>
      </c>
      <c r="C197" s="101" t="str">
        <f>IF('Group Calculations'!$A86="","",'Group Calculations'!$A86)</f>
        <v>Caroline Whitehead (Isle Of Man) &amp; Clive McGreal (Isle Of Man)</v>
      </c>
      <c r="D197" s="102" t="str">
        <f t="shared" si="34"/>
        <v>0</v>
      </c>
      <c r="E197" s="103" t="str">
        <f t="shared" si="35"/>
        <v/>
      </c>
      <c r="F197" s="103" t="str">
        <f t="shared" si="36"/>
        <v>Samantha Atkinson (Australia) &amp; Ray Pearse (Australia)</v>
      </c>
      <c r="G197" s="104">
        <f>SUM(SUMIFS(Results!C:C,Results!$B:$B,$A197,Results!$J:$J,$C197),SUMIFS(Results!G:G,Results!$J:$J,$A197,Results!$B:$B,$C197))</f>
        <v>0</v>
      </c>
      <c r="H197" s="104">
        <f>SUM(SUMIFS(Results!D:D,Results!$B:$B,$A197,Results!$J:$J,$C197),SUMIFS(Results!H:H,Results!$J:$J,$A197,Results!$B:$B,$C197))</f>
        <v>0</v>
      </c>
      <c r="I197" s="104">
        <f>SUM(SUMIFS(Results!E:E,Results!$B:$B,$A197,Results!$J:$J,$C197),SUMIFS(Results!I:I,Results!$J:$J,$A197,Results!$B:$B,$C197))</f>
        <v>0</v>
      </c>
      <c r="J197" s="104">
        <f>SUM(SUMIFS(Results!R:R,Results!$B:$B,$A197,Results!$J:$J,$C197)/2,SUMIFS(Results!$X:$X,Results!$J:$J,$A197,Results!$B:$B,$C197)/2)</f>
        <v>0</v>
      </c>
      <c r="K197" s="104">
        <f>SUM(SUMIFS(Results!G:G,Results!$B:$B,$A197,Results!$J:$J,$C197),SUMIFS(Results!C:C,Results!$J:$J,$A197,Results!$B:$B,$C197))</f>
        <v>0</v>
      </c>
      <c r="L197" s="104">
        <f>SUM(SUMIFS(Results!H:H,Results!$B:$B,$A197,Results!$J:$J,$C197),SUMIFS(Results!D:D,Results!$J:$J,$A197,Results!$B:$B,$C197))</f>
        <v>0</v>
      </c>
      <c r="M197" s="104">
        <f>SUM(SUMIFS(Results!I:I,Results!$B:$B,$A197,Results!$J:$J,$C197),SUMIFS(Results!E:E,Results!$J:$J,$A197,Results!$B:$B,$C197))</f>
        <v>0</v>
      </c>
      <c r="N197" s="105">
        <f>SUM(SUMIFS(Results!X:X,Results!$B:$B,$A197,Results!$J:$J,$C197)/2,SUMIFS(Results!$R:$R,Results!$J:$J,$A197,Results!$B:$B,$C197)/2)</f>
        <v>0</v>
      </c>
    </row>
    <row r="198" spans="1:96" s="106" customFormat="1" ht="15" customHeight="1">
      <c r="A198" s="101" t="str">
        <f>A197</f>
        <v>Samantha Atkinson (Australia) &amp; Ray Pearse (Australia)</v>
      </c>
      <c r="B198" s="102" t="s">
        <v>83</v>
      </c>
      <c r="C198" s="101" t="str">
        <f>IF('Group Calculations'!$A87="","",'Group Calculations'!$A87)</f>
        <v>Sara Marie Nicholls (Wales) &amp; Kristian Crocker (Wales)</v>
      </c>
      <c r="D198" s="102" t="str">
        <f t="shared" si="34"/>
        <v>0</v>
      </c>
      <c r="E198" s="103" t="str">
        <f t="shared" si="35"/>
        <v/>
      </c>
      <c r="F198" s="103" t="str">
        <f t="shared" si="36"/>
        <v>Samantha Atkinson (Australia) &amp; Ray Pearse (Australia)</v>
      </c>
      <c r="G198" s="104">
        <f>SUM(SUMIFS(Results!C:C,Results!$B:$B,$A198,Results!$J:$J,$C198),SUMIFS(Results!G:G,Results!$J:$J,$A198,Results!$B:$B,$C198))</f>
        <v>0</v>
      </c>
      <c r="H198" s="104">
        <f>SUM(SUMIFS(Results!D:D,Results!$B:$B,$A198,Results!$J:$J,$C198),SUMIFS(Results!H:H,Results!$J:$J,$A198,Results!$B:$B,$C198))</f>
        <v>0</v>
      </c>
      <c r="I198" s="104">
        <f>SUM(SUMIFS(Results!E:E,Results!$B:$B,$A198,Results!$J:$J,$C198),SUMIFS(Results!I:I,Results!$J:$J,$A198,Results!$B:$B,$C198))</f>
        <v>0</v>
      </c>
      <c r="J198" s="104">
        <f>SUM(SUMIFS(Results!R:R,Results!$B:$B,$A198,Results!$J:$J,$C198)/2,SUMIFS(Results!$X:$X,Results!$J:$J,$A198,Results!$B:$B,$C198)/2)</f>
        <v>0</v>
      </c>
      <c r="K198" s="104">
        <f>SUM(SUMIFS(Results!G:G,Results!$B:$B,$A198,Results!$J:$J,$C198),SUMIFS(Results!C:C,Results!$J:$J,$A198,Results!$B:$B,$C198))</f>
        <v>0</v>
      </c>
      <c r="L198" s="104">
        <f>SUM(SUMIFS(Results!H:H,Results!$B:$B,$A198,Results!$J:$J,$C198),SUMIFS(Results!D:D,Results!$J:$J,$A198,Results!$B:$B,$C198))</f>
        <v>0</v>
      </c>
      <c r="M198" s="104">
        <f>SUM(SUMIFS(Results!I:I,Results!$B:$B,$A198,Results!$J:$J,$C198),SUMIFS(Results!E:E,Results!$J:$J,$A198,Results!$B:$B,$C198))</f>
        <v>0</v>
      </c>
      <c r="N198" s="105">
        <f>SUM(SUMIFS(Results!X:X,Results!$B:$B,$A198,Results!$J:$J,$C198)/2,SUMIFS(Results!$R:$R,Results!$J:$J,$A198,Results!$B:$B,$C198)/2)</f>
        <v>0</v>
      </c>
    </row>
    <row r="199" spans="1:96" s="106" customFormat="1" ht="15" customHeight="1">
      <c r="A199" s="101" t="str">
        <f>A198</f>
        <v>Samantha Atkinson (Australia) &amp; Ray Pearse (Australia)</v>
      </c>
      <c r="B199" s="102" t="s">
        <v>83</v>
      </c>
      <c r="C199" s="101" t="str">
        <f>IF('Group Calculations'!$A88="","",'Group Calculations'!$A88)</f>
        <v>Marianne Kuenzle (Switzerland ) &amp; Beat Matti (Switzerland )</v>
      </c>
      <c r="D199" s="102" t="str">
        <f t="shared" si="34"/>
        <v>0</v>
      </c>
      <c r="E199" s="103" t="str">
        <f t="shared" si="35"/>
        <v/>
      </c>
      <c r="F199" s="103" t="str">
        <f t="shared" si="36"/>
        <v>Samantha Atkinson (Australia) &amp; Ray Pearse (Australia)</v>
      </c>
      <c r="G199" s="104">
        <f>SUM(SUMIFS(Results!C:C,Results!$B:$B,$A199,Results!$J:$J,$C199),SUMIFS(Results!G:G,Results!$J:$J,$A199,Results!$B:$B,$C199))</f>
        <v>0</v>
      </c>
      <c r="H199" s="104">
        <f>SUM(SUMIFS(Results!D:D,Results!$B:$B,$A199,Results!$J:$J,$C199),SUMIFS(Results!H:H,Results!$J:$J,$A199,Results!$B:$B,$C199))</f>
        <v>0</v>
      </c>
      <c r="I199" s="104">
        <f>SUM(SUMIFS(Results!E:E,Results!$B:$B,$A199,Results!$J:$J,$C199),SUMIFS(Results!I:I,Results!$J:$J,$A199,Results!$B:$B,$C199))</f>
        <v>0</v>
      </c>
      <c r="J199" s="104">
        <f>SUM(SUMIFS(Results!R:R,Results!$B:$B,$A199,Results!$J:$J,$C199)/2,SUMIFS(Results!$X:$X,Results!$J:$J,$A199,Results!$B:$B,$C199)/2)</f>
        <v>0</v>
      </c>
      <c r="K199" s="104">
        <f>SUM(SUMIFS(Results!G:G,Results!$B:$B,$A199,Results!$J:$J,$C199),SUMIFS(Results!C:C,Results!$J:$J,$A199,Results!$B:$B,$C199))</f>
        <v>0</v>
      </c>
      <c r="L199" s="104">
        <f>SUM(SUMIFS(Results!H:H,Results!$B:$B,$A199,Results!$J:$J,$C199),SUMIFS(Results!D:D,Results!$J:$J,$A199,Results!$B:$B,$C199))</f>
        <v>0</v>
      </c>
      <c r="M199" s="104">
        <f>SUM(SUMIFS(Results!I:I,Results!$B:$B,$A199,Results!$J:$J,$C199),SUMIFS(Results!E:E,Results!$J:$J,$A199,Results!$B:$B,$C199))</f>
        <v>0</v>
      </c>
      <c r="N199" s="105">
        <f>SUM(SUMIFS(Results!X:X,Results!$B:$B,$A199,Results!$J:$J,$C199)/2,SUMIFS(Results!$R:$R,Results!$J:$J,$A199,Results!$B:$B,$C199)/2)</f>
        <v>0</v>
      </c>
    </row>
    <row r="200" spans="1:96" s="106" customFormat="1" ht="15" customHeight="1">
      <c r="A200" s="101" t="str">
        <f>C195</f>
        <v>Yvonne Olivier (Namibia) &amp; Carel Aaron Olivier (Namibia)</v>
      </c>
      <c r="B200" s="102" t="s">
        <v>83</v>
      </c>
      <c r="C200" s="101" t="str">
        <f>C196</f>
        <v xml:space="preserve"> (Netherlands) &amp; N/A (Netherlands)</v>
      </c>
      <c r="D200" s="102" t="str">
        <f t="shared" si="34"/>
        <v>0</v>
      </c>
      <c r="E200" s="103" t="str">
        <f t="shared" si="35"/>
        <v/>
      </c>
      <c r="F200" s="103" t="str">
        <f t="shared" si="36"/>
        <v>Yvonne Olivier (Namibia) &amp; Carel Aaron Olivier (Namibia)</v>
      </c>
      <c r="G200" s="104">
        <f>SUM(SUMIFS(Results!C:C,Results!$B:$B,$A200,Results!$J:$J,$C200),SUMIFS(Results!G:G,Results!$J:$J,$A200,Results!$B:$B,$C200))</f>
        <v>0</v>
      </c>
      <c r="H200" s="104">
        <f>SUM(SUMIFS(Results!D:D,Results!$B:$B,$A200,Results!$J:$J,$C200),SUMIFS(Results!H:H,Results!$J:$J,$A200,Results!$B:$B,$C200))</f>
        <v>0</v>
      </c>
      <c r="I200" s="104">
        <f>SUM(SUMIFS(Results!E:E,Results!$B:$B,$A200,Results!$J:$J,$C200),SUMIFS(Results!I:I,Results!$J:$J,$A200,Results!$B:$B,$C200))</f>
        <v>0</v>
      </c>
      <c r="J200" s="104">
        <f>SUM(SUMIFS(Results!R:R,Results!$B:$B,$A200,Results!$J:$J,$C200)/2,SUMIFS(Results!$X:$X,Results!$J:$J,$A200,Results!$B:$B,$C200)/2)</f>
        <v>0</v>
      </c>
      <c r="K200" s="104">
        <f>SUM(SUMIFS(Results!G:G,Results!$B:$B,$A200,Results!$J:$J,$C200),SUMIFS(Results!C:C,Results!$J:$J,$A200,Results!$B:$B,$C200))</f>
        <v>0</v>
      </c>
      <c r="L200" s="104">
        <f>SUM(SUMIFS(Results!H:H,Results!$B:$B,$A200,Results!$J:$J,$C200),SUMIFS(Results!D:D,Results!$J:$J,$A200,Results!$B:$B,$C200))</f>
        <v>0</v>
      </c>
      <c r="M200" s="104">
        <f>SUM(SUMIFS(Results!I:I,Results!$B:$B,$A200,Results!$J:$J,$C200),SUMIFS(Results!E:E,Results!$J:$J,$A200,Results!$B:$B,$C200))</f>
        <v>0</v>
      </c>
      <c r="N200" s="105">
        <f>SUM(SUMIFS(Results!X:X,Results!$B:$B,$A200,Results!$J:$J,$C200)/2,SUMIFS(Results!$R:$R,Results!$J:$J,$A200,Results!$B:$B,$C200)/2)</f>
        <v>0</v>
      </c>
    </row>
    <row r="201" spans="1:96" s="106" customFormat="1" ht="15" customHeight="1">
      <c r="A201" s="101" t="str">
        <f>A200</f>
        <v>Yvonne Olivier (Namibia) &amp; Carel Aaron Olivier (Namibia)</v>
      </c>
      <c r="B201" s="102" t="s">
        <v>83</v>
      </c>
      <c r="C201" s="101" t="str">
        <f>C197</f>
        <v>Caroline Whitehead (Isle Of Man) &amp; Clive McGreal (Isle Of Man)</v>
      </c>
      <c r="D201" s="102" t="str">
        <f t="shared" si="34"/>
        <v>0</v>
      </c>
      <c r="E201" s="103" t="str">
        <f t="shared" si="35"/>
        <v/>
      </c>
      <c r="F201" s="103" t="str">
        <f t="shared" si="36"/>
        <v>Yvonne Olivier (Namibia) &amp; Carel Aaron Olivier (Namibia)</v>
      </c>
      <c r="G201" s="104">
        <f>SUM(SUMIFS(Results!C:C,Results!$B:$B,$A201,Results!$J:$J,$C201),SUMIFS(Results!G:G,Results!$J:$J,$A201,Results!$B:$B,$C201))</f>
        <v>0</v>
      </c>
      <c r="H201" s="104">
        <f>SUM(SUMIFS(Results!D:D,Results!$B:$B,$A201,Results!$J:$J,$C201),SUMIFS(Results!H:H,Results!$J:$J,$A201,Results!$B:$B,$C201))</f>
        <v>0</v>
      </c>
      <c r="I201" s="104">
        <f>SUM(SUMIFS(Results!E:E,Results!$B:$B,$A201,Results!$J:$J,$C201),SUMIFS(Results!I:I,Results!$J:$J,$A201,Results!$B:$B,$C201))</f>
        <v>0</v>
      </c>
      <c r="J201" s="104">
        <f>SUM(SUMIFS(Results!R:R,Results!$B:$B,$A201,Results!$J:$J,$C201)/2,SUMIFS(Results!$X:$X,Results!$J:$J,$A201,Results!$B:$B,$C201)/2)</f>
        <v>0</v>
      </c>
      <c r="K201" s="104">
        <f>SUM(SUMIFS(Results!G:G,Results!$B:$B,$A201,Results!$J:$J,$C201),SUMIFS(Results!C:C,Results!$J:$J,$A201,Results!$B:$B,$C201))</f>
        <v>0</v>
      </c>
      <c r="L201" s="104">
        <f>SUM(SUMIFS(Results!H:H,Results!$B:$B,$A201,Results!$J:$J,$C201),SUMIFS(Results!D:D,Results!$J:$J,$A201,Results!$B:$B,$C201))</f>
        <v>0</v>
      </c>
      <c r="M201" s="104">
        <f>SUM(SUMIFS(Results!I:I,Results!$B:$B,$A201,Results!$J:$J,$C201),SUMIFS(Results!E:E,Results!$J:$J,$A201,Results!$B:$B,$C201))</f>
        <v>0</v>
      </c>
      <c r="N201" s="105">
        <f>SUM(SUMIFS(Results!X:X,Results!$B:$B,$A201,Results!$J:$J,$C201)/2,SUMIFS(Results!$R:$R,Results!$J:$J,$A201,Results!$B:$B,$C201)/2)</f>
        <v>0</v>
      </c>
    </row>
    <row r="202" spans="1:96" s="106" customFormat="1" ht="15" customHeight="1">
      <c r="A202" s="101" t="str">
        <f>A201</f>
        <v>Yvonne Olivier (Namibia) &amp; Carel Aaron Olivier (Namibia)</v>
      </c>
      <c r="B202" s="102" t="s">
        <v>83</v>
      </c>
      <c r="C202" s="101" t="str">
        <f>C198</f>
        <v>Sara Marie Nicholls (Wales) &amp; Kristian Crocker (Wales)</v>
      </c>
      <c r="D202" s="102" t="str">
        <f t="shared" si="34"/>
        <v>0</v>
      </c>
      <c r="E202" s="103" t="str">
        <f t="shared" si="35"/>
        <v/>
      </c>
      <c r="F202" s="103" t="str">
        <f t="shared" si="36"/>
        <v>Yvonne Olivier (Namibia) &amp; Carel Aaron Olivier (Namibia)</v>
      </c>
      <c r="G202" s="104">
        <f>SUM(SUMIFS(Results!C:C,Results!$B:$B,$A202,Results!$J:$J,$C202),SUMIFS(Results!G:G,Results!$J:$J,$A202,Results!$B:$B,$C202))</f>
        <v>0</v>
      </c>
      <c r="H202" s="104">
        <f>SUM(SUMIFS(Results!D:D,Results!$B:$B,$A202,Results!$J:$J,$C202),SUMIFS(Results!H:H,Results!$J:$J,$A202,Results!$B:$B,$C202))</f>
        <v>0</v>
      </c>
      <c r="I202" s="104">
        <f>SUM(SUMIFS(Results!E:E,Results!$B:$B,$A202,Results!$J:$J,$C202),SUMIFS(Results!I:I,Results!$J:$J,$A202,Results!$B:$B,$C202))</f>
        <v>0</v>
      </c>
      <c r="J202" s="104">
        <f>SUM(SUMIFS(Results!R:R,Results!$B:$B,$A202,Results!$J:$J,$C202)/2,SUMIFS(Results!$X:$X,Results!$J:$J,$A202,Results!$B:$B,$C202)/2)</f>
        <v>0</v>
      </c>
      <c r="K202" s="104">
        <f>SUM(SUMIFS(Results!G:G,Results!$B:$B,$A202,Results!$J:$J,$C202),SUMIFS(Results!C:C,Results!$J:$J,$A202,Results!$B:$B,$C202))</f>
        <v>0</v>
      </c>
      <c r="L202" s="104">
        <f>SUM(SUMIFS(Results!H:H,Results!$B:$B,$A202,Results!$J:$J,$C202),SUMIFS(Results!D:D,Results!$J:$J,$A202,Results!$B:$B,$C202))</f>
        <v>0</v>
      </c>
      <c r="M202" s="104">
        <f>SUM(SUMIFS(Results!I:I,Results!$B:$B,$A202,Results!$J:$J,$C202),SUMIFS(Results!E:E,Results!$J:$J,$A202,Results!$B:$B,$C202))</f>
        <v>0</v>
      </c>
      <c r="N202" s="105">
        <f>SUM(SUMIFS(Results!X:X,Results!$B:$B,$A202,Results!$J:$J,$C202)/2,SUMIFS(Results!$R:$R,Results!$J:$J,$A202,Results!$B:$B,$C202)/2)</f>
        <v>0</v>
      </c>
    </row>
    <row r="203" spans="1:96" s="106" customFormat="1" ht="15" customHeight="1">
      <c r="A203" s="101" t="str">
        <f>A202</f>
        <v>Yvonne Olivier (Namibia) &amp; Carel Aaron Olivier (Namibia)</v>
      </c>
      <c r="B203" s="102" t="s">
        <v>83</v>
      </c>
      <c r="C203" s="101" t="str">
        <f>C199</f>
        <v>Marianne Kuenzle (Switzerland ) &amp; Beat Matti (Switzerland )</v>
      </c>
      <c r="D203" s="102" t="str">
        <f t="shared" si="34"/>
        <v>0</v>
      </c>
      <c r="E203" s="103" t="str">
        <f t="shared" si="35"/>
        <v/>
      </c>
      <c r="F203" s="103" t="str">
        <f t="shared" si="36"/>
        <v>Yvonne Olivier (Namibia) &amp; Carel Aaron Olivier (Namibia)</v>
      </c>
      <c r="G203" s="104">
        <f>SUM(SUMIFS(Results!C:C,Results!$B:$B,$A203,Results!$J:$J,$C203),SUMIFS(Results!G:G,Results!$J:$J,$A203,Results!$B:$B,$C203))</f>
        <v>0</v>
      </c>
      <c r="H203" s="104">
        <f>SUM(SUMIFS(Results!D:D,Results!$B:$B,$A203,Results!$J:$J,$C203),SUMIFS(Results!H:H,Results!$J:$J,$A203,Results!$B:$B,$C203))</f>
        <v>0</v>
      </c>
      <c r="I203" s="104">
        <f>SUM(SUMIFS(Results!E:E,Results!$B:$B,$A203,Results!$J:$J,$C203),SUMIFS(Results!I:I,Results!$J:$J,$A203,Results!$B:$B,$C203))</f>
        <v>0</v>
      </c>
      <c r="J203" s="104">
        <f>SUM(SUMIFS(Results!R:R,Results!$B:$B,$A203,Results!$J:$J,$C203)/2,SUMIFS(Results!$X:$X,Results!$J:$J,$A203,Results!$B:$B,$C203)/2)</f>
        <v>0</v>
      </c>
      <c r="K203" s="104">
        <f>SUM(SUMIFS(Results!G:G,Results!$B:$B,$A203,Results!$J:$J,$C203),SUMIFS(Results!C:C,Results!$J:$J,$A203,Results!$B:$B,$C203))</f>
        <v>0</v>
      </c>
      <c r="L203" s="104">
        <f>SUM(SUMIFS(Results!H:H,Results!$B:$B,$A203,Results!$J:$J,$C203),SUMIFS(Results!D:D,Results!$J:$J,$A203,Results!$B:$B,$C203))</f>
        <v>0</v>
      </c>
      <c r="M203" s="104">
        <f>SUM(SUMIFS(Results!I:I,Results!$B:$B,$A203,Results!$J:$J,$C203),SUMIFS(Results!E:E,Results!$J:$J,$A203,Results!$B:$B,$C203))</f>
        <v>0</v>
      </c>
      <c r="N203" s="105">
        <f>SUM(SUMIFS(Results!X:X,Results!$B:$B,$A203,Results!$J:$J,$C203)/2,SUMIFS(Results!$R:$R,Results!$J:$J,$A203,Results!$B:$B,$C203)/2)</f>
        <v>0</v>
      </c>
    </row>
    <row r="204" spans="1:96" s="106" customFormat="1" ht="15" customHeight="1">
      <c r="A204" s="101" t="str">
        <f>C196</f>
        <v xml:space="preserve"> (Netherlands) &amp; N/A (Netherlands)</v>
      </c>
      <c r="B204" s="102" t="s">
        <v>83</v>
      </c>
      <c r="C204" s="101" t="str">
        <f>C197</f>
        <v>Caroline Whitehead (Isle Of Man) &amp; Clive McGreal (Isle Of Man)</v>
      </c>
      <c r="D204" s="102" t="str">
        <f t="shared" si="34"/>
        <v>0</v>
      </c>
      <c r="E204" s="103" t="str">
        <f t="shared" si="35"/>
        <v/>
      </c>
      <c r="F204" s="103" t="str">
        <f t="shared" si="36"/>
        <v xml:space="preserve"> (Netherlands) &amp; N/A (Netherlands)</v>
      </c>
      <c r="G204" s="104">
        <f>SUM(SUMIFS(Results!C:C,Results!$B:$B,$A204,Results!$J:$J,$C204),SUMIFS(Results!G:G,Results!$J:$J,$A204,Results!$B:$B,$C204))</f>
        <v>0</v>
      </c>
      <c r="H204" s="104">
        <f>SUM(SUMIFS(Results!D:D,Results!$B:$B,$A204,Results!$J:$J,$C204),SUMIFS(Results!H:H,Results!$J:$J,$A204,Results!$B:$B,$C204))</f>
        <v>0</v>
      </c>
      <c r="I204" s="104">
        <f>SUM(SUMIFS(Results!E:E,Results!$B:$B,$A204,Results!$J:$J,$C204),SUMIFS(Results!I:I,Results!$J:$J,$A204,Results!$B:$B,$C204))</f>
        <v>0</v>
      </c>
      <c r="J204" s="104">
        <f>SUM(SUMIFS(Results!R:R,Results!$B:$B,$A204,Results!$J:$J,$C204)/2,SUMIFS(Results!$X:$X,Results!$J:$J,$A204,Results!$B:$B,$C204)/2)</f>
        <v>0</v>
      </c>
      <c r="K204" s="104">
        <f>SUM(SUMIFS(Results!G:G,Results!$B:$B,$A204,Results!$J:$J,$C204),SUMIFS(Results!C:C,Results!$J:$J,$A204,Results!$B:$B,$C204))</f>
        <v>0</v>
      </c>
      <c r="L204" s="104">
        <f>SUM(SUMIFS(Results!H:H,Results!$B:$B,$A204,Results!$J:$J,$C204),SUMIFS(Results!D:D,Results!$J:$J,$A204,Results!$B:$B,$C204))</f>
        <v>0</v>
      </c>
      <c r="M204" s="104">
        <f>SUM(SUMIFS(Results!I:I,Results!$B:$B,$A204,Results!$J:$J,$C204),SUMIFS(Results!E:E,Results!$J:$J,$A204,Results!$B:$B,$C204))</f>
        <v>0</v>
      </c>
      <c r="N204" s="105">
        <f>SUM(SUMIFS(Results!X:X,Results!$B:$B,$A204,Results!$J:$J,$C204)/2,SUMIFS(Results!$R:$R,Results!$J:$J,$A204,Results!$B:$B,$C204)/2)</f>
        <v>0</v>
      </c>
    </row>
    <row r="205" spans="1:96" s="106" customFormat="1" ht="15" customHeight="1">
      <c r="A205" s="101" t="str">
        <f>A204</f>
        <v xml:space="preserve"> (Netherlands) &amp; N/A (Netherlands)</v>
      </c>
      <c r="B205" s="102" t="s">
        <v>83</v>
      </c>
      <c r="C205" s="101" t="str">
        <f>C198</f>
        <v>Sara Marie Nicholls (Wales) &amp; Kristian Crocker (Wales)</v>
      </c>
      <c r="D205" s="102" t="str">
        <f t="shared" si="34"/>
        <v>0</v>
      </c>
      <c r="E205" s="103" t="str">
        <f t="shared" si="35"/>
        <v/>
      </c>
      <c r="F205" s="103" t="str">
        <f t="shared" si="36"/>
        <v xml:space="preserve"> (Netherlands) &amp; N/A (Netherlands)</v>
      </c>
      <c r="G205" s="104">
        <f>SUM(SUMIFS(Results!C:C,Results!$B:$B,$A205,Results!$J:$J,$C205),SUMIFS(Results!G:G,Results!$J:$J,$A205,Results!$B:$B,$C205))</f>
        <v>0</v>
      </c>
      <c r="H205" s="104">
        <f>SUM(SUMIFS(Results!D:D,Results!$B:$B,$A205,Results!$J:$J,$C205),SUMIFS(Results!H:H,Results!$J:$J,$A205,Results!$B:$B,$C205))</f>
        <v>0</v>
      </c>
      <c r="I205" s="104">
        <f>SUM(SUMIFS(Results!E:E,Results!$B:$B,$A205,Results!$J:$J,$C205),SUMIFS(Results!I:I,Results!$J:$J,$A205,Results!$B:$B,$C205))</f>
        <v>0</v>
      </c>
      <c r="J205" s="104">
        <f>SUM(SUMIFS(Results!R:R,Results!$B:$B,$A205,Results!$J:$J,$C205)/2,SUMIFS(Results!$X:$X,Results!$J:$J,$A205,Results!$B:$B,$C205)/2)</f>
        <v>0</v>
      </c>
      <c r="K205" s="104">
        <f>SUM(SUMIFS(Results!G:G,Results!$B:$B,$A205,Results!$J:$J,$C205),SUMIFS(Results!C:C,Results!$J:$J,$A205,Results!$B:$B,$C205))</f>
        <v>0</v>
      </c>
      <c r="L205" s="104">
        <f>SUM(SUMIFS(Results!H:H,Results!$B:$B,$A205,Results!$J:$J,$C205),SUMIFS(Results!D:D,Results!$J:$J,$A205,Results!$B:$B,$C205))</f>
        <v>0</v>
      </c>
      <c r="M205" s="104">
        <f>SUM(SUMIFS(Results!I:I,Results!$B:$B,$A205,Results!$J:$J,$C205),SUMIFS(Results!E:E,Results!$J:$J,$A205,Results!$B:$B,$C205))</f>
        <v>0</v>
      </c>
      <c r="N205" s="105">
        <f>SUM(SUMIFS(Results!X:X,Results!$B:$B,$A205,Results!$J:$J,$C205)/2,SUMIFS(Results!$R:$R,Results!$J:$J,$A205,Results!$B:$B,$C205)/2)</f>
        <v>0</v>
      </c>
    </row>
    <row r="206" spans="1:96" s="106" customFormat="1" ht="15" customHeight="1">
      <c r="A206" s="101" t="str">
        <f>A205</f>
        <v xml:space="preserve"> (Netherlands) &amp; N/A (Netherlands)</v>
      </c>
      <c r="B206" s="102" t="s">
        <v>83</v>
      </c>
      <c r="C206" s="101" t="str">
        <f>C199</f>
        <v>Marianne Kuenzle (Switzerland ) &amp; Beat Matti (Switzerland )</v>
      </c>
      <c r="D206" s="102" t="str">
        <f t="shared" si="34"/>
        <v>0</v>
      </c>
      <c r="E206" s="103" t="str">
        <f t="shared" si="35"/>
        <v/>
      </c>
      <c r="F206" s="103" t="str">
        <f t="shared" si="36"/>
        <v xml:space="preserve"> (Netherlands) &amp; N/A (Netherlands)</v>
      </c>
      <c r="G206" s="104">
        <f>SUM(SUMIFS(Results!C:C,Results!$B:$B,$A206,Results!$J:$J,$C206),SUMIFS(Results!G:G,Results!$J:$J,$A206,Results!$B:$B,$C206))</f>
        <v>0</v>
      </c>
      <c r="H206" s="104">
        <f>SUM(SUMIFS(Results!D:D,Results!$B:$B,$A206,Results!$J:$J,$C206),SUMIFS(Results!H:H,Results!$J:$J,$A206,Results!$B:$B,$C206))</f>
        <v>0</v>
      </c>
      <c r="I206" s="104">
        <f>SUM(SUMIFS(Results!E:E,Results!$B:$B,$A206,Results!$J:$J,$C206),SUMIFS(Results!I:I,Results!$J:$J,$A206,Results!$B:$B,$C206))</f>
        <v>0</v>
      </c>
      <c r="J206" s="104">
        <f>SUM(SUMIFS(Results!R:R,Results!$B:$B,$A206,Results!$J:$J,$C206)/2,SUMIFS(Results!$X:$X,Results!$J:$J,$A206,Results!$B:$B,$C206)/2)</f>
        <v>0</v>
      </c>
      <c r="K206" s="104">
        <f>SUM(SUMIFS(Results!G:G,Results!$B:$B,$A206,Results!$J:$J,$C206),SUMIFS(Results!C:C,Results!$J:$J,$A206,Results!$B:$B,$C206))</f>
        <v>0</v>
      </c>
      <c r="L206" s="104">
        <f>SUM(SUMIFS(Results!H:H,Results!$B:$B,$A206,Results!$J:$J,$C206),SUMIFS(Results!D:D,Results!$J:$J,$A206,Results!$B:$B,$C206))</f>
        <v>0</v>
      </c>
      <c r="M206" s="104">
        <f>SUM(SUMIFS(Results!I:I,Results!$B:$B,$A206,Results!$J:$J,$C206),SUMIFS(Results!E:E,Results!$J:$J,$A206,Results!$B:$B,$C206))</f>
        <v>0</v>
      </c>
      <c r="N206" s="105">
        <f>SUM(SUMIFS(Results!X:X,Results!$B:$B,$A206,Results!$J:$J,$C206)/2,SUMIFS(Results!$R:$R,Results!$J:$J,$A206,Results!$B:$B,$C206)/2)</f>
        <v>0</v>
      </c>
    </row>
    <row r="207" spans="1:96" s="106" customFormat="1" ht="15" customHeight="1">
      <c r="A207" s="101" t="str">
        <f>C197</f>
        <v>Caroline Whitehead (Isle Of Man) &amp; Clive McGreal (Isle Of Man)</v>
      </c>
      <c r="B207" s="102" t="s">
        <v>83</v>
      </c>
      <c r="C207" s="101" t="str">
        <f>C198</f>
        <v>Sara Marie Nicholls (Wales) &amp; Kristian Crocker (Wales)</v>
      </c>
      <c r="D207" s="102" t="str">
        <f t="shared" si="34"/>
        <v>0</v>
      </c>
      <c r="E207" s="103" t="str">
        <f t="shared" si="35"/>
        <v/>
      </c>
      <c r="F207" s="103" t="str">
        <f t="shared" si="36"/>
        <v>Caroline Whitehead (Isle Of Man) &amp; Clive McGreal (Isle Of Man)</v>
      </c>
      <c r="G207" s="104">
        <f>SUM(SUMIFS(Results!C:C,Results!$B:$B,$A207,Results!$J:$J,$C207),SUMIFS(Results!G:G,Results!$J:$J,$A207,Results!$B:$B,$C207))</f>
        <v>0</v>
      </c>
      <c r="H207" s="104">
        <f>SUM(SUMIFS(Results!D:D,Results!$B:$B,$A207,Results!$J:$J,$C207),SUMIFS(Results!H:H,Results!$J:$J,$A207,Results!$B:$B,$C207))</f>
        <v>0</v>
      </c>
      <c r="I207" s="104">
        <f>SUM(SUMIFS(Results!E:E,Results!$B:$B,$A207,Results!$J:$J,$C207),SUMIFS(Results!I:I,Results!$J:$J,$A207,Results!$B:$B,$C207))</f>
        <v>0</v>
      </c>
      <c r="J207" s="104">
        <f>SUM(SUMIFS(Results!R:R,Results!$B:$B,$A207,Results!$J:$J,$C207)/2,SUMIFS(Results!$X:$X,Results!$J:$J,$A207,Results!$B:$B,$C207)/2)</f>
        <v>0</v>
      </c>
      <c r="K207" s="104">
        <f>SUM(SUMIFS(Results!G:G,Results!$B:$B,$A207,Results!$J:$J,$C207),SUMIFS(Results!C:C,Results!$J:$J,$A207,Results!$B:$B,$C207))</f>
        <v>0</v>
      </c>
      <c r="L207" s="104">
        <f>SUM(SUMIFS(Results!H:H,Results!$B:$B,$A207,Results!$J:$J,$C207),SUMIFS(Results!D:D,Results!$J:$J,$A207,Results!$B:$B,$C207))</f>
        <v>0</v>
      </c>
      <c r="M207" s="104">
        <f>SUM(SUMIFS(Results!I:I,Results!$B:$B,$A207,Results!$J:$J,$C207),SUMIFS(Results!E:E,Results!$J:$J,$A207,Results!$B:$B,$C207))</f>
        <v>0</v>
      </c>
      <c r="N207" s="105">
        <f>SUM(SUMIFS(Results!X:X,Results!$B:$B,$A207,Results!$J:$J,$C207)/2,SUMIFS(Results!$R:$R,Results!$J:$J,$A207,Results!$B:$B,$C207)/2)</f>
        <v>0</v>
      </c>
    </row>
    <row r="208" spans="1:96" s="106" customFormat="1" ht="15" customHeight="1">
      <c r="A208" s="101" t="str">
        <f>A207</f>
        <v>Caroline Whitehead (Isle Of Man) &amp; Clive McGreal (Isle Of Man)</v>
      </c>
      <c r="B208" s="102" t="s">
        <v>83</v>
      </c>
      <c r="C208" s="101" t="str">
        <f>C199</f>
        <v>Marianne Kuenzle (Switzerland ) &amp; Beat Matti (Switzerland )</v>
      </c>
      <c r="D208" s="102" t="str">
        <f t="shared" si="34"/>
        <v>0</v>
      </c>
      <c r="E208" s="103" t="str">
        <f t="shared" si="35"/>
        <v/>
      </c>
      <c r="F208" s="103" t="str">
        <f t="shared" si="36"/>
        <v>Caroline Whitehead (Isle Of Man) &amp; Clive McGreal (Isle Of Man)</v>
      </c>
      <c r="G208" s="104">
        <f>SUM(SUMIFS(Results!C:C,Results!$B:$B,$A208,Results!$J:$J,$C208),SUMIFS(Results!G:G,Results!$J:$J,$A208,Results!$B:$B,$C208))</f>
        <v>0</v>
      </c>
      <c r="H208" s="104">
        <f>SUM(SUMIFS(Results!D:D,Results!$B:$B,$A208,Results!$J:$J,$C208),SUMIFS(Results!H:H,Results!$J:$J,$A208,Results!$B:$B,$C208))</f>
        <v>0</v>
      </c>
      <c r="I208" s="104">
        <f>SUM(SUMIFS(Results!E:E,Results!$B:$B,$A208,Results!$J:$J,$C208),SUMIFS(Results!I:I,Results!$J:$J,$A208,Results!$B:$B,$C208))</f>
        <v>0</v>
      </c>
      <c r="J208" s="104">
        <f>SUM(SUMIFS(Results!R:R,Results!$B:$B,$A208,Results!$J:$J,$C208)/2,SUMIFS(Results!$X:$X,Results!$J:$J,$A208,Results!$B:$B,$C208)/2)</f>
        <v>0</v>
      </c>
      <c r="K208" s="104">
        <f>SUM(SUMIFS(Results!G:G,Results!$B:$B,$A208,Results!$J:$J,$C208),SUMIFS(Results!C:C,Results!$J:$J,$A208,Results!$B:$B,$C208))</f>
        <v>0</v>
      </c>
      <c r="L208" s="104">
        <f>SUM(SUMIFS(Results!H:H,Results!$B:$B,$A208,Results!$J:$J,$C208),SUMIFS(Results!D:D,Results!$J:$J,$A208,Results!$B:$B,$C208))</f>
        <v>0</v>
      </c>
      <c r="M208" s="104">
        <f>SUM(SUMIFS(Results!I:I,Results!$B:$B,$A208,Results!$J:$J,$C208),SUMIFS(Results!E:E,Results!$J:$J,$A208,Results!$B:$B,$C208))</f>
        <v>0</v>
      </c>
      <c r="N208" s="105">
        <f>SUM(SUMIFS(Results!X:X,Results!$B:$B,$A208,Results!$J:$J,$C208)/2,SUMIFS(Results!$R:$R,Results!$J:$J,$A208,Results!$B:$B,$C208)/2)</f>
        <v>0</v>
      </c>
    </row>
    <row r="209" spans="1:96" s="106" customFormat="1" ht="15" customHeight="1" thickBot="1">
      <c r="A209" s="101" t="str">
        <f>C198</f>
        <v>Sara Marie Nicholls (Wales) &amp; Kristian Crocker (Wales)</v>
      </c>
      <c r="B209" s="102" t="s">
        <v>83</v>
      </c>
      <c r="C209" s="101" t="str">
        <f>C199</f>
        <v>Marianne Kuenzle (Switzerland ) &amp; Beat Matti (Switzerland )</v>
      </c>
      <c r="D209" s="102" t="str">
        <f t="shared" si="34"/>
        <v>0</v>
      </c>
      <c r="E209" s="103" t="str">
        <f t="shared" si="35"/>
        <v/>
      </c>
      <c r="F209" s="103" t="str">
        <f t="shared" si="36"/>
        <v>Sara Marie Nicholls (Wales) &amp; Kristian Crocker (Wales)</v>
      </c>
      <c r="G209" s="104">
        <f>SUM(SUMIFS(Results!C:C,Results!$B:$B,$A209,Results!$J:$J,$C209),SUMIFS(Results!G:G,Results!$J:$J,$A209,Results!$B:$B,$C209))</f>
        <v>0</v>
      </c>
      <c r="H209" s="104">
        <f>SUM(SUMIFS(Results!D:D,Results!$B:$B,$A209,Results!$J:$J,$C209),SUMIFS(Results!H:H,Results!$J:$J,$A209,Results!$B:$B,$C209))</f>
        <v>0</v>
      </c>
      <c r="I209" s="104">
        <f>SUM(SUMIFS(Results!E:E,Results!$B:$B,$A209,Results!$J:$J,$C209),SUMIFS(Results!I:I,Results!$J:$J,$A209,Results!$B:$B,$C209))</f>
        <v>0</v>
      </c>
      <c r="J209" s="104">
        <f>SUM(SUMIFS(Results!R:R,Results!$B:$B,$A209,Results!$J:$J,$C209)/2,SUMIFS(Results!$X:$X,Results!$J:$J,$A209,Results!$B:$B,$C209)/2)</f>
        <v>0</v>
      </c>
      <c r="K209" s="104">
        <f>SUM(SUMIFS(Results!G:G,Results!$B:$B,$A209,Results!$J:$J,$C209),SUMIFS(Results!C:C,Results!$J:$J,$A209,Results!$B:$B,$C209))</f>
        <v>0</v>
      </c>
      <c r="L209" s="104">
        <f>SUM(SUMIFS(Results!H:H,Results!$B:$B,$A209,Results!$J:$J,$C209),SUMIFS(Results!D:D,Results!$J:$J,$A209,Results!$B:$B,$C209))</f>
        <v>0</v>
      </c>
      <c r="M209" s="104">
        <f>SUM(SUMIFS(Results!I:I,Results!$B:$B,$A209,Results!$J:$J,$C209),SUMIFS(Results!E:E,Results!$J:$J,$A209,Results!$B:$B,$C209))</f>
        <v>0</v>
      </c>
      <c r="N209" s="105">
        <f>SUM(SUMIFS(Results!X:X,Results!$B:$B,$A209,Results!$J:$J,$C209)/2,SUMIFS(Results!$R:$R,Results!$J:$J,$A209,Results!$B:$B,$C209)/2)</f>
        <v>0</v>
      </c>
    </row>
    <row r="210" spans="1:96" s="96" customFormat="1" ht="21" customHeight="1" thickBot="1">
      <c r="A210" s="307"/>
      <c r="B210" s="307"/>
      <c r="C210" s="307"/>
      <c r="D210" s="307"/>
      <c r="E210" s="307"/>
      <c r="F210" s="307"/>
      <c r="G210" s="307"/>
      <c r="H210" s="307"/>
      <c r="I210" s="307"/>
      <c r="J210" s="307"/>
      <c r="K210" s="307"/>
      <c r="L210" s="307"/>
      <c r="M210" s="307"/>
      <c r="N210" s="307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</row>
    <row r="211" spans="1:96" s="96" customFormat="1" ht="21" customHeight="1" thickBot="1">
      <c r="A211" s="308" t="s">
        <v>528</v>
      </c>
      <c r="B211" s="309"/>
      <c r="C211" s="309"/>
      <c r="D211" s="309"/>
      <c r="E211" s="309"/>
      <c r="F211" s="309"/>
      <c r="G211" s="309"/>
      <c r="H211" s="309"/>
      <c r="I211" s="309"/>
      <c r="J211" s="309"/>
      <c r="K211" s="309"/>
      <c r="L211" s="309"/>
      <c r="M211" s="309"/>
      <c r="N211" s="310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</row>
    <row r="212" spans="1:96" s="91" customFormat="1" ht="39.950000000000003" customHeight="1">
      <c r="A212" s="311" t="s">
        <v>584</v>
      </c>
      <c r="B212" s="311"/>
      <c r="C212" s="311" t="s">
        <v>585</v>
      </c>
      <c r="D212" s="311" t="s">
        <v>586</v>
      </c>
      <c r="E212" s="311" t="s">
        <v>587</v>
      </c>
      <c r="F212" s="311" t="s">
        <v>588</v>
      </c>
      <c r="G212" s="313" t="s">
        <v>589</v>
      </c>
      <c r="H212" s="314"/>
      <c r="I212" s="314"/>
      <c r="J212" s="314"/>
      <c r="K212" s="314"/>
      <c r="L212" s="314"/>
      <c r="M212" s="314"/>
      <c r="N212" s="315"/>
      <c r="BX212" s="306" t="s">
        <v>590</v>
      </c>
      <c r="BY212" s="306"/>
      <c r="BZ212" s="306"/>
      <c r="CA212" s="306"/>
      <c r="CB212" s="306"/>
      <c r="CC212" s="306"/>
      <c r="CD212" s="306"/>
      <c r="CE212" s="306"/>
      <c r="CF212" s="306"/>
      <c r="CG212" s="306"/>
      <c r="CH212" s="306"/>
      <c r="CI212" s="306"/>
      <c r="CJ212" s="306"/>
      <c r="CK212" s="306"/>
      <c r="CL212" s="306"/>
      <c r="CM212" s="306"/>
      <c r="CN212" s="306"/>
      <c r="CO212" s="306"/>
      <c r="CP212" s="306"/>
      <c r="CQ212" s="306"/>
      <c r="CR212" s="306"/>
    </row>
    <row r="213" spans="1:96" s="91" customFormat="1" ht="39.950000000000003" customHeight="1">
      <c r="A213" s="312"/>
      <c r="B213" s="312"/>
      <c r="C213" s="312"/>
      <c r="D213" s="312"/>
      <c r="E213" s="312"/>
      <c r="F213" s="312"/>
      <c r="G213" s="98" t="s">
        <v>591</v>
      </c>
      <c r="H213" s="99" t="s">
        <v>592</v>
      </c>
      <c r="I213" s="99" t="s">
        <v>593</v>
      </c>
      <c r="J213" s="99" t="s">
        <v>561</v>
      </c>
      <c r="K213" s="98" t="s">
        <v>591</v>
      </c>
      <c r="L213" s="99" t="s">
        <v>592</v>
      </c>
      <c r="M213" s="99" t="s">
        <v>593</v>
      </c>
      <c r="N213" s="100" t="s">
        <v>561</v>
      </c>
    </row>
    <row r="214" spans="1:96" s="106" customFormat="1" ht="15" customHeight="1">
      <c r="A214" s="101" t="str">
        <f>IF('Group Calculations'!A91="","",'Group Calculations'!A91)</f>
        <v>Alison Merrien MBE (Guernsey ) &amp; Lars Olov Backgren (Sweden )</v>
      </c>
      <c r="B214" s="102" t="s">
        <v>83</v>
      </c>
      <c r="C214" s="101" t="str">
        <f>IF('Group Calculations'!$A92="","",'Group Calculations'!$A92)</f>
        <v>Christine (Petal) Jones (Norfolk Island) &amp; Jordy Jones (Norfolk Island)</v>
      </c>
      <c r="D214" s="102" t="str">
        <f t="shared" ref="D214:D228" si="37">IF(E214="","0",1)</f>
        <v>0</v>
      </c>
      <c r="E214" s="103" t="str">
        <f t="shared" ref="E214:E228" si="38">IF(AND(G214=0,K214=0),"",IF(J214&gt;N214,A214,IF(J214=N214,IF(I214&gt;M214,A214,C214),C214)))</f>
        <v/>
      </c>
      <c r="F214" s="103" t="str">
        <f>IF(D214=0,"",IF(E214=A214,C214,A214))</f>
        <v>Alison Merrien MBE (Guernsey ) &amp; Lars Olov Backgren (Sweden )</v>
      </c>
      <c r="G214" s="104">
        <f>SUM(SUMIFS(Results!C:C,Results!$B:$B,$A214,Results!$J:$J,$C214),SUMIFS(Results!G:G,Results!$J:$J,$A214,Results!$B:$B,$C214))</f>
        <v>0</v>
      </c>
      <c r="H214" s="104">
        <f>SUM(SUMIFS(Results!D:D,Results!$B:$B,$A214,Results!$J:$J,$C214),SUMIFS(Results!H:H,Results!$J:$J,$A214,Results!$B:$B,$C214))</f>
        <v>0</v>
      </c>
      <c r="I214" s="104">
        <f>SUM(SUMIFS(Results!E:E,Results!$B:$B,$A214,Results!$J:$J,$C214),SUMIFS(Results!I:I,Results!$J:$J,$A214,Results!$B:$B,$C214))</f>
        <v>0</v>
      </c>
      <c r="J214" s="104">
        <f>SUM(SUMIFS(Results!R:R,Results!$B:$B,$A214,Results!$J:$J,$C214)/2,SUMIFS(Results!$X:$X,Results!$J:$J,$A214,Results!$B:$B,$C214)/2)</f>
        <v>0</v>
      </c>
      <c r="K214" s="104">
        <f>SUM(SUMIFS(Results!G:G,Results!$B:$B,$A214,Results!$J:$J,$C214),SUMIFS(Results!C:C,Results!$J:$J,$A214,Results!$B:$B,$C214))</f>
        <v>0</v>
      </c>
      <c r="L214" s="104">
        <f>SUM(SUMIFS(Results!H:H,Results!$B:$B,$A214,Results!$J:$J,$C214),SUMIFS(Results!D:D,Results!$J:$J,$A214,Results!$B:$B,$C214))</f>
        <v>0</v>
      </c>
      <c r="M214" s="104">
        <f>SUM(SUMIFS(Results!I:I,Results!$B:$B,$A214,Results!$J:$J,$C214),SUMIFS(Results!E:E,Results!$J:$J,$A214,Results!$B:$B,$C214))</f>
        <v>0</v>
      </c>
      <c r="N214" s="105">
        <f>SUM(SUMIFS(Results!X:X,Results!$B:$B,$A214,Results!$J:$J,$C214)/2,SUMIFS(Results!$R:$R,Results!$J:$J,$A214,Results!$B:$B,$C214)/2)</f>
        <v>0</v>
      </c>
    </row>
    <row r="215" spans="1:96" s="106" customFormat="1" ht="15" customHeight="1">
      <c r="A215" s="101" t="str">
        <f>A214</f>
        <v>Alison Merrien MBE (Guernsey ) &amp; Lars Olov Backgren (Sweden )</v>
      </c>
      <c r="B215" s="102" t="s">
        <v>83</v>
      </c>
      <c r="C215" s="101" t="str">
        <f>IF('Group Calculations'!$A93="","",'Group Calculations'!$A93)</f>
        <v>Connie Rixon (Malta) &amp; Peter Ellul (Malta)</v>
      </c>
      <c r="D215" s="102" t="str">
        <f t="shared" si="37"/>
        <v>0</v>
      </c>
      <c r="E215" s="103" t="str">
        <f t="shared" si="38"/>
        <v/>
      </c>
      <c r="F215" s="103" t="str">
        <f t="shared" ref="F215:F228" si="39">IF(D215=0,"",IF(E215=A215,C215,A215))</f>
        <v>Alison Merrien MBE (Guernsey ) &amp; Lars Olov Backgren (Sweden )</v>
      </c>
      <c r="G215" s="104">
        <f>SUM(SUMIFS(Results!C:C,Results!$B:$B,$A215,Results!$J:$J,$C215),SUMIFS(Results!G:G,Results!$J:$J,$A215,Results!$B:$B,$C215))</f>
        <v>0</v>
      </c>
      <c r="H215" s="104">
        <f>SUM(SUMIFS(Results!D:D,Results!$B:$B,$A215,Results!$J:$J,$C215),SUMIFS(Results!H:H,Results!$J:$J,$A215,Results!$B:$B,$C215))</f>
        <v>0</v>
      </c>
      <c r="I215" s="104">
        <f>SUM(SUMIFS(Results!E:E,Results!$B:$B,$A215,Results!$J:$J,$C215),SUMIFS(Results!I:I,Results!$J:$J,$A215,Results!$B:$B,$C215))</f>
        <v>0</v>
      </c>
      <c r="J215" s="104">
        <f>SUM(SUMIFS(Results!R:R,Results!$B:$B,$A215,Results!$J:$J,$C215)/2,SUMIFS(Results!$X:$X,Results!$J:$J,$A215,Results!$B:$B,$C215)/2)</f>
        <v>0</v>
      </c>
      <c r="K215" s="104">
        <f>SUM(SUMIFS(Results!G:G,Results!$B:$B,$A215,Results!$J:$J,$C215),SUMIFS(Results!C:C,Results!$J:$J,$A215,Results!$B:$B,$C215))</f>
        <v>0</v>
      </c>
      <c r="L215" s="104">
        <f>SUM(SUMIFS(Results!H:H,Results!$B:$B,$A215,Results!$J:$J,$C215),SUMIFS(Results!D:D,Results!$J:$J,$A215,Results!$B:$B,$C215))</f>
        <v>0</v>
      </c>
      <c r="M215" s="104">
        <f>SUM(SUMIFS(Results!I:I,Results!$B:$B,$A215,Results!$J:$J,$C215),SUMIFS(Results!E:E,Results!$J:$J,$A215,Results!$B:$B,$C215))</f>
        <v>0</v>
      </c>
      <c r="N215" s="105">
        <f>SUM(SUMIFS(Results!X:X,Results!$B:$B,$A215,Results!$J:$J,$C215)/2,SUMIFS(Results!$R:$R,Results!$J:$J,$A215,Results!$B:$B,$C215)/2)</f>
        <v>0</v>
      </c>
    </row>
    <row r="216" spans="1:96" s="106" customFormat="1" ht="15" customHeight="1">
      <c r="A216" s="101" t="str">
        <f>A215</f>
        <v>Alison Merrien MBE (Guernsey ) &amp; Lars Olov Backgren (Sweden )</v>
      </c>
      <c r="B216" s="102" t="s">
        <v>83</v>
      </c>
      <c r="C216" s="101" t="str">
        <f>IF('Group Calculations'!$A94="","",'Group Calculations'!$A94)</f>
        <v>Lindsey Greechan (Jersey) &amp; Derek Boswell (Jersey)</v>
      </c>
      <c r="D216" s="102" t="str">
        <f t="shared" si="37"/>
        <v>0</v>
      </c>
      <c r="E216" s="103" t="str">
        <f t="shared" si="38"/>
        <v/>
      </c>
      <c r="F216" s="103" t="str">
        <f t="shared" si="39"/>
        <v>Alison Merrien MBE (Guernsey ) &amp; Lars Olov Backgren (Sweden )</v>
      </c>
      <c r="G216" s="104">
        <f>SUM(SUMIFS(Results!C:C,Results!$B:$B,$A216,Results!$J:$J,$C216),SUMIFS(Results!G:G,Results!$J:$J,$A216,Results!$B:$B,$C216))</f>
        <v>0</v>
      </c>
      <c r="H216" s="104">
        <f>SUM(SUMIFS(Results!D:D,Results!$B:$B,$A216,Results!$J:$J,$C216),SUMIFS(Results!H:H,Results!$J:$J,$A216,Results!$B:$B,$C216))</f>
        <v>0</v>
      </c>
      <c r="I216" s="104">
        <f>SUM(SUMIFS(Results!E:E,Results!$B:$B,$A216,Results!$J:$J,$C216),SUMIFS(Results!I:I,Results!$J:$J,$A216,Results!$B:$B,$C216))</f>
        <v>0</v>
      </c>
      <c r="J216" s="104">
        <f>SUM(SUMIFS(Results!R:R,Results!$B:$B,$A216,Results!$J:$J,$C216)/2,SUMIFS(Results!$X:$X,Results!$J:$J,$A216,Results!$B:$B,$C216)/2)</f>
        <v>0</v>
      </c>
      <c r="K216" s="104">
        <f>SUM(SUMIFS(Results!G:G,Results!$B:$B,$A216,Results!$J:$J,$C216),SUMIFS(Results!C:C,Results!$J:$J,$A216,Results!$B:$B,$C216))</f>
        <v>0</v>
      </c>
      <c r="L216" s="104">
        <f>SUM(SUMIFS(Results!H:H,Results!$B:$B,$A216,Results!$J:$J,$C216),SUMIFS(Results!D:D,Results!$J:$J,$A216,Results!$B:$B,$C216))</f>
        <v>0</v>
      </c>
      <c r="M216" s="104">
        <f>SUM(SUMIFS(Results!I:I,Results!$B:$B,$A216,Results!$J:$J,$C216),SUMIFS(Results!E:E,Results!$J:$J,$A216,Results!$B:$B,$C216))</f>
        <v>0</v>
      </c>
      <c r="N216" s="105">
        <f>SUM(SUMIFS(Results!X:X,Results!$B:$B,$A216,Results!$J:$J,$C216)/2,SUMIFS(Results!$R:$R,Results!$J:$J,$A216,Results!$B:$B,$C216)/2)</f>
        <v>0</v>
      </c>
    </row>
    <row r="217" spans="1:96" s="106" customFormat="1" ht="15" customHeight="1">
      <c r="A217" s="101" t="str">
        <f>A216</f>
        <v>Alison Merrien MBE (Guernsey ) &amp; Lars Olov Backgren (Sweden )</v>
      </c>
      <c r="B217" s="102" t="s">
        <v>83</v>
      </c>
      <c r="C217" s="101" t="str">
        <f>IF('Group Calculations'!$A95="","",'Group Calculations'!$A95)</f>
        <v>Nor Farrah Ain Abdullah (Malaysia ) &amp; Izzat Shameer Dzulkeple (Malaysia )</v>
      </c>
      <c r="D217" s="102" t="str">
        <f t="shared" si="37"/>
        <v>0</v>
      </c>
      <c r="E217" s="103" t="str">
        <f t="shared" si="38"/>
        <v/>
      </c>
      <c r="F217" s="103" t="str">
        <f t="shared" si="39"/>
        <v>Alison Merrien MBE (Guernsey ) &amp; Lars Olov Backgren (Sweden )</v>
      </c>
      <c r="G217" s="104">
        <f>SUM(SUMIFS(Results!C:C,Results!$B:$B,$A217,Results!$J:$J,$C217),SUMIFS(Results!G:G,Results!$J:$J,$A217,Results!$B:$B,$C217))</f>
        <v>0</v>
      </c>
      <c r="H217" s="104">
        <f>SUM(SUMIFS(Results!D:D,Results!$B:$B,$A217,Results!$J:$J,$C217),SUMIFS(Results!H:H,Results!$J:$J,$A217,Results!$B:$B,$C217))</f>
        <v>0</v>
      </c>
      <c r="I217" s="104">
        <f>SUM(SUMIFS(Results!E:E,Results!$B:$B,$A217,Results!$J:$J,$C217),SUMIFS(Results!I:I,Results!$J:$J,$A217,Results!$B:$B,$C217))</f>
        <v>0</v>
      </c>
      <c r="J217" s="104">
        <f>SUM(SUMIFS(Results!R:R,Results!$B:$B,$A217,Results!$J:$J,$C217)/2,SUMIFS(Results!$X:$X,Results!$J:$J,$A217,Results!$B:$B,$C217)/2)</f>
        <v>0</v>
      </c>
      <c r="K217" s="104">
        <f>SUM(SUMIFS(Results!G:G,Results!$B:$B,$A217,Results!$J:$J,$C217),SUMIFS(Results!C:C,Results!$J:$J,$A217,Results!$B:$B,$C217))</f>
        <v>0</v>
      </c>
      <c r="L217" s="104">
        <f>SUM(SUMIFS(Results!H:H,Results!$B:$B,$A217,Results!$J:$J,$C217),SUMIFS(Results!D:D,Results!$J:$J,$A217,Results!$B:$B,$C217))</f>
        <v>0</v>
      </c>
      <c r="M217" s="104">
        <f>SUM(SUMIFS(Results!I:I,Results!$B:$B,$A217,Results!$J:$J,$C217),SUMIFS(Results!E:E,Results!$J:$J,$A217,Results!$B:$B,$C217))</f>
        <v>0</v>
      </c>
      <c r="N217" s="105">
        <f>SUM(SUMIFS(Results!X:X,Results!$B:$B,$A217,Results!$J:$J,$C217)/2,SUMIFS(Results!$R:$R,Results!$J:$J,$A217,Results!$B:$B,$C217)/2)</f>
        <v>0</v>
      </c>
    </row>
    <row r="218" spans="1:96" s="106" customFormat="1" ht="15" customHeight="1">
      <c r="A218" s="101" t="str">
        <f>A217</f>
        <v>Alison Merrien MBE (Guernsey ) &amp; Lars Olov Backgren (Sweden )</v>
      </c>
      <c r="B218" s="102" t="s">
        <v>83</v>
      </c>
      <c r="C218" s="101" t="str">
        <f>IF('Group Calculations'!$A96="","",'Group Calculations'!$A96)</f>
        <v>Irit Grencel (Israel ) &amp; Gabor Foti (Hungary)</v>
      </c>
      <c r="D218" s="102" t="str">
        <f t="shared" si="37"/>
        <v>0</v>
      </c>
      <c r="E218" s="103" t="str">
        <f t="shared" si="38"/>
        <v/>
      </c>
      <c r="F218" s="103" t="str">
        <f t="shared" si="39"/>
        <v>Alison Merrien MBE (Guernsey ) &amp; Lars Olov Backgren (Sweden )</v>
      </c>
      <c r="G218" s="104">
        <f>SUM(SUMIFS(Results!C:C,Results!$B:$B,$A218,Results!$J:$J,$C218),SUMIFS(Results!G:G,Results!$J:$J,$A218,Results!$B:$B,$C218))</f>
        <v>0</v>
      </c>
      <c r="H218" s="104">
        <f>SUM(SUMIFS(Results!D:D,Results!$B:$B,$A218,Results!$J:$J,$C218),SUMIFS(Results!H:H,Results!$J:$J,$A218,Results!$B:$B,$C218))</f>
        <v>0</v>
      </c>
      <c r="I218" s="104">
        <f>SUM(SUMIFS(Results!E:E,Results!$B:$B,$A218,Results!$J:$J,$C218),SUMIFS(Results!I:I,Results!$J:$J,$A218,Results!$B:$B,$C218))</f>
        <v>0</v>
      </c>
      <c r="J218" s="104">
        <f>SUM(SUMIFS(Results!R:R,Results!$B:$B,$A218,Results!$J:$J,$C218)/2,SUMIFS(Results!$X:$X,Results!$J:$J,$A218,Results!$B:$B,$C218)/2)</f>
        <v>0</v>
      </c>
      <c r="K218" s="104">
        <f>SUM(SUMIFS(Results!G:G,Results!$B:$B,$A218,Results!$J:$J,$C218),SUMIFS(Results!C:C,Results!$J:$J,$A218,Results!$B:$B,$C218))</f>
        <v>0</v>
      </c>
      <c r="L218" s="104">
        <f>SUM(SUMIFS(Results!H:H,Results!$B:$B,$A218,Results!$J:$J,$C218),SUMIFS(Results!D:D,Results!$J:$J,$A218,Results!$B:$B,$C218))</f>
        <v>0</v>
      </c>
      <c r="M218" s="104">
        <f>SUM(SUMIFS(Results!I:I,Results!$B:$B,$A218,Results!$J:$J,$C218),SUMIFS(Results!E:E,Results!$J:$J,$A218,Results!$B:$B,$C218))</f>
        <v>0</v>
      </c>
      <c r="N218" s="105">
        <f>SUM(SUMIFS(Results!X:X,Results!$B:$B,$A218,Results!$J:$J,$C218)/2,SUMIFS(Results!$R:$R,Results!$J:$J,$A218,Results!$B:$B,$C218)/2)</f>
        <v>0</v>
      </c>
    </row>
    <row r="219" spans="1:96" s="106" customFormat="1" ht="15" customHeight="1">
      <c r="A219" s="101" t="str">
        <f>C214</f>
        <v>Christine (Petal) Jones (Norfolk Island) &amp; Jordy Jones (Norfolk Island)</v>
      </c>
      <c r="B219" s="102" t="s">
        <v>83</v>
      </c>
      <c r="C219" s="101" t="str">
        <f>C215</f>
        <v>Connie Rixon (Malta) &amp; Peter Ellul (Malta)</v>
      </c>
      <c r="D219" s="102" t="str">
        <f t="shared" si="37"/>
        <v>0</v>
      </c>
      <c r="E219" s="103" t="str">
        <f t="shared" si="38"/>
        <v/>
      </c>
      <c r="F219" s="103" t="str">
        <f t="shared" si="39"/>
        <v>Christine (Petal) Jones (Norfolk Island) &amp; Jordy Jones (Norfolk Island)</v>
      </c>
      <c r="G219" s="104">
        <f>SUM(SUMIFS(Results!C:C,Results!$B:$B,$A219,Results!$J:$J,$C219),SUMIFS(Results!G:G,Results!$J:$J,$A219,Results!$B:$B,$C219))</f>
        <v>0</v>
      </c>
      <c r="H219" s="104">
        <f>SUM(SUMIFS(Results!D:D,Results!$B:$B,$A219,Results!$J:$J,$C219),SUMIFS(Results!H:H,Results!$J:$J,$A219,Results!$B:$B,$C219))</f>
        <v>0</v>
      </c>
      <c r="I219" s="104">
        <f>SUM(SUMIFS(Results!E:E,Results!$B:$B,$A219,Results!$J:$J,$C219),SUMIFS(Results!I:I,Results!$J:$J,$A219,Results!$B:$B,$C219))</f>
        <v>0</v>
      </c>
      <c r="J219" s="104">
        <f>SUM(SUMIFS(Results!R:R,Results!$B:$B,$A219,Results!$J:$J,$C219)/2,SUMIFS(Results!$X:$X,Results!$J:$J,$A219,Results!$B:$B,$C219)/2)</f>
        <v>0</v>
      </c>
      <c r="K219" s="104">
        <f>SUM(SUMIFS(Results!G:G,Results!$B:$B,$A219,Results!$J:$J,$C219),SUMIFS(Results!C:C,Results!$J:$J,$A219,Results!$B:$B,$C219))</f>
        <v>0</v>
      </c>
      <c r="L219" s="104">
        <f>SUM(SUMIFS(Results!H:H,Results!$B:$B,$A219,Results!$J:$J,$C219),SUMIFS(Results!D:D,Results!$J:$J,$A219,Results!$B:$B,$C219))</f>
        <v>0</v>
      </c>
      <c r="M219" s="104">
        <f>SUM(SUMIFS(Results!I:I,Results!$B:$B,$A219,Results!$J:$J,$C219),SUMIFS(Results!E:E,Results!$J:$J,$A219,Results!$B:$B,$C219))</f>
        <v>0</v>
      </c>
      <c r="N219" s="105">
        <f>SUM(SUMIFS(Results!X:X,Results!$B:$B,$A219,Results!$J:$J,$C219)/2,SUMIFS(Results!$R:$R,Results!$J:$J,$A219,Results!$B:$B,$C219)/2)</f>
        <v>0</v>
      </c>
    </row>
    <row r="220" spans="1:96" s="106" customFormat="1" ht="15" customHeight="1">
      <c r="A220" s="101" t="str">
        <f>A219</f>
        <v>Christine (Petal) Jones (Norfolk Island) &amp; Jordy Jones (Norfolk Island)</v>
      </c>
      <c r="B220" s="102" t="s">
        <v>83</v>
      </c>
      <c r="C220" s="101" t="str">
        <f>C216</f>
        <v>Lindsey Greechan (Jersey) &amp; Derek Boswell (Jersey)</v>
      </c>
      <c r="D220" s="102" t="str">
        <f t="shared" si="37"/>
        <v>0</v>
      </c>
      <c r="E220" s="103" t="str">
        <f t="shared" si="38"/>
        <v/>
      </c>
      <c r="F220" s="103" t="str">
        <f t="shared" si="39"/>
        <v>Christine (Petal) Jones (Norfolk Island) &amp; Jordy Jones (Norfolk Island)</v>
      </c>
      <c r="G220" s="104">
        <f>SUM(SUMIFS(Results!C:C,Results!$B:$B,$A220,Results!$J:$J,$C220),SUMIFS(Results!G:G,Results!$J:$J,$A220,Results!$B:$B,$C220))</f>
        <v>0</v>
      </c>
      <c r="H220" s="104">
        <f>SUM(SUMIFS(Results!D:D,Results!$B:$B,$A220,Results!$J:$J,$C220),SUMIFS(Results!H:H,Results!$J:$J,$A220,Results!$B:$B,$C220))</f>
        <v>0</v>
      </c>
      <c r="I220" s="104">
        <f>SUM(SUMIFS(Results!E:E,Results!$B:$B,$A220,Results!$J:$J,$C220),SUMIFS(Results!I:I,Results!$J:$J,$A220,Results!$B:$B,$C220))</f>
        <v>0</v>
      </c>
      <c r="J220" s="104">
        <f>SUM(SUMIFS(Results!R:R,Results!$B:$B,$A220,Results!$J:$J,$C220)/2,SUMIFS(Results!$X:$X,Results!$J:$J,$A220,Results!$B:$B,$C220)/2)</f>
        <v>0</v>
      </c>
      <c r="K220" s="104">
        <f>SUM(SUMIFS(Results!G:G,Results!$B:$B,$A220,Results!$J:$J,$C220),SUMIFS(Results!C:C,Results!$J:$J,$A220,Results!$B:$B,$C220))</f>
        <v>0</v>
      </c>
      <c r="L220" s="104">
        <f>SUM(SUMIFS(Results!H:H,Results!$B:$B,$A220,Results!$J:$J,$C220),SUMIFS(Results!D:D,Results!$J:$J,$A220,Results!$B:$B,$C220))</f>
        <v>0</v>
      </c>
      <c r="M220" s="104">
        <f>SUM(SUMIFS(Results!I:I,Results!$B:$B,$A220,Results!$J:$J,$C220),SUMIFS(Results!E:E,Results!$J:$J,$A220,Results!$B:$B,$C220))</f>
        <v>0</v>
      </c>
      <c r="N220" s="105">
        <f>SUM(SUMIFS(Results!X:X,Results!$B:$B,$A220,Results!$J:$J,$C220)/2,SUMIFS(Results!$R:$R,Results!$J:$J,$A220,Results!$B:$B,$C220)/2)</f>
        <v>0</v>
      </c>
    </row>
    <row r="221" spans="1:96" s="106" customFormat="1" ht="15" customHeight="1">
      <c r="A221" s="101" t="str">
        <f>A220</f>
        <v>Christine (Petal) Jones (Norfolk Island) &amp; Jordy Jones (Norfolk Island)</v>
      </c>
      <c r="B221" s="102" t="s">
        <v>83</v>
      </c>
      <c r="C221" s="101" t="str">
        <f>C217</f>
        <v>Nor Farrah Ain Abdullah (Malaysia ) &amp; Izzat Shameer Dzulkeple (Malaysia )</v>
      </c>
      <c r="D221" s="102" t="str">
        <f t="shared" si="37"/>
        <v>0</v>
      </c>
      <c r="E221" s="103" t="str">
        <f t="shared" si="38"/>
        <v/>
      </c>
      <c r="F221" s="103" t="str">
        <f t="shared" si="39"/>
        <v>Christine (Petal) Jones (Norfolk Island) &amp; Jordy Jones (Norfolk Island)</v>
      </c>
      <c r="G221" s="104">
        <f>SUM(SUMIFS(Results!C:C,Results!$B:$B,$A221,Results!$J:$J,$C221),SUMIFS(Results!G:G,Results!$J:$J,$A221,Results!$B:$B,$C221))</f>
        <v>0</v>
      </c>
      <c r="H221" s="104">
        <f>SUM(SUMIFS(Results!D:D,Results!$B:$B,$A221,Results!$J:$J,$C221),SUMIFS(Results!H:H,Results!$J:$J,$A221,Results!$B:$B,$C221))</f>
        <v>0</v>
      </c>
      <c r="I221" s="104">
        <f>SUM(SUMIFS(Results!E:E,Results!$B:$B,$A221,Results!$J:$J,$C221),SUMIFS(Results!I:I,Results!$J:$J,$A221,Results!$B:$B,$C221))</f>
        <v>0</v>
      </c>
      <c r="J221" s="104">
        <f>SUM(SUMIFS(Results!R:R,Results!$B:$B,$A221,Results!$J:$J,$C221)/2,SUMIFS(Results!$X:$X,Results!$J:$J,$A221,Results!$B:$B,$C221)/2)</f>
        <v>0</v>
      </c>
      <c r="K221" s="104">
        <f>SUM(SUMIFS(Results!G:G,Results!$B:$B,$A221,Results!$J:$J,$C221),SUMIFS(Results!C:C,Results!$J:$J,$A221,Results!$B:$B,$C221))</f>
        <v>0</v>
      </c>
      <c r="L221" s="104">
        <f>SUM(SUMIFS(Results!H:H,Results!$B:$B,$A221,Results!$J:$J,$C221),SUMIFS(Results!D:D,Results!$J:$J,$A221,Results!$B:$B,$C221))</f>
        <v>0</v>
      </c>
      <c r="M221" s="104">
        <f>SUM(SUMIFS(Results!I:I,Results!$B:$B,$A221,Results!$J:$J,$C221),SUMIFS(Results!E:E,Results!$J:$J,$A221,Results!$B:$B,$C221))</f>
        <v>0</v>
      </c>
      <c r="N221" s="105">
        <f>SUM(SUMIFS(Results!X:X,Results!$B:$B,$A221,Results!$J:$J,$C221)/2,SUMIFS(Results!$R:$R,Results!$J:$J,$A221,Results!$B:$B,$C221)/2)</f>
        <v>0</v>
      </c>
    </row>
    <row r="222" spans="1:96" s="106" customFormat="1" ht="15" customHeight="1">
      <c r="A222" s="101" t="str">
        <f>A221</f>
        <v>Christine (Petal) Jones (Norfolk Island) &amp; Jordy Jones (Norfolk Island)</v>
      </c>
      <c r="B222" s="102" t="s">
        <v>83</v>
      </c>
      <c r="C222" s="101" t="str">
        <f>C218</f>
        <v>Irit Grencel (Israel ) &amp; Gabor Foti (Hungary)</v>
      </c>
      <c r="D222" s="102" t="str">
        <f t="shared" si="37"/>
        <v>0</v>
      </c>
      <c r="E222" s="103" t="str">
        <f t="shared" si="38"/>
        <v/>
      </c>
      <c r="F222" s="103" t="str">
        <f t="shared" si="39"/>
        <v>Christine (Petal) Jones (Norfolk Island) &amp; Jordy Jones (Norfolk Island)</v>
      </c>
      <c r="G222" s="104">
        <f>SUM(SUMIFS(Results!C:C,Results!$B:$B,$A222,Results!$J:$J,$C222),SUMIFS(Results!G:G,Results!$J:$J,$A222,Results!$B:$B,$C222))</f>
        <v>0</v>
      </c>
      <c r="H222" s="104">
        <f>SUM(SUMIFS(Results!D:D,Results!$B:$B,$A222,Results!$J:$J,$C222),SUMIFS(Results!H:H,Results!$J:$J,$A222,Results!$B:$B,$C222))</f>
        <v>0</v>
      </c>
      <c r="I222" s="104">
        <f>SUM(SUMIFS(Results!E:E,Results!$B:$B,$A222,Results!$J:$J,$C222),SUMIFS(Results!I:I,Results!$J:$J,$A222,Results!$B:$B,$C222))</f>
        <v>0</v>
      </c>
      <c r="J222" s="104">
        <f>SUM(SUMIFS(Results!R:R,Results!$B:$B,$A222,Results!$J:$J,$C222)/2,SUMIFS(Results!$X:$X,Results!$J:$J,$A222,Results!$B:$B,$C222)/2)</f>
        <v>0</v>
      </c>
      <c r="K222" s="104">
        <f>SUM(SUMIFS(Results!G:G,Results!$B:$B,$A222,Results!$J:$J,$C222),SUMIFS(Results!C:C,Results!$J:$J,$A222,Results!$B:$B,$C222))</f>
        <v>0</v>
      </c>
      <c r="L222" s="104">
        <f>SUM(SUMIFS(Results!H:H,Results!$B:$B,$A222,Results!$J:$J,$C222),SUMIFS(Results!D:D,Results!$J:$J,$A222,Results!$B:$B,$C222))</f>
        <v>0</v>
      </c>
      <c r="M222" s="104">
        <f>SUM(SUMIFS(Results!I:I,Results!$B:$B,$A222,Results!$J:$J,$C222),SUMIFS(Results!E:E,Results!$J:$J,$A222,Results!$B:$B,$C222))</f>
        <v>0</v>
      </c>
      <c r="N222" s="105">
        <f>SUM(SUMIFS(Results!X:X,Results!$B:$B,$A222,Results!$J:$J,$C222)/2,SUMIFS(Results!$R:$R,Results!$J:$J,$A222,Results!$B:$B,$C222)/2)</f>
        <v>0</v>
      </c>
    </row>
    <row r="223" spans="1:96" s="106" customFormat="1" ht="15" customHeight="1">
      <c r="A223" s="101" t="str">
        <f>C215</f>
        <v>Connie Rixon (Malta) &amp; Peter Ellul (Malta)</v>
      </c>
      <c r="B223" s="102" t="s">
        <v>83</v>
      </c>
      <c r="C223" s="101" t="str">
        <f>C216</f>
        <v>Lindsey Greechan (Jersey) &amp; Derek Boswell (Jersey)</v>
      </c>
      <c r="D223" s="102" t="str">
        <f t="shared" si="37"/>
        <v>0</v>
      </c>
      <c r="E223" s="103" t="str">
        <f t="shared" si="38"/>
        <v/>
      </c>
      <c r="F223" s="103" t="str">
        <f t="shared" si="39"/>
        <v>Connie Rixon (Malta) &amp; Peter Ellul (Malta)</v>
      </c>
      <c r="G223" s="104">
        <f>SUM(SUMIFS(Results!C:C,Results!$B:$B,$A223,Results!$J:$J,$C223),SUMIFS(Results!G:G,Results!$J:$J,$A223,Results!$B:$B,$C223))</f>
        <v>0</v>
      </c>
      <c r="H223" s="104">
        <f>SUM(SUMIFS(Results!D:D,Results!$B:$B,$A223,Results!$J:$J,$C223),SUMIFS(Results!H:H,Results!$J:$J,$A223,Results!$B:$B,$C223))</f>
        <v>0</v>
      </c>
      <c r="I223" s="104">
        <f>SUM(SUMIFS(Results!E:E,Results!$B:$B,$A223,Results!$J:$J,$C223),SUMIFS(Results!I:I,Results!$J:$J,$A223,Results!$B:$B,$C223))</f>
        <v>0</v>
      </c>
      <c r="J223" s="104">
        <f>SUM(SUMIFS(Results!R:R,Results!$B:$B,$A223,Results!$J:$J,$C223)/2,SUMIFS(Results!$X:$X,Results!$J:$J,$A223,Results!$B:$B,$C223)/2)</f>
        <v>0</v>
      </c>
      <c r="K223" s="104">
        <f>SUM(SUMIFS(Results!G:G,Results!$B:$B,$A223,Results!$J:$J,$C223),SUMIFS(Results!C:C,Results!$J:$J,$A223,Results!$B:$B,$C223))</f>
        <v>0</v>
      </c>
      <c r="L223" s="104">
        <f>SUM(SUMIFS(Results!H:H,Results!$B:$B,$A223,Results!$J:$J,$C223),SUMIFS(Results!D:D,Results!$J:$J,$A223,Results!$B:$B,$C223))</f>
        <v>0</v>
      </c>
      <c r="M223" s="104">
        <f>SUM(SUMIFS(Results!I:I,Results!$B:$B,$A223,Results!$J:$J,$C223),SUMIFS(Results!E:E,Results!$J:$J,$A223,Results!$B:$B,$C223))</f>
        <v>0</v>
      </c>
      <c r="N223" s="105">
        <f>SUM(SUMIFS(Results!X:X,Results!$B:$B,$A223,Results!$J:$J,$C223)/2,SUMIFS(Results!$R:$R,Results!$J:$J,$A223,Results!$B:$B,$C223)/2)</f>
        <v>0</v>
      </c>
    </row>
    <row r="224" spans="1:96" s="106" customFormat="1" ht="15" customHeight="1">
      <c r="A224" s="101" t="str">
        <f>A223</f>
        <v>Connie Rixon (Malta) &amp; Peter Ellul (Malta)</v>
      </c>
      <c r="B224" s="102" t="s">
        <v>83</v>
      </c>
      <c r="C224" s="101" t="str">
        <f>C217</f>
        <v>Nor Farrah Ain Abdullah (Malaysia ) &amp; Izzat Shameer Dzulkeple (Malaysia )</v>
      </c>
      <c r="D224" s="102" t="str">
        <f t="shared" si="37"/>
        <v>0</v>
      </c>
      <c r="E224" s="103" t="str">
        <f t="shared" si="38"/>
        <v/>
      </c>
      <c r="F224" s="103" t="str">
        <f t="shared" si="39"/>
        <v>Connie Rixon (Malta) &amp; Peter Ellul (Malta)</v>
      </c>
      <c r="G224" s="104">
        <f>SUM(SUMIFS(Results!C:C,Results!$B:$B,$A224,Results!$J:$J,$C224),SUMIFS(Results!G:G,Results!$J:$J,$A224,Results!$B:$B,$C224))</f>
        <v>0</v>
      </c>
      <c r="H224" s="104">
        <f>SUM(SUMIFS(Results!D:D,Results!$B:$B,$A224,Results!$J:$J,$C224),SUMIFS(Results!H:H,Results!$J:$J,$A224,Results!$B:$B,$C224))</f>
        <v>0</v>
      </c>
      <c r="I224" s="104">
        <f>SUM(SUMIFS(Results!E:E,Results!$B:$B,$A224,Results!$J:$J,$C224),SUMIFS(Results!I:I,Results!$J:$J,$A224,Results!$B:$B,$C224))</f>
        <v>0</v>
      </c>
      <c r="J224" s="104">
        <f>SUM(SUMIFS(Results!R:R,Results!$B:$B,$A224,Results!$J:$J,$C224)/2,SUMIFS(Results!$X:$X,Results!$J:$J,$A224,Results!$B:$B,$C224)/2)</f>
        <v>0</v>
      </c>
      <c r="K224" s="104">
        <f>SUM(SUMIFS(Results!G:G,Results!$B:$B,$A224,Results!$J:$J,$C224),SUMIFS(Results!C:C,Results!$J:$J,$A224,Results!$B:$B,$C224))</f>
        <v>0</v>
      </c>
      <c r="L224" s="104">
        <f>SUM(SUMIFS(Results!H:H,Results!$B:$B,$A224,Results!$J:$J,$C224),SUMIFS(Results!D:D,Results!$J:$J,$A224,Results!$B:$B,$C224))</f>
        <v>0</v>
      </c>
      <c r="M224" s="104">
        <f>SUM(SUMIFS(Results!I:I,Results!$B:$B,$A224,Results!$J:$J,$C224),SUMIFS(Results!E:E,Results!$J:$J,$A224,Results!$B:$B,$C224))</f>
        <v>0</v>
      </c>
      <c r="N224" s="105">
        <f>SUM(SUMIFS(Results!X:X,Results!$B:$B,$A224,Results!$J:$J,$C224)/2,SUMIFS(Results!$R:$R,Results!$J:$J,$A224,Results!$B:$B,$C224)/2)</f>
        <v>0</v>
      </c>
    </row>
    <row r="225" spans="1:96" s="106" customFormat="1" ht="15" customHeight="1">
      <c r="A225" s="101" t="str">
        <f>A224</f>
        <v>Connie Rixon (Malta) &amp; Peter Ellul (Malta)</v>
      </c>
      <c r="B225" s="102" t="s">
        <v>83</v>
      </c>
      <c r="C225" s="101" t="str">
        <f>C218</f>
        <v>Irit Grencel (Israel ) &amp; Gabor Foti (Hungary)</v>
      </c>
      <c r="D225" s="102" t="str">
        <f t="shared" si="37"/>
        <v>0</v>
      </c>
      <c r="E225" s="103" t="str">
        <f t="shared" si="38"/>
        <v/>
      </c>
      <c r="F225" s="103" t="str">
        <f t="shared" si="39"/>
        <v>Connie Rixon (Malta) &amp; Peter Ellul (Malta)</v>
      </c>
      <c r="G225" s="104">
        <f>SUM(SUMIFS(Results!C:C,Results!$B:$B,$A225,Results!$J:$J,$C225),SUMIFS(Results!G:G,Results!$J:$J,$A225,Results!$B:$B,$C225))</f>
        <v>0</v>
      </c>
      <c r="H225" s="104">
        <f>SUM(SUMIFS(Results!D:D,Results!$B:$B,$A225,Results!$J:$J,$C225),SUMIFS(Results!H:H,Results!$J:$J,$A225,Results!$B:$B,$C225))</f>
        <v>0</v>
      </c>
      <c r="I225" s="104">
        <f>SUM(SUMIFS(Results!E:E,Results!$B:$B,$A225,Results!$J:$J,$C225),SUMIFS(Results!I:I,Results!$J:$J,$A225,Results!$B:$B,$C225))</f>
        <v>0</v>
      </c>
      <c r="J225" s="104">
        <f>SUM(SUMIFS(Results!R:R,Results!$B:$B,$A225,Results!$J:$J,$C225)/2,SUMIFS(Results!$X:$X,Results!$J:$J,$A225,Results!$B:$B,$C225)/2)</f>
        <v>0</v>
      </c>
      <c r="K225" s="104">
        <f>SUM(SUMIFS(Results!G:G,Results!$B:$B,$A225,Results!$J:$J,$C225),SUMIFS(Results!C:C,Results!$J:$J,$A225,Results!$B:$B,$C225))</f>
        <v>0</v>
      </c>
      <c r="L225" s="104">
        <f>SUM(SUMIFS(Results!H:H,Results!$B:$B,$A225,Results!$J:$J,$C225),SUMIFS(Results!D:D,Results!$J:$J,$A225,Results!$B:$B,$C225))</f>
        <v>0</v>
      </c>
      <c r="M225" s="104">
        <f>SUM(SUMIFS(Results!I:I,Results!$B:$B,$A225,Results!$J:$J,$C225),SUMIFS(Results!E:E,Results!$J:$J,$A225,Results!$B:$B,$C225))</f>
        <v>0</v>
      </c>
      <c r="N225" s="105">
        <f>SUM(SUMIFS(Results!X:X,Results!$B:$B,$A225,Results!$J:$J,$C225)/2,SUMIFS(Results!$R:$R,Results!$J:$J,$A225,Results!$B:$B,$C225)/2)</f>
        <v>0</v>
      </c>
    </row>
    <row r="226" spans="1:96" s="106" customFormat="1" ht="15" customHeight="1">
      <c r="A226" s="101" t="str">
        <f>C216</f>
        <v>Lindsey Greechan (Jersey) &amp; Derek Boswell (Jersey)</v>
      </c>
      <c r="B226" s="102" t="s">
        <v>83</v>
      </c>
      <c r="C226" s="101" t="str">
        <f>C217</f>
        <v>Nor Farrah Ain Abdullah (Malaysia ) &amp; Izzat Shameer Dzulkeple (Malaysia )</v>
      </c>
      <c r="D226" s="102" t="str">
        <f t="shared" si="37"/>
        <v>0</v>
      </c>
      <c r="E226" s="103" t="str">
        <f t="shared" si="38"/>
        <v/>
      </c>
      <c r="F226" s="103" t="str">
        <f t="shared" si="39"/>
        <v>Lindsey Greechan (Jersey) &amp; Derek Boswell (Jersey)</v>
      </c>
      <c r="G226" s="104">
        <f>SUM(SUMIFS(Results!C:C,Results!$B:$B,$A226,Results!$J:$J,$C226),SUMIFS(Results!G:G,Results!$J:$J,$A226,Results!$B:$B,$C226))</f>
        <v>0</v>
      </c>
      <c r="H226" s="104">
        <f>SUM(SUMIFS(Results!D:D,Results!$B:$B,$A226,Results!$J:$J,$C226),SUMIFS(Results!H:H,Results!$J:$J,$A226,Results!$B:$B,$C226))</f>
        <v>0</v>
      </c>
      <c r="I226" s="104">
        <f>SUM(SUMIFS(Results!E:E,Results!$B:$B,$A226,Results!$J:$J,$C226),SUMIFS(Results!I:I,Results!$J:$J,$A226,Results!$B:$B,$C226))</f>
        <v>0</v>
      </c>
      <c r="J226" s="104">
        <f>SUM(SUMIFS(Results!R:R,Results!$B:$B,$A226,Results!$J:$J,$C226)/2,SUMIFS(Results!$X:$X,Results!$J:$J,$A226,Results!$B:$B,$C226)/2)</f>
        <v>0</v>
      </c>
      <c r="K226" s="104">
        <f>SUM(SUMIFS(Results!G:G,Results!$B:$B,$A226,Results!$J:$J,$C226),SUMIFS(Results!C:C,Results!$J:$J,$A226,Results!$B:$B,$C226))</f>
        <v>0</v>
      </c>
      <c r="L226" s="104">
        <f>SUM(SUMIFS(Results!H:H,Results!$B:$B,$A226,Results!$J:$J,$C226),SUMIFS(Results!D:D,Results!$J:$J,$A226,Results!$B:$B,$C226))</f>
        <v>0</v>
      </c>
      <c r="M226" s="104">
        <f>SUM(SUMIFS(Results!I:I,Results!$B:$B,$A226,Results!$J:$J,$C226),SUMIFS(Results!E:E,Results!$J:$J,$A226,Results!$B:$B,$C226))</f>
        <v>0</v>
      </c>
      <c r="N226" s="105">
        <f>SUM(SUMIFS(Results!X:X,Results!$B:$B,$A226,Results!$J:$J,$C226)/2,SUMIFS(Results!$R:$R,Results!$J:$J,$A226,Results!$B:$B,$C226)/2)</f>
        <v>0</v>
      </c>
    </row>
    <row r="227" spans="1:96" s="106" customFormat="1" ht="15" customHeight="1">
      <c r="A227" s="101" t="str">
        <f>A226</f>
        <v>Lindsey Greechan (Jersey) &amp; Derek Boswell (Jersey)</v>
      </c>
      <c r="B227" s="102" t="s">
        <v>83</v>
      </c>
      <c r="C227" s="101" t="str">
        <f>C218</f>
        <v>Irit Grencel (Israel ) &amp; Gabor Foti (Hungary)</v>
      </c>
      <c r="D227" s="102" t="str">
        <f t="shared" si="37"/>
        <v>0</v>
      </c>
      <c r="E227" s="103" t="str">
        <f t="shared" si="38"/>
        <v/>
      </c>
      <c r="F227" s="103" t="str">
        <f t="shared" si="39"/>
        <v>Lindsey Greechan (Jersey) &amp; Derek Boswell (Jersey)</v>
      </c>
      <c r="G227" s="104">
        <f>SUM(SUMIFS(Results!C:C,Results!$B:$B,$A227,Results!$J:$J,$C227),SUMIFS(Results!G:G,Results!$J:$J,$A227,Results!$B:$B,$C227))</f>
        <v>0</v>
      </c>
      <c r="H227" s="104">
        <f>SUM(SUMIFS(Results!D:D,Results!$B:$B,$A227,Results!$J:$J,$C227),SUMIFS(Results!H:H,Results!$J:$J,$A227,Results!$B:$B,$C227))</f>
        <v>0</v>
      </c>
      <c r="I227" s="104">
        <f>SUM(SUMIFS(Results!E:E,Results!$B:$B,$A227,Results!$J:$J,$C227),SUMIFS(Results!I:I,Results!$J:$J,$A227,Results!$B:$B,$C227))</f>
        <v>0</v>
      </c>
      <c r="J227" s="104">
        <f>SUM(SUMIFS(Results!R:R,Results!$B:$B,$A227,Results!$J:$J,$C227)/2,SUMIFS(Results!$X:$X,Results!$J:$J,$A227,Results!$B:$B,$C227)/2)</f>
        <v>0</v>
      </c>
      <c r="K227" s="104">
        <f>SUM(SUMIFS(Results!G:G,Results!$B:$B,$A227,Results!$J:$J,$C227),SUMIFS(Results!C:C,Results!$J:$J,$A227,Results!$B:$B,$C227))</f>
        <v>0</v>
      </c>
      <c r="L227" s="104">
        <f>SUM(SUMIFS(Results!H:H,Results!$B:$B,$A227,Results!$J:$J,$C227),SUMIFS(Results!D:D,Results!$J:$J,$A227,Results!$B:$B,$C227))</f>
        <v>0</v>
      </c>
      <c r="M227" s="104">
        <f>SUM(SUMIFS(Results!I:I,Results!$B:$B,$A227,Results!$J:$J,$C227),SUMIFS(Results!E:E,Results!$J:$J,$A227,Results!$B:$B,$C227))</f>
        <v>0</v>
      </c>
      <c r="N227" s="105">
        <f>SUM(SUMIFS(Results!X:X,Results!$B:$B,$A227,Results!$J:$J,$C227)/2,SUMIFS(Results!$R:$R,Results!$J:$J,$A227,Results!$B:$B,$C227)/2)</f>
        <v>0</v>
      </c>
    </row>
    <row r="228" spans="1:96" s="106" customFormat="1" ht="15" customHeight="1" thickBot="1">
      <c r="A228" s="101" t="str">
        <f>C217</f>
        <v>Nor Farrah Ain Abdullah (Malaysia ) &amp; Izzat Shameer Dzulkeple (Malaysia )</v>
      </c>
      <c r="B228" s="102" t="s">
        <v>83</v>
      </c>
      <c r="C228" s="101" t="str">
        <f>C218</f>
        <v>Irit Grencel (Israel ) &amp; Gabor Foti (Hungary)</v>
      </c>
      <c r="D228" s="102" t="str">
        <f t="shared" si="37"/>
        <v>0</v>
      </c>
      <c r="E228" s="103" t="str">
        <f t="shared" si="38"/>
        <v/>
      </c>
      <c r="F228" s="103" t="str">
        <f t="shared" si="39"/>
        <v>Nor Farrah Ain Abdullah (Malaysia ) &amp; Izzat Shameer Dzulkeple (Malaysia )</v>
      </c>
      <c r="G228" s="104">
        <f>SUM(SUMIFS(Results!C:C,Results!$B:$B,$A228,Results!$J:$J,$C228),SUMIFS(Results!G:G,Results!$J:$J,$A228,Results!$B:$B,$C228))</f>
        <v>0</v>
      </c>
      <c r="H228" s="104">
        <f>SUM(SUMIFS(Results!D:D,Results!$B:$B,$A228,Results!$J:$J,$C228),SUMIFS(Results!H:H,Results!$J:$J,$A228,Results!$B:$B,$C228))</f>
        <v>0</v>
      </c>
      <c r="I228" s="104">
        <f>SUM(SUMIFS(Results!E:E,Results!$B:$B,$A228,Results!$J:$J,$C228),SUMIFS(Results!I:I,Results!$J:$J,$A228,Results!$B:$B,$C228))</f>
        <v>0</v>
      </c>
      <c r="J228" s="104">
        <f>SUM(SUMIFS(Results!R:R,Results!$B:$B,$A228,Results!$J:$J,$C228)/2,SUMIFS(Results!$X:$X,Results!$J:$J,$A228,Results!$B:$B,$C228)/2)</f>
        <v>0</v>
      </c>
      <c r="K228" s="104">
        <f>SUM(SUMIFS(Results!G:G,Results!$B:$B,$A228,Results!$J:$J,$C228),SUMIFS(Results!C:C,Results!$J:$J,$A228,Results!$B:$B,$C228))</f>
        <v>0</v>
      </c>
      <c r="L228" s="104">
        <f>SUM(SUMIFS(Results!H:H,Results!$B:$B,$A228,Results!$J:$J,$C228),SUMIFS(Results!D:D,Results!$J:$J,$A228,Results!$B:$B,$C228))</f>
        <v>0</v>
      </c>
      <c r="M228" s="104">
        <f>SUM(SUMIFS(Results!I:I,Results!$B:$B,$A228,Results!$J:$J,$C228),SUMIFS(Results!E:E,Results!$J:$J,$A228,Results!$B:$B,$C228))</f>
        <v>0</v>
      </c>
      <c r="N228" s="105">
        <f>SUM(SUMIFS(Results!X:X,Results!$B:$B,$A228,Results!$J:$J,$C228)/2,SUMIFS(Results!$R:$R,Results!$J:$J,$A228,Results!$B:$B,$C228)/2)</f>
        <v>0</v>
      </c>
    </row>
    <row r="229" spans="1:96" s="96" customFormat="1" ht="21" customHeight="1" thickBot="1">
      <c r="A229" s="307"/>
      <c r="B229" s="307"/>
      <c r="C229" s="307"/>
      <c r="D229" s="307"/>
      <c r="E229" s="307"/>
      <c r="F229" s="307"/>
      <c r="G229" s="307"/>
      <c r="H229" s="307"/>
      <c r="I229" s="307"/>
      <c r="J229" s="307"/>
      <c r="K229" s="307"/>
      <c r="L229" s="307"/>
      <c r="M229" s="307"/>
      <c r="N229" s="307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</row>
    <row r="230" spans="1:96" s="96" customFormat="1" ht="21" customHeight="1" thickBot="1">
      <c r="A230" s="308" t="s">
        <v>529</v>
      </c>
      <c r="B230" s="309"/>
      <c r="C230" s="309"/>
      <c r="D230" s="309"/>
      <c r="E230" s="309"/>
      <c r="F230" s="309"/>
      <c r="G230" s="309"/>
      <c r="H230" s="309"/>
      <c r="I230" s="309"/>
      <c r="J230" s="309"/>
      <c r="K230" s="309"/>
      <c r="L230" s="309"/>
      <c r="M230" s="309"/>
      <c r="N230" s="310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</row>
    <row r="231" spans="1:96" s="91" customFormat="1" ht="39.950000000000003" customHeight="1">
      <c r="A231" s="311" t="s">
        <v>584</v>
      </c>
      <c r="B231" s="311"/>
      <c r="C231" s="311" t="s">
        <v>585</v>
      </c>
      <c r="D231" s="311" t="s">
        <v>586</v>
      </c>
      <c r="E231" s="311" t="s">
        <v>587</v>
      </c>
      <c r="F231" s="311" t="s">
        <v>588</v>
      </c>
      <c r="G231" s="313" t="s">
        <v>589</v>
      </c>
      <c r="H231" s="314"/>
      <c r="I231" s="314"/>
      <c r="J231" s="314"/>
      <c r="K231" s="314"/>
      <c r="L231" s="314"/>
      <c r="M231" s="314"/>
      <c r="N231" s="315"/>
      <c r="BX231" s="306" t="s">
        <v>590</v>
      </c>
      <c r="BY231" s="306"/>
      <c r="BZ231" s="306"/>
      <c r="CA231" s="306"/>
      <c r="CB231" s="306"/>
      <c r="CC231" s="306"/>
      <c r="CD231" s="306"/>
      <c r="CE231" s="306"/>
      <c r="CF231" s="306"/>
      <c r="CG231" s="306"/>
      <c r="CH231" s="306"/>
      <c r="CI231" s="306"/>
      <c r="CJ231" s="306"/>
      <c r="CK231" s="306"/>
      <c r="CL231" s="306"/>
      <c r="CM231" s="306"/>
      <c r="CN231" s="306"/>
      <c r="CO231" s="306"/>
      <c r="CP231" s="306"/>
      <c r="CQ231" s="306"/>
      <c r="CR231" s="306"/>
    </row>
    <row r="232" spans="1:96" s="91" customFormat="1" ht="39.950000000000003" customHeight="1">
      <c r="A232" s="312"/>
      <c r="B232" s="312"/>
      <c r="C232" s="312"/>
      <c r="D232" s="312"/>
      <c r="E232" s="312"/>
      <c r="F232" s="312"/>
      <c r="G232" s="98" t="s">
        <v>591</v>
      </c>
      <c r="H232" s="99" t="s">
        <v>592</v>
      </c>
      <c r="I232" s="99" t="s">
        <v>593</v>
      </c>
      <c r="J232" s="99" t="s">
        <v>561</v>
      </c>
      <c r="K232" s="98" t="s">
        <v>591</v>
      </c>
      <c r="L232" s="99" t="s">
        <v>592</v>
      </c>
      <c r="M232" s="99" t="s">
        <v>593</v>
      </c>
      <c r="N232" s="100" t="s">
        <v>561</v>
      </c>
    </row>
    <row r="233" spans="1:96" s="106" customFormat="1" ht="15" customHeight="1">
      <c r="A233" s="101" t="str">
        <f>IF('Group Calculations'!A99="","",'Group Calculations'!A99)</f>
        <v>Lephai Marea Modutlwa (Botswana) &amp; Michael Gabobewe (Botswana)</v>
      </c>
      <c r="B233" s="102" t="s">
        <v>83</v>
      </c>
      <c r="C233" s="101" t="str">
        <f>IF('Group Calculations'!$A100="","",'Group Calculations'!$A100)</f>
        <v>Pian Lai (Macao China ) &amp; Johnny Ng (Macao China )</v>
      </c>
      <c r="D233" s="102" t="str">
        <f t="shared" ref="D233:D247" si="40">IF(E233="","0",1)</f>
        <v>0</v>
      </c>
      <c r="E233" s="103" t="str">
        <f t="shared" ref="E233:E247" si="41">IF(AND(G233=0,K233=0),"",IF(J233&gt;N233,A233,IF(J233=N233,IF(I233&gt;M233,A233,C233),C233)))</f>
        <v/>
      </c>
      <c r="F233" s="103" t="str">
        <f>IF(D233=0,"",IF(E233=A233,C233,A233))</f>
        <v>Lephai Marea Modutlwa (Botswana) &amp; Michael Gabobewe (Botswana)</v>
      </c>
      <c r="G233" s="104">
        <f>SUM(SUMIFS(Results!C:C,Results!$B:$B,$A233,Results!$J:$J,$C233),SUMIFS(Results!G:G,Results!$J:$J,$A233,Results!$B:$B,$C233))</f>
        <v>0</v>
      </c>
      <c r="H233" s="104">
        <f>SUM(SUMIFS(Results!D:D,Results!$B:$B,$A233,Results!$J:$J,$C233),SUMIFS(Results!H:H,Results!$J:$J,$A233,Results!$B:$B,$C233))</f>
        <v>0</v>
      </c>
      <c r="I233" s="104">
        <f>SUM(SUMIFS(Results!E:E,Results!$B:$B,$A233,Results!$J:$J,$C233),SUMIFS(Results!I:I,Results!$J:$J,$A233,Results!$B:$B,$C233))</f>
        <v>0</v>
      </c>
      <c r="J233" s="104">
        <f>SUM(SUMIFS(Results!R:R,Results!$B:$B,$A233,Results!$J:$J,$C233)/2,SUMIFS(Results!$X:$X,Results!$J:$J,$A233,Results!$B:$B,$C233)/2)</f>
        <v>0</v>
      </c>
      <c r="K233" s="104">
        <f>SUM(SUMIFS(Results!G:G,Results!$B:$B,$A233,Results!$J:$J,$C233),SUMIFS(Results!C:C,Results!$J:$J,$A233,Results!$B:$B,$C233))</f>
        <v>0</v>
      </c>
      <c r="L233" s="104">
        <f>SUM(SUMIFS(Results!H:H,Results!$B:$B,$A233,Results!$J:$J,$C233),SUMIFS(Results!D:D,Results!$J:$J,$A233,Results!$B:$B,$C233))</f>
        <v>0</v>
      </c>
      <c r="M233" s="104">
        <f>SUM(SUMIFS(Results!I:I,Results!$B:$B,$A233,Results!$J:$J,$C233),SUMIFS(Results!E:E,Results!$J:$J,$A233,Results!$B:$B,$C233))</f>
        <v>0</v>
      </c>
      <c r="N233" s="105">
        <f>SUM(SUMIFS(Results!X:X,Results!$B:$B,$A233,Results!$J:$J,$C233)/2,SUMIFS(Results!$R:$R,Results!$J:$J,$A233,Results!$B:$B,$C233)/2)</f>
        <v>0</v>
      </c>
    </row>
    <row r="234" spans="1:96" s="106" customFormat="1" ht="15" customHeight="1">
      <c r="A234" s="101" t="str">
        <f>A233</f>
        <v>Lephai Marea Modutlwa (Botswana) &amp; Michael Gabobewe (Botswana)</v>
      </c>
      <c r="B234" s="102" t="s">
        <v>83</v>
      </c>
      <c r="C234" s="101" t="str">
        <f>IF('Group Calculations'!$A101="","",'Group Calculations'!$A101)</f>
        <v>Sandra Hazel Bailie MBE (Ireland ) &amp; Simon Martin (Ireland )</v>
      </c>
      <c r="D234" s="102" t="str">
        <f t="shared" si="40"/>
        <v>0</v>
      </c>
      <c r="E234" s="103" t="str">
        <f t="shared" si="41"/>
        <v/>
      </c>
      <c r="F234" s="103" t="str">
        <f t="shared" ref="F234:F247" si="42">IF(D234=0,"",IF(E234=A234,C234,A234))</f>
        <v>Lephai Marea Modutlwa (Botswana) &amp; Michael Gabobewe (Botswana)</v>
      </c>
      <c r="G234" s="104">
        <f>SUM(SUMIFS(Results!C:C,Results!$B:$B,$A234,Results!$J:$J,$C234),SUMIFS(Results!G:G,Results!$J:$J,$A234,Results!$B:$B,$C234))</f>
        <v>0</v>
      </c>
      <c r="H234" s="104">
        <f>SUM(SUMIFS(Results!D:D,Results!$B:$B,$A234,Results!$J:$J,$C234),SUMIFS(Results!H:H,Results!$J:$J,$A234,Results!$B:$B,$C234))</f>
        <v>0</v>
      </c>
      <c r="I234" s="104">
        <f>SUM(SUMIFS(Results!E:E,Results!$B:$B,$A234,Results!$J:$J,$C234),SUMIFS(Results!I:I,Results!$J:$J,$A234,Results!$B:$B,$C234))</f>
        <v>0</v>
      </c>
      <c r="J234" s="104">
        <f>SUM(SUMIFS(Results!R:R,Results!$B:$B,$A234,Results!$J:$J,$C234)/2,SUMIFS(Results!$X:$X,Results!$J:$J,$A234,Results!$B:$B,$C234)/2)</f>
        <v>0</v>
      </c>
      <c r="K234" s="104">
        <f>SUM(SUMIFS(Results!G:G,Results!$B:$B,$A234,Results!$J:$J,$C234),SUMIFS(Results!C:C,Results!$J:$J,$A234,Results!$B:$B,$C234))</f>
        <v>0</v>
      </c>
      <c r="L234" s="104">
        <f>SUM(SUMIFS(Results!H:H,Results!$B:$B,$A234,Results!$J:$J,$C234),SUMIFS(Results!D:D,Results!$J:$J,$A234,Results!$B:$B,$C234))</f>
        <v>0</v>
      </c>
      <c r="M234" s="104">
        <f>SUM(SUMIFS(Results!I:I,Results!$B:$B,$A234,Results!$J:$J,$C234),SUMIFS(Results!E:E,Results!$J:$J,$A234,Results!$B:$B,$C234))</f>
        <v>0</v>
      </c>
      <c r="N234" s="105">
        <f>SUM(SUMIFS(Results!X:X,Results!$B:$B,$A234,Results!$J:$J,$C234)/2,SUMIFS(Results!$R:$R,Results!$J:$J,$A234,Results!$B:$B,$C234)/2)</f>
        <v>0</v>
      </c>
    </row>
    <row r="235" spans="1:96" s="106" customFormat="1" ht="15" customHeight="1">
      <c r="A235" s="101" t="str">
        <f>A234</f>
        <v>Lephai Marea Modutlwa (Botswana) &amp; Michael Gabobewe (Botswana)</v>
      </c>
      <c r="B235" s="102" t="s">
        <v>83</v>
      </c>
      <c r="C235" s="101" t="str">
        <f>IF('Group Calculations'!$A102="","",'Group Calculations'!$A102)</f>
        <v>Linda Ng (Canada ) &amp; Mike McNorton (Canada )</v>
      </c>
      <c r="D235" s="102" t="str">
        <f t="shared" si="40"/>
        <v>0</v>
      </c>
      <c r="E235" s="103" t="str">
        <f t="shared" si="41"/>
        <v/>
      </c>
      <c r="F235" s="103" t="str">
        <f t="shared" si="42"/>
        <v>Lephai Marea Modutlwa (Botswana) &amp; Michael Gabobewe (Botswana)</v>
      </c>
      <c r="G235" s="104">
        <f>SUM(SUMIFS(Results!C:C,Results!$B:$B,$A235,Results!$J:$J,$C235),SUMIFS(Results!G:G,Results!$J:$J,$A235,Results!$B:$B,$C235))</f>
        <v>0</v>
      </c>
      <c r="H235" s="104">
        <f>SUM(SUMIFS(Results!D:D,Results!$B:$B,$A235,Results!$J:$J,$C235),SUMIFS(Results!H:H,Results!$J:$J,$A235,Results!$B:$B,$C235))</f>
        <v>0</v>
      </c>
      <c r="I235" s="104">
        <f>SUM(SUMIFS(Results!E:E,Results!$B:$B,$A235,Results!$J:$J,$C235),SUMIFS(Results!I:I,Results!$J:$J,$A235,Results!$B:$B,$C235))</f>
        <v>0</v>
      </c>
      <c r="J235" s="104">
        <f>SUM(SUMIFS(Results!R:R,Results!$B:$B,$A235,Results!$J:$J,$C235)/2,SUMIFS(Results!$X:$X,Results!$J:$J,$A235,Results!$B:$B,$C235)/2)</f>
        <v>0</v>
      </c>
      <c r="K235" s="104">
        <f>SUM(SUMIFS(Results!G:G,Results!$B:$B,$A235,Results!$J:$J,$C235),SUMIFS(Results!C:C,Results!$J:$J,$A235,Results!$B:$B,$C235))</f>
        <v>0</v>
      </c>
      <c r="L235" s="104">
        <f>SUM(SUMIFS(Results!H:H,Results!$B:$B,$A235,Results!$J:$J,$C235),SUMIFS(Results!D:D,Results!$J:$J,$A235,Results!$B:$B,$C235))</f>
        <v>0</v>
      </c>
      <c r="M235" s="104">
        <f>SUM(SUMIFS(Results!I:I,Results!$B:$B,$A235,Results!$J:$J,$C235),SUMIFS(Results!E:E,Results!$J:$J,$A235,Results!$B:$B,$C235))</f>
        <v>0</v>
      </c>
      <c r="N235" s="105">
        <f>SUM(SUMIFS(Results!X:X,Results!$B:$B,$A235,Results!$J:$J,$C235)/2,SUMIFS(Results!$R:$R,Results!$J:$J,$A235,Results!$B:$B,$C235)/2)</f>
        <v>0</v>
      </c>
    </row>
    <row r="236" spans="1:96" s="106" customFormat="1" ht="15" customHeight="1">
      <c r="A236" s="101" t="str">
        <f>A235</f>
        <v>Lephai Marea Modutlwa (Botswana) &amp; Michael Gabobewe (Botswana)</v>
      </c>
      <c r="B236" s="102" t="s">
        <v>83</v>
      </c>
      <c r="C236" s="101" t="str">
        <f>IF('Group Calculations'!$A103="","",'Group Calculations'!$A103)</f>
        <v>Natalie McWilliams (Scotland) &amp; Oliver John Thompson (Falkland Islands )</v>
      </c>
      <c r="D236" s="102" t="str">
        <f t="shared" si="40"/>
        <v>0</v>
      </c>
      <c r="E236" s="103" t="str">
        <f t="shared" si="41"/>
        <v/>
      </c>
      <c r="F236" s="103" t="str">
        <f t="shared" si="42"/>
        <v>Lephai Marea Modutlwa (Botswana) &amp; Michael Gabobewe (Botswana)</v>
      </c>
      <c r="G236" s="104">
        <f>SUM(SUMIFS(Results!C:C,Results!$B:$B,$A236,Results!$J:$J,$C236),SUMIFS(Results!G:G,Results!$J:$J,$A236,Results!$B:$B,$C236))</f>
        <v>0</v>
      </c>
      <c r="H236" s="104">
        <f>SUM(SUMIFS(Results!D:D,Results!$B:$B,$A236,Results!$J:$J,$C236),SUMIFS(Results!H:H,Results!$J:$J,$A236,Results!$B:$B,$C236))</f>
        <v>0</v>
      </c>
      <c r="I236" s="104">
        <f>SUM(SUMIFS(Results!E:E,Results!$B:$B,$A236,Results!$J:$J,$C236),SUMIFS(Results!I:I,Results!$J:$J,$A236,Results!$B:$B,$C236))</f>
        <v>0</v>
      </c>
      <c r="J236" s="104">
        <f>SUM(SUMIFS(Results!R:R,Results!$B:$B,$A236,Results!$J:$J,$C236)/2,SUMIFS(Results!$X:$X,Results!$J:$J,$A236,Results!$B:$B,$C236)/2)</f>
        <v>0</v>
      </c>
      <c r="K236" s="104">
        <f>SUM(SUMIFS(Results!G:G,Results!$B:$B,$A236,Results!$J:$J,$C236),SUMIFS(Results!C:C,Results!$J:$J,$A236,Results!$B:$B,$C236))</f>
        <v>0</v>
      </c>
      <c r="L236" s="104">
        <f>SUM(SUMIFS(Results!H:H,Results!$B:$B,$A236,Results!$J:$J,$C236),SUMIFS(Results!D:D,Results!$J:$J,$A236,Results!$B:$B,$C236))</f>
        <v>0</v>
      </c>
      <c r="M236" s="104">
        <f>SUM(SUMIFS(Results!I:I,Results!$B:$B,$A236,Results!$J:$J,$C236),SUMIFS(Results!E:E,Results!$J:$J,$A236,Results!$B:$B,$C236))</f>
        <v>0</v>
      </c>
      <c r="N236" s="105">
        <f>SUM(SUMIFS(Results!X:X,Results!$B:$B,$A236,Results!$J:$J,$C236)/2,SUMIFS(Results!$R:$R,Results!$J:$J,$A236,Results!$B:$B,$C236)/2)</f>
        <v>0</v>
      </c>
    </row>
    <row r="237" spans="1:96" s="106" customFormat="1" ht="15" customHeight="1">
      <c r="A237" s="101" t="str">
        <f>A236</f>
        <v>Lephai Marea Modutlwa (Botswana) &amp; Michael Gabobewe (Botswana)</v>
      </c>
      <c r="B237" s="102" t="s">
        <v>83</v>
      </c>
      <c r="C237" s="101" t="str">
        <f>IF('Group Calculations'!$A104="","",'Group Calculations'!$A104)</f>
        <v>Maureen Caesar (Jamaica) &amp; Robert Simpson (Jamaica)</v>
      </c>
      <c r="D237" s="102" t="str">
        <f t="shared" si="40"/>
        <v>0</v>
      </c>
      <c r="E237" s="103" t="str">
        <f t="shared" si="41"/>
        <v/>
      </c>
      <c r="F237" s="103" t="str">
        <f t="shared" si="42"/>
        <v>Lephai Marea Modutlwa (Botswana) &amp; Michael Gabobewe (Botswana)</v>
      </c>
      <c r="G237" s="104">
        <f>SUM(SUMIFS(Results!C:C,Results!$B:$B,$A237,Results!$J:$J,$C237),SUMIFS(Results!G:G,Results!$J:$J,$A237,Results!$B:$B,$C237))</f>
        <v>0</v>
      </c>
      <c r="H237" s="104">
        <f>SUM(SUMIFS(Results!D:D,Results!$B:$B,$A237,Results!$J:$J,$C237),SUMIFS(Results!H:H,Results!$J:$J,$A237,Results!$B:$B,$C237))</f>
        <v>0</v>
      </c>
      <c r="I237" s="104">
        <f>SUM(SUMIFS(Results!E:E,Results!$B:$B,$A237,Results!$J:$J,$C237),SUMIFS(Results!I:I,Results!$J:$J,$A237,Results!$B:$B,$C237))</f>
        <v>0</v>
      </c>
      <c r="J237" s="104">
        <f>SUM(SUMIFS(Results!R:R,Results!$B:$B,$A237,Results!$J:$J,$C237)/2,SUMIFS(Results!$X:$X,Results!$J:$J,$A237,Results!$B:$B,$C237)/2)</f>
        <v>0</v>
      </c>
      <c r="K237" s="104">
        <f>SUM(SUMIFS(Results!G:G,Results!$B:$B,$A237,Results!$J:$J,$C237),SUMIFS(Results!C:C,Results!$J:$J,$A237,Results!$B:$B,$C237))</f>
        <v>0</v>
      </c>
      <c r="L237" s="104">
        <f>SUM(SUMIFS(Results!H:H,Results!$B:$B,$A237,Results!$J:$J,$C237),SUMIFS(Results!D:D,Results!$J:$J,$A237,Results!$B:$B,$C237))</f>
        <v>0</v>
      </c>
      <c r="M237" s="104">
        <f>SUM(SUMIFS(Results!I:I,Results!$B:$B,$A237,Results!$J:$J,$C237),SUMIFS(Results!E:E,Results!$J:$J,$A237,Results!$B:$B,$C237))</f>
        <v>0</v>
      </c>
      <c r="N237" s="105">
        <f>SUM(SUMIFS(Results!X:X,Results!$B:$B,$A237,Results!$J:$J,$C237)/2,SUMIFS(Results!$R:$R,Results!$J:$J,$A237,Results!$B:$B,$C237)/2)</f>
        <v>0</v>
      </c>
    </row>
    <row r="238" spans="1:96" s="106" customFormat="1" ht="15" customHeight="1">
      <c r="A238" s="101" t="str">
        <f>C233</f>
        <v>Pian Lai (Macao China ) &amp; Johnny Ng (Macao China )</v>
      </c>
      <c r="B238" s="102" t="s">
        <v>83</v>
      </c>
      <c r="C238" s="101" t="str">
        <f>C234</f>
        <v>Sandra Hazel Bailie MBE (Ireland ) &amp; Simon Martin (Ireland )</v>
      </c>
      <c r="D238" s="102" t="str">
        <f t="shared" si="40"/>
        <v>0</v>
      </c>
      <c r="E238" s="103" t="str">
        <f t="shared" si="41"/>
        <v/>
      </c>
      <c r="F238" s="103" t="str">
        <f t="shared" si="42"/>
        <v>Pian Lai (Macao China ) &amp; Johnny Ng (Macao China )</v>
      </c>
      <c r="G238" s="104">
        <f>SUM(SUMIFS(Results!C:C,Results!$B:$B,$A238,Results!$J:$J,$C238),SUMIFS(Results!G:G,Results!$J:$J,$A238,Results!$B:$B,$C238))</f>
        <v>0</v>
      </c>
      <c r="H238" s="104">
        <f>SUM(SUMIFS(Results!D:D,Results!$B:$B,$A238,Results!$J:$J,$C238),SUMIFS(Results!H:H,Results!$J:$J,$A238,Results!$B:$B,$C238))</f>
        <v>0</v>
      </c>
      <c r="I238" s="104">
        <f>SUM(SUMIFS(Results!E:E,Results!$B:$B,$A238,Results!$J:$J,$C238),SUMIFS(Results!I:I,Results!$J:$J,$A238,Results!$B:$B,$C238))</f>
        <v>0</v>
      </c>
      <c r="J238" s="104">
        <f>SUM(SUMIFS(Results!R:R,Results!$B:$B,$A238,Results!$J:$J,$C238)/2,SUMIFS(Results!$X:$X,Results!$J:$J,$A238,Results!$B:$B,$C238)/2)</f>
        <v>0</v>
      </c>
      <c r="K238" s="104">
        <f>SUM(SUMIFS(Results!G:G,Results!$B:$B,$A238,Results!$J:$J,$C238),SUMIFS(Results!C:C,Results!$J:$J,$A238,Results!$B:$B,$C238))</f>
        <v>0</v>
      </c>
      <c r="L238" s="104">
        <f>SUM(SUMIFS(Results!H:H,Results!$B:$B,$A238,Results!$J:$J,$C238),SUMIFS(Results!D:D,Results!$J:$J,$A238,Results!$B:$B,$C238))</f>
        <v>0</v>
      </c>
      <c r="M238" s="104">
        <f>SUM(SUMIFS(Results!I:I,Results!$B:$B,$A238,Results!$J:$J,$C238),SUMIFS(Results!E:E,Results!$J:$J,$A238,Results!$B:$B,$C238))</f>
        <v>0</v>
      </c>
      <c r="N238" s="105">
        <f>SUM(SUMIFS(Results!X:X,Results!$B:$B,$A238,Results!$J:$J,$C238)/2,SUMIFS(Results!$R:$R,Results!$J:$J,$A238,Results!$B:$B,$C238)/2)</f>
        <v>0</v>
      </c>
    </row>
    <row r="239" spans="1:96" s="106" customFormat="1" ht="15" customHeight="1">
      <c r="A239" s="101" t="str">
        <f>A238</f>
        <v>Pian Lai (Macao China ) &amp; Johnny Ng (Macao China )</v>
      </c>
      <c r="B239" s="102" t="s">
        <v>83</v>
      </c>
      <c r="C239" s="101" t="str">
        <f>C235</f>
        <v>Linda Ng (Canada ) &amp; Mike McNorton (Canada )</v>
      </c>
      <c r="D239" s="102" t="str">
        <f t="shared" si="40"/>
        <v>0</v>
      </c>
      <c r="E239" s="103" t="str">
        <f t="shared" si="41"/>
        <v/>
      </c>
      <c r="F239" s="103" t="str">
        <f t="shared" si="42"/>
        <v>Pian Lai (Macao China ) &amp; Johnny Ng (Macao China )</v>
      </c>
      <c r="G239" s="104">
        <f>SUM(SUMIFS(Results!C:C,Results!$B:$B,$A239,Results!$J:$J,$C239),SUMIFS(Results!G:G,Results!$J:$J,$A239,Results!$B:$B,$C239))</f>
        <v>0</v>
      </c>
      <c r="H239" s="104">
        <f>SUM(SUMIFS(Results!D:D,Results!$B:$B,$A239,Results!$J:$J,$C239),SUMIFS(Results!H:H,Results!$J:$J,$A239,Results!$B:$B,$C239))</f>
        <v>0</v>
      </c>
      <c r="I239" s="104">
        <f>SUM(SUMIFS(Results!E:E,Results!$B:$B,$A239,Results!$J:$J,$C239),SUMIFS(Results!I:I,Results!$J:$J,$A239,Results!$B:$B,$C239))</f>
        <v>0</v>
      </c>
      <c r="J239" s="104">
        <f>SUM(SUMIFS(Results!R:R,Results!$B:$B,$A239,Results!$J:$J,$C239)/2,SUMIFS(Results!$X:$X,Results!$J:$J,$A239,Results!$B:$B,$C239)/2)</f>
        <v>0</v>
      </c>
      <c r="K239" s="104">
        <f>SUM(SUMIFS(Results!G:G,Results!$B:$B,$A239,Results!$J:$J,$C239),SUMIFS(Results!C:C,Results!$J:$J,$A239,Results!$B:$B,$C239))</f>
        <v>0</v>
      </c>
      <c r="L239" s="104">
        <f>SUM(SUMIFS(Results!H:H,Results!$B:$B,$A239,Results!$J:$J,$C239),SUMIFS(Results!D:D,Results!$J:$J,$A239,Results!$B:$B,$C239))</f>
        <v>0</v>
      </c>
      <c r="M239" s="104">
        <f>SUM(SUMIFS(Results!I:I,Results!$B:$B,$A239,Results!$J:$J,$C239),SUMIFS(Results!E:E,Results!$J:$J,$A239,Results!$B:$B,$C239))</f>
        <v>0</v>
      </c>
      <c r="N239" s="105">
        <f>SUM(SUMIFS(Results!X:X,Results!$B:$B,$A239,Results!$J:$J,$C239)/2,SUMIFS(Results!$R:$R,Results!$J:$J,$A239,Results!$B:$B,$C239)/2)</f>
        <v>0</v>
      </c>
    </row>
    <row r="240" spans="1:96" s="106" customFormat="1" ht="15" customHeight="1">
      <c r="A240" s="101" t="str">
        <f>A239</f>
        <v>Pian Lai (Macao China ) &amp; Johnny Ng (Macao China )</v>
      </c>
      <c r="B240" s="102" t="s">
        <v>83</v>
      </c>
      <c r="C240" s="101" t="str">
        <f>C236</f>
        <v>Natalie McWilliams (Scotland) &amp; Oliver John Thompson (Falkland Islands )</v>
      </c>
      <c r="D240" s="102" t="str">
        <f t="shared" si="40"/>
        <v>0</v>
      </c>
      <c r="E240" s="103" t="str">
        <f t="shared" si="41"/>
        <v/>
      </c>
      <c r="F240" s="103" t="str">
        <f t="shared" si="42"/>
        <v>Pian Lai (Macao China ) &amp; Johnny Ng (Macao China )</v>
      </c>
      <c r="G240" s="104">
        <f>SUM(SUMIFS(Results!C:C,Results!$B:$B,$A240,Results!$J:$J,$C240),SUMIFS(Results!G:G,Results!$J:$J,$A240,Results!$B:$B,$C240))</f>
        <v>0</v>
      </c>
      <c r="H240" s="104">
        <f>SUM(SUMIFS(Results!D:D,Results!$B:$B,$A240,Results!$J:$J,$C240),SUMIFS(Results!H:H,Results!$J:$J,$A240,Results!$B:$B,$C240))</f>
        <v>0</v>
      </c>
      <c r="I240" s="104">
        <f>SUM(SUMIFS(Results!E:E,Results!$B:$B,$A240,Results!$J:$J,$C240),SUMIFS(Results!I:I,Results!$J:$J,$A240,Results!$B:$B,$C240))</f>
        <v>0</v>
      </c>
      <c r="J240" s="104">
        <f>SUM(SUMIFS(Results!R:R,Results!$B:$B,$A240,Results!$J:$J,$C240)/2,SUMIFS(Results!$X:$X,Results!$J:$J,$A240,Results!$B:$B,$C240)/2)</f>
        <v>0</v>
      </c>
      <c r="K240" s="104">
        <f>SUM(SUMIFS(Results!G:G,Results!$B:$B,$A240,Results!$J:$J,$C240),SUMIFS(Results!C:C,Results!$J:$J,$A240,Results!$B:$B,$C240))</f>
        <v>0</v>
      </c>
      <c r="L240" s="104">
        <f>SUM(SUMIFS(Results!H:H,Results!$B:$B,$A240,Results!$J:$J,$C240),SUMIFS(Results!D:D,Results!$J:$J,$A240,Results!$B:$B,$C240))</f>
        <v>0</v>
      </c>
      <c r="M240" s="104">
        <f>SUM(SUMIFS(Results!I:I,Results!$B:$B,$A240,Results!$J:$J,$C240),SUMIFS(Results!E:E,Results!$J:$J,$A240,Results!$B:$B,$C240))</f>
        <v>0</v>
      </c>
      <c r="N240" s="105">
        <f>SUM(SUMIFS(Results!X:X,Results!$B:$B,$A240,Results!$J:$J,$C240)/2,SUMIFS(Results!$R:$R,Results!$J:$J,$A240,Results!$B:$B,$C240)/2)</f>
        <v>0</v>
      </c>
    </row>
    <row r="241" spans="1:96" s="106" customFormat="1" ht="15" customHeight="1">
      <c r="A241" s="101" t="str">
        <f>A240</f>
        <v>Pian Lai (Macao China ) &amp; Johnny Ng (Macao China )</v>
      </c>
      <c r="B241" s="102" t="s">
        <v>83</v>
      </c>
      <c r="C241" s="101" t="str">
        <f>C237</f>
        <v>Maureen Caesar (Jamaica) &amp; Robert Simpson (Jamaica)</v>
      </c>
      <c r="D241" s="102" t="str">
        <f t="shared" si="40"/>
        <v>0</v>
      </c>
      <c r="E241" s="103" t="str">
        <f t="shared" si="41"/>
        <v/>
      </c>
      <c r="F241" s="103" t="str">
        <f t="shared" si="42"/>
        <v>Pian Lai (Macao China ) &amp; Johnny Ng (Macao China )</v>
      </c>
      <c r="G241" s="104">
        <f>SUM(SUMIFS(Results!C:C,Results!$B:$B,$A241,Results!$J:$J,$C241),SUMIFS(Results!G:G,Results!$J:$J,$A241,Results!$B:$B,$C241))</f>
        <v>0</v>
      </c>
      <c r="H241" s="104">
        <f>SUM(SUMIFS(Results!D:D,Results!$B:$B,$A241,Results!$J:$J,$C241),SUMIFS(Results!H:H,Results!$J:$J,$A241,Results!$B:$B,$C241))</f>
        <v>0</v>
      </c>
      <c r="I241" s="104">
        <f>SUM(SUMIFS(Results!E:E,Results!$B:$B,$A241,Results!$J:$J,$C241),SUMIFS(Results!I:I,Results!$J:$J,$A241,Results!$B:$B,$C241))</f>
        <v>0</v>
      </c>
      <c r="J241" s="104">
        <f>SUM(SUMIFS(Results!R:R,Results!$B:$B,$A241,Results!$J:$J,$C241)/2,SUMIFS(Results!$X:$X,Results!$J:$J,$A241,Results!$B:$B,$C241)/2)</f>
        <v>0</v>
      </c>
      <c r="K241" s="104">
        <f>SUM(SUMIFS(Results!G:G,Results!$B:$B,$A241,Results!$J:$J,$C241),SUMIFS(Results!C:C,Results!$J:$J,$A241,Results!$B:$B,$C241))</f>
        <v>0</v>
      </c>
      <c r="L241" s="104">
        <f>SUM(SUMIFS(Results!H:H,Results!$B:$B,$A241,Results!$J:$J,$C241),SUMIFS(Results!D:D,Results!$J:$J,$A241,Results!$B:$B,$C241))</f>
        <v>0</v>
      </c>
      <c r="M241" s="104">
        <f>SUM(SUMIFS(Results!I:I,Results!$B:$B,$A241,Results!$J:$J,$C241),SUMIFS(Results!E:E,Results!$J:$J,$A241,Results!$B:$B,$C241))</f>
        <v>0</v>
      </c>
      <c r="N241" s="105">
        <f>SUM(SUMIFS(Results!X:X,Results!$B:$B,$A241,Results!$J:$J,$C241)/2,SUMIFS(Results!$R:$R,Results!$J:$J,$A241,Results!$B:$B,$C241)/2)</f>
        <v>0</v>
      </c>
    </row>
    <row r="242" spans="1:96" s="106" customFormat="1" ht="15" customHeight="1">
      <c r="A242" s="101" t="str">
        <f>C234</f>
        <v>Sandra Hazel Bailie MBE (Ireland ) &amp; Simon Martin (Ireland )</v>
      </c>
      <c r="B242" s="102" t="s">
        <v>83</v>
      </c>
      <c r="C242" s="101" t="str">
        <f>C235</f>
        <v>Linda Ng (Canada ) &amp; Mike McNorton (Canada )</v>
      </c>
      <c r="D242" s="102" t="str">
        <f t="shared" si="40"/>
        <v>0</v>
      </c>
      <c r="E242" s="103" t="str">
        <f t="shared" si="41"/>
        <v/>
      </c>
      <c r="F242" s="103" t="str">
        <f t="shared" si="42"/>
        <v>Sandra Hazel Bailie MBE (Ireland ) &amp; Simon Martin (Ireland )</v>
      </c>
      <c r="G242" s="104">
        <f>SUM(SUMIFS(Results!C:C,Results!$B:$B,$A242,Results!$J:$J,$C242),SUMIFS(Results!G:G,Results!$J:$J,$A242,Results!$B:$B,$C242))</f>
        <v>0</v>
      </c>
      <c r="H242" s="104">
        <f>SUM(SUMIFS(Results!D:D,Results!$B:$B,$A242,Results!$J:$J,$C242),SUMIFS(Results!H:H,Results!$J:$J,$A242,Results!$B:$B,$C242))</f>
        <v>0</v>
      </c>
      <c r="I242" s="104">
        <f>SUM(SUMIFS(Results!E:E,Results!$B:$B,$A242,Results!$J:$J,$C242),SUMIFS(Results!I:I,Results!$J:$J,$A242,Results!$B:$B,$C242))</f>
        <v>0</v>
      </c>
      <c r="J242" s="104">
        <f>SUM(SUMIFS(Results!R:R,Results!$B:$B,$A242,Results!$J:$J,$C242)/2,SUMIFS(Results!$X:$X,Results!$J:$J,$A242,Results!$B:$B,$C242)/2)</f>
        <v>0</v>
      </c>
      <c r="K242" s="104">
        <f>SUM(SUMIFS(Results!G:G,Results!$B:$B,$A242,Results!$J:$J,$C242),SUMIFS(Results!C:C,Results!$J:$J,$A242,Results!$B:$B,$C242))</f>
        <v>0</v>
      </c>
      <c r="L242" s="104">
        <f>SUM(SUMIFS(Results!H:H,Results!$B:$B,$A242,Results!$J:$J,$C242),SUMIFS(Results!D:D,Results!$J:$J,$A242,Results!$B:$B,$C242))</f>
        <v>0</v>
      </c>
      <c r="M242" s="104">
        <f>SUM(SUMIFS(Results!I:I,Results!$B:$B,$A242,Results!$J:$J,$C242),SUMIFS(Results!E:E,Results!$J:$J,$A242,Results!$B:$B,$C242))</f>
        <v>0</v>
      </c>
      <c r="N242" s="105">
        <f>SUM(SUMIFS(Results!X:X,Results!$B:$B,$A242,Results!$J:$J,$C242)/2,SUMIFS(Results!$R:$R,Results!$J:$J,$A242,Results!$B:$B,$C242)/2)</f>
        <v>0</v>
      </c>
    </row>
    <row r="243" spans="1:96" s="106" customFormat="1" ht="15" customHeight="1">
      <c r="A243" s="101" t="str">
        <f>A242</f>
        <v>Sandra Hazel Bailie MBE (Ireland ) &amp; Simon Martin (Ireland )</v>
      </c>
      <c r="B243" s="102" t="s">
        <v>83</v>
      </c>
      <c r="C243" s="101" t="str">
        <f>C236</f>
        <v>Natalie McWilliams (Scotland) &amp; Oliver John Thompson (Falkland Islands )</v>
      </c>
      <c r="D243" s="102" t="str">
        <f t="shared" si="40"/>
        <v>0</v>
      </c>
      <c r="E243" s="103" t="str">
        <f t="shared" si="41"/>
        <v/>
      </c>
      <c r="F243" s="103" t="str">
        <f t="shared" si="42"/>
        <v>Sandra Hazel Bailie MBE (Ireland ) &amp; Simon Martin (Ireland )</v>
      </c>
      <c r="G243" s="104">
        <f>SUM(SUMIFS(Results!C:C,Results!$B:$B,$A243,Results!$J:$J,$C243),SUMIFS(Results!G:G,Results!$J:$J,$A243,Results!$B:$B,$C243))</f>
        <v>0</v>
      </c>
      <c r="H243" s="104">
        <f>SUM(SUMIFS(Results!D:D,Results!$B:$B,$A243,Results!$J:$J,$C243),SUMIFS(Results!H:H,Results!$J:$J,$A243,Results!$B:$B,$C243))</f>
        <v>0</v>
      </c>
      <c r="I243" s="104">
        <f>SUM(SUMIFS(Results!E:E,Results!$B:$B,$A243,Results!$J:$J,$C243),SUMIFS(Results!I:I,Results!$J:$J,$A243,Results!$B:$B,$C243))</f>
        <v>0</v>
      </c>
      <c r="J243" s="104">
        <f>SUM(SUMIFS(Results!R:R,Results!$B:$B,$A243,Results!$J:$J,$C243)/2,SUMIFS(Results!$X:$X,Results!$J:$J,$A243,Results!$B:$B,$C243)/2)</f>
        <v>0</v>
      </c>
      <c r="K243" s="104">
        <f>SUM(SUMIFS(Results!G:G,Results!$B:$B,$A243,Results!$J:$J,$C243),SUMIFS(Results!C:C,Results!$J:$J,$A243,Results!$B:$B,$C243))</f>
        <v>0</v>
      </c>
      <c r="L243" s="104">
        <f>SUM(SUMIFS(Results!H:H,Results!$B:$B,$A243,Results!$J:$J,$C243),SUMIFS(Results!D:D,Results!$J:$J,$A243,Results!$B:$B,$C243))</f>
        <v>0</v>
      </c>
      <c r="M243" s="104">
        <f>SUM(SUMIFS(Results!I:I,Results!$B:$B,$A243,Results!$J:$J,$C243),SUMIFS(Results!E:E,Results!$J:$J,$A243,Results!$B:$B,$C243))</f>
        <v>0</v>
      </c>
      <c r="N243" s="105">
        <f>SUM(SUMIFS(Results!X:X,Results!$B:$B,$A243,Results!$J:$J,$C243)/2,SUMIFS(Results!$R:$R,Results!$J:$J,$A243,Results!$B:$B,$C243)/2)</f>
        <v>0</v>
      </c>
    </row>
    <row r="244" spans="1:96" s="106" customFormat="1" ht="15" customHeight="1">
      <c r="A244" s="101" t="str">
        <f>A243</f>
        <v>Sandra Hazel Bailie MBE (Ireland ) &amp; Simon Martin (Ireland )</v>
      </c>
      <c r="B244" s="102" t="s">
        <v>83</v>
      </c>
      <c r="C244" s="101" t="str">
        <f>C237</f>
        <v>Maureen Caesar (Jamaica) &amp; Robert Simpson (Jamaica)</v>
      </c>
      <c r="D244" s="102" t="str">
        <f t="shared" si="40"/>
        <v>0</v>
      </c>
      <c r="E244" s="103" t="str">
        <f t="shared" si="41"/>
        <v/>
      </c>
      <c r="F244" s="103" t="str">
        <f t="shared" si="42"/>
        <v>Sandra Hazel Bailie MBE (Ireland ) &amp; Simon Martin (Ireland )</v>
      </c>
      <c r="G244" s="104">
        <f>SUM(SUMIFS(Results!C:C,Results!$B:$B,$A244,Results!$J:$J,$C244),SUMIFS(Results!G:G,Results!$J:$J,$A244,Results!$B:$B,$C244))</f>
        <v>0</v>
      </c>
      <c r="H244" s="104">
        <f>SUM(SUMIFS(Results!D:D,Results!$B:$B,$A244,Results!$J:$J,$C244),SUMIFS(Results!H:H,Results!$J:$J,$A244,Results!$B:$B,$C244))</f>
        <v>0</v>
      </c>
      <c r="I244" s="104">
        <f>SUM(SUMIFS(Results!E:E,Results!$B:$B,$A244,Results!$J:$J,$C244),SUMIFS(Results!I:I,Results!$J:$J,$A244,Results!$B:$B,$C244))</f>
        <v>0</v>
      </c>
      <c r="J244" s="104">
        <f>SUM(SUMIFS(Results!R:R,Results!$B:$B,$A244,Results!$J:$J,$C244)/2,SUMIFS(Results!$X:$X,Results!$J:$J,$A244,Results!$B:$B,$C244)/2)</f>
        <v>0</v>
      </c>
      <c r="K244" s="104">
        <f>SUM(SUMIFS(Results!G:G,Results!$B:$B,$A244,Results!$J:$J,$C244),SUMIFS(Results!C:C,Results!$J:$J,$A244,Results!$B:$B,$C244))</f>
        <v>0</v>
      </c>
      <c r="L244" s="104">
        <f>SUM(SUMIFS(Results!H:H,Results!$B:$B,$A244,Results!$J:$J,$C244),SUMIFS(Results!D:D,Results!$J:$J,$A244,Results!$B:$B,$C244))</f>
        <v>0</v>
      </c>
      <c r="M244" s="104">
        <f>SUM(SUMIFS(Results!I:I,Results!$B:$B,$A244,Results!$J:$J,$C244),SUMIFS(Results!E:E,Results!$J:$J,$A244,Results!$B:$B,$C244))</f>
        <v>0</v>
      </c>
      <c r="N244" s="105">
        <f>SUM(SUMIFS(Results!X:X,Results!$B:$B,$A244,Results!$J:$J,$C244)/2,SUMIFS(Results!$R:$R,Results!$J:$J,$A244,Results!$B:$B,$C244)/2)</f>
        <v>0</v>
      </c>
    </row>
    <row r="245" spans="1:96" s="106" customFormat="1" ht="15" customHeight="1">
      <c r="A245" s="101" t="str">
        <f>C235</f>
        <v>Linda Ng (Canada ) &amp; Mike McNorton (Canada )</v>
      </c>
      <c r="B245" s="102" t="s">
        <v>83</v>
      </c>
      <c r="C245" s="101" t="str">
        <f>C236</f>
        <v>Natalie McWilliams (Scotland) &amp; Oliver John Thompson (Falkland Islands )</v>
      </c>
      <c r="D245" s="102" t="str">
        <f t="shared" si="40"/>
        <v>0</v>
      </c>
      <c r="E245" s="103" t="str">
        <f t="shared" si="41"/>
        <v/>
      </c>
      <c r="F245" s="103" t="str">
        <f t="shared" si="42"/>
        <v>Linda Ng (Canada ) &amp; Mike McNorton (Canada )</v>
      </c>
      <c r="G245" s="104">
        <f>SUM(SUMIFS(Results!C:C,Results!$B:$B,$A245,Results!$J:$J,$C245),SUMIFS(Results!G:G,Results!$J:$J,$A245,Results!$B:$B,$C245))</f>
        <v>0</v>
      </c>
      <c r="H245" s="104">
        <f>SUM(SUMIFS(Results!D:D,Results!$B:$B,$A245,Results!$J:$J,$C245),SUMIFS(Results!H:H,Results!$J:$J,$A245,Results!$B:$B,$C245))</f>
        <v>0</v>
      </c>
      <c r="I245" s="104">
        <f>SUM(SUMIFS(Results!E:E,Results!$B:$B,$A245,Results!$J:$J,$C245),SUMIFS(Results!I:I,Results!$J:$J,$A245,Results!$B:$B,$C245))</f>
        <v>0</v>
      </c>
      <c r="J245" s="104">
        <f>SUM(SUMIFS(Results!R:R,Results!$B:$B,$A245,Results!$J:$J,$C245)/2,SUMIFS(Results!$X:$X,Results!$J:$J,$A245,Results!$B:$B,$C245)/2)</f>
        <v>0</v>
      </c>
      <c r="K245" s="104">
        <f>SUM(SUMIFS(Results!G:G,Results!$B:$B,$A245,Results!$J:$J,$C245),SUMIFS(Results!C:C,Results!$J:$J,$A245,Results!$B:$B,$C245))</f>
        <v>0</v>
      </c>
      <c r="L245" s="104">
        <f>SUM(SUMIFS(Results!H:H,Results!$B:$B,$A245,Results!$J:$J,$C245),SUMIFS(Results!D:D,Results!$J:$J,$A245,Results!$B:$B,$C245))</f>
        <v>0</v>
      </c>
      <c r="M245" s="104">
        <f>SUM(SUMIFS(Results!I:I,Results!$B:$B,$A245,Results!$J:$J,$C245),SUMIFS(Results!E:E,Results!$J:$J,$A245,Results!$B:$B,$C245))</f>
        <v>0</v>
      </c>
      <c r="N245" s="105">
        <f>SUM(SUMIFS(Results!X:X,Results!$B:$B,$A245,Results!$J:$J,$C245)/2,SUMIFS(Results!$R:$R,Results!$J:$J,$A245,Results!$B:$B,$C245)/2)</f>
        <v>0</v>
      </c>
    </row>
    <row r="246" spans="1:96" s="106" customFormat="1" ht="15" customHeight="1">
      <c r="A246" s="101" t="str">
        <f>A245</f>
        <v>Linda Ng (Canada ) &amp; Mike McNorton (Canada )</v>
      </c>
      <c r="B246" s="102" t="s">
        <v>83</v>
      </c>
      <c r="C246" s="101" t="str">
        <f>C237</f>
        <v>Maureen Caesar (Jamaica) &amp; Robert Simpson (Jamaica)</v>
      </c>
      <c r="D246" s="102" t="str">
        <f t="shared" si="40"/>
        <v>0</v>
      </c>
      <c r="E246" s="103" t="str">
        <f t="shared" si="41"/>
        <v/>
      </c>
      <c r="F246" s="103" t="str">
        <f t="shared" si="42"/>
        <v>Linda Ng (Canada ) &amp; Mike McNorton (Canada )</v>
      </c>
      <c r="G246" s="104">
        <f>SUM(SUMIFS(Results!C:C,Results!$B:$B,$A246,Results!$J:$J,$C246),SUMIFS(Results!G:G,Results!$J:$J,$A246,Results!$B:$B,$C246))</f>
        <v>0</v>
      </c>
      <c r="H246" s="104">
        <f>SUM(SUMIFS(Results!D:D,Results!$B:$B,$A246,Results!$J:$J,$C246),SUMIFS(Results!H:H,Results!$J:$J,$A246,Results!$B:$B,$C246))</f>
        <v>0</v>
      </c>
      <c r="I246" s="104">
        <f>SUM(SUMIFS(Results!E:E,Results!$B:$B,$A246,Results!$J:$J,$C246),SUMIFS(Results!I:I,Results!$J:$J,$A246,Results!$B:$B,$C246))</f>
        <v>0</v>
      </c>
      <c r="J246" s="104">
        <f>SUM(SUMIFS(Results!R:R,Results!$B:$B,$A246,Results!$J:$J,$C246)/2,SUMIFS(Results!$X:$X,Results!$J:$J,$A246,Results!$B:$B,$C246)/2)</f>
        <v>0</v>
      </c>
      <c r="K246" s="104">
        <f>SUM(SUMIFS(Results!G:G,Results!$B:$B,$A246,Results!$J:$J,$C246),SUMIFS(Results!C:C,Results!$J:$J,$A246,Results!$B:$B,$C246))</f>
        <v>0</v>
      </c>
      <c r="L246" s="104">
        <f>SUM(SUMIFS(Results!H:H,Results!$B:$B,$A246,Results!$J:$J,$C246),SUMIFS(Results!D:D,Results!$J:$J,$A246,Results!$B:$B,$C246))</f>
        <v>0</v>
      </c>
      <c r="M246" s="104">
        <f>SUM(SUMIFS(Results!I:I,Results!$B:$B,$A246,Results!$J:$J,$C246),SUMIFS(Results!E:E,Results!$J:$J,$A246,Results!$B:$B,$C246))</f>
        <v>0</v>
      </c>
      <c r="N246" s="105">
        <f>SUM(SUMIFS(Results!X:X,Results!$B:$B,$A246,Results!$J:$J,$C246)/2,SUMIFS(Results!$R:$R,Results!$J:$J,$A246,Results!$B:$B,$C246)/2)</f>
        <v>0</v>
      </c>
    </row>
    <row r="247" spans="1:96" s="106" customFormat="1" ht="15" customHeight="1" thickBot="1">
      <c r="A247" s="101" t="str">
        <f>C236</f>
        <v>Natalie McWilliams (Scotland) &amp; Oliver John Thompson (Falkland Islands )</v>
      </c>
      <c r="B247" s="102" t="s">
        <v>83</v>
      </c>
      <c r="C247" s="101" t="str">
        <f>C237</f>
        <v>Maureen Caesar (Jamaica) &amp; Robert Simpson (Jamaica)</v>
      </c>
      <c r="D247" s="102" t="str">
        <f t="shared" si="40"/>
        <v>0</v>
      </c>
      <c r="E247" s="103" t="str">
        <f t="shared" si="41"/>
        <v/>
      </c>
      <c r="F247" s="103" t="str">
        <f t="shared" si="42"/>
        <v>Natalie McWilliams (Scotland) &amp; Oliver John Thompson (Falkland Islands )</v>
      </c>
      <c r="G247" s="104">
        <f>SUM(SUMIFS(Results!C:C,Results!$B:$B,$A247,Results!$J:$J,$C247),SUMIFS(Results!G:G,Results!$J:$J,$A247,Results!$B:$B,$C247))</f>
        <v>0</v>
      </c>
      <c r="H247" s="104">
        <f>SUM(SUMIFS(Results!D:D,Results!$B:$B,$A247,Results!$J:$J,$C247),SUMIFS(Results!H:H,Results!$J:$J,$A247,Results!$B:$B,$C247))</f>
        <v>0</v>
      </c>
      <c r="I247" s="104">
        <f>SUM(SUMIFS(Results!E:E,Results!$B:$B,$A247,Results!$J:$J,$C247),SUMIFS(Results!I:I,Results!$J:$J,$A247,Results!$B:$B,$C247))</f>
        <v>0</v>
      </c>
      <c r="J247" s="104">
        <f>SUM(SUMIFS(Results!R:R,Results!$B:$B,$A247,Results!$J:$J,$C247)/2,SUMIFS(Results!$X:$X,Results!$J:$J,$A247,Results!$B:$B,$C247)/2)</f>
        <v>0</v>
      </c>
      <c r="K247" s="104">
        <f>SUM(SUMIFS(Results!G:G,Results!$B:$B,$A247,Results!$J:$J,$C247),SUMIFS(Results!C:C,Results!$J:$J,$A247,Results!$B:$B,$C247))</f>
        <v>0</v>
      </c>
      <c r="L247" s="104">
        <f>SUM(SUMIFS(Results!H:H,Results!$B:$B,$A247,Results!$J:$J,$C247),SUMIFS(Results!D:D,Results!$J:$J,$A247,Results!$B:$B,$C247))</f>
        <v>0</v>
      </c>
      <c r="M247" s="104">
        <f>SUM(SUMIFS(Results!I:I,Results!$B:$B,$A247,Results!$J:$J,$C247),SUMIFS(Results!E:E,Results!$J:$J,$A247,Results!$B:$B,$C247))</f>
        <v>0</v>
      </c>
      <c r="N247" s="105">
        <f>SUM(SUMIFS(Results!X:X,Results!$B:$B,$A247,Results!$J:$J,$C247)/2,SUMIFS(Results!$R:$R,Results!$J:$J,$A247,Results!$B:$B,$C247)/2)</f>
        <v>0</v>
      </c>
    </row>
    <row r="248" spans="1:96" s="96" customFormat="1" ht="21" customHeight="1" thickBot="1">
      <c r="A248" s="307"/>
      <c r="B248" s="307"/>
      <c r="C248" s="307"/>
      <c r="D248" s="307"/>
      <c r="E248" s="307"/>
      <c r="F248" s="307"/>
      <c r="G248" s="307"/>
      <c r="H248" s="307"/>
      <c r="I248" s="307"/>
      <c r="J248" s="307"/>
      <c r="K248" s="307"/>
      <c r="L248" s="307"/>
      <c r="M248" s="307"/>
      <c r="N248" s="307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</row>
    <row r="249" spans="1:96" s="96" customFormat="1" ht="21" customHeight="1" thickBot="1">
      <c r="A249" s="308" t="s">
        <v>530</v>
      </c>
      <c r="B249" s="309"/>
      <c r="C249" s="309"/>
      <c r="D249" s="309"/>
      <c r="E249" s="309"/>
      <c r="F249" s="309"/>
      <c r="G249" s="309"/>
      <c r="H249" s="309"/>
      <c r="I249" s="309"/>
      <c r="J249" s="309"/>
      <c r="K249" s="309"/>
      <c r="L249" s="309"/>
      <c r="M249" s="309"/>
      <c r="N249" s="310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</row>
    <row r="250" spans="1:96" s="91" customFormat="1" ht="39.950000000000003" customHeight="1">
      <c r="A250" s="311" t="s">
        <v>584</v>
      </c>
      <c r="B250" s="311"/>
      <c r="C250" s="311" t="s">
        <v>585</v>
      </c>
      <c r="D250" s="311" t="s">
        <v>586</v>
      </c>
      <c r="E250" s="311" t="s">
        <v>587</v>
      </c>
      <c r="F250" s="311" t="s">
        <v>588</v>
      </c>
      <c r="G250" s="313" t="s">
        <v>589</v>
      </c>
      <c r="H250" s="314"/>
      <c r="I250" s="314"/>
      <c r="J250" s="314"/>
      <c r="K250" s="314"/>
      <c r="L250" s="314"/>
      <c r="M250" s="314"/>
      <c r="N250" s="315"/>
      <c r="BX250" s="306" t="s">
        <v>590</v>
      </c>
      <c r="BY250" s="306"/>
      <c r="BZ250" s="306"/>
      <c r="CA250" s="306"/>
      <c r="CB250" s="306"/>
      <c r="CC250" s="306"/>
      <c r="CD250" s="306"/>
      <c r="CE250" s="306"/>
      <c r="CF250" s="306"/>
      <c r="CG250" s="306"/>
      <c r="CH250" s="306"/>
      <c r="CI250" s="306"/>
      <c r="CJ250" s="306"/>
      <c r="CK250" s="306"/>
      <c r="CL250" s="306"/>
      <c r="CM250" s="306"/>
      <c r="CN250" s="306"/>
      <c r="CO250" s="306"/>
      <c r="CP250" s="306"/>
      <c r="CQ250" s="306"/>
      <c r="CR250" s="306"/>
    </row>
    <row r="251" spans="1:96" s="91" customFormat="1" ht="39.950000000000003" customHeight="1">
      <c r="A251" s="312"/>
      <c r="B251" s="312"/>
      <c r="C251" s="312"/>
      <c r="D251" s="312"/>
      <c r="E251" s="312"/>
      <c r="F251" s="312"/>
      <c r="G251" s="98" t="s">
        <v>591</v>
      </c>
      <c r="H251" s="99" t="s">
        <v>592</v>
      </c>
      <c r="I251" s="99" t="s">
        <v>593</v>
      </c>
      <c r="J251" s="99" t="s">
        <v>561</v>
      </c>
      <c r="K251" s="98" t="s">
        <v>591</v>
      </c>
      <c r="L251" s="99" t="s">
        <v>592</v>
      </c>
      <c r="M251" s="99" t="s">
        <v>593</v>
      </c>
      <c r="N251" s="100" t="s">
        <v>561</v>
      </c>
    </row>
    <row r="252" spans="1:96" s="106" customFormat="1" ht="15" customHeight="1">
      <c r="A252" s="101" t="str">
        <f>IF('Group Calculations'!A107="","",'Group Calculations'!A107)</f>
        <v>Ha Yat Ting (Gloria) (Hong Kong China ) &amp; Lai Gon-Lap Stanley (Hong Kong China )</v>
      </c>
      <c r="B252" s="102" t="s">
        <v>83</v>
      </c>
      <c r="C252" s="101" t="str">
        <f>IF('Group Calculations'!$A108="","",'Group Calculations'!$A108)</f>
        <v>Cindy Royet  (France) &amp; Maxime Faure  (France)</v>
      </c>
      <c r="D252" s="102" t="str">
        <f t="shared" ref="D252:D266" si="43">IF(E252="","0",1)</f>
        <v>0</v>
      </c>
      <c r="E252" s="103" t="str">
        <f t="shared" ref="E252:E266" si="44">IF(AND(G252=0,K252=0),"",IF(J252&gt;N252,A252,IF(J252=N252,IF(I252&gt;M252,A252,C252),C252)))</f>
        <v/>
      </c>
      <c r="F252" s="103" t="str">
        <f>IF(D252=0,"",IF(E252=A252,C252,A252))</f>
        <v>Ha Yat Ting (Gloria) (Hong Kong China ) &amp; Lai Gon-Lap Stanley (Hong Kong China )</v>
      </c>
      <c r="G252" s="104">
        <f>SUM(SUMIFS(Results!C:C,Results!$B:$B,$A252,Results!$J:$J,$C252),SUMIFS(Results!G:G,Results!$J:$J,$A252,Results!$B:$B,$C252))</f>
        <v>0</v>
      </c>
      <c r="H252" s="104">
        <f>SUM(SUMIFS(Results!D:D,Results!$B:$B,$A252,Results!$J:$J,$C252),SUMIFS(Results!H:H,Results!$J:$J,$A252,Results!$B:$B,$C252))</f>
        <v>0</v>
      </c>
      <c r="I252" s="104">
        <f>SUM(SUMIFS(Results!E:E,Results!$B:$B,$A252,Results!$J:$J,$C252),SUMIFS(Results!I:I,Results!$J:$J,$A252,Results!$B:$B,$C252))</f>
        <v>0</v>
      </c>
      <c r="J252" s="104">
        <f>SUM(SUMIFS(Results!R:R,Results!$B:$B,$A252,Results!$J:$J,$C252)/2,SUMIFS(Results!$X:$X,Results!$J:$J,$A252,Results!$B:$B,$C252)/2)</f>
        <v>0</v>
      </c>
      <c r="K252" s="104">
        <f>SUM(SUMIFS(Results!G:G,Results!$B:$B,$A252,Results!$J:$J,$C252),SUMIFS(Results!C:C,Results!$J:$J,$A252,Results!$B:$B,$C252))</f>
        <v>0</v>
      </c>
      <c r="L252" s="104">
        <f>SUM(SUMIFS(Results!H:H,Results!$B:$B,$A252,Results!$J:$J,$C252),SUMIFS(Results!D:D,Results!$J:$J,$A252,Results!$B:$B,$C252))</f>
        <v>0</v>
      </c>
      <c r="M252" s="104">
        <f>SUM(SUMIFS(Results!I:I,Results!$B:$B,$A252,Results!$J:$J,$C252),SUMIFS(Results!E:E,Results!$J:$J,$A252,Results!$B:$B,$C252))</f>
        <v>0</v>
      </c>
      <c r="N252" s="105">
        <f>SUM(SUMIFS(Results!X:X,Results!$B:$B,$A252,Results!$J:$J,$C252)/2,SUMIFS(Results!$R:$R,Results!$J:$J,$A252,Results!$B:$B,$C252)/2)</f>
        <v>0</v>
      </c>
    </row>
    <row r="253" spans="1:96" s="106" customFormat="1" ht="15" customHeight="1">
      <c r="A253" s="101" t="str">
        <f>A252</f>
        <v>Ha Yat Ting (Gloria) (Hong Kong China ) &amp; Lai Gon-Lap Stanley (Hong Kong China )</v>
      </c>
      <c r="B253" s="102" t="s">
        <v>83</v>
      </c>
      <c r="C253" s="101" t="str">
        <f>IF('Group Calculations'!$A109="","",'Group Calculations'!$A109)</f>
        <v>Mary Thompson (USA) &amp; Loren Dion (USA)</v>
      </c>
      <c r="D253" s="102" t="str">
        <f t="shared" si="43"/>
        <v>0</v>
      </c>
      <c r="E253" s="103" t="str">
        <f t="shared" si="44"/>
        <v/>
      </c>
      <c r="F253" s="103" t="str">
        <f t="shared" ref="F253:F266" si="45">IF(D253=0,"",IF(E253=A253,C253,A253))</f>
        <v>Ha Yat Ting (Gloria) (Hong Kong China ) &amp; Lai Gon-Lap Stanley (Hong Kong China )</v>
      </c>
      <c r="G253" s="104">
        <f>SUM(SUMIFS(Results!C:C,Results!$B:$B,$A253,Results!$J:$J,$C253),SUMIFS(Results!G:G,Results!$J:$J,$A253,Results!$B:$B,$C253))</f>
        <v>0</v>
      </c>
      <c r="H253" s="104">
        <f>SUM(SUMIFS(Results!D:D,Results!$B:$B,$A253,Results!$J:$J,$C253),SUMIFS(Results!H:H,Results!$J:$J,$A253,Results!$B:$B,$C253))</f>
        <v>0</v>
      </c>
      <c r="I253" s="104">
        <f>SUM(SUMIFS(Results!E:E,Results!$B:$B,$A253,Results!$J:$J,$C253),SUMIFS(Results!I:I,Results!$J:$J,$A253,Results!$B:$B,$C253))</f>
        <v>0</v>
      </c>
      <c r="J253" s="104">
        <f>SUM(SUMIFS(Results!R:R,Results!$B:$B,$A253,Results!$J:$J,$C253)/2,SUMIFS(Results!$X:$X,Results!$J:$J,$A253,Results!$B:$B,$C253)/2)</f>
        <v>0</v>
      </c>
      <c r="K253" s="104">
        <f>SUM(SUMIFS(Results!G:G,Results!$B:$B,$A253,Results!$J:$J,$C253),SUMIFS(Results!C:C,Results!$J:$J,$A253,Results!$B:$B,$C253))</f>
        <v>0</v>
      </c>
      <c r="L253" s="104">
        <f>SUM(SUMIFS(Results!H:H,Results!$B:$B,$A253,Results!$J:$J,$C253),SUMIFS(Results!D:D,Results!$J:$J,$A253,Results!$B:$B,$C253))</f>
        <v>0</v>
      </c>
      <c r="M253" s="104">
        <f>SUM(SUMIFS(Results!I:I,Results!$B:$B,$A253,Results!$J:$J,$C253),SUMIFS(Results!E:E,Results!$J:$J,$A253,Results!$B:$B,$C253))</f>
        <v>0</v>
      </c>
      <c r="N253" s="105">
        <f>SUM(SUMIFS(Results!X:X,Results!$B:$B,$A253,Results!$J:$J,$C253)/2,SUMIFS(Results!$R:$R,Results!$J:$J,$A253,Results!$B:$B,$C253)/2)</f>
        <v>0</v>
      </c>
    </row>
    <row r="254" spans="1:96" s="106" customFormat="1" ht="15" customHeight="1">
      <c r="A254" s="101" t="str">
        <f>A253</f>
        <v>Ha Yat Ting (Gloria) (Hong Kong China ) &amp; Lai Gon-Lap Stanley (Hong Kong China )</v>
      </c>
      <c r="B254" s="102" t="s">
        <v>83</v>
      </c>
      <c r="C254" s="101" t="str">
        <f>IF('Group Calculations'!$A110="","",'Group Calculations'!$A110)</f>
        <v>Tayla Bruce (New Zealand) &amp; Shannon McIlroy (New Zealand)</v>
      </c>
      <c r="D254" s="102" t="str">
        <f t="shared" si="43"/>
        <v>0</v>
      </c>
      <c r="E254" s="103" t="str">
        <f t="shared" si="44"/>
        <v/>
      </c>
      <c r="F254" s="103" t="str">
        <f t="shared" si="45"/>
        <v>Ha Yat Ting (Gloria) (Hong Kong China ) &amp; Lai Gon-Lap Stanley (Hong Kong China )</v>
      </c>
      <c r="G254" s="104">
        <f>SUM(SUMIFS(Results!C:C,Results!$B:$B,$A254,Results!$J:$J,$C254),SUMIFS(Results!G:G,Results!$J:$J,$A254,Results!$B:$B,$C254))</f>
        <v>0</v>
      </c>
      <c r="H254" s="104">
        <f>SUM(SUMIFS(Results!D:D,Results!$B:$B,$A254,Results!$J:$J,$C254),SUMIFS(Results!H:H,Results!$J:$J,$A254,Results!$B:$B,$C254))</f>
        <v>0</v>
      </c>
      <c r="I254" s="104">
        <f>SUM(SUMIFS(Results!E:E,Results!$B:$B,$A254,Results!$J:$J,$C254),SUMIFS(Results!I:I,Results!$J:$J,$A254,Results!$B:$B,$C254))</f>
        <v>0</v>
      </c>
      <c r="J254" s="104">
        <f>SUM(SUMIFS(Results!R:R,Results!$B:$B,$A254,Results!$J:$J,$C254)/2,SUMIFS(Results!$X:$X,Results!$J:$J,$A254,Results!$B:$B,$C254)/2)</f>
        <v>0</v>
      </c>
      <c r="K254" s="104">
        <f>SUM(SUMIFS(Results!G:G,Results!$B:$B,$A254,Results!$J:$J,$C254),SUMIFS(Results!C:C,Results!$J:$J,$A254,Results!$B:$B,$C254))</f>
        <v>0</v>
      </c>
      <c r="L254" s="104">
        <f>SUM(SUMIFS(Results!H:H,Results!$B:$B,$A254,Results!$J:$J,$C254),SUMIFS(Results!D:D,Results!$J:$J,$A254,Results!$B:$B,$C254))</f>
        <v>0</v>
      </c>
      <c r="M254" s="104">
        <f>SUM(SUMIFS(Results!I:I,Results!$B:$B,$A254,Results!$J:$J,$C254),SUMIFS(Results!E:E,Results!$J:$J,$A254,Results!$B:$B,$C254))</f>
        <v>0</v>
      </c>
      <c r="N254" s="105">
        <f>SUM(SUMIFS(Results!X:X,Results!$B:$B,$A254,Results!$J:$J,$C254)/2,SUMIFS(Results!$R:$R,Results!$J:$J,$A254,Results!$B:$B,$C254)/2)</f>
        <v>0</v>
      </c>
    </row>
    <row r="255" spans="1:96" s="106" customFormat="1" ht="15" customHeight="1">
      <c r="A255" s="101" t="str">
        <f>A254</f>
        <v>Ha Yat Ting (Gloria) (Hong Kong China ) &amp; Lai Gon-Lap Stanley (Hong Kong China )</v>
      </c>
      <c r="B255" s="102" t="s">
        <v>83</v>
      </c>
      <c r="C255" s="101" t="str">
        <f>IF('Group Calculations'!$A111="","",'Group Calculations'!$A111)</f>
        <v>Rebecca McMillan (England ) &amp; Harry Goodwin (England )</v>
      </c>
      <c r="D255" s="102" t="str">
        <f t="shared" si="43"/>
        <v>0</v>
      </c>
      <c r="E255" s="103" t="str">
        <f t="shared" si="44"/>
        <v/>
      </c>
      <c r="F255" s="103" t="str">
        <f t="shared" si="45"/>
        <v>Ha Yat Ting (Gloria) (Hong Kong China ) &amp; Lai Gon-Lap Stanley (Hong Kong China )</v>
      </c>
      <c r="G255" s="104">
        <f>SUM(SUMIFS(Results!C:C,Results!$B:$B,$A255,Results!$J:$J,$C255),SUMIFS(Results!G:G,Results!$J:$J,$A255,Results!$B:$B,$C255))</f>
        <v>0</v>
      </c>
      <c r="H255" s="104">
        <f>SUM(SUMIFS(Results!D:D,Results!$B:$B,$A255,Results!$J:$J,$C255),SUMIFS(Results!H:H,Results!$J:$J,$A255,Results!$B:$B,$C255))</f>
        <v>0</v>
      </c>
      <c r="I255" s="104">
        <f>SUM(SUMIFS(Results!E:E,Results!$B:$B,$A255,Results!$J:$J,$C255),SUMIFS(Results!I:I,Results!$J:$J,$A255,Results!$B:$B,$C255))</f>
        <v>0</v>
      </c>
      <c r="J255" s="104">
        <f>SUM(SUMIFS(Results!R:R,Results!$B:$B,$A255,Results!$J:$J,$C255)/2,SUMIFS(Results!$X:$X,Results!$J:$J,$A255,Results!$B:$B,$C255)/2)</f>
        <v>0</v>
      </c>
      <c r="K255" s="104">
        <f>SUM(SUMIFS(Results!G:G,Results!$B:$B,$A255,Results!$J:$J,$C255),SUMIFS(Results!C:C,Results!$J:$J,$A255,Results!$B:$B,$C255))</f>
        <v>0</v>
      </c>
      <c r="L255" s="104">
        <f>SUM(SUMIFS(Results!H:H,Results!$B:$B,$A255,Results!$J:$J,$C255),SUMIFS(Results!D:D,Results!$J:$J,$A255,Results!$B:$B,$C255))</f>
        <v>0</v>
      </c>
      <c r="M255" s="104">
        <f>SUM(SUMIFS(Results!I:I,Results!$B:$B,$A255,Results!$J:$J,$C255),SUMIFS(Results!E:E,Results!$J:$J,$A255,Results!$B:$B,$C255))</f>
        <v>0</v>
      </c>
      <c r="N255" s="105">
        <f>SUM(SUMIFS(Results!X:X,Results!$B:$B,$A255,Results!$J:$J,$C255)/2,SUMIFS(Results!$R:$R,Results!$J:$J,$A255,Results!$B:$B,$C255)/2)</f>
        <v>0</v>
      </c>
    </row>
    <row r="256" spans="1:96" s="106" customFormat="1" ht="15" customHeight="1">
      <c r="A256" s="101" t="str">
        <f>A255</f>
        <v>Ha Yat Ting (Gloria) (Hong Kong China ) &amp; Lai Gon-Lap Stanley (Hong Kong China )</v>
      </c>
      <c r="B256" s="102" t="s">
        <v>83</v>
      </c>
      <c r="C256" s="101" t="str">
        <f>IF('Group Calculations'!$A112="","",'Group Calculations'!$A112)</f>
        <v>Lee Beng Hua (May) (Singapore ) &amp; Chiu Pok Man (Singapore )</v>
      </c>
      <c r="D256" s="102" t="str">
        <f t="shared" si="43"/>
        <v>0</v>
      </c>
      <c r="E256" s="103" t="str">
        <f t="shared" si="44"/>
        <v/>
      </c>
      <c r="F256" s="103" t="str">
        <f t="shared" si="45"/>
        <v>Ha Yat Ting (Gloria) (Hong Kong China ) &amp; Lai Gon-Lap Stanley (Hong Kong China )</v>
      </c>
      <c r="G256" s="104">
        <f>SUM(SUMIFS(Results!C:C,Results!$B:$B,$A256,Results!$J:$J,$C256),SUMIFS(Results!G:G,Results!$J:$J,$A256,Results!$B:$B,$C256))</f>
        <v>0</v>
      </c>
      <c r="H256" s="104">
        <f>SUM(SUMIFS(Results!D:D,Results!$B:$B,$A256,Results!$J:$J,$C256),SUMIFS(Results!H:H,Results!$J:$J,$A256,Results!$B:$B,$C256))</f>
        <v>0</v>
      </c>
      <c r="I256" s="104">
        <f>SUM(SUMIFS(Results!E:E,Results!$B:$B,$A256,Results!$J:$J,$C256),SUMIFS(Results!I:I,Results!$J:$J,$A256,Results!$B:$B,$C256))</f>
        <v>0</v>
      </c>
      <c r="J256" s="104">
        <f>SUM(SUMIFS(Results!R:R,Results!$B:$B,$A256,Results!$J:$J,$C256)/2,SUMIFS(Results!$X:$X,Results!$J:$J,$A256,Results!$B:$B,$C256)/2)</f>
        <v>0</v>
      </c>
      <c r="K256" s="104">
        <f>SUM(SUMIFS(Results!G:G,Results!$B:$B,$A256,Results!$J:$J,$C256),SUMIFS(Results!C:C,Results!$J:$J,$A256,Results!$B:$B,$C256))</f>
        <v>0</v>
      </c>
      <c r="L256" s="104">
        <f>SUM(SUMIFS(Results!H:H,Results!$B:$B,$A256,Results!$J:$J,$C256),SUMIFS(Results!D:D,Results!$J:$J,$A256,Results!$B:$B,$C256))</f>
        <v>0</v>
      </c>
      <c r="M256" s="104">
        <f>SUM(SUMIFS(Results!I:I,Results!$B:$B,$A256,Results!$J:$J,$C256),SUMIFS(Results!E:E,Results!$J:$J,$A256,Results!$B:$B,$C256))</f>
        <v>0</v>
      </c>
      <c r="N256" s="105">
        <f>SUM(SUMIFS(Results!X:X,Results!$B:$B,$A256,Results!$J:$J,$C256)/2,SUMIFS(Results!$R:$R,Results!$J:$J,$A256,Results!$B:$B,$C256)/2)</f>
        <v>0</v>
      </c>
    </row>
    <row r="257" spans="1:96" s="106" customFormat="1" ht="15" customHeight="1">
      <c r="A257" s="101" t="str">
        <f>C252</f>
        <v>Cindy Royet  (France) &amp; Maxime Faure  (France)</v>
      </c>
      <c r="B257" s="102" t="s">
        <v>83</v>
      </c>
      <c r="C257" s="101" t="str">
        <f>C253</f>
        <v>Mary Thompson (USA) &amp; Loren Dion (USA)</v>
      </c>
      <c r="D257" s="102" t="str">
        <f t="shared" si="43"/>
        <v>0</v>
      </c>
      <c r="E257" s="103" t="str">
        <f t="shared" si="44"/>
        <v/>
      </c>
      <c r="F257" s="103" t="str">
        <f t="shared" si="45"/>
        <v>Cindy Royet  (France) &amp; Maxime Faure  (France)</v>
      </c>
      <c r="G257" s="104">
        <f>SUM(SUMIFS(Results!C:C,Results!$B:$B,$A257,Results!$J:$J,$C257),SUMIFS(Results!G:G,Results!$J:$J,$A257,Results!$B:$B,$C257))</f>
        <v>0</v>
      </c>
      <c r="H257" s="104">
        <f>SUM(SUMIFS(Results!D:D,Results!$B:$B,$A257,Results!$J:$J,$C257),SUMIFS(Results!H:H,Results!$J:$J,$A257,Results!$B:$B,$C257))</f>
        <v>0</v>
      </c>
      <c r="I257" s="104">
        <f>SUM(SUMIFS(Results!E:E,Results!$B:$B,$A257,Results!$J:$J,$C257),SUMIFS(Results!I:I,Results!$J:$J,$A257,Results!$B:$B,$C257))</f>
        <v>0</v>
      </c>
      <c r="J257" s="104">
        <f>SUM(SUMIFS(Results!R:R,Results!$B:$B,$A257,Results!$J:$J,$C257)/2,SUMIFS(Results!$X:$X,Results!$J:$J,$A257,Results!$B:$B,$C257)/2)</f>
        <v>0</v>
      </c>
      <c r="K257" s="104">
        <f>SUM(SUMIFS(Results!G:G,Results!$B:$B,$A257,Results!$J:$J,$C257),SUMIFS(Results!C:C,Results!$J:$J,$A257,Results!$B:$B,$C257))</f>
        <v>0</v>
      </c>
      <c r="L257" s="104">
        <f>SUM(SUMIFS(Results!H:H,Results!$B:$B,$A257,Results!$J:$J,$C257),SUMIFS(Results!D:D,Results!$J:$J,$A257,Results!$B:$B,$C257))</f>
        <v>0</v>
      </c>
      <c r="M257" s="104">
        <f>SUM(SUMIFS(Results!I:I,Results!$B:$B,$A257,Results!$J:$J,$C257),SUMIFS(Results!E:E,Results!$J:$J,$A257,Results!$B:$B,$C257))</f>
        <v>0</v>
      </c>
      <c r="N257" s="105">
        <f>SUM(SUMIFS(Results!X:X,Results!$B:$B,$A257,Results!$J:$J,$C257)/2,SUMIFS(Results!$R:$R,Results!$J:$J,$A257,Results!$B:$B,$C257)/2)</f>
        <v>0</v>
      </c>
    </row>
    <row r="258" spans="1:96" s="106" customFormat="1" ht="15" customHeight="1">
      <c r="A258" s="101" t="str">
        <f>A257</f>
        <v>Cindy Royet  (France) &amp; Maxime Faure  (France)</v>
      </c>
      <c r="B258" s="102" t="s">
        <v>83</v>
      </c>
      <c r="C258" s="101" t="str">
        <f>C254</f>
        <v>Tayla Bruce (New Zealand) &amp; Shannon McIlroy (New Zealand)</v>
      </c>
      <c r="D258" s="102" t="str">
        <f t="shared" si="43"/>
        <v>0</v>
      </c>
      <c r="E258" s="103" t="str">
        <f t="shared" si="44"/>
        <v/>
      </c>
      <c r="F258" s="103" t="str">
        <f t="shared" si="45"/>
        <v>Cindy Royet  (France) &amp; Maxime Faure  (France)</v>
      </c>
      <c r="G258" s="104">
        <f>SUM(SUMIFS(Results!C:C,Results!$B:$B,$A258,Results!$J:$J,$C258),SUMIFS(Results!G:G,Results!$J:$J,$A258,Results!$B:$B,$C258))</f>
        <v>0</v>
      </c>
      <c r="H258" s="104">
        <f>SUM(SUMIFS(Results!D:D,Results!$B:$B,$A258,Results!$J:$J,$C258),SUMIFS(Results!H:H,Results!$J:$J,$A258,Results!$B:$B,$C258))</f>
        <v>0</v>
      </c>
      <c r="I258" s="104">
        <f>SUM(SUMIFS(Results!E:E,Results!$B:$B,$A258,Results!$J:$J,$C258),SUMIFS(Results!I:I,Results!$J:$J,$A258,Results!$B:$B,$C258))</f>
        <v>0</v>
      </c>
      <c r="J258" s="104">
        <f>SUM(SUMIFS(Results!R:R,Results!$B:$B,$A258,Results!$J:$J,$C258)/2,SUMIFS(Results!$X:$X,Results!$J:$J,$A258,Results!$B:$B,$C258)/2)</f>
        <v>0</v>
      </c>
      <c r="K258" s="104">
        <f>SUM(SUMIFS(Results!G:G,Results!$B:$B,$A258,Results!$J:$J,$C258),SUMIFS(Results!C:C,Results!$J:$J,$A258,Results!$B:$B,$C258))</f>
        <v>0</v>
      </c>
      <c r="L258" s="104">
        <f>SUM(SUMIFS(Results!H:H,Results!$B:$B,$A258,Results!$J:$J,$C258),SUMIFS(Results!D:D,Results!$J:$J,$A258,Results!$B:$B,$C258))</f>
        <v>0</v>
      </c>
      <c r="M258" s="104">
        <f>SUM(SUMIFS(Results!I:I,Results!$B:$B,$A258,Results!$J:$J,$C258),SUMIFS(Results!E:E,Results!$J:$J,$A258,Results!$B:$B,$C258))</f>
        <v>0</v>
      </c>
      <c r="N258" s="105">
        <f>SUM(SUMIFS(Results!X:X,Results!$B:$B,$A258,Results!$J:$J,$C258)/2,SUMIFS(Results!$R:$R,Results!$J:$J,$A258,Results!$B:$B,$C258)/2)</f>
        <v>0</v>
      </c>
    </row>
    <row r="259" spans="1:96" s="106" customFormat="1" ht="15" customHeight="1">
      <c r="A259" s="101" t="str">
        <f>A258</f>
        <v>Cindy Royet  (France) &amp; Maxime Faure  (France)</v>
      </c>
      <c r="B259" s="102" t="s">
        <v>83</v>
      </c>
      <c r="C259" s="101" t="str">
        <f>C255</f>
        <v>Rebecca McMillan (England ) &amp; Harry Goodwin (England )</v>
      </c>
      <c r="D259" s="102" t="str">
        <f t="shared" si="43"/>
        <v>0</v>
      </c>
      <c r="E259" s="103" t="str">
        <f t="shared" si="44"/>
        <v/>
      </c>
      <c r="F259" s="103" t="str">
        <f t="shared" si="45"/>
        <v>Cindy Royet  (France) &amp; Maxime Faure  (France)</v>
      </c>
      <c r="G259" s="104">
        <f>SUM(SUMIFS(Results!C:C,Results!$B:$B,$A259,Results!$J:$J,$C259),SUMIFS(Results!G:G,Results!$J:$J,$A259,Results!$B:$B,$C259))</f>
        <v>0</v>
      </c>
      <c r="H259" s="104">
        <f>SUM(SUMIFS(Results!D:D,Results!$B:$B,$A259,Results!$J:$J,$C259),SUMIFS(Results!H:H,Results!$J:$J,$A259,Results!$B:$B,$C259))</f>
        <v>0</v>
      </c>
      <c r="I259" s="104">
        <f>SUM(SUMIFS(Results!E:E,Results!$B:$B,$A259,Results!$J:$J,$C259),SUMIFS(Results!I:I,Results!$J:$J,$A259,Results!$B:$B,$C259))</f>
        <v>0</v>
      </c>
      <c r="J259" s="104">
        <f>SUM(SUMIFS(Results!R:R,Results!$B:$B,$A259,Results!$J:$J,$C259)/2,SUMIFS(Results!$X:$X,Results!$J:$J,$A259,Results!$B:$B,$C259)/2)</f>
        <v>0</v>
      </c>
      <c r="K259" s="104">
        <f>SUM(SUMIFS(Results!G:G,Results!$B:$B,$A259,Results!$J:$J,$C259),SUMIFS(Results!C:C,Results!$J:$J,$A259,Results!$B:$B,$C259))</f>
        <v>0</v>
      </c>
      <c r="L259" s="104">
        <f>SUM(SUMIFS(Results!H:H,Results!$B:$B,$A259,Results!$J:$J,$C259),SUMIFS(Results!D:D,Results!$J:$J,$A259,Results!$B:$B,$C259))</f>
        <v>0</v>
      </c>
      <c r="M259" s="104">
        <f>SUM(SUMIFS(Results!I:I,Results!$B:$B,$A259,Results!$J:$J,$C259),SUMIFS(Results!E:E,Results!$J:$J,$A259,Results!$B:$B,$C259))</f>
        <v>0</v>
      </c>
      <c r="N259" s="105">
        <f>SUM(SUMIFS(Results!X:X,Results!$B:$B,$A259,Results!$J:$J,$C259)/2,SUMIFS(Results!$R:$R,Results!$J:$J,$A259,Results!$B:$B,$C259)/2)</f>
        <v>0</v>
      </c>
    </row>
    <row r="260" spans="1:96" s="106" customFormat="1" ht="15" customHeight="1">
      <c r="A260" s="101" t="str">
        <f>A259</f>
        <v>Cindy Royet  (France) &amp; Maxime Faure  (France)</v>
      </c>
      <c r="B260" s="102" t="s">
        <v>83</v>
      </c>
      <c r="C260" s="101" t="str">
        <f>C256</f>
        <v>Lee Beng Hua (May) (Singapore ) &amp; Chiu Pok Man (Singapore )</v>
      </c>
      <c r="D260" s="102" t="str">
        <f t="shared" si="43"/>
        <v>0</v>
      </c>
      <c r="E260" s="103" t="str">
        <f t="shared" si="44"/>
        <v/>
      </c>
      <c r="F260" s="103" t="str">
        <f t="shared" si="45"/>
        <v>Cindy Royet  (France) &amp; Maxime Faure  (France)</v>
      </c>
      <c r="G260" s="104">
        <f>SUM(SUMIFS(Results!C:C,Results!$B:$B,$A260,Results!$J:$J,$C260),SUMIFS(Results!G:G,Results!$J:$J,$A260,Results!$B:$B,$C260))</f>
        <v>0</v>
      </c>
      <c r="H260" s="104">
        <f>SUM(SUMIFS(Results!D:D,Results!$B:$B,$A260,Results!$J:$J,$C260),SUMIFS(Results!H:H,Results!$J:$J,$A260,Results!$B:$B,$C260))</f>
        <v>0</v>
      </c>
      <c r="I260" s="104">
        <f>SUM(SUMIFS(Results!E:E,Results!$B:$B,$A260,Results!$J:$J,$C260),SUMIFS(Results!I:I,Results!$J:$J,$A260,Results!$B:$B,$C260))</f>
        <v>0</v>
      </c>
      <c r="J260" s="104">
        <f>SUM(SUMIFS(Results!R:R,Results!$B:$B,$A260,Results!$J:$J,$C260)/2,SUMIFS(Results!$X:$X,Results!$J:$J,$A260,Results!$B:$B,$C260)/2)</f>
        <v>0</v>
      </c>
      <c r="K260" s="104">
        <f>SUM(SUMIFS(Results!G:G,Results!$B:$B,$A260,Results!$J:$J,$C260),SUMIFS(Results!C:C,Results!$J:$J,$A260,Results!$B:$B,$C260))</f>
        <v>0</v>
      </c>
      <c r="L260" s="104">
        <f>SUM(SUMIFS(Results!H:H,Results!$B:$B,$A260,Results!$J:$J,$C260),SUMIFS(Results!D:D,Results!$J:$J,$A260,Results!$B:$B,$C260))</f>
        <v>0</v>
      </c>
      <c r="M260" s="104">
        <f>SUM(SUMIFS(Results!I:I,Results!$B:$B,$A260,Results!$J:$J,$C260),SUMIFS(Results!E:E,Results!$J:$J,$A260,Results!$B:$B,$C260))</f>
        <v>0</v>
      </c>
      <c r="N260" s="105">
        <f>SUM(SUMIFS(Results!X:X,Results!$B:$B,$A260,Results!$J:$J,$C260)/2,SUMIFS(Results!$R:$R,Results!$J:$J,$A260,Results!$B:$B,$C260)/2)</f>
        <v>0</v>
      </c>
    </row>
    <row r="261" spans="1:96" s="106" customFormat="1" ht="15" customHeight="1">
      <c r="A261" s="101" t="str">
        <f>C253</f>
        <v>Mary Thompson (USA) &amp; Loren Dion (USA)</v>
      </c>
      <c r="B261" s="102" t="s">
        <v>83</v>
      </c>
      <c r="C261" s="101" t="str">
        <f>C254</f>
        <v>Tayla Bruce (New Zealand) &amp; Shannon McIlroy (New Zealand)</v>
      </c>
      <c r="D261" s="102" t="str">
        <f t="shared" si="43"/>
        <v>0</v>
      </c>
      <c r="E261" s="103" t="str">
        <f t="shared" si="44"/>
        <v/>
      </c>
      <c r="F261" s="103" t="str">
        <f t="shared" si="45"/>
        <v>Mary Thompson (USA) &amp; Loren Dion (USA)</v>
      </c>
      <c r="G261" s="104">
        <f>SUM(SUMIFS(Results!C:C,Results!$B:$B,$A261,Results!$J:$J,$C261),SUMIFS(Results!G:G,Results!$J:$J,$A261,Results!$B:$B,$C261))</f>
        <v>0</v>
      </c>
      <c r="H261" s="104">
        <f>SUM(SUMIFS(Results!D:D,Results!$B:$B,$A261,Results!$J:$J,$C261),SUMIFS(Results!H:H,Results!$J:$J,$A261,Results!$B:$B,$C261))</f>
        <v>0</v>
      </c>
      <c r="I261" s="104">
        <f>SUM(SUMIFS(Results!E:E,Results!$B:$B,$A261,Results!$J:$J,$C261),SUMIFS(Results!I:I,Results!$J:$J,$A261,Results!$B:$B,$C261))</f>
        <v>0</v>
      </c>
      <c r="J261" s="104">
        <f>SUM(SUMIFS(Results!R:R,Results!$B:$B,$A261,Results!$J:$J,$C261)/2,SUMIFS(Results!$X:$X,Results!$J:$J,$A261,Results!$B:$B,$C261)/2)</f>
        <v>0</v>
      </c>
      <c r="K261" s="104">
        <f>SUM(SUMIFS(Results!G:G,Results!$B:$B,$A261,Results!$J:$J,$C261),SUMIFS(Results!C:C,Results!$J:$J,$A261,Results!$B:$B,$C261))</f>
        <v>0</v>
      </c>
      <c r="L261" s="104">
        <f>SUM(SUMIFS(Results!H:H,Results!$B:$B,$A261,Results!$J:$J,$C261),SUMIFS(Results!D:D,Results!$J:$J,$A261,Results!$B:$B,$C261))</f>
        <v>0</v>
      </c>
      <c r="M261" s="104">
        <f>SUM(SUMIFS(Results!I:I,Results!$B:$B,$A261,Results!$J:$J,$C261),SUMIFS(Results!E:E,Results!$J:$J,$A261,Results!$B:$B,$C261))</f>
        <v>0</v>
      </c>
      <c r="N261" s="105">
        <f>SUM(SUMIFS(Results!X:X,Results!$B:$B,$A261,Results!$J:$J,$C261)/2,SUMIFS(Results!$R:$R,Results!$J:$J,$A261,Results!$B:$B,$C261)/2)</f>
        <v>0</v>
      </c>
    </row>
    <row r="262" spans="1:96" s="106" customFormat="1" ht="15" customHeight="1">
      <c r="A262" s="101" t="str">
        <f>A261</f>
        <v>Mary Thompson (USA) &amp; Loren Dion (USA)</v>
      </c>
      <c r="B262" s="102" t="s">
        <v>83</v>
      </c>
      <c r="C262" s="101" t="str">
        <f>C255</f>
        <v>Rebecca McMillan (England ) &amp; Harry Goodwin (England )</v>
      </c>
      <c r="D262" s="102" t="str">
        <f t="shared" si="43"/>
        <v>0</v>
      </c>
      <c r="E262" s="103" t="str">
        <f t="shared" si="44"/>
        <v/>
      </c>
      <c r="F262" s="103" t="str">
        <f t="shared" si="45"/>
        <v>Mary Thompson (USA) &amp; Loren Dion (USA)</v>
      </c>
      <c r="G262" s="104">
        <f>SUM(SUMIFS(Results!C:C,Results!$B:$B,$A262,Results!$J:$J,$C262),SUMIFS(Results!G:G,Results!$J:$J,$A262,Results!$B:$B,$C262))</f>
        <v>0</v>
      </c>
      <c r="H262" s="104">
        <f>SUM(SUMIFS(Results!D:D,Results!$B:$B,$A262,Results!$J:$J,$C262),SUMIFS(Results!H:H,Results!$J:$J,$A262,Results!$B:$B,$C262))</f>
        <v>0</v>
      </c>
      <c r="I262" s="104">
        <f>SUM(SUMIFS(Results!E:E,Results!$B:$B,$A262,Results!$J:$J,$C262),SUMIFS(Results!I:I,Results!$J:$J,$A262,Results!$B:$B,$C262))</f>
        <v>0</v>
      </c>
      <c r="J262" s="104">
        <f>SUM(SUMIFS(Results!R:R,Results!$B:$B,$A262,Results!$J:$J,$C262)/2,SUMIFS(Results!$X:$X,Results!$J:$J,$A262,Results!$B:$B,$C262)/2)</f>
        <v>0</v>
      </c>
      <c r="K262" s="104">
        <f>SUM(SUMIFS(Results!G:G,Results!$B:$B,$A262,Results!$J:$J,$C262),SUMIFS(Results!C:C,Results!$J:$J,$A262,Results!$B:$B,$C262))</f>
        <v>0</v>
      </c>
      <c r="L262" s="104">
        <f>SUM(SUMIFS(Results!H:H,Results!$B:$B,$A262,Results!$J:$J,$C262),SUMIFS(Results!D:D,Results!$J:$J,$A262,Results!$B:$B,$C262))</f>
        <v>0</v>
      </c>
      <c r="M262" s="104">
        <f>SUM(SUMIFS(Results!I:I,Results!$B:$B,$A262,Results!$J:$J,$C262),SUMIFS(Results!E:E,Results!$J:$J,$A262,Results!$B:$B,$C262))</f>
        <v>0</v>
      </c>
      <c r="N262" s="105">
        <f>SUM(SUMIFS(Results!X:X,Results!$B:$B,$A262,Results!$J:$J,$C262)/2,SUMIFS(Results!$R:$R,Results!$J:$J,$A262,Results!$B:$B,$C262)/2)</f>
        <v>0</v>
      </c>
    </row>
    <row r="263" spans="1:96" s="106" customFormat="1" ht="15" customHeight="1">
      <c r="A263" s="101" t="str">
        <f>A262</f>
        <v>Mary Thompson (USA) &amp; Loren Dion (USA)</v>
      </c>
      <c r="B263" s="102" t="s">
        <v>83</v>
      </c>
      <c r="C263" s="101" t="str">
        <f>C256</f>
        <v>Lee Beng Hua (May) (Singapore ) &amp; Chiu Pok Man (Singapore )</v>
      </c>
      <c r="D263" s="102" t="str">
        <f t="shared" si="43"/>
        <v>0</v>
      </c>
      <c r="E263" s="103" t="str">
        <f t="shared" si="44"/>
        <v/>
      </c>
      <c r="F263" s="103" t="str">
        <f t="shared" si="45"/>
        <v>Mary Thompson (USA) &amp; Loren Dion (USA)</v>
      </c>
      <c r="G263" s="104">
        <f>SUM(SUMIFS(Results!C:C,Results!$B:$B,$A263,Results!$J:$J,$C263),SUMIFS(Results!G:G,Results!$J:$J,$A263,Results!$B:$B,$C263))</f>
        <v>0</v>
      </c>
      <c r="H263" s="104">
        <f>SUM(SUMIFS(Results!D:D,Results!$B:$B,$A263,Results!$J:$J,$C263),SUMIFS(Results!H:H,Results!$J:$J,$A263,Results!$B:$B,$C263))</f>
        <v>0</v>
      </c>
      <c r="I263" s="104">
        <f>SUM(SUMIFS(Results!E:E,Results!$B:$B,$A263,Results!$J:$J,$C263),SUMIFS(Results!I:I,Results!$J:$J,$A263,Results!$B:$B,$C263))</f>
        <v>0</v>
      </c>
      <c r="J263" s="104">
        <f>SUM(SUMIFS(Results!R:R,Results!$B:$B,$A263,Results!$J:$J,$C263)/2,SUMIFS(Results!$X:$X,Results!$J:$J,$A263,Results!$B:$B,$C263)/2)</f>
        <v>0</v>
      </c>
      <c r="K263" s="104">
        <f>SUM(SUMIFS(Results!G:G,Results!$B:$B,$A263,Results!$J:$J,$C263),SUMIFS(Results!C:C,Results!$J:$J,$A263,Results!$B:$B,$C263))</f>
        <v>0</v>
      </c>
      <c r="L263" s="104">
        <f>SUM(SUMIFS(Results!H:H,Results!$B:$B,$A263,Results!$J:$J,$C263),SUMIFS(Results!D:D,Results!$J:$J,$A263,Results!$B:$B,$C263))</f>
        <v>0</v>
      </c>
      <c r="M263" s="104">
        <f>SUM(SUMIFS(Results!I:I,Results!$B:$B,$A263,Results!$J:$J,$C263),SUMIFS(Results!E:E,Results!$J:$J,$A263,Results!$B:$B,$C263))</f>
        <v>0</v>
      </c>
      <c r="N263" s="105">
        <f>SUM(SUMIFS(Results!X:X,Results!$B:$B,$A263,Results!$J:$J,$C263)/2,SUMIFS(Results!$R:$R,Results!$J:$J,$A263,Results!$B:$B,$C263)/2)</f>
        <v>0</v>
      </c>
    </row>
    <row r="264" spans="1:96" s="106" customFormat="1" ht="15" customHeight="1">
      <c r="A264" s="101" t="str">
        <f>C254</f>
        <v>Tayla Bruce (New Zealand) &amp; Shannon McIlroy (New Zealand)</v>
      </c>
      <c r="B264" s="102" t="s">
        <v>83</v>
      </c>
      <c r="C264" s="101" t="str">
        <f>C255</f>
        <v>Rebecca McMillan (England ) &amp; Harry Goodwin (England )</v>
      </c>
      <c r="D264" s="102" t="str">
        <f t="shared" si="43"/>
        <v>0</v>
      </c>
      <c r="E264" s="103" t="str">
        <f t="shared" si="44"/>
        <v/>
      </c>
      <c r="F264" s="103" t="str">
        <f t="shared" si="45"/>
        <v>Tayla Bruce (New Zealand) &amp; Shannon McIlroy (New Zealand)</v>
      </c>
      <c r="G264" s="104">
        <f>SUM(SUMIFS(Results!C:C,Results!$B:$B,$A264,Results!$J:$J,$C264),SUMIFS(Results!G:G,Results!$J:$J,$A264,Results!$B:$B,$C264))</f>
        <v>0</v>
      </c>
      <c r="H264" s="104">
        <f>SUM(SUMIFS(Results!D:D,Results!$B:$B,$A264,Results!$J:$J,$C264),SUMIFS(Results!H:H,Results!$J:$J,$A264,Results!$B:$B,$C264))</f>
        <v>0</v>
      </c>
      <c r="I264" s="104">
        <f>SUM(SUMIFS(Results!E:E,Results!$B:$B,$A264,Results!$J:$J,$C264),SUMIFS(Results!I:I,Results!$J:$J,$A264,Results!$B:$B,$C264))</f>
        <v>0</v>
      </c>
      <c r="J264" s="104">
        <f>SUM(SUMIFS(Results!R:R,Results!$B:$B,$A264,Results!$J:$J,$C264)/2,SUMIFS(Results!$X:$X,Results!$J:$J,$A264,Results!$B:$B,$C264)/2)</f>
        <v>0</v>
      </c>
      <c r="K264" s="104">
        <f>SUM(SUMIFS(Results!G:G,Results!$B:$B,$A264,Results!$J:$J,$C264),SUMIFS(Results!C:C,Results!$J:$J,$A264,Results!$B:$B,$C264))</f>
        <v>0</v>
      </c>
      <c r="L264" s="104">
        <f>SUM(SUMIFS(Results!H:H,Results!$B:$B,$A264,Results!$J:$J,$C264),SUMIFS(Results!D:D,Results!$J:$J,$A264,Results!$B:$B,$C264))</f>
        <v>0</v>
      </c>
      <c r="M264" s="104">
        <f>SUM(SUMIFS(Results!I:I,Results!$B:$B,$A264,Results!$J:$J,$C264),SUMIFS(Results!E:E,Results!$J:$J,$A264,Results!$B:$B,$C264))</f>
        <v>0</v>
      </c>
      <c r="N264" s="105">
        <f>SUM(SUMIFS(Results!X:X,Results!$B:$B,$A264,Results!$J:$J,$C264)/2,SUMIFS(Results!$R:$R,Results!$J:$J,$A264,Results!$B:$B,$C264)/2)</f>
        <v>0</v>
      </c>
    </row>
    <row r="265" spans="1:96" s="106" customFormat="1" ht="15" customHeight="1">
      <c r="A265" s="101" t="str">
        <f>A264</f>
        <v>Tayla Bruce (New Zealand) &amp; Shannon McIlroy (New Zealand)</v>
      </c>
      <c r="B265" s="102" t="s">
        <v>83</v>
      </c>
      <c r="C265" s="101" t="str">
        <f>C256</f>
        <v>Lee Beng Hua (May) (Singapore ) &amp; Chiu Pok Man (Singapore )</v>
      </c>
      <c r="D265" s="102" t="str">
        <f t="shared" si="43"/>
        <v>0</v>
      </c>
      <c r="E265" s="103" t="str">
        <f t="shared" si="44"/>
        <v/>
      </c>
      <c r="F265" s="103" t="str">
        <f t="shared" si="45"/>
        <v>Tayla Bruce (New Zealand) &amp; Shannon McIlroy (New Zealand)</v>
      </c>
      <c r="G265" s="104">
        <f>SUM(SUMIFS(Results!C:C,Results!$B:$B,$A265,Results!$J:$J,$C265),SUMIFS(Results!G:G,Results!$J:$J,$A265,Results!$B:$B,$C265))</f>
        <v>0</v>
      </c>
      <c r="H265" s="104">
        <f>SUM(SUMIFS(Results!D:D,Results!$B:$B,$A265,Results!$J:$J,$C265),SUMIFS(Results!H:H,Results!$J:$J,$A265,Results!$B:$B,$C265))</f>
        <v>0</v>
      </c>
      <c r="I265" s="104">
        <f>SUM(SUMIFS(Results!E:E,Results!$B:$B,$A265,Results!$J:$J,$C265),SUMIFS(Results!I:I,Results!$J:$J,$A265,Results!$B:$B,$C265))</f>
        <v>0</v>
      </c>
      <c r="J265" s="104">
        <f>SUM(SUMIFS(Results!R:R,Results!$B:$B,$A265,Results!$J:$J,$C265)/2,SUMIFS(Results!$X:$X,Results!$J:$J,$A265,Results!$B:$B,$C265)/2)</f>
        <v>0</v>
      </c>
      <c r="K265" s="104">
        <f>SUM(SUMIFS(Results!G:G,Results!$B:$B,$A265,Results!$J:$J,$C265),SUMIFS(Results!C:C,Results!$J:$J,$A265,Results!$B:$B,$C265))</f>
        <v>0</v>
      </c>
      <c r="L265" s="104">
        <f>SUM(SUMIFS(Results!H:H,Results!$B:$B,$A265,Results!$J:$J,$C265),SUMIFS(Results!D:D,Results!$J:$J,$A265,Results!$B:$B,$C265))</f>
        <v>0</v>
      </c>
      <c r="M265" s="104">
        <f>SUM(SUMIFS(Results!I:I,Results!$B:$B,$A265,Results!$J:$J,$C265),SUMIFS(Results!E:E,Results!$J:$J,$A265,Results!$B:$B,$C265))</f>
        <v>0</v>
      </c>
      <c r="N265" s="105">
        <f>SUM(SUMIFS(Results!X:X,Results!$B:$B,$A265,Results!$J:$J,$C265)/2,SUMIFS(Results!$R:$R,Results!$J:$J,$A265,Results!$B:$B,$C265)/2)</f>
        <v>0</v>
      </c>
    </row>
    <row r="266" spans="1:96" s="106" customFormat="1" ht="15" customHeight="1" thickBot="1">
      <c r="A266" s="101" t="str">
        <f>C255</f>
        <v>Rebecca McMillan (England ) &amp; Harry Goodwin (England )</v>
      </c>
      <c r="B266" s="102" t="s">
        <v>83</v>
      </c>
      <c r="C266" s="101" t="str">
        <f>C256</f>
        <v>Lee Beng Hua (May) (Singapore ) &amp; Chiu Pok Man (Singapore )</v>
      </c>
      <c r="D266" s="102" t="str">
        <f t="shared" si="43"/>
        <v>0</v>
      </c>
      <c r="E266" s="103" t="str">
        <f t="shared" si="44"/>
        <v/>
      </c>
      <c r="F266" s="103" t="str">
        <f t="shared" si="45"/>
        <v>Rebecca McMillan (England ) &amp; Harry Goodwin (England )</v>
      </c>
      <c r="G266" s="104">
        <f>SUM(SUMIFS(Results!C:C,Results!$B:$B,$A266,Results!$J:$J,$C266),SUMIFS(Results!G:G,Results!$J:$J,$A266,Results!$B:$B,$C266))</f>
        <v>0</v>
      </c>
      <c r="H266" s="104">
        <f>SUM(SUMIFS(Results!D:D,Results!$B:$B,$A266,Results!$J:$J,$C266),SUMIFS(Results!H:H,Results!$J:$J,$A266,Results!$B:$B,$C266))</f>
        <v>0</v>
      </c>
      <c r="I266" s="104">
        <f>SUM(SUMIFS(Results!E:E,Results!$B:$B,$A266,Results!$J:$J,$C266),SUMIFS(Results!I:I,Results!$J:$J,$A266,Results!$B:$B,$C266))</f>
        <v>0</v>
      </c>
      <c r="J266" s="104">
        <f>SUM(SUMIFS(Results!R:R,Results!$B:$B,$A266,Results!$J:$J,$C266)/2,SUMIFS(Results!$X:$X,Results!$J:$J,$A266,Results!$B:$B,$C266)/2)</f>
        <v>0</v>
      </c>
      <c r="K266" s="104">
        <f>SUM(SUMIFS(Results!G:G,Results!$B:$B,$A266,Results!$J:$J,$C266),SUMIFS(Results!C:C,Results!$J:$J,$A266,Results!$B:$B,$C266))</f>
        <v>0</v>
      </c>
      <c r="L266" s="104">
        <f>SUM(SUMIFS(Results!H:H,Results!$B:$B,$A266,Results!$J:$J,$C266),SUMIFS(Results!D:D,Results!$J:$J,$A266,Results!$B:$B,$C266))</f>
        <v>0</v>
      </c>
      <c r="M266" s="104">
        <f>SUM(SUMIFS(Results!I:I,Results!$B:$B,$A266,Results!$J:$J,$C266),SUMIFS(Results!E:E,Results!$J:$J,$A266,Results!$B:$B,$C266))</f>
        <v>0</v>
      </c>
      <c r="N266" s="105">
        <f>SUM(SUMIFS(Results!X:X,Results!$B:$B,$A266,Results!$J:$J,$C266)/2,SUMIFS(Results!$R:$R,Results!$J:$J,$A266,Results!$B:$B,$C266)/2)</f>
        <v>0</v>
      </c>
    </row>
    <row r="267" spans="1:96" s="96" customFormat="1" ht="21" customHeight="1" thickBot="1">
      <c r="A267" s="307"/>
      <c r="B267" s="307"/>
      <c r="C267" s="307"/>
      <c r="D267" s="307"/>
      <c r="E267" s="307"/>
      <c r="F267" s="307"/>
      <c r="G267" s="307"/>
      <c r="H267" s="307"/>
      <c r="I267" s="307"/>
      <c r="J267" s="307"/>
      <c r="K267" s="307"/>
      <c r="L267" s="307"/>
      <c r="M267" s="307"/>
      <c r="N267" s="307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</row>
    <row r="268" spans="1:96" s="96" customFormat="1" ht="21" customHeight="1" thickBot="1">
      <c r="A268" s="308" t="s">
        <v>531</v>
      </c>
      <c r="B268" s="309"/>
      <c r="C268" s="309"/>
      <c r="D268" s="309"/>
      <c r="E268" s="309"/>
      <c r="F268" s="309"/>
      <c r="G268" s="309"/>
      <c r="H268" s="309"/>
      <c r="I268" s="309"/>
      <c r="J268" s="309"/>
      <c r="K268" s="309"/>
      <c r="L268" s="309"/>
      <c r="M268" s="309"/>
      <c r="N268" s="310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</row>
    <row r="269" spans="1:96" s="91" customFormat="1" ht="39.950000000000003" customHeight="1">
      <c r="A269" s="311" t="s">
        <v>584</v>
      </c>
      <c r="B269" s="311"/>
      <c r="C269" s="311" t="s">
        <v>585</v>
      </c>
      <c r="D269" s="311" t="s">
        <v>586</v>
      </c>
      <c r="E269" s="311" t="s">
        <v>587</v>
      </c>
      <c r="F269" s="311" t="s">
        <v>588</v>
      </c>
      <c r="G269" s="313" t="s">
        <v>589</v>
      </c>
      <c r="H269" s="314"/>
      <c r="I269" s="314"/>
      <c r="J269" s="314"/>
      <c r="K269" s="314"/>
      <c r="L269" s="314"/>
      <c r="M269" s="314"/>
      <c r="N269" s="315"/>
      <c r="BX269" s="306" t="s">
        <v>590</v>
      </c>
      <c r="BY269" s="306"/>
      <c r="BZ269" s="306"/>
      <c r="CA269" s="306"/>
      <c r="CB269" s="306"/>
      <c r="CC269" s="306"/>
      <c r="CD269" s="306"/>
      <c r="CE269" s="306"/>
      <c r="CF269" s="306"/>
      <c r="CG269" s="306"/>
      <c r="CH269" s="306"/>
      <c r="CI269" s="306"/>
      <c r="CJ269" s="306"/>
      <c r="CK269" s="306"/>
      <c r="CL269" s="306"/>
      <c r="CM269" s="306"/>
      <c r="CN269" s="306"/>
      <c r="CO269" s="306"/>
      <c r="CP269" s="306"/>
      <c r="CQ269" s="306"/>
      <c r="CR269" s="306"/>
    </row>
    <row r="270" spans="1:96" s="91" customFormat="1" ht="39.950000000000003" customHeight="1">
      <c r="A270" s="312"/>
      <c r="B270" s="312"/>
      <c r="C270" s="312"/>
      <c r="D270" s="312"/>
      <c r="E270" s="312"/>
      <c r="F270" s="312"/>
      <c r="G270" s="98" t="s">
        <v>591</v>
      </c>
      <c r="H270" s="99" t="s">
        <v>592</v>
      </c>
      <c r="I270" s="99" t="s">
        <v>593</v>
      </c>
      <c r="J270" s="99" t="s">
        <v>561</v>
      </c>
      <c r="K270" s="98" t="s">
        <v>591</v>
      </c>
      <c r="L270" s="99" t="s">
        <v>592</v>
      </c>
      <c r="M270" s="99" t="s">
        <v>593</v>
      </c>
      <c r="N270" s="100" t="s">
        <v>561</v>
      </c>
    </row>
    <row r="271" spans="1:96" s="106" customFormat="1" ht="15" customHeight="1">
      <c r="A271" s="101" t="str">
        <f>IF('Group Calculations'!A115="","",'Group Calculations'!A115)</f>
        <v>Rosemary Ogier (Guernsey ) &amp; Jason Greenslade (Guernsey )</v>
      </c>
      <c r="B271" s="102" t="s">
        <v>83</v>
      </c>
      <c r="C271" s="101" t="str">
        <f>IF('Group Calculations'!$A116="","",'Group Calculations'!$A116)</f>
        <v>Keiko Kurohara (Japan ) &amp; Hisaharu Satou (Japan )</v>
      </c>
      <c r="D271" s="102" t="str">
        <f t="shared" ref="D271:D285" si="46">IF(E271="","0",1)</f>
        <v>0</v>
      </c>
      <c r="E271" s="103" t="str">
        <f t="shared" ref="E271:E285" si="47">IF(AND(G271=0,K271=0),"",IF(J271&gt;N271,A271,IF(J271=N271,IF(I271&gt;M271,A271,C271),C271)))</f>
        <v/>
      </c>
      <c r="F271" s="103" t="str">
        <f>IF(D271=0,"",IF(E271=A271,C271,A271))</f>
        <v>Rosemary Ogier (Guernsey ) &amp; Jason Greenslade (Guernsey )</v>
      </c>
      <c r="G271" s="104">
        <f>SUM(SUMIFS(Results!C:C,Results!$B:$B,$A271,Results!$J:$J,$C271),SUMIFS(Results!G:G,Results!$J:$J,$A271,Results!$B:$B,$C271))</f>
        <v>0</v>
      </c>
      <c r="H271" s="104">
        <f>SUM(SUMIFS(Results!D:D,Results!$B:$B,$A271,Results!$J:$J,$C271),SUMIFS(Results!H:H,Results!$J:$J,$A271,Results!$B:$B,$C271))</f>
        <v>0</v>
      </c>
      <c r="I271" s="104">
        <f>SUM(SUMIFS(Results!E:E,Results!$B:$B,$A271,Results!$J:$J,$C271),SUMIFS(Results!I:I,Results!$J:$J,$A271,Results!$B:$B,$C271))</f>
        <v>0</v>
      </c>
      <c r="J271" s="104">
        <f>SUM(SUMIFS(Results!R:R,Results!$B:$B,$A271,Results!$J:$J,$C271)/2,SUMIFS(Results!$X:$X,Results!$J:$J,$A271,Results!$B:$B,$C271)/2)</f>
        <v>0</v>
      </c>
      <c r="K271" s="104">
        <f>SUM(SUMIFS(Results!G:G,Results!$B:$B,$A271,Results!$J:$J,$C271),SUMIFS(Results!C:C,Results!$J:$J,$A271,Results!$B:$B,$C271))</f>
        <v>0</v>
      </c>
      <c r="L271" s="104">
        <f>SUM(SUMIFS(Results!H:H,Results!$B:$B,$A271,Results!$J:$J,$C271),SUMIFS(Results!D:D,Results!$J:$J,$A271,Results!$B:$B,$C271))</f>
        <v>0</v>
      </c>
      <c r="M271" s="104">
        <f>SUM(SUMIFS(Results!I:I,Results!$B:$B,$A271,Results!$J:$J,$C271),SUMIFS(Results!E:E,Results!$J:$J,$A271,Results!$B:$B,$C271))</f>
        <v>0</v>
      </c>
      <c r="N271" s="105">
        <f>SUM(SUMIFS(Results!X:X,Results!$B:$B,$A271,Results!$J:$J,$C271)/2,SUMIFS(Results!$R:$R,Results!$J:$J,$A271,Results!$B:$B,$C271)/2)</f>
        <v>0</v>
      </c>
    </row>
    <row r="272" spans="1:96" s="106" customFormat="1" ht="15" customHeight="1">
      <c r="A272" s="101" t="str">
        <f>A271</f>
        <v>Rosemary Ogier (Guernsey ) &amp; Jason Greenslade (Guernsey )</v>
      </c>
      <c r="B272" s="102" t="s">
        <v>83</v>
      </c>
      <c r="C272" s="101" t="str">
        <f>IF('Group Calculations'!$A117="","",'Group Calculations'!$A117)</f>
        <v>Esme Haley (South Africa ) &amp; Jason Lee Evans (South Africa )</v>
      </c>
      <c r="D272" s="102" t="str">
        <f t="shared" si="46"/>
        <v>0</v>
      </c>
      <c r="E272" s="103" t="str">
        <f t="shared" si="47"/>
        <v/>
      </c>
      <c r="F272" s="103" t="str">
        <f t="shared" ref="F272:F285" si="48">IF(D272=0,"",IF(E272=A272,C272,A272))</f>
        <v>Rosemary Ogier (Guernsey ) &amp; Jason Greenslade (Guernsey )</v>
      </c>
      <c r="G272" s="104">
        <f>SUM(SUMIFS(Results!C:C,Results!$B:$B,$A272,Results!$J:$J,$C272),SUMIFS(Results!G:G,Results!$J:$J,$A272,Results!$B:$B,$C272))</f>
        <v>0</v>
      </c>
      <c r="H272" s="104">
        <f>SUM(SUMIFS(Results!D:D,Results!$B:$B,$A272,Results!$J:$J,$C272),SUMIFS(Results!H:H,Results!$J:$J,$A272,Results!$B:$B,$C272))</f>
        <v>0</v>
      </c>
      <c r="I272" s="104">
        <f>SUM(SUMIFS(Results!E:E,Results!$B:$B,$A272,Results!$J:$J,$C272),SUMIFS(Results!I:I,Results!$J:$J,$A272,Results!$B:$B,$C272))</f>
        <v>0</v>
      </c>
      <c r="J272" s="104">
        <f>SUM(SUMIFS(Results!R:R,Results!$B:$B,$A272,Results!$J:$J,$C272)/2,SUMIFS(Results!$X:$X,Results!$J:$J,$A272,Results!$B:$B,$C272)/2)</f>
        <v>0</v>
      </c>
      <c r="K272" s="104">
        <f>SUM(SUMIFS(Results!G:G,Results!$B:$B,$A272,Results!$J:$J,$C272),SUMIFS(Results!C:C,Results!$J:$J,$A272,Results!$B:$B,$C272))</f>
        <v>0</v>
      </c>
      <c r="L272" s="104">
        <f>SUM(SUMIFS(Results!H:H,Results!$B:$B,$A272,Results!$J:$J,$C272),SUMIFS(Results!D:D,Results!$J:$J,$A272,Results!$B:$B,$C272))</f>
        <v>0</v>
      </c>
      <c r="M272" s="104">
        <f>SUM(SUMIFS(Results!I:I,Results!$B:$B,$A272,Results!$J:$J,$C272),SUMIFS(Results!E:E,Results!$J:$J,$A272,Results!$B:$B,$C272))</f>
        <v>0</v>
      </c>
      <c r="N272" s="105">
        <f>SUM(SUMIFS(Results!X:X,Results!$B:$B,$A272,Results!$J:$J,$C272)/2,SUMIFS(Results!$R:$R,Results!$J:$J,$A272,Results!$B:$B,$C272)/2)</f>
        <v>0</v>
      </c>
    </row>
    <row r="273" spans="1:14" s="106" customFormat="1" ht="15" customHeight="1">
      <c r="A273" s="101" t="str">
        <f>A272</f>
        <v>Rosemary Ogier (Guernsey ) &amp; Jason Greenslade (Guernsey )</v>
      </c>
      <c r="B273" s="102" t="s">
        <v>83</v>
      </c>
      <c r="C273" s="101" t="str">
        <f>IF('Group Calculations'!$A118="","",'Group Calculations'!$A118)</f>
        <v>Lisa Bonsor (Spain) &amp; Peter Bonsor (Spain)</v>
      </c>
      <c r="D273" s="102" t="str">
        <f t="shared" si="46"/>
        <v>0</v>
      </c>
      <c r="E273" s="103" t="str">
        <f t="shared" si="47"/>
        <v/>
      </c>
      <c r="F273" s="103" t="str">
        <f t="shared" si="48"/>
        <v>Rosemary Ogier (Guernsey ) &amp; Jason Greenslade (Guernsey )</v>
      </c>
      <c r="G273" s="104">
        <f>SUM(SUMIFS(Results!C:C,Results!$B:$B,$A273,Results!$J:$J,$C273),SUMIFS(Results!G:G,Results!$J:$J,$A273,Results!$B:$B,$C273))</f>
        <v>0</v>
      </c>
      <c r="H273" s="104">
        <f>SUM(SUMIFS(Results!D:D,Results!$B:$B,$A273,Results!$J:$J,$C273),SUMIFS(Results!H:H,Results!$J:$J,$A273,Results!$B:$B,$C273))</f>
        <v>0</v>
      </c>
      <c r="I273" s="104">
        <f>SUM(SUMIFS(Results!E:E,Results!$B:$B,$A273,Results!$J:$J,$C273),SUMIFS(Results!I:I,Results!$J:$J,$A273,Results!$B:$B,$C273))</f>
        <v>0</v>
      </c>
      <c r="J273" s="104">
        <f>SUM(SUMIFS(Results!R:R,Results!$B:$B,$A273,Results!$J:$J,$C273)/2,SUMIFS(Results!$X:$X,Results!$J:$J,$A273,Results!$B:$B,$C273)/2)</f>
        <v>0</v>
      </c>
      <c r="K273" s="104">
        <f>SUM(SUMIFS(Results!G:G,Results!$B:$B,$A273,Results!$J:$J,$C273),SUMIFS(Results!C:C,Results!$J:$J,$A273,Results!$B:$B,$C273))</f>
        <v>0</v>
      </c>
      <c r="L273" s="104">
        <f>SUM(SUMIFS(Results!H:H,Results!$B:$B,$A273,Results!$J:$J,$C273),SUMIFS(Results!D:D,Results!$J:$J,$A273,Results!$B:$B,$C273))</f>
        <v>0</v>
      </c>
      <c r="M273" s="104">
        <f>SUM(SUMIFS(Results!I:I,Results!$B:$B,$A273,Results!$J:$J,$C273),SUMIFS(Results!E:E,Results!$J:$J,$A273,Results!$B:$B,$C273))</f>
        <v>0</v>
      </c>
      <c r="N273" s="105">
        <f>SUM(SUMIFS(Results!X:X,Results!$B:$B,$A273,Results!$J:$J,$C273)/2,SUMIFS(Results!$R:$R,Results!$J:$J,$A273,Results!$B:$B,$C273)/2)</f>
        <v>0</v>
      </c>
    </row>
    <row r="274" spans="1:14" s="106" customFormat="1" ht="15" customHeight="1">
      <c r="A274" s="101" t="str">
        <f>A273</f>
        <v>Rosemary Ogier (Guernsey ) &amp; Jason Greenslade (Guernsey )</v>
      </c>
      <c r="B274" s="102" t="s">
        <v>83</v>
      </c>
      <c r="C274" s="101" t="str">
        <f>IF('Group Calculations'!$A119="","",'Group Calculations'!$A119)</f>
        <v>Julie Forrest (Defending Champion) &amp; Michael Stepney (Scotland)</v>
      </c>
      <c r="D274" s="102" t="str">
        <f t="shared" si="46"/>
        <v>0</v>
      </c>
      <c r="E274" s="103" t="str">
        <f t="shared" si="47"/>
        <v/>
      </c>
      <c r="F274" s="103" t="str">
        <f t="shared" si="48"/>
        <v>Rosemary Ogier (Guernsey ) &amp; Jason Greenslade (Guernsey )</v>
      </c>
      <c r="G274" s="104">
        <f>SUM(SUMIFS(Results!C:C,Results!$B:$B,$A274,Results!$J:$J,$C274),SUMIFS(Results!G:G,Results!$J:$J,$A274,Results!$B:$B,$C274))</f>
        <v>0</v>
      </c>
      <c r="H274" s="104">
        <f>SUM(SUMIFS(Results!D:D,Results!$B:$B,$A274,Results!$J:$J,$C274),SUMIFS(Results!H:H,Results!$J:$J,$A274,Results!$B:$B,$C274))</f>
        <v>0</v>
      </c>
      <c r="I274" s="104">
        <f>SUM(SUMIFS(Results!E:E,Results!$B:$B,$A274,Results!$J:$J,$C274),SUMIFS(Results!I:I,Results!$J:$J,$A274,Results!$B:$B,$C274))</f>
        <v>0</v>
      </c>
      <c r="J274" s="104">
        <f>SUM(SUMIFS(Results!R:R,Results!$B:$B,$A274,Results!$J:$J,$C274)/2,SUMIFS(Results!$X:$X,Results!$J:$J,$A274,Results!$B:$B,$C274)/2)</f>
        <v>0</v>
      </c>
      <c r="K274" s="104">
        <f>SUM(SUMIFS(Results!G:G,Results!$B:$B,$A274,Results!$J:$J,$C274),SUMIFS(Results!C:C,Results!$J:$J,$A274,Results!$B:$B,$C274))</f>
        <v>0</v>
      </c>
      <c r="L274" s="104">
        <f>SUM(SUMIFS(Results!H:H,Results!$B:$B,$A274,Results!$J:$J,$C274),SUMIFS(Results!D:D,Results!$J:$J,$A274,Results!$B:$B,$C274))</f>
        <v>0</v>
      </c>
      <c r="M274" s="104">
        <f>SUM(SUMIFS(Results!I:I,Results!$B:$B,$A274,Results!$J:$J,$C274),SUMIFS(Results!E:E,Results!$J:$J,$A274,Results!$B:$B,$C274))</f>
        <v>0</v>
      </c>
      <c r="N274" s="105">
        <f>SUM(SUMIFS(Results!X:X,Results!$B:$B,$A274,Results!$J:$J,$C274)/2,SUMIFS(Results!$R:$R,Results!$J:$J,$A274,Results!$B:$B,$C274)/2)</f>
        <v>0</v>
      </c>
    </row>
    <row r="275" spans="1:14" s="106" customFormat="1" ht="15" customHeight="1">
      <c r="A275" s="101" t="str">
        <f>A274</f>
        <v>Rosemary Ogier (Guernsey ) &amp; Jason Greenslade (Guernsey )</v>
      </c>
      <c r="B275" s="102" t="s">
        <v>83</v>
      </c>
      <c r="C275" s="101" t="str">
        <f>IF('Group Calculations'!$A120="","",'Group Calculations'!$A120)</f>
        <v>Rahsan Akar (Turkiye) &amp; Ozkan Akar (Turkiye)</v>
      </c>
      <c r="D275" s="102" t="str">
        <f t="shared" si="46"/>
        <v>0</v>
      </c>
      <c r="E275" s="103" t="str">
        <f t="shared" si="47"/>
        <v/>
      </c>
      <c r="F275" s="103" t="str">
        <f t="shared" si="48"/>
        <v>Rosemary Ogier (Guernsey ) &amp; Jason Greenslade (Guernsey )</v>
      </c>
      <c r="G275" s="104">
        <f>SUM(SUMIFS(Results!C:C,Results!$B:$B,$A275,Results!$J:$J,$C275),SUMIFS(Results!G:G,Results!$J:$J,$A275,Results!$B:$B,$C275))</f>
        <v>0</v>
      </c>
      <c r="H275" s="104">
        <f>SUM(SUMIFS(Results!D:D,Results!$B:$B,$A275,Results!$J:$J,$C275),SUMIFS(Results!H:H,Results!$J:$J,$A275,Results!$B:$B,$C275))</f>
        <v>0</v>
      </c>
      <c r="I275" s="104">
        <f>SUM(SUMIFS(Results!E:E,Results!$B:$B,$A275,Results!$J:$J,$C275),SUMIFS(Results!I:I,Results!$J:$J,$A275,Results!$B:$B,$C275))</f>
        <v>0</v>
      </c>
      <c r="J275" s="104">
        <f>SUM(SUMIFS(Results!R:R,Results!$B:$B,$A275,Results!$J:$J,$C275)/2,SUMIFS(Results!$X:$X,Results!$J:$J,$A275,Results!$B:$B,$C275)/2)</f>
        <v>0</v>
      </c>
      <c r="K275" s="104">
        <f>SUM(SUMIFS(Results!G:G,Results!$B:$B,$A275,Results!$J:$J,$C275),SUMIFS(Results!C:C,Results!$J:$J,$A275,Results!$B:$B,$C275))</f>
        <v>0</v>
      </c>
      <c r="L275" s="104">
        <f>SUM(SUMIFS(Results!H:H,Results!$B:$B,$A275,Results!$J:$J,$C275),SUMIFS(Results!D:D,Results!$J:$J,$A275,Results!$B:$B,$C275))</f>
        <v>0</v>
      </c>
      <c r="M275" s="104">
        <f>SUM(SUMIFS(Results!I:I,Results!$B:$B,$A275,Results!$J:$J,$C275),SUMIFS(Results!E:E,Results!$J:$J,$A275,Results!$B:$B,$C275))</f>
        <v>0</v>
      </c>
      <c r="N275" s="105">
        <f>SUM(SUMIFS(Results!X:X,Results!$B:$B,$A275,Results!$J:$J,$C275)/2,SUMIFS(Results!$R:$R,Results!$J:$J,$A275,Results!$B:$B,$C275)/2)</f>
        <v>0</v>
      </c>
    </row>
    <row r="276" spans="1:14" s="106" customFormat="1" ht="15" customHeight="1">
      <c r="A276" s="101" t="str">
        <f>C271</f>
        <v>Keiko Kurohara (Japan ) &amp; Hisaharu Satou (Japan )</v>
      </c>
      <c r="B276" s="102" t="s">
        <v>83</v>
      </c>
      <c r="C276" s="101" t="str">
        <f>C272</f>
        <v>Esme Haley (South Africa ) &amp; Jason Lee Evans (South Africa )</v>
      </c>
      <c r="D276" s="102" t="str">
        <f t="shared" si="46"/>
        <v>0</v>
      </c>
      <c r="E276" s="103" t="str">
        <f t="shared" si="47"/>
        <v/>
      </c>
      <c r="F276" s="103" t="str">
        <f t="shared" si="48"/>
        <v>Keiko Kurohara (Japan ) &amp; Hisaharu Satou (Japan )</v>
      </c>
      <c r="G276" s="104">
        <f>SUM(SUMIFS(Results!C:C,Results!$B:$B,$A276,Results!$J:$J,$C276),SUMIFS(Results!G:G,Results!$J:$J,$A276,Results!$B:$B,$C276))</f>
        <v>0</v>
      </c>
      <c r="H276" s="104">
        <f>SUM(SUMIFS(Results!D:D,Results!$B:$B,$A276,Results!$J:$J,$C276),SUMIFS(Results!H:H,Results!$J:$J,$A276,Results!$B:$B,$C276))</f>
        <v>0</v>
      </c>
      <c r="I276" s="104">
        <f>SUM(SUMIFS(Results!E:E,Results!$B:$B,$A276,Results!$J:$J,$C276),SUMIFS(Results!I:I,Results!$J:$J,$A276,Results!$B:$B,$C276))</f>
        <v>0</v>
      </c>
      <c r="J276" s="104">
        <f>SUM(SUMIFS(Results!R:R,Results!$B:$B,$A276,Results!$J:$J,$C276)/2,SUMIFS(Results!$X:$X,Results!$J:$J,$A276,Results!$B:$B,$C276)/2)</f>
        <v>0</v>
      </c>
      <c r="K276" s="104">
        <f>SUM(SUMIFS(Results!G:G,Results!$B:$B,$A276,Results!$J:$J,$C276),SUMIFS(Results!C:C,Results!$J:$J,$A276,Results!$B:$B,$C276))</f>
        <v>0</v>
      </c>
      <c r="L276" s="104">
        <f>SUM(SUMIFS(Results!H:H,Results!$B:$B,$A276,Results!$J:$J,$C276),SUMIFS(Results!D:D,Results!$J:$J,$A276,Results!$B:$B,$C276))</f>
        <v>0</v>
      </c>
      <c r="M276" s="104">
        <f>SUM(SUMIFS(Results!I:I,Results!$B:$B,$A276,Results!$J:$J,$C276),SUMIFS(Results!E:E,Results!$J:$J,$A276,Results!$B:$B,$C276))</f>
        <v>0</v>
      </c>
      <c r="N276" s="105">
        <f>SUM(SUMIFS(Results!X:X,Results!$B:$B,$A276,Results!$J:$J,$C276)/2,SUMIFS(Results!$R:$R,Results!$J:$J,$A276,Results!$B:$B,$C276)/2)</f>
        <v>0</v>
      </c>
    </row>
    <row r="277" spans="1:14" s="106" customFormat="1" ht="15" customHeight="1">
      <c r="A277" s="101" t="str">
        <f>A276</f>
        <v>Keiko Kurohara (Japan ) &amp; Hisaharu Satou (Japan )</v>
      </c>
      <c r="B277" s="102" t="s">
        <v>83</v>
      </c>
      <c r="C277" s="101" t="str">
        <f>C273</f>
        <v>Lisa Bonsor (Spain) &amp; Peter Bonsor (Spain)</v>
      </c>
      <c r="D277" s="102" t="str">
        <f t="shared" si="46"/>
        <v>0</v>
      </c>
      <c r="E277" s="103" t="str">
        <f t="shared" si="47"/>
        <v/>
      </c>
      <c r="F277" s="103" t="str">
        <f t="shared" si="48"/>
        <v>Keiko Kurohara (Japan ) &amp; Hisaharu Satou (Japan )</v>
      </c>
      <c r="G277" s="104">
        <f>SUM(SUMIFS(Results!C:C,Results!$B:$B,$A277,Results!$J:$J,$C277),SUMIFS(Results!G:G,Results!$J:$J,$A277,Results!$B:$B,$C277))</f>
        <v>0</v>
      </c>
      <c r="H277" s="104">
        <f>SUM(SUMIFS(Results!D:D,Results!$B:$B,$A277,Results!$J:$J,$C277),SUMIFS(Results!H:H,Results!$J:$J,$A277,Results!$B:$B,$C277))</f>
        <v>0</v>
      </c>
      <c r="I277" s="104">
        <f>SUM(SUMIFS(Results!E:E,Results!$B:$B,$A277,Results!$J:$J,$C277),SUMIFS(Results!I:I,Results!$J:$J,$A277,Results!$B:$B,$C277))</f>
        <v>0</v>
      </c>
      <c r="J277" s="104">
        <f>SUM(SUMIFS(Results!R:R,Results!$B:$B,$A277,Results!$J:$J,$C277)/2,SUMIFS(Results!$X:$X,Results!$J:$J,$A277,Results!$B:$B,$C277)/2)</f>
        <v>0</v>
      </c>
      <c r="K277" s="104">
        <f>SUM(SUMIFS(Results!G:G,Results!$B:$B,$A277,Results!$J:$J,$C277),SUMIFS(Results!C:C,Results!$J:$J,$A277,Results!$B:$B,$C277))</f>
        <v>0</v>
      </c>
      <c r="L277" s="104">
        <f>SUM(SUMIFS(Results!H:H,Results!$B:$B,$A277,Results!$J:$J,$C277),SUMIFS(Results!D:D,Results!$J:$J,$A277,Results!$B:$B,$C277))</f>
        <v>0</v>
      </c>
      <c r="M277" s="104">
        <f>SUM(SUMIFS(Results!I:I,Results!$B:$B,$A277,Results!$J:$J,$C277),SUMIFS(Results!E:E,Results!$J:$J,$A277,Results!$B:$B,$C277))</f>
        <v>0</v>
      </c>
      <c r="N277" s="105">
        <f>SUM(SUMIFS(Results!X:X,Results!$B:$B,$A277,Results!$J:$J,$C277)/2,SUMIFS(Results!$R:$R,Results!$J:$J,$A277,Results!$B:$B,$C277)/2)</f>
        <v>0</v>
      </c>
    </row>
    <row r="278" spans="1:14" s="106" customFormat="1" ht="15" customHeight="1">
      <c r="A278" s="101" t="str">
        <f>A277</f>
        <v>Keiko Kurohara (Japan ) &amp; Hisaharu Satou (Japan )</v>
      </c>
      <c r="B278" s="102" t="s">
        <v>83</v>
      </c>
      <c r="C278" s="101" t="str">
        <f>C274</f>
        <v>Julie Forrest (Defending Champion) &amp; Michael Stepney (Scotland)</v>
      </c>
      <c r="D278" s="102" t="str">
        <f t="shared" si="46"/>
        <v>0</v>
      </c>
      <c r="E278" s="103" t="str">
        <f t="shared" si="47"/>
        <v/>
      </c>
      <c r="F278" s="103" t="str">
        <f t="shared" si="48"/>
        <v>Keiko Kurohara (Japan ) &amp; Hisaharu Satou (Japan )</v>
      </c>
      <c r="G278" s="104">
        <f>SUM(SUMIFS(Results!C:C,Results!$B:$B,$A278,Results!$J:$J,$C278),SUMIFS(Results!G:G,Results!$J:$J,$A278,Results!$B:$B,$C278))</f>
        <v>0</v>
      </c>
      <c r="H278" s="104">
        <f>SUM(SUMIFS(Results!D:D,Results!$B:$B,$A278,Results!$J:$J,$C278),SUMIFS(Results!H:H,Results!$J:$J,$A278,Results!$B:$B,$C278))</f>
        <v>0</v>
      </c>
      <c r="I278" s="104">
        <f>SUM(SUMIFS(Results!E:E,Results!$B:$B,$A278,Results!$J:$J,$C278),SUMIFS(Results!I:I,Results!$J:$J,$A278,Results!$B:$B,$C278))</f>
        <v>0</v>
      </c>
      <c r="J278" s="104">
        <f>SUM(SUMIFS(Results!R:R,Results!$B:$B,$A278,Results!$J:$J,$C278)/2,SUMIFS(Results!$X:$X,Results!$J:$J,$A278,Results!$B:$B,$C278)/2)</f>
        <v>0</v>
      </c>
      <c r="K278" s="104">
        <f>SUM(SUMIFS(Results!G:G,Results!$B:$B,$A278,Results!$J:$J,$C278),SUMIFS(Results!C:C,Results!$J:$J,$A278,Results!$B:$B,$C278))</f>
        <v>0</v>
      </c>
      <c r="L278" s="104">
        <f>SUM(SUMIFS(Results!H:H,Results!$B:$B,$A278,Results!$J:$J,$C278),SUMIFS(Results!D:D,Results!$J:$J,$A278,Results!$B:$B,$C278))</f>
        <v>0</v>
      </c>
      <c r="M278" s="104">
        <f>SUM(SUMIFS(Results!I:I,Results!$B:$B,$A278,Results!$J:$J,$C278),SUMIFS(Results!E:E,Results!$J:$J,$A278,Results!$B:$B,$C278))</f>
        <v>0</v>
      </c>
      <c r="N278" s="105">
        <f>SUM(SUMIFS(Results!X:X,Results!$B:$B,$A278,Results!$J:$J,$C278)/2,SUMIFS(Results!$R:$R,Results!$J:$J,$A278,Results!$B:$B,$C278)/2)</f>
        <v>0</v>
      </c>
    </row>
    <row r="279" spans="1:14" s="106" customFormat="1" ht="15" customHeight="1">
      <c r="A279" s="101" t="str">
        <f>A278</f>
        <v>Keiko Kurohara (Japan ) &amp; Hisaharu Satou (Japan )</v>
      </c>
      <c r="B279" s="102" t="s">
        <v>83</v>
      </c>
      <c r="C279" s="101" t="str">
        <f>C275</f>
        <v>Rahsan Akar (Turkiye) &amp; Ozkan Akar (Turkiye)</v>
      </c>
      <c r="D279" s="102" t="str">
        <f t="shared" si="46"/>
        <v>0</v>
      </c>
      <c r="E279" s="103" t="str">
        <f t="shared" si="47"/>
        <v/>
      </c>
      <c r="F279" s="103" t="str">
        <f t="shared" si="48"/>
        <v>Keiko Kurohara (Japan ) &amp; Hisaharu Satou (Japan )</v>
      </c>
      <c r="G279" s="104">
        <f>SUM(SUMIFS(Results!C:C,Results!$B:$B,$A279,Results!$J:$J,$C279),SUMIFS(Results!G:G,Results!$J:$J,$A279,Results!$B:$B,$C279))</f>
        <v>0</v>
      </c>
      <c r="H279" s="104">
        <f>SUM(SUMIFS(Results!D:D,Results!$B:$B,$A279,Results!$J:$J,$C279),SUMIFS(Results!H:H,Results!$J:$J,$A279,Results!$B:$B,$C279))</f>
        <v>0</v>
      </c>
      <c r="I279" s="104">
        <f>SUM(SUMIFS(Results!E:E,Results!$B:$B,$A279,Results!$J:$J,$C279),SUMIFS(Results!I:I,Results!$J:$J,$A279,Results!$B:$B,$C279))</f>
        <v>0</v>
      </c>
      <c r="J279" s="104">
        <f>SUM(SUMIFS(Results!R:R,Results!$B:$B,$A279,Results!$J:$J,$C279)/2,SUMIFS(Results!$X:$X,Results!$J:$J,$A279,Results!$B:$B,$C279)/2)</f>
        <v>0</v>
      </c>
      <c r="K279" s="104">
        <f>SUM(SUMIFS(Results!G:G,Results!$B:$B,$A279,Results!$J:$J,$C279),SUMIFS(Results!C:C,Results!$J:$J,$A279,Results!$B:$B,$C279))</f>
        <v>0</v>
      </c>
      <c r="L279" s="104">
        <f>SUM(SUMIFS(Results!H:H,Results!$B:$B,$A279,Results!$J:$J,$C279),SUMIFS(Results!D:D,Results!$J:$J,$A279,Results!$B:$B,$C279))</f>
        <v>0</v>
      </c>
      <c r="M279" s="104">
        <f>SUM(SUMIFS(Results!I:I,Results!$B:$B,$A279,Results!$J:$J,$C279),SUMIFS(Results!E:E,Results!$J:$J,$A279,Results!$B:$B,$C279))</f>
        <v>0</v>
      </c>
      <c r="N279" s="105">
        <f>SUM(SUMIFS(Results!X:X,Results!$B:$B,$A279,Results!$J:$J,$C279)/2,SUMIFS(Results!$R:$R,Results!$J:$J,$A279,Results!$B:$B,$C279)/2)</f>
        <v>0</v>
      </c>
    </row>
    <row r="280" spans="1:14" s="106" customFormat="1" ht="15" customHeight="1">
      <c r="A280" s="101" t="str">
        <f>C272</f>
        <v>Esme Haley (South Africa ) &amp; Jason Lee Evans (South Africa )</v>
      </c>
      <c r="B280" s="102" t="s">
        <v>83</v>
      </c>
      <c r="C280" s="101" t="str">
        <f>C273</f>
        <v>Lisa Bonsor (Spain) &amp; Peter Bonsor (Spain)</v>
      </c>
      <c r="D280" s="102" t="str">
        <f t="shared" si="46"/>
        <v>0</v>
      </c>
      <c r="E280" s="103" t="str">
        <f t="shared" si="47"/>
        <v/>
      </c>
      <c r="F280" s="103" t="str">
        <f t="shared" si="48"/>
        <v>Esme Haley (South Africa ) &amp; Jason Lee Evans (South Africa )</v>
      </c>
      <c r="G280" s="104">
        <f>SUM(SUMIFS(Results!C:C,Results!$B:$B,$A280,Results!$J:$J,$C280),SUMIFS(Results!G:G,Results!$J:$J,$A280,Results!$B:$B,$C280))</f>
        <v>0</v>
      </c>
      <c r="H280" s="104">
        <f>SUM(SUMIFS(Results!D:D,Results!$B:$B,$A280,Results!$J:$J,$C280),SUMIFS(Results!H:H,Results!$J:$J,$A280,Results!$B:$B,$C280))</f>
        <v>0</v>
      </c>
      <c r="I280" s="104">
        <f>SUM(SUMIFS(Results!E:E,Results!$B:$B,$A280,Results!$J:$J,$C280),SUMIFS(Results!I:I,Results!$J:$J,$A280,Results!$B:$B,$C280))</f>
        <v>0</v>
      </c>
      <c r="J280" s="104">
        <f>SUM(SUMIFS(Results!R:R,Results!$B:$B,$A280,Results!$J:$J,$C280)/2,SUMIFS(Results!$X:$X,Results!$J:$J,$A280,Results!$B:$B,$C280)/2)</f>
        <v>0</v>
      </c>
      <c r="K280" s="104">
        <f>SUM(SUMIFS(Results!G:G,Results!$B:$B,$A280,Results!$J:$J,$C280),SUMIFS(Results!C:C,Results!$J:$J,$A280,Results!$B:$B,$C280))</f>
        <v>0</v>
      </c>
      <c r="L280" s="104">
        <f>SUM(SUMIFS(Results!H:H,Results!$B:$B,$A280,Results!$J:$J,$C280),SUMIFS(Results!D:D,Results!$J:$J,$A280,Results!$B:$B,$C280))</f>
        <v>0</v>
      </c>
      <c r="M280" s="104">
        <f>SUM(SUMIFS(Results!I:I,Results!$B:$B,$A280,Results!$J:$J,$C280),SUMIFS(Results!E:E,Results!$J:$J,$A280,Results!$B:$B,$C280))</f>
        <v>0</v>
      </c>
      <c r="N280" s="105">
        <f>SUM(SUMIFS(Results!X:X,Results!$B:$B,$A280,Results!$J:$J,$C280)/2,SUMIFS(Results!$R:$R,Results!$J:$J,$A280,Results!$B:$B,$C280)/2)</f>
        <v>0</v>
      </c>
    </row>
    <row r="281" spans="1:14" s="106" customFormat="1" ht="15" customHeight="1">
      <c r="A281" s="101" t="str">
        <f>A280</f>
        <v>Esme Haley (South Africa ) &amp; Jason Lee Evans (South Africa )</v>
      </c>
      <c r="B281" s="102" t="s">
        <v>83</v>
      </c>
      <c r="C281" s="101" t="str">
        <f>C274</f>
        <v>Julie Forrest (Defending Champion) &amp; Michael Stepney (Scotland)</v>
      </c>
      <c r="D281" s="102" t="str">
        <f t="shared" si="46"/>
        <v>0</v>
      </c>
      <c r="E281" s="103" t="str">
        <f t="shared" si="47"/>
        <v/>
      </c>
      <c r="F281" s="103" t="str">
        <f t="shared" si="48"/>
        <v>Esme Haley (South Africa ) &amp; Jason Lee Evans (South Africa )</v>
      </c>
      <c r="G281" s="104">
        <f>SUM(SUMIFS(Results!C:C,Results!$B:$B,$A281,Results!$J:$J,$C281),SUMIFS(Results!G:G,Results!$J:$J,$A281,Results!$B:$B,$C281))</f>
        <v>0</v>
      </c>
      <c r="H281" s="104">
        <f>SUM(SUMIFS(Results!D:D,Results!$B:$B,$A281,Results!$J:$J,$C281),SUMIFS(Results!H:H,Results!$J:$J,$A281,Results!$B:$B,$C281))</f>
        <v>0</v>
      </c>
      <c r="I281" s="104">
        <f>SUM(SUMIFS(Results!E:E,Results!$B:$B,$A281,Results!$J:$J,$C281),SUMIFS(Results!I:I,Results!$J:$J,$A281,Results!$B:$B,$C281))</f>
        <v>0</v>
      </c>
      <c r="J281" s="104">
        <f>SUM(SUMIFS(Results!R:R,Results!$B:$B,$A281,Results!$J:$J,$C281)/2,SUMIFS(Results!$X:$X,Results!$J:$J,$A281,Results!$B:$B,$C281)/2)</f>
        <v>0</v>
      </c>
      <c r="K281" s="104">
        <f>SUM(SUMIFS(Results!G:G,Results!$B:$B,$A281,Results!$J:$J,$C281),SUMIFS(Results!C:C,Results!$J:$J,$A281,Results!$B:$B,$C281))</f>
        <v>0</v>
      </c>
      <c r="L281" s="104">
        <f>SUM(SUMIFS(Results!H:H,Results!$B:$B,$A281,Results!$J:$J,$C281),SUMIFS(Results!D:D,Results!$J:$J,$A281,Results!$B:$B,$C281))</f>
        <v>0</v>
      </c>
      <c r="M281" s="104">
        <f>SUM(SUMIFS(Results!I:I,Results!$B:$B,$A281,Results!$J:$J,$C281),SUMIFS(Results!E:E,Results!$J:$J,$A281,Results!$B:$B,$C281))</f>
        <v>0</v>
      </c>
      <c r="N281" s="105">
        <f>SUM(SUMIFS(Results!X:X,Results!$B:$B,$A281,Results!$J:$J,$C281)/2,SUMIFS(Results!$R:$R,Results!$J:$J,$A281,Results!$B:$B,$C281)/2)</f>
        <v>0</v>
      </c>
    </row>
    <row r="282" spans="1:14" s="106" customFormat="1" ht="15" customHeight="1">
      <c r="A282" s="101" t="str">
        <f>A281</f>
        <v>Esme Haley (South Africa ) &amp; Jason Lee Evans (South Africa )</v>
      </c>
      <c r="B282" s="102" t="s">
        <v>83</v>
      </c>
      <c r="C282" s="101" t="str">
        <f>C275</f>
        <v>Rahsan Akar (Turkiye) &amp; Ozkan Akar (Turkiye)</v>
      </c>
      <c r="D282" s="102" t="str">
        <f t="shared" si="46"/>
        <v>0</v>
      </c>
      <c r="E282" s="103" t="str">
        <f t="shared" si="47"/>
        <v/>
      </c>
      <c r="F282" s="103" t="str">
        <f t="shared" si="48"/>
        <v>Esme Haley (South Africa ) &amp; Jason Lee Evans (South Africa )</v>
      </c>
      <c r="G282" s="104">
        <f>SUM(SUMIFS(Results!C:C,Results!$B:$B,$A282,Results!$J:$J,$C282),SUMIFS(Results!G:G,Results!$J:$J,$A282,Results!$B:$B,$C282))</f>
        <v>0</v>
      </c>
      <c r="H282" s="104">
        <f>SUM(SUMIFS(Results!D:D,Results!$B:$B,$A282,Results!$J:$J,$C282),SUMIFS(Results!H:H,Results!$J:$J,$A282,Results!$B:$B,$C282))</f>
        <v>0</v>
      </c>
      <c r="I282" s="104">
        <f>SUM(SUMIFS(Results!E:E,Results!$B:$B,$A282,Results!$J:$J,$C282),SUMIFS(Results!I:I,Results!$J:$J,$A282,Results!$B:$B,$C282))</f>
        <v>0</v>
      </c>
      <c r="J282" s="104">
        <f>SUM(SUMIFS(Results!R:R,Results!$B:$B,$A282,Results!$J:$J,$C282)/2,SUMIFS(Results!$X:$X,Results!$J:$J,$A282,Results!$B:$B,$C282)/2)</f>
        <v>0</v>
      </c>
      <c r="K282" s="104">
        <f>SUM(SUMIFS(Results!G:G,Results!$B:$B,$A282,Results!$J:$J,$C282),SUMIFS(Results!C:C,Results!$J:$J,$A282,Results!$B:$B,$C282))</f>
        <v>0</v>
      </c>
      <c r="L282" s="104">
        <f>SUM(SUMIFS(Results!H:H,Results!$B:$B,$A282,Results!$J:$J,$C282),SUMIFS(Results!D:D,Results!$J:$J,$A282,Results!$B:$B,$C282))</f>
        <v>0</v>
      </c>
      <c r="M282" s="104">
        <f>SUM(SUMIFS(Results!I:I,Results!$B:$B,$A282,Results!$J:$J,$C282),SUMIFS(Results!E:E,Results!$J:$J,$A282,Results!$B:$B,$C282))</f>
        <v>0</v>
      </c>
      <c r="N282" s="105">
        <f>SUM(SUMIFS(Results!X:X,Results!$B:$B,$A282,Results!$J:$J,$C282)/2,SUMIFS(Results!$R:$R,Results!$J:$J,$A282,Results!$B:$B,$C282)/2)</f>
        <v>0</v>
      </c>
    </row>
    <row r="283" spans="1:14" s="106" customFormat="1" ht="15" customHeight="1">
      <c r="A283" s="101" t="str">
        <f>C273</f>
        <v>Lisa Bonsor (Spain) &amp; Peter Bonsor (Spain)</v>
      </c>
      <c r="B283" s="102" t="s">
        <v>83</v>
      </c>
      <c r="C283" s="101" t="str">
        <f>C274</f>
        <v>Julie Forrest (Defending Champion) &amp; Michael Stepney (Scotland)</v>
      </c>
      <c r="D283" s="102" t="str">
        <f t="shared" si="46"/>
        <v>0</v>
      </c>
      <c r="E283" s="103" t="str">
        <f t="shared" si="47"/>
        <v/>
      </c>
      <c r="F283" s="103" t="str">
        <f t="shared" si="48"/>
        <v>Lisa Bonsor (Spain) &amp; Peter Bonsor (Spain)</v>
      </c>
      <c r="G283" s="104">
        <f>SUM(SUMIFS(Results!C:C,Results!$B:$B,$A283,Results!$J:$J,$C283),SUMIFS(Results!G:G,Results!$J:$J,$A283,Results!$B:$B,$C283))</f>
        <v>0</v>
      </c>
      <c r="H283" s="104">
        <f>SUM(SUMIFS(Results!D:D,Results!$B:$B,$A283,Results!$J:$J,$C283),SUMIFS(Results!H:H,Results!$J:$J,$A283,Results!$B:$B,$C283))</f>
        <v>0</v>
      </c>
      <c r="I283" s="104">
        <f>SUM(SUMIFS(Results!E:E,Results!$B:$B,$A283,Results!$J:$J,$C283),SUMIFS(Results!I:I,Results!$J:$J,$A283,Results!$B:$B,$C283))</f>
        <v>0</v>
      </c>
      <c r="J283" s="104">
        <f>SUM(SUMIFS(Results!R:R,Results!$B:$B,$A283,Results!$J:$J,$C283)/2,SUMIFS(Results!$X:$X,Results!$J:$J,$A283,Results!$B:$B,$C283)/2)</f>
        <v>0</v>
      </c>
      <c r="K283" s="104">
        <f>SUM(SUMIFS(Results!G:G,Results!$B:$B,$A283,Results!$J:$J,$C283),SUMIFS(Results!C:C,Results!$J:$J,$A283,Results!$B:$B,$C283))</f>
        <v>0</v>
      </c>
      <c r="L283" s="104">
        <f>SUM(SUMIFS(Results!H:H,Results!$B:$B,$A283,Results!$J:$J,$C283),SUMIFS(Results!D:D,Results!$J:$J,$A283,Results!$B:$B,$C283))</f>
        <v>0</v>
      </c>
      <c r="M283" s="104">
        <f>SUM(SUMIFS(Results!I:I,Results!$B:$B,$A283,Results!$J:$J,$C283),SUMIFS(Results!E:E,Results!$J:$J,$A283,Results!$B:$B,$C283))</f>
        <v>0</v>
      </c>
      <c r="N283" s="105">
        <f>SUM(SUMIFS(Results!X:X,Results!$B:$B,$A283,Results!$J:$J,$C283)/2,SUMIFS(Results!$R:$R,Results!$J:$J,$A283,Results!$B:$B,$C283)/2)</f>
        <v>0</v>
      </c>
    </row>
    <row r="284" spans="1:14" s="106" customFormat="1" ht="15" customHeight="1">
      <c r="A284" s="101" t="str">
        <f>A283</f>
        <v>Lisa Bonsor (Spain) &amp; Peter Bonsor (Spain)</v>
      </c>
      <c r="B284" s="102" t="s">
        <v>83</v>
      </c>
      <c r="C284" s="101" t="str">
        <f>C275</f>
        <v>Rahsan Akar (Turkiye) &amp; Ozkan Akar (Turkiye)</v>
      </c>
      <c r="D284" s="102" t="str">
        <f t="shared" si="46"/>
        <v>0</v>
      </c>
      <c r="E284" s="103" t="str">
        <f t="shared" si="47"/>
        <v/>
      </c>
      <c r="F284" s="103" t="str">
        <f t="shared" si="48"/>
        <v>Lisa Bonsor (Spain) &amp; Peter Bonsor (Spain)</v>
      </c>
      <c r="G284" s="104">
        <f>SUM(SUMIFS(Results!C:C,Results!$B:$B,$A284,Results!$J:$J,$C284),SUMIFS(Results!G:G,Results!$J:$J,$A284,Results!$B:$B,$C284))</f>
        <v>0</v>
      </c>
      <c r="H284" s="104">
        <f>SUM(SUMIFS(Results!D:D,Results!$B:$B,$A284,Results!$J:$J,$C284),SUMIFS(Results!H:H,Results!$J:$J,$A284,Results!$B:$B,$C284))</f>
        <v>0</v>
      </c>
      <c r="I284" s="104">
        <f>SUM(SUMIFS(Results!E:E,Results!$B:$B,$A284,Results!$J:$J,$C284),SUMIFS(Results!I:I,Results!$J:$J,$A284,Results!$B:$B,$C284))</f>
        <v>0</v>
      </c>
      <c r="J284" s="104">
        <f>SUM(SUMIFS(Results!R:R,Results!$B:$B,$A284,Results!$J:$J,$C284)/2,SUMIFS(Results!$X:$X,Results!$J:$J,$A284,Results!$B:$B,$C284)/2)</f>
        <v>0</v>
      </c>
      <c r="K284" s="104">
        <f>SUM(SUMIFS(Results!G:G,Results!$B:$B,$A284,Results!$J:$J,$C284),SUMIFS(Results!C:C,Results!$J:$J,$A284,Results!$B:$B,$C284))</f>
        <v>0</v>
      </c>
      <c r="L284" s="104">
        <f>SUM(SUMIFS(Results!H:H,Results!$B:$B,$A284,Results!$J:$J,$C284),SUMIFS(Results!D:D,Results!$J:$J,$A284,Results!$B:$B,$C284))</f>
        <v>0</v>
      </c>
      <c r="M284" s="104">
        <f>SUM(SUMIFS(Results!I:I,Results!$B:$B,$A284,Results!$J:$J,$C284),SUMIFS(Results!E:E,Results!$J:$J,$A284,Results!$B:$B,$C284))</f>
        <v>0</v>
      </c>
      <c r="N284" s="105">
        <f>SUM(SUMIFS(Results!X:X,Results!$B:$B,$A284,Results!$J:$J,$C284)/2,SUMIFS(Results!$R:$R,Results!$J:$J,$A284,Results!$B:$B,$C284)/2)</f>
        <v>0</v>
      </c>
    </row>
    <row r="285" spans="1:14" s="106" customFormat="1" ht="15" customHeight="1">
      <c r="A285" s="101" t="str">
        <f>C274</f>
        <v>Julie Forrest (Defending Champion) &amp; Michael Stepney (Scotland)</v>
      </c>
      <c r="B285" s="102" t="s">
        <v>83</v>
      </c>
      <c r="C285" s="101" t="str">
        <f>C275</f>
        <v>Rahsan Akar (Turkiye) &amp; Ozkan Akar (Turkiye)</v>
      </c>
      <c r="D285" s="102" t="str">
        <f t="shared" si="46"/>
        <v>0</v>
      </c>
      <c r="E285" s="103" t="str">
        <f t="shared" si="47"/>
        <v/>
      </c>
      <c r="F285" s="103" t="str">
        <f t="shared" si="48"/>
        <v>Julie Forrest (Defending Champion) &amp; Michael Stepney (Scotland)</v>
      </c>
      <c r="G285" s="104">
        <f>SUM(SUMIFS(Results!C:C,Results!$B:$B,$A285,Results!$J:$J,$C285),SUMIFS(Results!G:G,Results!$J:$J,$A285,Results!$B:$B,$C285))</f>
        <v>0</v>
      </c>
      <c r="H285" s="104">
        <f>SUM(SUMIFS(Results!D:D,Results!$B:$B,$A285,Results!$J:$J,$C285),SUMIFS(Results!H:H,Results!$J:$J,$A285,Results!$B:$B,$C285))</f>
        <v>0</v>
      </c>
      <c r="I285" s="104">
        <f>SUM(SUMIFS(Results!E:E,Results!$B:$B,$A285,Results!$J:$J,$C285),SUMIFS(Results!I:I,Results!$J:$J,$A285,Results!$B:$B,$C285))</f>
        <v>0</v>
      </c>
      <c r="J285" s="104">
        <f>SUM(SUMIFS(Results!R:R,Results!$B:$B,$A285,Results!$J:$J,$C285)/2,SUMIFS(Results!$X:$X,Results!$J:$J,$A285,Results!$B:$B,$C285)/2)</f>
        <v>0</v>
      </c>
      <c r="K285" s="104">
        <f>SUM(SUMIFS(Results!G:G,Results!$B:$B,$A285,Results!$J:$J,$C285),SUMIFS(Results!C:C,Results!$J:$J,$A285,Results!$B:$B,$C285))</f>
        <v>0</v>
      </c>
      <c r="L285" s="104">
        <f>SUM(SUMIFS(Results!H:H,Results!$B:$B,$A285,Results!$J:$J,$C285),SUMIFS(Results!D:D,Results!$J:$J,$A285,Results!$B:$B,$C285))</f>
        <v>0</v>
      </c>
      <c r="M285" s="104">
        <f>SUM(SUMIFS(Results!I:I,Results!$B:$B,$A285,Results!$J:$J,$C285),SUMIFS(Results!E:E,Results!$J:$J,$A285,Results!$B:$B,$C285))</f>
        <v>0</v>
      </c>
      <c r="N285" s="105">
        <f>SUM(SUMIFS(Results!X:X,Results!$B:$B,$A285,Results!$J:$J,$C285)/2,SUMIFS(Results!$R:$R,Results!$J:$J,$A285,Results!$B:$B,$C285)/2)</f>
        <v>0</v>
      </c>
    </row>
  </sheetData>
  <mergeCells count="150">
    <mergeCell ref="BX269:CR269"/>
    <mergeCell ref="A267:N267"/>
    <mergeCell ref="A268:N268"/>
    <mergeCell ref="A269:A270"/>
    <mergeCell ref="B269:B270"/>
    <mergeCell ref="C269:C270"/>
    <mergeCell ref="D269:D270"/>
    <mergeCell ref="E269:E270"/>
    <mergeCell ref="F269:F270"/>
    <mergeCell ref="G269:N269"/>
    <mergeCell ref="BX231:CR231"/>
    <mergeCell ref="A248:N248"/>
    <mergeCell ref="A249:N249"/>
    <mergeCell ref="A250:A251"/>
    <mergeCell ref="B250:B251"/>
    <mergeCell ref="C250:C251"/>
    <mergeCell ref="D250:D251"/>
    <mergeCell ref="E250:E251"/>
    <mergeCell ref="F250:F251"/>
    <mergeCell ref="G250:N250"/>
    <mergeCell ref="BX250:CR250"/>
    <mergeCell ref="A229:N229"/>
    <mergeCell ref="A230:N230"/>
    <mergeCell ref="A231:A232"/>
    <mergeCell ref="B231:B232"/>
    <mergeCell ref="C231:C232"/>
    <mergeCell ref="D231:D232"/>
    <mergeCell ref="E231:E232"/>
    <mergeCell ref="F231:F232"/>
    <mergeCell ref="G231:N231"/>
    <mergeCell ref="BX193:CR193"/>
    <mergeCell ref="A210:N210"/>
    <mergeCell ref="A211:N211"/>
    <mergeCell ref="A212:A213"/>
    <mergeCell ref="B212:B213"/>
    <mergeCell ref="C212:C213"/>
    <mergeCell ref="D212:D213"/>
    <mergeCell ref="E212:E213"/>
    <mergeCell ref="F212:F213"/>
    <mergeCell ref="G212:N212"/>
    <mergeCell ref="BX212:CR212"/>
    <mergeCell ref="A191:N191"/>
    <mergeCell ref="A192:N192"/>
    <mergeCell ref="A193:A194"/>
    <mergeCell ref="B193:B194"/>
    <mergeCell ref="C193:C194"/>
    <mergeCell ref="D193:D194"/>
    <mergeCell ref="E193:E194"/>
    <mergeCell ref="F193:F194"/>
    <mergeCell ref="G193:N193"/>
    <mergeCell ref="BX155:CR155"/>
    <mergeCell ref="A172:N172"/>
    <mergeCell ref="A173:N173"/>
    <mergeCell ref="A174:A175"/>
    <mergeCell ref="B174:B175"/>
    <mergeCell ref="C174:C175"/>
    <mergeCell ref="D174:D175"/>
    <mergeCell ref="E174:E175"/>
    <mergeCell ref="F174:F175"/>
    <mergeCell ref="G174:N174"/>
    <mergeCell ref="BX174:CR174"/>
    <mergeCell ref="A153:N153"/>
    <mergeCell ref="A154:N154"/>
    <mergeCell ref="A155:A156"/>
    <mergeCell ref="B155:B156"/>
    <mergeCell ref="C155:C156"/>
    <mergeCell ref="D155:D156"/>
    <mergeCell ref="E155:E156"/>
    <mergeCell ref="F155:F156"/>
    <mergeCell ref="G155:N155"/>
    <mergeCell ref="BX117:CR117"/>
    <mergeCell ref="A134:N134"/>
    <mergeCell ref="A135:N135"/>
    <mergeCell ref="A136:A137"/>
    <mergeCell ref="B136:B137"/>
    <mergeCell ref="C136:C137"/>
    <mergeCell ref="D136:D137"/>
    <mergeCell ref="E136:E137"/>
    <mergeCell ref="F136:F137"/>
    <mergeCell ref="G136:N136"/>
    <mergeCell ref="BX136:CR136"/>
    <mergeCell ref="A115:N115"/>
    <mergeCell ref="A116:N116"/>
    <mergeCell ref="A117:A118"/>
    <mergeCell ref="B117:B118"/>
    <mergeCell ref="C117:C118"/>
    <mergeCell ref="D117:D118"/>
    <mergeCell ref="E117:E118"/>
    <mergeCell ref="F117:F118"/>
    <mergeCell ref="G117:N117"/>
    <mergeCell ref="A1:N1"/>
    <mergeCell ref="A2:N2"/>
    <mergeCell ref="A3:A4"/>
    <mergeCell ref="B3:B4"/>
    <mergeCell ref="C3:C4"/>
    <mergeCell ref="D3:D4"/>
    <mergeCell ref="E3:E4"/>
    <mergeCell ref="F3:F4"/>
    <mergeCell ref="G3:N3"/>
    <mergeCell ref="BX3:CR3"/>
    <mergeCell ref="A20:N20"/>
    <mergeCell ref="A21:N21"/>
    <mergeCell ref="A22:A23"/>
    <mergeCell ref="B22:B23"/>
    <mergeCell ref="C22:C23"/>
    <mergeCell ref="D22:D23"/>
    <mergeCell ref="E22:E23"/>
    <mergeCell ref="F22:F23"/>
    <mergeCell ref="G22:N22"/>
    <mergeCell ref="BX22:CR22"/>
    <mergeCell ref="A39:N39"/>
    <mergeCell ref="A40:N40"/>
    <mergeCell ref="E41:E42"/>
    <mergeCell ref="F41:F42"/>
    <mergeCell ref="G41:N41"/>
    <mergeCell ref="BX41:CR41"/>
    <mergeCell ref="A59:N59"/>
    <mergeCell ref="A41:A42"/>
    <mergeCell ref="B41:B42"/>
    <mergeCell ref="C41:C42"/>
    <mergeCell ref="D41:D42"/>
    <mergeCell ref="A58:N58"/>
    <mergeCell ref="F60:F61"/>
    <mergeCell ref="G60:N60"/>
    <mergeCell ref="BX60:CR60"/>
    <mergeCell ref="A60:A61"/>
    <mergeCell ref="B60:B61"/>
    <mergeCell ref="C60:C61"/>
    <mergeCell ref="D60:D61"/>
    <mergeCell ref="E60:E61"/>
    <mergeCell ref="BX79:CR79"/>
    <mergeCell ref="A77:N77"/>
    <mergeCell ref="A78:N78"/>
    <mergeCell ref="A79:A80"/>
    <mergeCell ref="B79:B80"/>
    <mergeCell ref="C79:C80"/>
    <mergeCell ref="D79:D80"/>
    <mergeCell ref="E79:E80"/>
    <mergeCell ref="F79:F80"/>
    <mergeCell ref="G79:N79"/>
    <mergeCell ref="BX98:CR98"/>
    <mergeCell ref="A96:N96"/>
    <mergeCell ref="A97:N97"/>
    <mergeCell ref="A98:A99"/>
    <mergeCell ref="B98:B99"/>
    <mergeCell ref="C98:C99"/>
    <mergeCell ref="D98:D99"/>
    <mergeCell ref="E98:E99"/>
    <mergeCell ref="F98:F99"/>
    <mergeCell ref="G98:N98"/>
  </mergeCells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B63C4-6001-4290-AB9E-16C826B02DF3}">
  <dimension ref="A1:AU35"/>
  <sheetViews>
    <sheetView workbookViewId="0">
      <selection activeCell="B4" sqref="B3:J21"/>
    </sheetView>
  </sheetViews>
  <sheetFormatPr defaultColWidth="3.85546875" defaultRowHeight="15.75"/>
  <cols>
    <col min="1" max="1" width="9" style="15" bestFit="1" customWidth="1"/>
    <col min="2" max="2" width="5.42578125" style="15" bestFit="1" customWidth="1"/>
    <col min="3" max="3" width="4.28515625" style="15" bestFit="1" customWidth="1"/>
    <col min="4" max="4" width="8.85546875" style="15" bestFit="1" customWidth="1"/>
    <col min="5" max="5" width="4.28515625" style="15" bestFit="1" customWidth="1"/>
    <col min="6" max="6" width="7.7109375" style="15" bestFit="1" customWidth="1"/>
    <col min="7" max="7" width="4.28515625" style="15" bestFit="1" customWidth="1"/>
    <col min="8" max="8" width="7.7109375" style="15" bestFit="1" customWidth="1"/>
    <col min="9" max="9" width="4.28515625" style="15" bestFit="1" customWidth="1"/>
    <col min="10" max="10" width="7.7109375" style="15" bestFit="1" customWidth="1"/>
    <col min="11" max="13" width="3.7109375" style="15" customWidth="1"/>
    <col min="14" max="14" width="3.85546875" style="15"/>
    <col min="15" max="15" width="7.7109375" style="15" bestFit="1" customWidth="1"/>
    <col min="16" max="16" width="4.28515625" style="15" bestFit="1" customWidth="1"/>
    <col min="17" max="17" width="7.7109375" style="15" bestFit="1" customWidth="1"/>
    <col min="18" max="18" width="4.28515625" style="15" bestFit="1" customWidth="1"/>
    <col min="19" max="19" width="7.7109375" style="15" bestFit="1" customWidth="1"/>
    <col min="20" max="20" width="4.28515625" style="15" bestFit="1" customWidth="1"/>
    <col min="21" max="21" width="7.7109375" style="15" bestFit="1" customWidth="1"/>
    <col min="22" max="22" width="4.28515625" style="15" bestFit="1" customWidth="1"/>
    <col min="23" max="23" width="7.7109375" style="15" bestFit="1" customWidth="1"/>
    <col min="24" max="27" width="3.7109375" style="15" customWidth="1"/>
    <col min="28" max="28" width="7.7109375" style="15" bestFit="1" customWidth="1"/>
    <col min="29" max="29" width="4.28515625" style="15" bestFit="1" customWidth="1"/>
    <col min="30" max="30" width="7.7109375" style="15" bestFit="1" customWidth="1"/>
    <col min="31" max="31" width="4.28515625" style="15" bestFit="1" customWidth="1"/>
    <col min="32" max="32" width="8.85546875" style="15" bestFit="1" customWidth="1"/>
    <col min="33" max="33" width="4.28515625" style="15" bestFit="1" customWidth="1"/>
    <col min="34" max="34" width="10" style="15" bestFit="1" customWidth="1"/>
    <col min="35" max="35" width="4.28515625" style="15" bestFit="1" customWidth="1"/>
    <col min="36" max="36" width="10" style="15" bestFit="1" customWidth="1"/>
    <col min="37" max="42" width="3.85546875" style="15"/>
    <col min="43" max="44" width="9" style="15" bestFit="1" customWidth="1"/>
    <col min="45" max="16384" width="3.85546875" style="15"/>
  </cols>
  <sheetData>
    <row r="1" spans="2:47">
      <c r="B1" s="317" t="s">
        <v>7</v>
      </c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O1" s="317" t="s">
        <v>8</v>
      </c>
      <c r="P1" s="317"/>
      <c r="Q1" s="317"/>
      <c r="R1" s="317"/>
      <c r="S1" s="317"/>
      <c r="T1" s="317"/>
      <c r="U1" s="317"/>
      <c r="V1" s="317"/>
      <c r="W1" s="317"/>
      <c r="X1" s="317"/>
      <c r="Y1" s="317"/>
      <c r="Z1" s="317"/>
      <c r="AB1" s="317" t="s">
        <v>9</v>
      </c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</row>
    <row r="2" spans="2:47">
      <c r="B2" s="317" t="s">
        <v>174</v>
      </c>
      <c r="C2" s="317"/>
      <c r="D2" s="317" t="s">
        <v>175</v>
      </c>
      <c r="E2" s="317"/>
      <c r="F2" s="317" t="s">
        <v>176</v>
      </c>
      <c r="G2" s="317"/>
      <c r="H2" s="317" t="s">
        <v>177</v>
      </c>
      <c r="I2" s="317"/>
      <c r="J2" s="317" t="s">
        <v>178</v>
      </c>
      <c r="K2" s="317"/>
      <c r="L2" s="14"/>
      <c r="M2" s="14"/>
      <c r="O2" s="317" t="s">
        <v>179</v>
      </c>
      <c r="P2" s="317"/>
      <c r="Q2" s="317" t="s">
        <v>180</v>
      </c>
      <c r="R2" s="317"/>
      <c r="S2" s="317" t="s">
        <v>181</v>
      </c>
      <c r="T2" s="317"/>
      <c r="U2" s="317" t="s">
        <v>182</v>
      </c>
      <c r="V2" s="317"/>
      <c r="W2" s="317" t="s">
        <v>183</v>
      </c>
      <c r="X2" s="317"/>
      <c r="Y2" s="14"/>
      <c r="Z2" s="14"/>
      <c r="AA2" s="14"/>
      <c r="AB2" s="317" t="s">
        <v>182</v>
      </c>
      <c r="AC2" s="317"/>
      <c r="AD2" s="317" t="s">
        <v>183</v>
      </c>
      <c r="AE2" s="317"/>
      <c r="AF2" s="317" t="s">
        <v>184</v>
      </c>
      <c r="AG2" s="317"/>
      <c r="AH2" s="317" t="s">
        <v>185</v>
      </c>
      <c r="AI2" s="317"/>
      <c r="AJ2" s="317" t="s">
        <v>327</v>
      </c>
      <c r="AK2" s="317"/>
    </row>
    <row r="3" spans="2:47">
      <c r="B3" s="15" t="s">
        <v>11</v>
      </c>
      <c r="C3" s="15" t="str">
        <f>IF(OR(ISNUMBER(MATCH(B3,'Rinks for 5 groups'!$D:$D,0)),ISNUMBER(MATCH(B3,'Rinks for 5 groups'!$E:$E,0)),ISNUMBER(MATCH(B3,'Rinks for 5 groups'!$F:$F,0)),ISNUMBER(MATCH(B3,'Rinks for 5 groups'!$G:$G,0)),ISNUMBER(MATCH(B3,'Rinks for 5 groups'!$H:$H,0)),ISNUMBER(MATCH(B3,'Rinks for 5 groups'!$I:$I,0))),"Yes","")</f>
        <v/>
      </c>
      <c r="D3" s="15" t="s">
        <v>20</v>
      </c>
      <c r="E3" s="15" t="str">
        <f>IF(OR(ISNUMBER(MATCH(D3,'Rinks for 5 groups'!$D:$D,0)),ISNUMBER(MATCH(D3,'Rinks for 5 groups'!$E:$E,0)),ISNUMBER(MATCH(D3,'Rinks for 5 groups'!$F:$F,0)),ISNUMBER(MATCH(D3,'Rinks for 5 groups'!$G:$G,0)),ISNUMBER(MATCH(D3,'Rinks for 5 groups'!$H:$H,0)),ISNUMBER(MATCH(D3,'Rinks for 5 groups'!$I:$I,0))),"Yes","")</f>
        <v/>
      </c>
      <c r="F3" s="15" t="s">
        <v>192</v>
      </c>
      <c r="G3" s="15" t="str">
        <f>IF(OR(ISNUMBER(MATCH(F3,'Rinks for 5 groups'!$D:$D,0)),ISNUMBER(MATCH(F3,'Rinks for 5 groups'!$E:$E,0)),ISNUMBER(MATCH(F3,'Rinks for 5 groups'!$F:$F,0)),ISNUMBER(MATCH(F3,'Rinks for 5 groups'!$G:$G,0)),ISNUMBER(MATCH(F3,'Rinks for 5 groups'!$H:$H,0)),ISNUMBER(MATCH(F3,'Rinks for 5 groups'!$I:$I,0))),"Yes","")</f>
        <v/>
      </c>
      <c r="H3" s="15" t="s">
        <v>199</v>
      </c>
      <c r="I3" s="15" t="str">
        <f>IF(OR(ISNUMBER(MATCH(H3,'Rinks for 5 groups'!$D:$D,0)),ISNUMBER(MATCH(H3,'Rinks for 5 groups'!$E:$E,0)),ISNUMBER(MATCH(H3,'Rinks for 5 groups'!$F:$F,0)),ISNUMBER(MATCH(H3,'Rinks for 5 groups'!$G:$G,0)),ISNUMBER(MATCH(H3,'Rinks for 5 groups'!$H:$H,0)),ISNUMBER(MATCH(H3,'Rinks for 5 groups'!$I:$I,0))),"Yes","")</f>
        <v/>
      </c>
      <c r="J3" s="15" t="s">
        <v>208</v>
      </c>
      <c r="K3" s="15" t="str">
        <f>IF(OR(ISNUMBER(MATCH(J3,'Rinks for 5 groups'!$D:$D,0)),ISNUMBER(MATCH(J3,'Rinks for 5 groups'!$E:$E,0)),ISNUMBER(MATCH(J3,'Rinks for 5 groups'!$F:$F,0)),ISNUMBER(MATCH(J3,'Rinks for 5 groups'!$G:$G,0)),ISNUMBER(MATCH(J3,'Rinks for 5 groups'!$H:$H,0)),ISNUMBER(MATCH(J3,'Rinks for 5 groups'!$I:$I,0))),"Yes","")</f>
        <v/>
      </c>
      <c r="O3" s="15" t="s">
        <v>40</v>
      </c>
      <c r="P3" s="15" t="str">
        <f>IF(OR(ISNUMBER(MATCH(O3,'Rinks for 5 groups'!$D:$D,0)),ISNUMBER(MATCH(O3,'Rinks for 5 groups'!$E:$E,0)),ISNUMBER(MATCH(O3,'Rinks for 5 groups'!$F:$F,0)),ISNUMBER(MATCH(O3,'Rinks for 5 groups'!$G:$G,0)),ISNUMBER(MATCH(O3,'Rinks for 5 groups'!$H:$H,0)),ISNUMBER(MATCH(O3,'Rinks for 5 groups'!$I:$I,0))),"Yes","")</f>
        <v/>
      </c>
      <c r="Q3" s="15" t="s">
        <v>49</v>
      </c>
      <c r="R3" s="15" t="str">
        <f>IF(OR(ISNUMBER(MATCH(Q3,'Rinks for 5 groups'!$D:$D,0)),ISNUMBER(MATCH(Q3,'Rinks for 5 groups'!$E:$E,0)),ISNUMBER(MATCH(Q3,'Rinks for 5 groups'!$F:$F,0)),ISNUMBER(MATCH(Q3,'Rinks for 5 groups'!$G:$G,0)),ISNUMBER(MATCH(Q3,'Rinks for 5 groups'!$H:$H,0)),ISNUMBER(MATCH(Q3,'Rinks for 5 groups'!$I:$I,0))),"Yes","")</f>
        <v/>
      </c>
      <c r="S3" s="15" t="s">
        <v>55</v>
      </c>
      <c r="T3" s="15" t="str">
        <f>IF(OR(ISNUMBER(MATCH(S3,'Rinks for 5 groups'!$D:$D,0)),ISNUMBER(MATCH(S3,'Rinks for 5 groups'!$E:$E,0)),ISNUMBER(MATCH(S3,'Rinks for 5 groups'!$F:$F,0)),ISNUMBER(MATCH(S3,'Rinks for 5 groups'!$G:$G,0)),ISNUMBER(MATCH(S3,'Rinks for 5 groups'!$H:$H,0)),ISNUMBER(MATCH(S3,'Rinks for 5 groups'!$I:$I,0))),"Yes","")</f>
        <v/>
      </c>
      <c r="U3" s="15" t="s">
        <v>223</v>
      </c>
      <c r="V3" s="15" t="str">
        <f>IF(OR(ISNUMBER(MATCH(U3,'Rinks for 5 groups'!$D:$D,0)),ISNUMBER(MATCH(U3,'Rinks for 5 groups'!$E:$E,0)),ISNUMBER(MATCH(U3,'Rinks for 5 groups'!$F:$F,0)),ISNUMBER(MATCH(U3,'Rinks for 5 groups'!$G:$G,0)),ISNUMBER(MATCH(U3,'Rinks for 5 groups'!$H:$H,0)),ISNUMBER(MATCH(U3,'Rinks for 5 groups'!$I:$I,0))),"Yes","")</f>
        <v/>
      </c>
      <c r="W3" s="15" t="s">
        <v>243</v>
      </c>
      <c r="X3" s="15" t="str">
        <f>IF(OR(ISNUMBER(MATCH(W3,'Rinks for 5 groups'!$D:$D,0)),ISNUMBER(MATCH(W3,'Rinks for 5 groups'!$E:$E,0)),ISNUMBER(MATCH(W3,'Rinks for 5 groups'!$F:$F,0)),ISNUMBER(MATCH(W3,'Rinks for 5 groups'!$G:$G,0)),ISNUMBER(MATCH(W3,'Rinks for 5 groups'!$H:$H,0)),ISNUMBER(MATCH(W3,'Rinks for 5 groups'!$I:$I,0))),"Yes","")</f>
        <v/>
      </c>
      <c r="AB3" s="15" t="s">
        <v>248</v>
      </c>
      <c r="AC3" s="15" t="str">
        <f>IF(OR(ISNUMBER(MATCH(AB3,'Rinks for 5 groups'!$D:$D,0)),ISNUMBER(MATCH(AB3,'Rinks for 5 groups'!$E:$E,0)),ISNUMBER(MATCH(AB3,'Rinks for 5 groups'!$F:$F,0)),ISNUMBER(MATCH(AB3,'Rinks for 5 groups'!$G:$G,0)),ISNUMBER(MATCH(AB3,'Rinks for 5 groups'!$H:$H,0)),ISNUMBER(MATCH(AB3,'Rinks for 5 groups'!$I:$I,0))),"Yes","")</f>
        <v/>
      </c>
      <c r="AD3" s="15" t="s">
        <v>309</v>
      </c>
      <c r="AE3" s="15" t="str">
        <f>IF(OR(ISNUMBER(MATCH(AD3,'Rinks for 5 groups'!$D:$D,0)),ISNUMBER(MATCH(AD3,'Rinks for 5 groups'!$E:$E,0)),ISNUMBER(MATCH(AD3,'Rinks for 5 groups'!$F:$F,0)),ISNUMBER(MATCH(AD3,'Rinks for 5 groups'!$G:$G,0)),ISNUMBER(MATCH(AD3,'Rinks for 5 groups'!$H:$H,0)),ISNUMBER(MATCH(AD3,'Rinks for 5 groups'!$I:$I,0))),"Yes","")</f>
        <v/>
      </c>
      <c r="AF3" s="15" t="s">
        <v>273</v>
      </c>
      <c r="AG3" s="15" t="str">
        <f>IF(OR(ISNUMBER(MATCH(AF3,'Rinks for 5 groups'!$D:$D,0)),ISNUMBER(MATCH(AF3,'Rinks for 5 groups'!$E:$E,0)),ISNUMBER(MATCH(AF3,'Rinks for 5 groups'!$F:$F,0)),ISNUMBER(MATCH(AF3,'Rinks for 5 groups'!$G:$G,0)),ISNUMBER(MATCH(AF3,'Rinks for 5 groups'!$H:$H,0)),ISNUMBER(MATCH(AF3,'Rinks for 5 groups'!$I:$I,0))),"Yes","")</f>
        <v/>
      </c>
      <c r="AH3" s="15" t="s">
        <v>280</v>
      </c>
      <c r="AI3" s="15" t="str">
        <f>IF(OR(ISNUMBER(MATCH(AH3,'Rinks for 5 groups'!$D:$D,0)),ISNUMBER(MATCH(AH3,'Rinks for 5 groups'!$E:$E,0)),ISNUMBER(MATCH(AH3,'Rinks for 5 groups'!$F:$F,0)),ISNUMBER(MATCH(AH3,'Rinks for 5 groups'!$G:$G,0)),ISNUMBER(MATCH(AH3,'Rinks for 5 groups'!$H:$H,0)),ISNUMBER(MATCH(AH3,'Rinks for 5 groups'!$I:$I,0))),"Yes","")</f>
        <v/>
      </c>
      <c r="AJ3" s="15" t="s">
        <v>286</v>
      </c>
      <c r="AK3" s="15" t="str">
        <f>IF(OR(ISNUMBER(MATCH(AJ3,'Rinks for 5 groups'!$D:$D,0)),ISNUMBER(MATCH(AJ3,'Rinks for 5 groups'!$E:$E,0)),ISNUMBER(MATCH(AJ3,'Rinks for 5 groups'!$F:$F,0)),ISNUMBER(MATCH(AJ3,'Rinks for 5 groups'!$G:$G,0)),ISNUMBER(MATCH(AJ3,'Rinks for 5 groups'!$H:$H,0)),ISNUMBER(MATCH(AJ3,'Rinks for 5 groups'!$I:$I,0))),"Yes","")</f>
        <v/>
      </c>
      <c r="AQ3" s="15">
        <f>SUM(LEFT(B3,1),104)</f>
        <v>105</v>
      </c>
      <c r="AR3" s="15">
        <f>SUM(RIGHT(B3,1),104)</f>
        <v>106</v>
      </c>
      <c r="AU3" s="15" t="str">
        <f>CONCATENATE(AQ3," v ",AR3)</f>
        <v>105 v 106</v>
      </c>
    </row>
    <row r="4" spans="2:47">
      <c r="B4" s="15" t="s">
        <v>12</v>
      </c>
      <c r="C4" s="15" t="str">
        <f>IF(OR(ISNUMBER(MATCH(B4,'Rinks for 5 groups'!$D:$D,0)),ISNUMBER(MATCH(B4,'Rinks for 5 groups'!$E:$E,0)),ISNUMBER(MATCH(B4,'Rinks for 5 groups'!$F:$F,0)),ISNUMBER(MATCH(B4,'Rinks for 5 groups'!$G:$G,0)),ISNUMBER(MATCH(B4,'Rinks for 5 groups'!$H:$H,0)),ISNUMBER(MATCH(B4,'Rinks for 5 groups'!$I:$I,0))),"Yes","")</f>
        <v/>
      </c>
      <c r="D4" s="15" t="s">
        <v>21</v>
      </c>
      <c r="E4" s="15" t="str">
        <f>IF(OR(ISNUMBER(MATCH(D4,'Rinks for 5 groups'!$D:$D,0)),ISNUMBER(MATCH(D4,'Rinks for 5 groups'!$E:$E,0)),ISNUMBER(MATCH(D4,'Rinks for 5 groups'!$F:$F,0)),ISNUMBER(MATCH(D4,'Rinks for 5 groups'!$G:$G,0)),ISNUMBER(MATCH(D4,'Rinks for 5 groups'!$H:$H,0)),ISNUMBER(MATCH(D4,'Rinks for 5 groups'!$I:$I,0))),"Yes","")</f>
        <v/>
      </c>
      <c r="F4" s="15" t="s">
        <v>196</v>
      </c>
      <c r="G4" s="15" t="str">
        <f>IF(OR(ISNUMBER(MATCH(F4,'Rinks for 5 groups'!$D:$D,0)),ISNUMBER(MATCH(F4,'Rinks for 5 groups'!$E:$E,0)),ISNUMBER(MATCH(F4,'Rinks for 5 groups'!$F:$F,0)),ISNUMBER(MATCH(F4,'Rinks for 5 groups'!$G:$G,0)),ISNUMBER(MATCH(F4,'Rinks for 5 groups'!$H:$H,0)),ISNUMBER(MATCH(F4,'Rinks for 5 groups'!$I:$I,0))),"Yes","")</f>
        <v/>
      </c>
      <c r="H4" s="15" t="s">
        <v>200</v>
      </c>
      <c r="I4" s="15" t="str">
        <f>IF(OR(ISNUMBER(MATCH(H4,'Rinks for 5 groups'!$D:$D,0)),ISNUMBER(MATCH(H4,'Rinks for 5 groups'!$E:$E,0)),ISNUMBER(MATCH(H4,'Rinks for 5 groups'!$F:$F,0)),ISNUMBER(MATCH(H4,'Rinks for 5 groups'!$G:$G,0)),ISNUMBER(MATCH(H4,'Rinks for 5 groups'!$H:$H,0)),ISNUMBER(MATCH(H4,'Rinks for 5 groups'!$I:$I,0))),"Yes","")</f>
        <v/>
      </c>
      <c r="J4" s="15" t="s">
        <v>209</v>
      </c>
      <c r="K4" s="15" t="str">
        <f>IF(OR(ISNUMBER(MATCH(J4,'Rinks for 5 groups'!$D:$D,0)),ISNUMBER(MATCH(J4,'Rinks for 5 groups'!$E:$E,0)),ISNUMBER(MATCH(J4,'Rinks for 5 groups'!$F:$F,0)),ISNUMBER(MATCH(J4,'Rinks for 5 groups'!$G:$G,0)),ISNUMBER(MATCH(J4,'Rinks for 5 groups'!$H:$H,0)),ISNUMBER(MATCH(J4,'Rinks for 5 groups'!$I:$I,0))),"Yes","")</f>
        <v/>
      </c>
      <c r="O4" s="15" t="s">
        <v>41</v>
      </c>
      <c r="P4" s="15" t="str">
        <f>IF(OR(ISNUMBER(MATCH(O4,'Rinks for 5 groups'!$D:$D,0)),ISNUMBER(MATCH(O4,'Rinks for 5 groups'!$E:$E,0)),ISNUMBER(MATCH(O4,'Rinks for 5 groups'!$F:$F,0)),ISNUMBER(MATCH(O4,'Rinks for 5 groups'!$G:$G,0)),ISNUMBER(MATCH(O4,'Rinks for 5 groups'!$H:$H,0)),ISNUMBER(MATCH(O4,'Rinks for 5 groups'!$I:$I,0))),"Yes","")</f>
        <v/>
      </c>
      <c r="Q4" s="15" t="s">
        <v>50</v>
      </c>
      <c r="R4" s="15" t="str">
        <f>IF(OR(ISNUMBER(MATCH(Q4,'Rinks for 5 groups'!$D:$D,0)),ISNUMBER(MATCH(Q4,'Rinks for 5 groups'!$E:$E,0)),ISNUMBER(MATCH(Q4,'Rinks for 5 groups'!$F:$F,0)),ISNUMBER(MATCH(Q4,'Rinks for 5 groups'!$G:$G,0)),ISNUMBER(MATCH(Q4,'Rinks for 5 groups'!$H:$H,0)),ISNUMBER(MATCH(Q4,'Rinks for 5 groups'!$I:$I,0))),"Yes","")</f>
        <v/>
      </c>
      <c r="S4" s="15" t="s">
        <v>219</v>
      </c>
      <c r="T4" s="15" t="str">
        <f>IF(OR(ISNUMBER(MATCH(S4,'Rinks for 5 groups'!$D:$D,0)),ISNUMBER(MATCH(S4,'Rinks for 5 groups'!$E:$E,0)),ISNUMBER(MATCH(S4,'Rinks for 5 groups'!$F:$F,0)),ISNUMBER(MATCH(S4,'Rinks for 5 groups'!$G:$G,0)),ISNUMBER(MATCH(S4,'Rinks for 5 groups'!$H:$H,0)),ISNUMBER(MATCH(S4,'Rinks for 5 groups'!$I:$I,0))),"Yes","")</f>
        <v/>
      </c>
      <c r="U4" s="15" t="s">
        <v>224</v>
      </c>
      <c r="V4" s="15" t="str">
        <f>IF(OR(ISNUMBER(MATCH(U4,'Rinks for 5 groups'!$D:$D,0)),ISNUMBER(MATCH(U4,'Rinks for 5 groups'!$E:$E,0)),ISNUMBER(MATCH(U4,'Rinks for 5 groups'!$F:$F,0)),ISNUMBER(MATCH(U4,'Rinks for 5 groups'!$G:$G,0)),ISNUMBER(MATCH(U4,'Rinks for 5 groups'!$H:$H,0)),ISNUMBER(MATCH(U4,'Rinks for 5 groups'!$I:$I,0))),"Yes","")</f>
        <v/>
      </c>
      <c r="W4" s="15" t="s">
        <v>244</v>
      </c>
      <c r="X4" s="15" t="str">
        <f>IF(OR(ISNUMBER(MATCH(W4,'Rinks for 5 groups'!$D:$D,0)),ISNUMBER(MATCH(W4,'Rinks for 5 groups'!$E:$E,0)),ISNUMBER(MATCH(W4,'Rinks for 5 groups'!$F:$F,0)),ISNUMBER(MATCH(W4,'Rinks for 5 groups'!$G:$G,0)),ISNUMBER(MATCH(W4,'Rinks for 5 groups'!$H:$H,0)),ISNUMBER(MATCH(W4,'Rinks for 5 groups'!$I:$I,0))),"Yes","")</f>
        <v/>
      </c>
      <c r="AB4" s="15" t="s">
        <v>249</v>
      </c>
      <c r="AC4" s="15" t="str">
        <f>IF(OR(ISNUMBER(MATCH(AB4,'Rinks for 5 groups'!$D:$D,0)),ISNUMBER(MATCH(AB4,'Rinks for 5 groups'!$E:$E,0)),ISNUMBER(MATCH(AB4,'Rinks for 5 groups'!$F:$F,0)),ISNUMBER(MATCH(AB4,'Rinks for 5 groups'!$G:$G,0)),ISNUMBER(MATCH(AB4,'Rinks for 5 groups'!$H:$H,0)),ISNUMBER(MATCH(AB4,'Rinks for 5 groups'!$I:$I,0))),"Yes","")</f>
        <v/>
      </c>
      <c r="AD4" s="15" t="s">
        <v>310</v>
      </c>
      <c r="AE4" s="15" t="str">
        <f>IF(OR(ISNUMBER(MATCH(AD4,'Rinks for 5 groups'!$D:$D,0)),ISNUMBER(MATCH(AD4,'Rinks for 5 groups'!$E:$E,0)),ISNUMBER(MATCH(AD4,'Rinks for 5 groups'!$F:$F,0)),ISNUMBER(MATCH(AD4,'Rinks for 5 groups'!$G:$G,0)),ISNUMBER(MATCH(AD4,'Rinks for 5 groups'!$H:$H,0)),ISNUMBER(MATCH(AD4,'Rinks for 5 groups'!$I:$I,0))),"Yes","")</f>
        <v/>
      </c>
      <c r="AF4" s="15" t="s">
        <v>313</v>
      </c>
      <c r="AG4" s="15" t="str">
        <f>IF(OR(ISNUMBER(MATCH(AF4,'Rinks for 5 groups'!$D:$D,0)),ISNUMBER(MATCH(AF4,'Rinks for 5 groups'!$E:$E,0)),ISNUMBER(MATCH(AF4,'Rinks for 5 groups'!$F:$F,0)),ISNUMBER(MATCH(AF4,'Rinks for 5 groups'!$G:$G,0)),ISNUMBER(MATCH(AF4,'Rinks for 5 groups'!$H:$H,0)),ISNUMBER(MATCH(AF4,'Rinks for 5 groups'!$I:$I,0))),"Yes","")</f>
        <v/>
      </c>
      <c r="AH4" s="15" t="s">
        <v>281</v>
      </c>
      <c r="AI4" s="15" t="str">
        <f>IF(OR(ISNUMBER(MATCH(AH4,'Rinks for 5 groups'!$D:$D,0)),ISNUMBER(MATCH(AH4,'Rinks for 5 groups'!$E:$E,0)),ISNUMBER(MATCH(AH4,'Rinks for 5 groups'!$F:$F,0)),ISNUMBER(MATCH(AH4,'Rinks for 5 groups'!$G:$G,0)),ISNUMBER(MATCH(AH4,'Rinks for 5 groups'!$H:$H,0)),ISNUMBER(MATCH(AH4,'Rinks for 5 groups'!$I:$I,0))),"Yes","")</f>
        <v/>
      </c>
      <c r="AJ4" s="15" t="s">
        <v>287</v>
      </c>
      <c r="AK4" s="15" t="str">
        <f>IF(OR(ISNUMBER(MATCH(AJ4,'Rinks for 5 groups'!$D:$D,0)),ISNUMBER(MATCH(AJ4,'Rinks for 5 groups'!$E:$E,0)),ISNUMBER(MATCH(AJ4,'Rinks for 5 groups'!$F:$F,0)),ISNUMBER(MATCH(AJ4,'Rinks for 5 groups'!$G:$G,0)),ISNUMBER(MATCH(AJ4,'Rinks for 5 groups'!$H:$H,0)),ISNUMBER(MATCH(AJ4,'Rinks for 5 groups'!$I:$I,0))),"Yes","")</f>
        <v/>
      </c>
      <c r="AQ4" s="15">
        <f t="shared" ref="AQ4:AQ23" si="0">SUM(LEFT(B4,1),104)</f>
        <v>105</v>
      </c>
      <c r="AR4" s="15">
        <f t="shared" ref="AR4:AR23" si="1">SUM(RIGHT(B4,1),104)</f>
        <v>107</v>
      </c>
    </row>
    <row r="5" spans="2:47">
      <c r="B5" s="15" t="s">
        <v>10</v>
      </c>
      <c r="C5" s="15" t="str">
        <f>IF(OR(ISNUMBER(MATCH(B5,'Rinks for 5 groups'!$D:$D,0)),ISNUMBER(MATCH(B5,'Rinks for 5 groups'!$E:$E,0)),ISNUMBER(MATCH(B5,'Rinks for 5 groups'!$F:$F,0)),ISNUMBER(MATCH(B5,'Rinks for 5 groups'!$G:$G,0)),ISNUMBER(MATCH(B5,'Rinks for 5 groups'!$H:$H,0)),ISNUMBER(MATCH(B5,'Rinks for 5 groups'!$I:$I,0))),"Yes","")</f>
        <v/>
      </c>
      <c r="D5" s="15" t="s">
        <v>337</v>
      </c>
      <c r="E5" s="15" t="str">
        <f>IF(OR(ISNUMBER(MATCH(D5,'Rinks for 5 groups'!$D:$D,0)),ISNUMBER(MATCH(D5,'Rinks for 5 groups'!$E:$E,0)),ISNUMBER(MATCH(D5,'Rinks for 5 groups'!$F:$F,0)),ISNUMBER(MATCH(D5,'Rinks for 5 groups'!$G:$G,0)),ISNUMBER(MATCH(D5,'Rinks for 5 groups'!$H:$H,0)),ISNUMBER(MATCH(D5,'Rinks for 5 groups'!$I:$I,0))),"Yes","")</f>
        <v>Yes</v>
      </c>
      <c r="F5" s="15" t="s">
        <v>197</v>
      </c>
      <c r="G5" s="15" t="str">
        <f>IF(OR(ISNUMBER(MATCH(F5,'Rinks for 5 groups'!$D:$D,0)),ISNUMBER(MATCH(F5,'Rinks for 5 groups'!$E:$E,0)),ISNUMBER(MATCH(F5,'Rinks for 5 groups'!$F:$F,0)),ISNUMBER(MATCH(F5,'Rinks for 5 groups'!$G:$G,0)),ISNUMBER(MATCH(F5,'Rinks for 5 groups'!$H:$H,0)),ISNUMBER(MATCH(F5,'Rinks for 5 groups'!$I:$I,0))),"Yes","")</f>
        <v>Yes</v>
      </c>
      <c r="H5" s="15" t="s">
        <v>201</v>
      </c>
      <c r="I5" s="15" t="str">
        <f>IF(OR(ISNUMBER(MATCH(H5,'Rinks for 5 groups'!$D:$D,0)),ISNUMBER(MATCH(H5,'Rinks for 5 groups'!$E:$E,0)),ISNUMBER(MATCH(H5,'Rinks for 5 groups'!$F:$F,0)),ISNUMBER(MATCH(H5,'Rinks for 5 groups'!$G:$G,0)),ISNUMBER(MATCH(H5,'Rinks for 5 groups'!$H:$H,0)),ISNUMBER(MATCH(H5,'Rinks for 5 groups'!$I:$I,0))),"Yes","")</f>
        <v/>
      </c>
      <c r="J5" s="15" t="s">
        <v>210</v>
      </c>
      <c r="K5" s="15" t="str">
        <f>IF(OR(ISNUMBER(MATCH(J5,'Rinks for 5 groups'!$D:$D,0)),ISNUMBER(MATCH(J5,'Rinks for 5 groups'!$E:$E,0)),ISNUMBER(MATCH(J5,'Rinks for 5 groups'!$F:$F,0)),ISNUMBER(MATCH(J5,'Rinks for 5 groups'!$G:$G,0)),ISNUMBER(MATCH(J5,'Rinks for 5 groups'!$H:$H,0)),ISNUMBER(MATCH(J5,'Rinks for 5 groups'!$I:$I,0))),"Yes","")</f>
        <v>Yes</v>
      </c>
      <c r="O5" s="15" t="s">
        <v>42</v>
      </c>
      <c r="P5" s="15" t="str">
        <f>IF(OR(ISNUMBER(MATCH(O5,'Rinks for 5 groups'!$D:$D,0)),ISNUMBER(MATCH(O5,'Rinks for 5 groups'!$E:$E,0)),ISNUMBER(MATCH(O5,'Rinks for 5 groups'!$F:$F,0)),ISNUMBER(MATCH(O5,'Rinks for 5 groups'!$G:$G,0)),ISNUMBER(MATCH(O5,'Rinks for 5 groups'!$H:$H,0)),ISNUMBER(MATCH(O5,'Rinks for 5 groups'!$I:$I,0))),"Yes","")</f>
        <v>Yes</v>
      </c>
      <c r="Q5" s="15" t="s">
        <v>51</v>
      </c>
      <c r="R5" s="15" t="str">
        <f>IF(OR(ISNUMBER(MATCH(Q5,'Rinks for 5 groups'!$D:$D,0)),ISNUMBER(MATCH(Q5,'Rinks for 5 groups'!$E:$E,0)),ISNUMBER(MATCH(Q5,'Rinks for 5 groups'!$F:$F,0)),ISNUMBER(MATCH(Q5,'Rinks for 5 groups'!$G:$G,0)),ISNUMBER(MATCH(Q5,'Rinks for 5 groups'!$H:$H,0)),ISNUMBER(MATCH(Q5,'Rinks for 5 groups'!$I:$I,0))),"Yes","")</f>
        <v/>
      </c>
      <c r="S5" s="15" t="s">
        <v>220</v>
      </c>
      <c r="T5" s="15" t="str">
        <f>IF(OR(ISNUMBER(MATCH(S5,'Rinks for 5 groups'!$D:$D,0)),ISNUMBER(MATCH(S5,'Rinks for 5 groups'!$E:$E,0)),ISNUMBER(MATCH(S5,'Rinks for 5 groups'!$F:$F,0)),ISNUMBER(MATCH(S5,'Rinks for 5 groups'!$G:$G,0)),ISNUMBER(MATCH(S5,'Rinks for 5 groups'!$H:$H,0)),ISNUMBER(MATCH(S5,'Rinks for 5 groups'!$I:$I,0))),"Yes","")</f>
        <v/>
      </c>
      <c r="U5" s="15" t="s">
        <v>225</v>
      </c>
      <c r="V5" s="15" t="str">
        <f>IF(OR(ISNUMBER(MATCH(U5,'Rinks for 5 groups'!$D:$D,0)),ISNUMBER(MATCH(U5,'Rinks for 5 groups'!$E:$E,0)),ISNUMBER(MATCH(U5,'Rinks for 5 groups'!$F:$F,0)),ISNUMBER(MATCH(U5,'Rinks for 5 groups'!$G:$G,0)),ISNUMBER(MATCH(U5,'Rinks for 5 groups'!$H:$H,0)),ISNUMBER(MATCH(U5,'Rinks for 5 groups'!$I:$I,0))),"Yes","")</f>
        <v>Yes</v>
      </c>
      <c r="W5" s="15" t="s">
        <v>245</v>
      </c>
      <c r="X5" s="15" t="str">
        <f>IF(OR(ISNUMBER(MATCH(W5,'Rinks for 5 groups'!$D:$D,0)),ISNUMBER(MATCH(W5,'Rinks for 5 groups'!$E:$E,0)),ISNUMBER(MATCH(W5,'Rinks for 5 groups'!$F:$F,0)),ISNUMBER(MATCH(W5,'Rinks for 5 groups'!$G:$G,0)),ISNUMBER(MATCH(W5,'Rinks for 5 groups'!$H:$H,0)),ISNUMBER(MATCH(W5,'Rinks for 5 groups'!$I:$I,0))),"Yes","")</f>
        <v>Yes</v>
      </c>
      <c r="AB5" s="15" t="s">
        <v>250</v>
      </c>
      <c r="AC5" s="15" t="str">
        <f>IF(OR(ISNUMBER(MATCH(AB5,'Rinks for 5 groups'!$D:$D,0)),ISNUMBER(MATCH(AB5,'Rinks for 5 groups'!$E:$E,0)),ISNUMBER(MATCH(AB5,'Rinks for 5 groups'!$F:$F,0)),ISNUMBER(MATCH(AB5,'Rinks for 5 groups'!$G:$G,0)),ISNUMBER(MATCH(AB5,'Rinks for 5 groups'!$H:$H,0)),ISNUMBER(MATCH(AB5,'Rinks for 5 groups'!$I:$I,0))),"Yes","")</f>
        <v/>
      </c>
      <c r="AD5" s="15" t="s">
        <v>311</v>
      </c>
      <c r="AE5" s="15" t="str">
        <f>IF(OR(ISNUMBER(MATCH(AD5,'Rinks for 5 groups'!$D:$D,0)),ISNUMBER(MATCH(AD5,'Rinks for 5 groups'!$E:$E,0)),ISNUMBER(MATCH(AD5,'Rinks for 5 groups'!$F:$F,0)),ISNUMBER(MATCH(AD5,'Rinks for 5 groups'!$G:$G,0)),ISNUMBER(MATCH(AD5,'Rinks for 5 groups'!$H:$H,0)),ISNUMBER(MATCH(AD5,'Rinks for 5 groups'!$I:$I,0))),"Yes","")</f>
        <v>Yes</v>
      </c>
      <c r="AF5" s="15" t="s">
        <v>314</v>
      </c>
      <c r="AG5" s="15" t="str">
        <f>IF(OR(ISNUMBER(MATCH(AF5,'Rinks for 5 groups'!$D:$D,0)),ISNUMBER(MATCH(AF5,'Rinks for 5 groups'!$E:$E,0)),ISNUMBER(MATCH(AF5,'Rinks for 5 groups'!$F:$F,0)),ISNUMBER(MATCH(AF5,'Rinks for 5 groups'!$G:$G,0)),ISNUMBER(MATCH(AF5,'Rinks for 5 groups'!$H:$H,0)),ISNUMBER(MATCH(AF5,'Rinks for 5 groups'!$I:$I,0))),"Yes","")</f>
        <v>Yes</v>
      </c>
      <c r="AH5" s="15" t="s">
        <v>319</v>
      </c>
      <c r="AI5" s="15" t="str">
        <f>IF(OR(ISNUMBER(MATCH(AH5,'Rinks for 5 groups'!$D:$D,0)),ISNUMBER(MATCH(AH5,'Rinks for 5 groups'!$E:$E,0)),ISNUMBER(MATCH(AH5,'Rinks for 5 groups'!$F:$F,0)),ISNUMBER(MATCH(AH5,'Rinks for 5 groups'!$G:$G,0)),ISNUMBER(MATCH(AH5,'Rinks for 5 groups'!$H:$H,0)),ISNUMBER(MATCH(AH5,'Rinks for 5 groups'!$I:$I,0))),"Yes","")</f>
        <v>Yes</v>
      </c>
      <c r="AJ5" s="15" t="s">
        <v>288</v>
      </c>
      <c r="AK5" s="15" t="str">
        <f>IF(OR(ISNUMBER(MATCH(AJ5,'Rinks for 5 groups'!$D:$D,0)),ISNUMBER(MATCH(AJ5,'Rinks for 5 groups'!$E:$E,0)),ISNUMBER(MATCH(AJ5,'Rinks for 5 groups'!$F:$F,0)),ISNUMBER(MATCH(AJ5,'Rinks for 5 groups'!$G:$G,0)),ISNUMBER(MATCH(AJ5,'Rinks for 5 groups'!$H:$H,0)),ISNUMBER(MATCH(AJ5,'Rinks for 5 groups'!$I:$I,0))),"Yes","")</f>
        <v>Yes</v>
      </c>
      <c r="AQ5" s="15">
        <f t="shared" si="0"/>
        <v>105</v>
      </c>
      <c r="AR5" s="15">
        <f t="shared" si="1"/>
        <v>108</v>
      </c>
    </row>
    <row r="6" spans="2:47">
      <c r="B6" s="15" t="s">
        <v>13</v>
      </c>
      <c r="C6" s="15" t="str">
        <f>IF(OR(ISNUMBER(MATCH(B6,'Rinks for 5 groups'!$D:$D,0)),ISNUMBER(MATCH(B6,'Rinks for 5 groups'!$E:$E,0)),ISNUMBER(MATCH(B6,'Rinks for 5 groups'!$F:$F,0)),ISNUMBER(MATCH(B6,'Rinks for 5 groups'!$G:$G,0)),ISNUMBER(MATCH(B6,'Rinks for 5 groups'!$H:$H,0)),ISNUMBER(MATCH(B6,'Rinks for 5 groups'!$I:$I,0))),"Yes","")</f>
        <v>Yes</v>
      </c>
      <c r="D6" s="15" t="s">
        <v>338</v>
      </c>
      <c r="E6" s="15" t="str">
        <f>IF(OR(ISNUMBER(MATCH(D6,'Rinks for 5 groups'!$D:$D,0)),ISNUMBER(MATCH(D6,'Rinks for 5 groups'!$E:$E,0)),ISNUMBER(MATCH(D6,'Rinks for 5 groups'!$F:$F,0)),ISNUMBER(MATCH(D6,'Rinks for 5 groups'!$G:$G,0)),ISNUMBER(MATCH(D6,'Rinks for 5 groups'!$H:$H,0)),ISNUMBER(MATCH(D6,'Rinks for 5 groups'!$I:$I,0))),"Yes","")</f>
        <v>Yes</v>
      </c>
      <c r="F6" s="15" t="s">
        <v>341</v>
      </c>
      <c r="G6" s="15" t="str">
        <f>IF(OR(ISNUMBER(MATCH(F6,'Rinks for 5 groups'!$D:$D,0)),ISNUMBER(MATCH(F6,'Rinks for 5 groups'!$E:$E,0)),ISNUMBER(MATCH(F6,'Rinks for 5 groups'!$F:$F,0)),ISNUMBER(MATCH(F6,'Rinks for 5 groups'!$G:$G,0)),ISNUMBER(MATCH(F6,'Rinks for 5 groups'!$H:$H,0)),ISNUMBER(MATCH(F6,'Rinks for 5 groups'!$I:$I,0))),"Yes","")</f>
        <v>Yes</v>
      </c>
      <c r="H6" s="15" t="s">
        <v>202</v>
      </c>
      <c r="I6" s="15" t="str">
        <f>IF(OR(ISNUMBER(MATCH(H6,'Rinks for 5 groups'!$D:$D,0)),ISNUMBER(MATCH(H6,'Rinks for 5 groups'!$E:$E,0)),ISNUMBER(MATCH(H6,'Rinks for 5 groups'!$F:$F,0)),ISNUMBER(MATCH(H6,'Rinks for 5 groups'!$G:$G,0)),ISNUMBER(MATCH(H6,'Rinks for 5 groups'!$H:$H,0)),ISNUMBER(MATCH(H6,'Rinks for 5 groups'!$I:$I,0))),"Yes","")</f>
        <v>Yes</v>
      </c>
      <c r="J6" s="15" t="s">
        <v>211</v>
      </c>
      <c r="K6" s="15" t="str">
        <f>IF(OR(ISNUMBER(MATCH(J6,'Rinks for 5 groups'!$D:$D,0)),ISNUMBER(MATCH(J6,'Rinks for 5 groups'!$E:$E,0)),ISNUMBER(MATCH(J6,'Rinks for 5 groups'!$F:$F,0)),ISNUMBER(MATCH(J6,'Rinks for 5 groups'!$G:$G,0)),ISNUMBER(MATCH(J6,'Rinks for 5 groups'!$H:$H,0)),ISNUMBER(MATCH(J6,'Rinks for 5 groups'!$I:$I,0))),"Yes","")</f>
        <v/>
      </c>
      <c r="O6" s="15" t="s">
        <v>43</v>
      </c>
      <c r="P6" s="15" t="str">
        <f>IF(OR(ISNUMBER(MATCH(O6,'Rinks for 5 groups'!$D:$D,0)),ISNUMBER(MATCH(O6,'Rinks for 5 groups'!$E:$E,0)),ISNUMBER(MATCH(O6,'Rinks for 5 groups'!$F:$F,0)),ISNUMBER(MATCH(O6,'Rinks for 5 groups'!$G:$G,0)),ISNUMBER(MATCH(O6,'Rinks for 5 groups'!$H:$H,0)),ISNUMBER(MATCH(O6,'Rinks for 5 groups'!$I:$I,0))),"Yes","")</f>
        <v/>
      </c>
      <c r="Q6" s="15" t="s">
        <v>339</v>
      </c>
      <c r="R6" s="15" t="str">
        <f>IF(OR(ISNUMBER(MATCH(Q6,'Rinks for 5 groups'!$D:$D,0)),ISNUMBER(MATCH(Q6,'Rinks for 5 groups'!$E:$E,0)),ISNUMBER(MATCH(Q6,'Rinks for 5 groups'!$F:$F,0)),ISNUMBER(MATCH(Q6,'Rinks for 5 groups'!$G:$G,0)),ISNUMBER(MATCH(Q6,'Rinks for 5 groups'!$H:$H,0)),ISNUMBER(MATCH(Q6,'Rinks for 5 groups'!$I:$I,0))),"Yes","")</f>
        <v>Yes</v>
      </c>
      <c r="S6" s="15" t="s">
        <v>398</v>
      </c>
      <c r="T6" s="15" t="str">
        <f>IF(OR(ISNUMBER(MATCH(S6,'Rinks for 5 groups'!$D:$D,0)),ISNUMBER(MATCH(S6,'Rinks for 5 groups'!$E:$E,0)),ISNUMBER(MATCH(S6,'Rinks for 5 groups'!$F:$F,0)),ISNUMBER(MATCH(S6,'Rinks for 5 groups'!$G:$G,0)),ISNUMBER(MATCH(S6,'Rinks for 5 groups'!$H:$H,0)),ISNUMBER(MATCH(S6,'Rinks for 5 groups'!$I:$I,0))),"Yes","")</f>
        <v/>
      </c>
      <c r="U6" s="15" t="s">
        <v>226</v>
      </c>
      <c r="V6" s="15" t="str">
        <f>IF(OR(ISNUMBER(MATCH(U6,'Rinks for 5 groups'!$D:$D,0)),ISNUMBER(MATCH(U6,'Rinks for 5 groups'!$E:$E,0)),ISNUMBER(MATCH(U6,'Rinks for 5 groups'!$F:$F,0)),ISNUMBER(MATCH(U6,'Rinks for 5 groups'!$G:$G,0)),ISNUMBER(MATCH(U6,'Rinks for 5 groups'!$H:$H,0)),ISNUMBER(MATCH(U6,'Rinks for 5 groups'!$I:$I,0))),"Yes","")</f>
        <v>Yes</v>
      </c>
      <c r="W6" s="15" t="s">
        <v>246</v>
      </c>
      <c r="X6" s="15" t="str">
        <f>IF(OR(ISNUMBER(MATCH(W6,'Rinks for 5 groups'!$D:$D,0)),ISNUMBER(MATCH(W6,'Rinks for 5 groups'!$E:$E,0)),ISNUMBER(MATCH(W6,'Rinks for 5 groups'!$F:$F,0)),ISNUMBER(MATCH(W6,'Rinks for 5 groups'!$G:$G,0)),ISNUMBER(MATCH(W6,'Rinks for 5 groups'!$H:$H,0)),ISNUMBER(MATCH(W6,'Rinks for 5 groups'!$I:$I,0))),"Yes","")</f>
        <v>Yes</v>
      </c>
      <c r="AB6" s="15" t="s">
        <v>251</v>
      </c>
      <c r="AC6" s="15" t="str">
        <f>IF(OR(ISNUMBER(MATCH(AB6,'Rinks for 5 groups'!$D:$D,0)),ISNUMBER(MATCH(AB6,'Rinks for 5 groups'!$E:$E,0)),ISNUMBER(MATCH(AB6,'Rinks for 5 groups'!$F:$F,0)),ISNUMBER(MATCH(AB6,'Rinks for 5 groups'!$G:$G,0)),ISNUMBER(MATCH(AB6,'Rinks for 5 groups'!$H:$H,0)),ISNUMBER(MATCH(AB6,'Rinks for 5 groups'!$I:$I,0))),"Yes","")</f>
        <v/>
      </c>
      <c r="AD6" s="15" t="s">
        <v>312</v>
      </c>
      <c r="AE6" s="15" t="str">
        <f>IF(OR(ISNUMBER(MATCH(AD6,'Rinks for 5 groups'!$D:$D,0)),ISNUMBER(MATCH(AD6,'Rinks for 5 groups'!$E:$E,0)),ISNUMBER(MATCH(AD6,'Rinks for 5 groups'!$F:$F,0)),ISNUMBER(MATCH(AD6,'Rinks for 5 groups'!$G:$G,0)),ISNUMBER(MATCH(AD6,'Rinks for 5 groups'!$H:$H,0)),ISNUMBER(MATCH(AD6,'Rinks for 5 groups'!$I:$I,0))),"Yes","")</f>
        <v>Yes</v>
      </c>
      <c r="AF6" s="15" t="s">
        <v>344</v>
      </c>
      <c r="AG6" s="15" t="str">
        <f>IF(OR(ISNUMBER(MATCH(AF6,'Rinks for 5 groups'!$D:$D,0)),ISNUMBER(MATCH(AF6,'Rinks for 5 groups'!$E:$E,0)),ISNUMBER(MATCH(AF6,'Rinks for 5 groups'!$F:$F,0)),ISNUMBER(MATCH(AF6,'Rinks for 5 groups'!$G:$G,0)),ISNUMBER(MATCH(AF6,'Rinks for 5 groups'!$H:$H,0)),ISNUMBER(MATCH(AF6,'Rinks for 5 groups'!$I:$I,0))),"Yes","")</f>
        <v>Yes</v>
      </c>
      <c r="AH6" s="15" t="s">
        <v>320</v>
      </c>
      <c r="AI6" s="15" t="str">
        <f>IF(OR(ISNUMBER(MATCH(AH6,'Rinks for 5 groups'!$D:$D,0)),ISNUMBER(MATCH(AH6,'Rinks for 5 groups'!$E:$E,0)),ISNUMBER(MATCH(AH6,'Rinks for 5 groups'!$F:$F,0)),ISNUMBER(MATCH(AH6,'Rinks for 5 groups'!$G:$G,0)),ISNUMBER(MATCH(AH6,'Rinks for 5 groups'!$H:$H,0)),ISNUMBER(MATCH(AH6,'Rinks for 5 groups'!$I:$I,0))),"Yes","")</f>
        <v>Yes</v>
      </c>
      <c r="AJ6" s="15" t="s">
        <v>328</v>
      </c>
      <c r="AK6" s="15" t="str">
        <f>IF(OR(ISNUMBER(MATCH(AJ6,'Rinks for 5 groups'!$D:$D,0)),ISNUMBER(MATCH(AJ6,'Rinks for 5 groups'!$E:$E,0)),ISNUMBER(MATCH(AJ6,'Rinks for 5 groups'!$F:$F,0)),ISNUMBER(MATCH(AJ6,'Rinks for 5 groups'!$G:$G,0)),ISNUMBER(MATCH(AJ6,'Rinks for 5 groups'!$H:$H,0)),ISNUMBER(MATCH(AJ6,'Rinks for 5 groups'!$I:$I,0))),"Yes","")</f>
        <v>Yes</v>
      </c>
      <c r="AQ6" s="15">
        <f t="shared" si="0"/>
        <v>105</v>
      </c>
      <c r="AR6" s="15">
        <f t="shared" si="1"/>
        <v>109</v>
      </c>
    </row>
    <row r="7" spans="2:47">
      <c r="B7" s="15" t="s">
        <v>187</v>
      </c>
      <c r="C7" s="15" t="str">
        <f>IF(OR(ISNUMBER(MATCH(B7,'Rinks for 5 groups'!$D:$D,0)),ISNUMBER(MATCH(B7,'Rinks for 5 groups'!$E:$E,0)),ISNUMBER(MATCH(B7,'Rinks for 5 groups'!$F:$F,0)),ISNUMBER(MATCH(B7,'Rinks for 5 groups'!$G:$G,0)),ISNUMBER(MATCH(B7,'Rinks for 5 groups'!$H:$H,0)),ISNUMBER(MATCH(B7,'Rinks for 5 groups'!$I:$I,0))),"Yes","")</f>
        <v/>
      </c>
      <c r="D7" s="15" t="s">
        <v>340</v>
      </c>
      <c r="E7" s="15" t="str">
        <f>IF(OR(ISNUMBER(MATCH(D7,'Rinks for 5 groups'!$D:$D,0)),ISNUMBER(MATCH(D7,'Rinks for 5 groups'!$E:$E,0)),ISNUMBER(MATCH(D7,'Rinks for 5 groups'!$F:$F,0)),ISNUMBER(MATCH(D7,'Rinks for 5 groups'!$G:$G,0)),ISNUMBER(MATCH(D7,'Rinks for 5 groups'!$H:$H,0)),ISNUMBER(MATCH(D7,'Rinks for 5 groups'!$I:$I,0))),"Yes","")</f>
        <v/>
      </c>
      <c r="F7" s="15" t="s">
        <v>342</v>
      </c>
      <c r="G7" s="15" t="str">
        <f>IF(OR(ISNUMBER(MATCH(F7,'Rinks for 5 groups'!$D:$D,0)),ISNUMBER(MATCH(F7,'Rinks for 5 groups'!$E:$E,0)),ISNUMBER(MATCH(F7,'Rinks for 5 groups'!$F:$F,0)),ISNUMBER(MATCH(F7,'Rinks for 5 groups'!$G:$G,0)),ISNUMBER(MATCH(F7,'Rinks for 5 groups'!$H:$H,0)),ISNUMBER(MATCH(F7,'Rinks for 5 groups'!$I:$I,0))),"Yes","")</f>
        <v/>
      </c>
      <c r="H7" s="15" t="s">
        <v>203</v>
      </c>
      <c r="I7" s="15" t="str">
        <f>IF(OR(ISNUMBER(MATCH(H7,'Rinks for 5 groups'!$D:$D,0)),ISNUMBER(MATCH(H7,'Rinks for 5 groups'!$E:$E,0)),ISNUMBER(MATCH(H7,'Rinks for 5 groups'!$F:$F,0)),ISNUMBER(MATCH(H7,'Rinks for 5 groups'!$G:$G,0)),ISNUMBER(MATCH(H7,'Rinks for 5 groups'!$H:$H,0)),ISNUMBER(MATCH(H7,'Rinks for 5 groups'!$I:$I,0))),"Yes","")</f>
        <v/>
      </c>
      <c r="J7" s="15" t="s">
        <v>212</v>
      </c>
      <c r="K7" s="15" t="str">
        <f>IF(OR(ISNUMBER(MATCH(J7,'Rinks for 5 groups'!$D:$D,0)),ISNUMBER(MATCH(J7,'Rinks for 5 groups'!$E:$E,0)),ISNUMBER(MATCH(J7,'Rinks for 5 groups'!$F:$F,0)),ISNUMBER(MATCH(J7,'Rinks for 5 groups'!$G:$G,0)),ISNUMBER(MATCH(J7,'Rinks for 5 groups'!$H:$H,0)),ISNUMBER(MATCH(J7,'Rinks for 5 groups'!$I:$I,0))),"Yes","")</f>
        <v/>
      </c>
      <c r="P7" s="15" t="str">
        <f>IF(OR(ISNUMBER(MATCH(O7,'Rinks for 5 groups'!$D:$D,0)),ISNUMBER(MATCH(O7,'Rinks for 5 groups'!$E:$E,0)),ISNUMBER(MATCH(O7,'Rinks for 5 groups'!$F:$F,0)),ISNUMBER(MATCH(O7,'Rinks for 5 groups'!$G:$G,0)),ISNUMBER(MATCH(O7,'Rinks for 5 groups'!$H:$H,0)),ISNUMBER(MATCH(O7,'Rinks for 5 groups'!$I:$I,0))),"Yes","")</f>
        <v/>
      </c>
      <c r="Q7" s="15" t="s">
        <v>404</v>
      </c>
      <c r="R7" s="15" t="str">
        <f>IF(OR(ISNUMBER(MATCH(Q7,'Rinks for 5 groups'!$D:$D,0)),ISNUMBER(MATCH(Q7,'Rinks for 5 groups'!$E:$E,0)),ISNUMBER(MATCH(Q7,'Rinks for 5 groups'!$F:$F,0)),ISNUMBER(MATCH(Q7,'Rinks for 5 groups'!$G:$G,0)),ISNUMBER(MATCH(Q7,'Rinks for 5 groups'!$H:$H,0)),ISNUMBER(MATCH(Q7,'Rinks for 5 groups'!$I:$I,0))),"Yes","")</f>
        <v/>
      </c>
      <c r="S7" s="15" t="s">
        <v>406</v>
      </c>
      <c r="T7" s="15" t="str">
        <f>IF(OR(ISNUMBER(MATCH(S7,'Rinks for 5 groups'!$D:$D,0)),ISNUMBER(MATCH(S7,'Rinks for 5 groups'!$E:$E,0)),ISNUMBER(MATCH(S7,'Rinks for 5 groups'!$F:$F,0)),ISNUMBER(MATCH(S7,'Rinks for 5 groups'!$G:$G,0)),ISNUMBER(MATCH(S7,'Rinks for 5 groups'!$H:$H,0)),ISNUMBER(MATCH(S7,'Rinks for 5 groups'!$I:$I,0))),"Yes","")</f>
        <v/>
      </c>
      <c r="U7" s="15" t="s">
        <v>421</v>
      </c>
      <c r="V7" s="15" t="str">
        <f>IF(OR(ISNUMBER(MATCH(U7,'Rinks for 5 groups'!$D:$D,0)),ISNUMBER(MATCH(U7,'Rinks for 5 groups'!$E:$E,0)),ISNUMBER(MATCH(U7,'Rinks for 5 groups'!$F:$F,0)),ISNUMBER(MATCH(U7,'Rinks for 5 groups'!$G:$G,0)),ISNUMBER(MATCH(U7,'Rinks for 5 groups'!$H:$H,0)),ISNUMBER(MATCH(U7,'Rinks for 5 groups'!$I:$I,0))),"Yes","")</f>
        <v/>
      </c>
      <c r="W7" s="15" t="s">
        <v>247</v>
      </c>
      <c r="X7" s="15" t="str">
        <f>IF(OR(ISNUMBER(MATCH(W7,'Rinks for 5 groups'!$D:$D,0)),ISNUMBER(MATCH(W7,'Rinks for 5 groups'!$E:$E,0)),ISNUMBER(MATCH(W7,'Rinks for 5 groups'!$F:$F,0)),ISNUMBER(MATCH(W7,'Rinks for 5 groups'!$G:$G,0)),ISNUMBER(MATCH(W7,'Rinks for 5 groups'!$H:$H,0)),ISNUMBER(MATCH(W7,'Rinks for 5 groups'!$I:$I,0))),"Yes","")</f>
        <v/>
      </c>
      <c r="AB7" s="15" t="s">
        <v>252</v>
      </c>
      <c r="AC7" s="15" t="str">
        <f>IF(OR(ISNUMBER(MATCH(AB7,'Rinks for 5 groups'!$D:$D,0)),ISNUMBER(MATCH(AB7,'Rinks for 5 groups'!$E:$E,0)),ISNUMBER(MATCH(AB7,'Rinks for 5 groups'!$F:$F,0)),ISNUMBER(MATCH(AB7,'Rinks for 5 groups'!$G:$G,0)),ISNUMBER(MATCH(AB7,'Rinks for 5 groups'!$H:$H,0)),ISNUMBER(MATCH(AB7,'Rinks for 5 groups'!$I:$I,0))),"Yes","")</f>
        <v/>
      </c>
      <c r="AD7" s="15" t="s">
        <v>343</v>
      </c>
      <c r="AE7" s="15" t="str">
        <f>IF(OR(ISNUMBER(MATCH(AD7,'Rinks for 5 groups'!$D:$D,0)),ISNUMBER(MATCH(AD7,'Rinks for 5 groups'!$E:$E,0)),ISNUMBER(MATCH(AD7,'Rinks for 5 groups'!$F:$F,0)),ISNUMBER(MATCH(AD7,'Rinks for 5 groups'!$G:$G,0)),ISNUMBER(MATCH(AD7,'Rinks for 5 groups'!$H:$H,0)),ISNUMBER(MATCH(AD7,'Rinks for 5 groups'!$I:$I,0))),"Yes","")</f>
        <v/>
      </c>
      <c r="AF7" s="15" t="s">
        <v>345</v>
      </c>
      <c r="AG7" s="15" t="str">
        <f>IF(OR(ISNUMBER(MATCH(AF7,'Rinks for 5 groups'!$D:$D,0)),ISNUMBER(MATCH(AF7,'Rinks for 5 groups'!$E:$E,0)),ISNUMBER(MATCH(AF7,'Rinks for 5 groups'!$F:$F,0)),ISNUMBER(MATCH(AF7,'Rinks for 5 groups'!$G:$G,0)),ISNUMBER(MATCH(AF7,'Rinks for 5 groups'!$H:$H,0)),ISNUMBER(MATCH(AF7,'Rinks for 5 groups'!$I:$I,0))),"Yes","")</f>
        <v/>
      </c>
      <c r="AH7" s="15" t="s">
        <v>321</v>
      </c>
      <c r="AI7" s="15" t="str">
        <f>IF(OR(ISNUMBER(MATCH(AH7,'Rinks for 5 groups'!$D:$D,0)),ISNUMBER(MATCH(AH7,'Rinks for 5 groups'!$E:$E,0)),ISNUMBER(MATCH(AH7,'Rinks for 5 groups'!$F:$F,0)),ISNUMBER(MATCH(AH7,'Rinks for 5 groups'!$G:$G,0)),ISNUMBER(MATCH(AH7,'Rinks for 5 groups'!$H:$H,0)),ISNUMBER(MATCH(AH7,'Rinks for 5 groups'!$I:$I,0))),"Yes","")</f>
        <v/>
      </c>
      <c r="AJ7" s="15" t="s">
        <v>330</v>
      </c>
      <c r="AK7" s="15" t="str">
        <f>IF(OR(ISNUMBER(MATCH(AJ7,'Rinks for 5 groups'!$D:$D,0)),ISNUMBER(MATCH(AJ7,'Rinks for 5 groups'!$E:$E,0)),ISNUMBER(MATCH(AJ7,'Rinks for 5 groups'!$F:$F,0)),ISNUMBER(MATCH(AJ7,'Rinks for 5 groups'!$G:$G,0)),ISNUMBER(MATCH(AJ7,'Rinks for 5 groups'!$H:$H,0)),ISNUMBER(MATCH(AJ7,'Rinks for 5 groups'!$I:$I,0))),"Yes","")</f>
        <v/>
      </c>
      <c r="AQ7" s="15">
        <f t="shared" si="0"/>
        <v>105</v>
      </c>
      <c r="AR7" s="15">
        <f t="shared" si="1"/>
        <v>110</v>
      </c>
    </row>
    <row r="8" spans="2:47">
      <c r="C8" s="15" t="str">
        <f>IF(OR(ISNUMBER(MATCH(B8,'Rinks for 5 groups'!$D:$D,0)),ISNUMBER(MATCH(B8,'Rinks for 5 groups'!$E:$E,0)),ISNUMBER(MATCH(B8,'Rinks for 5 groups'!$F:$F,0)),ISNUMBER(MATCH(B8,'Rinks for 5 groups'!$G:$G,0)),ISNUMBER(MATCH(B8,'Rinks for 5 groups'!$H:$H,0)),ISNUMBER(MATCH(B8,'Rinks for 5 groups'!$I:$I,0))),"Yes","")</f>
        <v/>
      </c>
      <c r="E8" s="15" t="str">
        <f>IF(OR(ISNUMBER(MATCH(D8,'Rinks for 5 groups'!$D:$D,0)),ISNUMBER(MATCH(D8,'Rinks for 5 groups'!$E:$E,0)),ISNUMBER(MATCH(D8,'Rinks for 5 groups'!$F:$F,0)),ISNUMBER(MATCH(D8,'Rinks for 5 groups'!$G:$G,0)),ISNUMBER(MATCH(D8,'Rinks for 5 groups'!$H:$H,0)),ISNUMBER(MATCH(D8,'Rinks for 5 groups'!$I:$I,0))),"Yes","")</f>
        <v/>
      </c>
      <c r="G8" s="15" t="str">
        <f>IF(OR(ISNUMBER(MATCH(F8,'Rinks for 5 groups'!$D:$D,0)),ISNUMBER(MATCH(F8,'Rinks for 5 groups'!$E:$E,0)),ISNUMBER(MATCH(F8,'Rinks for 5 groups'!$F:$F,0)),ISNUMBER(MATCH(F8,'Rinks for 5 groups'!$G:$G,0)),ISNUMBER(MATCH(F8,'Rinks for 5 groups'!$H:$H,0)),ISNUMBER(MATCH(F8,'Rinks for 5 groups'!$I:$I,0))),"Yes","")</f>
        <v/>
      </c>
      <c r="I8" s="15" t="str">
        <f>IF(OR(ISNUMBER(MATCH(H8,'Rinks for 5 groups'!$D:$D,0)),ISNUMBER(MATCH(H8,'Rinks for 5 groups'!$E:$E,0)),ISNUMBER(MATCH(H8,'Rinks for 5 groups'!$F:$F,0)),ISNUMBER(MATCH(H8,'Rinks for 5 groups'!$G:$G,0)),ISNUMBER(MATCH(H8,'Rinks for 5 groups'!$H:$H,0)),ISNUMBER(MATCH(H8,'Rinks for 5 groups'!$I:$I,0))),"Yes","")</f>
        <v/>
      </c>
      <c r="K8" s="15" t="str">
        <f>IF(OR(ISNUMBER(MATCH(J8,'Rinks for 5 groups'!$D:$D,0)),ISNUMBER(MATCH(J8,'Rinks for 5 groups'!$E:$E,0)),ISNUMBER(MATCH(J8,'Rinks for 5 groups'!$F:$F,0)),ISNUMBER(MATCH(J8,'Rinks for 5 groups'!$G:$G,0)),ISNUMBER(MATCH(J8,'Rinks for 5 groups'!$H:$H,0)),ISNUMBER(MATCH(J8,'Rinks for 5 groups'!$I:$I,0))),"Yes","")</f>
        <v/>
      </c>
      <c r="O8" s="15" t="s">
        <v>44</v>
      </c>
      <c r="P8" s="15" t="str">
        <f>IF(OR(ISNUMBER(MATCH(O8,'Rinks for 5 groups'!$D:$D,0)),ISNUMBER(MATCH(O8,'Rinks for 5 groups'!$E:$E,0)),ISNUMBER(MATCH(O8,'Rinks for 5 groups'!$F:$F,0)),ISNUMBER(MATCH(O8,'Rinks for 5 groups'!$G:$G,0)),ISNUMBER(MATCH(O8,'Rinks for 5 groups'!$H:$H,0)),ISNUMBER(MATCH(O8,'Rinks for 5 groups'!$I:$I,0))),"Yes","")</f>
        <v>Yes</v>
      </c>
      <c r="Q8" s="15" t="s">
        <v>52</v>
      </c>
      <c r="R8" s="15" t="str">
        <f>IF(OR(ISNUMBER(MATCH(Q8,'Rinks for 5 groups'!$D:$D,0)),ISNUMBER(MATCH(Q8,'Rinks for 5 groups'!$E:$E,0)),ISNUMBER(MATCH(Q8,'Rinks for 5 groups'!$F:$F,0)),ISNUMBER(MATCH(Q8,'Rinks for 5 groups'!$G:$G,0)),ISNUMBER(MATCH(Q8,'Rinks for 5 groups'!$H:$H,0)),ISNUMBER(MATCH(Q8,'Rinks for 5 groups'!$I:$I,0))),"Yes","")</f>
        <v>Yes</v>
      </c>
      <c r="S8" s="15" t="s">
        <v>221</v>
      </c>
      <c r="T8" s="15" t="str">
        <f>IF(OR(ISNUMBER(MATCH(S8,'Rinks for 5 groups'!$D:$D,0)),ISNUMBER(MATCH(S8,'Rinks for 5 groups'!$E:$E,0)),ISNUMBER(MATCH(S8,'Rinks for 5 groups'!$F:$F,0)),ISNUMBER(MATCH(S8,'Rinks for 5 groups'!$G:$G,0)),ISNUMBER(MATCH(S8,'Rinks for 5 groups'!$H:$H,0)),ISNUMBER(MATCH(S8,'Rinks for 5 groups'!$I:$I,0))),"Yes","")</f>
        <v/>
      </c>
      <c r="U8" s="15" t="s">
        <v>227</v>
      </c>
      <c r="V8" s="15" t="str">
        <f>IF(OR(ISNUMBER(MATCH(U8,'Rinks for 5 groups'!$D:$D,0)),ISNUMBER(MATCH(U8,'Rinks for 5 groups'!$E:$E,0)),ISNUMBER(MATCH(U8,'Rinks for 5 groups'!$F:$F,0)),ISNUMBER(MATCH(U8,'Rinks for 5 groups'!$G:$G,0)),ISNUMBER(MATCH(U8,'Rinks for 5 groups'!$H:$H,0)),ISNUMBER(MATCH(U8,'Rinks for 5 groups'!$I:$I,0))),"Yes","")</f>
        <v/>
      </c>
      <c r="W8" s="15" t="s">
        <v>233</v>
      </c>
      <c r="X8" s="15" t="str">
        <f>IF(OR(ISNUMBER(MATCH(W8,'Rinks for 5 groups'!$D:$D,0)),ISNUMBER(MATCH(W8,'Rinks for 5 groups'!$E:$E,0)),ISNUMBER(MATCH(W8,'Rinks for 5 groups'!$F:$F,0)),ISNUMBER(MATCH(W8,'Rinks for 5 groups'!$G:$G,0)),ISNUMBER(MATCH(W8,'Rinks for 5 groups'!$H:$H,0)),ISNUMBER(MATCH(W8,'Rinks for 5 groups'!$I:$I,0))),"Yes","")</f>
        <v>Yes</v>
      </c>
      <c r="AC8" s="15" t="str">
        <f>IF(OR(ISNUMBER(MATCH(AB8,'Rinks for 5 groups'!$D:$D,0)),ISNUMBER(MATCH(AB8,'Rinks for 5 groups'!$E:$E,0)),ISNUMBER(MATCH(AB8,'Rinks for 5 groups'!$F:$F,0)),ISNUMBER(MATCH(AB8,'Rinks for 5 groups'!$G:$G,0)),ISNUMBER(MATCH(AB8,'Rinks for 5 groups'!$H:$H,0)),ISNUMBER(MATCH(AB8,'Rinks for 5 groups'!$I:$I,0))),"Yes","")</f>
        <v/>
      </c>
      <c r="AE8" s="15" t="str">
        <f>IF(OR(ISNUMBER(MATCH(AD8,'Rinks for 5 groups'!$D:$D,0)),ISNUMBER(MATCH(AD8,'Rinks for 5 groups'!$E:$E,0)),ISNUMBER(MATCH(AD8,'Rinks for 5 groups'!$F:$F,0)),ISNUMBER(MATCH(AD8,'Rinks for 5 groups'!$G:$G,0)),ISNUMBER(MATCH(AD8,'Rinks for 5 groups'!$H:$H,0)),ISNUMBER(MATCH(AD8,'Rinks for 5 groups'!$I:$I,0))),"Yes","")</f>
        <v/>
      </c>
      <c r="AG8" s="15" t="str">
        <f>IF(OR(ISNUMBER(MATCH(AF8,'Rinks for 5 groups'!$D:$D,0)),ISNUMBER(MATCH(AF8,'Rinks for 5 groups'!$E:$E,0)),ISNUMBER(MATCH(AF8,'Rinks for 5 groups'!$F:$F,0)),ISNUMBER(MATCH(AF8,'Rinks for 5 groups'!$G:$G,0)),ISNUMBER(MATCH(AF8,'Rinks for 5 groups'!$H:$H,0)),ISNUMBER(MATCH(AF8,'Rinks for 5 groups'!$I:$I,0))),"Yes","")</f>
        <v/>
      </c>
      <c r="AI8" s="15" t="str">
        <f>IF(OR(ISNUMBER(MATCH(AH8,'Rinks for 5 groups'!$D:$D,0)),ISNUMBER(MATCH(AH8,'Rinks for 5 groups'!$E:$E,0)),ISNUMBER(MATCH(AH8,'Rinks for 5 groups'!$F:$F,0)),ISNUMBER(MATCH(AH8,'Rinks for 5 groups'!$G:$G,0)),ISNUMBER(MATCH(AH8,'Rinks for 5 groups'!$H:$H,0)),ISNUMBER(MATCH(AH8,'Rinks for 5 groups'!$I:$I,0))),"Yes","")</f>
        <v/>
      </c>
      <c r="AK8" s="15" t="str">
        <f>IF(OR(ISNUMBER(MATCH(AJ8,'Rinks for 5 groups'!$D:$D,0)),ISNUMBER(MATCH(AJ8,'Rinks for 5 groups'!$E:$E,0)),ISNUMBER(MATCH(AJ8,'Rinks for 5 groups'!$F:$F,0)),ISNUMBER(MATCH(AJ8,'Rinks for 5 groups'!$G:$G,0)),ISNUMBER(MATCH(AJ8,'Rinks for 5 groups'!$H:$H,0)),ISNUMBER(MATCH(AJ8,'Rinks for 5 groups'!$I:$I,0))),"Yes","")</f>
        <v/>
      </c>
      <c r="AQ8" s="15" t="e">
        <f t="shared" si="0"/>
        <v>#VALUE!</v>
      </c>
      <c r="AR8" s="15" t="e">
        <f t="shared" si="1"/>
        <v>#VALUE!</v>
      </c>
    </row>
    <row r="9" spans="2:47">
      <c r="B9" s="15" t="s">
        <v>14</v>
      </c>
      <c r="C9" s="15" t="str">
        <f>IF(OR(ISNUMBER(MATCH(B9,'Rinks for 5 groups'!$D:$D,0)),ISNUMBER(MATCH(B9,'Rinks for 5 groups'!$E:$E,0)),ISNUMBER(MATCH(B9,'Rinks for 5 groups'!$F:$F,0)),ISNUMBER(MATCH(B9,'Rinks for 5 groups'!$G:$G,0)),ISNUMBER(MATCH(B9,'Rinks for 5 groups'!$H:$H,0)),ISNUMBER(MATCH(B9,'Rinks for 5 groups'!$I:$I,0))),"Yes","")</f>
        <v>Yes</v>
      </c>
      <c r="D9" s="15" t="s">
        <v>22</v>
      </c>
      <c r="E9" s="15" t="str">
        <f>IF(OR(ISNUMBER(MATCH(D9,'Rinks for 5 groups'!$D:$D,0)),ISNUMBER(MATCH(D9,'Rinks for 5 groups'!$E:$E,0)),ISNUMBER(MATCH(D9,'Rinks for 5 groups'!$F:$F,0)),ISNUMBER(MATCH(D9,'Rinks for 5 groups'!$G:$G,0)),ISNUMBER(MATCH(D9,'Rinks for 5 groups'!$H:$H,0)),ISNUMBER(MATCH(D9,'Rinks for 5 groups'!$I:$I,0))),"Yes","")</f>
        <v>Yes</v>
      </c>
      <c r="F9" s="15" t="s">
        <v>73</v>
      </c>
      <c r="G9" s="15" t="str">
        <f>IF(OR(ISNUMBER(MATCH(F9,'Rinks for 5 groups'!$D:$D,0)),ISNUMBER(MATCH(F9,'Rinks for 5 groups'!$E:$E,0)),ISNUMBER(MATCH(F9,'Rinks for 5 groups'!$F:$F,0)),ISNUMBER(MATCH(F9,'Rinks for 5 groups'!$G:$G,0)),ISNUMBER(MATCH(F9,'Rinks for 5 groups'!$H:$H,0)),ISNUMBER(MATCH(F9,'Rinks for 5 groups'!$I:$I,0))),"Yes","")</f>
        <v>Yes</v>
      </c>
      <c r="H9" s="15" t="s">
        <v>204</v>
      </c>
      <c r="I9" s="15" t="str">
        <f>IF(OR(ISNUMBER(MATCH(H9,'Rinks for 5 groups'!$D:$D,0)),ISNUMBER(MATCH(H9,'Rinks for 5 groups'!$E:$E,0)),ISNUMBER(MATCH(H9,'Rinks for 5 groups'!$F:$F,0)),ISNUMBER(MATCH(H9,'Rinks for 5 groups'!$G:$G,0)),ISNUMBER(MATCH(H9,'Rinks for 5 groups'!$H:$H,0)),ISNUMBER(MATCH(H9,'Rinks for 5 groups'!$I:$I,0))),"Yes","")</f>
        <v>Yes</v>
      </c>
      <c r="J9" s="15" t="s">
        <v>34</v>
      </c>
      <c r="K9" s="15" t="str">
        <f>IF(OR(ISNUMBER(MATCH(J9,'Rinks for 5 groups'!$D:$D,0)),ISNUMBER(MATCH(J9,'Rinks for 5 groups'!$E:$E,0)),ISNUMBER(MATCH(J9,'Rinks for 5 groups'!$F:$F,0)),ISNUMBER(MATCH(J9,'Rinks for 5 groups'!$G:$G,0)),ISNUMBER(MATCH(J9,'Rinks for 5 groups'!$H:$H,0)),ISNUMBER(MATCH(J9,'Rinks for 5 groups'!$I:$I,0))),"Yes","")</f>
        <v>Yes</v>
      </c>
      <c r="O9" s="15" t="s">
        <v>45</v>
      </c>
      <c r="P9" s="15" t="str">
        <f>IF(OR(ISNUMBER(MATCH(O9,'Rinks for 5 groups'!$D:$D,0)),ISNUMBER(MATCH(O9,'Rinks for 5 groups'!$E:$E,0)),ISNUMBER(MATCH(O9,'Rinks for 5 groups'!$F:$F,0)),ISNUMBER(MATCH(O9,'Rinks for 5 groups'!$G:$G,0)),ISNUMBER(MATCH(O9,'Rinks for 5 groups'!$H:$H,0)),ISNUMBER(MATCH(O9,'Rinks for 5 groups'!$I:$I,0))),"Yes","")</f>
        <v/>
      </c>
      <c r="Q9" s="15" t="s">
        <v>53</v>
      </c>
      <c r="R9" s="15" t="str">
        <f>IF(OR(ISNUMBER(MATCH(Q9,'Rinks for 5 groups'!$D:$D,0)),ISNUMBER(MATCH(Q9,'Rinks for 5 groups'!$E:$E,0)),ISNUMBER(MATCH(Q9,'Rinks for 5 groups'!$F:$F,0)),ISNUMBER(MATCH(Q9,'Rinks for 5 groups'!$G:$G,0)),ISNUMBER(MATCH(Q9,'Rinks for 5 groups'!$H:$H,0)),ISNUMBER(MATCH(Q9,'Rinks for 5 groups'!$I:$I,0))),"Yes","")</f>
        <v/>
      </c>
      <c r="S9" s="15" t="s">
        <v>222</v>
      </c>
      <c r="T9" s="15" t="str">
        <f>IF(OR(ISNUMBER(MATCH(S9,'Rinks for 5 groups'!$D:$D,0)),ISNUMBER(MATCH(S9,'Rinks for 5 groups'!$E:$E,0)),ISNUMBER(MATCH(S9,'Rinks for 5 groups'!$F:$F,0)),ISNUMBER(MATCH(S9,'Rinks for 5 groups'!$G:$G,0)),ISNUMBER(MATCH(S9,'Rinks for 5 groups'!$H:$H,0)),ISNUMBER(MATCH(S9,'Rinks for 5 groups'!$I:$I,0))),"Yes","")</f>
        <v>Yes</v>
      </c>
      <c r="U9" s="15" t="s">
        <v>228</v>
      </c>
      <c r="V9" s="15" t="str">
        <f>IF(OR(ISNUMBER(MATCH(U9,'Rinks for 5 groups'!$D:$D,0)),ISNUMBER(MATCH(U9,'Rinks for 5 groups'!$E:$E,0)),ISNUMBER(MATCH(U9,'Rinks for 5 groups'!$F:$F,0)),ISNUMBER(MATCH(U9,'Rinks for 5 groups'!$G:$G,0)),ISNUMBER(MATCH(U9,'Rinks for 5 groups'!$H:$H,0)),ISNUMBER(MATCH(U9,'Rinks for 5 groups'!$I:$I,0))),"Yes","")</f>
        <v/>
      </c>
      <c r="W9" s="15" t="s">
        <v>234</v>
      </c>
      <c r="X9" s="15" t="str">
        <f>IF(OR(ISNUMBER(MATCH(W9,'Rinks for 5 groups'!$D:$D,0)),ISNUMBER(MATCH(W9,'Rinks for 5 groups'!$E:$E,0)),ISNUMBER(MATCH(W9,'Rinks for 5 groups'!$F:$F,0)),ISNUMBER(MATCH(W9,'Rinks for 5 groups'!$G:$G,0)),ISNUMBER(MATCH(W9,'Rinks for 5 groups'!$H:$H,0)),ISNUMBER(MATCH(W9,'Rinks for 5 groups'!$I:$I,0))),"Yes","")</f>
        <v/>
      </c>
      <c r="AB9" s="15" t="s">
        <v>253</v>
      </c>
      <c r="AC9" s="15" t="str">
        <f>IF(OR(ISNUMBER(MATCH(AB9,'Rinks for 5 groups'!$D:$D,0)),ISNUMBER(MATCH(AB9,'Rinks for 5 groups'!$E:$E,0)),ISNUMBER(MATCH(AB9,'Rinks for 5 groups'!$F:$F,0)),ISNUMBER(MATCH(AB9,'Rinks for 5 groups'!$G:$G,0)),ISNUMBER(MATCH(AB9,'Rinks for 5 groups'!$H:$H,0)),ISNUMBER(MATCH(AB9,'Rinks for 5 groups'!$I:$I,0))),"Yes","")</f>
        <v/>
      </c>
      <c r="AD9" s="15" t="s">
        <v>263</v>
      </c>
      <c r="AE9" s="15" t="str">
        <f>IF(OR(ISNUMBER(MATCH(AD9,'Rinks for 5 groups'!$D:$D,0)),ISNUMBER(MATCH(AD9,'Rinks for 5 groups'!$E:$E,0)),ISNUMBER(MATCH(AD9,'Rinks for 5 groups'!$F:$F,0)),ISNUMBER(MATCH(AD9,'Rinks for 5 groups'!$G:$G,0)),ISNUMBER(MATCH(AD9,'Rinks for 5 groups'!$H:$H,0)),ISNUMBER(MATCH(AD9,'Rinks for 5 groups'!$I:$I,0))),"Yes","")</f>
        <v>Yes</v>
      </c>
      <c r="AF9" s="15" t="s">
        <v>315</v>
      </c>
      <c r="AG9" s="15" t="str">
        <f>IF(OR(ISNUMBER(MATCH(AF9,'Rinks for 5 groups'!$D:$D,0)),ISNUMBER(MATCH(AF9,'Rinks for 5 groups'!$E:$E,0)),ISNUMBER(MATCH(AF9,'Rinks for 5 groups'!$F:$F,0)),ISNUMBER(MATCH(AF9,'Rinks for 5 groups'!$G:$G,0)),ISNUMBER(MATCH(AF9,'Rinks for 5 groups'!$H:$H,0)),ISNUMBER(MATCH(AF9,'Rinks for 5 groups'!$I:$I,0))),"Yes","")</f>
        <v/>
      </c>
      <c r="AH9" s="15" t="s">
        <v>282</v>
      </c>
      <c r="AI9" s="15" t="str">
        <f>IF(OR(ISNUMBER(MATCH(AH9,'Rinks for 5 groups'!$D:$D,0)),ISNUMBER(MATCH(AH9,'Rinks for 5 groups'!$E:$E,0)),ISNUMBER(MATCH(AH9,'Rinks for 5 groups'!$F:$F,0)),ISNUMBER(MATCH(AH9,'Rinks for 5 groups'!$G:$G,0)),ISNUMBER(MATCH(AH9,'Rinks for 5 groups'!$H:$H,0)),ISNUMBER(MATCH(AH9,'Rinks for 5 groups'!$I:$I,0))),"Yes","")</f>
        <v>Yes</v>
      </c>
      <c r="AJ9" s="15" t="s">
        <v>289</v>
      </c>
      <c r="AK9" s="15" t="str">
        <f>IF(OR(ISNUMBER(MATCH(AJ9,'Rinks for 5 groups'!$D:$D,0)),ISNUMBER(MATCH(AJ9,'Rinks for 5 groups'!$E:$E,0)),ISNUMBER(MATCH(AJ9,'Rinks for 5 groups'!$F:$F,0)),ISNUMBER(MATCH(AJ9,'Rinks for 5 groups'!$G:$G,0)),ISNUMBER(MATCH(AJ9,'Rinks for 5 groups'!$H:$H,0)),ISNUMBER(MATCH(AJ9,'Rinks for 5 groups'!$I:$I,0))),"Yes","")</f>
        <v>Yes</v>
      </c>
      <c r="AQ9" s="15">
        <f t="shared" si="0"/>
        <v>106</v>
      </c>
      <c r="AR9" s="15">
        <f t="shared" si="1"/>
        <v>107</v>
      </c>
    </row>
    <row r="10" spans="2:47">
      <c r="B10" s="15" t="s">
        <v>15</v>
      </c>
      <c r="C10" s="15" t="str">
        <f>IF(OR(ISNUMBER(MATCH(B10,'Rinks for 5 groups'!$D:$D,0)),ISNUMBER(MATCH(B10,'Rinks for 5 groups'!$E:$E,0)),ISNUMBER(MATCH(B10,'Rinks for 5 groups'!$F:$F,0)),ISNUMBER(MATCH(B10,'Rinks for 5 groups'!$G:$G,0)),ISNUMBER(MATCH(B10,'Rinks for 5 groups'!$H:$H,0)),ISNUMBER(MATCH(B10,'Rinks for 5 groups'!$I:$I,0))),"Yes","")</f>
        <v/>
      </c>
      <c r="D10" s="15" t="s">
        <v>293</v>
      </c>
      <c r="E10" s="15" t="str">
        <f>IF(OR(ISNUMBER(MATCH(D10,'Rinks for 5 groups'!$D:$D,0)),ISNUMBER(MATCH(D10,'Rinks for 5 groups'!$E:$E,0)),ISNUMBER(MATCH(D10,'Rinks for 5 groups'!$F:$F,0)),ISNUMBER(MATCH(D10,'Rinks for 5 groups'!$G:$G,0)),ISNUMBER(MATCH(D10,'Rinks for 5 groups'!$H:$H,0)),ISNUMBER(MATCH(D10,'Rinks for 5 groups'!$I:$I,0))),"Yes","")</f>
        <v/>
      </c>
      <c r="F10" s="15" t="s">
        <v>74</v>
      </c>
      <c r="G10" s="15" t="str">
        <f>IF(OR(ISNUMBER(MATCH(F10,'Rinks for 5 groups'!$D:$D,0)),ISNUMBER(MATCH(F10,'Rinks for 5 groups'!$E:$E,0)),ISNUMBER(MATCH(F10,'Rinks for 5 groups'!$F:$F,0)),ISNUMBER(MATCH(F10,'Rinks for 5 groups'!$G:$G,0)),ISNUMBER(MATCH(F10,'Rinks for 5 groups'!$H:$H,0)),ISNUMBER(MATCH(F10,'Rinks for 5 groups'!$I:$I,0))),"Yes","")</f>
        <v/>
      </c>
      <c r="H10" s="15" t="s">
        <v>205</v>
      </c>
      <c r="I10" s="15" t="str">
        <f>IF(OR(ISNUMBER(MATCH(H10,'Rinks for 5 groups'!$D:$D,0)),ISNUMBER(MATCH(H10,'Rinks for 5 groups'!$E:$E,0)),ISNUMBER(MATCH(H10,'Rinks for 5 groups'!$F:$F,0)),ISNUMBER(MATCH(H10,'Rinks for 5 groups'!$G:$G,0)),ISNUMBER(MATCH(H10,'Rinks for 5 groups'!$H:$H,0)),ISNUMBER(MATCH(H10,'Rinks for 5 groups'!$I:$I,0))),"Yes","")</f>
        <v/>
      </c>
      <c r="J10" s="15" t="s">
        <v>35</v>
      </c>
      <c r="K10" s="15" t="str">
        <f>IF(OR(ISNUMBER(MATCH(J10,'Rinks for 5 groups'!$D:$D,0)),ISNUMBER(MATCH(J10,'Rinks for 5 groups'!$E:$E,0)),ISNUMBER(MATCH(J10,'Rinks for 5 groups'!$F:$F,0)),ISNUMBER(MATCH(J10,'Rinks for 5 groups'!$G:$G,0)),ISNUMBER(MATCH(J10,'Rinks for 5 groups'!$H:$H,0)),ISNUMBER(MATCH(J10,'Rinks for 5 groups'!$I:$I,0))),"Yes","")</f>
        <v/>
      </c>
      <c r="O10" s="15" t="s">
        <v>46</v>
      </c>
      <c r="P10" s="15" t="str">
        <f>IF(OR(ISNUMBER(MATCH(O10,'Rinks for 5 groups'!$D:$D,0)),ISNUMBER(MATCH(O10,'Rinks for 5 groups'!$E:$E,0)),ISNUMBER(MATCH(O10,'Rinks for 5 groups'!$F:$F,0)),ISNUMBER(MATCH(O10,'Rinks for 5 groups'!$G:$G,0)),ISNUMBER(MATCH(O10,'Rinks for 5 groups'!$H:$H,0)),ISNUMBER(MATCH(O10,'Rinks for 5 groups'!$I:$I,0))),"Yes","")</f>
        <v/>
      </c>
      <c r="Q10" s="15" t="s">
        <v>299</v>
      </c>
      <c r="R10" s="15" t="str">
        <f>IF(OR(ISNUMBER(MATCH(Q10,'Rinks for 5 groups'!$D:$D,0)),ISNUMBER(MATCH(Q10,'Rinks for 5 groups'!$E:$E,0)),ISNUMBER(MATCH(Q10,'Rinks for 5 groups'!$F:$F,0)),ISNUMBER(MATCH(Q10,'Rinks for 5 groups'!$G:$G,0)),ISNUMBER(MATCH(Q10,'Rinks for 5 groups'!$H:$H,0)),ISNUMBER(MATCH(Q10,'Rinks for 5 groups'!$I:$I,0))),"Yes","")</f>
        <v/>
      </c>
      <c r="S10" s="15" t="s">
        <v>303</v>
      </c>
      <c r="T10" s="15" t="str">
        <f>IF(OR(ISNUMBER(MATCH(S10,'Rinks for 5 groups'!$D:$D,0)),ISNUMBER(MATCH(S10,'Rinks for 5 groups'!$E:$E,0)),ISNUMBER(MATCH(S10,'Rinks for 5 groups'!$F:$F,0)),ISNUMBER(MATCH(S10,'Rinks for 5 groups'!$G:$G,0)),ISNUMBER(MATCH(S10,'Rinks for 5 groups'!$H:$H,0)),ISNUMBER(MATCH(S10,'Rinks for 5 groups'!$I:$I,0))),"Yes","")</f>
        <v/>
      </c>
      <c r="U10" s="15" t="s">
        <v>229</v>
      </c>
      <c r="V10" s="15" t="str">
        <f>IF(OR(ISNUMBER(MATCH(U10,'Rinks for 5 groups'!$D:$D,0)),ISNUMBER(MATCH(U10,'Rinks for 5 groups'!$E:$E,0)),ISNUMBER(MATCH(U10,'Rinks for 5 groups'!$F:$F,0)),ISNUMBER(MATCH(U10,'Rinks for 5 groups'!$G:$G,0)),ISNUMBER(MATCH(U10,'Rinks for 5 groups'!$H:$H,0)),ISNUMBER(MATCH(U10,'Rinks for 5 groups'!$I:$I,0))),"Yes","")</f>
        <v/>
      </c>
      <c r="W10" s="15" t="s">
        <v>235</v>
      </c>
      <c r="X10" s="15" t="str">
        <f>IF(OR(ISNUMBER(MATCH(W10,'Rinks for 5 groups'!$D:$D,0)),ISNUMBER(MATCH(W10,'Rinks for 5 groups'!$E:$E,0)),ISNUMBER(MATCH(W10,'Rinks for 5 groups'!$F:$F,0)),ISNUMBER(MATCH(W10,'Rinks for 5 groups'!$G:$G,0)),ISNUMBER(MATCH(W10,'Rinks for 5 groups'!$H:$H,0)),ISNUMBER(MATCH(W10,'Rinks for 5 groups'!$I:$I,0))),"Yes","")</f>
        <v/>
      </c>
      <c r="AB10" s="15" t="s">
        <v>254</v>
      </c>
      <c r="AC10" s="15" t="str">
        <f>IF(OR(ISNUMBER(MATCH(AB10,'Rinks for 5 groups'!$D:$D,0)),ISNUMBER(MATCH(AB10,'Rinks for 5 groups'!$E:$E,0)),ISNUMBER(MATCH(AB10,'Rinks for 5 groups'!$F:$F,0)),ISNUMBER(MATCH(AB10,'Rinks for 5 groups'!$G:$G,0)),ISNUMBER(MATCH(AB10,'Rinks for 5 groups'!$H:$H,0)),ISNUMBER(MATCH(AB10,'Rinks for 5 groups'!$I:$I,0))),"Yes","")</f>
        <v/>
      </c>
      <c r="AD10" s="15" t="s">
        <v>264</v>
      </c>
      <c r="AE10" s="15" t="str">
        <f>IF(OR(ISNUMBER(MATCH(AD10,'Rinks for 5 groups'!$D:$D,0)),ISNUMBER(MATCH(AD10,'Rinks for 5 groups'!$E:$E,0)),ISNUMBER(MATCH(AD10,'Rinks for 5 groups'!$F:$F,0)),ISNUMBER(MATCH(AD10,'Rinks for 5 groups'!$G:$G,0)),ISNUMBER(MATCH(AD10,'Rinks for 5 groups'!$H:$H,0)),ISNUMBER(MATCH(AD10,'Rinks for 5 groups'!$I:$I,0))),"Yes","")</f>
        <v/>
      </c>
      <c r="AF10" s="15" t="s">
        <v>316</v>
      </c>
      <c r="AG10" s="15" t="str">
        <f>IF(OR(ISNUMBER(MATCH(AF10,'Rinks for 5 groups'!$D:$D,0)),ISNUMBER(MATCH(AF10,'Rinks for 5 groups'!$E:$E,0)),ISNUMBER(MATCH(AF10,'Rinks for 5 groups'!$F:$F,0)),ISNUMBER(MATCH(AF10,'Rinks for 5 groups'!$G:$G,0)),ISNUMBER(MATCH(AF10,'Rinks for 5 groups'!$H:$H,0)),ISNUMBER(MATCH(AF10,'Rinks for 5 groups'!$I:$I,0))),"Yes","")</f>
        <v/>
      </c>
      <c r="AH10" s="15" t="s">
        <v>322</v>
      </c>
      <c r="AI10" s="15" t="str">
        <f>IF(OR(ISNUMBER(MATCH(AH10,'Rinks for 5 groups'!$D:$D,0)),ISNUMBER(MATCH(AH10,'Rinks for 5 groups'!$E:$E,0)),ISNUMBER(MATCH(AH10,'Rinks for 5 groups'!$F:$F,0)),ISNUMBER(MATCH(AH10,'Rinks for 5 groups'!$G:$G,0)),ISNUMBER(MATCH(AH10,'Rinks for 5 groups'!$H:$H,0)),ISNUMBER(MATCH(AH10,'Rinks for 5 groups'!$I:$I,0))),"Yes","")</f>
        <v/>
      </c>
      <c r="AJ10" s="15" t="s">
        <v>290</v>
      </c>
      <c r="AK10" s="15" t="str">
        <f>IF(OR(ISNUMBER(MATCH(AJ10,'Rinks for 5 groups'!$D:$D,0)),ISNUMBER(MATCH(AJ10,'Rinks for 5 groups'!$E:$E,0)),ISNUMBER(MATCH(AJ10,'Rinks for 5 groups'!$F:$F,0)),ISNUMBER(MATCH(AJ10,'Rinks for 5 groups'!$G:$G,0)),ISNUMBER(MATCH(AJ10,'Rinks for 5 groups'!$H:$H,0)),ISNUMBER(MATCH(AJ10,'Rinks for 5 groups'!$I:$I,0))),"Yes","")</f>
        <v/>
      </c>
      <c r="AQ10" s="15">
        <f t="shared" si="0"/>
        <v>106</v>
      </c>
      <c r="AR10" s="15">
        <f t="shared" si="1"/>
        <v>108</v>
      </c>
    </row>
    <row r="11" spans="2:47">
      <c r="B11" s="15" t="s">
        <v>16</v>
      </c>
      <c r="C11" s="15" t="str">
        <f>IF(OR(ISNUMBER(MATCH(B11,'Rinks for 5 groups'!$D:$D,0)),ISNUMBER(MATCH(B11,'Rinks for 5 groups'!$E:$E,0)),ISNUMBER(MATCH(B11,'Rinks for 5 groups'!$F:$F,0)),ISNUMBER(MATCH(B11,'Rinks for 5 groups'!$G:$G,0)),ISNUMBER(MATCH(B11,'Rinks for 5 groups'!$H:$H,0)),ISNUMBER(MATCH(B11,'Rinks for 5 groups'!$I:$I,0))),"Yes","")</f>
        <v/>
      </c>
      <c r="D11" s="15" t="s">
        <v>294</v>
      </c>
      <c r="E11" s="15" t="str">
        <f>IF(OR(ISNUMBER(MATCH(D11,'Rinks for 5 groups'!$D:$D,0)),ISNUMBER(MATCH(D11,'Rinks for 5 groups'!$E:$E,0)),ISNUMBER(MATCH(D11,'Rinks for 5 groups'!$F:$F,0)),ISNUMBER(MATCH(D11,'Rinks for 5 groups'!$G:$G,0)),ISNUMBER(MATCH(D11,'Rinks for 5 groups'!$H:$H,0)),ISNUMBER(MATCH(D11,'Rinks for 5 groups'!$I:$I,0))),"Yes","")</f>
        <v/>
      </c>
      <c r="F11" s="15" t="s">
        <v>75</v>
      </c>
      <c r="G11" s="15" t="str">
        <f>IF(OR(ISNUMBER(MATCH(F11,'Rinks for 5 groups'!$D:$D,0)),ISNUMBER(MATCH(F11,'Rinks for 5 groups'!$E:$E,0)),ISNUMBER(MATCH(F11,'Rinks for 5 groups'!$F:$F,0)),ISNUMBER(MATCH(F11,'Rinks for 5 groups'!$G:$G,0)),ISNUMBER(MATCH(F11,'Rinks for 5 groups'!$H:$H,0)),ISNUMBER(MATCH(F11,'Rinks for 5 groups'!$I:$I,0))),"Yes","")</f>
        <v/>
      </c>
      <c r="H11" s="15" t="s">
        <v>206</v>
      </c>
      <c r="I11" s="15" t="str">
        <f>IF(OR(ISNUMBER(MATCH(H11,'Rinks for 5 groups'!$D:$D,0)),ISNUMBER(MATCH(H11,'Rinks for 5 groups'!$E:$E,0)),ISNUMBER(MATCH(H11,'Rinks for 5 groups'!$F:$F,0)),ISNUMBER(MATCH(H11,'Rinks for 5 groups'!$G:$G,0)),ISNUMBER(MATCH(H11,'Rinks for 5 groups'!$H:$H,0)),ISNUMBER(MATCH(H11,'Rinks for 5 groups'!$I:$I,0))),"Yes","")</f>
        <v/>
      </c>
      <c r="J11" s="15" t="s">
        <v>36</v>
      </c>
      <c r="K11" s="15" t="str">
        <f>IF(OR(ISNUMBER(MATCH(J11,'Rinks for 5 groups'!$D:$D,0)),ISNUMBER(MATCH(J11,'Rinks for 5 groups'!$E:$E,0)),ISNUMBER(MATCH(J11,'Rinks for 5 groups'!$F:$F,0)),ISNUMBER(MATCH(J11,'Rinks for 5 groups'!$G:$G,0)),ISNUMBER(MATCH(J11,'Rinks for 5 groups'!$H:$H,0)),ISNUMBER(MATCH(J11,'Rinks for 5 groups'!$I:$I,0))),"Yes","")</f>
        <v/>
      </c>
      <c r="P11" s="15" t="str">
        <f>IF(OR(ISNUMBER(MATCH(O11,'Rinks for 5 groups'!$D:$D,0)),ISNUMBER(MATCH(O11,'Rinks for 5 groups'!$E:$E,0)),ISNUMBER(MATCH(O11,'Rinks for 5 groups'!$F:$F,0)),ISNUMBER(MATCH(O11,'Rinks for 5 groups'!$G:$G,0)),ISNUMBER(MATCH(O11,'Rinks for 5 groups'!$H:$H,0)),ISNUMBER(MATCH(O11,'Rinks for 5 groups'!$I:$I,0))),"Yes","")</f>
        <v/>
      </c>
      <c r="Q11" s="15" t="s">
        <v>300</v>
      </c>
      <c r="R11" s="15" t="str">
        <f>IF(OR(ISNUMBER(MATCH(Q11,'Rinks for 5 groups'!$D:$D,0)),ISNUMBER(MATCH(Q11,'Rinks for 5 groups'!$E:$E,0)),ISNUMBER(MATCH(Q11,'Rinks for 5 groups'!$F:$F,0)),ISNUMBER(MATCH(Q11,'Rinks for 5 groups'!$G:$G,0)),ISNUMBER(MATCH(Q11,'Rinks for 5 groups'!$H:$H,0)),ISNUMBER(MATCH(Q11,'Rinks for 5 groups'!$I:$I,0))),"Yes","")</f>
        <v/>
      </c>
      <c r="S11" s="15" t="s">
        <v>304</v>
      </c>
      <c r="T11" s="15" t="str">
        <f>IF(OR(ISNUMBER(MATCH(S11,'Rinks for 5 groups'!$D:$D,0)),ISNUMBER(MATCH(S11,'Rinks for 5 groups'!$E:$E,0)),ISNUMBER(MATCH(S11,'Rinks for 5 groups'!$F:$F,0)),ISNUMBER(MATCH(S11,'Rinks for 5 groups'!$G:$G,0)),ISNUMBER(MATCH(S11,'Rinks for 5 groups'!$H:$H,0)),ISNUMBER(MATCH(S11,'Rinks for 5 groups'!$I:$I,0))),"Yes","")</f>
        <v/>
      </c>
      <c r="U11" s="15" t="s">
        <v>305</v>
      </c>
      <c r="V11" s="15" t="str">
        <f>IF(OR(ISNUMBER(MATCH(U11,'Rinks for 5 groups'!$D:$D,0)),ISNUMBER(MATCH(U11,'Rinks for 5 groups'!$E:$E,0)),ISNUMBER(MATCH(U11,'Rinks for 5 groups'!$F:$F,0)),ISNUMBER(MATCH(U11,'Rinks for 5 groups'!$G:$G,0)),ISNUMBER(MATCH(U11,'Rinks for 5 groups'!$H:$H,0)),ISNUMBER(MATCH(U11,'Rinks for 5 groups'!$I:$I,0))),"Yes","")</f>
        <v/>
      </c>
      <c r="W11" s="15" t="s">
        <v>236</v>
      </c>
      <c r="X11" s="15" t="str">
        <f>IF(OR(ISNUMBER(MATCH(W11,'Rinks for 5 groups'!$D:$D,0)),ISNUMBER(MATCH(W11,'Rinks for 5 groups'!$E:$E,0)),ISNUMBER(MATCH(W11,'Rinks for 5 groups'!$F:$F,0)),ISNUMBER(MATCH(W11,'Rinks for 5 groups'!$G:$G,0)),ISNUMBER(MATCH(W11,'Rinks for 5 groups'!$H:$H,0)),ISNUMBER(MATCH(W11,'Rinks for 5 groups'!$I:$I,0))),"Yes","")</f>
        <v/>
      </c>
      <c r="AB11" s="15" t="s">
        <v>255</v>
      </c>
      <c r="AC11" s="15" t="str">
        <f>IF(OR(ISNUMBER(MATCH(AB11,'Rinks for 5 groups'!$D:$D,0)),ISNUMBER(MATCH(AB11,'Rinks for 5 groups'!$E:$E,0)),ISNUMBER(MATCH(AB11,'Rinks for 5 groups'!$F:$F,0)),ISNUMBER(MATCH(AB11,'Rinks for 5 groups'!$G:$G,0)),ISNUMBER(MATCH(AB11,'Rinks for 5 groups'!$H:$H,0)),ISNUMBER(MATCH(AB11,'Rinks for 5 groups'!$I:$I,0))),"Yes","")</f>
        <v/>
      </c>
      <c r="AD11" s="15" t="s">
        <v>265</v>
      </c>
      <c r="AE11" s="15" t="str">
        <f>IF(OR(ISNUMBER(MATCH(AD11,'Rinks for 5 groups'!$D:$D,0)),ISNUMBER(MATCH(AD11,'Rinks for 5 groups'!$E:$E,0)),ISNUMBER(MATCH(AD11,'Rinks for 5 groups'!$F:$F,0)),ISNUMBER(MATCH(AD11,'Rinks for 5 groups'!$G:$G,0)),ISNUMBER(MATCH(AD11,'Rinks for 5 groups'!$H:$H,0)),ISNUMBER(MATCH(AD11,'Rinks for 5 groups'!$I:$I,0))),"Yes","")</f>
        <v/>
      </c>
      <c r="AF11" s="15" t="s">
        <v>317</v>
      </c>
      <c r="AG11" s="15" t="str">
        <f>IF(OR(ISNUMBER(MATCH(AF11,'Rinks for 5 groups'!$D:$D,0)),ISNUMBER(MATCH(AF11,'Rinks for 5 groups'!$E:$E,0)),ISNUMBER(MATCH(AF11,'Rinks for 5 groups'!$F:$F,0)),ISNUMBER(MATCH(AF11,'Rinks for 5 groups'!$G:$G,0)),ISNUMBER(MATCH(AF11,'Rinks for 5 groups'!$H:$H,0)),ISNUMBER(MATCH(AF11,'Rinks for 5 groups'!$I:$I,0))),"Yes","")</f>
        <v/>
      </c>
      <c r="AH11" s="15" t="s">
        <v>323</v>
      </c>
      <c r="AI11" s="15" t="str">
        <f>IF(OR(ISNUMBER(MATCH(AH11,'Rinks for 5 groups'!$D:$D,0)),ISNUMBER(MATCH(AH11,'Rinks for 5 groups'!$E:$E,0)),ISNUMBER(MATCH(AH11,'Rinks for 5 groups'!$F:$F,0)),ISNUMBER(MATCH(AH11,'Rinks for 5 groups'!$G:$G,0)),ISNUMBER(MATCH(AH11,'Rinks for 5 groups'!$H:$H,0)),ISNUMBER(MATCH(AH11,'Rinks for 5 groups'!$I:$I,0))),"Yes","")</f>
        <v/>
      </c>
      <c r="AJ11" s="15" t="s">
        <v>329</v>
      </c>
      <c r="AK11" s="15" t="str">
        <f>IF(OR(ISNUMBER(MATCH(AJ11,'Rinks for 5 groups'!$D:$D,0)),ISNUMBER(MATCH(AJ11,'Rinks for 5 groups'!$E:$E,0)),ISNUMBER(MATCH(AJ11,'Rinks for 5 groups'!$F:$F,0)),ISNUMBER(MATCH(AJ11,'Rinks for 5 groups'!$G:$G,0)),ISNUMBER(MATCH(AJ11,'Rinks for 5 groups'!$H:$H,0)),ISNUMBER(MATCH(AJ11,'Rinks for 5 groups'!$I:$I,0))),"Yes","")</f>
        <v/>
      </c>
      <c r="AQ11" s="15">
        <f t="shared" si="0"/>
        <v>106</v>
      </c>
      <c r="AR11" s="15">
        <f t="shared" si="1"/>
        <v>109</v>
      </c>
    </row>
    <row r="12" spans="2:47">
      <c r="B12" s="15" t="s">
        <v>188</v>
      </c>
      <c r="C12" s="15" t="str">
        <f>IF(OR(ISNUMBER(MATCH(B12,'Rinks for 5 groups'!$D:$D,0)),ISNUMBER(MATCH(B12,'Rinks for 5 groups'!$E:$E,0)),ISNUMBER(MATCH(B12,'Rinks for 5 groups'!$F:$F,0)),ISNUMBER(MATCH(B12,'Rinks for 5 groups'!$G:$G,0)),ISNUMBER(MATCH(B12,'Rinks for 5 groups'!$H:$H,0)),ISNUMBER(MATCH(B12,'Rinks for 5 groups'!$I:$I,0))),"Yes","")</f>
        <v/>
      </c>
      <c r="D12" s="15" t="s">
        <v>295</v>
      </c>
      <c r="E12" s="15" t="str">
        <f>IF(OR(ISNUMBER(MATCH(D12,'Rinks for 5 groups'!$D:$D,0)),ISNUMBER(MATCH(D12,'Rinks for 5 groups'!$E:$E,0)),ISNUMBER(MATCH(D12,'Rinks for 5 groups'!$F:$F,0)),ISNUMBER(MATCH(D12,'Rinks for 5 groups'!$G:$G,0)),ISNUMBER(MATCH(D12,'Rinks for 5 groups'!$H:$H,0)),ISNUMBER(MATCH(D12,'Rinks for 5 groups'!$I:$I,0))),"Yes","")</f>
        <v/>
      </c>
      <c r="F12" s="15" t="s">
        <v>296</v>
      </c>
      <c r="G12" s="15" t="str">
        <f>IF(OR(ISNUMBER(MATCH(F12,'Rinks for 5 groups'!$D:$D,0)),ISNUMBER(MATCH(F12,'Rinks for 5 groups'!$E:$E,0)),ISNUMBER(MATCH(F12,'Rinks for 5 groups'!$F:$F,0)),ISNUMBER(MATCH(F12,'Rinks for 5 groups'!$G:$G,0)),ISNUMBER(MATCH(F12,'Rinks for 5 groups'!$H:$H,0)),ISNUMBER(MATCH(F12,'Rinks for 5 groups'!$I:$I,0))),"Yes","")</f>
        <v/>
      </c>
      <c r="H12" s="15" t="s">
        <v>207</v>
      </c>
      <c r="I12" s="15" t="str">
        <f>IF(OR(ISNUMBER(MATCH(H12,'Rinks for 5 groups'!$D:$D,0)),ISNUMBER(MATCH(H12,'Rinks for 5 groups'!$E:$E,0)),ISNUMBER(MATCH(H12,'Rinks for 5 groups'!$F:$F,0)),ISNUMBER(MATCH(H12,'Rinks for 5 groups'!$G:$G,0)),ISNUMBER(MATCH(H12,'Rinks for 5 groups'!$H:$H,0)),ISNUMBER(MATCH(H12,'Rinks for 5 groups'!$I:$I,0))),"Yes","")</f>
        <v/>
      </c>
      <c r="J12" s="15" t="s">
        <v>213</v>
      </c>
      <c r="K12" s="15" t="str">
        <f>IF(OR(ISNUMBER(MATCH(J12,'Rinks for 5 groups'!$D:$D,0)),ISNUMBER(MATCH(J12,'Rinks for 5 groups'!$E:$E,0)),ISNUMBER(MATCH(J12,'Rinks for 5 groups'!$F:$F,0)),ISNUMBER(MATCH(J12,'Rinks for 5 groups'!$G:$G,0)),ISNUMBER(MATCH(J12,'Rinks for 5 groups'!$H:$H,0)),ISNUMBER(MATCH(J12,'Rinks for 5 groups'!$I:$I,0))),"Yes","")</f>
        <v/>
      </c>
      <c r="O12" s="15" t="s">
        <v>47</v>
      </c>
      <c r="P12" s="15" t="str">
        <f>IF(OR(ISNUMBER(MATCH(O12,'Rinks for 5 groups'!$D:$D,0)),ISNUMBER(MATCH(O12,'Rinks for 5 groups'!$E:$E,0)),ISNUMBER(MATCH(O12,'Rinks for 5 groups'!$F:$F,0)),ISNUMBER(MATCH(O12,'Rinks for 5 groups'!$G:$G,0)),ISNUMBER(MATCH(O12,'Rinks for 5 groups'!$H:$H,0)),ISNUMBER(MATCH(O12,'Rinks for 5 groups'!$I:$I,0))),"Yes","")</f>
        <v>Yes</v>
      </c>
      <c r="Q12" s="15" t="s">
        <v>54</v>
      </c>
      <c r="R12" s="15" t="str">
        <f>IF(OR(ISNUMBER(MATCH(Q12,'Rinks for 5 groups'!$D:$D,0)),ISNUMBER(MATCH(Q12,'Rinks for 5 groups'!$E:$E,0)),ISNUMBER(MATCH(Q12,'Rinks for 5 groups'!$F:$F,0)),ISNUMBER(MATCH(Q12,'Rinks for 5 groups'!$G:$G,0)),ISNUMBER(MATCH(Q12,'Rinks for 5 groups'!$H:$H,0)),ISNUMBER(MATCH(Q12,'Rinks for 5 groups'!$I:$I,0))),"Yes","")</f>
        <v/>
      </c>
      <c r="S12" s="15" t="s">
        <v>77</v>
      </c>
      <c r="T12" s="15" t="str">
        <f>IF(OR(ISNUMBER(MATCH(S12,'Rinks for 5 groups'!$D:$D,0)),ISNUMBER(MATCH(S12,'Rinks for 5 groups'!$E:$E,0)),ISNUMBER(MATCH(S12,'Rinks for 5 groups'!$F:$F,0)),ISNUMBER(MATCH(S12,'Rinks for 5 groups'!$G:$G,0)),ISNUMBER(MATCH(S12,'Rinks for 5 groups'!$H:$H,0)),ISNUMBER(MATCH(S12,'Rinks for 5 groups'!$I:$I,0))),"Yes","")</f>
        <v/>
      </c>
      <c r="U12" s="15" t="s">
        <v>230</v>
      </c>
      <c r="V12" s="15" t="str">
        <f>IF(OR(ISNUMBER(MATCH(U12,'Rinks for 5 groups'!$D:$D,0)),ISNUMBER(MATCH(U12,'Rinks for 5 groups'!$E:$E,0)),ISNUMBER(MATCH(U12,'Rinks for 5 groups'!$F:$F,0)),ISNUMBER(MATCH(U12,'Rinks for 5 groups'!$G:$G,0)),ISNUMBER(MATCH(U12,'Rinks for 5 groups'!$H:$H,0)),ISNUMBER(MATCH(U12,'Rinks for 5 groups'!$I:$I,0))),"Yes","")</f>
        <v/>
      </c>
      <c r="W12" s="15" t="s">
        <v>237</v>
      </c>
      <c r="X12" s="15" t="str">
        <f>IF(OR(ISNUMBER(MATCH(W12,'Rinks for 5 groups'!$D:$D,0)),ISNUMBER(MATCH(W12,'Rinks for 5 groups'!$E:$E,0)),ISNUMBER(MATCH(W12,'Rinks for 5 groups'!$F:$F,0)),ISNUMBER(MATCH(W12,'Rinks for 5 groups'!$G:$G,0)),ISNUMBER(MATCH(W12,'Rinks for 5 groups'!$H:$H,0)),ISNUMBER(MATCH(W12,'Rinks for 5 groups'!$I:$I,0))),"Yes","")</f>
        <v/>
      </c>
      <c r="AB12" s="15" t="s">
        <v>256</v>
      </c>
      <c r="AC12" s="15" t="str">
        <f>IF(OR(ISNUMBER(MATCH(AB12,'Rinks for 5 groups'!$D:$D,0)),ISNUMBER(MATCH(AB12,'Rinks for 5 groups'!$E:$E,0)),ISNUMBER(MATCH(AB12,'Rinks for 5 groups'!$F:$F,0)),ISNUMBER(MATCH(AB12,'Rinks for 5 groups'!$G:$G,0)),ISNUMBER(MATCH(AB12,'Rinks for 5 groups'!$H:$H,0)),ISNUMBER(MATCH(AB12,'Rinks for 5 groups'!$I:$I,0))),"Yes","")</f>
        <v/>
      </c>
      <c r="AD12" s="15" t="s">
        <v>266</v>
      </c>
      <c r="AE12" s="15" t="str">
        <f>IF(OR(ISNUMBER(MATCH(AD12,'Rinks for 5 groups'!$D:$D,0)),ISNUMBER(MATCH(AD12,'Rinks for 5 groups'!$E:$E,0)),ISNUMBER(MATCH(AD12,'Rinks for 5 groups'!$F:$F,0)),ISNUMBER(MATCH(AD12,'Rinks for 5 groups'!$G:$G,0)),ISNUMBER(MATCH(AD12,'Rinks for 5 groups'!$H:$H,0)),ISNUMBER(MATCH(AD12,'Rinks for 5 groups'!$I:$I,0))),"Yes","")</f>
        <v/>
      </c>
      <c r="AF12" s="15" t="s">
        <v>318</v>
      </c>
      <c r="AG12" s="15" t="str">
        <f>IF(OR(ISNUMBER(MATCH(AF12,'Rinks for 5 groups'!$D:$D,0)),ISNUMBER(MATCH(AF12,'Rinks for 5 groups'!$E:$E,0)),ISNUMBER(MATCH(AF12,'Rinks for 5 groups'!$F:$F,0)),ISNUMBER(MATCH(AF12,'Rinks for 5 groups'!$G:$G,0)),ISNUMBER(MATCH(AF12,'Rinks for 5 groups'!$H:$H,0)),ISNUMBER(MATCH(AF12,'Rinks for 5 groups'!$I:$I,0))),"Yes","")</f>
        <v/>
      </c>
      <c r="AH12" s="15" t="s">
        <v>324</v>
      </c>
      <c r="AI12" s="15" t="str">
        <f>IF(OR(ISNUMBER(MATCH(AH12,'Rinks for 5 groups'!$D:$D,0)),ISNUMBER(MATCH(AH12,'Rinks for 5 groups'!$E:$E,0)),ISNUMBER(MATCH(AH12,'Rinks for 5 groups'!$F:$F,0)),ISNUMBER(MATCH(AH12,'Rinks for 5 groups'!$G:$G,0)),ISNUMBER(MATCH(AH12,'Rinks for 5 groups'!$H:$H,0)),ISNUMBER(MATCH(AH12,'Rinks for 5 groups'!$I:$I,0))),"Yes","")</f>
        <v/>
      </c>
      <c r="AJ12" s="15" t="s">
        <v>331</v>
      </c>
      <c r="AK12" s="15" t="str">
        <f>IF(OR(ISNUMBER(MATCH(AJ12,'Rinks for 5 groups'!$D:$D,0)),ISNUMBER(MATCH(AJ12,'Rinks for 5 groups'!$E:$E,0)),ISNUMBER(MATCH(AJ12,'Rinks for 5 groups'!$F:$F,0)),ISNUMBER(MATCH(AJ12,'Rinks for 5 groups'!$G:$G,0)),ISNUMBER(MATCH(AJ12,'Rinks for 5 groups'!$H:$H,0)),ISNUMBER(MATCH(AJ12,'Rinks for 5 groups'!$I:$I,0))),"Yes","")</f>
        <v/>
      </c>
      <c r="AQ12" s="15">
        <f t="shared" si="0"/>
        <v>106</v>
      </c>
      <c r="AR12" s="15">
        <f t="shared" si="1"/>
        <v>110</v>
      </c>
    </row>
    <row r="13" spans="2:47">
      <c r="C13" s="15" t="str">
        <f>IF(OR(ISNUMBER(MATCH(B13,'Rinks for 5 groups'!$D:$D,0)),ISNUMBER(MATCH(B13,'Rinks for 5 groups'!$E:$E,0)),ISNUMBER(MATCH(B13,'Rinks for 5 groups'!$F:$F,0)),ISNUMBER(MATCH(B13,'Rinks for 5 groups'!$G:$G,0)),ISNUMBER(MATCH(B13,'Rinks for 5 groups'!$H:$H,0)),ISNUMBER(MATCH(B13,'Rinks for 5 groups'!$I:$I,0))),"Yes","")</f>
        <v/>
      </c>
      <c r="E13" s="15" t="str">
        <f>IF(OR(ISNUMBER(MATCH(D13,'Rinks for 5 groups'!$D:$D,0)),ISNUMBER(MATCH(D13,'Rinks for 5 groups'!$E:$E,0)),ISNUMBER(MATCH(D13,'Rinks for 5 groups'!$F:$F,0)),ISNUMBER(MATCH(D13,'Rinks for 5 groups'!$G:$G,0)),ISNUMBER(MATCH(D13,'Rinks for 5 groups'!$H:$H,0)),ISNUMBER(MATCH(D13,'Rinks for 5 groups'!$I:$I,0))),"Yes","")</f>
        <v/>
      </c>
      <c r="G13" s="15" t="str">
        <f>IF(OR(ISNUMBER(MATCH(F13,'Rinks for 5 groups'!$D:$D,0)),ISNUMBER(MATCH(F13,'Rinks for 5 groups'!$E:$E,0)),ISNUMBER(MATCH(F13,'Rinks for 5 groups'!$F:$F,0)),ISNUMBER(MATCH(F13,'Rinks for 5 groups'!$G:$G,0)),ISNUMBER(MATCH(F13,'Rinks for 5 groups'!$H:$H,0)),ISNUMBER(MATCH(F13,'Rinks for 5 groups'!$I:$I,0))),"Yes","")</f>
        <v/>
      </c>
      <c r="I13" s="15" t="str">
        <f>IF(OR(ISNUMBER(MATCH(H13,'Rinks for 5 groups'!$D:$D,0)),ISNUMBER(MATCH(H13,'Rinks for 5 groups'!$E:$E,0)),ISNUMBER(MATCH(H13,'Rinks for 5 groups'!$F:$F,0)),ISNUMBER(MATCH(H13,'Rinks for 5 groups'!$G:$G,0)),ISNUMBER(MATCH(H13,'Rinks for 5 groups'!$H:$H,0)),ISNUMBER(MATCH(H13,'Rinks for 5 groups'!$I:$I,0))),"Yes","")</f>
        <v/>
      </c>
      <c r="K13" s="15" t="str">
        <f>IF(OR(ISNUMBER(MATCH(J13,'Rinks for 5 groups'!$D:$D,0)),ISNUMBER(MATCH(J13,'Rinks for 5 groups'!$E:$E,0)),ISNUMBER(MATCH(J13,'Rinks for 5 groups'!$F:$F,0)),ISNUMBER(MATCH(J13,'Rinks for 5 groups'!$G:$G,0)),ISNUMBER(MATCH(J13,'Rinks for 5 groups'!$H:$H,0)),ISNUMBER(MATCH(J13,'Rinks for 5 groups'!$I:$I,0))),"Yes","")</f>
        <v/>
      </c>
      <c r="O13" s="15" t="s">
        <v>48</v>
      </c>
      <c r="P13" s="15" t="str">
        <f>IF(OR(ISNUMBER(MATCH(O13,'Rinks for 5 groups'!$D:$D,0)),ISNUMBER(MATCH(O13,'Rinks for 5 groups'!$E:$E,0)),ISNUMBER(MATCH(O13,'Rinks for 5 groups'!$F:$F,0)),ISNUMBER(MATCH(O13,'Rinks for 5 groups'!$G:$G,0)),ISNUMBER(MATCH(O13,'Rinks for 5 groups'!$H:$H,0)),ISNUMBER(MATCH(O13,'Rinks for 5 groups'!$I:$I,0))),"Yes","")</f>
        <v/>
      </c>
      <c r="Q13" s="15" t="s">
        <v>301</v>
      </c>
      <c r="R13" s="15" t="str">
        <f>IF(OR(ISNUMBER(MATCH(Q13,'Rinks for 5 groups'!$D:$D,0)),ISNUMBER(MATCH(Q13,'Rinks for 5 groups'!$E:$E,0)),ISNUMBER(MATCH(Q13,'Rinks for 5 groups'!$F:$F,0)),ISNUMBER(MATCH(Q13,'Rinks for 5 groups'!$G:$G,0)),ISNUMBER(MATCH(Q13,'Rinks for 5 groups'!$H:$H,0)),ISNUMBER(MATCH(Q13,'Rinks for 5 groups'!$I:$I,0))),"Yes","")</f>
        <v>Yes</v>
      </c>
      <c r="S13" s="15" t="s">
        <v>78</v>
      </c>
      <c r="T13" s="15" t="str">
        <f>IF(OR(ISNUMBER(MATCH(S13,'Rinks for 5 groups'!$D:$D,0)),ISNUMBER(MATCH(S13,'Rinks for 5 groups'!$E:$E,0)),ISNUMBER(MATCH(S13,'Rinks for 5 groups'!$F:$F,0)),ISNUMBER(MATCH(S13,'Rinks for 5 groups'!$G:$G,0)),ISNUMBER(MATCH(S13,'Rinks for 5 groups'!$H:$H,0)),ISNUMBER(MATCH(S13,'Rinks for 5 groups'!$I:$I,0))),"Yes","")</f>
        <v/>
      </c>
      <c r="U13" s="15" t="s">
        <v>231</v>
      </c>
      <c r="V13" s="15" t="str">
        <f>IF(OR(ISNUMBER(MATCH(U13,'Rinks for 5 groups'!$D:$D,0)),ISNUMBER(MATCH(U13,'Rinks for 5 groups'!$E:$E,0)),ISNUMBER(MATCH(U13,'Rinks for 5 groups'!$F:$F,0)),ISNUMBER(MATCH(U13,'Rinks for 5 groups'!$G:$G,0)),ISNUMBER(MATCH(U13,'Rinks for 5 groups'!$H:$H,0)),ISNUMBER(MATCH(U13,'Rinks for 5 groups'!$I:$I,0))),"Yes","")</f>
        <v>Yes</v>
      </c>
      <c r="W13" s="15" t="s">
        <v>238</v>
      </c>
      <c r="X13" s="15" t="str">
        <f>IF(OR(ISNUMBER(MATCH(W13,'Rinks for 5 groups'!$D:$D,0)),ISNUMBER(MATCH(W13,'Rinks for 5 groups'!$E:$E,0)),ISNUMBER(MATCH(W13,'Rinks for 5 groups'!$F:$F,0)),ISNUMBER(MATCH(W13,'Rinks for 5 groups'!$G:$G,0)),ISNUMBER(MATCH(W13,'Rinks for 5 groups'!$H:$H,0)),ISNUMBER(MATCH(W13,'Rinks for 5 groups'!$I:$I,0))),"Yes","")</f>
        <v>Yes</v>
      </c>
      <c r="AC13" s="15" t="str">
        <f>IF(OR(ISNUMBER(MATCH(AB13,'Rinks for 5 groups'!$D:$D,0)),ISNUMBER(MATCH(AB13,'Rinks for 5 groups'!$E:$E,0)),ISNUMBER(MATCH(AB13,'Rinks for 5 groups'!$F:$F,0)),ISNUMBER(MATCH(AB13,'Rinks for 5 groups'!$G:$G,0)),ISNUMBER(MATCH(AB13,'Rinks for 5 groups'!$H:$H,0)),ISNUMBER(MATCH(AB13,'Rinks for 5 groups'!$I:$I,0))),"Yes","")</f>
        <v/>
      </c>
      <c r="AE13" s="15" t="str">
        <f>IF(OR(ISNUMBER(MATCH(AD13,'Rinks for 5 groups'!$D:$D,0)),ISNUMBER(MATCH(AD13,'Rinks for 5 groups'!$E:$E,0)),ISNUMBER(MATCH(AD13,'Rinks for 5 groups'!$F:$F,0)),ISNUMBER(MATCH(AD13,'Rinks for 5 groups'!$G:$G,0)),ISNUMBER(MATCH(AD13,'Rinks for 5 groups'!$H:$H,0)),ISNUMBER(MATCH(AD13,'Rinks for 5 groups'!$I:$I,0))),"Yes","")</f>
        <v/>
      </c>
      <c r="AG13" s="15" t="str">
        <f>IF(OR(ISNUMBER(MATCH(AF13,'Rinks for 5 groups'!$D:$D,0)),ISNUMBER(MATCH(AF13,'Rinks for 5 groups'!$E:$E,0)),ISNUMBER(MATCH(AF13,'Rinks for 5 groups'!$F:$F,0)),ISNUMBER(MATCH(AF13,'Rinks for 5 groups'!$G:$G,0)),ISNUMBER(MATCH(AF13,'Rinks for 5 groups'!$H:$H,0)),ISNUMBER(MATCH(AF13,'Rinks for 5 groups'!$I:$I,0))),"Yes","")</f>
        <v/>
      </c>
      <c r="AI13" s="15" t="str">
        <f>IF(OR(ISNUMBER(MATCH(AH13,'Rinks for 5 groups'!$D:$D,0)),ISNUMBER(MATCH(AH13,'Rinks for 5 groups'!$E:$E,0)),ISNUMBER(MATCH(AH13,'Rinks for 5 groups'!$F:$F,0)),ISNUMBER(MATCH(AH13,'Rinks for 5 groups'!$G:$G,0)),ISNUMBER(MATCH(AH13,'Rinks for 5 groups'!$H:$H,0)),ISNUMBER(MATCH(AH13,'Rinks for 5 groups'!$I:$I,0))),"Yes","")</f>
        <v/>
      </c>
      <c r="AK13" s="15" t="str">
        <f>IF(OR(ISNUMBER(MATCH(AJ13,'Rinks for 5 groups'!$D:$D,0)),ISNUMBER(MATCH(AJ13,'Rinks for 5 groups'!$E:$E,0)),ISNUMBER(MATCH(AJ13,'Rinks for 5 groups'!$F:$F,0)),ISNUMBER(MATCH(AJ13,'Rinks for 5 groups'!$G:$G,0)),ISNUMBER(MATCH(AJ13,'Rinks for 5 groups'!$H:$H,0)),ISNUMBER(MATCH(AJ13,'Rinks for 5 groups'!$I:$I,0))),"Yes","")</f>
        <v/>
      </c>
      <c r="AQ13" s="15" t="e">
        <f t="shared" si="0"/>
        <v>#VALUE!</v>
      </c>
      <c r="AR13" s="15" t="e">
        <f t="shared" si="1"/>
        <v>#VALUE!</v>
      </c>
    </row>
    <row r="14" spans="2:47">
      <c r="B14" s="15" t="s">
        <v>17</v>
      </c>
      <c r="C14" s="15" t="str">
        <f>IF(OR(ISNUMBER(MATCH(B14,'Rinks for 5 groups'!$D:$D,0)),ISNUMBER(MATCH(B14,'Rinks for 5 groups'!$E:$E,0)),ISNUMBER(MATCH(B14,'Rinks for 5 groups'!$F:$F,0)),ISNUMBER(MATCH(B14,'Rinks for 5 groups'!$G:$G,0)),ISNUMBER(MATCH(B14,'Rinks for 5 groups'!$H:$H,0)),ISNUMBER(MATCH(B14,'Rinks for 5 groups'!$I:$I,0))),"Yes","")</f>
        <v/>
      </c>
      <c r="D14" s="15" t="s">
        <v>193</v>
      </c>
      <c r="E14" s="15" t="str">
        <f>IF(OR(ISNUMBER(MATCH(D14,'Rinks for 5 groups'!$D:$D,0)),ISNUMBER(MATCH(D14,'Rinks for 5 groups'!$E:$E,0)),ISNUMBER(MATCH(D14,'Rinks for 5 groups'!$F:$F,0)),ISNUMBER(MATCH(D14,'Rinks for 5 groups'!$G:$G,0)),ISNUMBER(MATCH(D14,'Rinks for 5 groups'!$H:$H,0)),ISNUMBER(MATCH(D14,'Rinks for 5 groups'!$I:$I,0))),"Yes","")</f>
        <v/>
      </c>
      <c r="F14" s="15" t="s">
        <v>27</v>
      </c>
      <c r="G14" s="15" t="str">
        <f>IF(OR(ISNUMBER(MATCH(F14,'Rinks for 5 groups'!$D:$D,0)),ISNUMBER(MATCH(F14,'Rinks for 5 groups'!$E:$E,0)),ISNUMBER(MATCH(F14,'Rinks for 5 groups'!$F:$F,0)),ISNUMBER(MATCH(F14,'Rinks for 5 groups'!$G:$G,0)),ISNUMBER(MATCH(F14,'Rinks for 5 groups'!$H:$H,0)),ISNUMBER(MATCH(F14,'Rinks for 5 groups'!$I:$I,0))),"Yes","")</f>
        <v/>
      </c>
      <c r="H14" s="15" t="s">
        <v>30</v>
      </c>
      <c r="I14" s="15" t="str">
        <f>IF(OR(ISNUMBER(MATCH(H14,'Rinks for 5 groups'!$D:$D,0)),ISNUMBER(MATCH(H14,'Rinks for 5 groups'!$E:$E,0)),ISNUMBER(MATCH(H14,'Rinks for 5 groups'!$F:$F,0)),ISNUMBER(MATCH(H14,'Rinks for 5 groups'!$G:$G,0)),ISNUMBER(MATCH(H14,'Rinks for 5 groups'!$H:$H,0)),ISNUMBER(MATCH(H14,'Rinks for 5 groups'!$I:$I,0))),"Yes","")</f>
        <v/>
      </c>
      <c r="J14" s="15" t="s">
        <v>37</v>
      </c>
      <c r="K14" s="15" t="str">
        <f>IF(OR(ISNUMBER(MATCH(J14,'Rinks for 5 groups'!$D:$D,0)),ISNUMBER(MATCH(J14,'Rinks for 5 groups'!$E:$E,0)),ISNUMBER(MATCH(J14,'Rinks for 5 groups'!$F:$F,0)),ISNUMBER(MATCH(J14,'Rinks for 5 groups'!$G:$G,0)),ISNUMBER(MATCH(J14,'Rinks for 5 groups'!$H:$H,0)),ISNUMBER(MATCH(J14,'Rinks for 5 groups'!$I:$I,0))),"Yes","")</f>
        <v/>
      </c>
      <c r="P14" s="15" t="str">
        <f>IF(OR(ISNUMBER(MATCH(O14,'Rinks for 5 groups'!$D:$D,0)),ISNUMBER(MATCH(O14,'Rinks for 5 groups'!$E:$E,0)),ISNUMBER(MATCH(O14,'Rinks for 5 groups'!$F:$F,0)),ISNUMBER(MATCH(O14,'Rinks for 5 groups'!$G:$G,0)),ISNUMBER(MATCH(O14,'Rinks for 5 groups'!$H:$H,0)),ISNUMBER(MATCH(O14,'Rinks for 5 groups'!$I:$I,0))),"Yes","")</f>
        <v/>
      </c>
      <c r="Q14" s="15" t="s">
        <v>302</v>
      </c>
      <c r="R14" s="15" t="str">
        <f>IF(OR(ISNUMBER(MATCH(Q14,'Rinks for 5 groups'!$D:$D,0)),ISNUMBER(MATCH(Q14,'Rinks for 5 groups'!$E:$E,0)),ISNUMBER(MATCH(Q14,'Rinks for 5 groups'!$F:$F,0)),ISNUMBER(MATCH(Q14,'Rinks for 5 groups'!$G:$G,0)),ISNUMBER(MATCH(Q14,'Rinks for 5 groups'!$H:$H,0)),ISNUMBER(MATCH(Q14,'Rinks for 5 groups'!$I:$I,0))),"Yes","")</f>
        <v/>
      </c>
      <c r="S14" s="15" t="s">
        <v>79</v>
      </c>
      <c r="T14" s="15" t="str">
        <f>IF(OR(ISNUMBER(MATCH(S14,'Rinks for 5 groups'!$D:$D,0)),ISNUMBER(MATCH(S14,'Rinks for 5 groups'!$E:$E,0)),ISNUMBER(MATCH(S14,'Rinks for 5 groups'!$F:$F,0)),ISNUMBER(MATCH(S14,'Rinks for 5 groups'!$G:$G,0)),ISNUMBER(MATCH(S14,'Rinks for 5 groups'!$H:$H,0)),ISNUMBER(MATCH(S14,'Rinks for 5 groups'!$I:$I,0))),"Yes","")</f>
        <v/>
      </c>
      <c r="U14" s="15" t="s">
        <v>306</v>
      </c>
      <c r="V14" s="15" t="str">
        <f>IF(OR(ISNUMBER(MATCH(U14,'Rinks for 5 groups'!$D:$D,0)),ISNUMBER(MATCH(U14,'Rinks for 5 groups'!$E:$E,0)),ISNUMBER(MATCH(U14,'Rinks for 5 groups'!$F:$F,0)),ISNUMBER(MATCH(U14,'Rinks for 5 groups'!$G:$G,0)),ISNUMBER(MATCH(U14,'Rinks for 5 groups'!$H:$H,0)),ISNUMBER(MATCH(U14,'Rinks for 5 groups'!$I:$I,0))),"Yes","")</f>
        <v/>
      </c>
      <c r="W14" s="15" t="s">
        <v>239</v>
      </c>
      <c r="X14" s="15" t="str">
        <f>IF(OR(ISNUMBER(MATCH(W14,'Rinks for 5 groups'!$D:$D,0)),ISNUMBER(MATCH(W14,'Rinks for 5 groups'!$E:$E,0)),ISNUMBER(MATCH(W14,'Rinks for 5 groups'!$F:$F,0)),ISNUMBER(MATCH(W14,'Rinks for 5 groups'!$G:$G,0)),ISNUMBER(MATCH(W14,'Rinks for 5 groups'!$H:$H,0)),ISNUMBER(MATCH(W14,'Rinks for 5 groups'!$I:$I,0))),"Yes","")</f>
        <v/>
      </c>
      <c r="AB14" s="15" t="s">
        <v>257</v>
      </c>
      <c r="AC14" s="15" t="str">
        <f>IF(OR(ISNUMBER(MATCH(AB14,'Rinks for 5 groups'!$D:$D,0)),ISNUMBER(MATCH(AB14,'Rinks for 5 groups'!$E:$E,0)),ISNUMBER(MATCH(AB14,'Rinks for 5 groups'!$F:$F,0)),ISNUMBER(MATCH(AB14,'Rinks for 5 groups'!$G:$G,0)),ISNUMBER(MATCH(AB14,'Rinks for 5 groups'!$H:$H,0)),ISNUMBER(MATCH(AB14,'Rinks for 5 groups'!$I:$I,0))),"Yes","")</f>
        <v/>
      </c>
      <c r="AD14" s="15" t="s">
        <v>267</v>
      </c>
      <c r="AE14" s="15" t="str">
        <f>IF(OR(ISNUMBER(MATCH(AD14,'Rinks for 5 groups'!$D:$D,0)),ISNUMBER(MATCH(AD14,'Rinks for 5 groups'!$E:$E,0)),ISNUMBER(MATCH(AD14,'Rinks for 5 groups'!$F:$F,0)),ISNUMBER(MATCH(AD14,'Rinks for 5 groups'!$G:$G,0)),ISNUMBER(MATCH(AD14,'Rinks for 5 groups'!$H:$H,0)),ISNUMBER(MATCH(AD14,'Rinks for 5 groups'!$I:$I,0))),"Yes","")</f>
        <v/>
      </c>
      <c r="AF14" s="15" t="s">
        <v>274</v>
      </c>
      <c r="AG14" s="15" t="str">
        <f>IF(OR(ISNUMBER(MATCH(AF14,'Rinks for 5 groups'!$D:$D,0)),ISNUMBER(MATCH(AF14,'Rinks for 5 groups'!$E:$E,0)),ISNUMBER(MATCH(AF14,'Rinks for 5 groups'!$F:$F,0)),ISNUMBER(MATCH(AF14,'Rinks for 5 groups'!$G:$G,0)),ISNUMBER(MATCH(AF14,'Rinks for 5 groups'!$H:$H,0)),ISNUMBER(MATCH(AF14,'Rinks for 5 groups'!$I:$I,0))),"Yes","")</f>
        <v/>
      </c>
      <c r="AH14" s="15" t="s">
        <v>399</v>
      </c>
      <c r="AI14" s="15" t="str">
        <f>IF(OR(ISNUMBER(MATCH(AH14,'Rinks for 5 groups'!$D:$D,0)),ISNUMBER(MATCH(AH14,'Rinks for 5 groups'!$E:$E,0)),ISNUMBER(MATCH(AH14,'Rinks for 5 groups'!$F:$F,0)),ISNUMBER(MATCH(AH14,'Rinks for 5 groups'!$G:$G,0)),ISNUMBER(MATCH(AH14,'Rinks for 5 groups'!$H:$H,0)),ISNUMBER(MATCH(AH14,'Rinks for 5 groups'!$I:$I,0))),"Yes","")</f>
        <v/>
      </c>
      <c r="AJ14" s="15" t="s">
        <v>291</v>
      </c>
      <c r="AK14" s="15" t="str">
        <f>IF(OR(ISNUMBER(MATCH(AJ14,'Rinks for 5 groups'!$D:$D,0)),ISNUMBER(MATCH(AJ14,'Rinks for 5 groups'!$E:$E,0)),ISNUMBER(MATCH(AJ14,'Rinks for 5 groups'!$F:$F,0)),ISNUMBER(MATCH(AJ14,'Rinks for 5 groups'!$G:$G,0)),ISNUMBER(MATCH(AJ14,'Rinks for 5 groups'!$H:$H,0)),ISNUMBER(MATCH(AJ14,'Rinks for 5 groups'!$I:$I,0))),"Yes","")</f>
        <v/>
      </c>
      <c r="AQ14" s="15">
        <f t="shared" si="0"/>
        <v>107</v>
      </c>
      <c r="AR14" s="15">
        <f t="shared" si="1"/>
        <v>108</v>
      </c>
    </row>
    <row r="15" spans="2:47">
      <c r="B15" s="15" t="s">
        <v>18</v>
      </c>
      <c r="C15" s="15" t="str">
        <f>IF(OR(ISNUMBER(MATCH(B15,'Rinks for 5 groups'!$D:$D,0)),ISNUMBER(MATCH(B15,'Rinks for 5 groups'!$E:$E,0)),ISNUMBER(MATCH(B15,'Rinks for 5 groups'!$F:$F,0)),ISNUMBER(MATCH(B15,'Rinks for 5 groups'!$G:$G,0)),ISNUMBER(MATCH(B15,'Rinks for 5 groups'!$H:$H,0)),ISNUMBER(MATCH(B15,'Rinks for 5 groups'!$I:$I,0))),"Yes","")</f>
        <v>Yes</v>
      </c>
      <c r="D15" s="15" t="s">
        <v>194</v>
      </c>
      <c r="E15" s="15" t="str">
        <f>IF(OR(ISNUMBER(MATCH(D15,'Rinks for 5 groups'!$D:$D,0)),ISNUMBER(MATCH(D15,'Rinks for 5 groups'!$E:$E,0)),ISNUMBER(MATCH(D15,'Rinks for 5 groups'!$F:$F,0)),ISNUMBER(MATCH(D15,'Rinks for 5 groups'!$G:$G,0)),ISNUMBER(MATCH(D15,'Rinks for 5 groups'!$H:$H,0)),ISNUMBER(MATCH(D15,'Rinks for 5 groups'!$I:$I,0))),"Yes","")</f>
        <v>Yes</v>
      </c>
      <c r="F15" s="15" t="s">
        <v>28</v>
      </c>
      <c r="G15" s="15" t="str">
        <f>IF(OR(ISNUMBER(MATCH(F15,'Rinks for 5 groups'!$D:$D,0)),ISNUMBER(MATCH(F15,'Rinks for 5 groups'!$E:$E,0)),ISNUMBER(MATCH(F15,'Rinks for 5 groups'!$F:$F,0)),ISNUMBER(MATCH(F15,'Rinks for 5 groups'!$G:$G,0)),ISNUMBER(MATCH(F15,'Rinks for 5 groups'!$H:$H,0)),ISNUMBER(MATCH(F15,'Rinks for 5 groups'!$I:$I,0))),"Yes","")</f>
        <v>Yes</v>
      </c>
      <c r="H15" s="15" t="s">
        <v>31</v>
      </c>
      <c r="I15" s="15" t="str">
        <f>IF(OR(ISNUMBER(MATCH(H15,'Rinks for 5 groups'!$D:$D,0)),ISNUMBER(MATCH(H15,'Rinks for 5 groups'!$E:$E,0)),ISNUMBER(MATCH(H15,'Rinks for 5 groups'!$F:$F,0)),ISNUMBER(MATCH(H15,'Rinks for 5 groups'!$G:$G,0)),ISNUMBER(MATCH(H15,'Rinks for 5 groups'!$H:$H,0)),ISNUMBER(MATCH(H15,'Rinks for 5 groups'!$I:$I,0))),"Yes","")</f>
        <v>Yes</v>
      </c>
      <c r="J15" s="15" t="s">
        <v>38</v>
      </c>
      <c r="K15" s="15" t="str">
        <f>IF(OR(ISNUMBER(MATCH(J15,'Rinks for 5 groups'!$D:$D,0)),ISNUMBER(MATCH(J15,'Rinks for 5 groups'!$E:$E,0)),ISNUMBER(MATCH(J15,'Rinks for 5 groups'!$F:$F,0)),ISNUMBER(MATCH(J15,'Rinks for 5 groups'!$G:$G,0)),ISNUMBER(MATCH(J15,'Rinks for 5 groups'!$H:$H,0)),ISNUMBER(MATCH(J15,'Rinks for 5 groups'!$I:$I,0))),"Yes","")</f>
        <v>Yes</v>
      </c>
      <c r="O15" s="15" t="s">
        <v>26</v>
      </c>
      <c r="P15" s="15" t="str">
        <f>IF(OR(ISNUMBER(MATCH(O15,'Rinks for 5 groups'!$D:$D,0)),ISNUMBER(MATCH(O15,'Rinks for 5 groups'!$E:$E,0)),ISNUMBER(MATCH(O15,'Rinks for 5 groups'!$F:$F,0)),ISNUMBER(MATCH(O15,'Rinks for 5 groups'!$G:$G,0)),ISNUMBER(MATCH(O15,'Rinks for 5 groups'!$H:$H,0)),ISNUMBER(MATCH(O15,'Rinks for 5 groups'!$I:$I,0))),"Yes","")</f>
        <v/>
      </c>
      <c r="Q15" s="15" t="s">
        <v>217</v>
      </c>
      <c r="R15" s="15" t="str">
        <f>IF(OR(ISNUMBER(MATCH(Q15,'Rinks for 5 groups'!$D:$D,0)),ISNUMBER(MATCH(Q15,'Rinks for 5 groups'!$E:$E,0)),ISNUMBER(MATCH(Q15,'Rinks for 5 groups'!$F:$F,0)),ISNUMBER(MATCH(Q15,'Rinks for 5 groups'!$G:$G,0)),ISNUMBER(MATCH(Q15,'Rinks for 5 groups'!$H:$H,0)),ISNUMBER(MATCH(Q15,'Rinks for 5 groups'!$I:$I,0))),"Yes","")</f>
        <v/>
      </c>
      <c r="S15" s="15" t="s">
        <v>56</v>
      </c>
      <c r="T15" s="15" t="str">
        <f>IF(OR(ISNUMBER(MATCH(S15,'Rinks for 5 groups'!$D:$D,0)),ISNUMBER(MATCH(S15,'Rinks for 5 groups'!$E:$E,0)),ISNUMBER(MATCH(S15,'Rinks for 5 groups'!$F:$F,0)),ISNUMBER(MATCH(S15,'Rinks for 5 groups'!$G:$G,0)),ISNUMBER(MATCH(S15,'Rinks for 5 groups'!$H:$H,0)),ISNUMBER(MATCH(S15,'Rinks for 5 groups'!$I:$I,0))),"Yes","")</f>
        <v>Yes</v>
      </c>
      <c r="U15" s="15" t="s">
        <v>232</v>
      </c>
      <c r="V15" s="15" t="str">
        <f>IF(OR(ISNUMBER(MATCH(U15,'Rinks for 5 groups'!$D:$D,0)),ISNUMBER(MATCH(U15,'Rinks for 5 groups'!$E:$E,0)),ISNUMBER(MATCH(U15,'Rinks for 5 groups'!$F:$F,0)),ISNUMBER(MATCH(U15,'Rinks for 5 groups'!$G:$G,0)),ISNUMBER(MATCH(U15,'Rinks for 5 groups'!$H:$H,0)),ISNUMBER(MATCH(U15,'Rinks for 5 groups'!$I:$I,0))),"Yes","")</f>
        <v/>
      </c>
      <c r="W15" s="15" t="s">
        <v>240</v>
      </c>
      <c r="X15" s="15" t="str">
        <f>IF(OR(ISNUMBER(MATCH(W15,'Rinks for 5 groups'!$D:$D,0)),ISNUMBER(MATCH(W15,'Rinks for 5 groups'!$E:$E,0)),ISNUMBER(MATCH(W15,'Rinks for 5 groups'!$F:$F,0)),ISNUMBER(MATCH(W15,'Rinks for 5 groups'!$G:$G,0)),ISNUMBER(MATCH(W15,'Rinks for 5 groups'!$H:$H,0)),ISNUMBER(MATCH(W15,'Rinks for 5 groups'!$I:$I,0))),"Yes","")</f>
        <v/>
      </c>
      <c r="AB15" s="15" t="s">
        <v>258</v>
      </c>
      <c r="AC15" s="15" t="str">
        <f>IF(OR(ISNUMBER(MATCH(AB15,'Rinks for 5 groups'!$D:$D,0)),ISNUMBER(MATCH(AB15,'Rinks for 5 groups'!$E:$E,0)),ISNUMBER(MATCH(AB15,'Rinks for 5 groups'!$F:$F,0)),ISNUMBER(MATCH(AB15,'Rinks for 5 groups'!$G:$G,0)),ISNUMBER(MATCH(AB15,'Rinks for 5 groups'!$H:$H,0)),ISNUMBER(MATCH(AB15,'Rinks for 5 groups'!$I:$I,0))),"Yes","")</f>
        <v/>
      </c>
      <c r="AD15" s="15" t="s">
        <v>268</v>
      </c>
      <c r="AE15" s="15" t="str">
        <f>IF(OR(ISNUMBER(MATCH(AD15,'Rinks for 5 groups'!$D:$D,0)),ISNUMBER(MATCH(AD15,'Rinks for 5 groups'!$E:$E,0)),ISNUMBER(MATCH(AD15,'Rinks for 5 groups'!$F:$F,0)),ISNUMBER(MATCH(AD15,'Rinks for 5 groups'!$G:$G,0)),ISNUMBER(MATCH(AD15,'Rinks for 5 groups'!$H:$H,0)),ISNUMBER(MATCH(AD15,'Rinks for 5 groups'!$I:$I,0))),"Yes","")</f>
        <v>Yes</v>
      </c>
      <c r="AF15" s="15" t="s">
        <v>275</v>
      </c>
      <c r="AG15" s="15" t="str">
        <f>IF(OR(ISNUMBER(MATCH(AF15,'Rinks for 5 groups'!$D:$D,0)),ISNUMBER(MATCH(AF15,'Rinks for 5 groups'!$E:$E,0)),ISNUMBER(MATCH(AF15,'Rinks for 5 groups'!$F:$F,0)),ISNUMBER(MATCH(AF15,'Rinks for 5 groups'!$G:$G,0)),ISNUMBER(MATCH(AF15,'Rinks for 5 groups'!$H:$H,0)),ISNUMBER(MATCH(AF15,'Rinks for 5 groups'!$I:$I,0))),"Yes","")</f>
        <v>Yes</v>
      </c>
      <c r="AH15" s="15" t="s">
        <v>325</v>
      </c>
      <c r="AI15" s="15" t="str">
        <f>IF(OR(ISNUMBER(MATCH(AH15,'Rinks for 5 groups'!$D:$D,0)),ISNUMBER(MATCH(AH15,'Rinks for 5 groups'!$E:$E,0)),ISNUMBER(MATCH(AH15,'Rinks for 5 groups'!$F:$F,0)),ISNUMBER(MATCH(AH15,'Rinks for 5 groups'!$G:$G,0)),ISNUMBER(MATCH(AH15,'Rinks for 5 groups'!$H:$H,0)),ISNUMBER(MATCH(AH15,'Rinks for 5 groups'!$I:$I,0))),"Yes","")</f>
        <v/>
      </c>
      <c r="AJ15" s="15" t="s">
        <v>332</v>
      </c>
      <c r="AK15" s="15" t="str">
        <f>IF(OR(ISNUMBER(MATCH(AJ15,'Rinks for 5 groups'!$D:$D,0)),ISNUMBER(MATCH(AJ15,'Rinks for 5 groups'!$E:$E,0)),ISNUMBER(MATCH(AJ15,'Rinks for 5 groups'!$F:$F,0)),ISNUMBER(MATCH(AJ15,'Rinks for 5 groups'!$G:$G,0)),ISNUMBER(MATCH(AJ15,'Rinks for 5 groups'!$H:$H,0)),ISNUMBER(MATCH(AJ15,'Rinks for 5 groups'!$I:$I,0))),"Yes","")</f>
        <v>Yes</v>
      </c>
      <c r="AQ15" s="15">
        <f t="shared" si="0"/>
        <v>107</v>
      </c>
      <c r="AR15" s="15">
        <f t="shared" si="1"/>
        <v>109</v>
      </c>
    </row>
    <row r="16" spans="2:47">
      <c r="B16" s="15" t="s">
        <v>189</v>
      </c>
      <c r="C16" s="15" t="str">
        <f>IF(OR(ISNUMBER(MATCH(B16,'Rinks for 5 groups'!$D:$D,0)),ISNUMBER(MATCH(B16,'Rinks for 5 groups'!$E:$E,0)),ISNUMBER(MATCH(B16,'Rinks for 5 groups'!$F:$F,0)),ISNUMBER(MATCH(B16,'Rinks for 5 groups'!$G:$G,0)),ISNUMBER(MATCH(B16,'Rinks for 5 groups'!$H:$H,0)),ISNUMBER(MATCH(B16,'Rinks for 5 groups'!$I:$I,0))),"Yes","")</f>
        <v/>
      </c>
      <c r="D16" s="15" t="s">
        <v>195</v>
      </c>
      <c r="E16" s="15" t="str">
        <f>IF(OR(ISNUMBER(MATCH(D16,'Rinks for 5 groups'!$D:$D,0)),ISNUMBER(MATCH(D16,'Rinks for 5 groups'!$E:$E,0)),ISNUMBER(MATCH(D16,'Rinks for 5 groups'!$F:$F,0)),ISNUMBER(MATCH(D16,'Rinks for 5 groups'!$G:$G,0)),ISNUMBER(MATCH(D16,'Rinks for 5 groups'!$H:$H,0)),ISNUMBER(MATCH(D16,'Rinks for 5 groups'!$I:$I,0))),"Yes","")</f>
        <v/>
      </c>
      <c r="F16" s="15" t="s">
        <v>297</v>
      </c>
      <c r="G16" s="15" t="str">
        <f>IF(OR(ISNUMBER(MATCH(F16,'Rinks for 5 groups'!$D:$D,0)),ISNUMBER(MATCH(F16,'Rinks for 5 groups'!$E:$E,0)),ISNUMBER(MATCH(F16,'Rinks for 5 groups'!$F:$F,0)),ISNUMBER(MATCH(F16,'Rinks for 5 groups'!$G:$G,0)),ISNUMBER(MATCH(F16,'Rinks for 5 groups'!$H:$H,0)),ISNUMBER(MATCH(F16,'Rinks for 5 groups'!$I:$I,0))),"Yes","")</f>
        <v/>
      </c>
      <c r="H16" s="15" t="s">
        <v>32</v>
      </c>
      <c r="I16" s="15" t="str">
        <f>IF(OR(ISNUMBER(MATCH(H16,'Rinks for 5 groups'!$D:$D,0)),ISNUMBER(MATCH(H16,'Rinks for 5 groups'!$E:$E,0)),ISNUMBER(MATCH(H16,'Rinks for 5 groups'!$F:$F,0)),ISNUMBER(MATCH(H16,'Rinks for 5 groups'!$G:$G,0)),ISNUMBER(MATCH(H16,'Rinks for 5 groups'!$H:$H,0)),ISNUMBER(MATCH(H16,'Rinks for 5 groups'!$I:$I,0))),"Yes","")</f>
        <v/>
      </c>
      <c r="J16" s="15" t="s">
        <v>214</v>
      </c>
      <c r="K16" s="15" t="str">
        <f>IF(OR(ISNUMBER(MATCH(J16,'Rinks for 5 groups'!$D:$D,0)),ISNUMBER(MATCH(J16,'Rinks for 5 groups'!$E:$E,0)),ISNUMBER(MATCH(J16,'Rinks for 5 groups'!$F:$F,0)),ISNUMBER(MATCH(J16,'Rinks for 5 groups'!$G:$G,0)),ISNUMBER(MATCH(J16,'Rinks for 5 groups'!$H:$H,0)),ISNUMBER(MATCH(J16,'Rinks for 5 groups'!$I:$I,0))),"Yes","")</f>
        <v/>
      </c>
      <c r="P16" s="15" t="str">
        <f>IF(OR(ISNUMBER(MATCH(O16,'Rinks for 5 groups'!$D:$D,0)),ISNUMBER(MATCH(O16,'Rinks for 5 groups'!$E:$E,0)),ISNUMBER(MATCH(O16,'Rinks for 5 groups'!$F:$F,0)),ISNUMBER(MATCH(O16,'Rinks for 5 groups'!$G:$G,0)),ISNUMBER(MATCH(O16,'Rinks for 5 groups'!$H:$H,0)),ISNUMBER(MATCH(O16,'Rinks for 5 groups'!$I:$I,0))),"Yes","")</f>
        <v/>
      </c>
      <c r="Q16" s="15" t="s">
        <v>218</v>
      </c>
      <c r="R16" s="15" t="str">
        <f>IF(OR(ISNUMBER(MATCH(Q16,'Rinks for 5 groups'!$D:$D,0)),ISNUMBER(MATCH(Q16,'Rinks for 5 groups'!$E:$E,0)),ISNUMBER(MATCH(Q16,'Rinks for 5 groups'!$F:$F,0)),ISNUMBER(MATCH(Q16,'Rinks for 5 groups'!$G:$G,0)),ISNUMBER(MATCH(Q16,'Rinks for 5 groups'!$H:$H,0)),ISNUMBER(MATCH(Q16,'Rinks for 5 groups'!$I:$I,0))),"Yes","")</f>
        <v>Yes</v>
      </c>
      <c r="S16" s="15" t="s">
        <v>57</v>
      </c>
      <c r="T16" s="15" t="str">
        <f>IF(OR(ISNUMBER(MATCH(S16,'Rinks for 5 groups'!$D:$D,0)),ISNUMBER(MATCH(S16,'Rinks for 5 groups'!$E:$E,0)),ISNUMBER(MATCH(S16,'Rinks for 5 groups'!$F:$F,0)),ISNUMBER(MATCH(S16,'Rinks for 5 groups'!$G:$G,0)),ISNUMBER(MATCH(S16,'Rinks for 5 groups'!$H:$H,0)),ISNUMBER(MATCH(S16,'Rinks for 5 groups'!$I:$I,0))),"Yes","")</f>
        <v/>
      </c>
      <c r="U16" s="15" t="s">
        <v>307</v>
      </c>
      <c r="V16" s="15" t="str">
        <f>IF(OR(ISNUMBER(MATCH(U16,'Rinks for 5 groups'!$D:$D,0)),ISNUMBER(MATCH(U16,'Rinks for 5 groups'!$E:$E,0)),ISNUMBER(MATCH(U16,'Rinks for 5 groups'!$F:$F,0)),ISNUMBER(MATCH(U16,'Rinks for 5 groups'!$G:$G,0)),ISNUMBER(MATCH(U16,'Rinks for 5 groups'!$H:$H,0)),ISNUMBER(MATCH(U16,'Rinks for 5 groups'!$I:$I,0))),"Yes","")</f>
        <v>Yes</v>
      </c>
      <c r="W16" s="15" t="s">
        <v>241</v>
      </c>
      <c r="X16" s="15" t="str">
        <f>IF(OR(ISNUMBER(MATCH(W16,'Rinks for 5 groups'!$D:$D,0)),ISNUMBER(MATCH(W16,'Rinks for 5 groups'!$E:$E,0)),ISNUMBER(MATCH(W16,'Rinks for 5 groups'!$F:$F,0)),ISNUMBER(MATCH(W16,'Rinks for 5 groups'!$G:$G,0)),ISNUMBER(MATCH(W16,'Rinks for 5 groups'!$H:$H,0)),ISNUMBER(MATCH(W16,'Rinks for 5 groups'!$I:$I,0))),"Yes","")</f>
        <v>Yes</v>
      </c>
      <c r="AB16" s="15" t="s">
        <v>259</v>
      </c>
      <c r="AC16" s="15" t="str">
        <f>IF(OR(ISNUMBER(MATCH(AB16,'Rinks for 5 groups'!$D:$D,0)),ISNUMBER(MATCH(AB16,'Rinks for 5 groups'!$E:$E,0)),ISNUMBER(MATCH(AB16,'Rinks for 5 groups'!$F:$F,0)),ISNUMBER(MATCH(AB16,'Rinks for 5 groups'!$G:$G,0)),ISNUMBER(MATCH(AB16,'Rinks for 5 groups'!$H:$H,0)),ISNUMBER(MATCH(AB16,'Rinks for 5 groups'!$I:$I,0))),"Yes","")</f>
        <v/>
      </c>
      <c r="AD16" s="15" t="s">
        <v>269</v>
      </c>
      <c r="AE16" s="15" t="str">
        <f>IF(OR(ISNUMBER(MATCH(AD16,'Rinks for 5 groups'!$D:$D,0)),ISNUMBER(MATCH(AD16,'Rinks for 5 groups'!$E:$E,0)),ISNUMBER(MATCH(AD16,'Rinks for 5 groups'!$F:$F,0)),ISNUMBER(MATCH(AD16,'Rinks for 5 groups'!$G:$G,0)),ISNUMBER(MATCH(AD16,'Rinks for 5 groups'!$H:$H,0)),ISNUMBER(MATCH(AD16,'Rinks for 5 groups'!$I:$I,0))),"Yes","")</f>
        <v/>
      </c>
      <c r="AF16" s="15" t="s">
        <v>276</v>
      </c>
      <c r="AG16" s="15" t="str">
        <f>IF(OR(ISNUMBER(MATCH(AF16,'Rinks for 5 groups'!$D:$D,0)),ISNUMBER(MATCH(AF16,'Rinks for 5 groups'!$E:$E,0)),ISNUMBER(MATCH(AF16,'Rinks for 5 groups'!$F:$F,0)),ISNUMBER(MATCH(AF16,'Rinks for 5 groups'!$G:$G,0)),ISNUMBER(MATCH(AF16,'Rinks for 5 groups'!$H:$H,0)),ISNUMBER(MATCH(AF16,'Rinks for 5 groups'!$I:$I,0))),"Yes","")</f>
        <v/>
      </c>
      <c r="AH16" s="15" t="s">
        <v>326</v>
      </c>
      <c r="AI16" s="15" t="str">
        <f>IF(OR(ISNUMBER(MATCH(AH16,'Rinks for 5 groups'!$D:$D,0)),ISNUMBER(MATCH(AH16,'Rinks for 5 groups'!$E:$E,0)),ISNUMBER(MATCH(AH16,'Rinks for 5 groups'!$F:$F,0)),ISNUMBER(MATCH(AH16,'Rinks for 5 groups'!$G:$G,0)),ISNUMBER(MATCH(AH16,'Rinks for 5 groups'!$H:$H,0)),ISNUMBER(MATCH(AH16,'Rinks for 5 groups'!$I:$I,0))),"Yes","")</f>
        <v/>
      </c>
      <c r="AJ16" s="15" t="s">
        <v>333</v>
      </c>
      <c r="AK16" s="15" t="str">
        <f>IF(OR(ISNUMBER(MATCH(AJ16,'Rinks for 5 groups'!$D:$D,0)),ISNUMBER(MATCH(AJ16,'Rinks for 5 groups'!$E:$E,0)),ISNUMBER(MATCH(AJ16,'Rinks for 5 groups'!$F:$F,0)),ISNUMBER(MATCH(AJ16,'Rinks for 5 groups'!$G:$G,0)),ISNUMBER(MATCH(AJ16,'Rinks for 5 groups'!$H:$H,0)),ISNUMBER(MATCH(AJ16,'Rinks for 5 groups'!$I:$I,0))),"Yes","")</f>
        <v/>
      </c>
      <c r="AQ16" s="15">
        <f t="shared" si="0"/>
        <v>107</v>
      </c>
      <c r="AR16" s="15">
        <f t="shared" si="1"/>
        <v>110</v>
      </c>
    </row>
    <row r="17" spans="2:44">
      <c r="C17" s="15" t="str">
        <f>IF(OR(ISNUMBER(MATCH(B17,'Rinks for 5 groups'!$D:$D,0)),ISNUMBER(MATCH(B17,'Rinks for 5 groups'!$E:$E,0)),ISNUMBER(MATCH(B17,'Rinks for 5 groups'!$F:$F,0)),ISNUMBER(MATCH(B17,'Rinks for 5 groups'!$G:$G,0)),ISNUMBER(MATCH(B17,'Rinks for 5 groups'!$H:$H,0)),ISNUMBER(MATCH(B17,'Rinks for 5 groups'!$I:$I,0))),"Yes","")</f>
        <v/>
      </c>
      <c r="E17" s="15" t="str">
        <f>IF(OR(ISNUMBER(MATCH(D17,'Rinks for 5 groups'!$D:$D,0)),ISNUMBER(MATCH(D17,'Rinks for 5 groups'!$E:$E,0)),ISNUMBER(MATCH(D17,'Rinks for 5 groups'!$F:$F,0)),ISNUMBER(MATCH(D17,'Rinks for 5 groups'!$G:$G,0)),ISNUMBER(MATCH(D17,'Rinks for 5 groups'!$H:$H,0)),ISNUMBER(MATCH(D17,'Rinks for 5 groups'!$I:$I,0))),"Yes","")</f>
        <v/>
      </c>
      <c r="G17" s="15" t="str">
        <f>IF(OR(ISNUMBER(MATCH(F17,'Rinks for 5 groups'!$D:$D,0)),ISNUMBER(MATCH(F17,'Rinks for 5 groups'!$E:$E,0)),ISNUMBER(MATCH(F17,'Rinks for 5 groups'!$F:$F,0)),ISNUMBER(MATCH(F17,'Rinks for 5 groups'!$G:$G,0)),ISNUMBER(MATCH(F17,'Rinks for 5 groups'!$H:$H,0)),ISNUMBER(MATCH(F17,'Rinks for 5 groups'!$I:$I,0))),"Yes","")</f>
        <v/>
      </c>
      <c r="I17" s="15" t="str">
        <f>IF(OR(ISNUMBER(MATCH(H17,'Rinks for 5 groups'!$D:$D,0)),ISNUMBER(MATCH(H17,'Rinks for 5 groups'!$E:$E,0)),ISNUMBER(MATCH(H17,'Rinks for 5 groups'!$F:$F,0)),ISNUMBER(MATCH(H17,'Rinks for 5 groups'!$G:$G,0)),ISNUMBER(MATCH(H17,'Rinks for 5 groups'!$H:$H,0)),ISNUMBER(MATCH(H17,'Rinks for 5 groups'!$I:$I,0))),"Yes","")</f>
        <v/>
      </c>
      <c r="K17" s="15" t="str">
        <f>IF(OR(ISNUMBER(MATCH(J17,'Rinks for 5 groups'!$D:$D,0)),ISNUMBER(MATCH(J17,'Rinks for 5 groups'!$E:$E,0)),ISNUMBER(MATCH(J17,'Rinks for 5 groups'!$F:$F,0)),ISNUMBER(MATCH(J17,'Rinks for 5 groups'!$G:$G,0)),ISNUMBER(MATCH(J17,'Rinks for 5 groups'!$H:$H,0)),ISNUMBER(MATCH(J17,'Rinks for 5 groups'!$I:$I,0))),"Yes","")</f>
        <v/>
      </c>
      <c r="P17" s="15" t="str">
        <f>IF(OR(ISNUMBER(MATCH(O17,'Rinks for 5 groups'!$D:$D,0)),ISNUMBER(MATCH(O17,'Rinks for 5 groups'!$E:$E,0)),ISNUMBER(MATCH(O17,'Rinks for 5 groups'!$F:$F,0)),ISNUMBER(MATCH(O17,'Rinks for 5 groups'!$G:$G,0)),ISNUMBER(MATCH(O17,'Rinks for 5 groups'!$H:$H,0)),ISNUMBER(MATCH(O17,'Rinks for 5 groups'!$I:$I,0))),"Yes","")</f>
        <v/>
      </c>
      <c r="Q17" s="15" t="s">
        <v>76</v>
      </c>
      <c r="R17" s="15" t="str">
        <f>IF(OR(ISNUMBER(MATCH(Q17,'Rinks for 5 groups'!$D:$D,0)),ISNUMBER(MATCH(Q17,'Rinks for 5 groups'!$E:$E,0)),ISNUMBER(MATCH(Q17,'Rinks for 5 groups'!$F:$F,0)),ISNUMBER(MATCH(Q17,'Rinks for 5 groups'!$G:$G,0)),ISNUMBER(MATCH(Q17,'Rinks for 5 groups'!$H:$H,0)),ISNUMBER(MATCH(Q17,'Rinks for 5 groups'!$I:$I,0))),"Yes","")</f>
        <v/>
      </c>
      <c r="S17" s="15" t="s">
        <v>58</v>
      </c>
      <c r="T17" s="15" t="str">
        <f>IF(OR(ISNUMBER(MATCH(S17,'Rinks for 5 groups'!$D:$D,0)),ISNUMBER(MATCH(S17,'Rinks for 5 groups'!$E:$E,0)),ISNUMBER(MATCH(S17,'Rinks for 5 groups'!$F:$F,0)),ISNUMBER(MATCH(S17,'Rinks for 5 groups'!$G:$G,0)),ISNUMBER(MATCH(S17,'Rinks for 5 groups'!$H:$H,0)),ISNUMBER(MATCH(S17,'Rinks for 5 groups'!$I:$I,0))),"Yes","")</f>
        <v/>
      </c>
      <c r="U17" s="15" t="s">
        <v>308</v>
      </c>
      <c r="V17" s="15" t="str">
        <f>IF(OR(ISNUMBER(MATCH(U17,'Rinks for 5 groups'!$D:$D,0)),ISNUMBER(MATCH(U17,'Rinks for 5 groups'!$E:$E,0)),ISNUMBER(MATCH(U17,'Rinks for 5 groups'!$F:$F,0)),ISNUMBER(MATCH(U17,'Rinks for 5 groups'!$G:$G,0)),ISNUMBER(MATCH(U17,'Rinks for 5 groups'!$H:$H,0)),ISNUMBER(MATCH(U17,'Rinks for 5 groups'!$I:$I,0))),"Yes","")</f>
        <v/>
      </c>
      <c r="W17" s="15" t="s">
        <v>242</v>
      </c>
      <c r="X17" s="15" t="str">
        <f>IF(OR(ISNUMBER(MATCH(W17,'Rinks for 5 groups'!$D:$D,0)),ISNUMBER(MATCH(W17,'Rinks for 5 groups'!$E:$E,0)),ISNUMBER(MATCH(W17,'Rinks for 5 groups'!$F:$F,0)),ISNUMBER(MATCH(W17,'Rinks for 5 groups'!$G:$G,0)),ISNUMBER(MATCH(W17,'Rinks for 5 groups'!$H:$H,0)),ISNUMBER(MATCH(W17,'Rinks for 5 groups'!$I:$I,0))),"Yes","")</f>
        <v/>
      </c>
      <c r="AC17" s="15" t="str">
        <f>IF(OR(ISNUMBER(MATCH(AB17,'Rinks for 5 groups'!$D:$D,0)),ISNUMBER(MATCH(AB17,'Rinks for 5 groups'!$E:$E,0)),ISNUMBER(MATCH(AB17,'Rinks for 5 groups'!$F:$F,0)),ISNUMBER(MATCH(AB17,'Rinks for 5 groups'!$G:$G,0)),ISNUMBER(MATCH(AB17,'Rinks for 5 groups'!$H:$H,0)),ISNUMBER(MATCH(AB17,'Rinks for 5 groups'!$I:$I,0))),"Yes","")</f>
        <v/>
      </c>
      <c r="AE17" s="15" t="str">
        <f>IF(OR(ISNUMBER(MATCH(AD17,'Rinks for 5 groups'!$D:$D,0)),ISNUMBER(MATCH(AD17,'Rinks for 5 groups'!$E:$E,0)),ISNUMBER(MATCH(AD17,'Rinks for 5 groups'!$F:$F,0)),ISNUMBER(MATCH(AD17,'Rinks for 5 groups'!$G:$G,0)),ISNUMBER(MATCH(AD17,'Rinks for 5 groups'!$H:$H,0)),ISNUMBER(MATCH(AD17,'Rinks for 5 groups'!$I:$I,0))),"Yes","")</f>
        <v/>
      </c>
      <c r="AG17" s="15" t="str">
        <f>IF(OR(ISNUMBER(MATCH(AF17,'Rinks for 5 groups'!$D:$D,0)),ISNUMBER(MATCH(AF17,'Rinks for 5 groups'!$E:$E,0)),ISNUMBER(MATCH(AF17,'Rinks for 5 groups'!$F:$F,0)),ISNUMBER(MATCH(AF17,'Rinks for 5 groups'!$G:$G,0)),ISNUMBER(MATCH(AF17,'Rinks for 5 groups'!$H:$H,0)),ISNUMBER(MATCH(AF17,'Rinks for 5 groups'!$I:$I,0))),"Yes","")</f>
        <v/>
      </c>
      <c r="AI17" s="15" t="str">
        <f>IF(OR(ISNUMBER(MATCH(AH17,'Rinks for 5 groups'!$D:$D,0)),ISNUMBER(MATCH(AH17,'Rinks for 5 groups'!$E:$E,0)),ISNUMBER(MATCH(AH17,'Rinks for 5 groups'!$F:$F,0)),ISNUMBER(MATCH(AH17,'Rinks for 5 groups'!$G:$G,0)),ISNUMBER(MATCH(AH17,'Rinks for 5 groups'!$H:$H,0)),ISNUMBER(MATCH(AH17,'Rinks for 5 groups'!$I:$I,0))),"Yes","")</f>
        <v/>
      </c>
      <c r="AK17" s="15" t="str">
        <f>IF(OR(ISNUMBER(MATCH(AJ17,'Rinks for 5 groups'!$D:$D,0)),ISNUMBER(MATCH(AJ17,'Rinks for 5 groups'!$E:$E,0)),ISNUMBER(MATCH(AJ17,'Rinks for 5 groups'!$F:$F,0)),ISNUMBER(MATCH(AJ17,'Rinks for 5 groups'!$G:$G,0)),ISNUMBER(MATCH(AJ17,'Rinks for 5 groups'!$H:$H,0)),ISNUMBER(MATCH(AJ17,'Rinks for 5 groups'!$I:$I,0))),"Yes","")</f>
        <v/>
      </c>
      <c r="AQ17" s="15" t="e">
        <f t="shared" si="0"/>
        <v>#VALUE!</v>
      </c>
      <c r="AR17" s="15" t="e">
        <f t="shared" si="1"/>
        <v>#VALUE!</v>
      </c>
    </row>
    <row r="18" spans="2:44">
      <c r="B18" s="15" t="s">
        <v>19</v>
      </c>
      <c r="C18" s="15" t="str">
        <f>IF(OR(ISNUMBER(MATCH(B18,'Rinks for 5 groups'!$D:$D,0)),ISNUMBER(MATCH(B18,'Rinks for 5 groups'!$E:$E,0)),ISNUMBER(MATCH(B18,'Rinks for 5 groups'!$F:$F,0)),ISNUMBER(MATCH(B18,'Rinks for 5 groups'!$G:$G,0)),ISNUMBER(MATCH(B18,'Rinks for 5 groups'!$H:$H,0)),ISNUMBER(MATCH(B18,'Rinks for 5 groups'!$I:$I,0))),"Yes","")</f>
        <v/>
      </c>
      <c r="D18" s="15" t="s">
        <v>71</v>
      </c>
      <c r="E18" s="15" t="str">
        <f>IF(OR(ISNUMBER(MATCH(D18,'Rinks for 5 groups'!$D:$D,0)),ISNUMBER(MATCH(D18,'Rinks for 5 groups'!$E:$E,0)),ISNUMBER(MATCH(D18,'Rinks for 5 groups'!$F:$F,0)),ISNUMBER(MATCH(D18,'Rinks for 5 groups'!$G:$G,0)),ISNUMBER(MATCH(D18,'Rinks for 5 groups'!$H:$H,0)),ISNUMBER(MATCH(D18,'Rinks for 5 groups'!$I:$I,0))),"Yes","")</f>
        <v/>
      </c>
      <c r="F18" s="15" t="s">
        <v>29</v>
      </c>
      <c r="G18" s="15" t="str">
        <f>IF(OR(ISNUMBER(MATCH(F18,'Rinks for 5 groups'!$D:$D,0)),ISNUMBER(MATCH(F18,'Rinks for 5 groups'!$E:$E,0)),ISNUMBER(MATCH(F18,'Rinks for 5 groups'!$F:$F,0)),ISNUMBER(MATCH(F18,'Rinks for 5 groups'!$G:$G,0)),ISNUMBER(MATCH(F18,'Rinks for 5 groups'!$H:$H,0)),ISNUMBER(MATCH(F18,'Rinks for 5 groups'!$I:$I,0))),"Yes","")</f>
        <v/>
      </c>
      <c r="H18" s="15" t="s">
        <v>24</v>
      </c>
      <c r="I18" s="15" t="str">
        <f>IF(OR(ISNUMBER(MATCH(H18,'Rinks for 5 groups'!$D:$D,0)),ISNUMBER(MATCH(H18,'Rinks for 5 groups'!$E:$E,0)),ISNUMBER(MATCH(H18,'Rinks for 5 groups'!$F:$F,0)),ISNUMBER(MATCH(H18,'Rinks for 5 groups'!$G:$G,0)),ISNUMBER(MATCH(H18,'Rinks for 5 groups'!$H:$H,0)),ISNUMBER(MATCH(H18,'Rinks for 5 groups'!$I:$I,0))),"Yes","")</f>
        <v/>
      </c>
      <c r="J18" s="15" t="s">
        <v>39</v>
      </c>
      <c r="K18" s="15" t="str">
        <f>IF(OR(ISNUMBER(MATCH(J18,'Rinks for 5 groups'!$D:$D,0)),ISNUMBER(MATCH(J18,'Rinks for 5 groups'!$E:$E,0)),ISNUMBER(MATCH(J18,'Rinks for 5 groups'!$F:$F,0)),ISNUMBER(MATCH(J18,'Rinks for 5 groups'!$G:$G,0)),ISNUMBER(MATCH(J18,'Rinks for 5 groups'!$H:$H,0)),ISNUMBER(MATCH(J18,'Rinks for 5 groups'!$I:$I,0))),"Yes","")</f>
        <v/>
      </c>
      <c r="P18" s="15" t="str">
        <f>IF(OR(ISNUMBER(MATCH(O18,'Rinks for 5 groups'!$D:$D,0)),ISNUMBER(MATCH(O18,'Rinks for 5 groups'!$E:$E,0)),ISNUMBER(MATCH(O18,'Rinks for 5 groups'!$F:$F,0)),ISNUMBER(MATCH(O18,'Rinks for 5 groups'!$G:$G,0)),ISNUMBER(MATCH(O18,'Rinks for 5 groups'!$H:$H,0)),ISNUMBER(MATCH(O18,'Rinks for 5 groups'!$I:$I,0))),"Yes","")</f>
        <v/>
      </c>
      <c r="R18" s="15" t="str">
        <f>IF(OR(ISNUMBER(MATCH(Q18,'Rinks for 5 groups'!$D:$D,0)),ISNUMBER(MATCH(Q18,'Rinks for 5 groups'!$E:$E,0)),ISNUMBER(MATCH(Q18,'Rinks for 5 groups'!$F:$F,0)),ISNUMBER(MATCH(Q18,'Rinks for 5 groups'!$G:$G,0)),ISNUMBER(MATCH(Q18,'Rinks for 5 groups'!$H:$H,0)),ISNUMBER(MATCH(Q18,'Rinks for 5 groups'!$I:$I,0))),"Yes","")</f>
        <v/>
      </c>
      <c r="T18" s="15" t="str">
        <f>IF(OR(ISNUMBER(MATCH(S18,'Rinks for 5 groups'!$D:$D,0)),ISNUMBER(MATCH(S18,'Rinks for 5 groups'!$E:$E,0)),ISNUMBER(MATCH(S18,'Rinks for 5 groups'!$F:$F,0)),ISNUMBER(MATCH(S18,'Rinks for 5 groups'!$G:$G,0)),ISNUMBER(MATCH(S18,'Rinks for 5 groups'!$H:$H,0)),ISNUMBER(MATCH(S18,'Rinks for 5 groups'!$I:$I,0))),"Yes","")</f>
        <v/>
      </c>
      <c r="V18" s="15" t="str">
        <f>IF(OR(ISNUMBER(MATCH(U18,'Rinks for 5 groups'!$D:$D,0)),ISNUMBER(MATCH(U18,'Rinks for 5 groups'!$E:$E,0)),ISNUMBER(MATCH(U18,'Rinks for 5 groups'!$F:$F,0)),ISNUMBER(MATCH(U18,'Rinks for 5 groups'!$G:$G,0)),ISNUMBER(MATCH(U18,'Rinks for 5 groups'!$H:$H,0)),ISNUMBER(MATCH(U18,'Rinks for 5 groups'!$I:$I,0))),"Yes","")</f>
        <v/>
      </c>
      <c r="X18" s="15" t="str">
        <f>IF(OR(ISNUMBER(MATCH(W18,'Rinks for 5 groups'!$D:$D,0)),ISNUMBER(MATCH(W18,'Rinks for 5 groups'!$E:$E,0)),ISNUMBER(MATCH(W18,'Rinks for 5 groups'!$F:$F,0)),ISNUMBER(MATCH(W18,'Rinks for 5 groups'!$G:$G,0)),ISNUMBER(MATCH(W18,'Rinks for 5 groups'!$H:$H,0)),ISNUMBER(MATCH(W18,'Rinks for 5 groups'!$I:$I,0))),"Yes","")</f>
        <v/>
      </c>
      <c r="AB18" s="15" t="s">
        <v>260</v>
      </c>
      <c r="AC18" s="15" t="str">
        <f>IF(OR(ISNUMBER(MATCH(AB18,'Rinks for 5 groups'!$D:$D,0)),ISNUMBER(MATCH(AB18,'Rinks for 5 groups'!$E:$E,0)),ISNUMBER(MATCH(AB18,'Rinks for 5 groups'!$F:$F,0)),ISNUMBER(MATCH(AB18,'Rinks for 5 groups'!$G:$G,0)),ISNUMBER(MATCH(AB18,'Rinks for 5 groups'!$H:$H,0)),ISNUMBER(MATCH(AB18,'Rinks for 5 groups'!$I:$I,0))),"Yes","")</f>
        <v/>
      </c>
      <c r="AD18" s="15" t="s">
        <v>270</v>
      </c>
      <c r="AE18" s="15" t="str">
        <f>IF(OR(ISNUMBER(MATCH(AD18,'Rinks for 5 groups'!$D:$D,0)),ISNUMBER(MATCH(AD18,'Rinks for 5 groups'!$E:$E,0)),ISNUMBER(MATCH(AD18,'Rinks for 5 groups'!$F:$F,0)),ISNUMBER(MATCH(AD18,'Rinks for 5 groups'!$G:$G,0)),ISNUMBER(MATCH(AD18,'Rinks for 5 groups'!$H:$H,0)),ISNUMBER(MATCH(AD18,'Rinks for 5 groups'!$I:$I,0))),"Yes","")</f>
        <v/>
      </c>
      <c r="AF18" s="15" t="s">
        <v>277</v>
      </c>
      <c r="AG18" s="15" t="str">
        <f>IF(OR(ISNUMBER(MATCH(AF18,'Rinks for 5 groups'!$D:$D,0)),ISNUMBER(MATCH(AF18,'Rinks for 5 groups'!$E:$E,0)),ISNUMBER(MATCH(AF18,'Rinks for 5 groups'!$F:$F,0)),ISNUMBER(MATCH(AF18,'Rinks for 5 groups'!$G:$G,0)),ISNUMBER(MATCH(AF18,'Rinks for 5 groups'!$H:$H,0)),ISNUMBER(MATCH(AF18,'Rinks for 5 groups'!$I:$I,0))),"Yes","")</f>
        <v/>
      </c>
      <c r="AH18" s="15" t="s">
        <v>283</v>
      </c>
      <c r="AI18" s="15" t="str">
        <f>IF(OR(ISNUMBER(MATCH(AH18,'Rinks for 5 groups'!$D:$D,0)),ISNUMBER(MATCH(AH18,'Rinks for 5 groups'!$E:$E,0)),ISNUMBER(MATCH(AH18,'Rinks for 5 groups'!$F:$F,0)),ISNUMBER(MATCH(AH18,'Rinks for 5 groups'!$G:$G,0)),ISNUMBER(MATCH(AH18,'Rinks for 5 groups'!$H:$H,0)),ISNUMBER(MATCH(AH18,'Rinks for 5 groups'!$I:$I,0))),"Yes","")</f>
        <v/>
      </c>
      <c r="AJ18" s="15" t="s">
        <v>334</v>
      </c>
      <c r="AK18" s="15" t="str">
        <f>IF(OR(ISNUMBER(MATCH(AJ18,'Rinks for 5 groups'!$D:$D,0)),ISNUMBER(MATCH(AJ18,'Rinks for 5 groups'!$E:$E,0)),ISNUMBER(MATCH(AJ18,'Rinks for 5 groups'!$F:$F,0)),ISNUMBER(MATCH(AJ18,'Rinks for 5 groups'!$G:$G,0)),ISNUMBER(MATCH(AJ18,'Rinks for 5 groups'!$H:$H,0)),ISNUMBER(MATCH(AJ18,'Rinks for 5 groups'!$I:$I,0))),"Yes","")</f>
        <v/>
      </c>
      <c r="AQ18" s="15">
        <f t="shared" si="0"/>
        <v>108</v>
      </c>
      <c r="AR18" s="15">
        <f t="shared" si="1"/>
        <v>109</v>
      </c>
    </row>
    <row r="19" spans="2:44">
      <c r="B19" s="15" t="s">
        <v>190</v>
      </c>
      <c r="C19" s="15" t="str">
        <f>IF(OR(ISNUMBER(MATCH(B19,'Rinks for 5 groups'!$D:$D,0)),ISNUMBER(MATCH(B19,'Rinks for 5 groups'!$E:$E,0)),ISNUMBER(MATCH(B19,'Rinks for 5 groups'!$F:$F,0)),ISNUMBER(MATCH(B19,'Rinks for 5 groups'!$G:$G,0)),ISNUMBER(MATCH(B19,'Rinks for 5 groups'!$H:$H,0)),ISNUMBER(MATCH(B19,'Rinks for 5 groups'!$I:$I,0))),"Yes","")</f>
        <v>Yes</v>
      </c>
      <c r="D19" s="15" t="s">
        <v>72</v>
      </c>
      <c r="E19" s="15" t="str">
        <f>IF(OR(ISNUMBER(MATCH(D19,'Rinks for 5 groups'!$D:$D,0)),ISNUMBER(MATCH(D19,'Rinks for 5 groups'!$E:$E,0)),ISNUMBER(MATCH(D19,'Rinks for 5 groups'!$F:$F,0)),ISNUMBER(MATCH(D19,'Rinks for 5 groups'!$G:$G,0)),ISNUMBER(MATCH(D19,'Rinks for 5 groups'!$H:$H,0)),ISNUMBER(MATCH(D19,'Rinks for 5 groups'!$I:$I,0))),"Yes","")</f>
        <v/>
      </c>
      <c r="F19" s="15" t="s">
        <v>298</v>
      </c>
      <c r="G19" s="15" t="str">
        <f>IF(OR(ISNUMBER(MATCH(F19,'Rinks for 5 groups'!$D:$D,0)),ISNUMBER(MATCH(F19,'Rinks for 5 groups'!$E:$E,0)),ISNUMBER(MATCH(F19,'Rinks for 5 groups'!$F:$F,0)),ISNUMBER(MATCH(F19,'Rinks for 5 groups'!$G:$G,0)),ISNUMBER(MATCH(F19,'Rinks for 5 groups'!$H:$H,0)),ISNUMBER(MATCH(F19,'Rinks for 5 groups'!$I:$I,0))),"Yes","")</f>
        <v>Yes</v>
      </c>
      <c r="H19" s="15" t="s">
        <v>25</v>
      </c>
      <c r="I19" s="15" t="str">
        <f>IF(OR(ISNUMBER(MATCH(H19,'Rinks for 5 groups'!$D:$D,0)),ISNUMBER(MATCH(H19,'Rinks for 5 groups'!$E:$E,0)),ISNUMBER(MATCH(H19,'Rinks for 5 groups'!$F:$F,0)),ISNUMBER(MATCH(H19,'Rinks for 5 groups'!$G:$G,0)),ISNUMBER(MATCH(H19,'Rinks for 5 groups'!$H:$H,0)),ISNUMBER(MATCH(H19,'Rinks for 5 groups'!$I:$I,0))),"Yes","")</f>
        <v/>
      </c>
      <c r="J19" s="15" t="s">
        <v>215</v>
      </c>
      <c r="K19" s="15" t="str">
        <f>IF(OR(ISNUMBER(MATCH(J19,'Rinks for 5 groups'!$D:$D,0)),ISNUMBER(MATCH(J19,'Rinks for 5 groups'!$E:$E,0)),ISNUMBER(MATCH(J19,'Rinks for 5 groups'!$F:$F,0)),ISNUMBER(MATCH(J19,'Rinks for 5 groups'!$G:$G,0)),ISNUMBER(MATCH(J19,'Rinks for 5 groups'!$H:$H,0)),ISNUMBER(MATCH(J19,'Rinks for 5 groups'!$I:$I,0))),"Yes","")</f>
        <v/>
      </c>
      <c r="P19" s="15" t="str">
        <f>IF(OR(ISNUMBER(MATCH(O19,'Rinks for 5 groups'!$D:$D,0)),ISNUMBER(MATCH(O19,'Rinks for 5 groups'!$E:$E,0)),ISNUMBER(MATCH(O19,'Rinks for 5 groups'!$F:$F,0)),ISNUMBER(MATCH(O19,'Rinks for 5 groups'!$G:$G,0)),ISNUMBER(MATCH(O19,'Rinks for 5 groups'!$H:$H,0)),ISNUMBER(MATCH(O19,'Rinks for 5 groups'!$I:$I,0))),"Yes","")</f>
        <v/>
      </c>
      <c r="R19" s="15" t="str">
        <f>IF(OR(ISNUMBER(MATCH(Q19,'Rinks for 5 groups'!$D:$D,0)),ISNUMBER(MATCH(Q19,'Rinks for 5 groups'!$E:$E,0)),ISNUMBER(MATCH(Q19,'Rinks for 5 groups'!$F:$F,0)),ISNUMBER(MATCH(Q19,'Rinks for 5 groups'!$G:$G,0)),ISNUMBER(MATCH(Q19,'Rinks for 5 groups'!$H:$H,0)),ISNUMBER(MATCH(Q19,'Rinks for 5 groups'!$I:$I,0))),"Yes","")</f>
        <v/>
      </c>
      <c r="T19" s="15" t="str">
        <f>IF(OR(ISNUMBER(MATCH(S19,'Rinks for 5 groups'!$D:$D,0)),ISNUMBER(MATCH(S19,'Rinks for 5 groups'!$E:$E,0)),ISNUMBER(MATCH(S19,'Rinks for 5 groups'!$F:$F,0)),ISNUMBER(MATCH(S19,'Rinks for 5 groups'!$G:$G,0)),ISNUMBER(MATCH(S19,'Rinks for 5 groups'!$H:$H,0)),ISNUMBER(MATCH(S19,'Rinks for 5 groups'!$I:$I,0))),"Yes","")</f>
        <v/>
      </c>
      <c r="V19" s="15" t="str">
        <f>IF(OR(ISNUMBER(MATCH(U19,'Rinks for 5 groups'!$D:$D,0)),ISNUMBER(MATCH(U19,'Rinks for 5 groups'!$E:$E,0)),ISNUMBER(MATCH(U19,'Rinks for 5 groups'!$F:$F,0)),ISNUMBER(MATCH(U19,'Rinks for 5 groups'!$G:$G,0)),ISNUMBER(MATCH(U19,'Rinks for 5 groups'!$H:$H,0)),ISNUMBER(MATCH(U19,'Rinks for 5 groups'!$I:$I,0))),"Yes","")</f>
        <v/>
      </c>
      <c r="X19" s="15" t="str">
        <f>IF(OR(ISNUMBER(MATCH(W19,'Rinks for 5 groups'!$D:$D,0)),ISNUMBER(MATCH(W19,'Rinks for 5 groups'!$E:$E,0)),ISNUMBER(MATCH(W19,'Rinks for 5 groups'!$F:$F,0)),ISNUMBER(MATCH(W19,'Rinks for 5 groups'!$G:$G,0)),ISNUMBER(MATCH(W19,'Rinks for 5 groups'!$H:$H,0)),ISNUMBER(MATCH(W19,'Rinks for 5 groups'!$I:$I,0))),"Yes","")</f>
        <v/>
      </c>
      <c r="AB19" s="15" t="s">
        <v>261</v>
      </c>
      <c r="AC19" s="15" t="str">
        <f>IF(OR(ISNUMBER(MATCH(AB19,'Rinks for 5 groups'!$D:$D,0)),ISNUMBER(MATCH(AB19,'Rinks for 5 groups'!$E:$E,0)),ISNUMBER(MATCH(AB19,'Rinks for 5 groups'!$F:$F,0)),ISNUMBER(MATCH(AB19,'Rinks for 5 groups'!$G:$G,0)),ISNUMBER(MATCH(AB19,'Rinks for 5 groups'!$H:$H,0)),ISNUMBER(MATCH(AB19,'Rinks for 5 groups'!$I:$I,0))),"Yes","")</f>
        <v>Yes</v>
      </c>
      <c r="AD19" s="15" t="s">
        <v>271</v>
      </c>
      <c r="AE19" s="15" t="str">
        <f>IF(OR(ISNUMBER(MATCH(AD19,'Rinks for 5 groups'!$D:$D,0)),ISNUMBER(MATCH(AD19,'Rinks for 5 groups'!$E:$E,0)),ISNUMBER(MATCH(AD19,'Rinks for 5 groups'!$F:$F,0)),ISNUMBER(MATCH(AD19,'Rinks for 5 groups'!$G:$G,0)),ISNUMBER(MATCH(AD19,'Rinks for 5 groups'!$H:$H,0)),ISNUMBER(MATCH(AD19,'Rinks for 5 groups'!$I:$I,0))),"Yes","")</f>
        <v>Yes</v>
      </c>
      <c r="AF19" s="15" t="s">
        <v>278</v>
      </c>
      <c r="AG19" s="15" t="str">
        <f>IF(OR(ISNUMBER(MATCH(AF19,'Rinks for 5 groups'!$D:$D,0)),ISNUMBER(MATCH(AF19,'Rinks for 5 groups'!$E:$E,0)),ISNUMBER(MATCH(AF19,'Rinks for 5 groups'!$F:$F,0)),ISNUMBER(MATCH(AF19,'Rinks for 5 groups'!$G:$G,0)),ISNUMBER(MATCH(AF19,'Rinks for 5 groups'!$H:$H,0)),ISNUMBER(MATCH(AF19,'Rinks for 5 groups'!$I:$I,0))),"Yes","")</f>
        <v>Yes</v>
      </c>
      <c r="AH19" s="15" t="s">
        <v>284</v>
      </c>
      <c r="AI19" s="15" t="str">
        <f>IF(OR(ISNUMBER(MATCH(AH19,'Rinks for 5 groups'!$D:$D,0)),ISNUMBER(MATCH(AH19,'Rinks for 5 groups'!$E:$E,0)),ISNUMBER(MATCH(AH19,'Rinks for 5 groups'!$F:$F,0)),ISNUMBER(MATCH(AH19,'Rinks for 5 groups'!$G:$G,0)),ISNUMBER(MATCH(AH19,'Rinks for 5 groups'!$H:$H,0)),ISNUMBER(MATCH(AH19,'Rinks for 5 groups'!$I:$I,0))),"Yes","")</f>
        <v>Yes</v>
      </c>
      <c r="AJ19" s="15" t="s">
        <v>335</v>
      </c>
      <c r="AK19" s="15" t="str">
        <f>IF(OR(ISNUMBER(MATCH(AJ19,'Rinks for 5 groups'!$D:$D,0)),ISNUMBER(MATCH(AJ19,'Rinks for 5 groups'!$E:$E,0)),ISNUMBER(MATCH(AJ19,'Rinks for 5 groups'!$F:$F,0)),ISNUMBER(MATCH(AJ19,'Rinks for 5 groups'!$G:$G,0)),ISNUMBER(MATCH(AJ19,'Rinks for 5 groups'!$H:$H,0)),ISNUMBER(MATCH(AJ19,'Rinks for 5 groups'!$I:$I,0))),"Yes","")</f>
        <v>Yes</v>
      </c>
      <c r="AQ19" s="15">
        <f t="shared" si="0"/>
        <v>108</v>
      </c>
      <c r="AR19" s="15">
        <f t="shared" si="1"/>
        <v>110</v>
      </c>
    </row>
    <row r="20" spans="2:44">
      <c r="C20" s="15" t="str">
        <f>IF(OR(ISNUMBER(MATCH(B20,'Rinks for 5 groups'!$D:$D,0)),ISNUMBER(MATCH(B20,'Rinks for 5 groups'!$E:$E,0)),ISNUMBER(MATCH(B20,'Rinks for 5 groups'!$F:$F,0)),ISNUMBER(MATCH(B20,'Rinks for 5 groups'!$G:$G,0)),ISNUMBER(MATCH(B20,'Rinks for 5 groups'!$H:$H,0)),ISNUMBER(MATCH(B20,'Rinks for 5 groups'!$I:$I,0))),"Yes","")</f>
        <v/>
      </c>
      <c r="E20" s="15" t="str">
        <f>IF(OR(ISNUMBER(MATCH(D20,'Rinks for 5 groups'!$D:$D,0)),ISNUMBER(MATCH(D20,'Rinks for 5 groups'!$E:$E,0)),ISNUMBER(MATCH(D20,'Rinks for 5 groups'!$F:$F,0)),ISNUMBER(MATCH(D20,'Rinks for 5 groups'!$G:$G,0)),ISNUMBER(MATCH(D20,'Rinks for 5 groups'!$H:$H,0)),ISNUMBER(MATCH(D20,'Rinks for 5 groups'!$I:$I,0))),"Yes","")</f>
        <v/>
      </c>
      <c r="G20" s="15" t="str">
        <f>IF(OR(ISNUMBER(MATCH(F20,'Rinks for 5 groups'!$D:$D,0)),ISNUMBER(MATCH(F20,'Rinks for 5 groups'!$E:$E,0)),ISNUMBER(MATCH(F20,'Rinks for 5 groups'!$F:$F,0)),ISNUMBER(MATCH(F20,'Rinks for 5 groups'!$G:$G,0)),ISNUMBER(MATCH(F20,'Rinks for 5 groups'!$H:$H,0)),ISNUMBER(MATCH(F20,'Rinks for 5 groups'!$I:$I,0))),"Yes","")</f>
        <v/>
      </c>
      <c r="I20" s="15" t="str">
        <f>IF(OR(ISNUMBER(MATCH(H20,'Rinks for 5 groups'!$D:$D,0)),ISNUMBER(MATCH(H20,'Rinks for 5 groups'!$E:$E,0)),ISNUMBER(MATCH(H20,'Rinks for 5 groups'!$F:$F,0)),ISNUMBER(MATCH(H20,'Rinks for 5 groups'!$G:$G,0)),ISNUMBER(MATCH(H20,'Rinks for 5 groups'!$H:$H,0)),ISNUMBER(MATCH(H20,'Rinks for 5 groups'!$I:$I,0))),"Yes","")</f>
        <v/>
      </c>
      <c r="K20" s="15" t="str">
        <f>IF(OR(ISNUMBER(MATCH(J20,'Rinks for 5 groups'!$D:$D,0)),ISNUMBER(MATCH(J20,'Rinks for 5 groups'!$E:$E,0)),ISNUMBER(MATCH(J20,'Rinks for 5 groups'!$F:$F,0)),ISNUMBER(MATCH(J20,'Rinks for 5 groups'!$G:$G,0)),ISNUMBER(MATCH(J20,'Rinks for 5 groups'!$H:$H,0)),ISNUMBER(MATCH(J20,'Rinks for 5 groups'!$I:$I,0))),"Yes","")</f>
        <v/>
      </c>
      <c r="P20" s="15" t="str">
        <f>IF(OR(ISNUMBER(MATCH(O20,'Rinks for 5 groups'!$D:$D,0)),ISNUMBER(MATCH(O20,'Rinks for 5 groups'!$E:$E,0)),ISNUMBER(MATCH(O20,'Rinks for 5 groups'!$F:$F,0)),ISNUMBER(MATCH(O20,'Rinks for 5 groups'!$G:$G,0)),ISNUMBER(MATCH(O20,'Rinks for 5 groups'!$H:$H,0)),ISNUMBER(MATCH(O20,'Rinks for 5 groups'!$I:$I,0))),"Yes","")</f>
        <v/>
      </c>
      <c r="R20" s="15" t="str">
        <f>IF(OR(ISNUMBER(MATCH(Q20,'Rinks for 5 groups'!$D:$D,0)),ISNUMBER(MATCH(Q20,'Rinks for 5 groups'!$E:$E,0)),ISNUMBER(MATCH(Q20,'Rinks for 5 groups'!$F:$F,0)),ISNUMBER(MATCH(Q20,'Rinks for 5 groups'!$G:$G,0)),ISNUMBER(MATCH(Q20,'Rinks for 5 groups'!$H:$H,0)),ISNUMBER(MATCH(Q20,'Rinks for 5 groups'!$I:$I,0))),"Yes","")</f>
        <v/>
      </c>
      <c r="T20" s="15" t="str">
        <f>IF(OR(ISNUMBER(MATCH(S20,'Rinks for 5 groups'!$D:$D,0)),ISNUMBER(MATCH(S20,'Rinks for 5 groups'!$E:$E,0)),ISNUMBER(MATCH(S20,'Rinks for 5 groups'!$F:$F,0)),ISNUMBER(MATCH(S20,'Rinks for 5 groups'!$G:$G,0)),ISNUMBER(MATCH(S20,'Rinks for 5 groups'!$H:$H,0)),ISNUMBER(MATCH(S20,'Rinks for 5 groups'!$I:$I,0))),"Yes","")</f>
        <v/>
      </c>
      <c r="V20" s="15" t="str">
        <f>IF(OR(ISNUMBER(MATCH(U20,'Rinks for 5 groups'!$D:$D,0)),ISNUMBER(MATCH(U20,'Rinks for 5 groups'!$E:$E,0)),ISNUMBER(MATCH(U20,'Rinks for 5 groups'!$F:$F,0)),ISNUMBER(MATCH(U20,'Rinks for 5 groups'!$G:$G,0)),ISNUMBER(MATCH(U20,'Rinks for 5 groups'!$H:$H,0)),ISNUMBER(MATCH(U20,'Rinks for 5 groups'!$I:$I,0))),"Yes","")</f>
        <v/>
      </c>
      <c r="X20" s="15" t="str">
        <f>IF(OR(ISNUMBER(MATCH(W20,'Rinks for 5 groups'!$D:$D,0)),ISNUMBER(MATCH(W20,'Rinks for 5 groups'!$E:$E,0)),ISNUMBER(MATCH(W20,'Rinks for 5 groups'!$F:$F,0)),ISNUMBER(MATCH(W20,'Rinks for 5 groups'!$G:$G,0)),ISNUMBER(MATCH(W20,'Rinks for 5 groups'!$H:$H,0)),ISNUMBER(MATCH(W20,'Rinks for 5 groups'!$I:$I,0))),"Yes","")</f>
        <v/>
      </c>
      <c r="AC20" s="15" t="str">
        <f>IF(OR(ISNUMBER(MATCH(AB20,'Rinks for 5 groups'!$D:$D,0)),ISNUMBER(MATCH(AB20,'Rinks for 5 groups'!$E:$E,0)),ISNUMBER(MATCH(AB20,'Rinks for 5 groups'!$F:$F,0)),ISNUMBER(MATCH(AB20,'Rinks for 5 groups'!$G:$G,0)),ISNUMBER(MATCH(AB20,'Rinks for 5 groups'!$H:$H,0)),ISNUMBER(MATCH(AB20,'Rinks for 5 groups'!$I:$I,0))),"Yes","")</f>
        <v/>
      </c>
      <c r="AE20" s="15" t="str">
        <f>IF(OR(ISNUMBER(MATCH(AD20,'Rinks for 5 groups'!$D:$D,0)),ISNUMBER(MATCH(AD20,'Rinks for 5 groups'!$E:$E,0)),ISNUMBER(MATCH(AD20,'Rinks for 5 groups'!$F:$F,0)),ISNUMBER(MATCH(AD20,'Rinks for 5 groups'!$G:$G,0)),ISNUMBER(MATCH(AD20,'Rinks for 5 groups'!$H:$H,0)),ISNUMBER(MATCH(AD20,'Rinks for 5 groups'!$I:$I,0))),"Yes","")</f>
        <v/>
      </c>
      <c r="AG20" s="15" t="str">
        <f>IF(OR(ISNUMBER(MATCH(AF20,'Rinks for 5 groups'!$D:$D,0)),ISNUMBER(MATCH(AF20,'Rinks for 5 groups'!$E:$E,0)),ISNUMBER(MATCH(AF20,'Rinks for 5 groups'!$F:$F,0)),ISNUMBER(MATCH(AF20,'Rinks for 5 groups'!$G:$G,0)),ISNUMBER(MATCH(AF20,'Rinks for 5 groups'!$H:$H,0)),ISNUMBER(MATCH(AF20,'Rinks for 5 groups'!$I:$I,0))),"Yes","")</f>
        <v/>
      </c>
      <c r="AI20" s="15" t="str">
        <f>IF(OR(ISNUMBER(MATCH(AH20,'Rinks for 5 groups'!$D:$D,0)),ISNUMBER(MATCH(AH20,'Rinks for 5 groups'!$E:$E,0)),ISNUMBER(MATCH(AH20,'Rinks for 5 groups'!$F:$F,0)),ISNUMBER(MATCH(AH20,'Rinks for 5 groups'!$G:$G,0)),ISNUMBER(MATCH(AH20,'Rinks for 5 groups'!$H:$H,0)),ISNUMBER(MATCH(AH20,'Rinks for 5 groups'!$I:$I,0))),"Yes","")</f>
        <v/>
      </c>
      <c r="AK20" s="15" t="str">
        <f>IF(OR(ISNUMBER(MATCH(AJ20,'Rinks for 5 groups'!$D:$D,0)),ISNUMBER(MATCH(AJ20,'Rinks for 5 groups'!$E:$E,0)),ISNUMBER(MATCH(AJ20,'Rinks for 5 groups'!$F:$F,0)),ISNUMBER(MATCH(AJ20,'Rinks for 5 groups'!$G:$G,0)),ISNUMBER(MATCH(AJ20,'Rinks for 5 groups'!$H:$H,0)),ISNUMBER(MATCH(AJ20,'Rinks for 5 groups'!$I:$I,0))),"Yes","")</f>
        <v/>
      </c>
      <c r="AQ20" s="15" t="e">
        <f t="shared" si="0"/>
        <v>#VALUE!</v>
      </c>
      <c r="AR20" s="15" t="e">
        <f t="shared" si="1"/>
        <v>#VALUE!</v>
      </c>
    </row>
    <row r="21" spans="2:44">
      <c r="B21" s="15" t="s">
        <v>191</v>
      </c>
      <c r="C21" s="15" t="str">
        <f>IF(OR(ISNUMBER(MATCH(B21,'Rinks for 5 groups'!$D:$D,0)),ISNUMBER(MATCH(B21,'Rinks for 5 groups'!$E:$E,0)),ISNUMBER(MATCH(B21,'Rinks for 5 groups'!$F:$F,0)),ISNUMBER(MATCH(B21,'Rinks for 5 groups'!$G:$G,0)),ISNUMBER(MATCH(B21,'Rinks for 5 groups'!$H:$H,0)),ISNUMBER(MATCH(B21,'Rinks for 5 groups'!$I:$I,0))),"Yes","")</f>
        <v/>
      </c>
      <c r="D21" s="15" t="s">
        <v>23</v>
      </c>
      <c r="E21" s="15" t="str">
        <f>IF(OR(ISNUMBER(MATCH(D21,'Rinks for 5 groups'!$D:$D,0)),ISNUMBER(MATCH(D21,'Rinks for 5 groups'!$E:$E,0)),ISNUMBER(MATCH(D21,'Rinks for 5 groups'!$F:$F,0)),ISNUMBER(MATCH(D21,'Rinks for 5 groups'!$G:$G,0)),ISNUMBER(MATCH(D21,'Rinks for 5 groups'!$H:$H,0)),ISNUMBER(MATCH(D21,'Rinks for 5 groups'!$I:$I,0))),"Yes","")</f>
        <v/>
      </c>
      <c r="F21" s="15" t="s">
        <v>198</v>
      </c>
      <c r="G21" s="15" t="str">
        <f>IF(OR(ISNUMBER(MATCH(F21,'Rinks for 5 groups'!$D:$D,0)),ISNUMBER(MATCH(F21,'Rinks for 5 groups'!$E:$E,0)),ISNUMBER(MATCH(F21,'Rinks for 5 groups'!$F:$F,0)),ISNUMBER(MATCH(F21,'Rinks for 5 groups'!$G:$G,0)),ISNUMBER(MATCH(F21,'Rinks for 5 groups'!$H:$H,0)),ISNUMBER(MATCH(F21,'Rinks for 5 groups'!$I:$I,0))),"Yes","")</f>
        <v/>
      </c>
      <c r="H21" s="15" t="s">
        <v>33</v>
      </c>
      <c r="I21" s="15" t="str">
        <f>IF(OR(ISNUMBER(MATCH(H21,'Rinks for 5 groups'!$D:$D,0)),ISNUMBER(MATCH(H21,'Rinks for 5 groups'!$E:$E,0)),ISNUMBER(MATCH(H21,'Rinks for 5 groups'!$F:$F,0)),ISNUMBER(MATCH(H21,'Rinks for 5 groups'!$G:$G,0)),ISNUMBER(MATCH(H21,'Rinks for 5 groups'!$H:$H,0)),ISNUMBER(MATCH(H21,'Rinks for 5 groups'!$I:$I,0))),"Yes","")</f>
        <v/>
      </c>
      <c r="J21" s="15" t="s">
        <v>216</v>
      </c>
      <c r="K21" s="15" t="str">
        <f>IF(OR(ISNUMBER(MATCH(J21,'Rinks for 5 groups'!$D:$D,0)),ISNUMBER(MATCH(J21,'Rinks for 5 groups'!$E:$E,0)),ISNUMBER(MATCH(J21,'Rinks for 5 groups'!$F:$F,0)),ISNUMBER(MATCH(J21,'Rinks for 5 groups'!$G:$G,0)),ISNUMBER(MATCH(J21,'Rinks for 5 groups'!$H:$H,0)),ISNUMBER(MATCH(J21,'Rinks for 5 groups'!$I:$I,0))),"Yes","")</f>
        <v/>
      </c>
      <c r="P21" s="15" t="str">
        <f>IF(OR(ISNUMBER(MATCH(O21,'Rinks for 5 groups'!$D:$D,0)),ISNUMBER(MATCH(O21,'Rinks for 5 groups'!$E:$E,0)),ISNUMBER(MATCH(O21,'Rinks for 5 groups'!$F:$F,0)),ISNUMBER(MATCH(O21,'Rinks for 5 groups'!$G:$G,0)),ISNUMBER(MATCH(O21,'Rinks for 5 groups'!$H:$H,0)),ISNUMBER(MATCH(O21,'Rinks for 5 groups'!$I:$I,0))),"Yes","")</f>
        <v/>
      </c>
      <c r="R21" s="15" t="str">
        <f>IF(OR(ISNUMBER(MATCH(Q21,'Rinks for 5 groups'!$D:$D,0)),ISNUMBER(MATCH(Q21,'Rinks for 5 groups'!$E:$E,0)),ISNUMBER(MATCH(Q21,'Rinks for 5 groups'!$F:$F,0)),ISNUMBER(MATCH(Q21,'Rinks for 5 groups'!$G:$G,0)),ISNUMBER(MATCH(Q21,'Rinks for 5 groups'!$H:$H,0)),ISNUMBER(MATCH(Q21,'Rinks for 5 groups'!$I:$I,0))),"Yes","")</f>
        <v/>
      </c>
      <c r="T21" s="15" t="str">
        <f>IF(OR(ISNUMBER(MATCH(S21,'Rinks for 5 groups'!$D:$D,0)),ISNUMBER(MATCH(S21,'Rinks for 5 groups'!$E:$E,0)),ISNUMBER(MATCH(S21,'Rinks for 5 groups'!$F:$F,0)),ISNUMBER(MATCH(S21,'Rinks for 5 groups'!$G:$G,0)),ISNUMBER(MATCH(S21,'Rinks for 5 groups'!$H:$H,0)),ISNUMBER(MATCH(S21,'Rinks for 5 groups'!$I:$I,0))),"Yes","")</f>
        <v/>
      </c>
      <c r="V21" s="15" t="str">
        <f>IF(OR(ISNUMBER(MATCH(U21,'Rinks for 5 groups'!$D:$D,0)),ISNUMBER(MATCH(U21,'Rinks for 5 groups'!$E:$E,0)),ISNUMBER(MATCH(U21,'Rinks for 5 groups'!$F:$F,0)),ISNUMBER(MATCH(U21,'Rinks for 5 groups'!$G:$G,0)),ISNUMBER(MATCH(U21,'Rinks for 5 groups'!$H:$H,0)),ISNUMBER(MATCH(U21,'Rinks for 5 groups'!$I:$I,0))),"Yes","")</f>
        <v/>
      </c>
      <c r="X21" s="15" t="str">
        <f>IF(OR(ISNUMBER(MATCH(W21,'Rinks for 5 groups'!$D:$D,0)),ISNUMBER(MATCH(W21,'Rinks for 5 groups'!$E:$E,0)),ISNUMBER(MATCH(W21,'Rinks for 5 groups'!$F:$F,0)),ISNUMBER(MATCH(W21,'Rinks for 5 groups'!$G:$G,0)),ISNUMBER(MATCH(W21,'Rinks for 5 groups'!$H:$H,0)),ISNUMBER(MATCH(W21,'Rinks for 5 groups'!$I:$I,0))),"Yes","")</f>
        <v/>
      </c>
      <c r="AB21" s="15" t="s">
        <v>262</v>
      </c>
      <c r="AC21" s="15" t="str">
        <f>IF(OR(ISNUMBER(MATCH(AB21,'Rinks for 5 groups'!$D:$D,0)),ISNUMBER(MATCH(AB21,'Rinks for 5 groups'!$E:$E,0)),ISNUMBER(MATCH(AB21,'Rinks for 5 groups'!$F:$F,0)),ISNUMBER(MATCH(AB21,'Rinks for 5 groups'!$G:$G,0)),ISNUMBER(MATCH(AB21,'Rinks for 5 groups'!$H:$H,0)),ISNUMBER(MATCH(AB21,'Rinks for 5 groups'!$I:$I,0))),"Yes","")</f>
        <v/>
      </c>
      <c r="AD21" s="15" t="s">
        <v>272</v>
      </c>
      <c r="AE21" s="15" t="str">
        <f>IF(OR(ISNUMBER(MATCH(AD21,'Rinks for 5 groups'!$D:$D,0)),ISNUMBER(MATCH(AD21,'Rinks for 5 groups'!$E:$E,0)),ISNUMBER(MATCH(AD21,'Rinks for 5 groups'!$F:$F,0)),ISNUMBER(MATCH(AD21,'Rinks for 5 groups'!$G:$G,0)),ISNUMBER(MATCH(AD21,'Rinks for 5 groups'!$H:$H,0)),ISNUMBER(MATCH(AD21,'Rinks for 5 groups'!$I:$I,0))),"Yes","")</f>
        <v/>
      </c>
      <c r="AF21" s="15" t="s">
        <v>279</v>
      </c>
      <c r="AG21" s="15" t="str">
        <f>IF(OR(ISNUMBER(MATCH(AF21,'Rinks for 5 groups'!$D:$D,0)),ISNUMBER(MATCH(AF21,'Rinks for 5 groups'!$E:$E,0)),ISNUMBER(MATCH(AF21,'Rinks for 5 groups'!$F:$F,0)),ISNUMBER(MATCH(AF21,'Rinks for 5 groups'!$G:$G,0)),ISNUMBER(MATCH(AF21,'Rinks for 5 groups'!$H:$H,0)),ISNUMBER(MATCH(AF21,'Rinks for 5 groups'!$I:$I,0))),"Yes","")</f>
        <v/>
      </c>
      <c r="AH21" s="15" t="s">
        <v>285</v>
      </c>
      <c r="AI21" s="15" t="str">
        <f>IF(OR(ISNUMBER(MATCH(AH21,'Rinks for 5 groups'!$D:$D,0)),ISNUMBER(MATCH(AH21,'Rinks for 5 groups'!$E:$E,0)),ISNUMBER(MATCH(AH21,'Rinks for 5 groups'!$F:$F,0)),ISNUMBER(MATCH(AH21,'Rinks for 5 groups'!$G:$G,0)),ISNUMBER(MATCH(AH21,'Rinks for 5 groups'!$H:$H,0)),ISNUMBER(MATCH(AH21,'Rinks for 5 groups'!$I:$I,0))),"Yes","")</f>
        <v/>
      </c>
      <c r="AJ21" s="15" t="s">
        <v>336</v>
      </c>
      <c r="AK21" s="15" t="str">
        <f>IF(OR(ISNUMBER(MATCH(AJ21,'Rinks for 5 groups'!$D:$D,0)),ISNUMBER(MATCH(AJ21,'Rinks for 5 groups'!$E:$E,0)),ISNUMBER(MATCH(AJ21,'Rinks for 5 groups'!$F:$F,0)),ISNUMBER(MATCH(AJ21,'Rinks for 5 groups'!$G:$G,0)),ISNUMBER(MATCH(AJ21,'Rinks for 5 groups'!$H:$H,0)),ISNUMBER(MATCH(AJ21,'Rinks for 5 groups'!$I:$I,0))),"Yes","")</f>
        <v/>
      </c>
      <c r="AQ21" s="15">
        <f t="shared" si="0"/>
        <v>109</v>
      </c>
      <c r="AR21" s="15">
        <f t="shared" si="1"/>
        <v>110</v>
      </c>
    </row>
    <row r="22" spans="2:44">
      <c r="C22" s="15" t="str">
        <f>IF(OR(ISNUMBER(MATCH(B22,'Rinks for 5 groups'!$D:$D,0)),ISNUMBER(MATCH(B22,'Rinks for 5 groups'!$E:$E,0)),ISNUMBER(MATCH(B22,'Rinks for 5 groups'!$F:$F,0)),ISNUMBER(MATCH(B22,'Rinks for 5 groups'!$G:$G,0)),ISNUMBER(MATCH(B22,'Rinks for 5 groups'!$H:$H,0)),ISNUMBER(MATCH(B22,'Rinks for 5 groups'!$I:$I,0))),"Yes","")</f>
        <v/>
      </c>
      <c r="E22" s="15" t="str">
        <f>IF(OR(ISNUMBER(MATCH(D22,'Rinks for 5 groups'!$D:$D,0)),ISNUMBER(MATCH(D22,'Rinks for 5 groups'!$E:$E,0)),ISNUMBER(MATCH(D22,'Rinks for 5 groups'!$F:$F,0)),ISNUMBER(MATCH(D22,'Rinks for 5 groups'!$G:$G,0)),ISNUMBER(MATCH(D22,'Rinks for 5 groups'!$H:$H,0)),ISNUMBER(MATCH(D22,'Rinks for 5 groups'!$I:$I,0))),"Yes","")</f>
        <v/>
      </c>
      <c r="G22" s="15" t="str">
        <f>IF(OR(ISNUMBER(MATCH(F22,'Rinks for 5 groups'!$D:$D,0)),ISNUMBER(MATCH(F22,'Rinks for 5 groups'!$E:$E,0)),ISNUMBER(MATCH(F22,'Rinks for 5 groups'!$F:$F,0)),ISNUMBER(MATCH(F22,'Rinks for 5 groups'!$G:$G,0)),ISNUMBER(MATCH(F22,'Rinks for 5 groups'!$H:$H,0)),ISNUMBER(MATCH(F22,'Rinks for 5 groups'!$I:$I,0))),"Yes","")</f>
        <v/>
      </c>
      <c r="I22" s="15" t="str">
        <f>IF(OR(ISNUMBER(MATCH(H22,'Rinks for 5 groups'!$D:$D,0)),ISNUMBER(MATCH(H22,'Rinks for 5 groups'!$E:$E,0)),ISNUMBER(MATCH(H22,'Rinks for 5 groups'!$F:$F,0)),ISNUMBER(MATCH(H22,'Rinks for 5 groups'!$G:$G,0)),ISNUMBER(MATCH(H22,'Rinks for 5 groups'!$H:$H,0)),ISNUMBER(MATCH(H22,'Rinks for 5 groups'!$I:$I,0))),"Yes","")</f>
        <v/>
      </c>
      <c r="K22" s="15" t="str">
        <f>IF(OR(ISNUMBER(MATCH(J22,'Rinks for 5 groups'!$D:$D,0)),ISNUMBER(MATCH(J22,'Rinks for 5 groups'!$E:$E,0)),ISNUMBER(MATCH(J22,'Rinks for 5 groups'!$F:$F,0)),ISNUMBER(MATCH(J22,'Rinks for 5 groups'!$G:$G,0)),ISNUMBER(MATCH(J22,'Rinks for 5 groups'!$H:$H,0)),ISNUMBER(MATCH(J22,'Rinks for 5 groups'!$I:$I,0))),"Yes","")</f>
        <v/>
      </c>
      <c r="P22" s="15" t="str">
        <f>IF(OR(ISNUMBER(MATCH(O22,'Rinks for 5 groups'!$D:$D,0)),ISNUMBER(MATCH(O22,'Rinks for 5 groups'!$E:$E,0)),ISNUMBER(MATCH(O22,'Rinks for 5 groups'!$F:$F,0)),ISNUMBER(MATCH(O22,'Rinks for 5 groups'!$G:$G,0)),ISNUMBER(MATCH(O22,'Rinks for 5 groups'!$H:$H,0)),ISNUMBER(MATCH(O22,'Rinks for 5 groups'!$I:$I,0))),"Yes","")</f>
        <v/>
      </c>
      <c r="R22" s="15" t="str">
        <f>IF(OR(ISNUMBER(MATCH(Q22,'Rinks for 5 groups'!$D:$D,0)),ISNUMBER(MATCH(Q22,'Rinks for 5 groups'!$E:$E,0)),ISNUMBER(MATCH(Q22,'Rinks for 5 groups'!$F:$F,0)),ISNUMBER(MATCH(Q22,'Rinks for 5 groups'!$G:$G,0)),ISNUMBER(MATCH(Q22,'Rinks for 5 groups'!$H:$H,0)),ISNUMBER(MATCH(Q22,'Rinks for 5 groups'!$I:$I,0))),"Yes","")</f>
        <v/>
      </c>
      <c r="T22" s="15" t="str">
        <f>IF(OR(ISNUMBER(MATCH(S22,'Rinks for 5 groups'!$D:$D,0)),ISNUMBER(MATCH(S22,'Rinks for 5 groups'!$E:$E,0)),ISNUMBER(MATCH(S22,'Rinks for 5 groups'!$F:$F,0)),ISNUMBER(MATCH(S22,'Rinks for 5 groups'!$G:$G,0)),ISNUMBER(MATCH(S22,'Rinks for 5 groups'!$H:$H,0)),ISNUMBER(MATCH(S22,'Rinks for 5 groups'!$I:$I,0))),"Yes","")</f>
        <v/>
      </c>
      <c r="V22" s="15" t="str">
        <f>IF(OR(ISNUMBER(MATCH(U22,'Rinks for 5 groups'!$D:$D,0)),ISNUMBER(MATCH(U22,'Rinks for 5 groups'!$E:$E,0)),ISNUMBER(MATCH(U22,'Rinks for 5 groups'!$F:$F,0)),ISNUMBER(MATCH(U22,'Rinks for 5 groups'!$G:$G,0)),ISNUMBER(MATCH(U22,'Rinks for 5 groups'!$H:$H,0)),ISNUMBER(MATCH(U22,'Rinks for 5 groups'!$I:$I,0))),"Yes","")</f>
        <v/>
      </c>
      <c r="X22" s="15" t="str">
        <f>IF(OR(ISNUMBER(MATCH(W22,'Rinks for 5 groups'!$D:$D,0)),ISNUMBER(MATCH(W22,'Rinks for 5 groups'!$E:$E,0)),ISNUMBER(MATCH(W22,'Rinks for 5 groups'!$F:$F,0)),ISNUMBER(MATCH(W22,'Rinks for 5 groups'!$G:$G,0)),ISNUMBER(MATCH(W22,'Rinks for 5 groups'!$H:$H,0)),ISNUMBER(MATCH(W22,'Rinks for 5 groups'!$I:$I,0))),"Yes","")</f>
        <v/>
      </c>
      <c r="AC22" s="15" t="str">
        <f>IF(OR(ISNUMBER(MATCH(AB22,'Rinks for 5 groups'!$D:$D,0)),ISNUMBER(MATCH(AB22,'Rinks for 5 groups'!$E:$E,0)),ISNUMBER(MATCH(AB22,'Rinks for 5 groups'!$F:$F,0)),ISNUMBER(MATCH(AB22,'Rinks for 5 groups'!$G:$G,0)),ISNUMBER(MATCH(AB22,'Rinks for 5 groups'!$H:$H,0)),ISNUMBER(MATCH(AB22,'Rinks for 5 groups'!$I:$I,0))),"Yes","")</f>
        <v/>
      </c>
      <c r="AE22" s="15" t="str">
        <f>IF(OR(ISNUMBER(MATCH(AD22,'Rinks for 5 groups'!$D:$D,0)),ISNUMBER(MATCH(AD22,'Rinks for 5 groups'!$E:$E,0)),ISNUMBER(MATCH(AD22,'Rinks for 5 groups'!$F:$F,0)),ISNUMBER(MATCH(AD22,'Rinks for 5 groups'!$G:$G,0)),ISNUMBER(MATCH(AD22,'Rinks for 5 groups'!$H:$H,0)),ISNUMBER(MATCH(AD22,'Rinks for 5 groups'!$I:$I,0))),"Yes","")</f>
        <v/>
      </c>
      <c r="AG22" s="15" t="str">
        <f>IF(OR(ISNUMBER(MATCH(AF22,'Rinks for 5 groups'!$D:$D,0)),ISNUMBER(MATCH(AF22,'Rinks for 5 groups'!$E:$E,0)),ISNUMBER(MATCH(AF22,'Rinks for 5 groups'!$F:$F,0)),ISNUMBER(MATCH(AF22,'Rinks for 5 groups'!$G:$G,0)),ISNUMBER(MATCH(AF22,'Rinks for 5 groups'!$H:$H,0)),ISNUMBER(MATCH(AF22,'Rinks for 5 groups'!$I:$I,0))),"Yes","")</f>
        <v/>
      </c>
      <c r="AI22" s="15" t="str">
        <f>IF(OR(ISNUMBER(MATCH(AH22,'Rinks for 5 groups'!$D:$D,0)),ISNUMBER(MATCH(AH22,'Rinks for 5 groups'!$E:$E,0)),ISNUMBER(MATCH(AH22,'Rinks for 5 groups'!$F:$F,0)),ISNUMBER(MATCH(AH22,'Rinks for 5 groups'!$G:$G,0)),ISNUMBER(MATCH(AH22,'Rinks for 5 groups'!$H:$H,0)),ISNUMBER(MATCH(AH22,'Rinks for 5 groups'!$I:$I,0))),"Yes","")</f>
        <v/>
      </c>
      <c r="AK22" s="15" t="str">
        <f>IF(OR(ISNUMBER(MATCH(AJ22,'Rinks for 5 groups'!$D:$D,0)),ISNUMBER(MATCH(AJ22,'Rinks for 5 groups'!$E:$E,0)),ISNUMBER(MATCH(AJ22,'Rinks for 5 groups'!$F:$F,0)),ISNUMBER(MATCH(AJ22,'Rinks for 5 groups'!$G:$G,0)),ISNUMBER(MATCH(AJ22,'Rinks for 5 groups'!$H:$H,0)),ISNUMBER(MATCH(AJ22,'Rinks for 5 groups'!$I:$I,0))),"Yes","")</f>
        <v/>
      </c>
      <c r="AQ22" s="15" t="e">
        <f t="shared" si="0"/>
        <v>#VALUE!</v>
      </c>
      <c r="AR22" s="15" t="e">
        <f t="shared" si="1"/>
        <v>#VALUE!</v>
      </c>
    </row>
    <row r="23" spans="2:44">
      <c r="C23" s="15" t="str">
        <f>IF(OR(ISNUMBER(MATCH(B23,'Rinks for 5 groups'!$D:$D,0)),ISNUMBER(MATCH(B23,'Rinks for 5 groups'!$E:$E,0)),ISNUMBER(MATCH(B23,'Rinks for 5 groups'!$F:$F,0)),ISNUMBER(MATCH(B23,'Rinks for 5 groups'!$G:$G,0)),ISNUMBER(MATCH(B23,'Rinks for 5 groups'!$H:$H,0)),ISNUMBER(MATCH(B23,'Rinks for 5 groups'!$I:$I,0))),"Yes","")</f>
        <v/>
      </c>
      <c r="E23" s="15" t="str">
        <f>IF(OR(ISNUMBER(MATCH(D23,'Rinks for 5 groups'!$D:$D,0)),ISNUMBER(MATCH(D23,'Rinks for 5 groups'!$E:$E,0)),ISNUMBER(MATCH(D23,'Rinks for 5 groups'!$F:$F,0)),ISNUMBER(MATCH(D23,'Rinks for 5 groups'!$G:$G,0)),ISNUMBER(MATCH(D23,'Rinks for 5 groups'!$H:$H,0)),ISNUMBER(MATCH(D23,'Rinks for 5 groups'!$I:$I,0))),"Yes","")</f>
        <v/>
      </c>
      <c r="G23" s="15" t="str">
        <f>IF(OR(ISNUMBER(MATCH(F23,'Rinks for 5 groups'!$D:$D,0)),ISNUMBER(MATCH(F23,'Rinks for 5 groups'!$E:$E,0)),ISNUMBER(MATCH(F23,'Rinks for 5 groups'!$F:$F,0)),ISNUMBER(MATCH(F23,'Rinks for 5 groups'!$G:$G,0)),ISNUMBER(MATCH(F23,'Rinks for 5 groups'!$H:$H,0)),ISNUMBER(MATCH(F23,'Rinks for 5 groups'!$I:$I,0))),"Yes","")</f>
        <v/>
      </c>
      <c r="I23" s="15" t="str">
        <f>IF(OR(ISNUMBER(MATCH(H23,'Rinks for 5 groups'!$D:$D,0)),ISNUMBER(MATCH(H23,'Rinks for 5 groups'!$E:$E,0)),ISNUMBER(MATCH(H23,'Rinks for 5 groups'!$F:$F,0)),ISNUMBER(MATCH(H23,'Rinks for 5 groups'!$G:$G,0)),ISNUMBER(MATCH(H23,'Rinks for 5 groups'!$H:$H,0)),ISNUMBER(MATCH(H23,'Rinks for 5 groups'!$I:$I,0))),"Yes","")</f>
        <v/>
      </c>
      <c r="K23" s="15" t="str">
        <f>IF(OR(ISNUMBER(MATCH(J23,'Rinks for 5 groups'!$D:$D,0)),ISNUMBER(MATCH(J23,'Rinks for 5 groups'!$E:$E,0)),ISNUMBER(MATCH(J23,'Rinks for 5 groups'!$F:$F,0)),ISNUMBER(MATCH(J23,'Rinks for 5 groups'!$G:$G,0)),ISNUMBER(MATCH(J23,'Rinks for 5 groups'!$H:$H,0)),ISNUMBER(MATCH(J23,'Rinks for 5 groups'!$I:$I,0))),"Yes","")</f>
        <v/>
      </c>
      <c r="P23" s="15" t="str">
        <f>IF(OR(ISNUMBER(MATCH(O23,'Rinks for 5 groups'!$D:$D,0)),ISNUMBER(MATCH(O23,'Rinks for 5 groups'!$E:$E,0)),ISNUMBER(MATCH(O23,'Rinks for 5 groups'!$F:$F,0)),ISNUMBER(MATCH(O23,'Rinks for 5 groups'!$G:$G,0)),ISNUMBER(MATCH(O23,'Rinks for 5 groups'!$H:$H,0)),ISNUMBER(MATCH(O23,'Rinks for 5 groups'!$I:$I,0))),"Yes","")</f>
        <v/>
      </c>
      <c r="R23" s="15" t="str">
        <f>IF(OR(ISNUMBER(MATCH(Q23,'Rinks for 5 groups'!$D:$D,0)),ISNUMBER(MATCH(Q23,'Rinks for 5 groups'!$E:$E,0)),ISNUMBER(MATCH(Q23,'Rinks for 5 groups'!$F:$F,0)),ISNUMBER(MATCH(Q23,'Rinks for 5 groups'!$G:$G,0)),ISNUMBER(MATCH(Q23,'Rinks for 5 groups'!$H:$H,0)),ISNUMBER(MATCH(Q23,'Rinks for 5 groups'!$I:$I,0))),"Yes","")</f>
        <v/>
      </c>
      <c r="T23" s="15" t="str">
        <f>IF(OR(ISNUMBER(MATCH(S23,'Rinks for 5 groups'!$D:$D,0)),ISNUMBER(MATCH(S23,'Rinks for 5 groups'!$E:$E,0)),ISNUMBER(MATCH(S23,'Rinks for 5 groups'!$F:$F,0)),ISNUMBER(MATCH(S23,'Rinks for 5 groups'!$G:$G,0)),ISNUMBER(MATCH(S23,'Rinks for 5 groups'!$H:$H,0)),ISNUMBER(MATCH(S23,'Rinks for 5 groups'!$I:$I,0))),"Yes","")</f>
        <v/>
      </c>
      <c r="V23" s="15" t="str">
        <f>IF(OR(ISNUMBER(MATCH(U23,'Rinks for 5 groups'!$D:$D,0)),ISNUMBER(MATCH(U23,'Rinks for 5 groups'!$E:$E,0)),ISNUMBER(MATCH(U23,'Rinks for 5 groups'!$F:$F,0)),ISNUMBER(MATCH(U23,'Rinks for 5 groups'!$G:$G,0)),ISNUMBER(MATCH(U23,'Rinks for 5 groups'!$H:$H,0)),ISNUMBER(MATCH(U23,'Rinks for 5 groups'!$I:$I,0))),"Yes","")</f>
        <v/>
      </c>
      <c r="X23" s="15" t="str">
        <f>IF(OR(ISNUMBER(MATCH(W23,'Rinks for 5 groups'!$D:$D,0)),ISNUMBER(MATCH(W23,'Rinks for 5 groups'!$E:$E,0)),ISNUMBER(MATCH(W23,'Rinks for 5 groups'!$F:$F,0)),ISNUMBER(MATCH(W23,'Rinks for 5 groups'!$G:$G,0)),ISNUMBER(MATCH(W23,'Rinks for 5 groups'!$H:$H,0)),ISNUMBER(MATCH(W23,'Rinks for 5 groups'!$I:$I,0))),"Yes","")</f>
        <v/>
      </c>
      <c r="AC23" s="15" t="str">
        <f>IF(OR(ISNUMBER(MATCH(AB23,'Rinks for 5 groups'!$D:$D,0)),ISNUMBER(MATCH(AB23,'Rinks for 5 groups'!$E:$E,0)),ISNUMBER(MATCH(AB23,'Rinks for 5 groups'!$F:$F,0)),ISNUMBER(MATCH(AB23,'Rinks for 5 groups'!$G:$G,0)),ISNUMBER(MATCH(AB23,'Rinks for 5 groups'!$H:$H,0)),ISNUMBER(MATCH(AB23,'Rinks for 5 groups'!$I:$I,0))),"Yes","")</f>
        <v/>
      </c>
      <c r="AE23" s="15" t="str">
        <f>IF(OR(ISNUMBER(MATCH(AD23,'Rinks for 5 groups'!$D:$D,0)),ISNUMBER(MATCH(AD23,'Rinks for 5 groups'!$E:$E,0)),ISNUMBER(MATCH(AD23,'Rinks for 5 groups'!$F:$F,0)),ISNUMBER(MATCH(AD23,'Rinks for 5 groups'!$G:$G,0)),ISNUMBER(MATCH(AD23,'Rinks for 5 groups'!$H:$H,0)),ISNUMBER(MATCH(AD23,'Rinks for 5 groups'!$I:$I,0))),"Yes","")</f>
        <v/>
      </c>
      <c r="AG23" s="15" t="str">
        <f>IF(OR(ISNUMBER(MATCH(AF23,'Rinks for 5 groups'!$D:$D,0)),ISNUMBER(MATCH(AF23,'Rinks for 5 groups'!$E:$E,0)),ISNUMBER(MATCH(AF23,'Rinks for 5 groups'!$F:$F,0)),ISNUMBER(MATCH(AF23,'Rinks for 5 groups'!$G:$G,0)),ISNUMBER(MATCH(AF23,'Rinks for 5 groups'!$H:$H,0)),ISNUMBER(MATCH(AF23,'Rinks for 5 groups'!$I:$I,0))),"Yes","")</f>
        <v/>
      </c>
      <c r="AI23" s="15" t="str">
        <f>IF(OR(ISNUMBER(MATCH(AH23,'Rinks for 5 groups'!$D:$D,0)),ISNUMBER(MATCH(AH23,'Rinks for 5 groups'!$E:$E,0)),ISNUMBER(MATCH(AH23,'Rinks for 5 groups'!$F:$F,0)),ISNUMBER(MATCH(AH23,'Rinks for 5 groups'!$G:$G,0)),ISNUMBER(MATCH(AH23,'Rinks for 5 groups'!$H:$H,0)),ISNUMBER(MATCH(AH23,'Rinks for 5 groups'!$I:$I,0))),"Yes","")</f>
        <v/>
      </c>
      <c r="AK23" s="15" t="str">
        <f>IF(OR(ISNUMBER(MATCH(AJ23,'Rinks for 5 groups'!$D:$D,0)),ISNUMBER(MATCH(AJ23,'Rinks for 5 groups'!$E:$E,0)),ISNUMBER(MATCH(AJ23,'Rinks for 5 groups'!$F:$F,0)),ISNUMBER(MATCH(AJ23,'Rinks for 5 groups'!$G:$G,0)),ISNUMBER(MATCH(AJ23,'Rinks for 5 groups'!$H:$H,0)),ISNUMBER(MATCH(AJ23,'Rinks for 5 groups'!$I:$I,0))),"Yes","")</f>
        <v/>
      </c>
      <c r="AQ23" s="15" t="e">
        <f t="shared" si="0"/>
        <v>#VALUE!</v>
      </c>
      <c r="AR23" s="15" t="e">
        <f t="shared" si="1"/>
        <v>#VALUE!</v>
      </c>
    </row>
    <row r="32" spans="2:44">
      <c r="C32" s="15">
        <f>COUNTIF(C3:C21,"yes")</f>
        <v>4</v>
      </c>
      <c r="E32" s="15">
        <f>COUNTIF(E3:E21,"yes")</f>
        <v>4</v>
      </c>
      <c r="G32" s="15">
        <f>COUNTIF(G3:G21,"yes")</f>
        <v>5</v>
      </c>
      <c r="I32" s="15">
        <f>COUNTIF(I3:I21,"yes")</f>
        <v>3</v>
      </c>
      <c r="K32" s="15">
        <f>COUNTIF(K3:K21,"yes")</f>
        <v>3</v>
      </c>
      <c r="P32" s="15">
        <f>COUNTIF(P3:P21,"yes")</f>
        <v>3</v>
      </c>
      <c r="R32" s="15">
        <f>COUNTIF(R3:R21,"yes")</f>
        <v>4</v>
      </c>
      <c r="T32" s="15">
        <f>COUNTIF(T3:T21,"yes")</f>
        <v>2</v>
      </c>
      <c r="V32" s="15">
        <f>COUNTIF(V3:V21,"yes")</f>
        <v>4</v>
      </c>
      <c r="X32" s="15">
        <f>COUNTIF(X3:X21,"yes")</f>
        <v>5</v>
      </c>
      <c r="AC32" s="15">
        <f>COUNTIF(AC3:AC21,"yes")</f>
        <v>1</v>
      </c>
      <c r="AE32" s="15">
        <f>COUNTIF(AE3:AE21,"yes")</f>
        <v>5</v>
      </c>
      <c r="AG32" s="15">
        <f>COUNTIF(AG3:AG21,"yes")</f>
        <v>4</v>
      </c>
      <c r="AI32" s="15">
        <f>COUNTIF(AI3:AI21,"yes")</f>
        <v>4</v>
      </c>
      <c r="AK32" s="15">
        <f>COUNTIF(AK3:AK21,"yes")</f>
        <v>5</v>
      </c>
      <c r="AQ32" s="15">
        <f>SUM(B32:AK32)</f>
        <v>56</v>
      </c>
    </row>
    <row r="33" spans="1:43">
      <c r="A33" s="15" t="s">
        <v>292</v>
      </c>
      <c r="B33" s="15">
        <f>COUNTA(B3:B30)</f>
        <v>15</v>
      </c>
      <c r="D33" s="15">
        <f>COUNTA(D3:D30)</f>
        <v>15</v>
      </c>
      <c r="F33" s="15">
        <f>COUNTA(F3:F30)</f>
        <v>15</v>
      </c>
      <c r="H33" s="15">
        <f>COUNTA(H3:H30)</f>
        <v>15</v>
      </c>
      <c r="J33" s="15">
        <f>COUNTA(J3:J30)</f>
        <v>15</v>
      </c>
      <c r="O33" s="15">
        <f>COUNTA(O3:O30)</f>
        <v>10</v>
      </c>
      <c r="Q33" s="15">
        <f>COUNTA(Q3:Q30)</f>
        <v>15</v>
      </c>
      <c r="S33" s="15">
        <f>COUNTA(S3:S30)</f>
        <v>15</v>
      </c>
      <c r="U33" s="15">
        <f>COUNTA(U3:U30)</f>
        <v>15</v>
      </c>
      <c r="W33" s="15">
        <f>COUNTA(W3:W30)</f>
        <v>15</v>
      </c>
      <c r="AB33" s="15">
        <f>COUNTA(AB3:AB30)</f>
        <v>15</v>
      </c>
      <c r="AD33" s="15">
        <f>COUNTA(AD3:AD30)</f>
        <v>15</v>
      </c>
      <c r="AF33" s="15">
        <f>COUNTA(AF3:AF30)</f>
        <v>15</v>
      </c>
      <c r="AH33" s="15">
        <f>COUNTA(AH3:AH30)</f>
        <v>15</v>
      </c>
      <c r="AJ33" s="15">
        <f>COUNTA(AJ3:AJ30)</f>
        <v>15</v>
      </c>
      <c r="AQ33" s="15">
        <f>SUM(B33:AJ33)</f>
        <v>220</v>
      </c>
    </row>
    <row r="35" spans="1:43">
      <c r="L35" s="15">
        <f>SUM(B33,D33,F33,H33,J33,L33)</f>
        <v>75</v>
      </c>
      <c r="Y35" s="15">
        <f>SUM(O33,Q33,S33,U33,W33,Y33)</f>
        <v>70</v>
      </c>
      <c r="AL35" s="15">
        <f>SUM(AB33,AD33,AF33,AH33,AJ33,AL33)</f>
        <v>75</v>
      </c>
    </row>
  </sheetData>
  <mergeCells count="18">
    <mergeCell ref="AB1:AM1"/>
    <mergeCell ref="B2:C2"/>
    <mergeCell ref="D2:E2"/>
    <mergeCell ref="F2:G2"/>
    <mergeCell ref="AB2:AC2"/>
    <mergeCell ref="AD2:AE2"/>
    <mergeCell ref="AF2:AG2"/>
    <mergeCell ref="AH2:AI2"/>
    <mergeCell ref="W2:X2"/>
    <mergeCell ref="AJ2:AK2"/>
    <mergeCell ref="H2:I2"/>
    <mergeCell ref="O2:P2"/>
    <mergeCell ref="Q2:R2"/>
    <mergeCell ref="S2:T2"/>
    <mergeCell ref="U2:V2"/>
    <mergeCell ref="J2:K2"/>
    <mergeCell ref="B1:M1"/>
    <mergeCell ref="O1:Z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25AEE-0AE1-4BB7-947D-F8845AC1E3E5}">
  <dimension ref="A1:AU35"/>
  <sheetViews>
    <sheetView workbookViewId="0">
      <selection activeCell="B4" sqref="B3:J21"/>
    </sheetView>
  </sheetViews>
  <sheetFormatPr defaultColWidth="3.85546875" defaultRowHeight="15.75"/>
  <cols>
    <col min="1" max="1" width="9" style="15" bestFit="1" customWidth="1"/>
    <col min="2" max="2" width="5.42578125" style="15" bestFit="1" customWidth="1"/>
    <col min="3" max="3" width="4.28515625" style="15" bestFit="1" customWidth="1"/>
    <col min="4" max="4" width="8.85546875" style="15" bestFit="1" customWidth="1"/>
    <col min="5" max="5" width="4.28515625" style="15" bestFit="1" customWidth="1"/>
    <col min="6" max="6" width="7.7109375" style="15" bestFit="1" customWidth="1"/>
    <col min="7" max="7" width="4.28515625" style="15" bestFit="1" customWidth="1"/>
    <col min="8" max="8" width="7.7109375" style="15" bestFit="1" customWidth="1"/>
    <col min="9" max="9" width="4.28515625" style="15" bestFit="1" customWidth="1"/>
    <col min="10" max="10" width="7.7109375" style="15" bestFit="1" customWidth="1"/>
    <col min="11" max="13" width="3.7109375" style="15" customWidth="1"/>
    <col min="14" max="14" width="3.85546875" style="15"/>
    <col min="15" max="15" width="7.7109375" style="15" bestFit="1" customWidth="1"/>
    <col min="16" max="16" width="4.28515625" style="15" bestFit="1" customWidth="1"/>
    <col min="17" max="17" width="7.7109375" style="15" bestFit="1" customWidth="1"/>
    <col min="18" max="18" width="4.28515625" style="15" bestFit="1" customWidth="1"/>
    <col min="19" max="19" width="7.7109375" style="15" bestFit="1" customWidth="1"/>
    <col min="20" max="20" width="4.28515625" style="15" bestFit="1" customWidth="1"/>
    <col min="21" max="21" width="7.7109375" style="15" bestFit="1" customWidth="1"/>
    <col min="22" max="22" width="4.28515625" style="15" bestFit="1" customWidth="1"/>
    <col min="23" max="23" width="7.7109375" style="15" bestFit="1" customWidth="1"/>
    <col min="24" max="27" width="3.7109375" style="15" customWidth="1"/>
    <col min="28" max="28" width="7.7109375" style="15" bestFit="1" customWidth="1"/>
    <col min="29" max="29" width="4.28515625" style="15" bestFit="1" customWidth="1"/>
    <col min="30" max="30" width="7.7109375" style="15" bestFit="1" customWidth="1"/>
    <col min="31" max="31" width="4.28515625" style="15" bestFit="1" customWidth="1"/>
    <col min="32" max="32" width="8.85546875" style="15" bestFit="1" customWidth="1"/>
    <col min="33" max="33" width="4.28515625" style="15" bestFit="1" customWidth="1"/>
    <col min="34" max="34" width="10" style="15" bestFit="1" customWidth="1"/>
    <col min="35" max="35" width="4.28515625" style="15" bestFit="1" customWidth="1"/>
    <col min="36" max="36" width="10" style="15" bestFit="1" customWidth="1"/>
    <col min="37" max="42" width="3.85546875" style="15"/>
    <col min="43" max="44" width="9" style="15" bestFit="1" customWidth="1"/>
    <col min="45" max="16384" width="3.85546875" style="15"/>
  </cols>
  <sheetData>
    <row r="1" spans="2:47">
      <c r="B1" s="317" t="s">
        <v>7</v>
      </c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O1" s="317" t="s">
        <v>8</v>
      </c>
      <c r="P1" s="317"/>
      <c r="Q1" s="317"/>
      <c r="R1" s="317"/>
      <c r="S1" s="317"/>
      <c r="T1" s="317"/>
      <c r="U1" s="317"/>
      <c r="V1" s="317"/>
      <c r="W1" s="317"/>
      <c r="X1" s="317"/>
      <c r="Y1" s="317"/>
      <c r="Z1" s="317"/>
      <c r="AB1" s="317" t="s">
        <v>9</v>
      </c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</row>
    <row r="2" spans="2:47">
      <c r="B2" s="317" t="s">
        <v>174</v>
      </c>
      <c r="C2" s="317"/>
      <c r="D2" s="317" t="s">
        <v>175</v>
      </c>
      <c r="E2" s="317"/>
      <c r="F2" s="317" t="s">
        <v>176</v>
      </c>
      <c r="G2" s="317"/>
      <c r="H2" s="317" t="s">
        <v>177</v>
      </c>
      <c r="I2" s="317"/>
      <c r="J2" s="317" t="s">
        <v>178</v>
      </c>
      <c r="K2" s="317"/>
      <c r="L2" s="14"/>
      <c r="M2" s="14"/>
      <c r="O2" s="317" t="s">
        <v>179</v>
      </c>
      <c r="P2" s="317"/>
      <c r="Q2" s="317" t="s">
        <v>180</v>
      </c>
      <c r="R2" s="317"/>
      <c r="S2" s="317" t="s">
        <v>181</v>
      </c>
      <c r="T2" s="317"/>
      <c r="U2" s="317" t="s">
        <v>182</v>
      </c>
      <c r="V2" s="317"/>
      <c r="W2" s="317" t="s">
        <v>183</v>
      </c>
      <c r="X2" s="317"/>
      <c r="Y2" s="14"/>
      <c r="Z2" s="14"/>
      <c r="AA2" s="14"/>
      <c r="AB2" s="317" t="s">
        <v>182</v>
      </c>
      <c r="AC2" s="317"/>
      <c r="AD2" s="317" t="s">
        <v>183</v>
      </c>
      <c r="AE2" s="317"/>
      <c r="AF2" s="317" t="s">
        <v>184</v>
      </c>
      <c r="AG2" s="317"/>
      <c r="AH2" s="317" t="s">
        <v>185</v>
      </c>
      <c r="AI2" s="317"/>
      <c r="AJ2" s="317" t="s">
        <v>327</v>
      </c>
      <c r="AK2" s="317"/>
    </row>
    <row r="3" spans="2:47">
      <c r="B3" s="15" t="str">
        <f>CONCATENATE(RIGHT('Match Check for 5 groups'!B3,1)," v ",LEFT('Match Check for 5 groups'!B3,1))</f>
        <v>2 v 1</v>
      </c>
      <c r="C3" s="15" t="str">
        <f>IF(OR(ISNUMBER(MATCH(B3,'Rinks for 5 groups'!$D:$D,0)),ISNUMBER(MATCH(B3,'Rinks for 5 groups'!$E:$E,0)),ISNUMBER(MATCH(B3,'Rinks for 5 groups'!$F:$F,0)),ISNUMBER(MATCH(B3,'Rinks for 5 groups'!$G:$G,0)),ISNUMBER(MATCH(B3,'Rinks for 5 groups'!$H:$H,0)),ISNUMBER(MATCH(B3,'Rinks for 5 groups'!$I:$I,0))),"Yes","")</f>
        <v/>
      </c>
      <c r="D3" s="15" t="str">
        <f>CONCATENATE(RIGHT('Match Check for 5 groups'!D3,1)," v ",LEFT('Match Check for 5 groups'!D3,1))</f>
        <v>8 v 7</v>
      </c>
      <c r="E3" s="15" t="str">
        <f>IF(OR(ISNUMBER(MATCH(D3,'Rinks for 5 groups'!$D:$D,0)),ISNUMBER(MATCH(D3,'Rinks for 5 groups'!$E:$E,0)),ISNUMBER(MATCH(D3,'Rinks for 5 groups'!$F:$F,0)),ISNUMBER(MATCH(D3,'Rinks for 5 groups'!$G:$G,0)),ISNUMBER(MATCH(D3,'Rinks for 5 groups'!$H:$H,0)),ISNUMBER(MATCH(D3,'Rinks for 5 groups'!$I:$I,0))),"Yes","")</f>
        <v/>
      </c>
      <c r="F3" s="15" t="str">
        <f>CONCATENATE(RIGHT('Match Check for 5 groups'!F3,2)," v ",LEFT('Match Check for 5 groups'!F3,2))</f>
        <v>14 v 13</v>
      </c>
      <c r="G3" s="15" t="str">
        <f>IF(OR(ISNUMBER(MATCH(F3,'Rinks for 5 groups'!$D:$D,0)),ISNUMBER(MATCH(F3,'Rinks for 5 groups'!$E:$E,0)),ISNUMBER(MATCH(F3,'Rinks for 5 groups'!$F:$F,0)),ISNUMBER(MATCH(F3,'Rinks for 5 groups'!$G:$G,0)),ISNUMBER(MATCH(F3,'Rinks for 5 groups'!$H:$H,0)),ISNUMBER(MATCH(F3,'Rinks for 5 groups'!$I:$I,0))),"Yes","")</f>
        <v/>
      </c>
      <c r="H3" s="15" t="str">
        <f>CONCATENATE(RIGHT('Match Check for 5 groups'!H3,2)," v ",LEFT('Match Check for 5 groups'!H3,2))</f>
        <v>20 v 19</v>
      </c>
      <c r="I3" s="15" t="str">
        <f>IF(OR(ISNUMBER(MATCH(H3,'Rinks for 5 groups'!$D:$D,0)),ISNUMBER(MATCH(H3,'Rinks for 5 groups'!$E:$E,0)),ISNUMBER(MATCH(H3,'Rinks for 5 groups'!$F:$F,0)),ISNUMBER(MATCH(H3,'Rinks for 5 groups'!$G:$G,0)),ISNUMBER(MATCH(H3,'Rinks for 5 groups'!$H:$H,0)),ISNUMBER(MATCH(H3,'Rinks for 5 groups'!$I:$I,0))),"Yes","")</f>
        <v/>
      </c>
      <c r="J3" s="15" t="str">
        <f>CONCATENATE(RIGHT('Match Check for 5 groups'!J3,2)," v ",LEFT('Match Check for 5 groups'!J3,2))</f>
        <v>26 v 25</v>
      </c>
      <c r="K3" s="15" t="str">
        <f>IF(OR(ISNUMBER(MATCH(J3,'Rinks for 5 groups'!$D:$D,0)),ISNUMBER(MATCH(J3,'Rinks for 5 groups'!$E:$E,0)),ISNUMBER(MATCH(J3,'Rinks for 5 groups'!$F:$F,0)),ISNUMBER(MATCH(J3,'Rinks for 5 groups'!$G:$G,0)),ISNUMBER(MATCH(J3,'Rinks for 5 groups'!$H:$H,0)),ISNUMBER(MATCH(J3,'Rinks for 5 groups'!$I:$I,0))),"Yes","")</f>
        <v/>
      </c>
      <c r="O3" s="15" t="str">
        <f>CONCATENATE(RIGHT('Match Check for 5 groups'!O3,2)," v ",LEFT('Match Check for 5 groups'!O3,2))</f>
        <v>42 v 41</v>
      </c>
      <c r="P3" s="15" t="str">
        <f>IF(OR(ISNUMBER(MATCH(O3,'Rinks for 5 groups'!$D:$D,0)),ISNUMBER(MATCH(O3,'Rinks for 5 groups'!$E:$E,0)),ISNUMBER(MATCH(O3,'Rinks for 5 groups'!$F:$F,0)),ISNUMBER(MATCH(O3,'Rinks for 5 groups'!$G:$G,0)),ISNUMBER(MATCH(O3,'Rinks for 5 groups'!$H:$H,0)),ISNUMBER(MATCH(O3,'Rinks for 5 groups'!$I:$I,0))),"Yes","")</f>
        <v/>
      </c>
      <c r="Q3" s="15" t="str">
        <f>CONCATENATE(RIGHT('Match Check for 5 groups'!Q3,2)," v ",LEFT('Match Check for 5 groups'!Q3,2))</f>
        <v>47 v 46</v>
      </c>
      <c r="R3" s="15" t="str">
        <f>IF(OR(ISNUMBER(MATCH(Q3,'Rinks for 5 groups'!$D:$D,0)),ISNUMBER(MATCH(Q3,'Rinks for 5 groups'!$E:$E,0)),ISNUMBER(MATCH(Q3,'Rinks for 5 groups'!$F:$F,0)),ISNUMBER(MATCH(Q3,'Rinks for 5 groups'!$G:$G,0)),ISNUMBER(MATCH(Q3,'Rinks for 5 groups'!$H:$H,0)),ISNUMBER(MATCH(Q3,'Rinks for 5 groups'!$I:$I,0))),"Yes","")</f>
        <v/>
      </c>
      <c r="S3" s="15" t="str">
        <f>CONCATENATE(RIGHT('Match Check for 5 groups'!S3,2)," v ",LEFT('Match Check for 5 groups'!S3,2))</f>
        <v>53 v 52</v>
      </c>
      <c r="T3" s="15" t="str">
        <f>IF(OR(ISNUMBER(MATCH(S3,'Rinks for 5 groups'!$D:$D,0)),ISNUMBER(MATCH(S3,'Rinks for 5 groups'!$E:$E,0)),ISNUMBER(MATCH(S3,'Rinks for 5 groups'!$F:$F,0)),ISNUMBER(MATCH(S3,'Rinks for 5 groups'!$G:$G,0)),ISNUMBER(MATCH(S3,'Rinks for 5 groups'!$H:$H,0)),ISNUMBER(MATCH(S3,'Rinks for 5 groups'!$I:$I,0))),"Yes","")</f>
        <v/>
      </c>
      <c r="U3" s="15" t="str">
        <f>CONCATENATE(RIGHT('Match Check for 5 groups'!U3,2)," v ",LEFT('Match Check for 5 groups'!U3,2))</f>
        <v>59 v 58</v>
      </c>
      <c r="V3" s="15" t="str">
        <f>IF(OR(ISNUMBER(MATCH(U3,'Rinks for 5 groups'!$D:$D,0)),ISNUMBER(MATCH(U3,'Rinks for 5 groups'!$E:$E,0)),ISNUMBER(MATCH(U3,'Rinks for 5 groups'!$F:$F,0)),ISNUMBER(MATCH(U3,'Rinks for 5 groups'!$G:$G,0)),ISNUMBER(MATCH(U3,'Rinks for 5 groups'!$H:$H,0)),ISNUMBER(MATCH(U3,'Rinks for 5 groups'!$I:$I,0))),"Yes","")</f>
        <v/>
      </c>
      <c r="W3" s="15" t="str">
        <f>CONCATENATE(RIGHT('Match Check for 5 groups'!W3,2)," v ",LEFT('Match Check for 5 groups'!W3,2))</f>
        <v>65 v 64</v>
      </c>
      <c r="X3" s="15" t="str">
        <f>IF(OR(ISNUMBER(MATCH(W3,'Rinks for 5 groups'!$D:$D,0)),ISNUMBER(MATCH(W3,'Rinks for 5 groups'!$E:$E,0)),ISNUMBER(MATCH(W3,'Rinks for 5 groups'!$F:$F,0)),ISNUMBER(MATCH(W3,'Rinks for 5 groups'!$G:$G,0)),ISNUMBER(MATCH(W3,'Rinks for 5 groups'!$H:$H,0)),ISNUMBER(MATCH(W3,'Rinks for 5 groups'!$I:$I,0))),"Yes","")</f>
        <v/>
      </c>
      <c r="AB3" s="15" t="str">
        <f>CONCATENATE(RIGHT('Match Check for 5 groups'!AB3,2)," v ",LEFT('Match Check for 5 groups'!AB3,2))</f>
        <v>82 v 81</v>
      </c>
      <c r="AC3" s="15" t="str">
        <f>IF(OR(ISNUMBER(MATCH(AB3,'Rinks for 5 groups'!$D:$D,0)),ISNUMBER(MATCH(AB3,'Rinks for 5 groups'!$E:$E,0)),ISNUMBER(MATCH(AB3,'Rinks for 5 groups'!$F:$F,0)),ISNUMBER(MATCH(AB3,'Rinks for 5 groups'!$G:$G,0)),ISNUMBER(MATCH(AB3,'Rinks for 5 groups'!$H:$H,0)),ISNUMBER(MATCH(AB3,'Rinks for 5 groups'!$I:$I,0))),"Yes","")</f>
        <v/>
      </c>
      <c r="AD3" s="15" t="str">
        <f>CONCATENATE(RIGHT('Match Check for 5 groups'!AD3,2)," v ",LEFT('Match Check for 5 groups'!AD3,2))</f>
        <v>88 v 87</v>
      </c>
      <c r="AE3" s="15" t="str">
        <f>IF(OR(ISNUMBER(MATCH(AD3,'Rinks for 5 groups'!$D:$D,0)),ISNUMBER(MATCH(AD3,'Rinks for 5 groups'!$E:$E,0)),ISNUMBER(MATCH(AD3,'Rinks for 5 groups'!$F:$F,0)),ISNUMBER(MATCH(AD3,'Rinks for 5 groups'!$G:$G,0)),ISNUMBER(MATCH(AD3,'Rinks for 5 groups'!$H:$H,0)),ISNUMBER(MATCH(AD3,'Rinks for 5 groups'!$I:$I,0))),"Yes","")</f>
        <v/>
      </c>
      <c r="AF3" s="15" t="str">
        <f>CONCATENATE(RIGHT('Match Check for 5 groups'!AF3,2)," v ",LEFT('Match Check for 5 groups'!AF3,2))</f>
        <v>94 v 93</v>
      </c>
      <c r="AG3" s="15" t="str">
        <f>IF(OR(ISNUMBER(MATCH(AF3,'Rinks for 5 groups'!$D:$D,0)),ISNUMBER(MATCH(AF3,'Rinks for 5 groups'!$E:$E,0)),ISNUMBER(MATCH(AF3,'Rinks for 5 groups'!$F:$F,0)),ISNUMBER(MATCH(AF3,'Rinks for 5 groups'!$G:$G,0)),ISNUMBER(MATCH(AF3,'Rinks for 5 groups'!$H:$H,0)),ISNUMBER(MATCH(AF3,'Rinks for 5 groups'!$I:$I,0))),"Yes","")</f>
        <v/>
      </c>
      <c r="AH3" s="15" t="str">
        <f>CONCATENATE(RIGHT('Match Check for 5 groups'!AH3,3)," v ",LEFT('Match Check for 5 groups'!AH3,2))</f>
        <v>100 v 99</v>
      </c>
      <c r="AI3" s="15" t="str">
        <f>IF(OR(ISNUMBER(MATCH(AH3,'Rinks for 5 groups'!$D:$D,0)),ISNUMBER(MATCH(AH3,'Rinks for 5 groups'!$E:$E,0)),ISNUMBER(MATCH(AH3,'Rinks for 5 groups'!$F:$F,0)),ISNUMBER(MATCH(AH3,'Rinks for 5 groups'!$G:$G,0)),ISNUMBER(MATCH(AH3,'Rinks for 5 groups'!$H:$H,0)),ISNUMBER(MATCH(AH3,'Rinks for 5 groups'!$I:$I,0))),"Yes","")</f>
        <v/>
      </c>
      <c r="AJ3" s="15" t="str">
        <f>CONCATENATE(RIGHT('Match Check for 5 groups'!AJ3,3)," v ",LEFT('Match Check for 5 groups'!AJ3,3))</f>
        <v>106 v 105</v>
      </c>
      <c r="AK3" s="15" t="str">
        <f>IF(OR(ISNUMBER(MATCH(AJ3,'Rinks for 5 groups'!$D:$D,0)),ISNUMBER(MATCH(AJ3,'Rinks for 5 groups'!$E:$E,0)),ISNUMBER(MATCH(AJ3,'Rinks for 5 groups'!$F:$F,0)),ISNUMBER(MATCH(AJ3,'Rinks for 5 groups'!$G:$G,0)),ISNUMBER(MATCH(AJ3,'Rinks for 5 groups'!$H:$H,0)),ISNUMBER(MATCH(AJ3,'Rinks for 5 groups'!$I:$I,0))),"Yes","")</f>
        <v/>
      </c>
      <c r="AQ3" s="15">
        <f>SUM(LEFT(B3,1),104)</f>
        <v>106</v>
      </c>
      <c r="AR3" s="15">
        <f>SUM(RIGHT(B3,1),104)</f>
        <v>105</v>
      </c>
      <c r="AU3" s="15" t="str">
        <f>CONCATENATE(AQ3," v ",AR3)</f>
        <v>106 v 105</v>
      </c>
    </row>
    <row r="4" spans="2:47">
      <c r="B4" s="15" t="str">
        <f>CONCATENATE(RIGHT('Match Check for 5 groups'!B4,1)," v ",LEFT('Match Check for 5 groups'!B4,1))</f>
        <v>3 v 1</v>
      </c>
      <c r="C4" s="15" t="str">
        <f>IF(OR(ISNUMBER(MATCH(B4,'Rinks for 5 groups'!$D:$D,0)),ISNUMBER(MATCH(B4,'Rinks for 5 groups'!$E:$E,0)),ISNUMBER(MATCH(B4,'Rinks for 5 groups'!$F:$F,0)),ISNUMBER(MATCH(B4,'Rinks for 5 groups'!$G:$G,0)),ISNUMBER(MATCH(B4,'Rinks for 5 groups'!$H:$H,0)),ISNUMBER(MATCH(B4,'Rinks for 5 groups'!$I:$I,0))),"Yes","")</f>
        <v/>
      </c>
      <c r="D4" s="15" t="str">
        <f>CONCATENATE(RIGHT('Match Check for 5 groups'!D4,1)," v ",LEFT('Match Check for 5 groups'!D4,1))</f>
        <v>9 v 7</v>
      </c>
      <c r="E4" s="15" t="str">
        <f>IF(OR(ISNUMBER(MATCH(D4,'Rinks for 5 groups'!$D:$D,0)),ISNUMBER(MATCH(D4,'Rinks for 5 groups'!$E:$E,0)),ISNUMBER(MATCH(D4,'Rinks for 5 groups'!$F:$F,0)),ISNUMBER(MATCH(D4,'Rinks for 5 groups'!$G:$G,0)),ISNUMBER(MATCH(D4,'Rinks for 5 groups'!$H:$H,0)),ISNUMBER(MATCH(D4,'Rinks for 5 groups'!$I:$I,0))),"Yes","")</f>
        <v/>
      </c>
      <c r="F4" s="15" t="str">
        <f>CONCATENATE(RIGHT('Match Check for 5 groups'!F4,2)," v ",LEFT('Match Check for 5 groups'!F4,2))</f>
        <v>15 v 13</v>
      </c>
      <c r="G4" s="15" t="str">
        <f>IF(OR(ISNUMBER(MATCH(F4,'Rinks for 5 groups'!$D:$D,0)),ISNUMBER(MATCH(F4,'Rinks for 5 groups'!$E:$E,0)),ISNUMBER(MATCH(F4,'Rinks for 5 groups'!$F:$F,0)),ISNUMBER(MATCH(F4,'Rinks for 5 groups'!$G:$G,0)),ISNUMBER(MATCH(F4,'Rinks for 5 groups'!$H:$H,0)),ISNUMBER(MATCH(F4,'Rinks for 5 groups'!$I:$I,0))),"Yes","")</f>
        <v/>
      </c>
      <c r="H4" s="15" t="str">
        <f>CONCATENATE(RIGHT('Match Check for 5 groups'!H4,2)," v ",LEFT('Match Check for 5 groups'!H4,2))</f>
        <v>21 v 19</v>
      </c>
      <c r="I4" s="15" t="str">
        <f>IF(OR(ISNUMBER(MATCH(H4,'Rinks for 5 groups'!$D:$D,0)),ISNUMBER(MATCH(H4,'Rinks for 5 groups'!$E:$E,0)),ISNUMBER(MATCH(H4,'Rinks for 5 groups'!$F:$F,0)),ISNUMBER(MATCH(H4,'Rinks for 5 groups'!$G:$G,0)),ISNUMBER(MATCH(H4,'Rinks for 5 groups'!$H:$H,0)),ISNUMBER(MATCH(H4,'Rinks for 5 groups'!$I:$I,0))),"Yes","")</f>
        <v/>
      </c>
      <c r="J4" s="15" t="str">
        <f>CONCATENATE(RIGHT('Match Check for 5 groups'!J4,2)," v ",LEFT('Match Check for 5 groups'!J4,2))</f>
        <v>27 v 25</v>
      </c>
      <c r="K4" s="15" t="str">
        <f>IF(OR(ISNUMBER(MATCH(J4,'Rinks for 5 groups'!$D:$D,0)),ISNUMBER(MATCH(J4,'Rinks for 5 groups'!$E:$E,0)),ISNUMBER(MATCH(J4,'Rinks for 5 groups'!$F:$F,0)),ISNUMBER(MATCH(J4,'Rinks for 5 groups'!$G:$G,0)),ISNUMBER(MATCH(J4,'Rinks for 5 groups'!$H:$H,0)),ISNUMBER(MATCH(J4,'Rinks for 5 groups'!$I:$I,0))),"Yes","")</f>
        <v/>
      </c>
      <c r="O4" s="15" t="str">
        <f>CONCATENATE(RIGHT('Match Check for 5 groups'!O4,2)," v ",LEFT('Match Check for 5 groups'!O4,2))</f>
        <v>43 v 41</v>
      </c>
      <c r="P4" s="15" t="str">
        <f>IF(OR(ISNUMBER(MATCH(O4,'Rinks for 5 groups'!$D:$D,0)),ISNUMBER(MATCH(O4,'Rinks for 5 groups'!$E:$E,0)),ISNUMBER(MATCH(O4,'Rinks for 5 groups'!$F:$F,0)),ISNUMBER(MATCH(O4,'Rinks for 5 groups'!$G:$G,0)),ISNUMBER(MATCH(O4,'Rinks for 5 groups'!$H:$H,0)),ISNUMBER(MATCH(O4,'Rinks for 5 groups'!$I:$I,0))),"Yes","")</f>
        <v/>
      </c>
      <c r="Q4" s="15" t="str">
        <f>CONCATENATE(RIGHT('Match Check for 5 groups'!Q4,2)," v ",LEFT('Match Check for 5 groups'!Q4,2))</f>
        <v>48 v 46</v>
      </c>
      <c r="R4" s="15" t="str">
        <f>IF(OR(ISNUMBER(MATCH(Q4,'Rinks for 5 groups'!$D:$D,0)),ISNUMBER(MATCH(Q4,'Rinks for 5 groups'!$E:$E,0)),ISNUMBER(MATCH(Q4,'Rinks for 5 groups'!$F:$F,0)),ISNUMBER(MATCH(Q4,'Rinks for 5 groups'!$G:$G,0)),ISNUMBER(MATCH(Q4,'Rinks for 5 groups'!$H:$H,0)),ISNUMBER(MATCH(Q4,'Rinks for 5 groups'!$I:$I,0))),"Yes","")</f>
        <v/>
      </c>
      <c r="S4" s="15" t="str">
        <f>CONCATENATE(RIGHT('Match Check for 5 groups'!S4,2)," v ",LEFT('Match Check for 5 groups'!S4,2))</f>
        <v>54 v 52</v>
      </c>
      <c r="T4" s="15" t="str">
        <f>IF(OR(ISNUMBER(MATCH(S4,'Rinks for 5 groups'!$D:$D,0)),ISNUMBER(MATCH(S4,'Rinks for 5 groups'!$E:$E,0)),ISNUMBER(MATCH(S4,'Rinks for 5 groups'!$F:$F,0)),ISNUMBER(MATCH(S4,'Rinks for 5 groups'!$G:$G,0)),ISNUMBER(MATCH(S4,'Rinks for 5 groups'!$H:$H,0)),ISNUMBER(MATCH(S4,'Rinks for 5 groups'!$I:$I,0))),"Yes","")</f>
        <v/>
      </c>
      <c r="U4" s="15" t="str">
        <f>CONCATENATE(RIGHT('Match Check for 5 groups'!U4,2)," v ",LEFT('Match Check for 5 groups'!U4,2))</f>
        <v>60 v 58</v>
      </c>
      <c r="V4" s="15" t="str">
        <f>IF(OR(ISNUMBER(MATCH(U4,'Rinks for 5 groups'!$D:$D,0)),ISNUMBER(MATCH(U4,'Rinks for 5 groups'!$E:$E,0)),ISNUMBER(MATCH(U4,'Rinks for 5 groups'!$F:$F,0)),ISNUMBER(MATCH(U4,'Rinks for 5 groups'!$G:$G,0)),ISNUMBER(MATCH(U4,'Rinks for 5 groups'!$H:$H,0)),ISNUMBER(MATCH(U4,'Rinks for 5 groups'!$I:$I,0))),"Yes","")</f>
        <v/>
      </c>
      <c r="W4" s="15" t="str">
        <f>CONCATENATE(RIGHT('Match Check for 5 groups'!W4,2)," v ",LEFT('Match Check for 5 groups'!W4,2))</f>
        <v>66 v 64</v>
      </c>
      <c r="X4" s="15" t="str">
        <f>IF(OR(ISNUMBER(MATCH(W4,'Rinks for 5 groups'!$D:$D,0)),ISNUMBER(MATCH(W4,'Rinks for 5 groups'!$E:$E,0)),ISNUMBER(MATCH(W4,'Rinks for 5 groups'!$F:$F,0)),ISNUMBER(MATCH(W4,'Rinks for 5 groups'!$G:$G,0)),ISNUMBER(MATCH(W4,'Rinks for 5 groups'!$H:$H,0)),ISNUMBER(MATCH(W4,'Rinks for 5 groups'!$I:$I,0))),"Yes","")</f>
        <v/>
      </c>
      <c r="AB4" s="15" t="str">
        <f>CONCATENATE(RIGHT('Match Check for 5 groups'!AB4,2)," v ",LEFT('Match Check for 5 groups'!AB4,2))</f>
        <v>83 v 81</v>
      </c>
      <c r="AC4" s="15" t="str">
        <f>IF(OR(ISNUMBER(MATCH(AB4,'Rinks for 5 groups'!$D:$D,0)),ISNUMBER(MATCH(AB4,'Rinks for 5 groups'!$E:$E,0)),ISNUMBER(MATCH(AB4,'Rinks for 5 groups'!$F:$F,0)),ISNUMBER(MATCH(AB4,'Rinks for 5 groups'!$G:$G,0)),ISNUMBER(MATCH(AB4,'Rinks for 5 groups'!$H:$H,0)),ISNUMBER(MATCH(AB4,'Rinks for 5 groups'!$I:$I,0))),"Yes","")</f>
        <v/>
      </c>
      <c r="AD4" s="15" t="str">
        <f>CONCATENATE(RIGHT('Match Check for 5 groups'!AD4,2)," v ",LEFT('Match Check for 5 groups'!AD4,2))</f>
        <v>89 v 87</v>
      </c>
      <c r="AE4" s="15" t="str">
        <f>IF(OR(ISNUMBER(MATCH(AD4,'Rinks for 5 groups'!$D:$D,0)),ISNUMBER(MATCH(AD4,'Rinks for 5 groups'!$E:$E,0)),ISNUMBER(MATCH(AD4,'Rinks for 5 groups'!$F:$F,0)),ISNUMBER(MATCH(AD4,'Rinks for 5 groups'!$G:$G,0)),ISNUMBER(MATCH(AD4,'Rinks for 5 groups'!$H:$H,0)),ISNUMBER(MATCH(AD4,'Rinks for 5 groups'!$I:$I,0))),"Yes","")</f>
        <v/>
      </c>
      <c r="AF4" s="15" t="str">
        <f>CONCATENATE(RIGHT('Match Check for 5 groups'!AF4,2)," v ",LEFT('Match Check for 5 groups'!AF4,2))</f>
        <v>95 v 93</v>
      </c>
      <c r="AG4" s="15" t="str">
        <f>IF(OR(ISNUMBER(MATCH(AF4,'Rinks for 5 groups'!$D:$D,0)),ISNUMBER(MATCH(AF4,'Rinks for 5 groups'!$E:$E,0)),ISNUMBER(MATCH(AF4,'Rinks for 5 groups'!$F:$F,0)),ISNUMBER(MATCH(AF4,'Rinks for 5 groups'!$G:$G,0)),ISNUMBER(MATCH(AF4,'Rinks for 5 groups'!$H:$H,0)),ISNUMBER(MATCH(AF4,'Rinks for 5 groups'!$I:$I,0))),"Yes","")</f>
        <v/>
      </c>
      <c r="AH4" s="15" t="str">
        <f>CONCATENATE(RIGHT('Match Check for 5 groups'!AH4,3)," v ",LEFT('Match Check for 5 groups'!AH4,2))</f>
        <v>101 v 99</v>
      </c>
      <c r="AI4" s="15" t="str">
        <f>IF(OR(ISNUMBER(MATCH(AH4,'Rinks for 5 groups'!$D:$D,0)),ISNUMBER(MATCH(AH4,'Rinks for 5 groups'!$E:$E,0)),ISNUMBER(MATCH(AH4,'Rinks for 5 groups'!$F:$F,0)),ISNUMBER(MATCH(AH4,'Rinks for 5 groups'!$G:$G,0)),ISNUMBER(MATCH(AH4,'Rinks for 5 groups'!$H:$H,0)),ISNUMBER(MATCH(AH4,'Rinks for 5 groups'!$I:$I,0))),"Yes","")</f>
        <v/>
      </c>
      <c r="AJ4" s="15" t="str">
        <f>CONCATENATE(RIGHT('Match Check for 5 groups'!AJ4,3)," v ",LEFT('Match Check for 5 groups'!AJ4,3))</f>
        <v>107 v 105</v>
      </c>
      <c r="AK4" s="15" t="str">
        <f>IF(OR(ISNUMBER(MATCH(AJ4,'Rinks for 5 groups'!$D:$D,0)),ISNUMBER(MATCH(AJ4,'Rinks for 5 groups'!$E:$E,0)),ISNUMBER(MATCH(AJ4,'Rinks for 5 groups'!$F:$F,0)),ISNUMBER(MATCH(AJ4,'Rinks for 5 groups'!$G:$G,0)),ISNUMBER(MATCH(AJ4,'Rinks for 5 groups'!$H:$H,0)),ISNUMBER(MATCH(AJ4,'Rinks for 5 groups'!$I:$I,0))),"Yes","")</f>
        <v/>
      </c>
      <c r="AQ4" s="15">
        <f t="shared" ref="AQ4:AQ23" si="0">SUM(LEFT(B4,1),104)</f>
        <v>107</v>
      </c>
      <c r="AR4" s="15">
        <f t="shared" ref="AR4:AR23" si="1">SUM(RIGHT(B4,1),104)</f>
        <v>105</v>
      </c>
    </row>
    <row r="5" spans="2:47">
      <c r="B5" s="15" t="str">
        <f>CONCATENATE(RIGHT('Match Check for 5 groups'!B5,1)," v ",LEFT('Match Check for 5 groups'!B5,1))</f>
        <v>4 v 1</v>
      </c>
      <c r="C5" s="15" t="str">
        <f>IF(OR(ISNUMBER(MATCH(B5,'Rinks for 5 groups'!$D:$D,0)),ISNUMBER(MATCH(B5,'Rinks for 5 groups'!$E:$E,0)),ISNUMBER(MATCH(B5,'Rinks for 5 groups'!$F:$F,0)),ISNUMBER(MATCH(B5,'Rinks for 5 groups'!$G:$G,0)),ISNUMBER(MATCH(B5,'Rinks for 5 groups'!$H:$H,0)),ISNUMBER(MATCH(B5,'Rinks for 5 groups'!$I:$I,0))),"Yes","")</f>
        <v/>
      </c>
      <c r="D5" s="15" t="str">
        <f>CONCATENATE(RIGHT('Match Check for 5 groups'!D5,2)," v ",LEFT('Match Check for 5 groups'!D5,1))</f>
        <v>10 v 7</v>
      </c>
      <c r="E5" s="15" t="str">
        <f>IF(OR(ISNUMBER(MATCH(D5,'Rinks for 5 groups'!$D:$D,0)),ISNUMBER(MATCH(D5,'Rinks for 5 groups'!$E:$E,0)),ISNUMBER(MATCH(D5,'Rinks for 5 groups'!$F:$F,0)),ISNUMBER(MATCH(D5,'Rinks for 5 groups'!$G:$G,0)),ISNUMBER(MATCH(D5,'Rinks for 5 groups'!$H:$H,0)),ISNUMBER(MATCH(D5,'Rinks for 5 groups'!$I:$I,0))),"Yes","")</f>
        <v/>
      </c>
      <c r="F5" s="15" t="str">
        <f>CONCATENATE(RIGHT('Match Check for 5 groups'!F5,2)," v ",LEFT('Match Check for 5 groups'!F5,2))</f>
        <v>16 v 13</v>
      </c>
      <c r="G5" s="15" t="str">
        <f>IF(OR(ISNUMBER(MATCH(F5,'Rinks for 5 groups'!$D:$D,0)),ISNUMBER(MATCH(F5,'Rinks for 5 groups'!$E:$E,0)),ISNUMBER(MATCH(F5,'Rinks for 5 groups'!$F:$F,0)),ISNUMBER(MATCH(F5,'Rinks for 5 groups'!$G:$G,0)),ISNUMBER(MATCH(F5,'Rinks for 5 groups'!$H:$H,0)),ISNUMBER(MATCH(F5,'Rinks for 5 groups'!$I:$I,0))),"Yes","")</f>
        <v/>
      </c>
      <c r="H5" s="15" t="str">
        <f>CONCATENATE(RIGHT('Match Check for 5 groups'!H5,2)," v ",LEFT('Match Check for 5 groups'!H5,2))</f>
        <v>22 v 19</v>
      </c>
      <c r="I5" s="15" t="str">
        <f>IF(OR(ISNUMBER(MATCH(H5,'Rinks for 5 groups'!$D:$D,0)),ISNUMBER(MATCH(H5,'Rinks for 5 groups'!$E:$E,0)),ISNUMBER(MATCH(H5,'Rinks for 5 groups'!$F:$F,0)),ISNUMBER(MATCH(H5,'Rinks for 5 groups'!$G:$G,0)),ISNUMBER(MATCH(H5,'Rinks for 5 groups'!$H:$H,0)),ISNUMBER(MATCH(H5,'Rinks for 5 groups'!$I:$I,0))),"Yes","")</f>
        <v/>
      </c>
      <c r="J5" s="15" t="str">
        <f>CONCATENATE(RIGHT('Match Check for 5 groups'!J5,2)," v ",LEFT('Match Check for 5 groups'!J5,2))</f>
        <v>28 v 25</v>
      </c>
      <c r="K5" s="15" t="str">
        <f>IF(OR(ISNUMBER(MATCH(J5,'Rinks for 5 groups'!$D:$D,0)),ISNUMBER(MATCH(J5,'Rinks for 5 groups'!$E:$E,0)),ISNUMBER(MATCH(J5,'Rinks for 5 groups'!$F:$F,0)),ISNUMBER(MATCH(J5,'Rinks for 5 groups'!$G:$G,0)),ISNUMBER(MATCH(J5,'Rinks for 5 groups'!$H:$H,0)),ISNUMBER(MATCH(J5,'Rinks for 5 groups'!$I:$I,0))),"Yes","")</f>
        <v/>
      </c>
      <c r="O5" s="15" t="str">
        <f>CONCATENATE(RIGHT('Match Check for 5 groups'!O5,2)," v ",LEFT('Match Check for 5 groups'!O5,2))</f>
        <v>44 v 41</v>
      </c>
      <c r="P5" s="15" t="str">
        <f>IF(OR(ISNUMBER(MATCH(O5,'Rinks for 5 groups'!$D:$D,0)),ISNUMBER(MATCH(O5,'Rinks for 5 groups'!$E:$E,0)),ISNUMBER(MATCH(O5,'Rinks for 5 groups'!$F:$F,0)),ISNUMBER(MATCH(O5,'Rinks for 5 groups'!$G:$G,0)),ISNUMBER(MATCH(O5,'Rinks for 5 groups'!$H:$H,0)),ISNUMBER(MATCH(O5,'Rinks for 5 groups'!$I:$I,0))),"Yes","")</f>
        <v/>
      </c>
      <c r="Q5" s="15" t="str">
        <f>CONCATENATE(RIGHT('Match Check for 5 groups'!Q5,2)," v ",LEFT('Match Check for 5 groups'!Q5,2))</f>
        <v>49 v 46</v>
      </c>
      <c r="R5" s="15" t="str">
        <f>IF(OR(ISNUMBER(MATCH(Q5,'Rinks for 5 groups'!$D:$D,0)),ISNUMBER(MATCH(Q5,'Rinks for 5 groups'!$E:$E,0)),ISNUMBER(MATCH(Q5,'Rinks for 5 groups'!$F:$F,0)),ISNUMBER(MATCH(Q5,'Rinks for 5 groups'!$G:$G,0)),ISNUMBER(MATCH(Q5,'Rinks for 5 groups'!$H:$H,0)),ISNUMBER(MATCH(Q5,'Rinks for 5 groups'!$I:$I,0))),"Yes","")</f>
        <v/>
      </c>
      <c r="S5" s="15" t="str">
        <f>CONCATENATE(RIGHT('Match Check for 5 groups'!S5,2)," v ",LEFT('Match Check for 5 groups'!S5,2))</f>
        <v>55 v 52</v>
      </c>
      <c r="T5" s="15" t="str">
        <f>IF(OR(ISNUMBER(MATCH(S5,'Rinks for 5 groups'!$D:$D,0)),ISNUMBER(MATCH(S5,'Rinks for 5 groups'!$E:$E,0)),ISNUMBER(MATCH(S5,'Rinks for 5 groups'!$F:$F,0)),ISNUMBER(MATCH(S5,'Rinks for 5 groups'!$G:$G,0)),ISNUMBER(MATCH(S5,'Rinks for 5 groups'!$H:$H,0)),ISNUMBER(MATCH(S5,'Rinks for 5 groups'!$I:$I,0))),"Yes","")</f>
        <v/>
      </c>
      <c r="U5" s="15" t="str">
        <f>CONCATENATE(RIGHT('Match Check for 5 groups'!U5,2)," v ",LEFT('Match Check for 5 groups'!U5,2))</f>
        <v>61 v 58</v>
      </c>
      <c r="V5" s="15" t="str">
        <f>IF(OR(ISNUMBER(MATCH(U5,'Rinks for 5 groups'!$D:$D,0)),ISNUMBER(MATCH(U5,'Rinks for 5 groups'!$E:$E,0)),ISNUMBER(MATCH(U5,'Rinks for 5 groups'!$F:$F,0)),ISNUMBER(MATCH(U5,'Rinks for 5 groups'!$G:$G,0)),ISNUMBER(MATCH(U5,'Rinks for 5 groups'!$H:$H,0)),ISNUMBER(MATCH(U5,'Rinks for 5 groups'!$I:$I,0))),"Yes","")</f>
        <v/>
      </c>
      <c r="W5" s="15" t="str">
        <f>CONCATENATE(RIGHT('Match Check for 5 groups'!W5,2)," v ",LEFT('Match Check for 5 groups'!W5,2))</f>
        <v>67 v 64</v>
      </c>
      <c r="X5" s="15" t="str">
        <f>IF(OR(ISNUMBER(MATCH(W5,'Rinks for 5 groups'!$D:$D,0)),ISNUMBER(MATCH(W5,'Rinks for 5 groups'!$E:$E,0)),ISNUMBER(MATCH(W5,'Rinks for 5 groups'!$F:$F,0)),ISNUMBER(MATCH(W5,'Rinks for 5 groups'!$G:$G,0)),ISNUMBER(MATCH(W5,'Rinks for 5 groups'!$H:$H,0)),ISNUMBER(MATCH(W5,'Rinks for 5 groups'!$I:$I,0))),"Yes","")</f>
        <v/>
      </c>
      <c r="AB5" s="15" t="str">
        <f>CONCATENATE(RIGHT('Match Check for 5 groups'!AB5,2)," v ",LEFT('Match Check for 5 groups'!AB5,2))</f>
        <v>84 v 81</v>
      </c>
      <c r="AC5" s="15" t="str">
        <f>IF(OR(ISNUMBER(MATCH(AB5,'Rinks for 5 groups'!$D:$D,0)),ISNUMBER(MATCH(AB5,'Rinks for 5 groups'!$E:$E,0)),ISNUMBER(MATCH(AB5,'Rinks for 5 groups'!$F:$F,0)),ISNUMBER(MATCH(AB5,'Rinks for 5 groups'!$G:$G,0)),ISNUMBER(MATCH(AB5,'Rinks for 5 groups'!$H:$H,0)),ISNUMBER(MATCH(AB5,'Rinks for 5 groups'!$I:$I,0))),"Yes","")</f>
        <v/>
      </c>
      <c r="AD5" s="15" t="str">
        <f>CONCATENATE(RIGHT('Match Check for 5 groups'!AD5,2)," v ",LEFT('Match Check for 5 groups'!AD5,2))</f>
        <v>90 v 87</v>
      </c>
      <c r="AE5" s="15" t="str">
        <f>IF(OR(ISNUMBER(MATCH(AD5,'Rinks for 5 groups'!$D:$D,0)),ISNUMBER(MATCH(AD5,'Rinks for 5 groups'!$E:$E,0)),ISNUMBER(MATCH(AD5,'Rinks for 5 groups'!$F:$F,0)),ISNUMBER(MATCH(AD5,'Rinks for 5 groups'!$G:$G,0)),ISNUMBER(MATCH(AD5,'Rinks for 5 groups'!$H:$H,0)),ISNUMBER(MATCH(AD5,'Rinks for 5 groups'!$I:$I,0))),"Yes","")</f>
        <v/>
      </c>
      <c r="AF5" s="15" t="str">
        <f>CONCATENATE(RIGHT('Match Check for 5 groups'!AF5,2)," v ",LEFT('Match Check for 5 groups'!AF5,2))</f>
        <v>96 v 93</v>
      </c>
      <c r="AG5" s="15" t="str">
        <f>IF(OR(ISNUMBER(MATCH(AF5,'Rinks for 5 groups'!$D:$D,0)),ISNUMBER(MATCH(AF5,'Rinks for 5 groups'!$E:$E,0)),ISNUMBER(MATCH(AF5,'Rinks for 5 groups'!$F:$F,0)),ISNUMBER(MATCH(AF5,'Rinks for 5 groups'!$G:$G,0)),ISNUMBER(MATCH(AF5,'Rinks for 5 groups'!$H:$H,0)),ISNUMBER(MATCH(AF5,'Rinks for 5 groups'!$I:$I,0))),"Yes","")</f>
        <v/>
      </c>
      <c r="AH5" s="15" t="str">
        <f>CONCATENATE(RIGHT('Match Check for 5 groups'!AH5,3)," v ",LEFT('Match Check for 5 groups'!AH5,2))</f>
        <v>102 v 99</v>
      </c>
      <c r="AI5" s="15" t="str">
        <f>IF(OR(ISNUMBER(MATCH(AH5,'Rinks for 5 groups'!$D:$D,0)),ISNUMBER(MATCH(AH5,'Rinks for 5 groups'!$E:$E,0)),ISNUMBER(MATCH(AH5,'Rinks for 5 groups'!$F:$F,0)),ISNUMBER(MATCH(AH5,'Rinks for 5 groups'!$G:$G,0)),ISNUMBER(MATCH(AH5,'Rinks for 5 groups'!$H:$H,0)),ISNUMBER(MATCH(AH5,'Rinks for 5 groups'!$I:$I,0))),"Yes","")</f>
        <v/>
      </c>
      <c r="AJ5" s="15" t="str">
        <f>CONCATENATE(RIGHT('Match Check for 5 groups'!AJ5,3)," v ",LEFT('Match Check for 5 groups'!AJ5,3))</f>
        <v>108 v 105</v>
      </c>
      <c r="AK5" s="15" t="str">
        <f>IF(OR(ISNUMBER(MATCH(AJ5,'Rinks for 5 groups'!$D:$D,0)),ISNUMBER(MATCH(AJ5,'Rinks for 5 groups'!$E:$E,0)),ISNUMBER(MATCH(AJ5,'Rinks for 5 groups'!$F:$F,0)),ISNUMBER(MATCH(AJ5,'Rinks for 5 groups'!$G:$G,0)),ISNUMBER(MATCH(AJ5,'Rinks for 5 groups'!$H:$H,0)),ISNUMBER(MATCH(AJ5,'Rinks for 5 groups'!$I:$I,0))),"Yes","")</f>
        <v/>
      </c>
      <c r="AQ5" s="15">
        <f t="shared" si="0"/>
        <v>108</v>
      </c>
      <c r="AR5" s="15">
        <f t="shared" si="1"/>
        <v>105</v>
      </c>
    </row>
    <row r="6" spans="2:47">
      <c r="B6" s="15" t="str">
        <f>CONCATENATE(RIGHT('Match Check for 5 groups'!B6,1)," v ",LEFT('Match Check for 5 groups'!B6,1))</f>
        <v>5 v 1</v>
      </c>
      <c r="C6" s="15" t="str">
        <f>IF(OR(ISNUMBER(MATCH(B6,'Rinks for 5 groups'!$D:$D,0)),ISNUMBER(MATCH(B6,'Rinks for 5 groups'!$E:$E,0)),ISNUMBER(MATCH(B6,'Rinks for 5 groups'!$F:$F,0)),ISNUMBER(MATCH(B6,'Rinks for 5 groups'!$G:$G,0)),ISNUMBER(MATCH(B6,'Rinks for 5 groups'!$H:$H,0)),ISNUMBER(MATCH(B6,'Rinks for 5 groups'!$I:$I,0))),"Yes","")</f>
        <v/>
      </c>
      <c r="D6" s="15" t="str">
        <f>CONCATENATE(RIGHT('Match Check for 5 groups'!D6,2)," v ",LEFT('Match Check for 5 groups'!D6,1))</f>
        <v>11 v 7</v>
      </c>
      <c r="E6" s="15" t="str">
        <f>IF(OR(ISNUMBER(MATCH(D6,'Rinks for 5 groups'!$D:$D,0)),ISNUMBER(MATCH(D6,'Rinks for 5 groups'!$E:$E,0)),ISNUMBER(MATCH(D6,'Rinks for 5 groups'!$F:$F,0)),ISNUMBER(MATCH(D6,'Rinks for 5 groups'!$G:$G,0)),ISNUMBER(MATCH(D6,'Rinks for 5 groups'!$H:$H,0)),ISNUMBER(MATCH(D6,'Rinks for 5 groups'!$I:$I,0))),"Yes","")</f>
        <v/>
      </c>
      <c r="F6" s="15" t="str">
        <f>CONCATENATE(RIGHT('Match Check for 5 groups'!F6,2)," v ",LEFT('Match Check for 5 groups'!F6,2))</f>
        <v>17 v 13</v>
      </c>
      <c r="G6" s="15" t="str">
        <f>IF(OR(ISNUMBER(MATCH(F6,'Rinks for 5 groups'!$D:$D,0)),ISNUMBER(MATCH(F6,'Rinks for 5 groups'!$E:$E,0)),ISNUMBER(MATCH(F6,'Rinks for 5 groups'!$F:$F,0)),ISNUMBER(MATCH(F6,'Rinks for 5 groups'!$G:$G,0)),ISNUMBER(MATCH(F6,'Rinks for 5 groups'!$H:$H,0)),ISNUMBER(MATCH(F6,'Rinks for 5 groups'!$I:$I,0))),"Yes","")</f>
        <v/>
      </c>
      <c r="H6" s="15" t="str">
        <f>CONCATENATE(RIGHT('Match Check for 5 groups'!H6,2)," v ",LEFT('Match Check for 5 groups'!H6,2))</f>
        <v>23 v 19</v>
      </c>
      <c r="I6" s="15" t="str">
        <f>IF(OR(ISNUMBER(MATCH(H6,'Rinks for 5 groups'!$D:$D,0)),ISNUMBER(MATCH(H6,'Rinks for 5 groups'!$E:$E,0)),ISNUMBER(MATCH(H6,'Rinks for 5 groups'!$F:$F,0)),ISNUMBER(MATCH(H6,'Rinks for 5 groups'!$G:$G,0)),ISNUMBER(MATCH(H6,'Rinks for 5 groups'!$H:$H,0)),ISNUMBER(MATCH(H6,'Rinks for 5 groups'!$I:$I,0))),"Yes","")</f>
        <v/>
      </c>
      <c r="J6" s="15" t="str">
        <f>CONCATENATE(RIGHT('Match Check for 5 groups'!J6,2)," v ",LEFT('Match Check for 5 groups'!J6,2))</f>
        <v>29 v 25</v>
      </c>
      <c r="K6" s="15" t="str">
        <f>IF(OR(ISNUMBER(MATCH(J6,'Rinks for 5 groups'!$D:$D,0)),ISNUMBER(MATCH(J6,'Rinks for 5 groups'!$E:$E,0)),ISNUMBER(MATCH(J6,'Rinks for 5 groups'!$F:$F,0)),ISNUMBER(MATCH(J6,'Rinks for 5 groups'!$G:$G,0)),ISNUMBER(MATCH(J6,'Rinks for 5 groups'!$H:$H,0)),ISNUMBER(MATCH(J6,'Rinks for 5 groups'!$I:$I,0))),"Yes","")</f>
        <v/>
      </c>
      <c r="O6" s="15" t="str">
        <f>CONCATENATE(RIGHT('Match Check for 5 groups'!O6,2)," v ",LEFT('Match Check for 5 groups'!O6,2))</f>
        <v>45 v 41</v>
      </c>
      <c r="P6" s="15" t="str">
        <f>IF(OR(ISNUMBER(MATCH(O6,'Rinks for 5 groups'!$D:$D,0)),ISNUMBER(MATCH(O6,'Rinks for 5 groups'!$E:$E,0)),ISNUMBER(MATCH(O6,'Rinks for 5 groups'!$F:$F,0)),ISNUMBER(MATCH(O6,'Rinks for 5 groups'!$G:$G,0)),ISNUMBER(MATCH(O6,'Rinks for 5 groups'!$H:$H,0)),ISNUMBER(MATCH(O6,'Rinks for 5 groups'!$I:$I,0))),"Yes","")</f>
        <v/>
      </c>
      <c r="Q6" s="15" t="str">
        <f>CONCATENATE(RIGHT('Match Check for 5 groups'!Q6,2)," v ",LEFT('Match Check for 5 groups'!Q6,2))</f>
        <v>50 v 46</v>
      </c>
      <c r="R6" s="15" t="str">
        <f>IF(OR(ISNUMBER(MATCH(Q6,'Rinks for 5 groups'!$D:$D,0)),ISNUMBER(MATCH(Q6,'Rinks for 5 groups'!$E:$E,0)),ISNUMBER(MATCH(Q6,'Rinks for 5 groups'!$F:$F,0)),ISNUMBER(MATCH(Q6,'Rinks for 5 groups'!$G:$G,0)),ISNUMBER(MATCH(Q6,'Rinks for 5 groups'!$H:$H,0)),ISNUMBER(MATCH(Q6,'Rinks for 5 groups'!$I:$I,0))),"Yes","")</f>
        <v/>
      </c>
      <c r="S6" s="15" t="str">
        <f>CONCATENATE(RIGHT('Match Check for 5 groups'!S6,2)," v ",LEFT('Match Check for 5 groups'!S6,2))</f>
        <v>56 v 52</v>
      </c>
      <c r="T6" s="15" t="str">
        <f>IF(OR(ISNUMBER(MATCH(S6,'Rinks for 5 groups'!$D:$D,0)),ISNUMBER(MATCH(S6,'Rinks for 5 groups'!$E:$E,0)),ISNUMBER(MATCH(S6,'Rinks for 5 groups'!$F:$F,0)),ISNUMBER(MATCH(S6,'Rinks for 5 groups'!$G:$G,0)),ISNUMBER(MATCH(S6,'Rinks for 5 groups'!$H:$H,0)),ISNUMBER(MATCH(S6,'Rinks for 5 groups'!$I:$I,0))),"Yes","")</f>
        <v/>
      </c>
      <c r="U6" s="15" t="str">
        <f>CONCATENATE(RIGHT('Match Check for 5 groups'!U6,2)," v ",LEFT('Match Check for 5 groups'!U6,2))</f>
        <v>62 v 58</v>
      </c>
      <c r="V6" s="15" t="str">
        <f>IF(OR(ISNUMBER(MATCH(U6,'Rinks for 5 groups'!$D:$D,0)),ISNUMBER(MATCH(U6,'Rinks for 5 groups'!$E:$E,0)),ISNUMBER(MATCH(U6,'Rinks for 5 groups'!$F:$F,0)),ISNUMBER(MATCH(U6,'Rinks for 5 groups'!$G:$G,0)),ISNUMBER(MATCH(U6,'Rinks for 5 groups'!$H:$H,0)),ISNUMBER(MATCH(U6,'Rinks for 5 groups'!$I:$I,0))),"Yes","")</f>
        <v/>
      </c>
      <c r="W6" s="15" t="str">
        <f>CONCATENATE(RIGHT('Match Check for 5 groups'!W6,2)," v ",LEFT('Match Check for 5 groups'!W6,2))</f>
        <v>68 v 64</v>
      </c>
      <c r="X6" s="15" t="str">
        <f>IF(OR(ISNUMBER(MATCH(W6,'Rinks for 5 groups'!$D:$D,0)),ISNUMBER(MATCH(W6,'Rinks for 5 groups'!$E:$E,0)),ISNUMBER(MATCH(W6,'Rinks for 5 groups'!$F:$F,0)),ISNUMBER(MATCH(W6,'Rinks for 5 groups'!$G:$G,0)),ISNUMBER(MATCH(W6,'Rinks for 5 groups'!$H:$H,0)),ISNUMBER(MATCH(W6,'Rinks for 5 groups'!$I:$I,0))),"Yes","")</f>
        <v/>
      </c>
      <c r="AB6" s="15" t="str">
        <f>CONCATENATE(RIGHT('Match Check for 5 groups'!AB6,2)," v ",LEFT('Match Check for 5 groups'!AB6,2))</f>
        <v>85 v 81</v>
      </c>
      <c r="AC6" s="15" t="str">
        <f>IF(OR(ISNUMBER(MATCH(AB6,'Rinks for 5 groups'!$D:$D,0)),ISNUMBER(MATCH(AB6,'Rinks for 5 groups'!$E:$E,0)),ISNUMBER(MATCH(AB6,'Rinks for 5 groups'!$F:$F,0)),ISNUMBER(MATCH(AB6,'Rinks for 5 groups'!$G:$G,0)),ISNUMBER(MATCH(AB6,'Rinks for 5 groups'!$H:$H,0)),ISNUMBER(MATCH(AB6,'Rinks for 5 groups'!$I:$I,0))),"Yes","")</f>
        <v/>
      </c>
      <c r="AD6" s="15" t="str">
        <f>CONCATENATE(RIGHT('Match Check for 5 groups'!AD6,2)," v ",LEFT('Match Check for 5 groups'!AD6,2))</f>
        <v>91 v 87</v>
      </c>
      <c r="AE6" s="15" t="str">
        <f>IF(OR(ISNUMBER(MATCH(AD6,'Rinks for 5 groups'!$D:$D,0)),ISNUMBER(MATCH(AD6,'Rinks for 5 groups'!$E:$E,0)),ISNUMBER(MATCH(AD6,'Rinks for 5 groups'!$F:$F,0)),ISNUMBER(MATCH(AD6,'Rinks for 5 groups'!$G:$G,0)),ISNUMBER(MATCH(AD6,'Rinks for 5 groups'!$H:$H,0)),ISNUMBER(MATCH(AD6,'Rinks for 5 groups'!$I:$I,0))),"Yes","")</f>
        <v/>
      </c>
      <c r="AF6" s="15" t="str">
        <f>CONCATENATE(RIGHT('Match Check for 5 groups'!AF6,2)," v ",LEFT('Match Check for 5 groups'!AF6,2))</f>
        <v>97 v 93</v>
      </c>
      <c r="AG6" s="15" t="str">
        <f>IF(OR(ISNUMBER(MATCH(AF6,'Rinks for 5 groups'!$D:$D,0)),ISNUMBER(MATCH(AF6,'Rinks for 5 groups'!$E:$E,0)),ISNUMBER(MATCH(AF6,'Rinks for 5 groups'!$F:$F,0)),ISNUMBER(MATCH(AF6,'Rinks for 5 groups'!$G:$G,0)),ISNUMBER(MATCH(AF6,'Rinks for 5 groups'!$H:$H,0)),ISNUMBER(MATCH(AF6,'Rinks for 5 groups'!$I:$I,0))),"Yes","")</f>
        <v/>
      </c>
      <c r="AH6" s="15" t="str">
        <f>CONCATENATE(RIGHT('Match Check for 5 groups'!AH6,3)," v ",LEFT('Match Check for 5 groups'!AH6,2))</f>
        <v>103 v 99</v>
      </c>
      <c r="AI6" s="15" t="str">
        <f>IF(OR(ISNUMBER(MATCH(AH6,'Rinks for 5 groups'!$D:$D,0)),ISNUMBER(MATCH(AH6,'Rinks for 5 groups'!$E:$E,0)),ISNUMBER(MATCH(AH6,'Rinks for 5 groups'!$F:$F,0)),ISNUMBER(MATCH(AH6,'Rinks for 5 groups'!$G:$G,0)),ISNUMBER(MATCH(AH6,'Rinks for 5 groups'!$H:$H,0)),ISNUMBER(MATCH(AH6,'Rinks for 5 groups'!$I:$I,0))),"Yes","")</f>
        <v/>
      </c>
      <c r="AJ6" s="15" t="str">
        <f>CONCATENATE(RIGHT('Match Check for 5 groups'!AJ6,3)," v ",LEFT('Match Check for 5 groups'!AJ6,3))</f>
        <v>109 v 105</v>
      </c>
      <c r="AK6" s="15" t="str">
        <f>IF(OR(ISNUMBER(MATCH(AJ6,'Rinks for 5 groups'!$D:$D,0)),ISNUMBER(MATCH(AJ6,'Rinks for 5 groups'!$E:$E,0)),ISNUMBER(MATCH(AJ6,'Rinks for 5 groups'!$F:$F,0)),ISNUMBER(MATCH(AJ6,'Rinks for 5 groups'!$G:$G,0)),ISNUMBER(MATCH(AJ6,'Rinks for 5 groups'!$H:$H,0)),ISNUMBER(MATCH(AJ6,'Rinks for 5 groups'!$I:$I,0))),"Yes","")</f>
        <v/>
      </c>
      <c r="AQ6" s="15">
        <f t="shared" si="0"/>
        <v>109</v>
      </c>
      <c r="AR6" s="15">
        <f t="shared" si="1"/>
        <v>105</v>
      </c>
    </row>
    <row r="7" spans="2:47">
      <c r="B7" s="15" t="str">
        <f>CONCATENATE(RIGHT('Match Check for 5 groups'!B7,1)," v ",LEFT('Match Check for 5 groups'!B7,1))</f>
        <v>6 v 1</v>
      </c>
      <c r="C7" s="15" t="str">
        <f>IF(OR(ISNUMBER(MATCH(B7,'Rinks for 5 groups'!$D:$D,0)),ISNUMBER(MATCH(B7,'Rinks for 5 groups'!$E:$E,0)),ISNUMBER(MATCH(B7,'Rinks for 5 groups'!$F:$F,0)),ISNUMBER(MATCH(B7,'Rinks for 5 groups'!$G:$G,0)),ISNUMBER(MATCH(B7,'Rinks for 5 groups'!$H:$H,0)),ISNUMBER(MATCH(B7,'Rinks for 5 groups'!$I:$I,0))),"Yes","")</f>
        <v/>
      </c>
      <c r="D7" s="15" t="str">
        <f>CONCATENATE(RIGHT('Match Check for 5 groups'!D7,2)," v ",LEFT('Match Check for 5 groups'!D7,1))</f>
        <v>12 v 7</v>
      </c>
      <c r="E7" s="15" t="str">
        <f>IF(OR(ISNUMBER(MATCH(D7,'Rinks for 5 groups'!$D:$D,0)),ISNUMBER(MATCH(D7,'Rinks for 5 groups'!$E:$E,0)),ISNUMBER(MATCH(D7,'Rinks for 5 groups'!$F:$F,0)),ISNUMBER(MATCH(D7,'Rinks for 5 groups'!$G:$G,0)),ISNUMBER(MATCH(D7,'Rinks for 5 groups'!$H:$H,0)),ISNUMBER(MATCH(D7,'Rinks for 5 groups'!$I:$I,0))),"Yes","")</f>
        <v/>
      </c>
      <c r="F7" s="15" t="str">
        <f>CONCATENATE(RIGHT('Match Check for 5 groups'!F7,2)," v ",LEFT('Match Check for 5 groups'!F7,2))</f>
        <v>18 v 13</v>
      </c>
      <c r="G7" s="15" t="str">
        <f>IF(OR(ISNUMBER(MATCH(F7,'Rinks for 5 groups'!$D:$D,0)),ISNUMBER(MATCH(F7,'Rinks for 5 groups'!$E:$E,0)),ISNUMBER(MATCH(F7,'Rinks for 5 groups'!$F:$F,0)),ISNUMBER(MATCH(F7,'Rinks for 5 groups'!$G:$G,0)),ISNUMBER(MATCH(F7,'Rinks for 5 groups'!$H:$H,0)),ISNUMBER(MATCH(F7,'Rinks for 5 groups'!$I:$I,0))),"Yes","")</f>
        <v/>
      </c>
      <c r="H7" s="15" t="str">
        <f>CONCATENATE(RIGHT('Match Check for 5 groups'!H7,2)," v ",LEFT('Match Check for 5 groups'!H7,2))</f>
        <v>24 v 19</v>
      </c>
      <c r="I7" s="15" t="str">
        <f>IF(OR(ISNUMBER(MATCH(H7,'Rinks for 5 groups'!$D:$D,0)),ISNUMBER(MATCH(H7,'Rinks for 5 groups'!$E:$E,0)),ISNUMBER(MATCH(H7,'Rinks for 5 groups'!$F:$F,0)),ISNUMBER(MATCH(H7,'Rinks for 5 groups'!$G:$G,0)),ISNUMBER(MATCH(H7,'Rinks for 5 groups'!$H:$H,0)),ISNUMBER(MATCH(H7,'Rinks for 5 groups'!$I:$I,0))),"Yes","")</f>
        <v/>
      </c>
      <c r="J7" s="15" t="str">
        <f>CONCATENATE(RIGHT('Match Check for 5 groups'!J7,2)," v ",LEFT('Match Check for 5 groups'!J7,2))</f>
        <v>30 v 25</v>
      </c>
      <c r="K7" s="15" t="str">
        <f>IF(OR(ISNUMBER(MATCH(J7,'Rinks for 5 groups'!$D:$D,0)),ISNUMBER(MATCH(J7,'Rinks for 5 groups'!$E:$E,0)),ISNUMBER(MATCH(J7,'Rinks for 5 groups'!$F:$F,0)),ISNUMBER(MATCH(J7,'Rinks for 5 groups'!$G:$G,0)),ISNUMBER(MATCH(J7,'Rinks for 5 groups'!$H:$H,0)),ISNUMBER(MATCH(J7,'Rinks for 5 groups'!$I:$I,0))),"Yes","")</f>
        <v/>
      </c>
      <c r="O7" s="15" t="str">
        <f>CONCATENATE(RIGHT('Match Check for 5 groups'!O7,2)," v ",LEFT('Match Check for 5 groups'!O7,2))</f>
        <v xml:space="preserve"> v </v>
      </c>
      <c r="P7" s="15" t="str">
        <f>IF(OR(ISNUMBER(MATCH(O7,'Rinks for 5 groups'!$D:$D,0)),ISNUMBER(MATCH(O7,'Rinks for 5 groups'!$E:$E,0)),ISNUMBER(MATCH(O7,'Rinks for 5 groups'!$F:$F,0)),ISNUMBER(MATCH(O7,'Rinks for 5 groups'!$G:$G,0)),ISNUMBER(MATCH(O7,'Rinks for 5 groups'!$H:$H,0)),ISNUMBER(MATCH(O7,'Rinks for 5 groups'!$I:$I,0))),"Yes","")</f>
        <v/>
      </c>
      <c r="Q7" s="15" t="str">
        <f>CONCATENATE(RIGHT('Match Check for 5 groups'!Q7,2)," v ",LEFT('Match Check for 5 groups'!Q7,2))</f>
        <v>51 v 46</v>
      </c>
      <c r="R7" s="15" t="str">
        <f>IF(OR(ISNUMBER(MATCH(Q7,'Rinks for 5 groups'!$D:$D,0)),ISNUMBER(MATCH(Q7,'Rinks for 5 groups'!$E:$E,0)),ISNUMBER(MATCH(Q7,'Rinks for 5 groups'!$F:$F,0)),ISNUMBER(MATCH(Q7,'Rinks for 5 groups'!$G:$G,0)),ISNUMBER(MATCH(Q7,'Rinks for 5 groups'!$H:$H,0)),ISNUMBER(MATCH(Q7,'Rinks for 5 groups'!$I:$I,0))),"Yes","")</f>
        <v/>
      </c>
      <c r="S7" s="15" t="str">
        <f>CONCATENATE(RIGHT('Match Check for 5 groups'!S7,2)," v ",LEFT('Match Check for 5 groups'!S7,2))</f>
        <v>57 v 52</v>
      </c>
      <c r="T7" s="15" t="str">
        <f>IF(OR(ISNUMBER(MATCH(S7,'Rinks for 5 groups'!$D:$D,0)),ISNUMBER(MATCH(S7,'Rinks for 5 groups'!$E:$E,0)),ISNUMBER(MATCH(S7,'Rinks for 5 groups'!$F:$F,0)),ISNUMBER(MATCH(S7,'Rinks for 5 groups'!$G:$G,0)),ISNUMBER(MATCH(S7,'Rinks for 5 groups'!$H:$H,0)),ISNUMBER(MATCH(S7,'Rinks for 5 groups'!$I:$I,0))),"Yes","")</f>
        <v/>
      </c>
      <c r="U7" s="15" t="str">
        <f>CONCATENATE(RIGHT('Match Check for 5 groups'!U7,2)," v ",LEFT('Match Check for 5 groups'!U7,2))</f>
        <v>63 v 58</v>
      </c>
      <c r="V7" s="15" t="str">
        <f>IF(OR(ISNUMBER(MATCH(U7,'Rinks for 5 groups'!$D:$D,0)),ISNUMBER(MATCH(U7,'Rinks for 5 groups'!$E:$E,0)),ISNUMBER(MATCH(U7,'Rinks for 5 groups'!$F:$F,0)),ISNUMBER(MATCH(U7,'Rinks for 5 groups'!$G:$G,0)),ISNUMBER(MATCH(U7,'Rinks for 5 groups'!$H:$H,0)),ISNUMBER(MATCH(U7,'Rinks for 5 groups'!$I:$I,0))),"Yes","")</f>
        <v/>
      </c>
      <c r="W7" s="15" t="str">
        <f>CONCATENATE(RIGHT('Match Check for 5 groups'!W7,2)," v ",LEFT('Match Check for 5 groups'!W7,2))</f>
        <v>69 v 64</v>
      </c>
      <c r="X7" s="15" t="str">
        <f>IF(OR(ISNUMBER(MATCH(W7,'Rinks for 5 groups'!$D:$D,0)),ISNUMBER(MATCH(W7,'Rinks for 5 groups'!$E:$E,0)),ISNUMBER(MATCH(W7,'Rinks for 5 groups'!$F:$F,0)),ISNUMBER(MATCH(W7,'Rinks for 5 groups'!$G:$G,0)),ISNUMBER(MATCH(W7,'Rinks for 5 groups'!$H:$H,0)),ISNUMBER(MATCH(W7,'Rinks for 5 groups'!$I:$I,0))),"Yes","")</f>
        <v/>
      </c>
      <c r="AB7" s="15" t="str">
        <f>CONCATENATE(RIGHT('Match Check for 5 groups'!AB7,2)," v ",LEFT('Match Check for 5 groups'!AB7,2))</f>
        <v>86 v 81</v>
      </c>
      <c r="AC7" s="15" t="str">
        <f>IF(OR(ISNUMBER(MATCH(AB7,'Rinks for 5 groups'!$D:$D,0)),ISNUMBER(MATCH(AB7,'Rinks for 5 groups'!$E:$E,0)),ISNUMBER(MATCH(AB7,'Rinks for 5 groups'!$F:$F,0)),ISNUMBER(MATCH(AB7,'Rinks for 5 groups'!$G:$G,0)),ISNUMBER(MATCH(AB7,'Rinks for 5 groups'!$H:$H,0)),ISNUMBER(MATCH(AB7,'Rinks for 5 groups'!$I:$I,0))),"Yes","")</f>
        <v/>
      </c>
      <c r="AD7" s="15" t="str">
        <f>CONCATENATE(RIGHT('Match Check for 5 groups'!AD7,2)," v ",LEFT('Match Check for 5 groups'!AD7,2))</f>
        <v>92 v 87</v>
      </c>
      <c r="AE7" s="15" t="str">
        <f>IF(OR(ISNUMBER(MATCH(AD7,'Rinks for 5 groups'!$D:$D,0)),ISNUMBER(MATCH(AD7,'Rinks for 5 groups'!$E:$E,0)),ISNUMBER(MATCH(AD7,'Rinks for 5 groups'!$F:$F,0)),ISNUMBER(MATCH(AD7,'Rinks for 5 groups'!$G:$G,0)),ISNUMBER(MATCH(AD7,'Rinks for 5 groups'!$H:$H,0)),ISNUMBER(MATCH(AD7,'Rinks for 5 groups'!$I:$I,0))),"Yes","")</f>
        <v/>
      </c>
      <c r="AF7" s="15" t="str">
        <f>CONCATENATE(RIGHT('Match Check for 5 groups'!AF7,2)," v ",LEFT('Match Check for 5 groups'!AF7,2))</f>
        <v>98 v 93</v>
      </c>
      <c r="AG7" s="15" t="str">
        <f>IF(OR(ISNUMBER(MATCH(AF7,'Rinks for 5 groups'!$D:$D,0)),ISNUMBER(MATCH(AF7,'Rinks for 5 groups'!$E:$E,0)),ISNUMBER(MATCH(AF7,'Rinks for 5 groups'!$F:$F,0)),ISNUMBER(MATCH(AF7,'Rinks for 5 groups'!$G:$G,0)),ISNUMBER(MATCH(AF7,'Rinks for 5 groups'!$H:$H,0)),ISNUMBER(MATCH(AF7,'Rinks for 5 groups'!$I:$I,0))),"Yes","")</f>
        <v/>
      </c>
      <c r="AH7" s="15" t="str">
        <f>CONCATENATE(RIGHT('Match Check for 5 groups'!AH7,3)," v ",LEFT('Match Check for 5 groups'!AH7,2))</f>
        <v>104 v 99</v>
      </c>
      <c r="AI7" s="15" t="str">
        <f>IF(OR(ISNUMBER(MATCH(AH7,'Rinks for 5 groups'!$D:$D,0)),ISNUMBER(MATCH(AH7,'Rinks for 5 groups'!$E:$E,0)),ISNUMBER(MATCH(AH7,'Rinks for 5 groups'!$F:$F,0)),ISNUMBER(MATCH(AH7,'Rinks for 5 groups'!$G:$G,0)),ISNUMBER(MATCH(AH7,'Rinks for 5 groups'!$H:$H,0)),ISNUMBER(MATCH(AH7,'Rinks for 5 groups'!$I:$I,0))),"Yes","")</f>
        <v/>
      </c>
      <c r="AJ7" s="15" t="str">
        <f>CONCATENATE(RIGHT('Match Check for 5 groups'!AJ7,3)," v ",LEFT('Match Check for 5 groups'!AJ7,3))</f>
        <v>110 v 105</v>
      </c>
      <c r="AK7" s="15" t="str">
        <f>IF(OR(ISNUMBER(MATCH(AJ7,'Rinks for 5 groups'!$D:$D,0)),ISNUMBER(MATCH(AJ7,'Rinks for 5 groups'!$E:$E,0)),ISNUMBER(MATCH(AJ7,'Rinks for 5 groups'!$F:$F,0)),ISNUMBER(MATCH(AJ7,'Rinks for 5 groups'!$G:$G,0)),ISNUMBER(MATCH(AJ7,'Rinks for 5 groups'!$H:$H,0)),ISNUMBER(MATCH(AJ7,'Rinks for 5 groups'!$I:$I,0))),"Yes","")</f>
        <v/>
      </c>
      <c r="AQ7" s="15">
        <f t="shared" si="0"/>
        <v>110</v>
      </c>
      <c r="AR7" s="15">
        <f t="shared" si="1"/>
        <v>105</v>
      </c>
    </row>
    <row r="8" spans="2:47">
      <c r="C8" s="15" t="str">
        <f>IF(OR(ISNUMBER(MATCH(B8,'Rinks for 5 groups'!$D:$D,0)),ISNUMBER(MATCH(B8,'Rinks for 5 groups'!$E:$E,0)),ISNUMBER(MATCH(B8,'Rinks for 5 groups'!$F:$F,0)),ISNUMBER(MATCH(B8,'Rinks for 5 groups'!$G:$G,0)),ISNUMBER(MATCH(B8,'Rinks for 5 groups'!$H:$H,0)),ISNUMBER(MATCH(B8,'Rinks for 5 groups'!$I:$I,0))),"Yes","")</f>
        <v/>
      </c>
      <c r="E8" s="15" t="str">
        <f>IF(OR(ISNUMBER(MATCH(D8,'Rinks for 5 groups'!$D:$D,0)),ISNUMBER(MATCH(D8,'Rinks for 5 groups'!$E:$E,0)),ISNUMBER(MATCH(D8,'Rinks for 5 groups'!$F:$F,0)),ISNUMBER(MATCH(D8,'Rinks for 5 groups'!$G:$G,0)),ISNUMBER(MATCH(D8,'Rinks for 5 groups'!$H:$H,0)),ISNUMBER(MATCH(D8,'Rinks for 5 groups'!$I:$I,0))),"Yes","")</f>
        <v/>
      </c>
      <c r="G8" s="15" t="str">
        <f>IF(OR(ISNUMBER(MATCH(F8,'Rinks for 5 groups'!$D:$D,0)),ISNUMBER(MATCH(F8,'Rinks for 5 groups'!$E:$E,0)),ISNUMBER(MATCH(F8,'Rinks for 5 groups'!$F:$F,0)),ISNUMBER(MATCH(F8,'Rinks for 5 groups'!$G:$G,0)),ISNUMBER(MATCH(F8,'Rinks for 5 groups'!$H:$H,0)),ISNUMBER(MATCH(F8,'Rinks for 5 groups'!$I:$I,0))),"Yes","")</f>
        <v/>
      </c>
      <c r="I8" s="15" t="str">
        <f>IF(OR(ISNUMBER(MATCH(H8,'Rinks for 5 groups'!$D:$D,0)),ISNUMBER(MATCH(H8,'Rinks for 5 groups'!$E:$E,0)),ISNUMBER(MATCH(H8,'Rinks for 5 groups'!$F:$F,0)),ISNUMBER(MATCH(H8,'Rinks for 5 groups'!$G:$G,0)),ISNUMBER(MATCH(H8,'Rinks for 5 groups'!$H:$H,0)),ISNUMBER(MATCH(H8,'Rinks for 5 groups'!$I:$I,0))),"Yes","")</f>
        <v/>
      </c>
      <c r="K8" s="15" t="str">
        <f>IF(OR(ISNUMBER(MATCH(J8,'Rinks for 5 groups'!$D:$D,0)),ISNUMBER(MATCH(J8,'Rinks for 5 groups'!$E:$E,0)),ISNUMBER(MATCH(J8,'Rinks for 5 groups'!$F:$F,0)),ISNUMBER(MATCH(J8,'Rinks for 5 groups'!$G:$G,0)),ISNUMBER(MATCH(J8,'Rinks for 5 groups'!$H:$H,0)),ISNUMBER(MATCH(J8,'Rinks for 5 groups'!$I:$I,0))),"Yes","")</f>
        <v/>
      </c>
      <c r="O8" s="15" t="str">
        <f>CONCATENATE(RIGHT('Match Check for 5 groups'!O8,2)," v ",LEFT('Match Check for 5 groups'!O8,2))</f>
        <v>43 v 42</v>
      </c>
      <c r="P8" s="15" t="str">
        <f>IF(OR(ISNUMBER(MATCH(O8,'Rinks for 5 groups'!$D:$D,0)),ISNUMBER(MATCH(O8,'Rinks for 5 groups'!$E:$E,0)),ISNUMBER(MATCH(O8,'Rinks for 5 groups'!$F:$F,0)),ISNUMBER(MATCH(O8,'Rinks for 5 groups'!$G:$G,0)),ISNUMBER(MATCH(O8,'Rinks for 5 groups'!$H:$H,0)),ISNUMBER(MATCH(O8,'Rinks for 5 groups'!$I:$I,0))),"Yes","")</f>
        <v/>
      </c>
      <c r="Q8" s="15" t="str">
        <f>CONCATENATE(RIGHT('Match Check for 5 groups'!Q8,2)," v ",LEFT('Match Check for 5 groups'!Q8,2))</f>
        <v>48 v 47</v>
      </c>
      <c r="R8" s="15" t="str">
        <f>IF(OR(ISNUMBER(MATCH(Q8,'Rinks for 5 groups'!$D:$D,0)),ISNUMBER(MATCH(Q8,'Rinks for 5 groups'!$E:$E,0)),ISNUMBER(MATCH(Q8,'Rinks for 5 groups'!$F:$F,0)),ISNUMBER(MATCH(Q8,'Rinks for 5 groups'!$G:$G,0)),ISNUMBER(MATCH(Q8,'Rinks for 5 groups'!$H:$H,0)),ISNUMBER(MATCH(Q8,'Rinks for 5 groups'!$I:$I,0))),"Yes","")</f>
        <v/>
      </c>
      <c r="S8" s="15" t="str">
        <f>CONCATENATE(RIGHT('Match Check for 5 groups'!S8,2)," v ",LEFT('Match Check for 5 groups'!S8,2))</f>
        <v>54 v 53</v>
      </c>
      <c r="T8" s="15" t="str">
        <f>IF(OR(ISNUMBER(MATCH(S8,'Rinks for 5 groups'!$D:$D,0)),ISNUMBER(MATCH(S8,'Rinks for 5 groups'!$E:$E,0)),ISNUMBER(MATCH(S8,'Rinks for 5 groups'!$F:$F,0)),ISNUMBER(MATCH(S8,'Rinks for 5 groups'!$G:$G,0)),ISNUMBER(MATCH(S8,'Rinks for 5 groups'!$H:$H,0)),ISNUMBER(MATCH(S8,'Rinks for 5 groups'!$I:$I,0))),"Yes","")</f>
        <v/>
      </c>
      <c r="U8" s="15" t="str">
        <f>CONCATENATE(RIGHT('Match Check for 5 groups'!U8,2)," v ",LEFT('Match Check for 5 groups'!U8,2))</f>
        <v>60 v 59</v>
      </c>
      <c r="V8" s="15" t="str">
        <f>IF(OR(ISNUMBER(MATCH(U8,'Rinks for 5 groups'!$D:$D,0)),ISNUMBER(MATCH(U8,'Rinks for 5 groups'!$E:$E,0)),ISNUMBER(MATCH(U8,'Rinks for 5 groups'!$F:$F,0)),ISNUMBER(MATCH(U8,'Rinks for 5 groups'!$G:$G,0)),ISNUMBER(MATCH(U8,'Rinks for 5 groups'!$H:$H,0)),ISNUMBER(MATCH(U8,'Rinks for 5 groups'!$I:$I,0))),"Yes","")</f>
        <v/>
      </c>
      <c r="W8" s="15" t="str">
        <f>CONCATENATE(RIGHT('Match Check for 5 groups'!W8,2)," v ",LEFT('Match Check for 5 groups'!W8,2))</f>
        <v>66 v 65</v>
      </c>
      <c r="X8" s="15" t="str">
        <f>IF(OR(ISNUMBER(MATCH(W8,'Rinks for 5 groups'!$D:$D,0)),ISNUMBER(MATCH(W8,'Rinks for 5 groups'!$E:$E,0)),ISNUMBER(MATCH(W8,'Rinks for 5 groups'!$F:$F,0)),ISNUMBER(MATCH(W8,'Rinks for 5 groups'!$G:$G,0)),ISNUMBER(MATCH(W8,'Rinks for 5 groups'!$H:$H,0)),ISNUMBER(MATCH(W8,'Rinks for 5 groups'!$I:$I,0))),"Yes","")</f>
        <v/>
      </c>
      <c r="AC8" s="15" t="str">
        <f>IF(OR(ISNUMBER(MATCH(AB8,'Rinks for 5 groups'!$D:$D,0)),ISNUMBER(MATCH(AB8,'Rinks for 5 groups'!$E:$E,0)),ISNUMBER(MATCH(AB8,'Rinks for 5 groups'!$F:$F,0)),ISNUMBER(MATCH(AB8,'Rinks for 5 groups'!$G:$G,0)),ISNUMBER(MATCH(AB8,'Rinks for 5 groups'!$H:$H,0)),ISNUMBER(MATCH(AB8,'Rinks for 5 groups'!$I:$I,0))),"Yes","")</f>
        <v/>
      </c>
      <c r="AE8" s="15" t="str">
        <f>IF(OR(ISNUMBER(MATCH(AD8,'Rinks for 5 groups'!$D:$D,0)),ISNUMBER(MATCH(AD8,'Rinks for 5 groups'!$E:$E,0)),ISNUMBER(MATCH(AD8,'Rinks for 5 groups'!$F:$F,0)),ISNUMBER(MATCH(AD8,'Rinks for 5 groups'!$G:$G,0)),ISNUMBER(MATCH(AD8,'Rinks for 5 groups'!$H:$H,0)),ISNUMBER(MATCH(AD8,'Rinks for 5 groups'!$I:$I,0))),"Yes","")</f>
        <v/>
      </c>
      <c r="AG8" s="15" t="str">
        <f>IF(OR(ISNUMBER(MATCH(AF8,'Rinks for 5 groups'!$D:$D,0)),ISNUMBER(MATCH(AF8,'Rinks for 5 groups'!$E:$E,0)),ISNUMBER(MATCH(AF8,'Rinks for 5 groups'!$F:$F,0)),ISNUMBER(MATCH(AF8,'Rinks for 5 groups'!$G:$G,0)),ISNUMBER(MATCH(AF8,'Rinks for 5 groups'!$H:$H,0)),ISNUMBER(MATCH(AF8,'Rinks for 5 groups'!$I:$I,0))),"Yes","")</f>
        <v/>
      </c>
      <c r="AI8" s="15" t="str">
        <f>IF(OR(ISNUMBER(MATCH(AH8,'Rinks for 5 groups'!$D:$D,0)),ISNUMBER(MATCH(AH8,'Rinks for 5 groups'!$E:$E,0)),ISNUMBER(MATCH(AH8,'Rinks for 5 groups'!$F:$F,0)),ISNUMBER(MATCH(AH8,'Rinks for 5 groups'!$G:$G,0)),ISNUMBER(MATCH(AH8,'Rinks for 5 groups'!$H:$H,0)),ISNUMBER(MATCH(AH8,'Rinks for 5 groups'!$I:$I,0))),"Yes","")</f>
        <v/>
      </c>
      <c r="AK8" s="15" t="str">
        <f>IF(OR(ISNUMBER(MATCH(AJ8,'Rinks for 5 groups'!$D:$D,0)),ISNUMBER(MATCH(AJ8,'Rinks for 5 groups'!$E:$E,0)),ISNUMBER(MATCH(AJ8,'Rinks for 5 groups'!$F:$F,0)),ISNUMBER(MATCH(AJ8,'Rinks for 5 groups'!$G:$G,0)),ISNUMBER(MATCH(AJ8,'Rinks for 5 groups'!$H:$H,0)),ISNUMBER(MATCH(AJ8,'Rinks for 5 groups'!$I:$I,0))),"Yes","")</f>
        <v/>
      </c>
      <c r="AQ8" s="15" t="e">
        <f t="shared" si="0"/>
        <v>#VALUE!</v>
      </c>
      <c r="AR8" s="15" t="e">
        <f t="shared" si="1"/>
        <v>#VALUE!</v>
      </c>
    </row>
    <row r="9" spans="2:47">
      <c r="B9" s="15" t="str">
        <f>CONCATENATE(RIGHT('Match Check for 5 groups'!B9,1)," v ",LEFT('Match Check for 5 groups'!B9,1))</f>
        <v>3 v 2</v>
      </c>
      <c r="C9" s="15" t="str">
        <f>IF(OR(ISNUMBER(MATCH(B9,'Rinks for 5 groups'!$D:$D,0)),ISNUMBER(MATCH(B9,'Rinks for 5 groups'!$E:$E,0)),ISNUMBER(MATCH(B9,'Rinks for 5 groups'!$F:$F,0)),ISNUMBER(MATCH(B9,'Rinks for 5 groups'!$G:$G,0)),ISNUMBER(MATCH(B9,'Rinks for 5 groups'!$H:$H,0)),ISNUMBER(MATCH(B9,'Rinks for 5 groups'!$I:$I,0))),"Yes","")</f>
        <v/>
      </c>
      <c r="D9" s="15" t="str">
        <f>CONCATENATE(RIGHT('Match Check for 5 groups'!D9,1)," v ",LEFT('Match Check for 5 groups'!D9,1))</f>
        <v>9 v 8</v>
      </c>
      <c r="E9" s="15" t="str">
        <f>IF(OR(ISNUMBER(MATCH(D9,'Rinks for 5 groups'!$D:$D,0)),ISNUMBER(MATCH(D9,'Rinks for 5 groups'!$E:$E,0)),ISNUMBER(MATCH(D9,'Rinks for 5 groups'!$F:$F,0)),ISNUMBER(MATCH(D9,'Rinks for 5 groups'!$G:$G,0)),ISNUMBER(MATCH(D9,'Rinks for 5 groups'!$H:$H,0)),ISNUMBER(MATCH(D9,'Rinks for 5 groups'!$I:$I,0))),"Yes","")</f>
        <v/>
      </c>
      <c r="F9" s="15" t="str">
        <f>CONCATENATE(RIGHT('Match Check for 5 groups'!F9,2)," v ",LEFT('Match Check for 5 groups'!F9,2))</f>
        <v>15 v 14</v>
      </c>
      <c r="G9" s="15" t="str">
        <f>IF(OR(ISNUMBER(MATCH(F9,'Rinks for 5 groups'!$D:$D,0)),ISNUMBER(MATCH(F9,'Rinks for 5 groups'!$E:$E,0)),ISNUMBER(MATCH(F9,'Rinks for 5 groups'!$F:$F,0)),ISNUMBER(MATCH(F9,'Rinks for 5 groups'!$G:$G,0)),ISNUMBER(MATCH(F9,'Rinks for 5 groups'!$H:$H,0)),ISNUMBER(MATCH(F9,'Rinks for 5 groups'!$I:$I,0))),"Yes","")</f>
        <v/>
      </c>
      <c r="H9" s="15" t="str">
        <f>CONCATENATE(RIGHT('Match Check for 5 groups'!H9,2)," v ",LEFT('Match Check for 5 groups'!H9,2))</f>
        <v>21 v 20</v>
      </c>
      <c r="I9" s="15" t="str">
        <f>IF(OR(ISNUMBER(MATCH(H9,'Rinks for 5 groups'!$D:$D,0)),ISNUMBER(MATCH(H9,'Rinks for 5 groups'!$E:$E,0)),ISNUMBER(MATCH(H9,'Rinks for 5 groups'!$F:$F,0)),ISNUMBER(MATCH(H9,'Rinks for 5 groups'!$G:$G,0)),ISNUMBER(MATCH(H9,'Rinks for 5 groups'!$H:$H,0)),ISNUMBER(MATCH(H9,'Rinks for 5 groups'!$I:$I,0))),"Yes","")</f>
        <v/>
      </c>
      <c r="J9" s="15" t="str">
        <f>CONCATENATE(RIGHT('Match Check for 5 groups'!J9,2)," v ",LEFT('Match Check for 5 groups'!J9,2))</f>
        <v>27 v 26</v>
      </c>
      <c r="K9" s="15" t="str">
        <f>IF(OR(ISNUMBER(MATCH(J9,'Rinks for 5 groups'!$D:$D,0)),ISNUMBER(MATCH(J9,'Rinks for 5 groups'!$E:$E,0)),ISNUMBER(MATCH(J9,'Rinks for 5 groups'!$F:$F,0)),ISNUMBER(MATCH(J9,'Rinks for 5 groups'!$G:$G,0)),ISNUMBER(MATCH(J9,'Rinks for 5 groups'!$H:$H,0)),ISNUMBER(MATCH(J9,'Rinks for 5 groups'!$I:$I,0))),"Yes","")</f>
        <v/>
      </c>
      <c r="O9" s="15" t="str">
        <f>CONCATENATE(RIGHT('Match Check for 5 groups'!O9,2)," v ",LEFT('Match Check for 5 groups'!O9,2))</f>
        <v>44 v 42</v>
      </c>
      <c r="P9" s="15" t="str">
        <f>IF(OR(ISNUMBER(MATCH(O9,'Rinks for 5 groups'!$D:$D,0)),ISNUMBER(MATCH(O9,'Rinks for 5 groups'!$E:$E,0)),ISNUMBER(MATCH(O9,'Rinks for 5 groups'!$F:$F,0)),ISNUMBER(MATCH(O9,'Rinks for 5 groups'!$G:$G,0)),ISNUMBER(MATCH(O9,'Rinks for 5 groups'!$H:$H,0)),ISNUMBER(MATCH(O9,'Rinks for 5 groups'!$I:$I,0))),"Yes","")</f>
        <v/>
      </c>
      <c r="Q9" s="15" t="str">
        <f>CONCATENATE(RIGHT('Match Check for 5 groups'!Q9,2)," v ",LEFT('Match Check for 5 groups'!Q9,2))</f>
        <v>49 v 47</v>
      </c>
      <c r="R9" s="15" t="str">
        <f>IF(OR(ISNUMBER(MATCH(Q9,'Rinks for 5 groups'!$D:$D,0)),ISNUMBER(MATCH(Q9,'Rinks for 5 groups'!$E:$E,0)),ISNUMBER(MATCH(Q9,'Rinks for 5 groups'!$F:$F,0)),ISNUMBER(MATCH(Q9,'Rinks for 5 groups'!$G:$G,0)),ISNUMBER(MATCH(Q9,'Rinks for 5 groups'!$H:$H,0)),ISNUMBER(MATCH(Q9,'Rinks for 5 groups'!$I:$I,0))),"Yes","")</f>
        <v/>
      </c>
      <c r="S9" s="15" t="str">
        <f>CONCATENATE(RIGHT('Match Check for 5 groups'!S9,2)," v ",LEFT('Match Check for 5 groups'!S9,2))</f>
        <v>55 v 53</v>
      </c>
      <c r="T9" s="15" t="str">
        <f>IF(OR(ISNUMBER(MATCH(S9,'Rinks for 5 groups'!$D:$D,0)),ISNUMBER(MATCH(S9,'Rinks for 5 groups'!$E:$E,0)),ISNUMBER(MATCH(S9,'Rinks for 5 groups'!$F:$F,0)),ISNUMBER(MATCH(S9,'Rinks for 5 groups'!$G:$G,0)),ISNUMBER(MATCH(S9,'Rinks for 5 groups'!$H:$H,0)),ISNUMBER(MATCH(S9,'Rinks for 5 groups'!$I:$I,0))),"Yes","")</f>
        <v/>
      </c>
      <c r="U9" s="15" t="str">
        <f>CONCATENATE(RIGHT('Match Check for 5 groups'!U9,2)," v ",LEFT('Match Check for 5 groups'!U9,2))</f>
        <v>61 v 59</v>
      </c>
      <c r="V9" s="15" t="str">
        <f>IF(OR(ISNUMBER(MATCH(U9,'Rinks for 5 groups'!$D:$D,0)),ISNUMBER(MATCH(U9,'Rinks for 5 groups'!$E:$E,0)),ISNUMBER(MATCH(U9,'Rinks for 5 groups'!$F:$F,0)),ISNUMBER(MATCH(U9,'Rinks for 5 groups'!$G:$G,0)),ISNUMBER(MATCH(U9,'Rinks for 5 groups'!$H:$H,0)),ISNUMBER(MATCH(U9,'Rinks for 5 groups'!$I:$I,0))),"Yes","")</f>
        <v/>
      </c>
      <c r="W9" s="15" t="str">
        <f>CONCATENATE(RIGHT('Match Check for 5 groups'!W9,2)," v ",LEFT('Match Check for 5 groups'!W9,2))</f>
        <v>67 v 65</v>
      </c>
      <c r="X9" s="15" t="str">
        <f>IF(OR(ISNUMBER(MATCH(W9,'Rinks for 5 groups'!$D:$D,0)),ISNUMBER(MATCH(W9,'Rinks for 5 groups'!$E:$E,0)),ISNUMBER(MATCH(W9,'Rinks for 5 groups'!$F:$F,0)),ISNUMBER(MATCH(W9,'Rinks for 5 groups'!$G:$G,0)),ISNUMBER(MATCH(W9,'Rinks for 5 groups'!$H:$H,0)),ISNUMBER(MATCH(W9,'Rinks for 5 groups'!$I:$I,0))),"Yes","")</f>
        <v/>
      </c>
      <c r="AB9" s="15" t="str">
        <f>CONCATENATE(RIGHT('Match Check for 5 groups'!AB9,2)," v ",LEFT('Match Check for 5 groups'!AB9,2))</f>
        <v>83 v 82</v>
      </c>
      <c r="AC9" s="15" t="str">
        <f>IF(OR(ISNUMBER(MATCH(AB9,'Rinks for 5 groups'!$D:$D,0)),ISNUMBER(MATCH(AB9,'Rinks for 5 groups'!$E:$E,0)),ISNUMBER(MATCH(AB9,'Rinks for 5 groups'!$F:$F,0)),ISNUMBER(MATCH(AB9,'Rinks for 5 groups'!$G:$G,0)),ISNUMBER(MATCH(AB9,'Rinks for 5 groups'!$H:$H,0)),ISNUMBER(MATCH(AB9,'Rinks for 5 groups'!$I:$I,0))),"Yes","")</f>
        <v/>
      </c>
      <c r="AD9" s="15" t="str">
        <f>CONCATENATE(RIGHT('Match Check for 5 groups'!AD9,2)," v ",LEFT('Match Check for 5 groups'!AD9,2))</f>
        <v>89 v 88</v>
      </c>
      <c r="AE9" s="15" t="str">
        <f>IF(OR(ISNUMBER(MATCH(AD9,'Rinks for 5 groups'!$D:$D,0)),ISNUMBER(MATCH(AD9,'Rinks for 5 groups'!$E:$E,0)),ISNUMBER(MATCH(AD9,'Rinks for 5 groups'!$F:$F,0)),ISNUMBER(MATCH(AD9,'Rinks for 5 groups'!$G:$G,0)),ISNUMBER(MATCH(AD9,'Rinks for 5 groups'!$H:$H,0)),ISNUMBER(MATCH(AD9,'Rinks for 5 groups'!$I:$I,0))),"Yes","")</f>
        <v/>
      </c>
      <c r="AF9" s="15" t="str">
        <f>CONCATENATE(RIGHT('Match Check for 5 groups'!AF9,2)," v ",LEFT('Match Check for 5 groups'!AF9,2))</f>
        <v>95 v 94</v>
      </c>
      <c r="AG9" s="15" t="str">
        <f>IF(OR(ISNUMBER(MATCH(AF9,'Rinks for 5 groups'!$D:$D,0)),ISNUMBER(MATCH(AF9,'Rinks for 5 groups'!$E:$E,0)),ISNUMBER(MATCH(AF9,'Rinks for 5 groups'!$F:$F,0)),ISNUMBER(MATCH(AF9,'Rinks for 5 groups'!$G:$G,0)),ISNUMBER(MATCH(AF9,'Rinks for 5 groups'!$H:$H,0)),ISNUMBER(MATCH(AF9,'Rinks for 5 groups'!$I:$I,0))),"Yes","")</f>
        <v/>
      </c>
      <c r="AH9" s="15" t="str">
        <f>CONCATENATE(RIGHT('Match Check for 5 groups'!AH9,3)," v ",LEFT('Match Check for 5 groups'!AH9,3))</f>
        <v>101 v 100</v>
      </c>
      <c r="AI9" s="15" t="str">
        <f>IF(OR(ISNUMBER(MATCH(AH9,'Rinks for 5 groups'!$D:$D,0)),ISNUMBER(MATCH(AH9,'Rinks for 5 groups'!$E:$E,0)),ISNUMBER(MATCH(AH9,'Rinks for 5 groups'!$F:$F,0)),ISNUMBER(MATCH(AH9,'Rinks for 5 groups'!$G:$G,0)),ISNUMBER(MATCH(AH9,'Rinks for 5 groups'!$H:$H,0)),ISNUMBER(MATCH(AH9,'Rinks for 5 groups'!$I:$I,0))),"Yes","")</f>
        <v/>
      </c>
      <c r="AJ9" s="15" t="str">
        <f>CONCATENATE(RIGHT('Match Check for 5 groups'!AJ9,3)," v ",LEFT('Match Check for 5 groups'!AJ9,3))</f>
        <v>107 v 106</v>
      </c>
      <c r="AK9" s="15" t="str">
        <f>IF(OR(ISNUMBER(MATCH(AJ9,'Rinks for 5 groups'!$D:$D,0)),ISNUMBER(MATCH(AJ9,'Rinks for 5 groups'!$E:$E,0)),ISNUMBER(MATCH(AJ9,'Rinks for 5 groups'!$F:$F,0)),ISNUMBER(MATCH(AJ9,'Rinks for 5 groups'!$G:$G,0)),ISNUMBER(MATCH(AJ9,'Rinks for 5 groups'!$H:$H,0)),ISNUMBER(MATCH(AJ9,'Rinks for 5 groups'!$I:$I,0))),"Yes","")</f>
        <v/>
      </c>
      <c r="AQ9" s="15">
        <f t="shared" si="0"/>
        <v>107</v>
      </c>
      <c r="AR9" s="15">
        <f t="shared" si="1"/>
        <v>106</v>
      </c>
    </row>
    <row r="10" spans="2:47">
      <c r="B10" s="15" t="str">
        <f>CONCATENATE(RIGHT('Match Check for 5 groups'!B10,1)," v ",LEFT('Match Check for 5 groups'!B10,1))</f>
        <v>4 v 2</v>
      </c>
      <c r="C10" s="15" t="str">
        <f>IF(OR(ISNUMBER(MATCH(B10,'Rinks for 5 groups'!$D:$D,0)),ISNUMBER(MATCH(B10,'Rinks for 5 groups'!$E:$E,0)),ISNUMBER(MATCH(B10,'Rinks for 5 groups'!$F:$F,0)),ISNUMBER(MATCH(B10,'Rinks for 5 groups'!$G:$G,0)),ISNUMBER(MATCH(B10,'Rinks for 5 groups'!$H:$H,0)),ISNUMBER(MATCH(B10,'Rinks for 5 groups'!$I:$I,0))),"Yes","")</f>
        <v/>
      </c>
      <c r="D10" s="15" t="str">
        <f>CONCATENATE(RIGHT('Match Check for 5 groups'!D10,2)," v ",LEFT('Match Check for 5 groups'!D10,1))</f>
        <v>10 v 8</v>
      </c>
      <c r="E10" s="15" t="str">
        <f>IF(OR(ISNUMBER(MATCH(D10,'Rinks for 5 groups'!$D:$D,0)),ISNUMBER(MATCH(D10,'Rinks for 5 groups'!$E:$E,0)),ISNUMBER(MATCH(D10,'Rinks for 5 groups'!$F:$F,0)),ISNUMBER(MATCH(D10,'Rinks for 5 groups'!$G:$G,0)),ISNUMBER(MATCH(D10,'Rinks for 5 groups'!$H:$H,0)),ISNUMBER(MATCH(D10,'Rinks for 5 groups'!$I:$I,0))),"Yes","")</f>
        <v/>
      </c>
      <c r="F10" s="15" t="str">
        <f>CONCATENATE(RIGHT('Match Check for 5 groups'!F10,2)," v ",LEFT('Match Check for 5 groups'!F10,2))</f>
        <v>16 v 14</v>
      </c>
      <c r="G10" s="15" t="str">
        <f>IF(OR(ISNUMBER(MATCH(F10,'Rinks for 5 groups'!$D:$D,0)),ISNUMBER(MATCH(F10,'Rinks for 5 groups'!$E:$E,0)),ISNUMBER(MATCH(F10,'Rinks for 5 groups'!$F:$F,0)),ISNUMBER(MATCH(F10,'Rinks for 5 groups'!$G:$G,0)),ISNUMBER(MATCH(F10,'Rinks for 5 groups'!$H:$H,0)),ISNUMBER(MATCH(F10,'Rinks for 5 groups'!$I:$I,0))),"Yes","")</f>
        <v/>
      </c>
      <c r="H10" s="15" t="str">
        <f>CONCATENATE(RIGHT('Match Check for 5 groups'!H10,2)," v ",LEFT('Match Check for 5 groups'!H10,2))</f>
        <v>22 v 20</v>
      </c>
      <c r="I10" s="15" t="str">
        <f>IF(OR(ISNUMBER(MATCH(H10,'Rinks for 5 groups'!$D:$D,0)),ISNUMBER(MATCH(H10,'Rinks for 5 groups'!$E:$E,0)),ISNUMBER(MATCH(H10,'Rinks for 5 groups'!$F:$F,0)),ISNUMBER(MATCH(H10,'Rinks for 5 groups'!$G:$G,0)),ISNUMBER(MATCH(H10,'Rinks for 5 groups'!$H:$H,0)),ISNUMBER(MATCH(H10,'Rinks for 5 groups'!$I:$I,0))),"Yes","")</f>
        <v/>
      </c>
      <c r="J10" s="15" t="str">
        <f>CONCATENATE(RIGHT('Match Check for 5 groups'!J10,2)," v ",LEFT('Match Check for 5 groups'!J10,2))</f>
        <v>28 v 26</v>
      </c>
      <c r="K10" s="15" t="str">
        <f>IF(OR(ISNUMBER(MATCH(J10,'Rinks for 5 groups'!$D:$D,0)),ISNUMBER(MATCH(J10,'Rinks for 5 groups'!$E:$E,0)),ISNUMBER(MATCH(J10,'Rinks for 5 groups'!$F:$F,0)),ISNUMBER(MATCH(J10,'Rinks for 5 groups'!$G:$G,0)),ISNUMBER(MATCH(J10,'Rinks for 5 groups'!$H:$H,0)),ISNUMBER(MATCH(J10,'Rinks for 5 groups'!$I:$I,0))),"Yes","")</f>
        <v/>
      </c>
      <c r="O10" s="15" t="str">
        <f>CONCATENATE(RIGHT('Match Check for 5 groups'!O10,2)," v ",LEFT('Match Check for 5 groups'!O10,2))</f>
        <v>45 v 42</v>
      </c>
      <c r="P10" s="15" t="str">
        <f>IF(OR(ISNUMBER(MATCH(O10,'Rinks for 5 groups'!$D:$D,0)),ISNUMBER(MATCH(O10,'Rinks for 5 groups'!$E:$E,0)),ISNUMBER(MATCH(O10,'Rinks for 5 groups'!$F:$F,0)),ISNUMBER(MATCH(O10,'Rinks for 5 groups'!$G:$G,0)),ISNUMBER(MATCH(O10,'Rinks for 5 groups'!$H:$H,0)),ISNUMBER(MATCH(O10,'Rinks for 5 groups'!$I:$I,0))),"Yes","")</f>
        <v/>
      </c>
      <c r="Q10" s="15" t="str">
        <f>CONCATENATE(RIGHT('Match Check for 5 groups'!Q10,2)," v ",LEFT('Match Check for 5 groups'!Q10,2))</f>
        <v>50 v 47</v>
      </c>
      <c r="R10" s="15" t="str">
        <f>IF(OR(ISNUMBER(MATCH(Q10,'Rinks for 5 groups'!$D:$D,0)),ISNUMBER(MATCH(Q10,'Rinks for 5 groups'!$E:$E,0)),ISNUMBER(MATCH(Q10,'Rinks for 5 groups'!$F:$F,0)),ISNUMBER(MATCH(Q10,'Rinks for 5 groups'!$G:$G,0)),ISNUMBER(MATCH(Q10,'Rinks for 5 groups'!$H:$H,0)),ISNUMBER(MATCH(Q10,'Rinks for 5 groups'!$I:$I,0))),"Yes","")</f>
        <v/>
      </c>
      <c r="S10" s="15" t="str">
        <f>CONCATENATE(RIGHT('Match Check for 5 groups'!S10,2)," v ",LEFT('Match Check for 5 groups'!S10,2))</f>
        <v>56 v 53</v>
      </c>
      <c r="T10" s="15" t="str">
        <f>IF(OR(ISNUMBER(MATCH(S10,'Rinks for 5 groups'!$D:$D,0)),ISNUMBER(MATCH(S10,'Rinks for 5 groups'!$E:$E,0)),ISNUMBER(MATCH(S10,'Rinks for 5 groups'!$F:$F,0)),ISNUMBER(MATCH(S10,'Rinks for 5 groups'!$G:$G,0)),ISNUMBER(MATCH(S10,'Rinks for 5 groups'!$H:$H,0)),ISNUMBER(MATCH(S10,'Rinks for 5 groups'!$I:$I,0))),"Yes","")</f>
        <v/>
      </c>
      <c r="U10" s="15" t="str">
        <f>CONCATENATE(RIGHT('Match Check for 5 groups'!U10,2)," v ",LEFT('Match Check for 5 groups'!U10,2))</f>
        <v>62 v 59</v>
      </c>
      <c r="V10" s="15" t="str">
        <f>IF(OR(ISNUMBER(MATCH(U10,'Rinks for 5 groups'!$D:$D,0)),ISNUMBER(MATCH(U10,'Rinks for 5 groups'!$E:$E,0)),ISNUMBER(MATCH(U10,'Rinks for 5 groups'!$F:$F,0)),ISNUMBER(MATCH(U10,'Rinks for 5 groups'!$G:$G,0)),ISNUMBER(MATCH(U10,'Rinks for 5 groups'!$H:$H,0)),ISNUMBER(MATCH(U10,'Rinks for 5 groups'!$I:$I,0))),"Yes","")</f>
        <v/>
      </c>
      <c r="W10" s="15" t="str">
        <f>CONCATENATE(RIGHT('Match Check for 5 groups'!W10,2)," v ",LEFT('Match Check for 5 groups'!W10,2))</f>
        <v>68 v 65</v>
      </c>
      <c r="X10" s="15" t="str">
        <f>IF(OR(ISNUMBER(MATCH(W10,'Rinks for 5 groups'!$D:$D,0)),ISNUMBER(MATCH(W10,'Rinks for 5 groups'!$E:$E,0)),ISNUMBER(MATCH(W10,'Rinks for 5 groups'!$F:$F,0)),ISNUMBER(MATCH(W10,'Rinks for 5 groups'!$G:$G,0)),ISNUMBER(MATCH(W10,'Rinks for 5 groups'!$H:$H,0)),ISNUMBER(MATCH(W10,'Rinks for 5 groups'!$I:$I,0))),"Yes","")</f>
        <v/>
      </c>
      <c r="AB10" s="15" t="str">
        <f>CONCATENATE(RIGHT('Match Check for 5 groups'!AB10,2)," v ",LEFT('Match Check for 5 groups'!AB10,2))</f>
        <v>84 v 82</v>
      </c>
      <c r="AC10" s="15" t="str">
        <f>IF(OR(ISNUMBER(MATCH(AB10,'Rinks for 5 groups'!$D:$D,0)),ISNUMBER(MATCH(AB10,'Rinks for 5 groups'!$E:$E,0)),ISNUMBER(MATCH(AB10,'Rinks for 5 groups'!$F:$F,0)),ISNUMBER(MATCH(AB10,'Rinks for 5 groups'!$G:$G,0)),ISNUMBER(MATCH(AB10,'Rinks for 5 groups'!$H:$H,0)),ISNUMBER(MATCH(AB10,'Rinks for 5 groups'!$I:$I,0))),"Yes","")</f>
        <v/>
      </c>
      <c r="AD10" s="15" t="str">
        <f>CONCATENATE(RIGHT('Match Check for 5 groups'!AD10,2)," v ",LEFT('Match Check for 5 groups'!AD10,2))</f>
        <v>90 v 88</v>
      </c>
      <c r="AE10" s="15" t="str">
        <f>IF(OR(ISNUMBER(MATCH(AD10,'Rinks for 5 groups'!$D:$D,0)),ISNUMBER(MATCH(AD10,'Rinks for 5 groups'!$E:$E,0)),ISNUMBER(MATCH(AD10,'Rinks for 5 groups'!$F:$F,0)),ISNUMBER(MATCH(AD10,'Rinks for 5 groups'!$G:$G,0)),ISNUMBER(MATCH(AD10,'Rinks for 5 groups'!$H:$H,0)),ISNUMBER(MATCH(AD10,'Rinks for 5 groups'!$I:$I,0))),"Yes","")</f>
        <v/>
      </c>
      <c r="AF10" s="15" t="str">
        <f>CONCATENATE(RIGHT('Match Check for 5 groups'!AF10,2)," v ",LEFT('Match Check for 5 groups'!AF10,2))</f>
        <v>96 v 94</v>
      </c>
      <c r="AG10" s="15" t="str">
        <f>IF(OR(ISNUMBER(MATCH(AF10,'Rinks for 5 groups'!$D:$D,0)),ISNUMBER(MATCH(AF10,'Rinks for 5 groups'!$E:$E,0)),ISNUMBER(MATCH(AF10,'Rinks for 5 groups'!$F:$F,0)),ISNUMBER(MATCH(AF10,'Rinks for 5 groups'!$G:$G,0)),ISNUMBER(MATCH(AF10,'Rinks for 5 groups'!$H:$H,0)),ISNUMBER(MATCH(AF10,'Rinks for 5 groups'!$I:$I,0))),"Yes","")</f>
        <v/>
      </c>
      <c r="AH10" s="15" t="str">
        <f>CONCATENATE(RIGHT('Match Check for 5 groups'!AH10,3)," v ",LEFT('Match Check for 5 groups'!AH10,3))</f>
        <v>102 v 100</v>
      </c>
      <c r="AI10" s="15" t="str">
        <f>IF(OR(ISNUMBER(MATCH(AH10,'Rinks for 5 groups'!$D:$D,0)),ISNUMBER(MATCH(AH10,'Rinks for 5 groups'!$E:$E,0)),ISNUMBER(MATCH(AH10,'Rinks for 5 groups'!$F:$F,0)),ISNUMBER(MATCH(AH10,'Rinks for 5 groups'!$G:$G,0)),ISNUMBER(MATCH(AH10,'Rinks for 5 groups'!$H:$H,0)),ISNUMBER(MATCH(AH10,'Rinks for 5 groups'!$I:$I,0))),"Yes","")</f>
        <v/>
      </c>
      <c r="AJ10" s="15" t="str">
        <f>CONCATENATE(RIGHT('Match Check for 5 groups'!AJ10,3)," v ",LEFT('Match Check for 5 groups'!AJ10,3))</f>
        <v>108 v 106</v>
      </c>
      <c r="AK10" s="15" t="str">
        <f>IF(OR(ISNUMBER(MATCH(AJ10,'Rinks for 5 groups'!$D:$D,0)),ISNUMBER(MATCH(AJ10,'Rinks for 5 groups'!$E:$E,0)),ISNUMBER(MATCH(AJ10,'Rinks for 5 groups'!$F:$F,0)),ISNUMBER(MATCH(AJ10,'Rinks for 5 groups'!$G:$G,0)),ISNUMBER(MATCH(AJ10,'Rinks for 5 groups'!$H:$H,0)),ISNUMBER(MATCH(AJ10,'Rinks for 5 groups'!$I:$I,0))),"Yes","")</f>
        <v/>
      </c>
      <c r="AQ10" s="15">
        <f t="shared" si="0"/>
        <v>108</v>
      </c>
      <c r="AR10" s="15">
        <f t="shared" si="1"/>
        <v>106</v>
      </c>
    </row>
    <row r="11" spans="2:47">
      <c r="B11" s="15" t="str">
        <f>CONCATENATE(RIGHT('Match Check for 5 groups'!B11,1)," v ",LEFT('Match Check for 5 groups'!B11,1))</f>
        <v>5 v 2</v>
      </c>
      <c r="C11" s="15" t="str">
        <f>IF(OR(ISNUMBER(MATCH(B11,'Rinks for 5 groups'!$D:$D,0)),ISNUMBER(MATCH(B11,'Rinks for 5 groups'!$E:$E,0)),ISNUMBER(MATCH(B11,'Rinks for 5 groups'!$F:$F,0)),ISNUMBER(MATCH(B11,'Rinks for 5 groups'!$G:$G,0)),ISNUMBER(MATCH(B11,'Rinks for 5 groups'!$H:$H,0)),ISNUMBER(MATCH(B11,'Rinks for 5 groups'!$I:$I,0))),"Yes","")</f>
        <v/>
      </c>
      <c r="D11" s="15" t="str">
        <f>CONCATENATE(RIGHT('Match Check for 5 groups'!D11,2)," v ",LEFT('Match Check for 5 groups'!D11,1))</f>
        <v>11 v 8</v>
      </c>
      <c r="E11" s="15" t="str">
        <f>IF(OR(ISNUMBER(MATCH(D11,'Rinks for 5 groups'!$D:$D,0)),ISNUMBER(MATCH(D11,'Rinks for 5 groups'!$E:$E,0)),ISNUMBER(MATCH(D11,'Rinks for 5 groups'!$F:$F,0)),ISNUMBER(MATCH(D11,'Rinks for 5 groups'!$G:$G,0)),ISNUMBER(MATCH(D11,'Rinks for 5 groups'!$H:$H,0)),ISNUMBER(MATCH(D11,'Rinks for 5 groups'!$I:$I,0))),"Yes","")</f>
        <v/>
      </c>
      <c r="F11" s="15" t="str">
        <f>CONCATENATE(RIGHT('Match Check for 5 groups'!F11,2)," v ",LEFT('Match Check for 5 groups'!F11,2))</f>
        <v>17 v 14</v>
      </c>
      <c r="G11" s="15" t="str">
        <f>IF(OR(ISNUMBER(MATCH(F11,'Rinks for 5 groups'!$D:$D,0)),ISNUMBER(MATCH(F11,'Rinks for 5 groups'!$E:$E,0)),ISNUMBER(MATCH(F11,'Rinks for 5 groups'!$F:$F,0)),ISNUMBER(MATCH(F11,'Rinks for 5 groups'!$G:$G,0)),ISNUMBER(MATCH(F11,'Rinks for 5 groups'!$H:$H,0)),ISNUMBER(MATCH(F11,'Rinks for 5 groups'!$I:$I,0))),"Yes","")</f>
        <v/>
      </c>
      <c r="H11" s="15" t="str">
        <f>CONCATENATE(RIGHT('Match Check for 5 groups'!H11,2)," v ",LEFT('Match Check for 5 groups'!H11,2))</f>
        <v>23 v 20</v>
      </c>
      <c r="I11" s="15" t="str">
        <f>IF(OR(ISNUMBER(MATCH(H11,'Rinks for 5 groups'!$D:$D,0)),ISNUMBER(MATCH(H11,'Rinks for 5 groups'!$E:$E,0)),ISNUMBER(MATCH(H11,'Rinks for 5 groups'!$F:$F,0)),ISNUMBER(MATCH(H11,'Rinks for 5 groups'!$G:$G,0)),ISNUMBER(MATCH(H11,'Rinks for 5 groups'!$H:$H,0)),ISNUMBER(MATCH(H11,'Rinks for 5 groups'!$I:$I,0))),"Yes","")</f>
        <v/>
      </c>
      <c r="J11" s="15" t="str">
        <f>CONCATENATE(RIGHT('Match Check for 5 groups'!J11,2)," v ",LEFT('Match Check for 5 groups'!J11,2))</f>
        <v>29 v 26</v>
      </c>
      <c r="K11" s="15" t="str">
        <f>IF(OR(ISNUMBER(MATCH(J11,'Rinks for 5 groups'!$D:$D,0)),ISNUMBER(MATCH(J11,'Rinks for 5 groups'!$E:$E,0)),ISNUMBER(MATCH(J11,'Rinks for 5 groups'!$F:$F,0)),ISNUMBER(MATCH(J11,'Rinks for 5 groups'!$G:$G,0)),ISNUMBER(MATCH(J11,'Rinks for 5 groups'!$H:$H,0)),ISNUMBER(MATCH(J11,'Rinks for 5 groups'!$I:$I,0))),"Yes","")</f>
        <v/>
      </c>
      <c r="O11" s="15" t="str">
        <f>CONCATENATE(RIGHT('Match Check for 5 groups'!O11,2)," v ",LEFT('Match Check for 5 groups'!O11,2))</f>
        <v xml:space="preserve"> v </v>
      </c>
      <c r="P11" s="15" t="str">
        <f>IF(OR(ISNUMBER(MATCH(O11,'Rinks for 5 groups'!$D:$D,0)),ISNUMBER(MATCH(O11,'Rinks for 5 groups'!$E:$E,0)),ISNUMBER(MATCH(O11,'Rinks for 5 groups'!$F:$F,0)),ISNUMBER(MATCH(O11,'Rinks for 5 groups'!$G:$G,0)),ISNUMBER(MATCH(O11,'Rinks for 5 groups'!$H:$H,0)),ISNUMBER(MATCH(O11,'Rinks for 5 groups'!$I:$I,0))),"Yes","")</f>
        <v/>
      </c>
      <c r="Q11" s="15" t="str">
        <f>CONCATENATE(RIGHT('Match Check for 5 groups'!Q11,2)," v ",LEFT('Match Check for 5 groups'!Q11,2))</f>
        <v>51 v 47</v>
      </c>
      <c r="R11" s="15" t="str">
        <f>IF(OR(ISNUMBER(MATCH(Q11,'Rinks for 5 groups'!$D:$D,0)),ISNUMBER(MATCH(Q11,'Rinks for 5 groups'!$E:$E,0)),ISNUMBER(MATCH(Q11,'Rinks for 5 groups'!$F:$F,0)),ISNUMBER(MATCH(Q11,'Rinks for 5 groups'!$G:$G,0)),ISNUMBER(MATCH(Q11,'Rinks for 5 groups'!$H:$H,0)),ISNUMBER(MATCH(Q11,'Rinks for 5 groups'!$I:$I,0))),"Yes","")</f>
        <v>Yes</v>
      </c>
      <c r="S11" s="15" t="str">
        <f>CONCATENATE(RIGHT('Match Check for 5 groups'!S11,2)," v ",LEFT('Match Check for 5 groups'!S11,2))</f>
        <v>57 v 53</v>
      </c>
      <c r="T11" s="15" t="str">
        <f>IF(OR(ISNUMBER(MATCH(S11,'Rinks for 5 groups'!$D:$D,0)),ISNUMBER(MATCH(S11,'Rinks for 5 groups'!$E:$E,0)),ISNUMBER(MATCH(S11,'Rinks for 5 groups'!$F:$F,0)),ISNUMBER(MATCH(S11,'Rinks for 5 groups'!$G:$G,0)),ISNUMBER(MATCH(S11,'Rinks for 5 groups'!$H:$H,0)),ISNUMBER(MATCH(S11,'Rinks for 5 groups'!$I:$I,0))),"Yes","")</f>
        <v>Yes</v>
      </c>
      <c r="U11" s="15" t="str">
        <f>CONCATENATE(RIGHT('Match Check for 5 groups'!U11,2)," v ",LEFT('Match Check for 5 groups'!U11,2))</f>
        <v>63 v 59</v>
      </c>
      <c r="V11" s="15" t="str">
        <f>IF(OR(ISNUMBER(MATCH(U11,'Rinks for 5 groups'!$D:$D,0)),ISNUMBER(MATCH(U11,'Rinks for 5 groups'!$E:$E,0)),ISNUMBER(MATCH(U11,'Rinks for 5 groups'!$F:$F,0)),ISNUMBER(MATCH(U11,'Rinks for 5 groups'!$G:$G,0)),ISNUMBER(MATCH(U11,'Rinks for 5 groups'!$H:$H,0)),ISNUMBER(MATCH(U11,'Rinks for 5 groups'!$I:$I,0))),"Yes","")</f>
        <v>Yes</v>
      </c>
      <c r="W11" s="15" t="str">
        <f>CONCATENATE(RIGHT('Match Check for 5 groups'!W11,2)," v ",LEFT('Match Check for 5 groups'!W11,2))</f>
        <v>69 v 65</v>
      </c>
      <c r="X11" s="15" t="str">
        <f>IF(OR(ISNUMBER(MATCH(W11,'Rinks for 5 groups'!$D:$D,0)),ISNUMBER(MATCH(W11,'Rinks for 5 groups'!$E:$E,0)),ISNUMBER(MATCH(W11,'Rinks for 5 groups'!$F:$F,0)),ISNUMBER(MATCH(W11,'Rinks for 5 groups'!$G:$G,0)),ISNUMBER(MATCH(W11,'Rinks for 5 groups'!$H:$H,0)),ISNUMBER(MATCH(W11,'Rinks for 5 groups'!$I:$I,0))),"Yes","")</f>
        <v>Yes</v>
      </c>
      <c r="AB11" s="15" t="str">
        <f>CONCATENATE(RIGHT('Match Check for 5 groups'!AB11,2)," v ",LEFT('Match Check for 5 groups'!AB11,2))</f>
        <v>85 v 82</v>
      </c>
      <c r="AC11" s="15" t="str">
        <f>IF(OR(ISNUMBER(MATCH(AB11,'Rinks for 5 groups'!$D:$D,0)),ISNUMBER(MATCH(AB11,'Rinks for 5 groups'!$E:$E,0)),ISNUMBER(MATCH(AB11,'Rinks for 5 groups'!$F:$F,0)),ISNUMBER(MATCH(AB11,'Rinks for 5 groups'!$G:$G,0)),ISNUMBER(MATCH(AB11,'Rinks for 5 groups'!$H:$H,0)),ISNUMBER(MATCH(AB11,'Rinks for 5 groups'!$I:$I,0))),"Yes","")</f>
        <v/>
      </c>
      <c r="AD11" s="15" t="str">
        <f>CONCATENATE(RIGHT('Match Check for 5 groups'!AD11,2)," v ",LEFT('Match Check for 5 groups'!AD11,2))</f>
        <v>91 v 88</v>
      </c>
      <c r="AE11" s="15" t="str">
        <f>IF(OR(ISNUMBER(MATCH(AD11,'Rinks for 5 groups'!$D:$D,0)),ISNUMBER(MATCH(AD11,'Rinks for 5 groups'!$E:$E,0)),ISNUMBER(MATCH(AD11,'Rinks for 5 groups'!$F:$F,0)),ISNUMBER(MATCH(AD11,'Rinks for 5 groups'!$G:$G,0)),ISNUMBER(MATCH(AD11,'Rinks for 5 groups'!$H:$H,0)),ISNUMBER(MATCH(AD11,'Rinks for 5 groups'!$I:$I,0))),"Yes","")</f>
        <v/>
      </c>
      <c r="AF11" s="15" t="str">
        <f>CONCATENATE(RIGHT('Match Check for 5 groups'!AF11,2)," v ",LEFT('Match Check for 5 groups'!AF11,2))</f>
        <v>97 v 94</v>
      </c>
      <c r="AG11" s="15" t="str">
        <f>IF(OR(ISNUMBER(MATCH(AF11,'Rinks for 5 groups'!$D:$D,0)),ISNUMBER(MATCH(AF11,'Rinks for 5 groups'!$E:$E,0)),ISNUMBER(MATCH(AF11,'Rinks for 5 groups'!$F:$F,0)),ISNUMBER(MATCH(AF11,'Rinks for 5 groups'!$G:$G,0)),ISNUMBER(MATCH(AF11,'Rinks for 5 groups'!$H:$H,0)),ISNUMBER(MATCH(AF11,'Rinks for 5 groups'!$I:$I,0))),"Yes","")</f>
        <v/>
      </c>
      <c r="AH11" s="15" t="str">
        <f>CONCATENATE(RIGHT('Match Check for 5 groups'!AH11,3)," v ",LEFT('Match Check for 5 groups'!AH11,3))</f>
        <v>103 v 100</v>
      </c>
      <c r="AI11" s="15" t="str">
        <f>IF(OR(ISNUMBER(MATCH(AH11,'Rinks for 5 groups'!$D:$D,0)),ISNUMBER(MATCH(AH11,'Rinks for 5 groups'!$E:$E,0)),ISNUMBER(MATCH(AH11,'Rinks for 5 groups'!$F:$F,0)),ISNUMBER(MATCH(AH11,'Rinks for 5 groups'!$G:$G,0)),ISNUMBER(MATCH(AH11,'Rinks for 5 groups'!$H:$H,0)),ISNUMBER(MATCH(AH11,'Rinks for 5 groups'!$I:$I,0))),"Yes","")</f>
        <v/>
      </c>
      <c r="AJ11" s="15" t="str">
        <f>CONCATENATE(RIGHT('Match Check for 5 groups'!AJ11,3)," v ",LEFT('Match Check for 5 groups'!AJ11,3))</f>
        <v>109 v 106</v>
      </c>
      <c r="AK11" s="15" t="str">
        <f>IF(OR(ISNUMBER(MATCH(AJ11,'Rinks for 5 groups'!$D:$D,0)),ISNUMBER(MATCH(AJ11,'Rinks for 5 groups'!$E:$E,0)),ISNUMBER(MATCH(AJ11,'Rinks for 5 groups'!$F:$F,0)),ISNUMBER(MATCH(AJ11,'Rinks for 5 groups'!$G:$G,0)),ISNUMBER(MATCH(AJ11,'Rinks for 5 groups'!$H:$H,0)),ISNUMBER(MATCH(AJ11,'Rinks for 5 groups'!$I:$I,0))),"Yes","")</f>
        <v/>
      </c>
      <c r="AQ11" s="15">
        <f t="shared" si="0"/>
        <v>109</v>
      </c>
      <c r="AR11" s="15">
        <f t="shared" si="1"/>
        <v>106</v>
      </c>
    </row>
    <row r="12" spans="2:47">
      <c r="B12" s="15" t="str">
        <f>CONCATENATE(RIGHT('Match Check for 5 groups'!B12,1)," v ",LEFT('Match Check for 5 groups'!B12,1))</f>
        <v>6 v 2</v>
      </c>
      <c r="C12" s="15" t="str">
        <f>IF(OR(ISNUMBER(MATCH(B12,'Rinks for 5 groups'!$D:$D,0)),ISNUMBER(MATCH(B12,'Rinks for 5 groups'!$E:$E,0)),ISNUMBER(MATCH(B12,'Rinks for 5 groups'!$F:$F,0)),ISNUMBER(MATCH(B12,'Rinks for 5 groups'!$G:$G,0)),ISNUMBER(MATCH(B12,'Rinks for 5 groups'!$H:$H,0)),ISNUMBER(MATCH(B12,'Rinks for 5 groups'!$I:$I,0))),"Yes","")</f>
        <v>Yes</v>
      </c>
      <c r="D12" s="15" t="str">
        <f>CONCATENATE(RIGHT('Match Check for 5 groups'!D12,2)," v ",LEFT('Match Check for 5 groups'!D12,1))</f>
        <v>12 v 8</v>
      </c>
      <c r="E12" s="15" t="str">
        <f>IF(OR(ISNUMBER(MATCH(D12,'Rinks for 5 groups'!$D:$D,0)),ISNUMBER(MATCH(D12,'Rinks for 5 groups'!$E:$E,0)),ISNUMBER(MATCH(D12,'Rinks for 5 groups'!$F:$F,0)),ISNUMBER(MATCH(D12,'Rinks for 5 groups'!$G:$G,0)),ISNUMBER(MATCH(D12,'Rinks for 5 groups'!$H:$H,0)),ISNUMBER(MATCH(D12,'Rinks for 5 groups'!$I:$I,0))),"Yes","")</f>
        <v/>
      </c>
      <c r="F12" s="15" t="str">
        <f>CONCATENATE(RIGHT('Match Check for 5 groups'!F12,2)," v ",LEFT('Match Check for 5 groups'!F12,2))</f>
        <v>18 v 14</v>
      </c>
      <c r="G12" s="15" t="str">
        <f>IF(OR(ISNUMBER(MATCH(F12,'Rinks for 5 groups'!$D:$D,0)),ISNUMBER(MATCH(F12,'Rinks for 5 groups'!$E:$E,0)),ISNUMBER(MATCH(F12,'Rinks for 5 groups'!$F:$F,0)),ISNUMBER(MATCH(F12,'Rinks for 5 groups'!$G:$G,0)),ISNUMBER(MATCH(F12,'Rinks for 5 groups'!$H:$H,0)),ISNUMBER(MATCH(F12,'Rinks for 5 groups'!$I:$I,0))),"Yes","")</f>
        <v>Yes</v>
      </c>
      <c r="H12" s="15" t="str">
        <f>CONCATENATE(RIGHT('Match Check for 5 groups'!H12,2)," v ",LEFT('Match Check for 5 groups'!H12,2))</f>
        <v>24 v 20</v>
      </c>
      <c r="I12" s="15" t="str">
        <f>IF(OR(ISNUMBER(MATCH(H12,'Rinks for 5 groups'!$D:$D,0)),ISNUMBER(MATCH(H12,'Rinks for 5 groups'!$E:$E,0)),ISNUMBER(MATCH(H12,'Rinks for 5 groups'!$F:$F,0)),ISNUMBER(MATCH(H12,'Rinks for 5 groups'!$G:$G,0)),ISNUMBER(MATCH(H12,'Rinks for 5 groups'!$H:$H,0)),ISNUMBER(MATCH(H12,'Rinks for 5 groups'!$I:$I,0))),"Yes","")</f>
        <v>Yes</v>
      </c>
      <c r="J12" s="15" t="str">
        <f>CONCATENATE(RIGHT('Match Check for 5 groups'!J12,2)," v ",LEFT('Match Check for 5 groups'!J12,2))</f>
        <v>30 v 26</v>
      </c>
      <c r="K12" s="15" t="str">
        <f>IF(OR(ISNUMBER(MATCH(J12,'Rinks for 5 groups'!$D:$D,0)),ISNUMBER(MATCH(J12,'Rinks for 5 groups'!$E:$E,0)),ISNUMBER(MATCH(J12,'Rinks for 5 groups'!$F:$F,0)),ISNUMBER(MATCH(J12,'Rinks for 5 groups'!$G:$G,0)),ISNUMBER(MATCH(J12,'Rinks for 5 groups'!$H:$H,0)),ISNUMBER(MATCH(J12,'Rinks for 5 groups'!$I:$I,0))),"Yes","")</f>
        <v>Yes</v>
      </c>
      <c r="O12" s="15" t="str">
        <f>CONCATENATE(RIGHT('Match Check for 5 groups'!O12,2)," v ",LEFT('Match Check for 5 groups'!O12,2))</f>
        <v>44 v 43</v>
      </c>
      <c r="P12" s="15" t="str">
        <f>IF(OR(ISNUMBER(MATCH(O12,'Rinks for 5 groups'!$D:$D,0)),ISNUMBER(MATCH(O12,'Rinks for 5 groups'!$E:$E,0)),ISNUMBER(MATCH(O12,'Rinks for 5 groups'!$F:$F,0)),ISNUMBER(MATCH(O12,'Rinks for 5 groups'!$G:$G,0)),ISNUMBER(MATCH(O12,'Rinks for 5 groups'!$H:$H,0)),ISNUMBER(MATCH(O12,'Rinks for 5 groups'!$I:$I,0))),"Yes","")</f>
        <v/>
      </c>
      <c r="Q12" s="15" t="str">
        <f>CONCATENATE(RIGHT('Match Check for 5 groups'!Q12,2)," v ",LEFT('Match Check for 5 groups'!Q12,2))</f>
        <v>49 v 48</v>
      </c>
      <c r="R12" s="15" t="str">
        <f>IF(OR(ISNUMBER(MATCH(Q12,'Rinks for 5 groups'!$D:$D,0)),ISNUMBER(MATCH(Q12,'Rinks for 5 groups'!$E:$E,0)),ISNUMBER(MATCH(Q12,'Rinks for 5 groups'!$F:$F,0)),ISNUMBER(MATCH(Q12,'Rinks for 5 groups'!$G:$G,0)),ISNUMBER(MATCH(Q12,'Rinks for 5 groups'!$H:$H,0)),ISNUMBER(MATCH(Q12,'Rinks for 5 groups'!$I:$I,0))),"Yes","")</f>
        <v/>
      </c>
      <c r="S12" s="15" t="str">
        <f>CONCATENATE(RIGHT('Match Check for 5 groups'!S12,2)," v ",LEFT('Match Check for 5 groups'!S12,2))</f>
        <v>55 v 54</v>
      </c>
      <c r="T12" s="15" t="str">
        <f>IF(OR(ISNUMBER(MATCH(S12,'Rinks for 5 groups'!$D:$D,0)),ISNUMBER(MATCH(S12,'Rinks for 5 groups'!$E:$E,0)),ISNUMBER(MATCH(S12,'Rinks for 5 groups'!$F:$F,0)),ISNUMBER(MATCH(S12,'Rinks for 5 groups'!$G:$G,0)),ISNUMBER(MATCH(S12,'Rinks for 5 groups'!$H:$H,0)),ISNUMBER(MATCH(S12,'Rinks for 5 groups'!$I:$I,0))),"Yes","")</f>
        <v/>
      </c>
      <c r="U12" s="15" t="str">
        <f>CONCATENATE(RIGHT('Match Check for 5 groups'!U12,2)," v ",LEFT('Match Check for 5 groups'!U12,2))</f>
        <v>61 v 60</v>
      </c>
      <c r="V12" s="15" t="str">
        <f>IF(OR(ISNUMBER(MATCH(U12,'Rinks for 5 groups'!$D:$D,0)),ISNUMBER(MATCH(U12,'Rinks for 5 groups'!$E:$E,0)),ISNUMBER(MATCH(U12,'Rinks for 5 groups'!$F:$F,0)),ISNUMBER(MATCH(U12,'Rinks for 5 groups'!$G:$G,0)),ISNUMBER(MATCH(U12,'Rinks for 5 groups'!$H:$H,0)),ISNUMBER(MATCH(U12,'Rinks for 5 groups'!$I:$I,0))),"Yes","")</f>
        <v/>
      </c>
      <c r="W12" s="15" t="str">
        <f>CONCATENATE(RIGHT('Match Check for 5 groups'!W12,2)," v ",LEFT('Match Check for 5 groups'!W12,2))</f>
        <v>67 v 66</v>
      </c>
      <c r="X12" s="15" t="str">
        <f>IF(OR(ISNUMBER(MATCH(W12,'Rinks for 5 groups'!$D:$D,0)),ISNUMBER(MATCH(W12,'Rinks for 5 groups'!$E:$E,0)),ISNUMBER(MATCH(W12,'Rinks for 5 groups'!$F:$F,0)),ISNUMBER(MATCH(W12,'Rinks for 5 groups'!$G:$G,0)),ISNUMBER(MATCH(W12,'Rinks for 5 groups'!$H:$H,0)),ISNUMBER(MATCH(W12,'Rinks for 5 groups'!$I:$I,0))),"Yes","")</f>
        <v/>
      </c>
      <c r="AB12" s="15" t="str">
        <f>CONCATENATE(RIGHT('Match Check for 5 groups'!AB12,2)," v ",LEFT('Match Check for 5 groups'!AB12,2))</f>
        <v>86 v 82</v>
      </c>
      <c r="AC12" s="15" t="str">
        <f>IF(OR(ISNUMBER(MATCH(AB12,'Rinks for 5 groups'!$D:$D,0)),ISNUMBER(MATCH(AB12,'Rinks for 5 groups'!$E:$E,0)),ISNUMBER(MATCH(AB12,'Rinks for 5 groups'!$F:$F,0)),ISNUMBER(MATCH(AB12,'Rinks for 5 groups'!$G:$G,0)),ISNUMBER(MATCH(AB12,'Rinks for 5 groups'!$H:$H,0)),ISNUMBER(MATCH(AB12,'Rinks for 5 groups'!$I:$I,0))),"Yes","")</f>
        <v>Yes</v>
      </c>
      <c r="AD12" s="15" t="str">
        <f>CONCATENATE(RIGHT('Match Check for 5 groups'!AD12,2)," v ",LEFT('Match Check for 5 groups'!AD12,2))</f>
        <v>92 v 88</v>
      </c>
      <c r="AE12" s="15" t="str">
        <f>IF(OR(ISNUMBER(MATCH(AD12,'Rinks for 5 groups'!$D:$D,0)),ISNUMBER(MATCH(AD12,'Rinks for 5 groups'!$E:$E,0)),ISNUMBER(MATCH(AD12,'Rinks for 5 groups'!$F:$F,0)),ISNUMBER(MATCH(AD12,'Rinks for 5 groups'!$G:$G,0)),ISNUMBER(MATCH(AD12,'Rinks for 5 groups'!$H:$H,0)),ISNUMBER(MATCH(AD12,'Rinks for 5 groups'!$I:$I,0))),"Yes","")</f>
        <v>Yes</v>
      </c>
      <c r="AF12" s="15" t="str">
        <f>CONCATENATE(RIGHT('Match Check for 5 groups'!AF12,2)," v ",LEFT('Match Check for 5 groups'!AF12,2))</f>
        <v>98 v 94</v>
      </c>
      <c r="AG12" s="15" t="str">
        <f>IF(OR(ISNUMBER(MATCH(AF12,'Rinks for 5 groups'!$D:$D,0)),ISNUMBER(MATCH(AF12,'Rinks for 5 groups'!$E:$E,0)),ISNUMBER(MATCH(AF12,'Rinks for 5 groups'!$F:$F,0)),ISNUMBER(MATCH(AF12,'Rinks for 5 groups'!$G:$G,0)),ISNUMBER(MATCH(AF12,'Rinks for 5 groups'!$H:$H,0)),ISNUMBER(MATCH(AF12,'Rinks for 5 groups'!$I:$I,0))),"Yes","")</f>
        <v>Yes</v>
      </c>
      <c r="AH12" s="15" t="str">
        <f>CONCATENATE(RIGHT('Match Check for 5 groups'!AH12,3)," v ",LEFT('Match Check for 5 groups'!AH12,3))</f>
        <v>104 v 100</v>
      </c>
      <c r="AI12" s="15" t="str">
        <f>IF(OR(ISNUMBER(MATCH(AH12,'Rinks for 5 groups'!$D:$D,0)),ISNUMBER(MATCH(AH12,'Rinks for 5 groups'!$E:$E,0)),ISNUMBER(MATCH(AH12,'Rinks for 5 groups'!$F:$F,0)),ISNUMBER(MATCH(AH12,'Rinks for 5 groups'!$G:$G,0)),ISNUMBER(MATCH(AH12,'Rinks for 5 groups'!$H:$H,0)),ISNUMBER(MATCH(AH12,'Rinks for 5 groups'!$I:$I,0))),"Yes","")</f>
        <v>Yes</v>
      </c>
      <c r="AJ12" s="15" t="str">
        <f>CONCATENATE(RIGHT('Match Check for 5 groups'!AJ12,3)," v ",LEFT('Match Check for 5 groups'!AJ12,3))</f>
        <v>110 v 106</v>
      </c>
      <c r="AK12" s="15" t="str">
        <f>IF(OR(ISNUMBER(MATCH(AJ12,'Rinks for 5 groups'!$D:$D,0)),ISNUMBER(MATCH(AJ12,'Rinks for 5 groups'!$E:$E,0)),ISNUMBER(MATCH(AJ12,'Rinks for 5 groups'!$F:$F,0)),ISNUMBER(MATCH(AJ12,'Rinks for 5 groups'!$G:$G,0)),ISNUMBER(MATCH(AJ12,'Rinks for 5 groups'!$H:$H,0)),ISNUMBER(MATCH(AJ12,'Rinks for 5 groups'!$I:$I,0))),"Yes","")</f>
        <v>Yes</v>
      </c>
      <c r="AQ12" s="15">
        <f t="shared" si="0"/>
        <v>110</v>
      </c>
      <c r="AR12" s="15">
        <f t="shared" si="1"/>
        <v>106</v>
      </c>
    </row>
    <row r="13" spans="2:47">
      <c r="C13" s="15" t="str">
        <f>IF(OR(ISNUMBER(MATCH(B13,'Rinks for 5 groups'!$D:$D,0)),ISNUMBER(MATCH(B13,'Rinks for 5 groups'!$E:$E,0)),ISNUMBER(MATCH(B13,'Rinks for 5 groups'!$F:$F,0)),ISNUMBER(MATCH(B13,'Rinks for 5 groups'!$G:$G,0)),ISNUMBER(MATCH(B13,'Rinks for 5 groups'!$H:$H,0)),ISNUMBER(MATCH(B13,'Rinks for 5 groups'!$I:$I,0))),"Yes","")</f>
        <v/>
      </c>
      <c r="E13" s="15" t="str">
        <f>IF(OR(ISNUMBER(MATCH(D13,'Rinks for 5 groups'!$D:$D,0)),ISNUMBER(MATCH(D13,'Rinks for 5 groups'!$E:$E,0)),ISNUMBER(MATCH(D13,'Rinks for 5 groups'!$F:$F,0)),ISNUMBER(MATCH(D13,'Rinks for 5 groups'!$G:$G,0)),ISNUMBER(MATCH(D13,'Rinks for 5 groups'!$H:$H,0)),ISNUMBER(MATCH(D13,'Rinks for 5 groups'!$I:$I,0))),"Yes","")</f>
        <v/>
      </c>
      <c r="G13" s="15" t="str">
        <f>IF(OR(ISNUMBER(MATCH(F13,'Rinks for 5 groups'!$D:$D,0)),ISNUMBER(MATCH(F13,'Rinks for 5 groups'!$E:$E,0)),ISNUMBER(MATCH(F13,'Rinks for 5 groups'!$F:$F,0)),ISNUMBER(MATCH(F13,'Rinks for 5 groups'!$G:$G,0)),ISNUMBER(MATCH(F13,'Rinks for 5 groups'!$H:$H,0)),ISNUMBER(MATCH(F13,'Rinks for 5 groups'!$I:$I,0))),"Yes","")</f>
        <v/>
      </c>
      <c r="I13" s="15" t="str">
        <f>IF(OR(ISNUMBER(MATCH(H13,'Rinks for 5 groups'!$D:$D,0)),ISNUMBER(MATCH(H13,'Rinks for 5 groups'!$E:$E,0)),ISNUMBER(MATCH(H13,'Rinks for 5 groups'!$F:$F,0)),ISNUMBER(MATCH(H13,'Rinks for 5 groups'!$G:$G,0)),ISNUMBER(MATCH(H13,'Rinks for 5 groups'!$H:$H,0)),ISNUMBER(MATCH(H13,'Rinks for 5 groups'!$I:$I,0))),"Yes","")</f>
        <v/>
      </c>
      <c r="K13" s="15" t="str">
        <f>IF(OR(ISNUMBER(MATCH(J13,'Rinks for 5 groups'!$D:$D,0)),ISNUMBER(MATCH(J13,'Rinks for 5 groups'!$E:$E,0)),ISNUMBER(MATCH(J13,'Rinks for 5 groups'!$F:$F,0)),ISNUMBER(MATCH(J13,'Rinks for 5 groups'!$G:$G,0)),ISNUMBER(MATCH(J13,'Rinks for 5 groups'!$H:$H,0)),ISNUMBER(MATCH(J13,'Rinks for 5 groups'!$I:$I,0))),"Yes","")</f>
        <v/>
      </c>
      <c r="O13" s="15" t="str">
        <f>CONCATENATE(RIGHT('Match Check for 5 groups'!O13,2)," v ",LEFT('Match Check for 5 groups'!O13,2))</f>
        <v>45 v 43</v>
      </c>
      <c r="P13" s="15" t="str">
        <f>IF(OR(ISNUMBER(MATCH(O13,'Rinks for 5 groups'!$D:$D,0)),ISNUMBER(MATCH(O13,'Rinks for 5 groups'!$E:$E,0)),ISNUMBER(MATCH(O13,'Rinks for 5 groups'!$F:$F,0)),ISNUMBER(MATCH(O13,'Rinks for 5 groups'!$G:$G,0)),ISNUMBER(MATCH(O13,'Rinks for 5 groups'!$H:$H,0)),ISNUMBER(MATCH(O13,'Rinks for 5 groups'!$I:$I,0))),"Yes","")</f>
        <v/>
      </c>
      <c r="Q13" s="15" t="str">
        <f>CONCATENATE(RIGHT('Match Check for 5 groups'!Q13,2)," v ",LEFT('Match Check for 5 groups'!Q13,2))</f>
        <v>50 v 48</v>
      </c>
      <c r="R13" s="15" t="str">
        <f>IF(OR(ISNUMBER(MATCH(Q13,'Rinks for 5 groups'!$D:$D,0)),ISNUMBER(MATCH(Q13,'Rinks for 5 groups'!$E:$E,0)),ISNUMBER(MATCH(Q13,'Rinks for 5 groups'!$F:$F,0)),ISNUMBER(MATCH(Q13,'Rinks for 5 groups'!$G:$G,0)),ISNUMBER(MATCH(Q13,'Rinks for 5 groups'!$H:$H,0)),ISNUMBER(MATCH(Q13,'Rinks for 5 groups'!$I:$I,0))),"Yes","")</f>
        <v/>
      </c>
      <c r="S13" s="15" t="str">
        <f>CONCATENATE(RIGHT('Match Check for 5 groups'!S13,2)," v ",LEFT('Match Check for 5 groups'!S13,2))</f>
        <v>56 v 54</v>
      </c>
      <c r="T13" s="15" t="str">
        <f>IF(OR(ISNUMBER(MATCH(S13,'Rinks for 5 groups'!$D:$D,0)),ISNUMBER(MATCH(S13,'Rinks for 5 groups'!$E:$E,0)),ISNUMBER(MATCH(S13,'Rinks for 5 groups'!$F:$F,0)),ISNUMBER(MATCH(S13,'Rinks for 5 groups'!$G:$G,0)),ISNUMBER(MATCH(S13,'Rinks for 5 groups'!$H:$H,0)),ISNUMBER(MATCH(S13,'Rinks for 5 groups'!$I:$I,0))),"Yes","")</f>
        <v/>
      </c>
      <c r="U13" s="15" t="str">
        <f>CONCATENATE(RIGHT('Match Check for 5 groups'!U13,2)," v ",LEFT('Match Check for 5 groups'!U13,2))</f>
        <v>62 v 60</v>
      </c>
      <c r="V13" s="15" t="str">
        <f>IF(OR(ISNUMBER(MATCH(U13,'Rinks for 5 groups'!$D:$D,0)),ISNUMBER(MATCH(U13,'Rinks for 5 groups'!$E:$E,0)),ISNUMBER(MATCH(U13,'Rinks for 5 groups'!$F:$F,0)),ISNUMBER(MATCH(U13,'Rinks for 5 groups'!$G:$G,0)),ISNUMBER(MATCH(U13,'Rinks for 5 groups'!$H:$H,0)),ISNUMBER(MATCH(U13,'Rinks for 5 groups'!$I:$I,0))),"Yes","")</f>
        <v/>
      </c>
      <c r="W13" s="15" t="str">
        <f>CONCATENATE(RIGHT('Match Check for 5 groups'!W13,2)," v ",LEFT('Match Check for 5 groups'!W13,2))</f>
        <v>68 v 66</v>
      </c>
      <c r="X13" s="15" t="str">
        <f>IF(OR(ISNUMBER(MATCH(W13,'Rinks for 5 groups'!$D:$D,0)),ISNUMBER(MATCH(W13,'Rinks for 5 groups'!$E:$E,0)),ISNUMBER(MATCH(W13,'Rinks for 5 groups'!$F:$F,0)),ISNUMBER(MATCH(W13,'Rinks for 5 groups'!$G:$G,0)),ISNUMBER(MATCH(W13,'Rinks for 5 groups'!$H:$H,0)),ISNUMBER(MATCH(W13,'Rinks for 5 groups'!$I:$I,0))),"Yes","")</f>
        <v/>
      </c>
      <c r="AC13" s="15" t="str">
        <f>IF(OR(ISNUMBER(MATCH(AB13,'Rinks for 5 groups'!$D:$D,0)),ISNUMBER(MATCH(AB13,'Rinks for 5 groups'!$E:$E,0)),ISNUMBER(MATCH(AB13,'Rinks for 5 groups'!$F:$F,0)),ISNUMBER(MATCH(AB13,'Rinks for 5 groups'!$G:$G,0)),ISNUMBER(MATCH(AB13,'Rinks for 5 groups'!$H:$H,0)),ISNUMBER(MATCH(AB13,'Rinks for 5 groups'!$I:$I,0))),"Yes","")</f>
        <v/>
      </c>
      <c r="AE13" s="15" t="str">
        <f>IF(OR(ISNUMBER(MATCH(AD13,'Rinks for 5 groups'!$D:$D,0)),ISNUMBER(MATCH(AD13,'Rinks for 5 groups'!$E:$E,0)),ISNUMBER(MATCH(AD13,'Rinks for 5 groups'!$F:$F,0)),ISNUMBER(MATCH(AD13,'Rinks for 5 groups'!$G:$G,0)),ISNUMBER(MATCH(AD13,'Rinks for 5 groups'!$H:$H,0)),ISNUMBER(MATCH(AD13,'Rinks for 5 groups'!$I:$I,0))),"Yes","")</f>
        <v/>
      </c>
      <c r="AG13" s="15" t="str">
        <f>IF(OR(ISNUMBER(MATCH(AF13,'Rinks for 5 groups'!$D:$D,0)),ISNUMBER(MATCH(AF13,'Rinks for 5 groups'!$E:$E,0)),ISNUMBER(MATCH(AF13,'Rinks for 5 groups'!$F:$F,0)),ISNUMBER(MATCH(AF13,'Rinks for 5 groups'!$G:$G,0)),ISNUMBER(MATCH(AF13,'Rinks for 5 groups'!$H:$H,0)),ISNUMBER(MATCH(AF13,'Rinks for 5 groups'!$I:$I,0))),"Yes","")</f>
        <v/>
      </c>
      <c r="AI13" s="15" t="str">
        <f>IF(OR(ISNUMBER(MATCH(AH13,'Rinks for 5 groups'!$D:$D,0)),ISNUMBER(MATCH(AH13,'Rinks for 5 groups'!$E:$E,0)),ISNUMBER(MATCH(AH13,'Rinks for 5 groups'!$F:$F,0)),ISNUMBER(MATCH(AH13,'Rinks for 5 groups'!$G:$G,0)),ISNUMBER(MATCH(AH13,'Rinks for 5 groups'!$H:$H,0)),ISNUMBER(MATCH(AH13,'Rinks for 5 groups'!$I:$I,0))),"Yes","")</f>
        <v/>
      </c>
      <c r="AK13" s="15" t="str">
        <f>IF(OR(ISNUMBER(MATCH(AJ13,'Rinks for 5 groups'!$D:$D,0)),ISNUMBER(MATCH(AJ13,'Rinks for 5 groups'!$E:$E,0)),ISNUMBER(MATCH(AJ13,'Rinks for 5 groups'!$F:$F,0)),ISNUMBER(MATCH(AJ13,'Rinks for 5 groups'!$G:$G,0)),ISNUMBER(MATCH(AJ13,'Rinks for 5 groups'!$H:$H,0)),ISNUMBER(MATCH(AJ13,'Rinks for 5 groups'!$I:$I,0))),"Yes","")</f>
        <v/>
      </c>
      <c r="AQ13" s="15" t="e">
        <f t="shared" si="0"/>
        <v>#VALUE!</v>
      </c>
      <c r="AR13" s="15" t="e">
        <f t="shared" si="1"/>
        <v>#VALUE!</v>
      </c>
    </row>
    <row r="14" spans="2:47">
      <c r="B14" s="15" t="str">
        <f>CONCATENATE(RIGHT('Match Check for 5 groups'!B14,1)," v ",LEFT('Match Check for 5 groups'!B14,1))</f>
        <v>4 v 3</v>
      </c>
      <c r="C14" s="15" t="str">
        <f>IF(OR(ISNUMBER(MATCH(B14,'Rinks for 5 groups'!$D:$D,0)),ISNUMBER(MATCH(B14,'Rinks for 5 groups'!$E:$E,0)),ISNUMBER(MATCH(B14,'Rinks for 5 groups'!$F:$F,0)),ISNUMBER(MATCH(B14,'Rinks for 5 groups'!$G:$G,0)),ISNUMBER(MATCH(B14,'Rinks for 5 groups'!$H:$H,0)),ISNUMBER(MATCH(B14,'Rinks for 5 groups'!$I:$I,0))),"Yes","")</f>
        <v/>
      </c>
      <c r="D14" s="15" t="str">
        <f>CONCATENATE(RIGHT('Match Check for 5 groups'!D14,2)," v ",LEFT('Match Check for 5 groups'!D14,1))</f>
        <v>10 v 9</v>
      </c>
      <c r="E14" s="15" t="str">
        <f>IF(OR(ISNUMBER(MATCH(D14,'Rinks for 5 groups'!$D:$D,0)),ISNUMBER(MATCH(D14,'Rinks for 5 groups'!$E:$E,0)),ISNUMBER(MATCH(D14,'Rinks for 5 groups'!$F:$F,0)),ISNUMBER(MATCH(D14,'Rinks for 5 groups'!$G:$G,0)),ISNUMBER(MATCH(D14,'Rinks for 5 groups'!$H:$H,0)),ISNUMBER(MATCH(D14,'Rinks for 5 groups'!$I:$I,0))),"Yes","")</f>
        <v/>
      </c>
      <c r="F14" s="15" t="str">
        <f>CONCATENATE(RIGHT('Match Check for 5 groups'!F14,2)," v ",LEFT('Match Check for 5 groups'!F14,2))</f>
        <v>16 v 15</v>
      </c>
      <c r="G14" s="15" t="str">
        <f>IF(OR(ISNUMBER(MATCH(F14,'Rinks for 5 groups'!$D:$D,0)),ISNUMBER(MATCH(F14,'Rinks for 5 groups'!$E:$E,0)),ISNUMBER(MATCH(F14,'Rinks for 5 groups'!$F:$F,0)),ISNUMBER(MATCH(F14,'Rinks for 5 groups'!$G:$G,0)),ISNUMBER(MATCH(F14,'Rinks for 5 groups'!$H:$H,0)),ISNUMBER(MATCH(F14,'Rinks for 5 groups'!$I:$I,0))),"Yes","")</f>
        <v/>
      </c>
      <c r="H14" s="15" t="str">
        <f>CONCATENATE(RIGHT('Match Check for 5 groups'!H14,2)," v ",LEFT('Match Check for 5 groups'!H14,2))</f>
        <v>22 v 21</v>
      </c>
      <c r="I14" s="15" t="str">
        <f>IF(OR(ISNUMBER(MATCH(H14,'Rinks for 5 groups'!$D:$D,0)),ISNUMBER(MATCH(H14,'Rinks for 5 groups'!$E:$E,0)),ISNUMBER(MATCH(H14,'Rinks for 5 groups'!$F:$F,0)),ISNUMBER(MATCH(H14,'Rinks for 5 groups'!$G:$G,0)),ISNUMBER(MATCH(H14,'Rinks for 5 groups'!$H:$H,0)),ISNUMBER(MATCH(H14,'Rinks for 5 groups'!$I:$I,0))),"Yes","")</f>
        <v/>
      </c>
      <c r="J14" s="15" t="str">
        <f>CONCATENATE(RIGHT('Match Check for 5 groups'!J14,2)," v ",LEFT('Match Check for 5 groups'!J14,2))</f>
        <v>28 v 27</v>
      </c>
      <c r="K14" s="15" t="str">
        <f>IF(OR(ISNUMBER(MATCH(J14,'Rinks for 5 groups'!$D:$D,0)),ISNUMBER(MATCH(J14,'Rinks for 5 groups'!$E:$E,0)),ISNUMBER(MATCH(J14,'Rinks for 5 groups'!$F:$F,0)),ISNUMBER(MATCH(J14,'Rinks for 5 groups'!$G:$G,0)),ISNUMBER(MATCH(J14,'Rinks for 5 groups'!$H:$H,0)),ISNUMBER(MATCH(J14,'Rinks for 5 groups'!$I:$I,0))),"Yes","")</f>
        <v/>
      </c>
      <c r="O14" s="15" t="str">
        <f>CONCATENATE(RIGHT('Match Check for 5 groups'!O14,2)," v ",LEFT('Match Check for 5 groups'!O14,2))</f>
        <v xml:space="preserve"> v </v>
      </c>
      <c r="P14" s="15" t="str">
        <f>IF(OR(ISNUMBER(MATCH(O14,'Rinks for 5 groups'!$D:$D,0)),ISNUMBER(MATCH(O14,'Rinks for 5 groups'!$E:$E,0)),ISNUMBER(MATCH(O14,'Rinks for 5 groups'!$F:$F,0)),ISNUMBER(MATCH(O14,'Rinks for 5 groups'!$G:$G,0)),ISNUMBER(MATCH(O14,'Rinks for 5 groups'!$H:$H,0)),ISNUMBER(MATCH(O14,'Rinks for 5 groups'!$I:$I,0))),"Yes","")</f>
        <v/>
      </c>
      <c r="Q14" s="15" t="str">
        <f>CONCATENATE(RIGHT('Match Check for 5 groups'!Q14,2)," v ",LEFT('Match Check for 5 groups'!Q14,2))</f>
        <v>51 v 48</v>
      </c>
      <c r="R14" s="15" t="str">
        <f>IF(OR(ISNUMBER(MATCH(Q14,'Rinks for 5 groups'!$D:$D,0)),ISNUMBER(MATCH(Q14,'Rinks for 5 groups'!$E:$E,0)),ISNUMBER(MATCH(Q14,'Rinks for 5 groups'!$F:$F,0)),ISNUMBER(MATCH(Q14,'Rinks for 5 groups'!$G:$G,0)),ISNUMBER(MATCH(Q14,'Rinks for 5 groups'!$H:$H,0)),ISNUMBER(MATCH(Q14,'Rinks for 5 groups'!$I:$I,0))),"Yes","")</f>
        <v/>
      </c>
      <c r="S14" s="15" t="str">
        <f>CONCATENATE(RIGHT('Match Check for 5 groups'!S14,2)," v ",LEFT('Match Check for 5 groups'!S14,2))</f>
        <v>57 v 54</v>
      </c>
      <c r="T14" s="15" t="str">
        <f>IF(OR(ISNUMBER(MATCH(S14,'Rinks for 5 groups'!$D:$D,0)),ISNUMBER(MATCH(S14,'Rinks for 5 groups'!$E:$E,0)),ISNUMBER(MATCH(S14,'Rinks for 5 groups'!$F:$F,0)),ISNUMBER(MATCH(S14,'Rinks for 5 groups'!$G:$G,0)),ISNUMBER(MATCH(S14,'Rinks for 5 groups'!$H:$H,0)),ISNUMBER(MATCH(S14,'Rinks for 5 groups'!$I:$I,0))),"Yes","")</f>
        <v/>
      </c>
      <c r="U14" s="15" t="str">
        <f>CONCATENATE(RIGHT('Match Check for 5 groups'!U14,2)," v ",LEFT('Match Check for 5 groups'!U14,2))</f>
        <v>63 v 60</v>
      </c>
      <c r="V14" s="15" t="str">
        <f>IF(OR(ISNUMBER(MATCH(U14,'Rinks for 5 groups'!$D:$D,0)),ISNUMBER(MATCH(U14,'Rinks for 5 groups'!$E:$E,0)),ISNUMBER(MATCH(U14,'Rinks for 5 groups'!$F:$F,0)),ISNUMBER(MATCH(U14,'Rinks for 5 groups'!$G:$G,0)),ISNUMBER(MATCH(U14,'Rinks for 5 groups'!$H:$H,0)),ISNUMBER(MATCH(U14,'Rinks for 5 groups'!$I:$I,0))),"Yes","")</f>
        <v/>
      </c>
      <c r="W14" s="15" t="str">
        <f>CONCATENATE(RIGHT('Match Check for 5 groups'!W14,2)," v ",LEFT('Match Check for 5 groups'!W14,2))</f>
        <v>69 v 66</v>
      </c>
      <c r="X14" s="15" t="str">
        <f>IF(OR(ISNUMBER(MATCH(W14,'Rinks for 5 groups'!$D:$D,0)),ISNUMBER(MATCH(W14,'Rinks for 5 groups'!$E:$E,0)),ISNUMBER(MATCH(W14,'Rinks for 5 groups'!$F:$F,0)),ISNUMBER(MATCH(W14,'Rinks for 5 groups'!$G:$G,0)),ISNUMBER(MATCH(W14,'Rinks for 5 groups'!$H:$H,0)),ISNUMBER(MATCH(W14,'Rinks for 5 groups'!$I:$I,0))),"Yes","")</f>
        <v/>
      </c>
      <c r="AB14" s="15" t="str">
        <f>CONCATENATE(RIGHT('Match Check for 5 groups'!AB14,2)," v ",LEFT('Match Check for 5 groups'!AB14,2))</f>
        <v>84 v 83</v>
      </c>
      <c r="AC14" s="15" t="str">
        <f>IF(OR(ISNUMBER(MATCH(AB14,'Rinks for 5 groups'!$D:$D,0)),ISNUMBER(MATCH(AB14,'Rinks for 5 groups'!$E:$E,0)),ISNUMBER(MATCH(AB14,'Rinks for 5 groups'!$F:$F,0)),ISNUMBER(MATCH(AB14,'Rinks for 5 groups'!$G:$G,0)),ISNUMBER(MATCH(AB14,'Rinks for 5 groups'!$H:$H,0)),ISNUMBER(MATCH(AB14,'Rinks for 5 groups'!$I:$I,0))),"Yes","")</f>
        <v/>
      </c>
      <c r="AD14" s="15" t="str">
        <f>CONCATENATE(RIGHT('Match Check for 5 groups'!AD14,2)," v ",LEFT('Match Check for 5 groups'!AD14,2))</f>
        <v>90 v 89</v>
      </c>
      <c r="AE14" s="15" t="str">
        <f>IF(OR(ISNUMBER(MATCH(AD14,'Rinks for 5 groups'!$D:$D,0)),ISNUMBER(MATCH(AD14,'Rinks for 5 groups'!$E:$E,0)),ISNUMBER(MATCH(AD14,'Rinks for 5 groups'!$F:$F,0)),ISNUMBER(MATCH(AD14,'Rinks for 5 groups'!$G:$G,0)),ISNUMBER(MATCH(AD14,'Rinks for 5 groups'!$H:$H,0)),ISNUMBER(MATCH(AD14,'Rinks for 5 groups'!$I:$I,0))),"Yes","")</f>
        <v/>
      </c>
      <c r="AF14" s="15" t="str">
        <f>CONCATENATE(RIGHT('Match Check for 5 groups'!AF14,2)," v ",LEFT('Match Check for 5 groups'!AF14,2))</f>
        <v>96 v 95</v>
      </c>
      <c r="AG14" s="15" t="str">
        <f>IF(OR(ISNUMBER(MATCH(AF14,'Rinks for 5 groups'!$D:$D,0)),ISNUMBER(MATCH(AF14,'Rinks for 5 groups'!$E:$E,0)),ISNUMBER(MATCH(AF14,'Rinks for 5 groups'!$F:$F,0)),ISNUMBER(MATCH(AF14,'Rinks for 5 groups'!$G:$G,0)),ISNUMBER(MATCH(AF14,'Rinks for 5 groups'!$H:$H,0)),ISNUMBER(MATCH(AF14,'Rinks for 5 groups'!$I:$I,0))),"Yes","")</f>
        <v/>
      </c>
      <c r="AH14" s="15" t="str">
        <f>CONCATENATE(RIGHT('Match Check for 5 groups'!AH14,3)," v ",LEFT('Match Check for 5 groups'!AH14,3))</f>
        <v>101 v 102</v>
      </c>
      <c r="AI14" s="15" t="str">
        <f>IF(OR(ISNUMBER(MATCH(AH14,'Rinks for 5 groups'!$D:$D,0)),ISNUMBER(MATCH(AH14,'Rinks for 5 groups'!$E:$E,0)),ISNUMBER(MATCH(AH14,'Rinks for 5 groups'!$F:$F,0)),ISNUMBER(MATCH(AH14,'Rinks for 5 groups'!$G:$G,0)),ISNUMBER(MATCH(AH14,'Rinks for 5 groups'!$H:$H,0)),ISNUMBER(MATCH(AH14,'Rinks for 5 groups'!$I:$I,0))),"Yes","")</f>
        <v/>
      </c>
      <c r="AJ14" s="15" t="str">
        <f>CONCATENATE(RIGHT('Match Check for 5 groups'!AJ14,3)," v ",LEFT('Match Check for 5 groups'!AJ14,3))</f>
        <v>108 v 107</v>
      </c>
      <c r="AK14" s="15" t="str">
        <f>IF(OR(ISNUMBER(MATCH(AJ14,'Rinks for 5 groups'!$D:$D,0)),ISNUMBER(MATCH(AJ14,'Rinks for 5 groups'!$E:$E,0)),ISNUMBER(MATCH(AJ14,'Rinks for 5 groups'!$F:$F,0)),ISNUMBER(MATCH(AJ14,'Rinks for 5 groups'!$G:$G,0)),ISNUMBER(MATCH(AJ14,'Rinks for 5 groups'!$H:$H,0)),ISNUMBER(MATCH(AJ14,'Rinks for 5 groups'!$I:$I,0))),"Yes","")</f>
        <v/>
      </c>
      <c r="AQ14" s="15">
        <f t="shared" si="0"/>
        <v>108</v>
      </c>
      <c r="AR14" s="15">
        <f t="shared" si="1"/>
        <v>107</v>
      </c>
    </row>
    <row r="15" spans="2:47">
      <c r="B15" s="15" t="str">
        <f>CONCATENATE(RIGHT('Match Check for 5 groups'!B15,1)," v ",LEFT('Match Check for 5 groups'!B15,1))</f>
        <v>5 v 3</v>
      </c>
      <c r="C15" s="15" t="str">
        <f>IF(OR(ISNUMBER(MATCH(B15,'Rinks for 5 groups'!$D:$D,0)),ISNUMBER(MATCH(B15,'Rinks for 5 groups'!$E:$E,0)),ISNUMBER(MATCH(B15,'Rinks for 5 groups'!$F:$F,0)),ISNUMBER(MATCH(B15,'Rinks for 5 groups'!$G:$G,0)),ISNUMBER(MATCH(B15,'Rinks for 5 groups'!$H:$H,0)),ISNUMBER(MATCH(B15,'Rinks for 5 groups'!$I:$I,0))),"Yes","")</f>
        <v/>
      </c>
      <c r="D15" s="15" t="str">
        <f>CONCATENATE(RIGHT('Match Check for 5 groups'!D15,2)," v ",LEFT('Match Check for 5 groups'!D15,1))</f>
        <v>11 v 9</v>
      </c>
      <c r="E15" s="15" t="str">
        <f>IF(OR(ISNUMBER(MATCH(D15,'Rinks for 5 groups'!$D:$D,0)),ISNUMBER(MATCH(D15,'Rinks for 5 groups'!$E:$E,0)),ISNUMBER(MATCH(D15,'Rinks for 5 groups'!$F:$F,0)),ISNUMBER(MATCH(D15,'Rinks for 5 groups'!$G:$G,0)),ISNUMBER(MATCH(D15,'Rinks for 5 groups'!$H:$H,0)),ISNUMBER(MATCH(D15,'Rinks for 5 groups'!$I:$I,0))),"Yes","")</f>
        <v/>
      </c>
      <c r="F15" s="15" t="str">
        <f>CONCATENATE(RIGHT('Match Check for 5 groups'!F15,2)," v ",LEFT('Match Check for 5 groups'!F15,2))</f>
        <v>17 v 15</v>
      </c>
      <c r="G15" s="15" t="str">
        <f>IF(OR(ISNUMBER(MATCH(F15,'Rinks for 5 groups'!$D:$D,0)),ISNUMBER(MATCH(F15,'Rinks for 5 groups'!$E:$E,0)),ISNUMBER(MATCH(F15,'Rinks for 5 groups'!$F:$F,0)),ISNUMBER(MATCH(F15,'Rinks for 5 groups'!$G:$G,0)),ISNUMBER(MATCH(F15,'Rinks for 5 groups'!$H:$H,0)),ISNUMBER(MATCH(F15,'Rinks for 5 groups'!$I:$I,0))),"Yes","")</f>
        <v/>
      </c>
      <c r="H15" s="15" t="str">
        <f>CONCATENATE(RIGHT('Match Check for 5 groups'!H15,2)," v ",LEFT('Match Check for 5 groups'!H15,2))</f>
        <v>23 v 21</v>
      </c>
      <c r="I15" s="15" t="str">
        <f>IF(OR(ISNUMBER(MATCH(H15,'Rinks for 5 groups'!$D:$D,0)),ISNUMBER(MATCH(H15,'Rinks for 5 groups'!$E:$E,0)),ISNUMBER(MATCH(H15,'Rinks for 5 groups'!$F:$F,0)),ISNUMBER(MATCH(H15,'Rinks for 5 groups'!$G:$G,0)),ISNUMBER(MATCH(H15,'Rinks for 5 groups'!$H:$H,0)),ISNUMBER(MATCH(H15,'Rinks for 5 groups'!$I:$I,0))),"Yes","")</f>
        <v/>
      </c>
      <c r="J15" s="15" t="str">
        <f>CONCATENATE(RIGHT('Match Check for 5 groups'!J15,2)," v ",LEFT('Match Check for 5 groups'!J15,2))</f>
        <v>29 v 27</v>
      </c>
      <c r="K15" s="15" t="str">
        <f>IF(OR(ISNUMBER(MATCH(J15,'Rinks for 5 groups'!$D:$D,0)),ISNUMBER(MATCH(J15,'Rinks for 5 groups'!$E:$E,0)),ISNUMBER(MATCH(J15,'Rinks for 5 groups'!$F:$F,0)),ISNUMBER(MATCH(J15,'Rinks for 5 groups'!$G:$G,0)),ISNUMBER(MATCH(J15,'Rinks for 5 groups'!$H:$H,0)),ISNUMBER(MATCH(J15,'Rinks for 5 groups'!$I:$I,0))),"Yes","")</f>
        <v/>
      </c>
      <c r="O15" s="15" t="str">
        <f>CONCATENATE(RIGHT('Match Check for 5 groups'!O15,2)," v ",LEFT('Match Check for 5 groups'!O15,2))</f>
        <v>45 v 44</v>
      </c>
      <c r="P15" s="15" t="str">
        <f>IF(OR(ISNUMBER(MATCH(O15,'Rinks for 5 groups'!$D:$D,0)),ISNUMBER(MATCH(O15,'Rinks for 5 groups'!$E:$E,0)),ISNUMBER(MATCH(O15,'Rinks for 5 groups'!$F:$F,0)),ISNUMBER(MATCH(O15,'Rinks for 5 groups'!$G:$G,0)),ISNUMBER(MATCH(O15,'Rinks for 5 groups'!$H:$H,0)),ISNUMBER(MATCH(O15,'Rinks for 5 groups'!$I:$I,0))),"Yes","")</f>
        <v/>
      </c>
      <c r="Q15" s="15" t="str">
        <f>CONCATENATE(RIGHT('Match Check for 5 groups'!Q15,2)," v ",LEFT('Match Check for 5 groups'!Q15,2))</f>
        <v>50 v 49</v>
      </c>
      <c r="R15" s="15" t="str">
        <f>IF(OR(ISNUMBER(MATCH(Q15,'Rinks for 5 groups'!$D:$D,0)),ISNUMBER(MATCH(Q15,'Rinks for 5 groups'!$E:$E,0)),ISNUMBER(MATCH(Q15,'Rinks for 5 groups'!$F:$F,0)),ISNUMBER(MATCH(Q15,'Rinks for 5 groups'!$G:$G,0)),ISNUMBER(MATCH(Q15,'Rinks for 5 groups'!$H:$H,0)),ISNUMBER(MATCH(Q15,'Rinks for 5 groups'!$I:$I,0))),"Yes","")</f>
        <v/>
      </c>
      <c r="S15" s="15" t="str">
        <f>CONCATENATE(RIGHT('Match Check for 5 groups'!S15,2)," v ",LEFT('Match Check for 5 groups'!S15,2))</f>
        <v>56 v 55</v>
      </c>
      <c r="T15" s="15" t="str">
        <f>IF(OR(ISNUMBER(MATCH(S15,'Rinks for 5 groups'!$D:$D,0)),ISNUMBER(MATCH(S15,'Rinks for 5 groups'!$E:$E,0)),ISNUMBER(MATCH(S15,'Rinks for 5 groups'!$F:$F,0)),ISNUMBER(MATCH(S15,'Rinks for 5 groups'!$G:$G,0)),ISNUMBER(MATCH(S15,'Rinks for 5 groups'!$H:$H,0)),ISNUMBER(MATCH(S15,'Rinks for 5 groups'!$I:$I,0))),"Yes","")</f>
        <v/>
      </c>
      <c r="U15" s="15" t="str">
        <f>CONCATENATE(RIGHT('Match Check for 5 groups'!U15,2)," v ",LEFT('Match Check for 5 groups'!U15,2))</f>
        <v>62 v 61</v>
      </c>
      <c r="V15" s="15" t="str">
        <f>IF(OR(ISNUMBER(MATCH(U15,'Rinks for 5 groups'!$D:$D,0)),ISNUMBER(MATCH(U15,'Rinks for 5 groups'!$E:$E,0)),ISNUMBER(MATCH(U15,'Rinks for 5 groups'!$F:$F,0)),ISNUMBER(MATCH(U15,'Rinks for 5 groups'!$G:$G,0)),ISNUMBER(MATCH(U15,'Rinks for 5 groups'!$H:$H,0)),ISNUMBER(MATCH(U15,'Rinks for 5 groups'!$I:$I,0))),"Yes","")</f>
        <v/>
      </c>
      <c r="W15" s="15" t="str">
        <f>CONCATENATE(RIGHT('Match Check for 5 groups'!W15,2)," v ",LEFT('Match Check for 5 groups'!W15,2))</f>
        <v>68 v 67</v>
      </c>
      <c r="X15" s="15" t="str">
        <f>IF(OR(ISNUMBER(MATCH(W15,'Rinks for 5 groups'!$D:$D,0)),ISNUMBER(MATCH(W15,'Rinks for 5 groups'!$E:$E,0)),ISNUMBER(MATCH(W15,'Rinks for 5 groups'!$F:$F,0)),ISNUMBER(MATCH(W15,'Rinks for 5 groups'!$G:$G,0)),ISNUMBER(MATCH(W15,'Rinks for 5 groups'!$H:$H,0)),ISNUMBER(MATCH(W15,'Rinks for 5 groups'!$I:$I,0))),"Yes","")</f>
        <v/>
      </c>
      <c r="AB15" s="15" t="str">
        <f>CONCATENATE(RIGHT('Match Check for 5 groups'!AB15,2)," v ",LEFT('Match Check for 5 groups'!AB15,2))</f>
        <v>85 v 83</v>
      </c>
      <c r="AC15" s="15" t="str">
        <f>IF(OR(ISNUMBER(MATCH(AB15,'Rinks for 5 groups'!$D:$D,0)),ISNUMBER(MATCH(AB15,'Rinks for 5 groups'!$E:$E,0)),ISNUMBER(MATCH(AB15,'Rinks for 5 groups'!$F:$F,0)),ISNUMBER(MATCH(AB15,'Rinks for 5 groups'!$G:$G,0)),ISNUMBER(MATCH(AB15,'Rinks for 5 groups'!$H:$H,0)),ISNUMBER(MATCH(AB15,'Rinks for 5 groups'!$I:$I,0))),"Yes","")</f>
        <v/>
      </c>
      <c r="AD15" s="15" t="str">
        <f>CONCATENATE(RIGHT('Match Check for 5 groups'!AD15,2)," v ",LEFT('Match Check for 5 groups'!AD15,2))</f>
        <v>91 v 89</v>
      </c>
      <c r="AE15" s="15" t="str">
        <f>IF(OR(ISNUMBER(MATCH(AD15,'Rinks for 5 groups'!$D:$D,0)),ISNUMBER(MATCH(AD15,'Rinks for 5 groups'!$E:$E,0)),ISNUMBER(MATCH(AD15,'Rinks for 5 groups'!$F:$F,0)),ISNUMBER(MATCH(AD15,'Rinks for 5 groups'!$G:$G,0)),ISNUMBER(MATCH(AD15,'Rinks for 5 groups'!$H:$H,0)),ISNUMBER(MATCH(AD15,'Rinks for 5 groups'!$I:$I,0))),"Yes","")</f>
        <v/>
      </c>
      <c r="AF15" s="15" t="str">
        <f>CONCATENATE(RIGHT('Match Check for 5 groups'!AF15,2)," v ",LEFT('Match Check for 5 groups'!AF15,2))</f>
        <v>97 v 95</v>
      </c>
      <c r="AG15" s="15" t="str">
        <f>IF(OR(ISNUMBER(MATCH(AF15,'Rinks for 5 groups'!$D:$D,0)),ISNUMBER(MATCH(AF15,'Rinks for 5 groups'!$E:$E,0)),ISNUMBER(MATCH(AF15,'Rinks for 5 groups'!$F:$F,0)),ISNUMBER(MATCH(AF15,'Rinks for 5 groups'!$G:$G,0)),ISNUMBER(MATCH(AF15,'Rinks for 5 groups'!$H:$H,0)),ISNUMBER(MATCH(AF15,'Rinks for 5 groups'!$I:$I,0))),"Yes","")</f>
        <v/>
      </c>
      <c r="AH15" s="15" t="str">
        <f>CONCATENATE(RIGHT('Match Check for 5 groups'!AH15,3)," v ",LEFT('Match Check for 5 groups'!AH15,3))</f>
        <v>103 v 101</v>
      </c>
      <c r="AI15" s="15" t="str">
        <f>IF(OR(ISNUMBER(MATCH(AH15,'Rinks for 5 groups'!$D:$D,0)),ISNUMBER(MATCH(AH15,'Rinks for 5 groups'!$E:$E,0)),ISNUMBER(MATCH(AH15,'Rinks for 5 groups'!$F:$F,0)),ISNUMBER(MATCH(AH15,'Rinks for 5 groups'!$G:$G,0)),ISNUMBER(MATCH(AH15,'Rinks for 5 groups'!$H:$H,0)),ISNUMBER(MATCH(AH15,'Rinks for 5 groups'!$I:$I,0))),"Yes","")</f>
        <v/>
      </c>
      <c r="AJ15" s="15" t="str">
        <f>CONCATENATE(RIGHT('Match Check for 5 groups'!AJ15,3)," v ",LEFT('Match Check for 5 groups'!AJ15,3))</f>
        <v>109 v 107</v>
      </c>
      <c r="AK15" s="15" t="str">
        <f>IF(OR(ISNUMBER(MATCH(AJ15,'Rinks for 5 groups'!$D:$D,0)),ISNUMBER(MATCH(AJ15,'Rinks for 5 groups'!$E:$E,0)),ISNUMBER(MATCH(AJ15,'Rinks for 5 groups'!$F:$F,0)),ISNUMBER(MATCH(AJ15,'Rinks for 5 groups'!$G:$G,0)),ISNUMBER(MATCH(AJ15,'Rinks for 5 groups'!$H:$H,0)),ISNUMBER(MATCH(AJ15,'Rinks for 5 groups'!$I:$I,0))),"Yes","")</f>
        <v/>
      </c>
      <c r="AQ15" s="15">
        <f t="shared" si="0"/>
        <v>109</v>
      </c>
      <c r="AR15" s="15">
        <f t="shared" si="1"/>
        <v>107</v>
      </c>
    </row>
    <row r="16" spans="2:47">
      <c r="B16" s="15" t="str">
        <f>CONCATENATE(RIGHT('Match Check for 5 groups'!B16,1)," v ",LEFT('Match Check for 5 groups'!B16,1))</f>
        <v>6 v 3</v>
      </c>
      <c r="C16" s="15" t="str">
        <f>IF(OR(ISNUMBER(MATCH(B16,'Rinks for 5 groups'!$D:$D,0)),ISNUMBER(MATCH(B16,'Rinks for 5 groups'!$E:$E,0)),ISNUMBER(MATCH(B16,'Rinks for 5 groups'!$F:$F,0)),ISNUMBER(MATCH(B16,'Rinks for 5 groups'!$G:$G,0)),ISNUMBER(MATCH(B16,'Rinks for 5 groups'!$H:$H,0)),ISNUMBER(MATCH(B16,'Rinks for 5 groups'!$I:$I,0))),"Yes","")</f>
        <v/>
      </c>
      <c r="D16" s="15" t="str">
        <f>CONCATENATE(RIGHT('Match Check for 5 groups'!D16,2)," v ",LEFT('Match Check for 5 groups'!D16,1))</f>
        <v>12 v 9</v>
      </c>
      <c r="E16" s="15" t="str">
        <f>IF(OR(ISNUMBER(MATCH(D16,'Rinks for 5 groups'!$D:$D,0)),ISNUMBER(MATCH(D16,'Rinks for 5 groups'!$E:$E,0)),ISNUMBER(MATCH(D16,'Rinks for 5 groups'!$F:$F,0)),ISNUMBER(MATCH(D16,'Rinks for 5 groups'!$G:$G,0)),ISNUMBER(MATCH(D16,'Rinks for 5 groups'!$H:$H,0)),ISNUMBER(MATCH(D16,'Rinks for 5 groups'!$I:$I,0))),"Yes","")</f>
        <v/>
      </c>
      <c r="F16" s="15" t="str">
        <f>CONCATENATE(RIGHT('Match Check for 5 groups'!F16,2)," v ",LEFT('Match Check for 5 groups'!F16,2))</f>
        <v>18 v 15</v>
      </c>
      <c r="G16" s="15" t="str">
        <f>IF(OR(ISNUMBER(MATCH(F16,'Rinks for 5 groups'!$D:$D,0)),ISNUMBER(MATCH(F16,'Rinks for 5 groups'!$E:$E,0)),ISNUMBER(MATCH(F16,'Rinks for 5 groups'!$F:$F,0)),ISNUMBER(MATCH(F16,'Rinks for 5 groups'!$G:$G,0)),ISNUMBER(MATCH(F16,'Rinks for 5 groups'!$H:$H,0)),ISNUMBER(MATCH(F16,'Rinks for 5 groups'!$I:$I,0))),"Yes","")</f>
        <v/>
      </c>
      <c r="H16" s="15" t="str">
        <f>CONCATENATE(RIGHT('Match Check for 5 groups'!H16,2)," v ",LEFT('Match Check for 5 groups'!H16,2))</f>
        <v>24 v 21</v>
      </c>
      <c r="I16" s="15" t="str">
        <f>IF(OR(ISNUMBER(MATCH(H16,'Rinks for 5 groups'!$D:$D,0)),ISNUMBER(MATCH(H16,'Rinks for 5 groups'!$E:$E,0)),ISNUMBER(MATCH(H16,'Rinks for 5 groups'!$F:$F,0)),ISNUMBER(MATCH(H16,'Rinks for 5 groups'!$G:$G,0)),ISNUMBER(MATCH(H16,'Rinks for 5 groups'!$H:$H,0)),ISNUMBER(MATCH(H16,'Rinks for 5 groups'!$I:$I,0))),"Yes","")</f>
        <v/>
      </c>
      <c r="J16" s="15" t="str">
        <f>CONCATENATE(RIGHT('Match Check for 5 groups'!J16,2)," v ",LEFT('Match Check for 5 groups'!J16,2))</f>
        <v>30 v 27</v>
      </c>
      <c r="K16" s="15" t="str">
        <f>IF(OR(ISNUMBER(MATCH(J16,'Rinks for 5 groups'!$D:$D,0)),ISNUMBER(MATCH(J16,'Rinks for 5 groups'!$E:$E,0)),ISNUMBER(MATCH(J16,'Rinks for 5 groups'!$F:$F,0)),ISNUMBER(MATCH(J16,'Rinks for 5 groups'!$G:$G,0)),ISNUMBER(MATCH(J16,'Rinks for 5 groups'!$H:$H,0)),ISNUMBER(MATCH(J16,'Rinks for 5 groups'!$I:$I,0))),"Yes","")</f>
        <v/>
      </c>
      <c r="O16" s="15" t="str">
        <f>CONCATENATE(RIGHT('Match Check for 5 groups'!O16,2)," v ",LEFT('Match Check for 5 groups'!O16,2))</f>
        <v xml:space="preserve"> v </v>
      </c>
      <c r="P16" s="15" t="str">
        <f>IF(OR(ISNUMBER(MATCH(O16,'Rinks for 5 groups'!$D:$D,0)),ISNUMBER(MATCH(O16,'Rinks for 5 groups'!$E:$E,0)),ISNUMBER(MATCH(O16,'Rinks for 5 groups'!$F:$F,0)),ISNUMBER(MATCH(O16,'Rinks for 5 groups'!$G:$G,0)),ISNUMBER(MATCH(O16,'Rinks for 5 groups'!$H:$H,0)),ISNUMBER(MATCH(O16,'Rinks for 5 groups'!$I:$I,0))),"Yes","")</f>
        <v/>
      </c>
      <c r="Q16" s="15" t="str">
        <f>CONCATENATE(RIGHT('Match Check for 5 groups'!Q16,2)," v ",LEFT('Match Check for 5 groups'!Q16,2))</f>
        <v>51 v 49</v>
      </c>
      <c r="R16" s="15" t="str">
        <f>IF(OR(ISNUMBER(MATCH(Q16,'Rinks for 5 groups'!$D:$D,0)),ISNUMBER(MATCH(Q16,'Rinks for 5 groups'!$E:$E,0)),ISNUMBER(MATCH(Q16,'Rinks for 5 groups'!$F:$F,0)),ISNUMBER(MATCH(Q16,'Rinks for 5 groups'!$G:$G,0)),ISNUMBER(MATCH(Q16,'Rinks for 5 groups'!$H:$H,0)),ISNUMBER(MATCH(Q16,'Rinks for 5 groups'!$I:$I,0))),"Yes","")</f>
        <v/>
      </c>
      <c r="S16" s="15" t="str">
        <f>CONCATENATE(RIGHT('Match Check for 5 groups'!S16,2)," v ",LEFT('Match Check for 5 groups'!S16,2))</f>
        <v>57 v 55</v>
      </c>
      <c r="T16" s="15" t="str">
        <f>IF(OR(ISNUMBER(MATCH(S16,'Rinks for 5 groups'!$D:$D,0)),ISNUMBER(MATCH(S16,'Rinks for 5 groups'!$E:$E,0)),ISNUMBER(MATCH(S16,'Rinks for 5 groups'!$F:$F,0)),ISNUMBER(MATCH(S16,'Rinks for 5 groups'!$G:$G,0)),ISNUMBER(MATCH(S16,'Rinks for 5 groups'!$H:$H,0)),ISNUMBER(MATCH(S16,'Rinks for 5 groups'!$I:$I,0))),"Yes","")</f>
        <v/>
      </c>
      <c r="U16" s="15" t="str">
        <f>CONCATENATE(RIGHT('Match Check for 5 groups'!U16,2)," v ",LEFT('Match Check for 5 groups'!U16,2))</f>
        <v>63 v 61</v>
      </c>
      <c r="V16" s="15" t="str">
        <f>IF(OR(ISNUMBER(MATCH(U16,'Rinks for 5 groups'!$D:$D,0)),ISNUMBER(MATCH(U16,'Rinks for 5 groups'!$E:$E,0)),ISNUMBER(MATCH(U16,'Rinks for 5 groups'!$F:$F,0)),ISNUMBER(MATCH(U16,'Rinks for 5 groups'!$G:$G,0)),ISNUMBER(MATCH(U16,'Rinks for 5 groups'!$H:$H,0)),ISNUMBER(MATCH(U16,'Rinks for 5 groups'!$I:$I,0))),"Yes","")</f>
        <v/>
      </c>
      <c r="W16" s="15" t="str">
        <f>CONCATENATE(RIGHT('Match Check for 5 groups'!W16,2)," v ",LEFT('Match Check for 5 groups'!W16,2))</f>
        <v>69 v 67</v>
      </c>
      <c r="X16" s="15" t="str">
        <f>IF(OR(ISNUMBER(MATCH(W16,'Rinks for 5 groups'!$D:$D,0)),ISNUMBER(MATCH(W16,'Rinks for 5 groups'!$E:$E,0)),ISNUMBER(MATCH(W16,'Rinks for 5 groups'!$F:$F,0)),ISNUMBER(MATCH(W16,'Rinks for 5 groups'!$G:$G,0)),ISNUMBER(MATCH(W16,'Rinks for 5 groups'!$H:$H,0)),ISNUMBER(MATCH(W16,'Rinks for 5 groups'!$I:$I,0))),"Yes","")</f>
        <v/>
      </c>
      <c r="AB16" s="15" t="str">
        <f>CONCATENATE(RIGHT('Match Check for 5 groups'!AB16,2)," v ",LEFT('Match Check for 5 groups'!AB16,2))</f>
        <v>86 v 83</v>
      </c>
      <c r="AC16" s="15" t="str">
        <f>IF(OR(ISNUMBER(MATCH(AB16,'Rinks for 5 groups'!$D:$D,0)),ISNUMBER(MATCH(AB16,'Rinks for 5 groups'!$E:$E,0)),ISNUMBER(MATCH(AB16,'Rinks for 5 groups'!$F:$F,0)),ISNUMBER(MATCH(AB16,'Rinks for 5 groups'!$G:$G,0)),ISNUMBER(MATCH(AB16,'Rinks for 5 groups'!$H:$H,0)),ISNUMBER(MATCH(AB16,'Rinks for 5 groups'!$I:$I,0))),"Yes","")</f>
        <v/>
      </c>
      <c r="AD16" s="15" t="str">
        <f>CONCATENATE(RIGHT('Match Check for 5 groups'!AD16,2)," v ",LEFT('Match Check for 5 groups'!AD16,2))</f>
        <v>92 v 89</v>
      </c>
      <c r="AE16" s="15" t="str">
        <f>IF(OR(ISNUMBER(MATCH(AD16,'Rinks for 5 groups'!$D:$D,0)),ISNUMBER(MATCH(AD16,'Rinks for 5 groups'!$E:$E,0)),ISNUMBER(MATCH(AD16,'Rinks for 5 groups'!$F:$F,0)),ISNUMBER(MATCH(AD16,'Rinks for 5 groups'!$G:$G,0)),ISNUMBER(MATCH(AD16,'Rinks for 5 groups'!$H:$H,0)),ISNUMBER(MATCH(AD16,'Rinks for 5 groups'!$I:$I,0))),"Yes","")</f>
        <v/>
      </c>
      <c r="AF16" s="15" t="str">
        <f>CONCATENATE(RIGHT('Match Check for 5 groups'!AF16,2)," v ",LEFT('Match Check for 5 groups'!AF16,2))</f>
        <v>98 v 95</v>
      </c>
      <c r="AG16" s="15" t="str">
        <f>IF(OR(ISNUMBER(MATCH(AF16,'Rinks for 5 groups'!$D:$D,0)),ISNUMBER(MATCH(AF16,'Rinks for 5 groups'!$E:$E,0)),ISNUMBER(MATCH(AF16,'Rinks for 5 groups'!$F:$F,0)),ISNUMBER(MATCH(AF16,'Rinks for 5 groups'!$G:$G,0)),ISNUMBER(MATCH(AF16,'Rinks for 5 groups'!$H:$H,0)),ISNUMBER(MATCH(AF16,'Rinks for 5 groups'!$I:$I,0))),"Yes","")</f>
        <v/>
      </c>
      <c r="AH16" s="15" t="str">
        <f>CONCATENATE(RIGHT('Match Check for 5 groups'!AH16,3)," v ",LEFT('Match Check for 5 groups'!AH16,3))</f>
        <v>104 v 101</v>
      </c>
      <c r="AI16" s="15" t="str">
        <f>IF(OR(ISNUMBER(MATCH(AH16,'Rinks for 5 groups'!$D:$D,0)),ISNUMBER(MATCH(AH16,'Rinks for 5 groups'!$E:$E,0)),ISNUMBER(MATCH(AH16,'Rinks for 5 groups'!$F:$F,0)),ISNUMBER(MATCH(AH16,'Rinks for 5 groups'!$G:$G,0)),ISNUMBER(MATCH(AH16,'Rinks for 5 groups'!$H:$H,0)),ISNUMBER(MATCH(AH16,'Rinks for 5 groups'!$I:$I,0))),"Yes","")</f>
        <v/>
      </c>
      <c r="AJ16" s="15" t="str">
        <f>CONCATENATE(RIGHT('Match Check for 5 groups'!AJ16,3)," v ",LEFT('Match Check for 5 groups'!AJ16,3))</f>
        <v>110 v 107</v>
      </c>
      <c r="AK16" s="15" t="str">
        <f>IF(OR(ISNUMBER(MATCH(AJ16,'Rinks for 5 groups'!$D:$D,0)),ISNUMBER(MATCH(AJ16,'Rinks for 5 groups'!$E:$E,0)),ISNUMBER(MATCH(AJ16,'Rinks for 5 groups'!$F:$F,0)),ISNUMBER(MATCH(AJ16,'Rinks for 5 groups'!$G:$G,0)),ISNUMBER(MATCH(AJ16,'Rinks for 5 groups'!$H:$H,0)),ISNUMBER(MATCH(AJ16,'Rinks for 5 groups'!$I:$I,0))),"Yes","")</f>
        <v/>
      </c>
      <c r="AQ16" s="15">
        <f t="shared" si="0"/>
        <v>110</v>
      </c>
      <c r="AR16" s="15">
        <f t="shared" si="1"/>
        <v>107</v>
      </c>
    </row>
    <row r="17" spans="2:44">
      <c r="C17" s="15" t="str">
        <f>IF(OR(ISNUMBER(MATCH(B17,'Rinks for 5 groups'!$D:$D,0)),ISNUMBER(MATCH(B17,'Rinks for 5 groups'!$E:$E,0)),ISNUMBER(MATCH(B17,'Rinks for 5 groups'!$F:$F,0)),ISNUMBER(MATCH(B17,'Rinks for 5 groups'!$G:$G,0)),ISNUMBER(MATCH(B17,'Rinks for 5 groups'!$H:$H,0)),ISNUMBER(MATCH(B17,'Rinks for 5 groups'!$I:$I,0))),"Yes","")</f>
        <v/>
      </c>
      <c r="E17" s="15" t="str">
        <f>IF(OR(ISNUMBER(MATCH(D17,'Rinks for 5 groups'!$D:$D,0)),ISNUMBER(MATCH(D17,'Rinks for 5 groups'!$E:$E,0)),ISNUMBER(MATCH(D17,'Rinks for 5 groups'!$F:$F,0)),ISNUMBER(MATCH(D17,'Rinks for 5 groups'!$G:$G,0)),ISNUMBER(MATCH(D17,'Rinks for 5 groups'!$H:$H,0)),ISNUMBER(MATCH(D17,'Rinks for 5 groups'!$I:$I,0))),"Yes","")</f>
        <v/>
      </c>
      <c r="G17" s="15" t="str">
        <f>IF(OR(ISNUMBER(MATCH(F17,'Rinks for 5 groups'!$D:$D,0)),ISNUMBER(MATCH(F17,'Rinks for 5 groups'!$E:$E,0)),ISNUMBER(MATCH(F17,'Rinks for 5 groups'!$F:$F,0)),ISNUMBER(MATCH(F17,'Rinks for 5 groups'!$G:$G,0)),ISNUMBER(MATCH(F17,'Rinks for 5 groups'!$H:$H,0)),ISNUMBER(MATCH(F17,'Rinks for 5 groups'!$I:$I,0))),"Yes","")</f>
        <v/>
      </c>
      <c r="I17" s="15" t="str">
        <f>IF(OR(ISNUMBER(MATCH(H17,'Rinks for 5 groups'!$D:$D,0)),ISNUMBER(MATCH(H17,'Rinks for 5 groups'!$E:$E,0)),ISNUMBER(MATCH(H17,'Rinks for 5 groups'!$F:$F,0)),ISNUMBER(MATCH(H17,'Rinks for 5 groups'!$G:$G,0)),ISNUMBER(MATCH(H17,'Rinks for 5 groups'!$H:$H,0)),ISNUMBER(MATCH(H17,'Rinks for 5 groups'!$I:$I,0))),"Yes","")</f>
        <v/>
      </c>
      <c r="K17" s="15" t="str">
        <f>IF(OR(ISNUMBER(MATCH(J17,'Rinks for 5 groups'!$D:$D,0)),ISNUMBER(MATCH(J17,'Rinks for 5 groups'!$E:$E,0)),ISNUMBER(MATCH(J17,'Rinks for 5 groups'!$F:$F,0)),ISNUMBER(MATCH(J17,'Rinks for 5 groups'!$G:$G,0)),ISNUMBER(MATCH(J17,'Rinks for 5 groups'!$H:$H,0)),ISNUMBER(MATCH(J17,'Rinks for 5 groups'!$I:$I,0))),"Yes","")</f>
        <v/>
      </c>
      <c r="O17" s="15" t="str">
        <f>CONCATENATE(RIGHT('Match Check for 5 groups'!O17,2)," v ",LEFT('Match Check for 5 groups'!O17,2))</f>
        <v xml:space="preserve"> v </v>
      </c>
      <c r="P17" s="15" t="str">
        <f>IF(OR(ISNUMBER(MATCH(O17,'Rinks for 5 groups'!$D:$D,0)),ISNUMBER(MATCH(O17,'Rinks for 5 groups'!$E:$E,0)),ISNUMBER(MATCH(O17,'Rinks for 5 groups'!$F:$F,0)),ISNUMBER(MATCH(O17,'Rinks for 5 groups'!$G:$G,0)),ISNUMBER(MATCH(O17,'Rinks for 5 groups'!$H:$H,0)),ISNUMBER(MATCH(O17,'Rinks for 5 groups'!$I:$I,0))),"Yes","")</f>
        <v/>
      </c>
      <c r="Q17" s="15" t="str">
        <f>CONCATENATE(RIGHT('Match Check for 5 groups'!Q17,2)," v ",LEFT('Match Check for 5 groups'!Q17,2))</f>
        <v>51 v 50</v>
      </c>
      <c r="R17" s="15" t="str">
        <f>IF(OR(ISNUMBER(MATCH(Q17,'Rinks for 5 groups'!$D:$D,0)),ISNUMBER(MATCH(Q17,'Rinks for 5 groups'!$E:$E,0)),ISNUMBER(MATCH(Q17,'Rinks for 5 groups'!$F:$F,0)),ISNUMBER(MATCH(Q17,'Rinks for 5 groups'!$G:$G,0)),ISNUMBER(MATCH(Q17,'Rinks for 5 groups'!$H:$H,0)),ISNUMBER(MATCH(Q17,'Rinks for 5 groups'!$I:$I,0))),"Yes","")</f>
        <v/>
      </c>
      <c r="S17" s="15" t="str">
        <f>CONCATENATE(RIGHT('Match Check for 5 groups'!S17,2)," v ",LEFT('Match Check for 5 groups'!S17,2))</f>
        <v>57 v 56</v>
      </c>
      <c r="T17" s="15" t="str">
        <f>IF(OR(ISNUMBER(MATCH(S17,'Rinks for 5 groups'!$D:$D,0)),ISNUMBER(MATCH(S17,'Rinks for 5 groups'!$E:$E,0)),ISNUMBER(MATCH(S17,'Rinks for 5 groups'!$F:$F,0)),ISNUMBER(MATCH(S17,'Rinks for 5 groups'!$G:$G,0)),ISNUMBER(MATCH(S17,'Rinks for 5 groups'!$H:$H,0)),ISNUMBER(MATCH(S17,'Rinks for 5 groups'!$I:$I,0))),"Yes","")</f>
        <v/>
      </c>
      <c r="U17" s="15" t="str">
        <f>CONCATENATE(RIGHT('Match Check for 5 groups'!U17,2)," v ",LEFT('Match Check for 5 groups'!U17,2))</f>
        <v>63 v 62</v>
      </c>
      <c r="V17" s="15" t="str">
        <f>IF(OR(ISNUMBER(MATCH(U17,'Rinks for 5 groups'!$D:$D,0)),ISNUMBER(MATCH(U17,'Rinks for 5 groups'!$E:$E,0)),ISNUMBER(MATCH(U17,'Rinks for 5 groups'!$F:$F,0)),ISNUMBER(MATCH(U17,'Rinks for 5 groups'!$G:$G,0)),ISNUMBER(MATCH(U17,'Rinks for 5 groups'!$H:$H,0)),ISNUMBER(MATCH(U17,'Rinks for 5 groups'!$I:$I,0))),"Yes","")</f>
        <v/>
      </c>
      <c r="W17" s="15" t="str">
        <f>CONCATENATE(RIGHT('Match Check for 5 groups'!W17,2)," v ",LEFT('Match Check for 5 groups'!W17,2))</f>
        <v>69 v 68</v>
      </c>
      <c r="X17" s="15" t="str">
        <f>IF(OR(ISNUMBER(MATCH(W17,'Rinks for 5 groups'!$D:$D,0)),ISNUMBER(MATCH(W17,'Rinks for 5 groups'!$E:$E,0)),ISNUMBER(MATCH(W17,'Rinks for 5 groups'!$F:$F,0)),ISNUMBER(MATCH(W17,'Rinks for 5 groups'!$G:$G,0)),ISNUMBER(MATCH(W17,'Rinks for 5 groups'!$H:$H,0)),ISNUMBER(MATCH(W17,'Rinks for 5 groups'!$I:$I,0))),"Yes","")</f>
        <v/>
      </c>
      <c r="AC17" s="15" t="str">
        <f>IF(OR(ISNUMBER(MATCH(AB17,'Rinks for 5 groups'!$D:$D,0)),ISNUMBER(MATCH(AB17,'Rinks for 5 groups'!$E:$E,0)),ISNUMBER(MATCH(AB17,'Rinks for 5 groups'!$F:$F,0)),ISNUMBER(MATCH(AB17,'Rinks for 5 groups'!$G:$G,0)),ISNUMBER(MATCH(AB17,'Rinks for 5 groups'!$H:$H,0)),ISNUMBER(MATCH(AB17,'Rinks for 5 groups'!$I:$I,0))),"Yes","")</f>
        <v/>
      </c>
      <c r="AE17" s="15" t="str">
        <f>IF(OR(ISNUMBER(MATCH(AD17,'Rinks for 5 groups'!$D:$D,0)),ISNUMBER(MATCH(AD17,'Rinks for 5 groups'!$E:$E,0)),ISNUMBER(MATCH(AD17,'Rinks for 5 groups'!$F:$F,0)),ISNUMBER(MATCH(AD17,'Rinks for 5 groups'!$G:$G,0)),ISNUMBER(MATCH(AD17,'Rinks for 5 groups'!$H:$H,0)),ISNUMBER(MATCH(AD17,'Rinks for 5 groups'!$I:$I,0))),"Yes","")</f>
        <v/>
      </c>
      <c r="AG17" s="15" t="str">
        <f>IF(OR(ISNUMBER(MATCH(AF17,'Rinks for 5 groups'!$D:$D,0)),ISNUMBER(MATCH(AF17,'Rinks for 5 groups'!$E:$E,0)),ISNUMBER(MATCH(AF17,'Rinks for 5 groups'!$F:$F,0)),ISNUMBER(MATCH(AF17,'Rinks for 5 groups'!$G:$G,0)),ISNUMBER(MATCH(AF17,'Rinks for 5 groups'!$H:$H,0)),ISNUMBER(MATCH(AF17,'Rinks for 5 groups'!$I:$I,0))),"Yes","")</f>
        <v/>
      </c>
      <c r="AI17" s="15" t="str">
        <f>IF(OR(ISNUMBER(MATCH(AH17,'Rinks for 5 groups'!$D:$D,0)),ISNUMBER(MATCH(AH17,'Rinks for 5 groups'!$E:$E,0)),ISNUMBER(MATCH(AH17,'Rinks for 5 groups'!$F:$F,0)),ISNUMBER(MATCH(AH17,'Rinks for 5 groups'!$G:$G,0)),ISNUMBER(MATCH(AH17,'Rinks for 5 groups'!$H:$H,0)),ISNUMBER(MATCH(AH17,'Rinks for 5 groups'!$I:$I,0))),"Yes","")</f>
        <v/>
      </c>
      <c r="AK17" s="15" t="str">
        <f>IF(OR(ISNUMBER(MATCH(AJ17,'Rinks for 5 groups'!$D:$D,0)),ISNUMBER(MATCH(AJ17,'Rinks for 5 groups'!$E:$E,0)),ISNUMBER(MATCH(AJ17,'Rinks for 5 groups'!$F:$F,0)),ISNUMBER(MATCH(AJ17,'Rinks for 5 groups'!$G:$G,0)),ISNUMBER(MATCH(AJ17,'Rinks for 5 groups'!$H:$H,0)),ISNUMBER(MATCH(AJ17,'Rinks for 5 groups'!$I:$I,0))),"Yes","")</f>
        <v/>
      </c>
      <c r="AQ17" s="15" t="e">
        <f t="shared" si="0"/>
        <v>#VALUE!</v>
      </c>
      <c r="AR17" s="15" t="e">
        <f t="shared" si="1"/>
        <v>#VALUE!</v>
      </c>
    </row>
    <row r="18" spans="2:44">
      <c r="B18" s="15" t="str">
        <f>CONCATENATE(RIGHT('Match Check for 5 groups'!B18,1)," v ",LEFT('Match Check for 5 groups'!B18,1))</f>
        <v>5 v 4</v>
      </c>
      <c r="C18" s="15" t="str">
        <f>IF(OR(ISNUMBER(MATCH(B18,'Rinks for 5 groups'!$D:$D,0)),ISNUMBER(MATCH(B18,'Rinks for 5 groups'!$E:$E,0)),ISNUMBER(MATCH(B18,'Rinks for 5 groups'!$F:$F,0)),ISNUMBER(MATCH(B18,'Rinks for 5 groups'!$G:$G,0)),ISNUMBER(MATCH(B18,'Rinks for 5 groups'!$H:$H,0)),ISNUMBER(MATCH(B18,'Rinks for 5 groups'!$I:$I,0))),"Yes","")</f>
        <v/>
      </c>
      <c r="D18" s="15" t="str">
        <f>CONCATENATE(RIGHT('Match Check for 5 groups'!D18,2)," v ",LEFT('Match Check for 5 groups'!D18,2))</f>
        <v>11 v 10</v>
      </c>
      <c r="E18" s="15" t="str">
        <f>IF(OR(ISNUMBER(MATCH(D18,'Rinks for 5 groups'!$D:$D,0)),ISNUMBER(MATCH(D18,'Rinks for 5 groups'!$E:$E,0)),ISNUMBER(MATCH(D18,'Rinks for 5 groups'!$F:$F,0)),ISNUMBER(MATCH(D18,'Rinks for 5 groups'!$G:$G,0)),ISNUMBER(MATCH(D18,'Rinks for 5 groups'!$H:$H,0)),ISNUMBER(MATCH(D18,'Rinks for 5 groups'!$I:$I,0))),"Yes","")</f>
        <v/>
      </c>
      <c r="F18" s="15" t="str">
        <f>CONCATENATE(RIGHT('Match Check for 5 groups'!F18,2)," v ",LEFT('Match Check for 5 groups'!F18,2))</f>
        <v>17 v 16</v>
      </c>
      <c r="G18" s="15" t="str">
        <f>IF(OR(ISNUMBER(MATCH(F18,'Rinks for 5 groups'!$D:$D,0)),ISNUMBER(MATCH(F18,'Rinks for 5 groups'!$E:$E,0)),ISNUMBER(MATCH(F18,'Rinks for 5 groups'!$F:$F,0)),ISNUMBER(MATCH(F18,'Rinks for 5 groups'!$G:$G,0)),ISNUMBER(MATCH(F18,'Rinks for 5 groups'!$H:$H,0)),ISNUMBER(MATCH(F18,'Rinks for 5 groups'!$I:$I,0))),"Yes","")</f>
        <v/>
      </c>
      <c r="H18" s="15" t="str">
        <f>CONCATENATE(RIGHT('Match Check for 5 groups'!H18,2)," v ",LEFT('Match Check for 5 groups'!H18,2))</f>
        <v>23 v 22</v>
      </c>
      <c r="I18" s="15" t="str">
        <f>IF(OR(ISNUMBER(MATCH(H18,'Rinks for 5 groups'!$D:$D,0)),ISNUMBER(MATCH(H18,'Rinks for 5 groups'!$E:$E,0)),ISNUMBER(MATCH(H18,'Rinks for 5 groups'!$F:$F,0)),ISNUMBER(MATCH(H18,'Rinks for 5 groups'!$G:$G,0)),ISNUMBER(MATCH(H18,'Rinks for 5 groups'!$H:$H,0)),ISNUMBER(MATCH(H18,'Rinks for 5 groups'!$I:$I,0))),"Yes","")</f>
        <v/>
      </c>
      <c r="J18" s="15" t="str">
        <f>CONCATENATE(RIGHT('Match Check for 5 groups'!J18,2)," v ",LEFT('Match Check for 5 groups'!J18,2))</f>
        <v>29 v 28</v>
      </c>
      <c r="K18" s="15" t="str">
        <f>IF(OR(ISNUMBER(MATCH(J18,'Rinks for 5 groups'!$D:$D,0)),ISNUMBER(MATCH(J18,'Rinks for 5 groups'!$E:$E,0)),ISNUMBER(MATCH(J18,'Rinks for 5 groups'!$F:$F,0)),ISNUMBER(MATCH(J18,'Rinks for 5 groups'!$G:$G,0)),ISNUMBER(MATCH(J18,'Rinks for 5 groups'!$H:$H,0)),ISNUMBER(MATCH(J18,'Rinks for 5 groups'!$I:$I,0))),"Yes","")</f>
        <v/>
      </c>
      <c r="P18" s="15" t="str">
        <f>IF(OR(ISNUMBER(MATCH(O18,'Rinks for 5 groups'!$D:$D,0)),ISNUMBER(MATCH(O18,'Rinks for 5 groups'!$E:$E,0)),ISNUMBER(MATCH(O18,'Rinks for 5 groups'!$F:$F,0)),ISNUMBER(MATCH(O18,'Rinks for 5 groups'!$G:$G,0)),ISNUMBER(MATCH(O18,'Rinks for 5 groups'!$H:$H,0)),ISNUMBER(MATCH(O18,'Rinks for 5 groups'!$I:$I,0))),"Yes","")</f>
        <v/>
      </c>
      <c r="R18" s="15" t="str">
        <f>IF(OR(ISNUMBER(MATCH(Q18,'Rinks for 5 groups'!$D:$D,0)),ISNUMBER(MATCH(Q18,'Rinks for 5 groups'!$E:$E,0)),ISNUMBER(MATCH(Q18,'Rinks for 5 groups'!$F:$F,0)),ISNUMBER(MATCH(Q18,'Rinks for 5 groups'!$G:$G,0)),ISNUMBER(MATCH(Q18,'Rinks for 5 groups'!$H:$H,0)),ISNUMBER(MATCH(Q18,'Rinks for 5 groups'!$I:$I,0))),"Yes","")</f>
        <v/>
      </c>
      <c r="T18" s="15" t="str">
        <f>IF(OR(ISNUMBER(MATCH(S18,'Rinks for 5 groups'!$D:$D,0)),ISNUMBER(MATCH(S18,'Rinks for 5 groups'!$E:$E,0)),ISNUMBER(MATCH(S18,'Rinks for 5 groups'!$F:$F,0)),ISNUMBER(MATCH(S18,'Rinks for 5 groups'!$G:$G,0)),ISNUMBER(MATCH(S18,'Rinks for 5 groups'!$H:$H,0)),ISNUMBER(MATCH(S18,'Rinks for 5 groups'!$I:$I,0))),"Yes","")</f>
        <v/>
      </c>
      <c r="V18" s="15" t="str">
        <f>IF(OR(ISNUMBER(MATCH(U18,'Rinks for 5 groups'!$D:$D,0)),ISNUMBER(MATCH(U18,'Rinks for 5 groups'!$E:$E,0)),ISNUMBER(MATCH(U18,'Rinks for 5 groups'!$F:$F,0)),ISNUMBER(MATCH(U18,'Rinks for 5 groups'!$G:$G,0)),ISNUMBER(MATCH(U18,'Rinks for 5 groups'!$H:$H,0)),ISNUMBER(MATCH(U18,'Rinks for 5 groups'!$I:$I,0))),"Yes","")</f>
        <v/>
      </c>
      <c r="X18" s="15" t="str">
        <f>IF(OR(ISNUMBER(MATCH(W18,'Rinks for 5 groups'!$D:$D,0)),ISNUMBER(MATCH(W18,'Rinks for 5 groups'!$E:$E,0)),ISNUMBER(MATCH(W18,'Rinks for 5 groups'!$F:$F,0)),ISNUMBER(MATCH(W18,'Rinks for 5 groups'!$G:$G,0)),ISNUMBER(MATCH(W18,'Rinks for 5 groups'!$H:$H,0)),ISNUMBER(MATCH(W18,'Rinks for 5 groups'!$I:$I,0))),"Yes","")</f>
        <v/>
      </c>
      <c r="AB18" s="15" t="str">
        <f>CONCATENATE(RIGHT('Match Check for 5 groups'!AB18,2)," v ",LEFT('Match Check for 5 groups'!AB18,2))</f>
        <v>85 v 84</v>
      </c>
      <c r="AC18" s="15" t="str">
        <f>IF(OR(ISNUMBER(MATCH(AB18,'Rinks for 5 groups'!$D:$D,0)),ISNUMBER(MATCH(AB18,'Rinks for 5 groups'!$E:$E,0)),ISNUMBER(MATCH(AB18,'Rinks for 5 groups'!$F:$F,0)),ISNUMBER(MATCH(AB18,'Rinks for 5 groups'!$G:$G,0)),ISNUMBER(MATCH(AB18,'Rinks for 5 groups'!$H:$H,0)),ISNUMBER(MATCH(AB18,'Rinks for 5 groups'!$I:$I,0))),"Yes","")</f>
        <v/>
      </c>
      <c r="AD18" s="15" t="str">
        <f>CONCATENATE(RIGHT('Match Check for 5 groups'!AD18,2)," v ",LEFT('Match Check for 5 groups'!AD18,2))</f>
        <v>91 v 90</v>
      </c>
      <c r="AE18" s="15" t="str">
        <f>IF(OR(ISNUMBER(MATCH(AD18,'Rinks for 5 groups'!$D:$D,0)),ISNUMBER(MATCH(AD18,'Rinks for 5 groups'!$E:$E,0)),ISNUMBER(MATCH(AD18,'Rinks for 5 groups'!$F:$F,0)),ISNUMBER(MATCH(AD18,'Rinks for 5 groups'!$G:$G,0)),ISNUMBER(MATCH(AD18,'Rinks for 5 groups'!$H:$H,0)),ISNUMBER(MATCH(AD18,'Rinks for 5 groups'!$I:$I,0))),"Yes","")</f>
        <v/>
      </c>
      <c r="AF18" s="15" t="str">
        <f>CONCATENATE(RIGHT('Match Check for 5 groups'!AF18,2)," v ",LEFT('Match Check for 5 groups'!AF18,2))</f>
        <v>97 v 96</v>
      </c>
      <c r="AG18" s="15" t="str">
        <f>IF(OR(ISNUMBER(MATCH(AF18,'Rinks for 5 groups'!$D:$D,0)),ISNUMBER(MATCH(AF18,'Rinks for 5 groups'!$E:$E,0)),ISNUMBER(MATCH(AF18,'Rinks for 5 groups'!$F:$F,0)),ISNUMBER(MATCH(AF18,'Rinks for 5 groups'!$G:$G,0)),ISNUMBER(MATCH(AF18,'Rinks for 5 groups'!$H:$H,0)),ISNUMBER(MATCH(AF18,'Rinks for 5 groups'!$I:$I,0))),"Yes","")</f>
        <v/>
      </c>
      <c r="AH18" s="15" t="str">
        <f>CONCATENATE(RIGHT('Match Check for 5 groups'!AH18,3)," v ",LEFT('Match Check for 5 groups'!AH18,3))</f>
        <v>103 v 102</v>
      </c>
      <c r="AI18" s="15" t="str">
        <f>IF(OR(ISNUMBER(MATCH(AH18,'Rinks for 5 groups'!$D:$D,0)),ISNUMBER(MATCH(AH18,'Rinks for 5 groups'!$E:$E,0)),ISNUMBER(MATCH(AH18,'Rinks for 5 groups'!$F:$F,0)),ISNUMBER(MATCH(AH18,'Rinks for 5 groups'!$G:$G,0)),ISNUMBER(MATCH(AH18,'Rinks for 5 groups'!$H:$H,0)),ISNUMBER(MATCH(AH18,'Rinks for 5 groups'!$I:$I,0))),"Yes","")</f>
        <v/>
      </c>
      <c r="AJ18" s="15" t="str">
        <f>CONCATENATE(RIGHT('Match Check for 5 groups'!AJ18,3)," v ",LEFT('Match Check for 5 groups'!AJ18,3))</f>
        <v>109 v 108</v>
      </c>
      <c r="AK18" s="15" t="str">
        <f>IF(OR(ISNUMBER(MATCH(AJ18,'Rinks for 5 groups'!$D:$D,0)),ISNUMBER(MATCH(AJ18,'Rinks for 5 groups'!$E:$E,0)),ISNUMBER(MATCH(AJ18,'Rinks for 5 groups'!$F:$F,0)),ISNUMBER(MATCH(AJ18,'Rinks for 5 groups'!$G:$G,0)),ISNUMBER(MATCH(AJ18,'Rinks for 5 groups'!$H:$H,0)),ISNUMBER(MATCH(AJ18,'Rinks for 5 groups'!$I:$I,0))),"Yes","")</f>
        <v/>
      </c>
      <c r="AQ18" s="15">
        <f t="shared" si="0"/>
        <v>109</v>
      </c>
      <c r="AR18" s="15">
        <f t="shared" si="1"/>
        <v>108</v>
      </c>
    </row>
    <row r="19" spans="2:44">
      <c r="B19" s="15" t="str">
        <f>CONCATENATE(RIGHT('Match Check for 5 groups'!B19,1)," v ",LEFT('Match Check for 5 groups'!B19,1))</f>
        <v>6 v 4</v>
      </c>
      <c r="C19" s="15" t="str">
        <f>IF(OR(ISNUMBER(MATCH(B19,'Rinks for 5 groups'!$D:$D,0)),ISNUMBER(MATCH(B19,'Rinks for 5 groups'!$E:$E,0)),ISNUMBER(MATCH(B19,'Rinks for 5 groups'!$F:$F,0)),ISNUMBER(MATCH(B19,'Rinks for 5 groups'!$G:$G,0)),ISNUMBER(MATCH(B19,'Rinks for 5 groups'!$H:$H,0)),ISNUMBER(MATCH(B19,'Rinks for 5 groups'!$I:$I,0))),"Yes","")</f>
        <v/>
      </c>
      <c r="D19" s="15" t="str">
        <f>CONCATENATE(RIGHT('Match Check for 5 groups'!D19,2)," v ",LEFT('Match Check for 5 groups'!D19,2))</f>
        <v>12 v 10</v>
      </c>
      <c r="E19" s="15" t="str">
        <f>IF(OR(ISNUMBER(MATCH(D19,'Rinks for 5 groups'!$D:$D,0)),ISNUMBER(MATCH(D19,'Rinks for 5 groups'!$E:$E,0)),ISNUMBER(MATCH(D19,'Rinks for 5 groups'!$F:$F,0)),ISNUMBER(MATCH(D19,'Rinks for 5 groups'!$G:$G,0)),ISNUMBER(MATCH(D19,'Rinks for 5 groups'!$H:$H,0)),ISNUMBER(MATCH(D19,'Rinks for 5 groups'!$I:$I,0))),"Yes","")</f>
        <v/>
      </c>
      <c r="F19" s="15" t="str">
        <f>CONCATENATE(RIGHT('Match Check for 5 groups'!F19,2)," v ",LEFT('Match Check for 5 groups'!F19,2))</f>
        <v>18 v 16</v>
      </c>
      <c r="G19" s="15" t="str">
        <f>IF(OR(ISNUMBER(MATCH(F19,'Rinks for 5 groups'!$D:$D,0)),ISNUMBER(MATCH(F19,'Rinks for 5 groups'!$E:$E,0)),ISNUMBER(MATCH(F19,'Rinks for 5 groups'!$F:$F,0)),ISNUMBER(MATCH(F19,'Rinks for 5 groups'!$G:$G,0)),ISNUMBER(MATCH(F19,'Rinks for 5 groups'!$H:$H,0)),ISNUMBER(MATCH(F19,'Rinks for 5 groups'!$I:$I,0))),"Yes","")</f>
        <v/>
      </c>
      <c r="H19" s="15" t="str">
        <f>CONCATENATE(RIGHT('Match Check for 5 groups'!H19,2)," v ",LEFT('Match Check for 5 groups'!H19,2))</f>
        <v>24 v 22</v>
      </c>
      <c r="I19" s="15" t="str">
        <f>IF(OR(ISNUMBER(MATCH(H19,'Rinks for 5 groups'!$D:$D,0)),ISNUMBER(MATCH(H19,'Rinks for 5 groups'!$E:$E,0)),ISNUMBER(MATCH(H19,'Rinks for 5 groups'!$F:$F,0)),ISNUMBER(MATCH(H19,'Rinks for 5 groups'!$G:$G,0)),ISNUMBER(MATCH(H19,'Rinks for 5 groups'!$H:$H,0)),ISNUMBER(MATCH(H19,'Rinks for 5 groups'!$I:$I,0))),"Yes","")</f>
        <v/>
      </c>
      <c r="J19" s="15" t="str">
        <f>CONCATENATE(RIGHT('Match Check for 5 groups'!J19,2)," v ",LEFT('Match Check for 5 groups'!J19,2))</f>
        <v>30 v 28</v>
      </c>
      <c r="K19" s="15" t="str">
        <f>IF(OR(ISNUMBER(MATCH(J19,'Rinks for 5 groups'!$D:$D,0)),ISNUMBER(MATCH(J19,'Rinks for 5 groups'!$E:$E,0)),ISNUMBER(MATCH(J19,'Rinks for 5 groups'!$F:$F,0)),ISNUMBER(MATCH(J19,'Rinks for 5 groups'!$G:$G,0)),ISNUMBER(MATCH(J19,'Rinks for 5 groups'!$H:$H,0)),ISNUMBER(MATCH(J19,'Rinks for 5 groups'!$I:$I,0))),"Yes","")</f>
        <v/>
      </c>
      <c r="P19" s="15" t="str">
        <f>IF(OR(ISNUMBER(MATCH(O19,'Rinks for 5 groups'!$D:$D,0)),ISNUMBER(MATCH(O19,'Rinks for 5 groups'!$E:$E,0)),ISNUMBER(MATCH(O19,'Rinks for 5 groups'!$F:$F,0)),ISNUMBER(MATCH(O19,'Rinks for 5 groups'!$G:$G,0)),ISNUMBER(MATCH(O19,'Rinks for 5 groups'!$H:$H,0)),ISNUMBER(MATCH(O19,'Rinks for 5 groups'!$I:$I,0))),"Yes","")</f>
        <v/>
      </c>
      <c r="R19" s="15" t="str">
        <f>IF(OR(ISNUMBER(MATCH(Q19,'Rinks for 5 groups'!$D:$D,0)),ISNUMBER(MATCH(Q19,'Rinks for 5 groups'!$E:$E,0)),ISNUMBER(MATCH(Q19,'Rinks for 5 groups'!$F:$F,0)),ISNUMBER(MATCH(Q19,'Rinks for 5 groups'!$G:$G,0)),ISNUMBER(MATCH(Q19,'Rinks for 5 groups'!$H:$H,0)),ISNUMBER(MATCH(Q19,'Rinks for 5 groups'!$I:$I,0))),"Yes","")</f>
        <v/>
      </c>
      <c r="T19" s="15" t="str">
        <f>IF(OR(ISNUMBER(MATCH(S19,'Rinks for 5 groups'!$D:$D,0)),ISNUMBER(MATCH(S19,'Rinks for 5 groups'!$E:$E,0)),ISNUMBER(MATCH(S19,'Rinks for 5 groups'!$F:$F,0)),ISNUMBER(MATCH(S19,'Rinks for 5 groups'!$G:$G,0)),ISNUMBER(MATCH(S19,'Rinks for 5 groups'!$H:$H,0)),ISNUMBER(MATCH(S19,'Rinks for 5 groups'!$I:$I,0))),"Yes","")</f>
        <v/>
      </c>
      <c r="V19" s="15" t="str">
        <f>IF(OR(ISNUMBER(MATCH(U19,'Rinks for 5 groups'!$D:$D,0)),ISNUMBER(MATCH(U19,'Rinks for 5 groups'!$E:$E,0)),ISNUMBER(MATCH(U19,'Rinks for 5 groups'!$F:$F,0)),ISNUMBER(MATCH(U19,'Rinks for 5 groups'!$G:$G,0)),ISNUMBER(MATCH(U19,'Rinks for 5 groups'!$H:$H,0)),ISNUMBER(MATCH(U19,'Rinks for 5 groups'!$I:$I,0))),"Yes","")</f>
        <v/>
      </c>
      <c r="X19" s="15" t="str">
        <f>IF(OR(ISNUMBER(MATCH(W19,'Rinks for 5 groups'!$D:$D,0)),ISNUMBER(MATCH(W19,'Rinks for 5 groups'!$E:$E,0)),ISNUMBER(MATCH(W19,'Rinks for 5 groups'!$F:$F,0)),ISNUMBER(MATCH(W19,'Rinks for 5 groups'!$G:$G,0)),ISNUMBER(MATCH(W19,'Rinks for 5 groups'!$H:$H,0)),ISNUMBER(MATCH(W19,'Rinks for 5 groups'!$I:$I,0))),"Yes","")</f>
        <v/>
      </c>
      <c r="AB19" s="15" t="str">
        <f>CONCATENATE(RIGHT('Match Check for 5 groups'!AB19,2)," v ",LEFT('Match Check for 5 groups'!AB19,2))</f>
        <v>86 v 84</v>
      </c>
      <c r="AC19" s="15" t="str">
        <f>IF(OR(ISNUMBER(MATCH(AB19,'Rinks for 5 groups'!$D:$D,0)),ISNUMBER(MATCH(AB19,'Rinks for 5 groups'!$E:$E,0)),ISNUMBER(MATCH(AB19,'Rinks for 5 groups'!$F:$F,0)),ISNUMBER(MATCH(AB19,'Rinks for 5 groups'!$G:$G,0)),ISNUMBER(MATCH(AB19,'Rinks for 5 groups'!$H:$H,0)),ISNUMBER(MATCH(AB19,'Rinks for 5 groups'!$I:$I,0))),"Yes","")</f>
        <v/>
      </c>
      <c r="AD19" s="15" t="str">
        <f>CONCATENATE(RIGHT('Match Check for 5 groups'!AD19,2)," v ",LEFT('Match Check for 5 groups'!AD19,2))</f>
        <v>92 v 90</v>
      </c>
      <c r="AE19" s="15" t="str">
        <f>IF(OR(ISNUMBER(MATCH(AD19,'Rinks for 5 groups'!$D:$D,0)),ISNUMBER(MATCH(AD19,'Rinks for 5 groups'!$E:$E,0)),ISNUMBER(MATCH(AD19,'Rinks for 5 groups'!$F:$F,0)),ISNUMBER(MATCH(AD19,'Rinks for 5 groups'!$G:$G,0)),ISNUMBER(MATCH(AD19,'Rinks for 5 groups'!$H:$H,0)),ISNUMBER(MATCH(AD19,'Rinks for 5 groups'!$I:$I,0))),"Yes","")</f>
        <v/>
      </c>
      <c r="AF19" s="15" t="str">
        <f>CONCATENATE(RIGHT('Match Check for 5 groups'!AF19,2)," v ",LEFT('Match Check for 5 groups'!AF19,2))</f>
        <v>98 v 96</v>
      </c>
      <c r="AG19" s="15" t="str">
        <f>IF(OR(ISNUMBER(MATCH(AF19,'Rinks for 5 groups'!$D:$D,0)),ISNUMBER(MATCH(AF19,'Rinks for 5 groups'!$E:$E,0)),ISNUMBER(MATCH(AF19,'Rinks for 5 groups'!$F:$F,0)),ISNUMBER(MATCH(AF19,'Rinks for 5 groups'!$G:$G,0)),ISNUMBER(MATCH(AF19,'Rinks for 5 groups'!$H:$H,0)),ISNUMBER(MATCH(AF19,'Rinks for 5 groups'!$I:$I,0))),"Yes","")</f>
        <v/>
      </c>
      <c r="AH19" s="15" t="str">
        <f>CONCATENATE(RIGHT('Match Check for 5 groups'!AH19,3)," v ",LEFT('Match Check for 5 groups'!AH19,3))</f>
        <v>104 v 102</v>
      </c>
      <c r="AI19" s="15" t="str">
        <f>IF(OR(ISNUMBER(MATCH(AH19,'Rinks for 5 groups'!$D:$D,0)),ISNUMBER(MATCH(AH19,'Rinks for 5 groups'!$E:$E,0)),ISNUMBER(MATCH(AH19,'Rinks for 5 groups'!$F:$F,0)),ISNUMBER(MATCH(AH19,'Rinks for 5 groups'!$G:$G,0)),ISNUMBER(MATCH(AH19,'Rinks for 5 groups'!$H:$H,0)),ISNUMBER(MATCH(AH19,'Rinks for 5 groups'!$I:$I,0))),"Yes","")</f>
        <v/>
      </c>
      <c r="AJ19" s="15" t="str">
        <f>CONCATENATE(RIGHT('Match Check for 5 groups'!AJ19,3)," v ",LEFT('Match Check for 5 groups'!AJ19,3))</f>
        <v>110 v 108</v>
      </c>
      <c r="AK19" s="15" t="str">
        <f>IF(OR(ISNUMBER(MATCH(AJ19,'Rinks for 5 groups'!$D:$D,0)),ISNUMBER(MATCH(AJ19,'Rinks for 5 groups'!$E:$E,0)),ISNUMBER(MATCH(AJ19,'Rinks for 5 groups'!$F:$F,0)),ISNUMBER(MATCH(AJ19,'Rinks for 5 groups'!$G:$G,0)),ISNUMBER(MATCH(AJ19,'Rinks for 5 groups'!$H:$H,0)),ISNUMBER(MATCH(AJ19,'Rinks for 5 groups'!$I:$I,0))),"Yes","")</f>
        <v/>
      </c>
      <c r="AQ19" s="15">
        <f t="shared" si="0"/>
        <v>110</v>
      </c>
      <c r="AR19" s="15">
        <f t="shared" si="1"/>
        <v>108</v>
      </c>
    </row>
    <row r="20" spans="2:44">
      <c r="C20" s="15" t="str">
        <f>IF(OR(ISNUMBER(MATCH(B20,'Rinks for 5 groups'!$D:$D,0)),ISNUMBER(MATCH(B20,'Rinks for 5 groups'!$E:$E,0)),ISNUMBER(MATCH(B20,'Rinks for 5 groups'!$F:$F,0)),ISNUMBER(MATCH(B20,'Rinks for 5 groups'!$G:$G,0)),ISNUMBER(MATCH(B20,'Rinks for 5 groups'!$H:$H,0)),ISNUMBER(MATCH(B20,'Rinks for 5 groups'!$I:$I,0))),"Yes","")</f>
        <v/>
      </c>
      <c r="E20" s="15" t="str">
        <f>IF(OR(ISNUMBER(MATCH(D20,'Rinks for 5 groups'!$D:$D,0)),ISNUMBER(MATCH(D20,'Rinks for 5 groups'!$E:$E,0)),ISNUMBER(MATCH(D20,'Rinks for 5 groups'!$F:$F,0)),ISNUMBER(MATCH(D20,'Rinks for 5 groups'!$G:$G,0)),ISNUMBER(MATCH(D20,'Rinks for 5 groups'!$H:$H,0)),ISNUMBER(MATCH(D20,'Rinks for 5 groups'!$I:$I,0))),"Yes","")</f>
        <v/>
      </c>
      <c r="G20" s="15" t="str">
        <f>IF(OR(ISNUMBER(MATCH(F20,'Rinks for 5 groups'!$D:$D,0)),ISNUMBER(MATCH(F20,'Rinks for 5 groups'!$E:$E,0)),ISNUMBER(MATCH(F20,'Rinks for 5 groups'!$F:$F,0)),ISNUMBER(MATCH(F20,'Rinks for 5 groups'!$G:$G,0)),ISNUMBER(MATCH(F20,'Rinks for 5 groups'!$H:$H,0)),ISNUMBER(MATCH(F20,'Rinks for 5 groups'!$I:$I,0))),"Yes","")</f>
        <v/>
      </c>
      <c r="I20" s="15" t="str">
        <f>IF(OR(ISNUMBER(MATCH(H20,'Rinks for 5 groups'!$D:$D,0)),ISNUMBER(MATCH(H20,'Rinks for 5 groups'!$E:$E,0)),ISNUMBER(MATCH(H20,'Rinks for 5 groups'!$F:$F,0)),ISNUMBER(MATCH(H20,'Rinks for 5 groups'!$G:$G,0)),ISNUMBER(MATCH(H20,'Rinks for 5 groups'!$H:$H,0)),ISNUMBER(MATCH(H20,'Rinks for 5 groups'!$I:$I,0))),"Yes","")</f>
        <v/>
      </c>
      <c r="K20" s="15" t="str">
        <f>IF(OR(ISNUMBER(MATCH(J20,'Rinks for 5 groups'!$D:$D,0)),ISNUMBER(MATCH(J20,'Rinks for 5 groups'!$E:$E,0)),ISNUMBER(MATCH(J20,'Rinks for 5 groups'!$F:$F,0)),ISNUMBER(MATCH(J20,'Rinks for 5 groups'!$G:$G,0)),ISNUMBER(MATCH(J20,'Rinks for 5 groups'!$H:$H,0)),ISNUMBER(MATCH(J20,'Rinks for 5 groups'!$I:$I,0))),"Yes","")</f>
        <v/>
      </c>
      <c r="P20" s="15" t="str">
        <f>IF(OR(ISNUMBER(MATCH(O20,'Rinks for 5 groups'!$D:$D,0)),ISNUMBER(MATCH(O20,'Rinks for 5 groups'!$E:$E,0)),ISNUMBER(MATCH(O20,'Rinks for 5 groups'!$F:$F,0)),ISNUMBER(MATCH(O20,'Rinks for 5 groups'!$G:$G,0)),ISNUMBER(MATCH(O20,'Rinks for 5 groups'!$H:$H,0)),ISNUMBER(MATCH(O20,'Rinks for 5 groups'!$I:$I,0))),"Yes","")</f>
        <v/>
      </c>
      <c r="R20" s="15" t="str">
        <f>IF(OR(ISNUMBER(MATCH(Q20,'Rinks for 5 groups'!$D:$D,0)),ISNUMBER(MATCH(Q20,'Rinks for 5 groups'!$E:$E,0)),ISNUMBER(MATCH(Q20,'Rinks for 5 groups'!$F:$F,0)),ISNUMBER(MATCH(Q20,'Rinks for 5 groups'!$G:$G,0)),ISNUMBER(MATCH(Q20,'Rinks for 5 groups'!$H:$H,0)),ISNUMBER(MATCH(Q20,'Rinks for 5 groups'!$I:$I,0))),"Yes","")</f>
        <v/>
      </c>
      <c r="T20" s="15" t="str">
        <f>IF(OR(ISNUMBER(MATCH(S20,'Rinks for 5 groups'!$D:$D,0)),ISNUMBER(MATCH(S20,'Rinks for 5 groups'!$E:$E,0)),ISNUMBER(MATCH(S20,'Rinks for 5 groups'!$F:$F,0)),ISNUMBER(MATCH(S20,'Rinks for 5 groups'!$G:$G,0)),ISNUMBER(MATCH(S20,'Rinks for 5 groups'!$H:$H,0)),ISNUMBER(MATCH(S20,'Rinks for 5 groups'!$I:$I,0))),"Yes","")</f>
        <v/>
      </c>
      <c r="V20" s="15" t="str">
        <f>IF(OR(ISNUMBER(MATCH(U20,'Rinks for 5 groups'!$D:$D,0)),ISNUMBER(MATCH(U20,'Rinks for 5 groups'!$E:$E,0)),ISNUMBER(MATCH(U20,'Rinks for 5 groups'!$F:$F,0)),ISNUMBER(MATCH(U20,'Rinks for 5 groups'!$G:$G,0)),ISNUMBER(MATCH(U20,'Rinks for 5 groups'!$H:$H,0)),ISNUMBER(MATCH(U20,'Rinks for 5 groups'!$I:$I,0))),"Yes","")</f>
        <v/>
      </c>
      <c r="X20" s="15" t="str">
        <f>IF(OR(ISNUMBER(MATCH(W20,'Rinks for 5 groups'!$D:$D,0)),ISNUMBER(MATCH(W20,'Rinks for 5 groups'!$E:$E,0)),ISNUMBER(MATCH(W20,'Rinks for 5 groups'!$F:$F,0)),ISNUMBER(MATCH(W20,'Rinks for 5 groups'!$G:$G,0)),ISNUMBER(MATCH(W20,'Rinks for 5 groups'!$H:$H,0)),ISNUMBER(MATCH(W20,'Rinks for 5 groups'!$I:$I,0))),"Yes","")</f>
        <v/>
      </c>
      <c r="AC20" s="15" t="str">
        <f>IF(OR(ISNUMBER(MATCH(AB20,'Rinks for 5 groups'!$D:$D,0)),ISNUMBER(MATCH(AB20,'Rinks for 5 groups'!$E:$E,0)),ISNUMBER(MATCH(AB20,'Rinks for 5 groups'!$F:$F,0)),ISNUMBER(MATCH(AB20,'Rinks for 5 groups'!$G:$G,0)),ISNUMBER(MATCH(AB20,'Rinks for 5 groups'!$H:$H,0)),ISNUMBER(MATCH(AB20,'Rinks for 5 groups'!$I:$I,0))),"Yes","")</f>
        <v/>
      </c>
      <c r="AE20" s="15" t="str">
        <f>IF(OR(ISNUMBER(MATCH(AD20,'Rinks for 5 groups'!$D:$D,0)),ISNUMBER(MATCH(AD20,'Rinks for 5 groups'!$E:$E,0)),ISNUMBER(MATCH(AD20,'Rinks for 5 groups'!$F:$F,0)),ISNUMBER(MATCH(AD20,'Rinks for 5 groups'!$G:$G,0)),ISNUMBER(MATCH(AD20,'Rinks for 5 groups'!$H:$H,0)),ISNUMBER(MATCH(AD20,'Rinks for 5 groups'!$I:$I,0))),"Yes","")</f>
        <v/>
      </c>
      <c r="AG20" s="15" t="str">
        <f>IF(OR(ISNUMBER(MATCH(AF20,'Rinks for 5 groups'!$D:$D,0)),ISNUMBER(MATCH(AF20,'Rinks for 5 groups'!$E:$E,0)),ISNUMBER(MATCH(AF20,'Rinks for 5 groups'!$F:$F,0)),ISNUMBER(MATCH(AF20,'Rinks for 5 groups'!$G:$G,0)),ISNUMBER(MATCH(AF20,'Rinks for 5 groups'!$H:$H,0)),ISNUMBER(MATCH(AF20,'Rinks for 5 groups'!$I:$I,0))),"Yes","")</f>
        <v/>
      </c>
      <c r="AI20" s="15" t="str">
        <f>IF(OR(ISNUMBER(MATCH(AH20,'Rinks for 5 groups'!$D:$D,0)),ISNUMBER(MATCH(AH20,'Rinks for 5 groups'!$E:$E,0)),ISNUMBER(MATCH(AH20,'Rinks for 5 groups'!$F:$F,0)),ISNUMBER(MATCH(AH20,'Rinks for 5 groups'!$G:$G,0)),ISNUMBER(MATCH(AH20,'Rinks for 5 groups'!$H:$H,0)),ISNUMBER(MATCH(AH20,'Rinks for 5 groups'!$I:$I,0))),"Yes","")</f>
        <v/>
      </c>
      <c r="AK20" s="15" t="str">
        <f>IF(OR(ISNUMBER(MATCH(AJ20,'Rinks for 5 groups'!$D:$D,0)),ISNUMBER(MATCH(AJ20,'Rinks for 5 groups'!$E:$E,0)),ISNUMBER(MATCH(AJ20,'Rinks for 5 groups'!$F:$F,0)),ISNUMBER(MATCH(AJ20,'Rinks for 5 groups'!$G:$G,0)),ISNUMBER(MATCH(AJ20,'Rinks for 5 groups'!$H:$H,0)),ISNUMBER(MATCH(AJ20,'Rinks for 5 groups'!$I:$I,0))),"Yes","")</f>
        <v/>
      </c>
      <c r="AQ20" s="15" t="e">
        <f t="shared" si="0"/>
        <v>#VALUE!</v>
      </c>
      <c r="AR20" s="15" t="e">
        <f t="shared" si="1"/>
        <v>#VALUE!</v>
      </c>
    </row>
    <row r="21" spans="2:44">
      <c r="B21" s="15" t="str">
        <f>CONCATENATE(RIGHT('Match Check for 5 groups'!B21,1)," v ",LEFT('Match Check for 5 groups'!B21,1))</f>
        <v>6 v 5</v>
      </c>
      <c r="C21" s="15" t="str">
        <f>IF(OR(ISNUMBER(MATCH(B21,'Rinks for 5 groups'!$D:$D,0)),ISNUMBER(MATCH(B21,'Rinks for 5 groups'!$E:$E,0)),ISNUMBER(MATCH(B21,'Rinks for 5 groups'!$F:$F,0)),ISNUMBER(MATCH(B21,'Rinks for 5 groups'!$G:$G,0)),ISNUMBER(MATCH(B21,'Rinks for 5 groups'!$H:$H,0)),ISNUMBER(MATCH(B21,'Rinks for 5 groups'!$I:$I,0))),"Yes","")</f>
        <v/>
      </c>
      <c r="D21" s="15" t="str">
        <f>CONCATENATE(RIGHT('Match Check for 5 groups'!D21,2)," v ",LEFT('Match Check for 5 groups'!D21,2))</f>
        <v>12 v 11</v>
      </c>
      <c r="E21" s="15" t="str">
        <f>IF(OR(ISNUMBER(MATCH(D21,'Rinks for 5 groups'!$D:$D,0)),ISNUMBER(MATCH(D21,'Rinks for 5 groups'!$E:$E,0)),ISNUMBER(MATCH(D21,'Rinks for 5 groups'!$F:$F,0)),ISNUMBER(MATCH(D21,'Rinks for 5 groups'!$G:$G,0)),ISNUMBER(MATCH(D21,'Rinks for 5 groups'!$H:$H,0)),ISNUMBER(MATCH(D21,'Rinks for 5 groups'!$I:$I,0))),"Yes","")</f>
        <v/>
      </c>
      <c r="F21" s="15" t="str">
        <f>CONCATENATE(RIGHT('Match Check for 5 groups'!F21,2)," v ",LEFT('Match Check for 5 groups'!F21,2))</f>
        <v>18 v 17</v>
      </c>
      <c r="G21" s="15" t="str">
        <f>IF(OR(ISNUMBER(MATCH(F21,'Rinks for 5 groups'!$D:$D,0)),ISNUMBER(MATCH(F21,'Rinks for 5 groups'!$E:$E,0)),ISNUMBER(MATCH(F21,'Rinks for 5 groups'!$F:$F,0)),ISNUMBER(MATCH(F21,'Rinks for 5 groups'!$G:$G,0)),ISNUMBER(MATCH(F21,'Rinks for 5 groups'!$H:$H,0)),ISNUMBER(MATCH(F21,'Rinks for 5 groups'!$I:$I,0))),"Yes","")</f>
        <v/>
      </c>
      <c r="H21" s="15" t="str">
        <f>CONCATENATE(RIGHT('Match Check for 5 groups'!H21,2)," v ",LEFT('Match Check for 5 groups'!H21,2))</f>
        <v>24 v 23</v>
      </c>
      <c r="I21" s="15" t="str">
        <f>IF(OR(ISNUMBER(MATCH(H21,'Rinks for 5 groups'!$D:$D,0)),ISNUMBER(MATCH(H21,'Rinks for 5 groups'!$E:$E,0)),ISNUMBER(MATCH(H21,'Rinks for 5 groups'!$F:$F,0)),ISNUMBER(MATCH(H21,'Rinks for 5 groups'!$G:$G,0)),ISNUMBER(MATCH(H21,'Rinks for 5 groups'!$H:$H,0)),ISNUMBER(MATCH(H21,'Rinks for 5 groups'!$I:$I,0))),"Yes","")</f>
        <v/>
      </c>
      <c r="J21" s="15" t="str">
        <f>CONCATENATE(RIGHT('Match Check for 5 groups'!J21,2)," v ",LEFT('Match Check for 5 groups'!J21,2))</f>
        <v>30 v 29</v>
      </c>
      <c r="K21" s="15" t="str">
        <f>IF(OR(ISNUMBER(MATCH(J21,'Rinks for 5 groups'!$D:$D,0)),ISNUMBER(MATCH(J21,'Rinks for 5 groups'!$E:$E,0)),ISNUMBER(MATCH(J21,'Rinks for 5 groups'!$F:$F,0)),ISNUMBER(MATCH(J21,'Rinks for 5 groups'!$G:$G,0)),ISNUMBER(MATCH(J21,'Rinks for 5 groups'!$H:$H,0)),ISNUMBER(MATCH(J21,'Rinks for 5 groups'!$I:$I,0))),"Yes","")</f>
        <v/>
      </c>
      <c r="P21" s="15" t="str">
        <f>IF(OR(ISNUMBER(MATCH(O21,'Rinks for 5 groups'!$D:$D,0)),ISNUMBER(MATCH(O21,'Rinks for 5 groups'!$E:$E,0)),ISNUMBER(MATCH(O21,'Rinks for 5 groups'!$F:$F,0)),ISNUMBER(MATCH(O21,'Rinks for 5 groups'!$G:$G,0)),ISNUMBER(MATCH(O21,'Rinks for 5 groups'!$H:$H,0)),ISNUMBER(MATCH(O21,'Rinks for 5 groups'!$I:$I,0))),"Yes","")</f>
        <v/>
      </c>
      <c r="R21" s="15" t="str">
        <f>IF(OR(ISNUMBER(MATCH(Q21,'Rinks for 5 groups'!$D:$D,0)),ISNUMBER(MATCH(Q21,'Rinks for 5 groups'!$E:$E,0)),ISNUMBER(MATCH(Q21,'Rinks for 5 groups'!$F:$F,0)),ISNUMBER(MATCH(Q21,'Rinks for 5 groups'!$G:$G,0)),ISNUMBER(MATCH(Q21,'Rinks for 5 groups'!$H:$H,0)),ISNUMBER(MATCH(Q21,'Rinks for 5 groups'!$I:$I,0))),"Yes","")</f>
        <v/>
      </c>
      <c r="T21" s="15" t="str">
        <f>IF(OR(ISNUMBER(MATCH(S21,'Rinks for 5 groups'!$D:$D,0)),ISNUMBER(MATCH(S21,'Rinks for 5 groups'!$E:$E,0)),ISNUMBER(MATCH(S21,'Rinks for 5 groups'!$F:$F,0)),ISNUMBER(MATCH(S21,'Rinks for 5 groups'!$G:$G,0)),ISNUMBER(MATCH(S21,'Rinks for 5 groups'!$H:$H,0)),ISNUMBER(MATCH(S21,'Rinks for 5 groups'!$I:$I,0))),"Yes","")</f>
        <v/>
      </c>
      <c r="V21" s="15" t="str">
        <f>IF(OR(ISNUMBER(MATCH(U21,'Rinks for 5 groups'!$D:$D,0)),ISNUMBER(MATCH(U21,'Rinks for 5 groups'!$E:$E,0)),ISNUMBER(MATCH(U21,'Rinks for 5 groups'!$F:$F,0)),ISNUMBER(MATCH(U21,'Rinks for 5 groups'!$G:$G,0)),ISNUMBER(MATCH(U21,'Rinks for 5 groups'!$H:$H,0)),ISNUMBER(MATCH(U21,'Rinks for 5 groups'!$I:$I,0))),"Yes","")</f>
        <v/>
      </c>
      <c r="X21" s="15" t="str">
        <f>IF(OR(ISNUMBER(MATCH(W21,'Rinks for 5 groups'!$D:$D,0)),ISNUMBER(MATCH(W21,'Rinks for 5 groups'!$E:$E,0)),ISNUMBER(MATCH(W21,'Rinks for 5 groups'!$F:$F,0)),ISNUMBER(MATCH(W21,'Rinks for 5 groups'!$G:$G,0)),ISNUMBER(MATCH(W21,'Rinks for 5 groups'!$H:$H,0)),ISNUMBER(MATCH(W21,'Rinks for 5 groups'!$I:$I,0))),"Yes","")</f>
        <v/>
      </c>
      <c r="AB21" s="15" t="str">
        <f>CONCATENATE(RIGHT('Match Check for 5 groups'!AB21,2)," v ",LEFT('Match Check for 5 groups'!AB21,2))</f>
        <v>86 v 85</v>
      </c>
      <c r="AC21" s="15" t="str">
        <f>IF(OR(ISNUMBER(MATCH(AB21,'Rinks for 5 groups'!$D:$D,0)),ISNUMBER(MATCH(AB21,'Rinks for 5 groups'!$E:$E,0)),ISNUMBER(MATCH(AB21,'Rinks for 5 groups'!$F:$F,0)),ISNUMBER(MATCH(AB21,'Rinks for 5 groups'!$G:$G,0)),ISNUMBER(MATCH(AB21,'Rinks for 5 groups'!$H:$H,0)),ISNUMBER(MATCH(AB21,'Rinks for 5 groups'!$I:$I,0))),"Yes","")</f>
        <v/>
      </c>
      <c r="AD21" s="15" t="str">
        <f>CONCATENATE(RIGHT('Match Check for 5 groups'!AD21,2)," v ",LEFT('Match Check for 5 groups'!AD21,2))</f>
        <v>92 v 91</v>
      </c>
      <c r="AE21" s="15" t="str">
        <f>IF(OR(ISNUMBER(MATCH(AD21,'Rinks for 5 groups'!$D:$D,0)),ISNUMBER(MATCH(AD21,'Rinks for 5 groups'!$E:$E,0)),ISNUMBER(MATCH(AD21,'Rinks for 5 groups'!$F:$F,0)),ISNUMBER(MATCH(AD21,'Rinks for 5 groups'!$G:$G,0)),ISNUMBER(MATCH(AD21,'Rinks for 5 groups'!$H:$H,0)),ISNUMBER(MATCH(AD21,'Rinks for 5 groups'!$I:$I,0))),"Yes","")</f>
        <v/>
      </c>
      <c r="AF21" s="15" t="str">
        <f>CONCATENATE(RIGHT('Match Check for 5 groups'!AF21,2)," v ",LEFT('Match Check for 5 groups'!AF21,2))</f>
        <v>98 v 97</v>
      </c>
      <c r="AG21" s="15" t="str">
        <f>IF(OR(ISNUMBER(MATCH(AF21,'Rinks for 5 groups'!$D:$D,0)),ISNUMBER(MATCH(AF21,'Rinks for 5 groups'!$E:$E,0)),ISNUMBER(MATCH(AF21,'Rinks for 5 groups'!$F:$F,0)),ISNUMBER(MATCH(AF21,'Rinks for 5 groups'!$G:$G,0)),ISNUMBER(MATCH(AF21,'Rinks for 5 groups'!$H:$H,0)),ISNUMBER(MATCH(AF21,'Rinks for 5 groups'!$I:$I,0))),"Yes","")</f>
        <v/>
      </c>
      <c r="AH21" s="15" t="str">
        <f>CONCATENATE(RIGHT('Match Check for 5 groups'!AH21,3)," v ",LEFT('Match Check for 5 groups'!AH21,3))</f>
        <v>104 v 103</v>
      </c>
      <c r="AI21" s="15" t="str">
        <f>IF(OR(ISNUMBER(MATCH(AH21,'Rinks for 5 groups'!$D:$D,0)),ISNUMBER(MATCH(AH21,'Rinks for 5 groups'!$E:$E,0)),ISNUMBER(MATCH(AH21,'Rinks for 5 groups'!$F:$F,0)),ISNUMBER(MATCH(AH21,'Rinks for 5 groups'!$G:$G,0)),ISNUMBER(MATCH(AH21,'Rinks for 5 groups'!$H:$H,0)),ISNUMBER(MATCH(AH21,'Rinks for 5 groups'!$I:$I,0))),"Yes","")</f>
        <v/>
      </c>
      <c r="AJ21" s="15" t="str">
        <f>CONCATENATE(RIGHT('Match Check for 5 groups'!AJ21,3)," v ",LEFT('Match Check for 5 groups'!AJ21,3))</f>
        <v>110 v 109</v>
      </c>
      <c r="AK21" s="15" t="str">
        <f>IF(OR(ISNUMBER(MATCH(AJ21,'Rinks for 5 groups'!$D:$D,0)),ISNUMBER(MATCH(AJ21,'Rinks for 5 groups'!$E:$E,0)),ISNUMBER(MATCH(AJ21,'Rinks for 5 groups'!$F:$F,0)),ISNUMBER(MATCH(AJ21,'Rinks for 5 groups'!$G:$G,0)),ISNUMBER(MATCH(AJ21,'Rinks for 5 groups'!$H:$H,0)),ISNUMBER(MATCH(AJ21,'Rinks for 5 groups'!$I:$I,0))),"Yes","")</f>
        <v/>
      </c>
      <c r="AQ21" s="15">
        <f t="shared" si="0"/>
        <v>110</v>
      </c>
      <c r="AR21" s="15">
        <f t="shared" si="1"/>
        <v>109</v>
      </c>
    </row>
    <row r="22" spans="2:44">
      <c r="C22" s="15" t="s">
        <v>630</v>
      </c>
      <c r="AQ22" s="15" t="e">
        <f t="shared" si="0"/>
        <v>#VALUE!</v>
      </c>
      <c r="AR22" s="15" t="e">
        <f t="shared" si="1"/>
        <v>#VALUE!</v>
      </c>
    </row>
    <row r="23" spans="2:44">
      <c r="C23" s="15" t="s">
        <v>630</v>
      </c>
      <c r="AQ23" s="15" t="e">
        <f t="shared" si="0"/>
        <v>#VALUE!</v>
      </c>
      <c r="AR23" s="15" t="e">
        <f t="shared" si="1"/>
        <v>#VALUE!</v>
      </c>
    </row>
    <row r="32" spans="2:44">
      <c r="C32" s="15">
        <f>COUNTIF(C3:C21,"yes")</f>
        <v>1</v>
      </c>
      <c r="E32" s="15">
        <f>COUNTIF(E3:E21,"yes")</f>
        <v>0</v>
      </c>
      <c r="G32" s="15">
        <f>COUNTIF(G3:G21,"yes")</f>
        <v>1</v>
      </c>
      <c r="I32" s="15">
        <f>COUNTIF(I3:I21,"yes")</f>
        <v>1</v>
      </c>
      <c r="K32" s="15">
        <f>COUNTIF(K3:K21,"yes")</f>
        <v>1</v>
      </c>
      <c r="P32" s="15">
        <f>COUNTIF(P3:P21,"yes")</f>
        <v>0</v>
      </c>
      <c r="R32" s="15">
        <f>COUNTIF(R3:R21,"yes")</f>
        <v>1</v>
      </c>
      <c r="T32" s="15">
        <f>COUNTIF(T3:T21,"yes")</f>
        <v>1</v>
      </c>
      <c r="V32" s="15">
        <f>COUNTIF(V3:V21,"yes")</f>
        <v>1</v>
      </c>
      <c r="X32" s="15">
        <f>COUNTIF(X3:X21,"yes")</f>
        <v>1</v>
      </c>
      <c r="AC32" s="15">
        <f>COUNTIF(AC3:AC21,"yes")</f>
        <v>1</v>
      </c>
      <c r="AE32" s="15">
        <f>COUNTIF(AE3:AE21,"yes")</f>
        <v>1</v>
      </c>
      <c r="AG32" s="15">
        <f>COUNTIF(AG3:AG21,"yes")</f>
        <v>1</v>
      </c>
      <c r="AI32" s="15">
        <f>COUNTIF(AI3:AI21,"yes")</f>
        <v>1</v>
      </c>
      <c r="AK32" s="15">
        <f>COUNTIF(AK3:AK21,"yes")</f>
        <v>1</v>
      </c>
      <c r="AQ32" s="15">
        <f>SUM(B32:AK32)</f>
        <v>13</v>
      </c>
    </row>
    <row r="33" spans="1:43">
      <c r="A33" s="15" t="s">
        <v>292</v>
      </c>
      <c r="B33" s="15">
        <f>COUNTA(B3:B30)</f>
        <v>15</v>
      </c>
      <c r="D33" s="15">
        <f>COUNTA(D3:D30)</f>
        <v>15</v>
      </c>
      <c r="F33" s="15">
        <f>COUNTA(F3:F30)</f>
        <v>15</v>
      </c>
      <c r="H33" s="15">
        <f>COUNTA(H3:H30)</f>
        <v>15</v>
      </c>
      <c r="J33" s="15">
        <f>COUNTA(J3:J30)</f>
        <v>15</v>
      </c>
      <c r="O33" s="15">
        <f>COUNTA(O3:O30)</f>
        <v>15</v>
      </c>
      <c r="Q33" s="15">
        <f>COUNTA(Q3:Q30)</f>
        <v>15</v>
      </c>
      <c r="S33" s="15">
        <f>COUNTA(S3:S30)</f>
        <v>15</v>
      </c>
      <c r="U33" s="15">
        <f>COUNTA(U3:U30)</f>
        <v>15</v>
      </c>
      <c r="W33" s="15">
        <f>COUNTA(W3:W30)</f>
        <v>15</v>
      </c>
      <c r="AB33" s="15">
        <f>COUNTA(AB3:AB30)</f>
        <v>15</v>
      </c>
      <c r="AD33" s="15">
        <f>COUNTA(AD3:AD30)</f>
        <v>15</v>
      </c>
      <c r="AF33" s="15">
        <f>COUNTA(AF3:AF30)</f>
        <v>15</v>
      </c>
      <c r="AH33" s="15">
        <f>COUNTA(AH3:AH30)</f>
        <v>15</v>
      </c>
      <c r="AJ33" s="15">
        <f>COUNTA(AJ3:AJ30)</f>
        <v>15</v>
      </c>
      <c r="AQ33" s="15">
        <f>SUM(B33:AJ33)</f>
        <v>225</v>
      </c>
    </row>
    <row r="35" spans="1:43">
      <c r="L35" s="15">
        <f>SUM(B33,D33,F33,H33,J33,L33)</f>
        <v>75</v>
      </c>
      <c r="Y35" s="15">
        <f>SUM(O33,Q33,S33,U33,W33,Y33)</f>
        <v>75</v>
      </c>
      <c r="AL35" s="15">
        <f>SUM(AB33,AD33,AF33,AH33,AJ33,AL33)</f>
        <v>75</v>
      </c>
    </row>
  </sheetData>
  <mergeCells count="18">
    <mergeCell ref="S2:T2"/>
    <mergeCell ref="U2:V2"/>
    <mergeCell ref="W2:X2"/>
    <mergeCell ref="AB2:AC2"/>
    <mergeCell ref="AD2:AE2"/>
    <mergeCell ref="AF2:AG2"/>
    <mergeCell ref="B1:M1"/>
    <mergeCell ref="O1:Z1"/>
    <mergeCell ref="AB1:AM1"/>
    <mergeCell ref="B2:C2"/>
    <mergeCell ref="D2:E2"/>
    <mergeCell ref="F2:G2"/>
    <mergeCell ref="H2:I2"/>
    <mergeCell ref="J2:K2"/>
    <mergeCell ref="O2:P2"/>
    <mergeCell ref="Q2:R2"/>
    <mergeCell ref="AH2:AI2"/>
    <mergeCell ref="AJ2:AK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06ED4-9500-4024-A234-18B6CD50A9CF}">
  <dimension ref="A1:N125"/>
  <sheetViews>
    <sheetView topLeftCell="A58" workbookViewId="0">
      <selection activeCell="C88" sqref="C88"/>
    </sheetView>
  </sheetViews>
  <sheetFormatPr defaultRowHeight="15"/>
  <cols>
    <col min="1" max="1" width="13.42578125" bestFit="1" customWidth="1"/>
    <col min="2" max="2" width="13.7109375" bestFit="1" customWidth="1"/>
    <col min="3" max="3" width="82" bestFit="1" customWidth="1"/>
  </cols>
  <sheetData>
    <row r="1" spans="1:14">
      <c r="A1" t="s">
        <v>86</v>
      </c>
      <c r="B1" t="s">
        <v>382</v>
      </c>
      <c r="C1" t="s">
        <v>87</v>
      </c>
      <c r="D1" t="s">
        <v>70</v>
      </c>
      <c r="E1" t="s">
        <v>483</v>
      </c>
      <c r="H1" t="s">
        <v>0</v>
      </c>
      <c r="I1" t="s">
        <v>1</v>
      </c>
      <c r="J1" t="s">
        <v>2</v>
      </c>
      <c r="K1" t="s">
        <v>3</v>
      </c>
      <c r="L1" t="s">
        <v>4</v>
      </c>
      <c r="M1" t="s">
        <v>5</v>
      </c>
      <c r="N1" t="s">
        <v>481</v>
      </c>
    </row>
    <row r="2" spans="1:14">
      <c r="A2">
        <f>IF(ISNA(VLOOKUP(B2,Groups!B:D,3,FALSE)),IF(ISNA(VLOOKUP(B2,Groups!G:I,3,FALSE)),IF(ISNA(VLOOKUP(B2,Groups!L:N,3,FALSE)),IF(ISNA(VLOOKUP(B2,Groups!Q:S,3,FALSE)),IF(ISNA(VLOOKUP(B2,Groups!V:X,3,FALSE)),"",VLOOKUP(B2,Groups!V:X,3,FALSE)),VLOOKUP(B2,Groups!Q:S,3,FALSE)),VLOOKUP(B2,Groups!L:N,3,FALSE)),VLOOKUP(B2,Groups!G:I,3,FALSE)),VLOOKUP(B2,Groups!B:D,3,FALSE))</f>
        <v>6</v>
      </c>
      <c r="B2">
        <v>1</v>
      </c>
      <c r="C2" t="str">
        <f t="shared" ref="C2:C33" si="0">IF(ISNA(VLOOKUP(B2,Section_1,3,FALSE)),IF(ISNA(VLOOKUP(B2,Section_2,3,FALSE)),IF(ISNA(VLOOKUP(B2,Section_3,3,FALSE)),IF(ISNA(VLOOKUP(B2,Section_4,3,FALSE)),IF(ISNA(VLOOKUP(B2,Section_5,3,FALSE)),"",VLOOKUP(B2,Section_5,3,FALSE)),VLOOKUP(B2,Section_4,3,FALSE)),VLOOKUP(B2,Section_3,3,FALSE)),VLOOKUP(B2,Section_2,3,FALSE)),VLOOKUP(B2,Section_1,3,FALSE))</f>
        <v>Robert Simpson (Jamaica)</v>
      </c>
      <c r="D2" t="str">
        <f>VLOOKUP(C2,Players!B:C,2,FALSE)</f>
        <v>JAM</v>
      </c>
      <c r="E2" t="s">
        <v>517</v>
      </c>
      <c r="H2" s="16">
        <f>IF($C2="","",SUM(COUNTIF('Rink Duplications'!C:C,CONCATENATE("*",$C2,"*")),COUNTIF('Rink Duplications'!J:J,CONCATENATE("*",$C2,"*")),COUNTIF('Rink Duplications'!O:O,CONCATENATE("*",$C2,"*"))))</f>
        <v>2</v>
      </c>
      <c r="I2" s="16">
        <f>IF($C2="","",SUM(COUNTIF('Rink Duplications'!D:D,CONCATENATE("*",$C2,"*")),COUNTIF('Rink Duplications'!K:K,CONCATENATE("*",$C2,"*")),COUNTIF('Rink Duplications'!P:P,CONCATENATE("*",$C2,"*"))))</f>
        <v>1</v>
      </c>
      <c r="J2" s="16">
        <f>IF($C2="","",SUM(COUNTIF('Rink Duplications'!E:E,CONCATENATE("*",$C2,"*")),COUNTIF('Rink Duplications'!L:L,CONCATENATE("*",$C2,"*")),COUNTIF('Rink Duplications'!Q:Q,CONCATENATE("*",$C2,"*"))))</f>
        <v>1</v>
      </c>
      <c r="K2" s="16">
        <f>IF($C2="","",SUM(COUNTIF('Rink Duplications'!F:F,CONCATENATE("*",$C2,"*")),COUNTIF('Rink Duplications'!M:M,CONCATENATE("*",$C2,"*")),COUNTIF('Rink Duplications'!R:R,CONCATENATE("*",$C2,"*"))))</f>
        <v>2</v>
      </c>
      <c r="L2" s="16">
        <f>IF($C2="","",SUM(COUNTIF('Rink Duplications'!G:G,CONCATENATE("*",$C2,"*")),COUNTIF('Rink Duplications'!N:N,CONCATENATE("*",$C2,"*")),COUNTIF('Rink Duplications'!S:S,CONCATENATE("*",$C2,"*"))))</f>
        <v>1</v>
      </c>
      <c r="M2" s="16">
        <f>IF($C2="","",SUM(COUNTIF('Rink Duplications'!H:H,CONCATENATE("*",$C2,"*")),COUNTIF('Rink Duplications'!O:O,CONCATENATE("*",$C2,"*")),COUNTIF('Rink Duplications'!T:T,CONCATENATE("*",$C2,"*"))))</f>
        <v>2</v>
      </c>
      <c r="N2" s="55">
        <f>IF(C2="","",SUM(I2,L2))</f>
        <v>2</v>
      </c>
    </row>
    <row r="3" spans="1:14">
      <c r="A3">
        <f>IF(ISNA(VLOOKUP(B3,Groups!B:D,3,FALSE)),IF(ISNA(VLOOKUP(B3,Groups!G:I,3,FALSE)),IF(ISNA(VLOOKUP(B3,Groups!L:N,3,FALSE)),IF(ISNA(VLOOKUP(B3,Groups!Q:S,3,FALSE)),IF(ISNA(VLOOKUP(B3,Groups!V:X,3,FALSE)),"",VLOOKUP(B3,Groups!V:X,3,FALSE)),VLOOKUP(B3,Groups!Q:S,3,FALSE)),VLOOKUP(B3,Groups!L:N,3,FALSE)),VLOOKUP(B3,Groups!G:I,3,FALSE)),VLOOKUP(B3,Groups!B:D,3,FALSE))</f>
        <v>30</v>
      </c>
      <c r="B3">
        <v>2</v>
      </c>
      <c r="C3" t="str">
        <f>IF(ISNA(VLOOKUP(B3,Section_1,3,FALSE)),IF(ISNA(VLOOKUP(B3,Section_2,3,FALSE)),IF(ISNA(VLOOKUP(B3,Section_3,3,FALSE)),IF(ISNA(VLOOKUP(B3,Section_4,3,FALSE)),IF(ISNA(VLOOKUP(B3,Section_5,3,FALSE)),"",VLOOKUP(B3,Section_5,3,FALSE)),VLOOKUP(B3,Section_4,3,FALSE)),VLOOKUP(B3,Section_3,3,FALSE)),VLOOKUP(B3,Section_2,3,FALSE)),VLOOKUP(B3,Section_1,3,FALSE))</f>
        <v>Ozkan Akar (Turkiye)</v>
      </c>
      <c r="D3" t="str">
        <f>VLOOKUP(C3,Players!B:C,2,FALSE)</f>
        <v>TUR</v>
      </c>
      <c r="E3" t="s">
        <v>517</v>
      </c>
      <c r="H3" s="16">
        <f>IF($C3="","",SUM(COUNTIF('Rink Duplications'!C:C,CONCATENATE("*",$C3,"*")),COUNTIF('Rink Duplications'!J:J,CONCATENATE("*",$C3,"*")),COUNTIF('Rink Duplications'!O:O,CONCATENATE("*",$C3,"*"))))</f>
        <v>2</v>
      </c>
      <c r="I3" s="16">
        <f>IF($C3="","",SUM(COUNTIF('Rink Duplications'!D:D,CONCATENATE("*",$C3,"*")),COUNTIF('Rink Duplications'!K:K,CONCATENATE("*",$C3,"*")),COUNTIF('Rink Duplications'!P:P,CONCATENATE("*",$C3,"*"))))</f>
        <v>2</v>
      </c>
      <c r="J3" s="16">
        <f>IF($C3="","",SUM(COUNTIF('Rink Duplications'!E:E,CONCATENATE("*",$C3,"*")),COUNTIF('Rink Duplications'!L:L,CONCATENATE("*",$C3,"*")),COUNTIF('Rink Duplications'!Q:Q,CONCATENATE("*",$C3,"*"))))</f>
        <v>1</v>
      </c>
      <c r="K3" s="16">
        <f>IF($C3="","",SUM(COUNTIF('Rink Duplications'!F:F,CONCATENATE("*",$C3,"*")),COUNTIF('Rink Duplications'!M:M,CONCATENATE("*",$C3,"*")),COUNTIF('Rink Duplications'!R:R,CONCATENATE("*",$C3,"*"))))</f>
        <v>1</v>
      </c>
      <c r="L3" s="16">
        <f>IF($C3="","",SUM(COUNTIF('Rink Duplications'!G:G,CONCATENATE("*",$C3,"*")),COUNTIF('Rink Duplications'!N:N,CONCATENATE("*",$C3,"*")),COUNTIF('Rink Duplications'!S:S,CONCATENATE("*",$C3,"*"))))</f>
        <v>0</v>
      </c>
      <c r="M3" s="16">
        <f>IF($C3="","",SUM(COUNTIF('Rink Duplications'!H:H,CONCATENATE("*",$C3,"*")),COUNTIF('Rink Duplications'!O:O,CONCATENATE("*",$C3,"*")),COUNTIF('Rink Duplications'!T:T,CONCATENATE("*",$C3,"*"))))</f>
        <v>5</v>
      </c>
      <c r="N3" s="55">
        <f t="shared" ref="N3:N66" si="1">IF(C3="","",SUM(I3,L3))</f>
        <v>2</v>
      </c>
    </row>
    <row r="4" spans="1:14">
      <c r="A4">
        <f>IF(ISNA(VLOOKUP(B4,Groups!B:D,3,FALSE)),IF(ISNA(VLOOKUP(B4,Groups!G:I,3,FALSE)),IF(ISNA(VLOOKUP(B4,Groups!L:N,3,FALSE)),IF(ISNA(VLOOKUP(B4,Groups!Q:S,3,FALSE)),IF(ISNA(VLOOKUP(B4,Groups!V:X,3,FALSE)),"",VLOOKUP(B4,Groups!V:X,3,FALSE)),VLOOKUP(B4,Groups!Q:S,3,FALSE)),VLOOKUP(B4,Groups!L:N,3,FALSE)),VLOOKUP(B4,Groups!G:I,3,FALSE)),VLOOKUP(B4,Groups!B:D,3,FALSE))</f>
        <v>29</v>
      </c>
      <c r="B4">
        <v>3</v>
      </c>
      <c r="C4" t="str">
        <f>IF(ISNA(VLOOKUP(B4,Section_1,3,FALSE)),IF(ISNA(VLOOKUP(B4,Section_2,3,FALSE)),IF(ISNA(VLOOKUP(B4,Section_3,3,FALSE)),IF(ISNA(VLOOKUP(B4,Section_4,3,FALSE)),IF(ISNA(VLOOKUP(B4,Section_5,3,FALSE)),"",VLOOKUP(B4,Section_5,3,FALSE)),VLOOKUP(B4,Section_4,3,FALSE)),VLOOKUP(B4,Section_3,3,FALSE)),VLOOKUP(B4,Section_2,3,FALSE)),VLOOKUP(B4,Section_1,3,FALSE))</f>
        <v>Lai Gon-Lap Stanley (Hong Kong China )</v>
      </c>
      <c r="D4" t="str">
        <f>VLOOKUP(C4,Players!B:C,2,FALSE)</f>
        <v>HKG</v>
      </c>
      <c r="E4" t="s">
        <v>517</v>
      </c>
      <c r="H4" s="16">
        <f>IF($C4="","",SUM(COUNTIF('Rink Duplications'!C:C,CONCATENATE("*",$C4,"*")),COUNTIF('Rink Duplications'!J:J,CONCATENATE("*",$C4,"*")),COUNTIF('Rink Duplications'!O:O,CONCATENATE("*",$C4,"*"))))</f>
        <v>3</v>
      </c>
      <c r="I4" s="16">
        <f>IF($C4="","",SUM(COUNTIF('Rink Duplications'!D:D,CONCATENATE("*",$C4,"*")),COUNTIF('Rink Duplications'!K:K,CONCATENATE("*",$C4,"*")),COUNTIF('Rink Duplications'!P:P,CONCATENATE("*",$C4,"*"))))</f>
        <v>2</v>
      </c>
      <c r="J4" s="16">
        <f>IF($C4="","",SUM(COUNTIF('Rink Duplications'!E:E,CONCATENATE("*",$C4,"*")),COUNTIF('Rink Duplications'!L:L,CONCATENATE("*",$C4,"*")),COUNTIF('Rink Duplications'!Q:Q,CONCATENATE("*",$C4,"*"))))</f>
        <v>2</v>
      </c>
      <c r="K4" s="16">
        <f>IF($C4="","",SUM(COUNTIF('Rink Duplications'!F:F,CONCATENATE("*",$C4,"*")),COUNTIF('Rink Duplications'!M:M,CONCATENATE("*",$C4,"*")),COUNTIF('Rink Duplications'!R:R,CONCATENATE("*",$C4,"*"))))</f>
        <v>1</v>
      </c>
      <c r="L4" s="16">
        <f>IF($C4="","",SUM(COUNTIF('Rink Duplications'!G:G,CONCATENATE("*",$C4,"*")),COUNTIF('Rink Duplications'!N:N,CONCATENATE("*",$C4,"*")),COUNTIF('Rink Duplications'!S:S,CONCATENATE("*",$C4,"*"))))</f>
        <v>0</v>
      </c>
      <c r="M4" s="16">
        <f>IF($C4="","",SUM(COUNTIF('Rink Duplications'!H:H,CONCATENATE("*",$C4,"*")),COUNTIF('Rink Duplications'!O:O,CONCATENATE("*",$C4,"*")),COUNTIF('Rink Duplications'!T:T,CONCATENATE("*",$C4,"*"))))</f>
        <v>3</v>
      </c>
      <c r="N4" s="55">
        <f t="shared" si="1"/>
        <v>2</v>
      </c>
    </row>
    <row r="5" spans="1:14">
      <c r="A5">
        <f>IF(ISNA(VLOOKUP(B5,Groups!B:D,3,FALSE)),IF(ISNA(VLOOKUP(B5,Groups!G:I,3,FALSE)),IF(ISNA(VLOOKUP(B5,Groups!L:N,3,FALSE)),IF(ISNA(VLOOKUP(B5,Groups!Q:S,3,FALSE)),IF(ISNA(VLOOKUP(B5,Groups!V:X,3,FALSE)),"",VLOOKUP(B5,Groups!V:X,3,FALSE)),VLOOKUP(B5,Groups!Q:S,3,FALSE)),VLOOKUP(B5,Groups!L:N,3,FALSE)),VLOOKUP(B5,Groups!G:I,3,FALSE)),VLOOKUP(B5,Groups!B:D,3,FALSE))</f>
        <v>28</v>
      </c>
      <c r="B5">
        <v>4</v>
      </c>
      <c r="C5" t="str">
        <f t="shared" si="0"/>
        <v>Simon Martin (Ireland )</v>
      </c>
      <c r="D5" t="str">
        <f>VLOOKUP(C5,Players!B:C,2,FALSE)</f>
        <v>IRE</v>
      </c>
      <c r="E5" t="s">
        <v>517</v>
      </c>
      <c r="H5" s="16">
        <f>IF($C5="","",SUM(COUNTIF('Rink Duplications'!C:C,CONCATENATE("*",$C5,"*")),COUNTIF('Rink Duplications'!J:J,CONCATENATE("*",$C5,"*")),COUNTIF('Rink Duplications'!O:O,CONCATENATE("*",$C5,"*"))))</f>
        <v>3</v>
      </c>
      <c r="I5" s="16">
        <f>IF($C5="","",SUM(COUNTIF('Rink Duplications'!D:D,CONCATENATE("*",$C5,"*")),COUNTIF('Rink Duplications'!K:K,CONCATENATE("*",$C5,"*")),COUNTIF('Rink Duplications'!P:P,CONCATENATE("*",$C5,"*"))))</f>
        <v>2</v>
      </c>
      <c r="J5" s="16">
        <f>IF($C5="","",SUM(COUNTIF('Rink Duplications'!E:E,CONCATENATE("*",$C5,"*")),COUNTIF('Rink Duplications'!L:L,CONCATENATE("*",$C5,"*")),COUNTIF('Rink Duplications'!Q:Q,CONCATENATE("*",$C5,"*"))))</f>
        <v>1</v>
      </c>
      <c r="K5" s="16">
        <f>IF($C5="","",SUM(COUNTIF('Rink Duplications'!F:F,CONCATENATE("*",$C5,"*")),COUNTIF('Rink Duplications'!M:M,CONCATENATE("*",$C5,"*")),COUNTIF('Rink Duplications'!R:R,CONCATENATE("*",$C5,"*"))))</f>
        <v>1</v>
      </c>
      <c r="L5" s="16">
        <f>IF($C5="","",SUM(COUNTIF('Rink Duplications'!G:G,CONCATENATE("*",$C5,"*")),COUNTIF('Rink Duplications'!N:N,CONCATENATE("*",$C5,"*")),COUNTIF('Rink Duplications'!S:S,CONCATENATE("*",$C5,"*"))))</f>
        <v>1</v>
      </c>
      <c r="M5" s="16">
        <f>IF($C5="","",SUM(COUNTIF('Rink Duplications'!H:H,CONCATENATE("*",$C5,"*")),COUNTIF('Rink Duplications'!O:O,CONCATENATE("*",$C5,"*")),COUNTIF('Rink Duplications'!T:T,CONCATENATE("*",$C5,"*"))))</f>
        <v>1</v>
      </c>
      <c r="N5" s="55">
        <f t="shared" si="1"/>
        <v>3</v>
      </c>
    </row>
    <row r="6" spans="1:14">
      <c r="A6">
        <f>IF(ISNA(VLOOKUP(B6,Groups!B:D,3,FALSE)),IF(ISNA(VLOOKUP(B6,Groups!G:I,3,FALSE)),IF(ISNA(VLOOKUP(B6,Groups!L:N,3,FALSE)),IF(ISNA(VLOOKUP(B6,Groups!Q:S,3,FALSE)),IF(ISNA(VLOOKUP(B6,Groups!V:X,3,FALSE)),"",VLOOKUP(B6,Groups!V:X,3,FALSE)),VLOOKUP(B6,Groups!Q:S,3,FALSE)),VLOOKUP(B6,Groups!L:N,3,FALSE)),VLOOKUP(B6,Groups!G:I,3,FALSE)),VLOOKUP(B6,Groups!B:D,3,FALSE))</f>
        <v>25</v>
      </c>
      <c r="B6">
        <v>5</v>
      </c>
      <c r="C6" t="str">
        <f t="shared" si="0"/>
        <v>Loren Dion (USA)</v>
      </c>
      <c r="D6" t="str">
        <f>VLOOKUP(C6,Players!B:C,2,FALSE)</f>
        <v>USA</v>
      </c>
      <c r="E6" t="s">
        <v>517</v>
      </c>
      <c r="H6" s="16">
        <f>IF($C6="","",SUM(COUNTIF('Rink Duplications'!C:C,CONCATENATE("*",$C6,"*")),COUNTIF('Rink Duplications'!J:J,CONCATENATE("*",$C6,"*")),COUNTIF('Rink Duplications'!O:O,CONCATENATE("*",$C6,"*"))))</f>
        <v>3</v>
      </c>
      <c r="I6" s="16">
        <f>IF($C6="","",SUM(COUNTIF('Rink Duplications'!D:D,CONCATENATE("*",$C6,"*")),COUNTIF('Rink Duplications'!K:K,CONCATENATE("*",$C6,"*")),COUNTIF('Rink Duplications'!P:P,CONCATENATE("*",$C6,"*"))))</f>
        <v>1</v>
      </c>
      <c r="J6" s="16">
        <f>IF($C6="","",SUM(COUNTIF('Rink Duplications'!E:E,CONCATENATE("*",$C6,"*")),COUNTIF('Rink Duplications'!L:L,CONCATENATE("*",$C6,"*")),COUNTIF('Rink Duplications'!Q:Q,CONCATENATE("*",$C6,"*"))))</f>
        <v>3</v>
      </c>
      <c r="K6" s="16">
        <f>IF($C6="","",SUM(COUNTIF('Rink Duplications'!F:F,CONCATENATE("*",$C6,"*")),COUNTIF('Rink Duplications'!M:M,CONCATENATE("*",$C6,"*")),COUNTIF('Rink Duplications'!R:R,CONCATENATE("*",$C6,"*"))))</f>
        <v>0</v>
      </c>
      <c r="L6" s="16">
        <f>IF($C6="","",SUM(COUNTIF('Rink Duplications'!G:G,CONCATENATE("*",$C6,"*")),COUNTIF('Rink Duplications'!N:N,CONCATENATE("*",$C6,"*")),COUNTIF('Rink Duplications'!S:S,CONCATENATE("*",$C6,"*"))))</f>
        <v>1</v>
      </c>
      <c r="M6" s="16">
        <f>IF($C6="","",SUM(COUNTIF('Rink Duplications'!H:H,CONCATENATE("*",$C6,"*")),COUNTIF('Rink Duplications'!O:O,CONCATENATE("*",$C6,"*")),COUNTIF('Rink Duplications'!T:T,CONCATENATE("*",$C6,"*"))))</f>
        <v>3</v>
      </c>
      <c r="N6" s="55">
        <f t="shared" si="1"/>
        <v>2</v>
      </c>
    </row>
    <row r="7" spans="1:14">
      <c r="A7">
        <f>IF(ISNA(VLOOKUP(B7,Groups!B:D,3,FALSE)),IF(ISNA(VLOOKUP(B7,Groups!G:I,3,FALSE)),IF(ISNA(VLOOKUP(B7,Groups!L:N,3,FALSE)),IF(ISNA(VLOOKUP(B7,Groups!Q:S,3,FALSE)),IF(ISNA(VLOOKUP(B7,Groups!V:X,3,FALSE)),"",VLOOKUP(B7,Groups!V:X,3,FALSE)),VLOOKUP(B7,Groups!Q:S,3,FALSE)),VLOOKUP(B7,Groups!L:N,3,FALSE)),VLOOKUP(B7,Groups!G:I,3,FALSE)),VLOOKUP(B7,Groups!B:D,3,FALSE))</f>
        <v>18</v>
      </c>
      <c r="B7">
        <v>6</v>
      </c>
      <c r="C7" t="str">
        <f t="shared" si="0"/>
        <v>Ray Pearse (Australia)</v>
      </c>
      <c r="D7" t="str">
        <f>VLOOKUP(C7,Players!B:C,2,FALSE)</f>
        <v>AUS</v>
      </c>
      <c r="E7" t="s">
        <v>517</v>
      </c>
      <c r="H7" s="16">
        <f>IF($C7="","",SUM(COUNTIF('Rink Duplications'!C:C,CONCATENATE("*",$C7,"*")),COUNTIF('Rink Duplications'!J:J,CONCATENATE("*",$C7,"*")),COUNTIF('Rink Duplications'!O:O,CONCATENATE("*",$C7,"*"))))</f>
        <v>3</v>
      </c>
      <c r="I7" s="16">
        <f>IF($C7="","",SUM(COUNTIF('Rink Duplications'!D:D,CONCATENATE("*",$C7,"*")),COUNTIF('Rink Duplications'!K:K,CONCATENATE("*",$C7,"*")),COUNTIF('Rink Duplications'!P:P,CONCATENATE("*",$C7,"*"))))</f>
        <v>1</v>
      </c>
      <c r="J7" s="16">
        <f>IF($C7="","",SUM(COUNTIF('Rink Duplications'!E:E,CONCATENATE("*",$C7,"*")),COUNTIF('Rink Duplications'!L:L,CONCATENATE("*",$C7,"*")),COUNTIF('Rink Duplications'!Q:Q,CONCATENATE("*",$C7,"*"))))</f>
        <v>1</v>
      </c>
      <c r="K7" s="16">
        <f>IF($C7="","",SUM(COUNTIF('Rink Duplications'!F:F,CONCATENATE("*",$C7,"*")),COUNTIF('Rink Duplications'!M:M,CONCATENATE("*",$C7,"*")),COUNTIF('Rink Duplications'!R:R,CONCATENATE("*",$C7,"*"))))</f>
        <v>0</v>
      </c>
      <c r="L7" s="16">
        <f>IF($C7="","",SUM(COUNTIF('Rink Duplications'!G:G,CONCATENATE("*",$C7,"*")),COUNTIF('Rink Duplications'!N:N,CONCATENATE("*",$C7,"*")),COUNTIF('Rink Duplications'!S:S,CONCATENATE("*",$C7,"*"))))</f>
        <v>3</v>
      </c>
      <c r="M7" s="16">
        <f>IF($C7="","",SUM(COUNTIF('Rink Duplications'!H:H,CONCATENATE("*",$C7,"*")),COUNTIF('Rink Duplications'!O:O,CONCATENATE("*",$C7,"*")),COUNTIF('Rink Duplications'!T:T,CONCATENATE("*",$C7,"*"))))</f>
        <v>2</v>
      </c>
      <c r="N7" s="55">
        <f t="shared" si="1"/>
        <v>4</v>
      </c>
    </row>
    <row r="8" spans="1:14">
      <c r="A8">
        <f>IF(ISNA(VLOOKUP(B8,Groups!B:D,3,FALSE)),IF(ISNA(VLOOKUP(B8,Groups!G:I,3,FALSE)),IF(ISNA(VLOOKUP(B8,Groups!L:N,3,FALSE)),IF(ISNA(VLOOKUP(B8,Groups!Q:S,3,FALSE)),IF(ISNA(VLOOKUP(B8,Groups!V:X,3,FALSE)),"",VLOOKUP(B8,Groups!V:X,3,FALSE)),VLOOKUP(B8,Groups!Q:S,3,FALSE)),VLOOKUP(B8,Groups!L:N,3,FALSE)),VLOOKUP(B8,Groups!G:I,3,FALSE)),VLOOKUP(B8,Groups!B:D,3,FALSE))</f>
        <v>14</v>
      </c>
      <c r="B8">
        <v>7</v>
      </c>
      <c r="C8" t="str">
        <f t="shared" si="0"/>
        <v>Jordy Jones (Norfolk Island)</v>
      </c>
      <c r="D8" t="str">
        <f>VLOOKUP(C8,Players!B:C,2,FALSE)</f>
        <v>NFK</v>
      </c>
      <c r="E8" t="s">
        <v>518</v>
      </c>
      <c r="H8" s="16">
        <f>IF($C8="","",SUM(COUNTIF('Rink Duplications'!C:C,CONCATENATE("*",$C8,"*")),COUNTIF('Rink Duplications'!J:J,CONCATENATE("*",$C8,"*")),COUNTIF('Rink Duplications'!O:O,CONCATENATE("*",$C8,"*"))))</f>
        <v>1</v>
      </c>
      <c r="I8" s="16">
        <f>IF($C8="","",SUM(COUNTIF('Rink Duplications'!D:D,CONCATENATE("*",$C8,"*")),COUNTIF('Rink Duplications'!K:K,CONCATENATE("*",$C8,"*")),COUNTIF('Rink Duplications'!P:P,CONCATENATE("*",$C8,"*"))))</f>
        <v>2</v>
      </c>
      <c r="J8" s="16">
        <f>IF($C8="","",SUM(COUNTIF('Rink Duplications'!E:E,CONCATENATE("*",$C8,"*")),COUNTIF('Rink Duplications'!L:L,CONCATENATE("*",$C8,"*")),COUNTIF('Rink Duplications'!Q:Q,CONCATENATE("*",$C8,"*"))))</f>
        <v>1</v>
      </c>
      <c r="K8" s="16">
        <f>IF($C8="","",SUM(COUNTIF('Rink Duplications'!F:F,CONCATENATE("*",$C8,"*")),COUNTIF('Rink Duplications'!M:M,CONCATENATE("*",$C8,"*")),COUNTIF('Rink Duplications'!R:R,CONCATENATE("*",$C8,"*"))))</f>
        <v>4</v>
      </c>
      <c r="L8" s="16">
        <f>IF($C8="","",SUM(COUNTIF('Rink Duplications'!G:G,CONCATENATE("*",$C8,"*")),COUNTIF('Rink Duplications'!N:N,CONCATENATE("*",$C8,"*")),COUNTIF('Rink Duplications'!S:S,CONCATENATE("*",$C8,"*"))))</f>
        <v>2</v>
      </c>
      <c r="M8" s="16">
        <f>IF($C8="","",SUM(COUNTIF('Rink Duplications'!H:H,CONCATENATE("*",$C8,"*")),COUNTIF('Rink Duplications'!O:O,CONCATENATE("*",$C8,"*")),COUNTIF('Rink Duplications'!T:T,CONCATENATE("*",$C8,"*"))))</f>
        <v>0</v>
      </c>
      <c r="N8" s="55">
        <f t="shared" si="1"/>
        <v>4</v>
      </c>
    </row>
    <row r="9" spans="1:14">
      <c r="A9">
        <f>IF(ISNA(VLOOKUP(B9,Groups!B:D,3,FALSE)),IF(ISNA(VLOOKUP(B9,Groups!G:I,3,FALSE)),IF(ISNA(VLOOKUP(B9,Groups!L:N,3,FALSE)),IF(ISNA(VLOOKUP(B9,Groups!Q:S,3,FALSE)),IF(ISNA(VLOOKUP(B9,Groups!V:X,3,FALSE)),"",VLOOKUP(B9,Groups!V:X,3,FALSE)),VLOOKUP(B9,Groups!Q:S,3,FALSE)),VLOOKUP(B9,Groups!L:N,3,FALSE)),VLOOKUP(B9,Groups!G:I,3,FALSE)),VLOOKUP(B9,Groups!B:D,3,FALSE))</f>
        <v>3</v>
      </c>
      <c r="B9">
        <v>8</v>
      </c>
      <c r="C9" t="str">
        <f t="shared" si="0"/>
        <v>Chiu Pok Man (Singapore )</v>
      </c>
      <c r="D9" t="str">
        <f>VLOOKUP(C9,Players!B:C,2,FALSE)</f>
        <v>SGP</v>
      </c>
      <c r="E9" t="s">
        <v>518</v>
      </c>
      <c r="H9" s="16">
        <f>IF($C9="","",SUM(COUNTIF('Rink Duplications'!C:C,CONCATENATE("*",$C9,"*")),COUNTIF('Rink Duplications'!J:J,CONCATENATE("*",$C9,"*")),COUNTIF('Rink Duplications'!O:O,CONCATENATE("*",$C9,"*"))))</f>
        <v>2</v>
      </c>
      <c r="I9" s="16">
        <f>IF($C9="","",SUM(COUNTIF('Rink Duplications'!D:D,CONCATENATE("*",$C9,"*")),COUNTIF('Rink Duplications'!K:K,CONCATENATE("*",$C9,"*")),COUNTIF('Rink Duplications'!P:P,CONCATENATE("*",$C9,"*"))))</f>
        <v>1</v>
      </c>
      <c r="J9" s="16">
        <f>IF($C9="","",SUM(COUNTIF('Rink Duplications'!E:E,CONCATENATE("*",$C9,"*")),COUNTIF('Rink Duplications'!L:L,CONCATENATE("*",$C9,"*")),COUNTIF('Rink Duplications'!Q:Q,CONCATENATE("*",$C9,"*"))))</f>
        <v>3</v>
      </c>
      <c r="K9" s="16">
        <f>IF($C9="","",SUM(COUNTIF('Rink Duplications'!F:F,CONCATENATE("*",$C9,"*")),COUNTIF('Rink Duplications'!M:M,CONCATENATE("*",$C9,"*")),COUNTIF('Rink Duplications'!R:R,CONCATENATE("*",$C9,"*"))))</f>
        <v>1</v>
      </c>
      <c r="L9" s="16">
        <f>IF($C9="","",SUM(COUNTIF('Rink Duplications'!G:G,CONCATENATE("*",$C9,"*")),COUNTIF('Rink Duplications'!N:N,CONCATENATE("*",$C9,"*")),COUNTIF('Rink Duplications'!S:S,CONCATENATE("*",$C9,"*"))))</f>
        <v>1</v>
      </c>
      <c r="M9" s="16">
        <f>IF($C9="","",SUM(COUNTIF('Rink Duplications'!H:H,CONCATENATE("*",$C9,"*")),COUNTIF('Rink Duplications'!O:O,CONCATENATE("*",$C9,"*")),COUNTIF('Rink Duplications'!T:T,CONCATENATE("*",$C9,"*"))))</f>
        <v>2</v>
      </c>
      <c r="N9" s="55">
        <f t="shared" si="1"/>
        <v>2</v>
      </c>
    </row>
    <row r="10" spans="1:14">
      <c r="A10">
        <f>IF(ISNA(VLOOKUP(B10,Groups!B:D,3,FALSE)),IF(ISNA(VLOOKUP(B10,Groups!G:I,3,FALSE)),IF(ISNA(VLOOKUP(B10,Groups!L:N,3,FALSE)),IF(ISNA(VLOOKUP(B10,Groups!Q:S,3,FALSE)),IF(ISNA(VLOOKUP(B10,Groups!V:X,3,FALSE)),"",VLOOKUP(B10,Groups!V:X,3,FALSE)),VLOOKUP(B10,Groups!Q:S,3,FALSE)),VLOOKUP(B10,Groups!L:N,3,FALSE)),VLOOKUP(B10,Groups!G:I,3,FALSE)),VLOOKUP(B10,Groups!B:D,3,FALSE))</f>
        <v>23</v>
      </c>
      <c r="B10">
        <v>9</v>
      </c>
      <c r="C10" t="str">
        <f t="shared" si="0"/>
        <v>Peter Ellul (Malta)</v>
      </c>
      <c r="D10" t="str">
        <f>VLOOKUP(C10,Players!B:C,2,FALSE)</f>
        <v>MLT</v>
      </c>
      <c r="E10" t="s">
        <v>518</v>
      </c>
      <c r="H10" s="16">
        <f>IF($C10="","",SUM(COUNTIF('Rink Duplications'!C:C,CONCATENATE("*",$C10,"*")),COUNTIF('Rink Duplications'!J:J,CONCATENATE("*",$C10,"*")),COUNTIF('Rink Duplications'!O:O,CONCATENATE("*",$C10,"*"))))</f>
        <v>0</v>
      </c>
      <c r="I10" s="16">
        <f>IF($C10="","",SUM(COUNTIF('Rink Duplications'!D:D,CONCATENATE("*",$C10,"*")),COUNTIF('Rink Duplications'!K:K,CONCATENATE("*",$C10,"*")),COUNTIF('Rink Duplications'!P:P,CONCATENATE("*",$C10,"*"))))</f>
        <v>0</v>
      </c>
      <c r="J10" s="16">
        <f>IF($C10="","",SUM(COUNTIF('Rink Duplications'!E:E,CONCATENATE("*",$C10,"*")),COUNTIF('Rink Duplications'!L:L,CONCATENATE("*",$C10,"*")),COUNTIF('Rink Duplications'!Q:Q,CONCATENATE("*",$C10,"*"))))</f>
        <v>4</v>
      </c>
      <c r="K10" s="16">
        <f>IF($C10="","",SUM(COUNTIF('Rink Duplications'!F:F,CONCATENATE("*",$C10,"*")),COUNTIF('Rink Duplications'!M:M,CONCATENATE("*",$C10,"*")),COUNTIF('Rink Duplications'!R:R,CONCATENATE("*",$C10,"*"))))</f>
        <v>2</v>
      </c>
      <c r="L10" s="16">
        <f>IF($C10="","",SUM(COUNTIF('Rink Duplications'!G:G,CONCATENATE("*",$C10,"*")),COUNTIF('Rink Duplications'!N:N,CONCATENATE("*",$C10,"*")),COUNTIF('Rink Duplications'!S:S,CONCATENATE("*",$C10,"*"))))</f>
        <v>2</v>
      </c>
      <c r="M10" s="16">
        <f>IF($C10="","",SUM(COUNTIF('Rink Duplications'!H:H,CONCATENATE("*",$C10,"*")),COUNTIF('Rink Duplications'!O:O,CONCATENATE("*",$C10,"*")),COUNTIF('Rink Duplications'!T:T,CONCATENATE("*",$C10,"*"))))</f>
        <v>1</v>
      </c>
      <c r="N10" s="55">
        <f t="shared" si="1"/>
        <v>2</v>
      </c>
    </row>
    <row r="11" spans="1:14">
      <c r="A11">
        <f>IF(ISNA(VLOOKUP(B11,Groups!B:D,3,FALSE)),IF(ISNA(VLOOKUP(B11,Groups!G:I,3,FALSE)),IF(ISNA(VLOOKUP(B11,Groups!L:N,3,FALSE)),IF(ISNA(VLOOKUP(B11,Groups!Q:S,3,FALSE)),IF(ISNA(VLOOKUP(B11,Groups!V:X,3,FALSE)),"",VLOOKUP(B11,Groups!V:X,3,FALSE)),VLOOKUP(B11,Groups!Q:S,3,FALSE)),VLOOKUP(B11,Groups!L:N,3,FALSE)),VLOOKUP(B11,Groups!G:I,3,FALSE)),VLOOKUP(B11,Groups!B:D,3,FALSE))</f>
        <v>4</v>
      </c>
      <c r="B11">
        <v>10</v>
      </c>
      <c r="C11" t="str">
        <f t="shared" si="0"/>
        <v>Derek Boswell (Jersey)</v>
      </c>
      <c r="D11" t="str">
        <f>VLOOKUP(C11,Players!B:C,2,FALSE)</f>
        <v>JER</v>
      </c>
      <c r="E11" t="s">
        <v>518</v>
      </c>
      <c r="H11" s="16">
        <f>IF($C11="","",SUM(COUNTIF('Rink Duplications'!C:C,CONCATENATE("*",$C11,"*")),COUNTIF('Rink Duplications'!J:J,CONCATENATE("*",$C11,"*")),COUNTIF('Rink Duplications'!O:O,CONCATENATE("*",$C11,"*"))))</f>
        <v>2</v>
      </c>
      <c r="I11" s="16">
        <f>IF($C11="","",SUM(COUNTIF('Rink Duplications'!D:D,CONCATENATE("*",$C11,"*")),COUNTIF('Rink Duplications'!K:K,CONCATENATE("*",$C11,"*")),COUNTIF('Rink Duplications'!P:P,CONCATENATE("*",$C11,"*"))))</f>
        <v>1</v>
      </c>
      <c r="J11" s="16">
        <f>IF($C11="","",SUM(COUNTIF('Rink Duplications'!E:E,CONCATENATE("*",$C11,"*")),COUNTIF('Rink Duplications'!L:L,CONCATENATE("*",$C11,"*")),COUNTIF('Rink Duplications'!Q:Q,CONCATENATE("*",$C11,"*"))))</f>
        <v>2</v>
      </c>
      <c r="K11" s="16">
        <f>IF($C11="","",SUM(COUNTIF('Rink Duplications'!F:F,CONCATENATE("*",$C11,"*")),COUNTIF('Rink Duplications'!M:M,CONCATENATE("*",$C11,"*")),COUNTIF('Rink Duplications'!R:R,CONCATENATE("*",$C11,"*"))))</f>
        <v>3</v>
      </c>
      <c r="L11" s="16">
        <f>IF($C11="","",SUM(COUNTIF('Rink Duplications'!G:G,CONCATENATE("*",$C11,"*")),COUNTIF('Rink Duplications'!N:N,CONCATENATE("*",$C11,"*")),COUNTIF('Rink Duplications'!S:S,CONCATENATE("*",$C11,"*"))))</f>
        <v>1</v>
      </c>
      <c r="M11" s="16">
        <f>IF($C11="","",SUM(COUNTIF('Rink Duplications'!H:H,CONCATENATE("*",$C11,"*")),COUNTIF('Rink Duplications'!O:O,CONCATENATE("*",$C11,"*")),COUNTIF('Rink Duplications'!T:T,CONCATENATE("*",$C11,"*"))))</f>
        <v>1</v>
      </c>
      <c r="N11" s="55">
        <f t="shared" si="1"/>
        <v>2</v>
      </c>
    </row>
    <row r="12" spans="1:14">
      <c r="A12">
        <f>IF(ISNA(VLOOKUP(B12,Groups!B:D,3,FALSE)),IF(ISNA(VLOOKUP(B12,Groups!G:I,3,FALSE)),IF(ISNA(VLOOKUP(B12,Groups!L:N,3,FALSE)),IF(ISNA(VLOOKUP(B12,Groups!Q:S,3,FALSE)),IF(ISNA(VLOOKUP(B12,Groups!V:X,3,FALSE)),"",VLOOKUP(B12,Groups!V:X,3,FALSE)),VLOOKUP(B12,Groups!Q:S,3,FALSE)),VLOOKUP(B12,Groups!L:N,3,FALSE)),VLOOKUP(B12,Groups!G:I,3,FALSE)),VLOOKUP(B12,Groups!B:D,3,FALSE))</f>
        <v>19</v>
      </c>
      <c r="B12">
        <v>11</v>
      </c>
      <c r="C12" t="str">
        <f t="shared" si="0"/>
        <v>Peter Bonsor (Spain)</v>
      </c>
      <c r="D12" t="str">
        <f>VLOOKUP(C12,Players!B:C,2,FALSE)</f>
        <v>ESP</v>
      </c>
      <c r="E12" t="s">
        <v>518</v>
      </c>
      <c r="H12" s="16">
        <f>IF($C12="","",SUM(COUNTIF('Rink Duplications'!C:C,CONCATENATE("*",$C12,"*")),COUNTIF('Rink Duplications'!J:J,CONCATENATE("*",$C12,"*")),COUNTIF('Rink Duplications'!O:O,CONCATENATE("*",$C12,"*"))))</f>
        <v>3</v>
      </c>
      <c r="I12" s="16">
        <f>IF($C12="","",SUM(COUNTIF('Rink Duplications'!D:D,CONCATENATE("*",$C12,"*")),COUNTIF('Rink Duplications'!K:K,CONCATENATE("*",$C12,"*")),COUNTIF('Rink Duplications'!P:P,CONCATENATE("*",$C12,"*"))))</f>
        <v>0</v>
      </c>
      <c r="J12" s="16">
        <f>IF($C12="","",SUM(COUNTIF('Rink Duplications'!E:E,CONCATENATE("*",$C12,"*")),COUNTIF('Rink Duplications'!L:L,CONCATENATE("*",$C12,"*")),COUNTIF('Rink Duplications'!Q:Q,CONCATENATE("*",$C12,"*"))))</f>
        <v>2</v>
      </c>
      <c r="K12" s="16">
        <f>IF($C12="","",SUM(COUNTIF('Rink Duplications'!F:F,CONCATENATE("*",$C12,"*")),COUNTIF('Rink Duplications'!M:M,CONCATENATE("*",$C12,"*")),COUNTIF('Rink Duplications'!R:R,CONCATENATE("*",$C12,"*"))))</f>
        <v>2</v>
      </c>
      <c r="L12" s="16">
        <f>IF($C12="","",SUM(COUNTIF('Rink Duplications'!G:G,CONCATENATE("*",$C12,"*")),COUNTIF('Rink Duplications'!N:N,CONCATENATE("*",$C12,"*")),COUNTIF('Rink Duplications'!S:S,CONCATENATE("*",$C12,"*"))))</f>
        <v>2</v>
      </c>
      <c r="M12" s="16">
        <f>IF($C12="","",SUM(COUNTIF('Rink Duplications'!H:H,CONCATENATE("*",$C12,"*")),COUNTIF('Rink Duplications'!O:O,CONCATENATE("*",$C12,"*")),COUNTIF('Rink Duplications'!T:T,CONCATENATE("*",$C12,"*"))))</f>
        <v>2</v>
      </c>
      <c r="N12" s="55">
        <f t="shared" si="1"/>
        <v>2</v>
      </c>
    </row>
    <row r="13" spans="1:14">
      <c r="A13">
        <f>IF(ISNA(VLOOKUP(B13,Groups!B:D,3,FALSE)),IF(ISNA(VLOOKUP(B13,Groups!G:I,3,FALSE)),IF(ISNA(VLOOKUP(B13,Groups!L:N,3,FALSE)),IF(ISNA(VLOOKUP(B13,Groups!Q:S,3,FALSE)),IF(ISNA(VLOOKUP(B13,Groups!V:X,3,FALSE)),"",VLOOKUP(B13,Groups!V:X,3,FALSE)),VLOOKUP(B13,Groups!Q:S,3,FALSE)),VLOOKUP(B13,Groups!L:N,3,FALSE)),VLOOKUP(B13,Groups!G:I,3,FALSE)),VLOOKUP(B13,Groups!B:D,3,FALSE))</f>
        <v>1</v>
      </c>
      <c r="B13">
        <v>12</v>
      </c>
      <c r="C13" t="str">
        <f t="shared" si="0"/>
        <v>Izzat Shameer Dzulkeple (Malaysia )</v>
      </c>
      <c r="D13" t="str">
        <f>VLOOKUP(C13,Players!B:C,2,FALSE)</f>
        <v>MAS</v>
      </c>
      <c r="E13" t="s">
        <v>518</v>
      </c>
      <c r="H13" s="16">
        <f>IF($C13="","",SUM(COUNTIF('Rink Duplications'!C:C,CONCATENATE("*",$C13,"*")),COUNTIF('Rink Duplications'!J:J,CONCATENATE("*",$C13,"*")),COUNTIF('Rink Duplications'!O:O,CONCATENATE("*",$C13,"*"))))</f>
        <v>3</v>
      </c>
      <c r="I13" s="16">
        <f>IF($C13="","",SUM(COUNTIF('Rink Duplications'!D:D,CONCATENATE("*",$C13,"*")),COUNTIF('Rink Duplications'!K:K,CONCATENATE("*",$C13,"*")),COUNTIF('Rink Duplications'!P:P,CONCATENATE("*",$C13,"*"))))</f>
        <v>2</v>
      </c>
      <c r="J13" s="16">
        <f>IF($C13="","",SUM(COUNTIF('Rink Duplications'!E:E,CONCATENATE("*",$C13,"*")),COUNTIF('Rink Duplications'!L:L,CONCATENATE("*",$C13,"*")),COUNTIF('Rink Duplications'!Q:Q,CONCATENATE("*",$C13,"*"))))</f>
        <v>0</v>
      </c>
      <c r="K13" s="16">
        <f>IF($C13="","",SUM(COUNTIF('Rink Duplications'!F:F,CONCATENATE("*",$C13,"*")),COUNTIF('Rink Duplications'!M:M,CONCATENATE("*",$C13,"*")),COUNTIF('Rink Duplications'!R:R,CONCATENATE("*",$C13,"*"))))</f>
        <v>2</v>
      </c>
      <c r="L13" s="16">
        <f>IF($C13="","",SUM(COUNTIF('Rink Duplications'!G:G,CONCATENATE("*",$C13,"*")),COUNTIF('Rink Duplications'!N:N,CONCATENATE("*",$C13,"*")),COUNTIF('Rink Duplications'!S:S,CONCATENATE("*",$C13,"*"))))</f>
        <v>1</v>
      </c>
      <c r="M13" s="16">
        <f>IF($C13="","",SUM(COUNTIF('Rink Duplications'!H:H,CONCATENATE("*",$C13,"*")),COUNTIF('Rink Duplications'!O:O,CONCATENATE("*",$C13,"*")),COUNTIF('Rink Duplications'!T:T,CONCATENATE("*",$C13,"*"))))</f>
        <v>2</v>
      </c>
      <c r="N13" s="55">
        <f t="shared" si="1"/>
        <v>3</v>
      </c>
    </row>
    <row r="14" spans="1:14">
      <c r="A14">
        <f>IF(ISNA(VLOOKUP(B14,Groups!B:D,3,FALSE)),IF(ISNA(VLOOKUP(B14,Groups!G:I,3,FALSE)),IF(ISNA(VLOOKUP(B14,Groups!L:N,3,FALSE)),IF(ISNA(VLOOKUP(B14,Groups!Q:S,3,FALSE)),IF(ISNA(VLOOKUP(B14,Groups!V:X,3,FALSE)),"",VLOOKUP(B14,Groups!V:X,3,FALSE)),VLOOKUP(B14,Groups!Q:S,3,FALSE)),VLOOKUP(B14,Groups!L:N,3,FALSE)),VLOOKUP(B14,Groups!G:I,3,FALSE)),VLOOKUP(B14,Groups!B:D,3,FALSE))</f>
        <v>20</v>
      </c>
      <c r="B14">
        <v>13</v>
      </c>
      <c r="C14" t="str">
        <f t="shared" si="0"/>
        <v>Beat Matti (Switzerland )</v>
      </c>
      <c r="D14" t="str">
        <f>VLOOKUP(C14,Players!B:C,2,FALSE)</f>
        <v>SWI</v>
      </c>
      <c r="E14" t="s">
        <v>519</v>
      </c>
      <c r="H14" s="16">
        <f>IF($C14="","",SUM(COUNTIF('Rink Duplications'!C:C,CONCATENATE("*",$C14,"*")),COUNTIF('Rink Duplications'!J:J,CONCATENATE("*",$C14,"*")),COUNTIF('Rink Duplications'!O:O,CONCATENATE("*",$C14,"*"))))</f>
        <v>2</v>
      </c>
      <c r="I14" s="16">
        <f>IF($C14="","",SUM(COUNTIF('Rink Duplications'!D:D,CONCATENATE("*",$C14,"*")),COUNTIF('Rink Duplications'!K:K,CONCATENATE("*",$C14,"*")),COUNTIF('Rink Duplications'!P:P,CONCATENATE("*",$C14,"*"))))</f>
        <v>2</v>
      </c>
      <c r="J14" s="16">
        <f>IF($C14="","",SUM(COUNTIF('Rink Duplications'!E:E,CONCATENATE("*",$C14,"*")),COUNTIF('Rink Duplications'!L:L,CONCATENATE("*",$C14,"*")),COUNTIF('Rink Duplications'!Q:Q,CONCATENATE("*",$C14,"*"))))</f>
        <v>2</v>
      </c>
      <c r="K14" s="16">
        <f>IF($C14="","",SUM(COUNTIF('Rink Duplications'!F:F,CONCATENATE("*",$C14,"*")),COUNTIF('Rink Duplications'!M:M,CONCATENATE("*",$C14,"*")),COUNTIF('Rink Duplications'!R:R,CONCATENATE("*",$C14,"*"))))</f>
        <v>0</v>
      </c>
      <c r="L14" s="16">
        <f>IF($C14="","",SUM(COUNTIF('Rink Duplications'!G:G,CONCATENATE("*",$C14,"*")),COUNTIF('Rink Duplications'!N:N,CONCATENATE("*",$C14,"*")),COUNTIF('Rink Duplications'!S:S,CONCATENATE("*",$C14,"*"))))</f>
        <v>3</v>
      </c>
      <c r="M14" s="16">
        <f>IF($C14="","",SUM(COUNTIF('Rink Duplications'!H:H,CONCATENATE("*",$C14,"*")),COUNTIF('Rink Duplications'!O:O,CONCATENATE("*",$C14,"*")),COUNTIF('Rink Duplications'!T:T,CONCATENATE("*",$C14,"*"))))</f>
        <v>1</v>
      </c>
      <c r="N14" s="55">
        <f t="shared" si="1"/>
        <v>5</v>
      </c>
    </row>
    <row r="15" spans="1:14">
      <c r="A15">
        <f>IF(ISNA(VLOOKUP(B15,Groups!B:D,3,FALSE)),IF(ISNA(VLOOKUP(B15,Groups!G:I,3,FALSE)),IF(ISNA(VLOOKUP(B15,Groups!L:N,3,FALSE)),IF(ISNA(VLOOKUP(B15,Groups!Q:S,3,FALSE)),IF(ISNA(VLOOKUP(B15,Groups!V:X,3,FALSE)),"",VLOOKUP(B15,Groups!V:X,3,FALSE)),VLOOKUP(B15,Groups!Q:S,3,FALSE)),VLOOKUP(B15,Groups!L:N,3,FALSE)),VLOOKUP(B15,Groups!G:I,3,FALSE)),VLOOKUP(B15,Groups!B:D,3,FALSE))</f>
        <v>10</v>
      </c>
      <c r="B15">
        <v>14</v>
      </c>
      <c r="C15" t="str">
        <f t="shared" si="0"/>
        <v>Jason Greenslade (Guernsey )</v>
      </c>
      <c r="D15" t="str">
        <f>VLOOKUP(C15,Players!B:C,2,FALSE)</f>
        <v>GGY</v>
      </c>
      <c r="E15" t="s">
        <v>519</v>
      </c>
      <c r="H15" s="16">
        <f>IF($C15="","",SUM(COUNTIF('Rink Duplications'!C:C,CONCATENATE("*",$C15,"*")),COUNTIF('Rink Duplications'!J:J,CONCATENATE("*",$C15,"*")),COUNTIF('Rink Duplications'!O:O,CONCATENATE("*",$C15,"*"))))</f>
        <v>0</v>
      </c>
      <c r="I15" s="16">
        <f>IF($C15="","",SUM(COUNTIF('Rink Duplications'!D:D,CONCATENATE("*",$C15,"*")),COUNTIF('Rink Duplications'!K:K,CONCATENATE("*",$C15,"*")),COUNTIF('Rink Duplications'!P:P,CONCATENATE("*",$C15,"*"))))</f>
        <v>2</v>
      </c>
      <c r="J15" s="16">
        <f>IF($C15="","",SUM(COUNTIF('Rink Duplications'!E:E,CONCATENATE("*",$C15,"*")),COUNTIF('Rink Duplications'!L:L,CONCATENATE("*",$C15,"*")),COUNTIF('Rink Duplications'!Q:Q,CONCATENATE("*",$C15,"*"))))</f>
        <v>3</v>
      </c>
      <c r="K15" s="16">
        <f>IF($C15="","",SUM(COUNTIF('Rink Duplications'!F:F,CONCATENATE("*",$C15,"*")),COUNTIF('Rink Duplications'!M:M,CONCATENATE("*",$C15,"*")),COUNTIF('Rink Duplications'!R:R,CONCATENATE("*",$C15,"*"))))</f>
        <v>2</v>
      </c>
      <c r="L15" s="16">
        <f>IF($C15="","",SUM(COUNTIF('Rink Duplications'!G:G,CONCATENATE("*",$C15,"*")),COUNTIF('Rink Duplications'!N:N,CONCATENATE("*",$C15,"*")),COUNTIF('Rink Duplications'!S:S,CONCATENATE("*",$C15,"*"))))</f>
        <v>3</v>
      </c>
      <c r="M15" s="16">
        <f>IF($C15="","",SUM(COUNTIF('Rink Duplications'!H:H,CONCATENATE("*",$C15,"*")),COUNTIF('Rink Duplications'!O:O,CONCATENATE("*",$C15,"*")),COUNTIF('Rink Duplications'!T:T,CONCATENATE("*",$C15,"*"))))</f>
        <v>0</v>
      </c>
      <c r="N15" s="55">
        <f t="shared" si="1"/>
        <v>5</v>
      </c>
    </row>
    <row r="16" spans="1:14">
      <c r="A16">
        <f>IF(ISNA(VLOOKUP(B16,Groups!B:D,3,FALSE)),IF(ISNA(VLOOKUP(B16,Groups!G:I,3,FALSE)),IF(ISNA(VLOOKUP(B16,Groups!L:N,3,FALSE)),IF(ISNA(VLOOKUP(B16,Groups!Q:S,3,FALSE)),IF(ISNA(VLOOKUP(B16,Groups!V:X,3,FALSE)),"",VLOOKUP(B16,Groups!V:X,3,FALSE)),VLOOKUP(B16,Groups!Q:S,3,FALSE)),VLOOKUP(B16,Groups!L:N,3,FALSE)),VLOOKUP(B16,Groups!G:I,3,FALSE)),VLOOKUP(B16,Groups!B:D,3,FALSE))</f>
        <v>26</v>
      </c>
      <c r="B16">
        <v>15</v>
      </c>
      <c r="C16" t="str">
        <f t="shared" si="0"/>
        <v>Michael Stepney (Scotland)</v>
      </c>
      <c r="D16" t="str">
        <f>VLOOKUP(C16,Players!B:C,2,FALSE)</f>
        <v>SCO</v>
      </c>
      <c r="E16" t="s">
        <v>519</v>
      </c>
      <c r="H16" s="16">
        <f>IF($C16="","",SUM(COUNTIF('Rink Duplications'!C:C,CONCATENATE("*",$C16,"*")),COUNTIF('Rink Duplications'!J:J,CONCATENATE("*",$C16,"*")),COUNTIF('Rink Duplications'!O:O,CONCATENATE("*",$C16,"*"))))</f>
        <v>3</v>
      </c>
      <c r="I16" s="16">
        <f>IF($C16="","",SUM(COUNTIF('Rink Duplications'!D:D,CONCATENATE("*",$C16,"*")),COUNTIF('Rink Duplications'!K:K,CONCATENATE("*",$C16,"*")),COUNTIF('Rink Duplications'!P:P,CONCATENATE("*",$C16,"*"))))</f>
        <v>1</v>
      </c>
      <c r="J16" s="16">
        <f>IF($C16="","",SUM(COUNTIF('Rink Duplications'!E:E,CONCATENATE("*",$C16,"*")),COUNTIF('Rink Duplications'!L:L,CONCATENATE("*",$C16,"*")),COUNTIF('Rink Duplications'!Q:Q,CONCATENATE("*",$C16,"*"))))</f>
        <v>0</v>
      </c>
      <c r="K16" s="16">
        <f>IF($C16="","",SUM(COUNTIF('Rink Duplications'!F:F,CONCATENATE("*",$C16,"*")),COUNTIF('Rink Duplications'!M:M,CONCATENATE("*",$C16,"*")),COUNTIF('Rink Duplications'!R:R,CONCATENATE("*",$C16,"*"))))</f>
        <v>2</v>
      </c>
      <c r="L16" s="16">
        <f>IF($C16="","",SUM(COUNTIF('Rink Duplications'!G:G,CONCATENATE("*",$C16,"*")),COUNTIF('Rink Duplications'!N:N,CONCATENATE("*",$C16,"*")),COUNTIF('Rink Duplications'!S:S,CONCATENATE("*",$C16,"*"))))</f>
        <v>2</v>
      </c>
      <c r="M16" s="16">
        <f>IF($C16="","",SUM(COUNTIF('Rink Duplications'!H:H,CONCATENATE("*",$C16,"*")),COUNTIF('Rink Duplications'!O:O,CONCATENATE("*",$C16,"*")),COUNTIF('Rink Duplications'!T:T,CONCATENATE("*",$C16,"*"))))</f>
        <v>2</v>
      </c>
      <c r="N16" s="55">
        <f t="shared" si="1"/>
        <v>3</v>
      </c>
    </row>
    <row r="17" spans="1:14">
      <c r="A17">
        <f>IF(ISNA(VLOOKUP(B17,Groups!B:D,3,FALSE)),IF(ISNA(VLOOKUP(B17,Groups!G:I,3,FALSE)),IF(ISNA(VLOOKUP(B17,Groups!L:N,3,FALSE)),IF(ISNA(VLOOKUP(B17,Groups!Q:S,3,FALSE)),IF(ISNA(VLOOKUP(B17,Groups!V:X,3,FALSE)),"",VLOOKUP(B17,Groups!V:X,3,FALSE)),VLOOKUP(B17,Groups!Q:S,3,FALSE)),VLOOKUP(B17,Groups!L:N,3,FALSE)),VLOOKUP(B17,Groups!G:I,3,FALSE)),VLOOKUP(B17,Groups!B:D,3,FALSE))</f>
        <v>12</v>
      </c>
      <c r="B17">
        <v>16</v>
      </c>
      <c r="C17" t="str">
        <f t="shared" si="0"/>
        <v>Carel Aaron Olivier (Namibia)</v>
      </c>
      <c r="D17" t="str">
        <f>VLOOKUP(C17,Players!B:C,2,FALSE)</f>
        <v>NAM</v>
      </c>
      <c r="E17" t="s">
        <v>519</v>
      </c>
      <c r="H17" s="16">
        <f>IF($C17="","",SUM(COUNTIF('Rink Duplications'!C:C,CONCATENATE("*",$C17,"*")),COUNTIF('Rink Duplications'!J:J,CONCATENATE("*",$C17,"*")),COUNTIF('Rink Duplications'!O:O,CONCATENATE("*",$C17,"*"))))</f>
        <v>2</v>
      </c>
      <c r="I17" s="16">
        <f>IF($C17="","",SUM(COUNTIF('Rink Duplications'!D:D,CONCATENATE("*",$C17,"*")),COUNTIF('Rink Duplications'!K:K,CONCATENATE("*",$C17,"*")),COUNTIF('Rink Duplications'!P:P,CONCATENATE("*",$C17,"*"))))</f>
        <v>0</v>
      </c>
      <c r="J17" s="16">
        <f>IF($C17="","",SUM(COUNTIF('Rink Duplications'!E:E,CONCATENATE("*",$C17,"*")),COUNTIF('Rink Duplications'!L:L,CONCATENATE("*",$C17,"*")),COUNTIF('Rink Duplications'!Q:Q,CONCATENATE("*",$C17,"*"))))</f>
        <v>1</v>
      </c>
      <c r="K17" s="16">
        <f>IF($C17="","",SUM(COUNTIF('Rink Duplications'!F:F,CONCATENATE("*",$C17,"*")),COUNTIF('Rink Duplications'!M:M,CONCATENATE("*",$C17,"*")),COUNTIF('Rink Duplications'!R:R,CONCATENATE("*",$C17,"*"))))</f>
        <v>0</v>
      </c>
      <c r="L17" s="16">
        <f>IF($C17="","",SUM(COUNTIF('Rink Duplications'!G:G,CONCATENATE("*",$C17,"*")),COUNTIF('Rink Duplications'!N:N,CONCATENATE("*",$C17,"*")),COUNTIF('Rink Duplications'!S:S,CONCATENATE("*",$C17,"*"))))</f>
        <v>5</v>
      </c>
      <c r="M17" s="16">
        <f>IF($C17="","",SUM(COUNTIF('Rink Duplications'!H:H,CONCATENATE("*",$C17,"*")),COUNTIF('Rink Duplications'!O:O,CONCATENATE("*",$C17,"*")),COUNTIF('Rink Duplications'!T:T,CONCATENATE("*",$C17,"*"))))</f>
        <v>1</v>
      </c>
      <c r="N17" s="55">
        <f t="shared" si="1"/>
        <v>5</v>
      </c>
    </row>
    <row r="18" spans="1:14">
      <c r="A18">
        <f>IF(ISNA(VLOOKUP(B18,Groups!B:D,3,FALSE)),IF(ISNA(VLOOKUP(B18,Groups!G:I,3,FALSE)),IF(ISNA(VLOOKUP(B18,Groups!L:N,3,FALSE)),IF(ISNA(VLOOKUP(B18,Groups!Q:S,3,FALSE)),IF(ISNA(VLOOKUP(B18,Groups!V:X,3,FALSE)),"",VLOOKUP(B18,Groups!V:X,3,FALSE)),VLOOKUP(B18,Groups!Q:S,3,FALSE)),VLOOKUP(B18,Groups!L:N,3,FALSE)),VLOOKUP(B18,Groups!G:I,3,FALSE)),VLOOKUP(B18,Groups!B:D,3,FALSE))</f>
        <v>9</v>
      </c>
      <c r="B18">
        <v>17</v>
      </c>
      <c r="C18" t="str">
        <f t="shared" si="0"/>
        <v>Lars Olov Backgren (Sweden )</v>
      </c>
      <c r="D18" t="str">
        <f>VLOOKUP(C18,Players!B:C,2,FALSE)</f>
        <v>SWE</v>
      </c>
      <c r="E18" t="s">
        <v>519</v>
      </c>
      <c r="H18" s="16">
        <f>IF($C18="","",SUM(COUNTIF('Rink Duplications'!C:C,CONCATENATE("*",$C18,"*")),COUNTIF('Rink Duplications'!J:J,CONCATENATE("*",$C18,"*")),COUNTIF('Rink Duplications'!O:O,CONCATENATE("*",$C18,"*"))))</f>
        <v>1</v>
      </c>
      <c r="I18" s="16">
        <f>IF($C18="","",SUM(COUNTIF('Rink Duplications'!D:D,CONCATENATE("*",$C18,"*")),COUNTIF('Rink Duplications'!K:K,CONCATENATE("*",$C18,"*")),COUNTIF('Rink Duplications'!P:P,CONCATENATE("*",$C18,"*"))))</f>
        <v>2</v>
      </c>
      <c r="J18" s="16">
        <f>IF($C18="","",SUM(COUNTIF('Rink Duplications'!E:E,CONCATENATE("*",$C18,"*")),COUNTIF('Rink Duplications'!L:L,CONCATENATE("*",$C18,"*")),COUNTIF('Rink Duplications'!Q:Q,CONCATENATE("*",$C18,"*"))))</f>
        <v>3</v>
      </c>
      <c r="K18" s="16">
        <f>IF($C18="","",SUM(COUNTIF('Rink Duplications'!F:F,CONCATENATE("*",$C18,"*")),COUNTIF('Rink Duplications'!M:M,CONCATENATE("*",$C18,"*")),COUNTIF('Rink Duplications'!R:R,CONCATENATE("*",$C18,"*"))))</f>
        <v>2</v>
      </c>
      <c r="L18" s="16">
        <f>IF($C18="","",SUM(COUNTIF('Rink Duplications'!G:G,CONCATENATE("*",$C18,"*")),COUNTIF('Rink Duplications'!N:N,CONCATENATE("*",$C18,"*")),COUNTIF('Rink Duplications'!S:S,CONCATENATE("*",$C18,"*"))))</f>
        <v>0</v>
      </c>
      <c r="M18" s="16">
        <f>IF($C18="","",SUM(COUNTIF('Rink Duplications'!H:H,CONCATENATE("*",$C18,"*")),COUNTIF('Rink Duplications'!O:O,CONCATENATE("*",$C18,"*")),COUNTIF('Rink Duplications'!T:T,CONCATENATE("*",$C18,"*"))))</f>
        <v>2</v>
      </c>
      <c r="N18" s="55">
        <f t="shared" si="1"/>
        <v>2</v>
      </c>
    </row>
    <row r="19" spans="1:14">
      <c r="A19">
        <f>IF(ISNA(VLOOKUP(B19,Groups!B:D,3,FALSE)),IF(ISNA(VLOOKUP(B19,Groups!G:I,3,FALSE)),IF(ISNA(VLOOKUP(B19,Groups!L:N,3,FALSE)),IF(ISNA(VLOOKUP(B19,Groups!Q:S,3,FALSE)),IF(ISNA(VLOOKUP(B19,Groups!V:X,3,FALSE)),"",VLOOKUP(B19,Groups!V:X,3,FALSE)),VLOOKUP(B19,Groups!Q:S,3,FALSE)),VLOOKUP(B19,Groups!L:N,3,FALSE)),VLOOKUP(B19,Groups!G:I,3,FALSE)),VLOOKUP(B19,Groups!B:D,3,FALSE))</f>
        <v>16</v>
      </c>
      <c r="B19">
        <v>18</v>
      </c>
      <c r="C19" t="str">
        <f t="shared" si="0"/>
        <v>Maxime Faure  (France)</v>
      </c>
      <c r="D19" t="str">
        <f>VLOOKUP(C19,Players!B:C,2,FALSE)</f>
        <v>FRA</v>
      </c>
      <c r="E19" t="s">
        <v>519</v>
      </c>
      <c r="H19" s="16">
        <f>IF($C19="","",SUM(COUNTIF('Rink Duplications'!C:C,CONCATENATE("*",$C19,"*")),COUNTIF('Rink Duplications'!J:J,CONCATENATE("*",$C19,"*")),COUNTIF('Rink Duplications'!O:O,CONCATENATE("*",$C19,"*"))))</f>
        <v>1</v>
      </c>
      <c r="I19" s="16">
        <f>IF($C19="","",SUM(COUNTIF('Rink Duplications'!D:D,CONCATENATE("*",$C19,"*")),COUNTIF('Rink Duplications'!K:K,CONCATENATE("*",$C19,"*")),COUNTIF('Rink Duplications'!P:P,CONCATENATE("*",$C19,"*"))))</f>
        <v>2</v>
      </c>
      <c r="J19" s="16">
        <f>IF($C19="","",SUM(COUNTIF('Rink Duplications'!E:E,CONCATENATE("*",$C19,"*")),COUNTIF('Rink Duplications'!L:L,CONCATENATE("*",$C19,"*")),COUNTIF('Rink Duplications'!Q:Q,CONCATENATE("*",$C19,"*"))))</f>
        <v>2</v>
      </c>
      <c r="K19" s="16">
        <f>IF($C19="","",SUM(COUNTIF('Rink Duplications'!F:F,CONCATENATE("*",$C19,"*")),COUNTIF('Rink Duplications'!M:M,CONCATENATE("*",$C19,"*")),COUNTIF('Rink Duplications'!R:R,CONCATENATE("*",$C19,"*"))))</f>
        <v>3</v>
      </c>
      <c r="L19" s="16">
        <f>IF($C19="","",SUM(COUNTIF('Rink Duplications'!G:G,CONCATENATE("*",$C19,"*")),COUNTIF('Rink Duplications'!N:N,CONCATENATE("*",$C19,"*")),COUNTIF('Rink Duplications'!S:S,CONCATENATE("*",$C19,"*"))))</f>
        <v>1</v>
      </c>
      <c r="M19" s="16">
        <f>IF($C19="","",SUM(COUNTIF('Rink Duplications'!H:H,CONCATENATE("*",$C19,"*")),COUNTIF('Rink Duplications'!O:O,CONCATENATE("*",$C19,"*")),COUNTIF('Rink Duplications'!T:T,CONCATENATE("*",$C19,"*"))))</f>
        <v>0</v>
      </c>
      <c r="N19" s="55">
        <f t="shared" si="1"/>
        <v>3</v>
      </c>
    </row>
    <row r="20" spans="1:14">
      <c r="A20">
        <f>IF(ISNA(VLOOKUP(B20,Groups!B:D,3,FALSE)),IF(ISNA(VLOOKUP(B20,Groups!G:I,3,FALSE)),IF(ISNA(VLOOKUP(B20,Groups!L:N,3,FALSE)),IF(ISNA(VLOOKUP(B20,Groups!Q:S,3,FALSE)),IF(ISNA(VLOOKUP(B20,Groups!V:X,3,FALSE)),"",VLOOKUP(B20,Groups!V:X,3,FALSE)),VLOOKUP(B20,Groups!Q:S,3,FALSE)),VLOOKUP(B20,Groups!L:N,3,FALSE)),VLOOKUP(B20,Groups!G:I,3,FALSE)),VLOOKUP(B20,Groups!B:D,3,FALSE))</f>
        <v>22</v>
      </c>
      <c r="B20">
        <v>19</v>
      </c>
      <c r="C20" t="str">
        <f t="shared" si="0"/>
        <v>Clive McGreal (Isle Of Man)</v>
      </c>
      <c r="D20" t="str">
        <f>VLOOKUP(C20,Players!B:C,2,FALSE)</f>
        <v>IOM</v>
      </c>
      <c r="E20" t="s">
        <v>520</v>
      </c>
      <c r="H20" s="16">
        <f>IF($C20="","",SUM(COUNTIF('Rink Duplications'!C:C,CONCATENATE("*",$C20,"*")),COUNTIF('Rink Duplications'!J:J,CONCATENATE("*",$C20,"*")),COUNTIF('Rink Duplications'!O:O,CONCATENATE("*",$C20,"*"))))</f>
        <v>3</v>
      </c>
      <c r="I20" s="16">
        <f>IF($C20="","",SUM(COUNTIF('Rink Duplications'!D:D,CONCATENATE("*",$C20,"*")),COUNTIF('Rink Duplications'!K:K,CONCATENATE("*",$C20,"*")),COUNTIF('Rink Duplications'!P:P,CONCATENATE("*",$C20,"*"))))</f>
        <v>1</v>
      </c>
      <c r="J20" s="16">
        <f>IF($C20="","",SUM(COUNTIF('Rink Duplications'!E:E,CONCATENATE("*",$C20,"*")),COUNTIF('Rink Duplications'!L:L,CONCATENATE("*",$C20,"*")),COUNTIF('Rink Duplications'!Q:Q,CONCATENATE("*",$C20,"*"))))</f>
        <v>0</v>
      </c>
      <c r="K20" s="16">
        <f>IF($C20="","",SUM(COUNTIF('Rink Duplications'!F:F,CONCATENATE("*",$C20,"*")),COUNTIF('Rink Duplications'!M:M,CONCATENATE("*",$C20,"*")),COUNTIF('Rink Duplications'!R:R,CONCATENATE("*",$C20,"*"))))</f>
        <v>2</v>
      </c>
      <c r="L20" s="16">
        <f>IF($C20="","",SUM(COUNTIF('Rink Duplications'!G:G,CONCATENATE("*",$C20,"*")),COUNTIF('Rink Duplications'!N:N,CONCATENATE("*",$C20,"*")),COUNTIF('Rink Duplications'!S:S,CONCATENATE("*",$C20,"*"))))</f>
        <v>1</v>
      </c>
      <c r="M20" s="16">
        <f>IF($C20="","",SUM(COUNTIF('Rink Duplications'!H:H,CONCATENATE("*",$C20,"*")),COUNTIF('Rink Duplications'!O:O,CONCATENATE("*",$C20,"*")),COUNTIF('Rink Duplications'!T:T,CONCATENATE("*",$C20,"*"))))</f>
        <v>1</v>
      </c>
      <c r="N20" s="55">
        <f t="shared" si="1"/>
        <v>2</v>
      </c>
    </row>
    <row r="21" spans="1:14">
      <c r="A21">
        <f>IF(ISNA(VLOOKUP(B21,Groups!B:D,3,FALSE)),IF(ISNA(VLOOKUP(B21,Groups!G:I,3,FALSE)),IF(ISNA(VLOOKUP(B21,Groups!L:N,3,FALSE)),IF(ISNA(VLOOKUP(B21,Groups!Q:S,3,FALSE)),IF(ISNA(VLOOKUP(B21,Groups!V:X,3,FALSE)),"",VLOOKUP(B21,Groups!V:X,3,FALSE)),VLOOKUP(B21,Groups!Q:S,3,FALSE)),VLOOKUP(B21,Groups!L:N,3,FALSE)),VLOOKUP(B21,Groups!G:I,3,FALSE)),VLOOKUP(B21,Groups!B:D,3,FALSE))</f>
        <v>21</v>
      </c>
      <c r="B21">
        <v>20</v>
      </c>
      <c r="C21" t="str">
        <f t="shared" si="0"/>
        <v>Hisaharu Satou (Japan )</v>
      </c>
      <c r="D21" t="str">
        <f>VLOOKUP(C21,Players!B:C,2,FALSE)</f>
        <v>JPN</v>
      </c>
      <c r="E21" t="s">
        <v>520</v>
      </c>
      <c r="H21" s="16">
        <f>IF($C21="","",SUM(COUNTIF('Rink Duplications'!C:C,CONCATENATE("*",$C21,"*")),COUNTIF('Rink Duplications'!J:J,CONCATENATE("*",$C21,"*")),COUNTIF('Rink Duplications'!O:O,CONCATENATE("*",$C21,"*"))))</f>
        <v>0</v>
      </c>
      <c r="I21" s="16">
        <f>IF($C21="","",SUM(COUNTIF('Rink Duplications'!D:D,CONCATENATE("*",$C21,"*")),COUNTIF('Rink Duplications'!K:K,CONCATENATE("*",$C21,"*")),COUNTIF('Rink Duplications'!P:P,CONCATENATE("*",$C21,"*"))))</f>
        <v>2</v>
      </c>
      <c r="J21" s="16">
        <f>IF($C21="","",SUM(COUNTIF('Rink Duplications'!E:E,CONCATENATE("*",$C21,"*")),COUNTIF('Rink Duplications'!L:L,CONCATENATE("*",$C21,"*")),COUNTIF('Rink Duplications'!Q:Q,CONCATENATE("*",$C21,"*"))))</f>
        <v>1</v>
      </c>
      <c r="K21" s="16">
        <f>IF($C21="","",SUM(COUNTIF('Rink Duplications'!F:F,CONCATENATE("*",$C21,"*")),COUNTIF('Rink Duplications'!M:M,CONCATENATE("*",$C21,"*")),COUNTIF('Rink Duplications'!R:R,CONCATENATE("*",$C21,"*"))))</f>
        <v>2</v>
      </c>
      <c r="L21" s="16">
        <f>IF($C21="","",SUM(COUNTIF('Rink Duplications'!G:G,CONCATENATE("*",$C21,"*")),COUNTIF('Rink Duplications'!N:N,CONCATENATE("*",$C21,"*")),COUNTIF('Rink Duplications'!S:S,CONCATENATE("*",$C21,"*"))))</f>
        <v>2</v>
      </c>
      <c r="M21" s="16">
        <f>IF($C21="","",SUM(COUNTIF('Rink Duplications'!H:H,CONCATENATE("*",$C21,"*")),COUNTIF('Rink Duplications'!O:O,CONCATENATE("*",$C21,"*")),COUNTIF('Rink Duplications'!T:T,CONCATENATE("*",$C21,"*"))))</f>
        <v>1</v>
      </c>
      <c r="N21" s="55">
        <f t="shared" si="1"/>
        <v>4</v>
      </c>
    </row>
    <row r="22" spans="1:14">
      <c r="A22">
        <f>IF(ISNA(VLOOKUP(B22,Groups!B:D,3,FALSE)),IF(ISNA(VLOOKUP(B22,Groups!G:I,3,FALSE)),IF(ISNA(VLOOKUP(B22,Groups!L:N,3,FALSE)),IF(ISNA(VLOOKUP(B22,Groups!Q:S,3,FALSE)),IF(ISNA(VLOOKUP(B22,Groups!V:X,3,FALSE)),"",VLOOKUP(B22,Groups!V:X,3,FALSE)),VLOOKUP(B22,Groups!Q:S,3,FALSE)),VLOOKUP(B22,Groups!L:N,3,FALSE)),VLOOKUP(B22,Groups!G:I,3,FALSE)),VLOOKUP(B22,Groups!B:D,3,FALSE))</f>
        <v>7</v>
      </c>
      <c r="B22">
        <v>21</v>
      </c>
      <c r="C22" t="str">
        <f t="shared" si="0"/>
        <v>Shannon McIlroy (New Zealand)</v>
      </c>
      <c r="D22" t="str">
        <f>VLOOKUP(C22,Players!B:C,2,FALSE)</f>
        <v>NZL</v>
      </c>
      <c r="E22" t="s">
        <v>520</v>
      </c>
      <c r="H22" s="16">
        <f>IF($C22="","",SUM(COUNTIF('Rink Duplications'!C:C,CONCATENATE("*",$C22,"*")),COUNTIF('Rink Duplications'!J:J,CONCATENATE("*",$C22,"*")),COUNTIF('Rink Duplications'!O:O,CONCATENATE("*",$C22,"*"))))</f>
        <v>1</v>
      </c>
      <c r="I22" s="16">
        <f>IF($C22="","",SUM(COUNTIF('Rink Duplications'!D:D,CONCATENATE("*",$C22,"*")),COUNTIF('Rink Duplications'!K:K,CONCATENATE("*",$C22,"*")),COUNTIF('Rink Duplications'!P:P,CONCATENATE("*",$C22,"*"))))</f>
        <v>1</v>
      </c>
      <c r="J22" s="16">
        <f>IF($C22="","",SUM(COUNTIF('Rink Duplications'!E:E,CONCATENATE("*",$C22,"*")),COUNTIF('Rink Duplications'!L:L,CONCATENATE("*",$C22,"*")),COUNTIF('Rink Duplications'!Q:Q,CONCATENATE("*",$C22,"*"))))</f>
        <v>1</v>
      </c>
      <c r="K22" s="16">
        <f>IF($C22="","",SUM(COUNTIF('Rink Duplications'!F:F,CONCATENATE("*",$C22,"*")),COUNTIF('Rink Duplications'!M:M,CONCATENATE("*",$C22,"*")),COUNTIF('Rink Duplications'!R:R,CONCATENATE("*",$C22,"*"))))</f>
        <v>2</v>
      </c>
      <c r="L22" s="16">
        <f>IF($C22="","",SUM(COUNTIF('Rink Duplications'!G:G,CONCATENATE("*",$C22,"*")),COUNTIF('Rink Duplications'!N:N,CONCATENATE("*",$C22,"*")),COUNTIF('Rink Duplications'!S:S,CONCATENATE("*",$C22,"*"))))</f>
        <v>1</v>
      </c>
      <c r="M22" s="16">
        <f>IF($C22="","",SUM(COUNTIF('Rink Duplications'!H:H,CONCATENATE("*",$C22,"*")),COUNTIF('Rink Duplications'!O:O,CONCATENATE("*",$C22,"*")),COUNTIF('Rink Duplications'!T:T,CONCATENATE("*",$C22,"*"))))</f>
        <v>3</v>
      </c>
      <c r="N22" s="55">
        <f t="shared" si="1"/>
        <v>2</v>
      </c>
    </row>
    <row r="23" spans="1:14">
      <c r="A23">
        <f>IF(ISNA(VLOOKUP(B23,Groups!B:D,3,FALSE)),IF(ISNA(VLOOKUP(B23,Groups!G:I,3,FALSE)),IF(ISNA(VLOOKUP(B23,Groups!L:N,3,FALSE)),IF(ISNA(VLOOKUP(B23,Groups!Q:S,3,FALSE)),IF(ISNA(VLOOKUP(B23,Groups!V:X,3,FALSE)),"",VLOOKUP(B23,Groups!V:X,3,FALSE)),VLOOKUP(B23,Groups!Q:S,3,FALSE)),VLOOKUP(B23,Groups!L:N,3,FALSE)),VLOOKUP(B23,Groups!G:I,3,FALSE)),VLOOKUP(B23,Groups!B:D,3,FALSE))</f>
        <v>15</v>
      </c>
      <c r="B23">
        <v>22</v>
      </c>
      <c r="C23" t="str">
        <f t="shared" si="0"/>
        <v>N/A (Netherlands)</v>
      </c>
      <c r="D23" t="str">
        <f>VLOOKUP(C23,Players!B:C,2,FALSE)</f>
        <v>NLD</v>
      </c>
      <c r="E23" t="s">
        <v>520</v>
      </c>
      <c r="H23" s="16">
        <f>IF($C23="","",SUM(COUNTIF('Rink Duplications'!C:C,CONCATENATE("*",$C23,"*")),COUNTIF('Rink Duplications'!J:J,CONCATENATE("*",$C23,"*")),COUNTIF('Rink Duplications'!O:O,CONCATENATE("*",$C23,"*"))))</f>
        <v>0</v>
      </c>
      <c r="I23" s="16">
        <f>IF($C23="","",SUM(COUNTIF('Rink Duplications'!D:D,CONCATENATE("*",$C23,"*")),COUNTIF('Rink Duplications'!K:K,CONCATENATE("*",$C23,"*")),COUNTIF('Rink Duplications'!P:P,CONCATENATE("*",$C23,"*"))))</f>
        <v>0</v>
      </c>
      <c r="J23" s="16">
        <f>IF($C23="","",SUM(COUNTIF('Rink Duplications'!E:E,CONCATENATE("*",$C23,"*")),COUNTIF('Rink Duplications'!L:L,CONCATENATE("*",$C23,"*")),COUNTIF('Rink Duplications'!Q:Q,CONCATENATE("*",$C23,"*"))))</f>
        <v>0</v>
      </c>
      <c r="K23" s="16">
        <f>IF($C23="","",SUM(COUNTIF('Rink Duplications'!F:F,CONCATENATE("*",$C23,"*")),COUNTIF('Rink Duplications'!M:M,CONCATENATE("*",$C23,"*")),COUNTIF('Rink Duplications'!R:R,CONCATENATE("*",$C23,"*"))))</f>
        <v>0</v>
      </c>
      <c r="L23" s="16">
        <f>IF($C23="","",SUM(COUNTIF('Rink Duplications'!G:G,CONCATENATE("*",$C23,"*")),COUNTIF('Rink Duplications'!N:N,CONCATENATE("*",$C23,"*")),COUNTIF('Rink Duplications'!S:S,CONCATENATE("*",$C23,"*"))))</f>
        <v>0</v>
      </c>
      <c r="M23" s="16">
        <f>IF($C23="","",SUM(COUNTIF('Rink Duplications'!H:H,CONCATENATE("*",$C23,"*")),COUNTIF('Rink Duplications'!O:O,CONCATENATE("*",$C23,"*")),COUNTIF('Rink Duplications'!T:T,CONCATENATE("*",$C23,"*"))))</f>
        <v>0</v>
      </c>
      <c r="N23" s="55">
        <f t="shared" si="1"/>
        <v>0</v>
      </c>
    </row>
    <row r="24" spans="1:14">
      <c r="A24">
        <f>IF(ISNA(VLOOKUP(B24,Groups!B:D,3,FALSE)),IF(ISNA(VLOOKUP(B24,Groups!G:I,3,FALSE)),IF(ISNA(VLOOKUP(B24,Groups!L:N,3,FALSE)),IF(ISNA(VLOOKUP(B24,Groups!Q:S,3,FALSE)),IF(ISNA(VLOOKUP(B24,Groups!V:X,3,FALSE)),"",VLOOKUP(B24,Groups!V:X,3,FALSE)),VLOOKUP(B24,Groups!Q:S,3,FALSE)),VLOOKUP(B24,Groups!L:N,3,FALSE)),VLOOKUP(B24,Groups!G:I,3,FALSE)),VLOOKUP(B24,Groups!B:D,3,FALSE))</f>
        <v>8</v>
      </c>
      <c r="B24">
        <v>23</v>
      </c>
      <c r="C24" t="str">
        <f t="shared" si="0"/>
        <v>Gabor Foti (Hungary)</v>
      </c>
      <c r="D24" t="str">
        <f>VLOOKUP(C24,Players!B:C,2,FALSE)</f>
        <v>HUN</v>
      </c>
      <c r="E24" t="s">
        <v>520</v>
      </c>
      <c r="H24" s="16">
        <f>IF($C24="","",SUM(COUNTIF('Rink Duplications'!C:C,CONCATENATE("*",$C24,"*")),COUNTIF('Rink Duplications'!J:J,CONCATENATE("*",$C24,"*")),COUNTIF('Rink Duplications'!O:O,CONCATENATE("*",$C24,"*"))))</f>
        <v>1</v>
      </c>
      <c r="I24" s="16">
        <f>IF($C24="","",SUM(COUNTIF('Rink Duplications'!D:D,CONCATENATE("*",$C24,"*")),COUNTIF('Rink Duplications'!K:K,CONCATENATE("*",$C24,"*")),COUNTIF('Rink Duplications'!P:P,CONCATENATE("*",$C24,"*"))))</f>
        <v>2</v>
      </c>
      <c r="J24" s="16">
        <f>IF($C24="","",SUM(COUNTIF('Rink Duplications'!E:E,CONCATENATE("*",$C24,"*")),COUNTIF('Rink Duplications'!L:L,CONCATENATE("*",$C24,"*")),COUNTIF('Rink Duplications'!Q:Q,CONCATENATE("*",$C24,"*"))))</f>
        <v>1</v>
      </c>
      <c r="K24" s="16">
        <f>IF($C24="","",SUM(COUNTIF('Rink Duplications'!F:F,CONCATENATE("*",$C24,"*")),COUNTIF('Rink Duplications'!M:M,CONCATENATE("*",$C24,"*")),COUNTIF('Rink Duplications'!R:R,CONCATENATE("*",$C24,"*"))))</f>
        <v>1</v>
      </c>
      <c r="L24" s="16">
        <f>IF($C24="","",SUM(COUNTIF('Rink Duplications'!G:G,CONCATENATE("*",$C24,"*")),COUNTIF('Rink Duplications'!N:N,CONCATENATE("*",$C24,"*")),COUNTIF('Rink Duplications'!S:S,CONCATENATE("*",$C24,"*"))))</f>
        <v>2</v>
      </c>
      <c r="M24" s="16">
        <f>IF($C24="","",SUM(COUNTIF('Rink Duplications'!H:H,CONCATENATE("*",$C24,"*")),COUNTIF('Rink Duplications'!O:O,CONCATENATE("*",$C24,"*")),COUNTIF('Rink Duplications'!T:T,CONCATENATE("*",$C24,"*"))))</f>
        <v>2</v>
      </c>
      <c r="N24" s="55">
        <f t="shared" si="1"/>
        <v>4</v>
      </c>
    </row>
    <row r="25" spans="1:14">
      <c r="A25">
        <f>IF(ISNA(VLOOKUP(B25,Groups!B:D,3,FALSE)),IF(ISNA(VLOOKUP(B25,Groups!G:I,3,FALSE)),IF(ISNA(VLOOKUP(B25,Groups!L:N,3,FALSE)),IF(ISNA(VLOOKUP(B25,Groups!Q:S,3,FALSE)),IF(ISNA(VLOOKUP(B25,Groups!V:X,3,FALSE)),"",VLOOKUP(B25,Groups!V:X,3,FALSE)),VLOOKUP(B25,Groups!Q:S,3,FALSE)),VLOOKUP(B25,Groups!L:N,3,FALSE)),VLOOKUP(B25,Groups!G:I,3,FALSE)),VLOOKUP(B25,Groups!B:D,3,FALSE))</f>
        <v>27</v>
      </c>
      <c r="B25">
        <v>24</v>
      </c>
      <c r="C25" t="str">
        <f t="shared" si="0"/>
        <v>Kristian Crocker (Wales)</v>
      </c>
      <c r="D25" t="str">
        <f>VLOOKUP(C25,Players!B:C,2,FALSE)</f>
        <v>WAL</v>
      </c>
      <c r="E25" t="s">
        <v>520</v>
      </c>
      <c r="H25" s="16">
        <f>IF($C25="","",SUM(COUNTIF('Rink Duplications'!C:C,CONCATENATE("*",$C25,"*")),COUNTIF('Rink Duplications'!J:J,CONCATENATE("*",$C25,"*")),COUNTIF('Rink Duplications'!O:O,CONCATENATE("*",$C25,"*"))))</f>
        <v>1</v>
      </c>
      <c r="I25" s="16">
        <f>IF($C25="","",SUM(COUNTIF('Rink Duplications'!D:D,CONCATENATE("*",$C25,"*")),COUNTIF('Rink Duplications'!K:K,CONCATENATE("*",$C25,"*")),COUNTIF('Rink Duplications'!P:P,CONCATENATE("*",$C25,"*"))))</f>
        <v>1</v>
      </c>
      <c r="J25" s="16">
        <f>IF($C25="","",SUM(COUNTIF('Rink Duplications'!E:E,CONCATENATE("*",$C25,"*")),COUNTIF('Rink Duplications'!L:L,CONCATENATE("*",$C25,"*")),COUNTIF('Rink Duplications'!Q:Q,CONCATENATE("*",$C25,"*"))))</f>
        <v>0</v>
      </c>
      <c r="K25" s="16">
        <f>IF($C25="","",SUM(COUNTIF('Rink Duplications'!F:F,CONCATENATE("*",$C25,"*")),COUNTIF('Rink Duplications'!M:M,CONCATENATE("*",$C25,"*")),COUNTIF('Rink Duplications'!R:R,CONCATENATE("*",$C25,"*"))))</f>
        <v>3</v>
      </c>
      <c r="L25" s="16">
        <f>IF($C25="","",SUM(COUNTIF('Rink Duplications'!G:G,CONCATENATE("*",$C25,"*")),COUNTIF('Rink Duplications'!N:N,CONCATENATE("*",$C25,"*")),COUNTIF('Rink Duplications'!S:S,CONCATENATE("*",$C25,"*"))))</f>
        <v>2</v>
      </c>
      <c r="M25" s="16">
        <f>IF($C25="","",SUM(COUNTIF('Rink Duplications'!H:H,CONCATENATE("*",$C25,"*")),COUNTIF('Rink Duplications'!O:O,CONCATENATE("*",$C25,"*")),COUNTIF('Rink Duplications'!T:T,CONCATENATE("*",$C25,"*"))))</f>
        <v>0</v>
      </c>
      <c r="N25" s="55">
        <f t="shared" si="1"/>
        <v>3</v>
      </c>
    </row>
    <row r="26" spans="1:14">
      <c r="A26">
        <f>IF(ISNA(VLOOKUP(B26,Groups!B:D,3,FALSE)),IF(ISNA(VLOOKUP(B26,Groups!G:I,3,FALSE)),IF(ISNA(VLOOKUP(B26,Groups!L:N,3,FALSE)),IF(ISNA(VLOOKUP(B26,Groups!Q:S,3,FALSE)),IF(ISNA(VLOOKUP(B26,Groups!V:X,3,FALSE)),"",VLOOKUP(B26,Groups!V:X,3,FALSE)),VLOOKUP(B26,Groups!Q:S,3,FALSE)),VLOOKUP(B26,Groups!L:N,3,FALSE)),VLOOKUP(B26,Groups!G:I,3,FALSE)),VLOOKUP(B26,Groups!B:D,3,FALSE))</f>
        <v>11</v>
      </c>
      <c r="B26">
        <v>25</v>
      </c>
      <c r="C26" t="str">
        <f t="shared" si="0"/>
        <v>Oliver John Thompson (Falkland Islands )</v>
      </c>
      <c r="D26" t="str">
        <f>VLOOKUP(C26,Players!B:C,2,FALSE)</f>
        <v>FLK</v>
      </c>
      <c r="E26" t="s">
        <v>521</v>
      </c>
      <c r="H26" s="16">
        <f>IF($C26="","",SUM(COUNTIF('Rink Duplications'!C:C,CONCATENATE("*",$C26,"*")),COUNTIF('Rink Duplications'!J:J,CONCATENATE("*",$C26,"*")),COUNTIF('Rink Duplications'!O:O,CONCATENATE("*",$C26,"*"))))</f>
        <v>2</v>
      </c>
      <c r="I26" s="16">
        <f>IF($C26="","",SUM(COUNTIF('Rink Duplications'!D:D,CONCATENATE("*",$C26,"*")),COUNTIF('Rink Duplications'!K:K,CONCATENATE("*",$C26,"*")),COUNTIF('Rink Duplications'!P:P,CONCATENATE("*",$C26,"*"))))</f>
        <v>2</v>
      </c>
      <c r="J26" s="16">
        <f>IF($C26="","",SUM(COUNTIF('Rink Duplications'!E:E,CONCATENATE("*",$C26,"*")),COUNTIF('Rink Duplications'!L:L,CONCATENATE("*",$C26,"*")),COUNTIF('Rink Duplications'!Q:Q,CONCATENATE("*",$C26,"*"))))</f>
        <v>1</v>
      </c>
      <c r="K26" s="16">
        <f>IF($C26="","",SUM(COUNTIF('Rink Duplications'!F:F,CONCATENATE("*",$C26,"*")),COUNTIF('Rink Duplications'!M:M,CONCATENATE("*",$C26,"*")),COUNTIF('Rink Duplications'!R:R,CONCATENATE("*",$C26,"*"))))</f>
        <v>1</v>
      </c>
      <c r="L26" s="16">
        <f>IF($C26="","",SUM(COUNTIF('Rink Duplications'!G:G,CONCATENATE("*",$C26,"*")),COUNTIF('Rink Duplications'!N:N,CONCATENATE("*",$C26,"*")),COUNTIF('Rink Duplications'!S:S,CONCATENATE("*",$C26,"*"))))</f>
        <v>2</v>
      </c>
      <c r="M26" s="16">
        <f>IF($C26="","",SUM(COUNTIF('Rink Duplications'!H:H,CONCATENATE("*",$C26,"*")),COUNTIF('Rink Duplications'!O:O,CONCATENATE("*",$C26,"*")),COUNTIF('Rink Duplications'!T:T,CONCATENATE("*",$C26,"*"))))</f>
        <v>1</v>
      </c>
      <c r="N26" s="55">
        <f t="shared" si="1"/>
        <v>4</v>
      </c>
    </row>
    <row r="27" spans="1:14">
      <c r="A27">
        <f>IF(ISNA(VLOOKUP(B27,Groups!B:D,3,FALSE)),IF(ISNA(VLOOKUP(B27,Groups!G:I,3,FALSE)),IF(ISNA(VLOOKUP(B27,Groups!L:N,3,FALSE)),IF(ISNA(VLOOKUP(B27,Groups!Q:S,3,FALSE)),IF(ISNA(VLOOKUP(B27,Groups!V:X,3,FALSE)),"",VLOOKUP(B27,Groups!V:X,3,FALSE)),VLOOKUP(B27,Groups!Q:S,3,FALSE)),VLOOKUP(B27,Groups!L:N,3,FALSE)),VLOOKUP(B27,Groups!G:I,3,FALSE)),VLOOKUP(B27,Groups!B:D,3,FALSE))</f>
        <v>17</v>
      </c>
      <c r="B27">
        <v>26</v>
      </c>
      <c r="C27" t="str">
        <f t="shared" si="0"/>
        <v>Johnny Ng (Macao China )</v>
      </c>
      <c r="D27" t="str">
        <f>VLOOKUP(C27,Players!B:C,2,FALSE)</f>
        <v>MAC</v>
      </c>
      <c r="E27" t="s">
        <v>521</v>
      </c>
      <c r="H27" s="16">
        <f>IF($C27="","",SUM(COUNTIF('Rink Duplications'!C:C,CONCATENATE("*",$C27,"*")),COUNTIF('Rink Duplications'!J:J,CONCATENATE("*",$C27,"*")),COUNTIF('Rink Duplications'!O:O,CONCATENATE("*",$C27,"*"))))</f>
        <v>4</v>
      </c>
      <c r="I27" s="16">
        <f>IF($C27="","",SUM(COUNTIF('Rink Duplications'!D:D,CONCATENATE("*",$C27,"*")),COUNTIF('Rink Duplications'!K:K,CONCATENATE("*",$C27,"*")),COUNTIF('Rink Duplications'!P:P,CONCATENATE("*",$C27,"*"))))</f>
        <v>1</v>
      </c>
      <c r="J27" s="16">
        <f>IF($C27="","",SUM(COUNTIF('Rink Duplications'!E:E,CONCATENATE("*",$C27,"*")),COUNTIF('Rink Duplications'!L:L,CONCATENATE("*",$C27,"*")),COUNTIF('Rink Duplications'!Q:Q,CONCATENATE("*",$C27,"*"))))</f>
        <v>1</v>
      </c>
      <c r="K27" s="16">
        <f>IF($C27="","",SUM(COUNTIF('Rink Duplications'!F:F,CONCATENATE("*",$C27,"*")),COUNTIF('Rink Duplications'!M:M,CONCATENATE("*",$C27,"*")),COUNTIF('Rink Duplications'!R:R,CONCATENATE("*",$C27,"*"))))</f>
        <v>0</v>
      </c>
      <c r="L27" s="16">
        <f>IF($C27="","",SUM(COUNTIF('Rink Duplications'!G:G,CONCATENATE("*",$C27,"*")),COUNTIF('Rink Duplications'!N:N,CONCATENATE("*",$C27,"*")),COUNTIF('Rink Duplications'!S:S,CONCATENATE("*",$C27,"*"))))</f>
        <v>2</v>
      </c>
      <c r="M27" s="16">
        <f>IF($C27="","",SUM(COUNTIF('Rink Duplications'!H:H,CONCATENATE("*",$C27,"*")),COUNTIF('Rink Duplications'!O:O,CONCATENATE("*",$C27,"*")),COUNTIF('Rink Duplications'!T:T,CONCATENATE("*",$C27,"*"))))</f>
        <v>3</v>
      </c>
      <c r="N27" s="55">
        <f t="shared" si="1"/>
        <v>3</v>
      </c>
    </row>
    <row r="28" spans="1:14">
      <c r="A28">
        <f>IF(ISNA(VLOOKUP(B28,Groups!B:D,3,FALSE)),IF(ISNA(VLOOKUP(B28,Groups!G:I,3,FALSE)),IF(ISNA(VLOOKUP(B28,Groups!L:N,3,FALSE)),IF(ISNA(VLOOKUP(B28,Groups!Q:S,3,FALSE)),IF(ISNA(VLOOKUP(B28,Groups!V:X,3,FALSE)),"",VLOOKUP(B28,Groups!V:X,3,FALSE)),VLOOKUP(B28,Groups!Q:S,3,FALSE)),VLOOKUP(B28,Groups!L:N,3,FALSE)),VLOOKUP(B28,Groups!G:I,3,FALSE)),VLOOKUP(B28,Groups!B:D,3,FALSE))</f>
        <v>13</v>
      </c>
      <c r="B28">
        <v>27</v>
      </c>
      <c r="C28" t="str">
        <f t="shared" si="0"/>
        <v>Jason Lee Evans (South Africa )</v>
      </c>
      <c r="D28" t="str">
        <f>VLOOKUP(C28,Players!B:C,2,FALSE)</f>
        <v>RSA</v>
      </c>
      <c r="E28" t="s">
        <v>521</v>
      </c>
      <c r="H28" s="16">
        <f>IF($C28="","",SUM(COUNTIF('Rink Duplications'!C:C,CONCATENATE("*",$C28,"*")),COUNTIF('Rink Duplications'!J:J,CONCATENATE("*",$C28,"*")),COUNTIF('Rink Duplications'!O:O,CONCATENATE("*",$C28,"*"))))</f>
        <v>1</v>
      </c>
      <c r="I28" s="16">
        <f>IF($C28="","",SUM(COUNTIF('Rink Duplications'!D:D,CONCATENATE("*",$C28,"*")),COUNTIF('Rink Duplications'!K:K,CONCATENATE("*",$C28,"*")),COUNTIF('Rink Duplications'!P:P,CONCATENATE("*",$C28,"*"))))</f>
        <v>1</v>
      </c>
      <c r="J28" s="16">
        <f>IF($C28="","",SUM(COUNTIF('Rink Duplications'!E:E,CONCATENATE("*",$C28,"*")),COUNTIF('Rink Duplications'!L:L,CONCATENATE("*",$C28,"*")),COUNTIF('Rink Duplications'!Q:Q,CONCATENATE("*",$C28,"*"))))</f>
        <v>2</v>
      </c>
      <c r="K28" s="16">
        <f>IF($C28="","",SUM(COUNTIF('Rink Duplications'!F:F,CONCATENATE("*",$C28,"*")),COUNTIF('Rink Duplications'!M:M,CONCATENATE("*",$C28,"*")),COUNTIF('Rink Duplications'!R:R,CONCATENATE("*",$C28,"*"))))</f>
        <v>2</v>
      </c>
      <c r="L28" s="16">
        <f>IF($C28="","",SUM(COUNTIF('Rink Duplications'!G:G,CONCATENATE("*",$C28,"*")),COUNTIF('Rink Duplications'!N:N,CONCATENATE("*",$C28,"*")),COUNTIF('Rink Duplications'!S:S,CONCATENATE("*",$C28,"*"))))</f>
        <v>1</v>
      </c>
      <c r="M28" s="16">
        <f>IF($C28="","",SUM(COUNTIF('Rink Duplications'!H:H,CONCATENATE("*",$C28,"*")),COUNTIF('Rink Duplications'!O:O,CONCATENATE("*",$C28,"*")),COUNTIF('Rink Duplications'!T:T,CONCATENATE("*",$C28,"*"))))</f>
        <v>3</v>
      </c>
      <c r="N28" s="55">
        <f t="shared" si="1"/>
        <v>2</v>
      </c>
    </row>
    <row r="29" spans="1:14">
      <c r="A29">
        <f>IF(ISNA(VLOOKUP(B29,Groups!B:D,3,FALSE)),IF(ISNA(VLOOKUP(B29,Groups!G:I,3,FALSE)),IF(ISNA(VLOOKUP(B29,Groups!L:N,3,FALSE)),IF(ISNA(VLOOKUP(B29,Groups!Q:S,3,FALSE)),IF(ISNA(VLOOKUP(B29,Groups!V:X,3,FALSE)),"",VLOOKUP(B29,Groups!V:X,3,FALSE)),VLOOKUP(B29,Groups!Q:S,3,FALSE)),VLOOKUP(B29,Groups!L:N,3,FALSE)),VLOOKUP(B29,Groups!G:I,3,FALSE)),VLOOKUP(B29,Groups!B:D,3,FALSE))</f>
        <v>2</v>
      </c>
      <c r="B29">
        <v>28</v>
      </c>
      <c r="C29" t="str">
        <f t="shared" si="0"/>
        <v>Harry Goodwin (England )</v>
      </c>
      <c r="D29" t="str">
        <f>VLOOKUP(C29,Players!B:C,2,FALSE)</f>
        <v>ENG</v>
      </c>
      <c r="E29" t="s">
        <v>521</v>
      </c>
      <c r="H29" s="16">
        <f>IF($C29="","",SUM(COUNTIF('Rink Duplications'!C:C,CONCATENATE("*",$C29,"*")),COUNTIF('Rink Duplications'!J:J,CONCATENATE("*",$C29,"*")),COUNTIF('Rink Duplications'!O:O,CONCATENATE("*",$C29,"*"))))</f>
        <v>4</v>
      </c>
      <c r="I29" s="16">
        <f>IF($C29="","",SUM(COUNTIF('Rink Duplications'!D:D,CONCATENATE("*",$C29,"*")),COUNTIF('Rink Duplications'!K:K,CONCATENATE("*",$C29,"*")),COUNTIF('Rink Duplications'!P:P,CONCATENATE("*",$C29,"*"))))</f>
        <v>1</v>
      </c>
      <c r="J29" s="16">
        <f>IF($C29="","",SUM(COUNTIF('Rink Duplications'!E:E,CONCATENATE("*",$C29,"*")),COUNTIF('Rink Duplications'!L:L,CONCATENATE("*",$C29,"*")),COUNTIF('Rink Duplications'!Q:Q,CONCATENATE("*",$C29,"*"))))</f>
        <v>1</v>
      </c>
      <c r="K29" s="16">
        <f>IF($C29="","",SUM(COUNTIF('Rink Duplications'!F:F,CONCATENATE("*",$C29,"*")),COUNTIF('Rink Duplications'!M:M,CONCATENATE("*",$C29,"*")),COUNTIF('Rink Duplications'!R:R,CONCATENATE("*",$C29,"*"))))</f>
        <v>2</v>
      </c>
      <c r="L29" s="16">
        <f>IF($C29="","",SUM(COUNTIF('Rink Duplications'!G:G,CONCATENATE("*",$C29,"*")),COUNTIF('Rink Duplications'!N:N,CONCATENATE("*",$C29,"*")),COUNTIF('Rink Duplications'!S:S,CONCATENATE("*",$C29,"*"))))</f>
        <v>1</v>
      </c>
      <c r="M29" s="16">
        <f>IF($C29="","",SUM(COUNTIF('Rink Duplications'!H:H,CONCATENATE("*",$C29,"*")),COUNTIF('Rink Duplications'!O:O,CONCATENATE("*",$C29,"*")),COUNTIF('Rink Duplications'!T:T,CONCATENATE("*",$C29,"*"))))</f>
        <v>1</v>
      </c>
      <c r="N29" s="55">
        <f t="shared" si="1"/>
        <v>2</v>
      </c>
    </row>
    <row r="30" spans="1:14">
      <c r="A30">
        <f>IF(ISNA(VLOOKUP(B30,Groups!B:D,3,FALSE)),IF(ISNA(VLOOKUP(B30,Groups!G:I,3,FALSE)),IF(ISNA(VLOOKUP(B30,Groups!L:N,3,FALSE)),IF(ISNA(VLOOKUP(B30,Groups!Q:S,3,FALSE)),IF(ISNA(VLOOKUP(B30,Groups!V:X,3,FALSE)),"",VLOOKUP(B30,Groups!V:X,3,FALSE)),VLOOKUP(B30,Groups!Q:S,3,FALSE)),VLOOKUP(B30,Groups!L:N,3,FALSE)),VLOOKUP(B30,Groups!G:I,3,FALSE)),VLOOKUP(B30,Groups!B:D,3,FALSE))</f>
        <v>5</v>
      </c>
      <c r="B30">
        <v>29</v>
      </c>
      <c r="C30" t="str">
        <f t="shared" si="0"/>
        <v>Mike McNorton (Canada )</v>
      </c>
      <c r="D30" t="str">
        <f>VLOOKUP(C30,Players!B:C,2,FALSE)</f>
        <v>CAN</v>
      </c>
      <c r="E30" t="s">
        <v>521</v>
      </c>
      <c r="H30" s="16">
        <f>IF($C30="","",SUM(COUNTIF('Rink Duplications'!C:C,CONCATENATE("*",$C30,"*")),COUNTIF('Rink Duplications'!J:J,CONCATENATE("*",$C30,"*")),COUNTIF('Rink Duplications'!O:O,CONCATENATE("*",$C30,"*"))))</f>
        <v>3</v>
      </c>
      <c r="I30" s="16">
        <f>IF($C30="","",SUM(COUNTIF('Rink Duplications'!D:D,CONCATENATE("*",$C30,"*")),COUNTIF('Rink Duplications'!K:K,CONCATENATE("*",$C30,"*")),COUNTIF('Rink Duplications'!P:P,CONCATENATE("*",$C30,"*"))))</f>
        <v>0</v>
      </c>
      <c r="J30" s="16">
        <f>IF($C30="","",SUM(COUNTIF('Rink Duplications'!E:E,CONCATENATE("*",$C30,"*")),COUNTIF('Rink Duplications'!L:L,CONCATENATE("*",$C30,"*")),COUNTIF('Rink Duplications'!Q:Q,CONCATENATE("*",$C30,"*"))))</f>
        <v>1</v>
      </c>
      <c r="K30" s="16">
        <f>IF($C30="","",SUM(COUNTIF('Rink Duplications'!F:F,CONCATENATE("*",$C30,"*")),COUNTIF('Rink Duplications'!M:M,CONCATENATE("*",$C30,"*")),COUNTIF('Rink Duplications'!R:R,CONCATENATE("*",$C30,"*"))))</f>
        <v>2</v>
      </c>
      <c r="L30" s="16">
        <f>IF($C30="","",SUM(COUNTIF('Rink Duplications'!G:G,CONCATENATE("*",$C30,"*")),COUNTIF('Rink Duplications'!N:N,CONCATENATE("*",$C30,"*")),COUNTIF('Rink Duplications'!S:S,CONCATENATE("*",$C30,"*"))))</f>
        <v>2</v>
      </c>
      <c r="M30" s="16">
        <f>IF($C30="","",SUM(COUNTIF('Rink Duplications'!H:H,CONCATENATE("*",$C30,"*")),COUNTIF('Rink Duplications'!O:O,CONCATENATE("*",$C30,"*")),COUNTIF('Rink Duplications'!T:T,CONCATENATE("*",$C30,"*"))))</f>
        <v>2</v>
      </c>
      <c r="N30" s="55">
        <f t="shared" si="1"/>
        <v>2</v>
      </c>
    </row>
    <row r="31" spans="1:14">
      <c r="A31">
        <f>IF(ISNA(VLOOKUP(B31,Groups!B:D,3,FALSE)),IF(ISNA(VLOOKUP(B31,Groups!G:I,3,FALSE)),IF(ISNA(VLOOKUP(B31,Groups!L:N,3,FALSE)),IF(ISNA(VLOOKUP(B31,Groups!Q:S,3,FALSE)),IF(ISNA(VLOOKUP(B31,Groups!V:X,3,FALSE)),"",VLOOKUP(B31,Groups!V:X,3,FALSE)),VLOOKUP(B31,Groups!Q:S,3,FALSE)),VLOOKUP(B31,Groups!L:N,3,FALSE)),VLOOKUP(B31,Groups!G:I,3,FALSE)),VLOOKUP(B31,Groups!B:D,3,FALSE))</f>
        <v>24</v>
      </c>
      <c r="B31">
        <v>30</v>
      </c>
      <c r="C31" t="str">
        <f t="shared" si="0"/>
        <v>Michael Gabobewe (Botswana)</v>
      </c>
      <c r="D31" t="str">
        <f>VLOOKUP(C31,Players!B:C,2,FALSE)</f>
        <v>BOT</v>
      </c>
      <c r="E31" t="s">
        <v>521</v>
      </c>
      <c r="H31" s="16">
        <f>IF($C31="","",SUM(COUNTIF('Rink Duplications'!C:C,CONCATENATE("*",$C31,"*")),COUNTIF('Rink Duplications'!J:J,CONCATENATE("*",$C31,"*")),COUNTIF('Rink Duplications'!O:O,CONCATENATE("*",$C31,"*"))))</f>
        <v>2</v>
      </c>
      <c r="I31" s="16">
        <f>IF($C31="","",SUM(COUNTIF('Rink Duplications'!D:D,CONCATENATE("*",$C31,"*")),COUNTIF('Rink Duplications'!K:K,CONCATENATE("*",$C31,"*")),COUNTIF('Rink Duplications'!P:P,CONCATENATE("*",$C31,"*"))))</f>
        <v>0</v>
      </c>
      <c r="J31" s="16">
        <f>IF($C31="","",SUM(COUNTIF('Rink Duplications'!E:E,CONCATENATE("*",$C31,"*")),COUNTIF('Rink Duplications'!L:L,CONCATENATE("*",$C31,"*")),COUNTIF('Rink Duplications'!Q:Q,CONCATENATE("*",$C31,"*"))))</f>
        <v>3</v>
      </c>
      <c r="K31" s="16">
        <f>IF($C31="","",SUM(COUNTIF('Rink Duplications'!F:F,CONCATENATE("*",$C31,"*")),COUNTIF('Rink Duplications'!M:M,CONCATENATE("*",$C31,"*")),COUNTIF('Rink Duplications'!R:R,CONCATENATE("*",$C31,"*"))))</f>
        <v>1</v>
      </c>
      <c r="L31" s="16">
        <f>IF($C31="","",SUM(COUNTIF('Rink Duplications'!G:G,CONCATENATE("*",$C31,"*")),COUNTIF('Rink Duplications'!N:N,CONCATENATE("*",$C31,"*")),COUNTIF('Rink Duplications'!S:S,CONCATENATE("*",$C31,"*"))))</f>
        <v>3</v>
      </c>
      <c r="M31" s="16">
        <f>IF($C31="","",SUM(COUNTIF('Rink Duplications'!H:H,CONCATENATE("*",$C31,"*")),COUNTIF('Rink Duplications'!O:O,CONCATENATE("*",$C31,"*")),COUNTIF('Rink Duplications'!T:T,CONCATENATE("*",$C31,"*"))))</f>
        <v>1</v>
      </c>
      <c r="N31" s="55">
        <f t="shared" si="1"/>
        <v>3</v>
      </c>
    </row>
    <row r="32" spans="1:14">
      <c r="A32" t="str">
        <f>IF(ISNA(VLOOKUP(B32,Groups!B:D,3,FALSE)),IF(ISNA(VLOOKUP(B32,Groups!G:I,3,FALSE)),IF(ISNA(VLOOKUP(B32,Groups!L:N,3,FALSE)),IF(ISNA(VLOOKUP(B32,Groups!Q:S,3,FALSE)),IF(ISNA(VLOOKUP(B32,Groups!V:X,3,FALSE)),"",VLOOKUP(B32,Groups!V:X,3,FALSE)),VLOOKUP(B32,Groups!Q:S,3,FALSE)),VLOOKUP(B32,Groups!L:N,3,FALSE)),VLOOKUP(B32,Groups!G:I,3,FALSE)),VLOOKUP(B32,Groups!B:D,3,FALSE))</f>
        <v/>
      </c>
      <c r="B32">
        <v>31</v>
      </c>
      <c r="C32" t="str">
        <f t="shared" si="0"/>
        <v/>
      </c>
      <c r="H32" s="16" t="str">
        <f>IF($C32="","",SUM(COUNTIF('Rink Duplications'!C:C,CONCATENATE("*",$C32,"*")),COUNTIF('Rink Duplications'!J:J,CONCATENATE("*",$C32,"*")),COUNTIF('Rink Duplications'!O:O,CONCATENATE("*",$C32,"*"))))</f>
        <v/>
      </c>
      <c r="I32" s="16" t="str">
        <f>IF($C32="","",SUM(COUNTIF('Rink Duplications'!D:D,CONCATENATE("*",$C32,"*")),COUNTIF('Rink Duplications'!K:K,CONCATENATE("*",$C32,"*")),COUNTIF('Rink Duplications'!P:P,CONCATENATE("*",$C32,"*"))))</f>
        <v/>
      </c>
      <c r="J32" s="16" t="str">
        <f>IF($C32="","",SUM(COUNTIF('Rink Duplications'!E:E,CONCATENATE("*",$C32,"*")),COUNTIF('Rink Duplications'!L:L,CONCATENATE("*",$C32,"*")),COUNTIF('Rink Duplications'!Q:Q,CONCATENATE("*",$C32,"*"))))</f>
        <v/>
      </c>
      <c r="K32" s="16" t="str">
        <f>IF($C32="","",SUM(COUNTIF('Rink Duplications'!F:F,CONCATENATE("*",$C32,"*")),COUNTIF('Rink Duplications'!M:M,CONCATENATE("*",$C32,"*")),COUNTIF('Rink Duplications'!R:R,CONCATENATE("*",$C32,"*"))))</f>
        <v/>
      </c>
      <c r="L32" s="16" t="str">
        <f>IF($C32="","",SUM(COUNTIF('Rink Duplications'!G:G,CONCATENATE("*",$C32,"*")),COUNTIF('Rink Duplications'!N:N,CONCATENATE("*",$C32,"*")),COUNTIF('Rink Duplications'!S:S,CONCATENATE("*",$C32,"*"))))</f>
        <v/>
      </c>
      <c r="M32" s="16" t="str">
        <f>IF($C32="","",SUM(COUNTIF('Rink Duplications'!H:H,CONCATENATE("*",$C32,"*")),COUNTIF('Rink Duplications'!O:O,CONCATENATE("*",$C32,"*")),COUNTIF('Rink Duplications'!T:T,CONCATENATE("*",$C32,"*"))))</f>
        <v/>
      </c>
      <c r="N32" s="55" t="str">
        <f t="shared" si="1"/>
        <v/>
      </c>
    </row>
    <row r="33" spans="1:14">
      <c r="A33" t="str">
        <f>IF(ISNA(VLOOKUP(B33,Groups!B:D,3,FALSE)),IF(ISNA(VLOOKUP(B33,Groups!G:I,3,FALSE)),IF(ISNA(VLOOKUP(B33,Groups!L:N,3,FALSE)),IF(ISNA(VLOOKUP(B33,Groups!Q:S,3,FALSE)),IF(ISNA(VLOOKUP(B33,Groups!V:X,3,FALSE)),"",VLOOKUP(B33,Groups!V:X,3,FALSE)),VLOOKUP(B33,Groups!Q:S,3,FALSE)),VLOOKUP(B33,Groups!L:N,3,FALSE)),VLOOKUP(B33,Groups!G:I,3,FALSE)),VLOOKUP(B33,Groups!B:D,3,FALSE))</f>
        <v/>
      </c>
      <c r="B33">
        <v>32</v>
      </c>
      <c r="C33" t="str">
        <f t="shared" si="0"/>
        <v/>
      </c>
      <c r="H33" s="16" t="str">
        <f>IF($C33="","",SUM(COUNTIF('Rink Duplications'!C:C,CONCATENATE("*",$C33,"*")),COUNTIF('Rink Duplications'!J:J,CONCATENATE("*",$C33,"*")),COUNTIF('Rink Duplications'!O:O,CONCATENATE("*",$C33,"*"))))</f>
        <v/>
      </c>
      <c r="I33" s="16" t="str">
        <f>IF($C33="","",SUM(COUNTIF('Rink Duplications'!D:D,CONCATENATE("*",$C33,"*")),COUNTIF('Rink Duplications'!K:K,CONCATENATE("*",$C33,"*")),COUNTIF('Rink Duplications'!P:P,CONCATENATE("*",$C33,"*"))))</f>
        <v/>
      </c>
      <c r="J33" s="16" t="str">
        <f>IF($C33="","",SUM(COUNTIF('Rink Duplications'!E:E,CONCATENATE("*",$C33,"*")),COUNTIF('Rink Duplications'!L:L,CONCATENATE("*",$C33,"*")),COUNTIF('Rink Duplications'!Q:Q,CONCATENATE("*",$C33,"*"))))</f>
        <v/>
      </c>
      <c r="K33" s="16" t="str">
        <f>IF($C33="","",SUM(COUNTIF('Rink Duplications'!F:F,CONCATENATE("*",$C33,"*")),COUNTIF('Rink Duplications'!M:M,CONCATENATE("*",$C33,"*")),COUNTIF('Rink Duplications'!R:R,CONCATENATE("*",$C33,"*"))))</f>
        <v/>
      </c>
      <c r="L33" s="16" t="str">
        <f>IF($C33="","",SUM(COUNTIF('Rink Duplications'!G:G,CONCATENATE("*",$C33,"*")),COUNTIF('Rink Duplications'!N:N,CONCATENATE("*",$C33,"*")),COUNTIF('Rink Duplications'!S:S,CONCATENATE("*",$C33,"*"))))</f>
        <v/>
      </c>
      <c r="M33" s="16" t="str">
        <f>IF($C33="","",SUM(COUNTIF('Rink Duplications'!H:H,CONCATENATE("*",$C33,"*")),COUNTIF('Rink Duplications'!O:O,CONCATENATE("*",$C33,"*")),COUNTIF('Rink Duplications'!T:T,CONCATENATE("*",$C33,"*"))))</f>
        <v/>
      </c>
      <c r="N33" s="55" t="str">
        <f t="shared" si="1"/>
        <v/>
      </c>
    </row>
    <row r="34" spans="1:14">
      <c r="A34" t="str">
        <f>IF(ISNA(VLOOKUP(B34,Groups!B:D,3,FALSE)),IF(ISNA(VLOOKUP(B34,Groups!G:I,3,FALSE)),IF(ISNA(VLOOKUP(B34,Groups!L:N,3,FALSE)),IF(ISNA(VLOOKUP(B34,Groups!Q:S,3,FALSE)),IF(ISNA(VLOOKUP(B34,Groups!V:X,3,FALSE)),"",VLOOKUP(B34,Groups!V:X,3,FALSE)),VLOOKUP(B34,Groups!Q:S,3,FALSE)),VLOOKUP(B34,Groups!L:N,3,FALSE)),VLOOKUP(B34,Groups!G:I,3,FALSE)),VLOOKUP(B34,Groups!B:D,3,FALSE))</f>
        <v/>
      </c>
      <c r="B34">
        <v>33</v>
      </c>
      <c r="C34" t="str">
        <f t="shared" ref="C34:C65" si="2">IF(ISNA(VLOOKUP(B34,Section_1,3,FALSE)),IF(ISNA(VLOOKUP(B34,Section_2,3,FALSE)),IF(ISNA(VLOOKUP(B34,Section_3,3,FALSE)),IF(ISNA(VLOOKUP(B34,Section_4,3,FALSE)),IF(ISNA(VLOOKUP(B34,Section_5,3,FALSE)),"",VLOOKUP(B34,Section_5,3,FALSE)),VLOOKUP(B34,Section_4,3,FALSE)),VLOOKUP(B34,Section_3,3,FALSE)),VLOOKUP(B34,Section_2,3,FALSE)),VLOOKUP(B34,Section_1,3,FALSE))</f>
        <v/>
      </c>
      <c r="H34" s="16" t="str">
        <f>IF($C34="","",SUM(COUNTIF('Rink Duplications'!C:C,CONCATENATE("*",$C34,"*")),COUNTIF('Rink Duplications'!J:J,CONCATENATE("*",$C34,"*")),COUNTIF('Rink Duplications'!O:O,CONCATENATE("*",$C34,"*"))))</f>
        <v/>
      </c>
      <c r="I34" s="16" t="str">
        <f>IF($C34="","",SUM(COUNTIF('Rink Duplications'!D:D,CONCATENATE("*",$C34,"*")),COUNTIF('Rink Duplications'!K:K,CONCATENATE("*",$C34,"*")),COUNTIF('Rink Duplications'!P:P,CONCATENATE("*",$C34,"*"))))</f>
        <v/>
      </c>
      <c r="J34" s="16" t="str">
        <f>IF($C34="","",SUM(COUNTIF('Rink Duplications'!E:E,CONCATENATE("*",$C34,"*")),COUNTIF('Rink Duplications'!L:L,CONCATENATE("*",$C34,"*")),COUNTIF('Rink Duplications'!Q:Q,CONCATENATE("*",$C34,"*"))))</f>
        <v/>
      </c>
      <c r="K34" s="16" t="str">
        <f>IF($C34="","",SUM(COUNTIF('Rink Duplications'!F:F,CONCATENATE("*",$C34,"*")),COUNTIF('Rink Duplications'!M:M,CONCATENATE("*",$C34,"*")),COUNTIF('Rink Duplications'!R:R,CONCATENATE("*",$C34,"*"))))</f>
        <v/>
      </c>
      <c r="L34" s="16" t="str">
        <f>IF($C34="","",SUM(COUNTIF('Rink Duplications'!G:G,CONCATENATE("*",$C34,"*")),COUNTIF('Rink Duplications'!N:N,CONCATENATE("*",$C34,"*")),COUNTIF('Rink Duplications'!S:S,CONCATENATE("*",$C34,"*"))))</f>
        <v/>
      </c>
      <c r="M34" s="16" t="str">
        <f>IF($C34="","",SUM(COUNTIF('Rink Duplications'!H:H,CONCATENATE("*",$C34,"*")),COUNTIF('Rink Duplications'!O:O,CONCATENATE("*",$C34,"*")),COUNTIF('Rink Duplications'!T:T,CONCATENATE("*",$C34,"*"))))</f>
        <v/>
      </c>
      <c r="N34" s="55" t="str">
        <f t="shared" si="1"/>
        <v/>
      </c>
    </row>
    <row r="35" spans="1:14">
      <c r="A35" t="str">
        <f>IF(ISNA(VLOOKUP(B35,Groups!B:D,3,FALSE)),IF(ISNA(VLOOKUP(B35,Groups!G:I,3,FALSE)),IF(ISNA(VLOOKUP(B35,Groups!L:N,3,FALSE)),IF(ISNA(VLOOKUP(B35,Groups!Q:S,3,FALSE)),IF(ISNA(VLOOKUP(B35,Groups!V:X,3,FALSE)),"",VLOOKUP(B35,Groups!V:X,3,FALSE)),VLOOKUP(B35,Groups!Q:S,3,FALSE)),VLOOKUP(B35,Groups!L:N,3,FALSE)),VLOOKUP(B35,Groups!G:I,3,FALSE)),VLOOKUP(B35,Groups!B:D,3,FALSE))</f>
        <v/>
      </c>
      <c r="B35">
        <v>34</v>
      </c>
      <c r="C35" t="str">
        <f t="shared" si="2"/>
        <v/>
      </c>
      <c r="H35" s="16" t="str">
        <f>IF($C35="","",SUM(COUNTIF('Rink Duplications'!C:C,CONCATENATE("*",$C35,"*")),COUNTIF('Rink Duplications'!J:J,CONCATENATE("*",$C35,"*")),COUNTIF('Rink Duplications'!O:O,CONCATENATE("*",$C35,"*"))))</f>
        <v/>
      </c>
      <c r="I35" s="16" t="str">
        <f>IF($C35="","",SUM(COUNTIF('Rink Duplications'!D:D,CONCATENATE("*",$C35,"*")),COUNTIF('Rink Duplications'!K:K,CONCATENATE("*",$C35,"*")),COUNTIF('Rink Duplications'!P:P,CONCATENATE("*",$C35,"*"))))</f>
        <v/>
      </c>
      <c r="J35" s="16" t="str">
        <f>IF($C35="","",SUM(COUNTIF('Rink Duplications'!E:E,CONCATENATE("*",$C35,"*")),COUNTIF('Rink Duplications'!L:L,CONCATENATE("*",$C35,"*")),COUNTIF('Rink Duplications'!Q:Q,CONCATENATE("*",$C35,"*"))))</f>
        <v/>
      </c>
      <c r="K35" s="16" t="str">
        <f>IF($C35="","",SUM(COUNTIF('Rink Duplications'!F:F,CONCATENATE("*",$C35,"*")),COUNTIF('Rink Duplications'!M:M,CONCATENATE("*",$C35,"*")),COUNTIF('Rink Duplications'!R:R,CONCATENATE("*",$C35,"*"))))</f>
        <v/>
      </c>
      <c r="L35" s="16" t="str">
        <f>IF($C35="","",SUM(COUNTIF('Rink Duplications'!G:G,CONCATENATE("*",$C35,"*")),COUNTIF('Rink Duplications'!N:N,CONCATENATE("*",$C35,"*")),COUNTIF('Rink Duplications'!S:S,CONCATENATE("*",$C35,"*"))))</f>
        <v/>
      </c>
      <c r="M35" s="16" t="str">
        <f>IF($C35="","",SUM(COUNTIF('Rink Duplications'!H:H,CONCATENATE("*",$C35,"*")),COUNTIF('Rink Duplications'!O:O,CONCATENATE("*",$C35,"*")),COUNTIF('Rink Duplications'!T:T,CONCATENATE("*",$C35,"*"))))</f>
        <v/>
      </c>
      <c r="N35" s="55" t="str">
        <f t="shared" si="1"/>
        <v/>
      </c>
    </row>
    <row r="36" spans="1:14">
      <c r="A36" t="str">
        <f>IF(ISNA(VLOOKUP(B36,Groups!B:D,3,FALSE)),IF(ISNA(VLOOKUP(B36,Groups!G:I,3,FALSE)),IF(ISNA(VLOOKUP(B36,Groups!L:N,3,FALSE)),IF(ISNA(VLOOKUP(B36,Groups!Q:S,3,FALSE)),IF(ISNA(VLOOKUP(B36,Groups!V:X,3,FALSE)),"",VLOOKUP(B36,Groups!V:X,3,FALSE)),VLOOKUP(B36,Groups!Q:S,3,FALSE)),VLOOKUP(B36,Groups!L:N,3,FALSE)),VLOOKUP(B36,Groups!G:I,3,FALSE)),VLOOKUP(B36,Groups!B:D,3,FALSE))</f>
        <v/>
      </c>
      <c r="B36">
        <v>35</v>
      </c>
      <c r="C36" t="str">
        <f t="shared" si="2"/>
        <v/>
      </c>
      <c r="H36" s="16" t="str">
        <f>IF($C36="","",SUM(COUNTIF('Rink Duplications'!C:C,CONCATENATE("*",$C36,"*")),COUNTIF('Rink Duplications'!J:J,CONCATENATE("*",$C36,"*")),COUNTIF('Rink Duplications'!O:O,CONCATENATE("*",$C36,"*"))))</f>
        <v/>
      </c>
      <c r="I36" s="16" t="str">
        <f>IF($C36="","",SUM(COUNTIF('Rink Duplications'!D:D,CONCATENATE("*",$C36,"*")),COUNTIF('Rink Duplications'!K:K,CONCATENATE("*",$C36,"*")),COUNTIF('Rink Duplications'!P:P,CONCATENATE("*",$C36,"*"))))</f>
        <v/>
      </c>
      <c r="J36" s="16" t="str">
        <f>IF($C36="","",SUM(COUNTIF('Rink Duplications'!E:E,CONCATENATE("*",$C36,"*")),COUNTIF('Rink Duplications'!L:L,CONCATENATE("*",$C36,"*")),COUNTIF('Rink Duplications'!Q:Q,CONCATENATE("*",$C36,"*"))))</f>
        <v/>
      </c>
      <c r="K36" s="16" t="str">
        <f>IF($C36="","",SUM(COUNTIF('Rink Duplications'!F:F,CONCATENATE("*",$C36,"*")),COUNTIF('Rink Duplications'!M:M,CONCATENATE("*",$C36,"*")),COUNTIF('Rink Duplications'!R:R,CONCATENATE("*",$C36,"*"))))</f>
        <v/>
      </c>
      <c r="L36" s="16" t="str">
        <f>IF($C36="","",SUM(COUNTIF('Rink Duplications'!G:G,CONCATENATE("*",$C36,"*")),COUNTIF('Rink Duplications'!N:N,CONCATENATE("*",$C36,"*")),COUNTIF('Rink Duplications'!S:S,CONCATENATE("*",$C36,"*"))))</f>
        <v/>
      </c>
      <c r="M36" s="16" t="str">
        <f>IF($C36="","",SUM(COUNTIF('Rink Duplications'!H:H,CONCATENATE("*",$C36,"*")),COUNTIF('Rink Duplications'!O:O,CONCATENATE("*",$C36,"*")),COUNTIF('Rink Duplications'!T:T,CONCATENATE("*",$C36,"*"))))</f>
        <v/>
      </c>
      <c r="N36" s="55" t="str">
        <f t="shared" si="1"/>
        <v/>
      </c>
    </row>
    <row r="37" spans="1:14">
      <c r="A37" t="str">
        <f>IF(ISNA(VLOOKUP(B37,Groups!B:D,3,FALSE)),IF(ISNA(VLOOKUP(B37,Groups!G:I,3,FALSE)),IF(ISNA(VLOOKUP(B37,Groups!L:N,3,FALSE)),IF(ISNA(VLOOKUP(B37,Groups!Q:S,3,FALSE)),IF(ISNA(VLOOKUP(B37,Groups!V:X,3,FALSE)),"",VLOOKUP(B37,Groups!V:X,3,FALSE)),VLOOKUP(B37,Groups!Q:S,3,FALSE)),VLOOKUP(B37,Groups!L:N,3,FALSE)),VLOOKUP(B37,Groups!G:I,3,FALSE)),VLOOKUP(B37,Groups!B:D,3,FALSE))</f>
        <v/>
      </c>
      <c r="B37">
        <v>36</v>
      </c>
      <c r="C37" t="str">
        <f t="shared" si="2"/>
        <v/>
      </c>
      <c r="H37" s="16" t="str">
        <f>IF($C37="","",SUM(COUNTIF('Rink Duplications'!C:C,CONCATENATE("*",$C37,"*")),COUNTIF('Rink Duplications'!J:J,CONCATENATE("*",$C37,"*")),COUNTIF('Rink Duplications'!O:O,CONCATENATE("*",$C37,"*"))))</f>
        <v/>
      </c>
      <c r="I37" s="16" t="str">
        <f>IF($C37="","",SUM(COUNTIF('Rink Duplications'!D:D,CONCATENATE("*",$C37,"*")),COUNTIF('Rink Duplications'!K:K,CONCATENATE("*",$C37,"*")),COUNTIF('Rink Duplications'!P:P,CONCATENATE("*",$C37,"*"))))</f>
        <v/>
      </c>
      <c r="J37" s="16" t="str">
        <f>IF($C37="","",SUM(COUNTIF('Rink Duplications'!E:E,CONCATENATE("*",$C37,"*")),COUNTIF('Rink Duplications'!L:L,CONCATENATE("*",$C37,"*")),COUNTIF('Rink Duplications'!Q:Q,CONCATENATE("*",$C37,"*"))))</f>
        <v/>
      </c>
      <c r="K37" s="16" t="str">
        <f>IF($C37="","",SUM(COUNTIF('Rink Duplications'!F:F,CONCATENATE("*",$C37,"*")),COUNTIF('Rink Duplications'!M:M,CONCATENATE("*",$C37,"*")),COUNTIF('Rink Duplications'!R:R,CONCATENATE("*",$C37,"*"))))</f>
        <v/>
      </c>
      <c r="L37" s="16" t="str">
        <f>IF($C37="","",SUM(COUNTIF('Rink Duplications'!G:G,CONCATENATE("*",$C37,"*")),COUNTIF('Rink Duplications'!N:N,CONCATENATE("*",$C37,"*")),COUNTIF('Rink Duplications'!S:S,CONCATENATE("*",$C37,"*"))))</f>
        <v/>
      </c>
      <c r="M37" s="16" t="str">
        <f>IF($C37="","",SUM(COUNTIF('Rink Duplications'!H:H,CONCATENATE("*",$C37,"*")),COUNTIF('Rink Duplications'!O:O,CONCATENATE("*",$C37,"*")),COUNTIF('Rink Duplications'!T:T,CONCATENATE("*",$C37,"*"))))</f>
        <v/>
      </c>
      <c r="N37" s="55" t="str">
        <f t="shared" si="1"/>
        <v/>
      </c>
    </row>
    <row r="38" spans="1:14">
      <c r="A38" t="str">
        <f>IF(ISNA(VLOOKUP(B38,Groups!B:D,3,FALSE)),IF(ISNA(VLOOKUP(B38,Groups!G:I,3,FALSE)),IF(ISNA(VLOOKUP(B38,Groups!L:N,3,FALSE)),IF(ISNA(VLOOKUP(B38,Groups!Q:S,3,FALSE)),IF(ISNA(VLOOKUP(B38,Groups!V:X,3,FALSE)),"",VLOOKUP(B38,Groups!V:X,3,FALSE)),VLOOKUP(B38,Groups!Q:S,3,FALSE)),VLOOKUP(B38,Groups!L:N,3,FALSE)),VLOOKUP(B38,Groups!G:I,3,FALSE)),VLOOKUP(B38,Groups!B:D,3,FALSE))</f>
        <v/>
      </c>
      <c r="B38">
        <v>37</v>
      </c>
      <c r="C38" t="str">
        <f t="shared" si="2"/>
        <v/>
      </c>
      <c r="H38" s="16" t="str">
        <f>IF($C38="","",SUM(COUNTIF('Rink Duplications'!C:C,CONCATENATE("*",$C38,"*")),COUNTIF('Rink Duplications'!J:J,CONCATENATE("*",$C38,"*")),COUNTIF('Rink Duplications'!O:O,CONCATENATE("*",$C38,"*"))))</f>
        <v/>
      </c>
      <c r="I38" s="16" t="str">
        <f>IF($C38="","",SUM(COUNTIF('Rink Duplications'!D:D,CONCATENATE("*",$C38,"*")),COUNTIF('Rink Duplications'!K:K,CONCATENATE("*",$C38,"*")),COUNTIF('Rink Duplications'!P:P,CONCATENATE("*",$C38,"*"))))</f>
        <v/>
      </c>
      <c r="J38" s="16" t="str">
        <f>IF($C38="","",SUM(COUNTIF('Rink Duplications'!E:E,CONCATENATE("*",$C38,"*")),COUNTIF('Rink Duplications'!L:L,CONCATENATE("*",$C38,"*")),COUNTIF('Rink Duplications'!Q:Q,CONCATENATE("*",$C38,"*"))))</f>
        <v/>
      </c>
      <c r="K38" s="16" t="str">
        <f>IF($C38="","",SUM(COUNTIF('Rink Duplications'!F:F,CONCATENATE("*",$C38,"*")),COUNTIF('Rink Duplications'!M:M,CONCATENATE("*",$C38,"*")),COUNTIF('Rink Duplications'!R:R,CONCATENATE("*",$C38,"*"))))</f>
        <v/>
      </c>
      <c r="L38" s="16" t="str">
        <f>IF($C38="","",SUM(COUNTIF('Rink Duplications'!G:G,CONCATENATE("*",$C38,"*")),COUNTIF('Rink Duplications'!N:N,CONCATENATE("*",$C38,"*")),COUNTIF('Rink Duplications'!S:S,CONCATENATE("*",$C38,"*"))))</f>
        <v/>
      </c>
      <c r="M38" s="16" t="str">
        <f>IF($C38="","",SUM(COUNTIF('Rink Duplications'!H:H,CONCATENATE("*",$C38,"*")),COUNTIF('Rink Duplications'!O:O,CONCATENATE("*",$C38,"*")),COUNTIF('Rink Duplications'!T:T,CONCATENATE("*",$C38,"*"))))</f>
        <v/>
      </c>
      <c r="N38" s="55" t="str">
        <f t="shared" si="1"/>
        <v/>
      </c>
    </row>
    <row r="39" spans="1:14">
      <c r="A39" t="str">
        <f>IF(ISNA(VLOOKUP(B39,Groups!B:D,3,FALSE)),IF(ISNA(VLOOKUP(B39,Groups!G:I,3,FALSE)),IF(ISNA(VLOOKUP(B39,Groups!L:N,3,FALSE)),IF(ISNA(VLOOKUP(B39,Groups!Q:S,3,FALSE)),IF(ISNA(VLOOKUP(B39,Groups!V:X,3,FALSE)),"",VLOOKUP(B39,Groups!V:X,3,FALSE)),VLOOKUP(B39,Groups!Q:S,3,FALSE)),VLOOKUP(B39,Groups!L:N,3,FALSE)),VLOOKUP(B39,Groups!G:I,3,FALSE)),VLOOKUP(B39,Groups!B:D,3,FALSE))</f>
        <v/>
      </c>
      <c r="B39">
        <v>38</v>
      </c>
      <c r="C39" t="str">
        <f t="shared" si="2"/>
        <v/>
      </c>
      <c r="H39" s="16" t="str">
        <f>IF($C39="","",SUM(COUNTIF('Rink Duplications'!C:C,CONCATENATE("*",$C39,"*")),COUNTIF('Rink Duplications'!J:J,CONCATENATE("*",$C39,"*")),COUNTIF('Rink Duplications'!O:O,CONCATENATE("*",$C39,"*"))))</f>
        <v/>
      </c>
      <c r="I39" s="16" t="str">
        <f>IF($C39="","",SUM(COUNTIF('Rink Duplications'!D:D,CONCATENATE("*",$C39,"*")),COUNTIF('Rink Duplications'!K:K,CONCATENATE("*",$C39,"*")),COUNTIF('Rink Duplications'!P:P,CONCATENATE("*",$C39,"*"))))</f>
        <v/>
      </c>
      <c r="J39" s="16" t="str">
        <f>IF($C39="","",SUM(COUNTIF('Rink Duplications'!E:E,CONCATENATE("*",$C39,"*")),COUNTIF('Rink Duplications'!L:L,CONCATENATE("*",$C39,"*")),COUNTIF('Rink Duplications'!Q:Q,CONCATENATE("*",$C39,"*"))))</f>
        <v/>
      </c>
      <c r="K39" s="16" t="str">
        <f>IF($C39="","",SUM(COUNTIF('Rink Duplications'!F:F,CONCATENATE("*",$C39,"*")),COUNTIF('Rink Duplications'!M:M,CONCATENATE("*",$C39,"*")),COUNTIF('Rink Duplications'!R:R,CONCATENATE("*",$C39,"*"))))</f>
        <v/>
      </c>
      <c r="L39" s="16" t="str">
        <f>IF($C39="","",SUM(COUNTIF('Rink Duplications'!G:G,CONCATENATE("*",$C39,"*")),COUNTIF('Rink Duplications'!N:N,CONCATENATE("*",$C39,"*")),COUNTIF('Rink Duplications'!S:S,CONCATENATE("*",$C39,"*"))))</f>
        <v/>
      </c>
      <c r="M39" s="16" t="str">
        <f>IF($C39="","",SUM(COUNTIF('Rink Duplications'!H:H,CONCATENATE("*",$C39,"*")),COUNTIF('Rink Duplications'!O:O,CONCATENATE("*",$C39,"*")),COUNTIF('Rink Duplications'!T:T,CONCATENATE("*",$C39,"*"))))</f>
        <v/>
      </c>
      <c r="N39" s="55" t="str">
        <f t="shared" si="1"/>
        <v/>
      </c>
    </row>
    <row r="40" spans="1:14">
      <c r="A40" t="str">
        <f>IF(ISNA(VLOOKUP(B40,Groups!B:D,3,FALSE)),IF(ISNA(VLOOKUP(B40,Groups!G:I,3,FALSE)),IF(ISNA(VLOOKUP(B40,Groups!L:N,3,FALSE)),IF(ISNA(VLOOKUP(B40,Groups!Q:S,3,FALSE)),IF(ISNA(VLOOKUP(B40,Groups!V:X,3,FALSE)),"",VLOOKUP(B40,Groups!V:X,3,FALSE)),VLOOKUP(B40,Groups!Q:S,3,FALSE)),VLOOKUP(B40,Groups!L:N,3,FALSE)),VLOOKUP(B40,Groups!G:I,3,FALSE)),VLOOKUP(B40,Groups!B:D,3,FALSE))</f>
        <v/>
      </c>
      <c r="B40">
        <v>39</v>
      </c>
      <c r="C40" t="str">
        <f t="shared" si="2"/>
        <v/>
      </c>
      <c r="H40" s="16" t="str">
        <f>IF($C40="","",SUM(COUNTIF('Rink Duplications'!C:C,CONCATENATE("*",$C40,"*")),COUNTIF('Rink Duplications'!J:J,CONCATENATE("*",$C40,"*")),COUNTIF('Rink Duplications'!O:O,CONCATENATE("*",$C40,"*"))))</f>
        <v/>
      </c>
      <c r="I40" s="16" t="str">
        <f>IF($C40="","",SUM(COUNTIF('Rink Duplications'!D:D,CONCATENATE("*",$C40,"*")),COUNTIF('Rink Duplications'!K:K,CONCATENATE("*",$C40,"*")),COUNTIF('Rink Duplications'!P:P,CONCATENATE("*",$C40,"*"))))</f>
        <v/>
      </c>
      <c r="J40" s="16" t="str">
        <f>IF($C40="","",SUM(COUNTIF('Rink Duplications'!E:E,CONCATENATE("*",$C40,"*")),COUNTIF('Rink Duplications'!L:L,CONCATENATE("*",$C40,"*")),COUNTIF('Rink Duplications'!Q:Q,CONCATENATE("*",$C40,"*"))))</f>
        <v/>
      </c>
      <c r="K40" s="16" t="str">
        <f>IF($C40="","",SUM(COUNTIF('Rink Duplications'!F:F,CONCATENATE("*",$C40,"*")),COUNTIF('Rink Duplications'!M:M,CONCATENATE("*",$C40,"*")),COUNTIF('Rink Duplications'!R:R,CONCATENATE("*",$C40,"*"))))</f>
        <v/>
      </c>
      <c r="L40" s="16" t="str">
        <f>IF($C40="","",SUM(COUNTIF('Rink Duplications'!G:G,CONCATENATE("*",$C40,"*")),COUNTIF('Rink Duplications'!N:N,CONCATENATE("*",$C40,"*")),COUNTIF('Rink Duplications'!S:S,CONCATENATE("*",$C40,"*"))))</f>
        <v/>
      </c>
      <c r="M40" s="16" t="str">
        <f>IF($C40="","",SUM(COUNTIF('Rink Duplications'!H:H,CONCATENATE("*",$C40,"*")),COUNTIF('Rink Duplications'!O:O,CONCATENATE("*",$C40,"*")),COUNTIF('Rink Duplications'!T:T,CONCATENATE("*",$C40,"*"))))</f>
        <v/>
      </c>
      <c r="N40" s="55" t="str">
        <f t="shared" si="1"/>
        <v/>
      </c>
    </row>
    <row r="41" spans="1:14">
      <c r="A41" t="str">
        <f>IF(ISNA(VLOOKUP(B41,Groups!B:D,3,FALSE)),IF(ISNA(VLOOKUP(B41,Groups!G:I,3,FALSE)),IF(ISNA(VLOOKUP(B41,Groups!L:N,3,FALSE)),IF(ISNA(VLOOKUP(B41,Groups!Q:S,3,FALSE)),IF(ISNA(VLOOKUP(B41,Groups!V:X,3,FALSE)),"",VLOOKUP(B41,Groups!V:X,3,FALSE)),VLOOKUP(B41,Groups!Q:S,3,FALSE)),VLOOKUP(B41,Groups!L:N,3,FALSE)),VLOOKUP(B41,Groups!G:I,3,FALSE)),VLOOKUP(B41,Groups!B:D,3,FALSE))</f>
        <v/>
      </c>
      <c r="B41">
        <v>40</v>
      </c>
      <c r="C41" t="str">
        <f t="shared" si="2"/>
        <v/>
      </c>
      <c r="H41" s="16" t="str">
        <f>IF($C41="","",SUM(COUNTIF('Rink Duplications'!C:C,CONCATENATE("*",$C41,"*")),COUNTIF('Rink Duplications'!J:J,CONCATENATE("*",$C41,"*")),COUNTIF('Rink Duplications'!O:O,CONCATENATE("*",$C41,"*"))))</f>
        <v/>
      </c>
      <c r="I41" s="16" t="str">
        <f>IF($C41="","",SUM(COUNTIF('Rink Duplications'!D:D,CONCATENATE("*",$C41,"*")),COUNTIF('Rink Duplications'!K:K,CONCATENATE("*",$C41,"*")),COUNTIF('Rink Duplications'!P:P,CONCATENATE("*",$C41,"*"))))</f>
        <v/>
      </c>
      <c r="J41" s="16" t="str">
        <f>IF($C41="","",SUM(COUNTIF('Rink Duplications'!E:E,CONCATENATE("*",$C41,"*")),COUNTIF('Rink Duplications'!L:L,CONCATENATE("*",$C41,"*")),COUNTIF('Rink Duplications'!Q:Q,CONCATENATE("*",$C41,"*"))))</f>
        <v/>
      </c>
      <c r="K41" s="16" t="str">
        <f>IF($C41="","",SUM(COUNTIF('Rink Duplications'!F:F,CONCATENATE("*",$C41,"*")),COUNTIF('Rink Duplications'!M:M,CONCATENATE("*",$C41,"*")),COUNTIF('Rink Duplications'!R:R,CONCATENATE("*",$C41,"*"))))</f>
        <v/>
      </c>
      <c r="L41" s="16" t="str">
        <f>IF($C41="","",SUM(COUNTIF('Rink Duplications'!G:G,CONCATENATE("*",$C41,"*")),COUNTIF('Rink Duplications'!N:N,CONCATENATE("*",$C41,"*")),COUNTIF('Rink Duplications'!S:S,CONCATENATE("*",$C41,"*"))))</f>
        <v/>
      </c>
      <c r="M41" s="16" t="str">
        <f>IF($C41="","",SUM(COUNTIF('Rink Duplications'!H:H,CONCATENATE("*",$C41,"*")),COUNTIF('Rink Duplications'!O:O,CONCATENATE("*",$C41,"*")),COUNTIF('Rink Duplications'!T:T,CONCATENATE("*",$C41,"*"))))</f>
        <v/>
      </c>
      <c r="N41" s="55" t="str">
        <f t="shared" si="1"/>
        <v/>
      </c>
    </row>
    <row r="42" spans="1:14">
      <c r="A42">
        <f>IF(ISNA(VLOOKUP(B42,Groups!B:D,3,FALSE)),IF(ISNA(VLOOKUP(B42,Groups!G:I,3,FALSE)),IF(ISNA(VLOOKUP(B42,Groups!L:N,3,FALSE)),IF(ISNA(VLOOKUP(B42,Groups!Q:S,3,FALSE)),IF(ISNA(VLOOKUP(B42,Groups!V:X,3,FALSE)),"",VLOOKUP(B42,Groups!V:X,3,FALSE)),VLOOKUP(B42,Groups!Q:S,3,FALSE)),VLOOKUP(B42,Groups!L:N,3,FALSE)),VLOOKUP(B42,Groups!G:I,3,FALSE)),VLOOKUP(B42,Groups!B:D,3,FALSE))</f>
        <v>55</v>
      </c>
      <c r="B42">
        <v>41</v>
      </c>
      <c r="C42" t="str">
        <f t="shared" si="2"/>
        <v>Natalie McWilliams (Scotland)</v>
      </c>
      <c r="D42" t="str">
        <f>VLOOKUP(C42,Players!H:I,2,FALSE)</f>
        <v>SCO 2</v>
      </c>
      <c r="E42" t="s">
        <v>522</v>
      </c>
      <c r="H42" s="16">
        <f>IF($C42="","",SUM(COUNTIF('Rink Duplications'!C:C,CONCATENATE("*",$C42,"*")),COUNTIF('Rink Duplications'!J:J,CONCATENATE("*",$C42,"*")),COUNTIF('Rink Duplications'!O:O,CONCATENATE("*",$C42,"*"))))</f>
        <v>0</v>
      </c>
      <c r="I42" s="16">
        <f>IF($C42="","",SUM(COUNTIF('Rink Duplications'!D:D,CONCATENATE("*",$C42,"*")),COUNTIF('Rink Duplications'!K:K,CONCATENATE("*",$C42,"*")),COUNTIF('Rink Duplications'!P:P,CONCATENATE("*",$C42,"*"))))</f>
        <v>2</v>
      </c>
      <c r="J42" s="16">
        <f>IF($C42="","",SUM(COUNTIF('Rink Duplications'!E:E,CONCATENATE("*",$C42,"*")),COUNTIF('Rink Duplications'!L:L,CONCATENATE("*",$C42,"*")),COUNTIF('Rink Duplications'!Q:Q,CONCATENATE("*",$C42,"*"))))</f>
        <v>2</v>
      </c>
      <c r="K42" s="16">
        <f>IF($C42="","",SUM(COUNTIF('Rink Duplications'!F:F,CONCATENATE("*",$C42,"*")),COUNTIF('Rink Duplications'!M:M,CONCATENATE("*",$C42,"*")),COUNTIF('Rink Duplications'!R:R,CONCATENATE("*",$C42,"*"))))</f>
        <v>1</v>
      </c>
      <c r="L42" s="16">
        <f>IF($C42="","",SUM(COUNTIF('Rink Duplications'!G:G,CONCATENATE("*",$C42,"*")),COUNTIF('Rink Duplications'!N:N,CONCATENATE("*",$C42,"*")),COUNTIF('Rink Duplications'!S:S,CONCATENATE("*",$C42,"*"))))</f>
        <v>2</v>
      </c>
      <c r="M42" s="16">
        <f>IF($C42="","",SUM(COUNTIF('Rink Duplications'!H:H,CONCATENATE("*",$C42,"*")),COUNTIF('Rink Duplications'!O:O,CONCATENATE("*",$C42,"*")),COUNTIF('Rink Duplications'!T:T,CONCATENATE("*",$C42,"*"))))</f>
        <v>2</v>
      </c>
      <c r="N42" s="55">
        <f t="shared" si="1"/>
        <v>4</v>
      </c>
    </row>
    <row r="43" spans="1:14">
      <c r="A43">
        <f>IF(ISNA(VLOOKUP(B43,Groups!B:D,3,FALSE)),IF(ISNA(VLOOKUP(B43,Groups!G:I,3,FALSE)),IF(ISNA(VLOOKUP(B43,Groups!L:N,3,FALSE)),IF(ISNA(VLOOKUP(B43,Groups!Q:S,3,FALSE)),IF(ISNA(VLOOKUP(B43,Groups!V:X,3,FALSE)),"",VLOOKUP(B43,Groups!V:X,3,FALSE)),VLOOKUP(B43,Groups!Q:S,3,FALSE)),VLOOKUP(B43,Groups!L:N,3,FALSE)),VLOOKUP(B43,Groups!G:I,3,FALSE)),VLOOKUP(B43,Groups!B:D,3,FALSE))</f>
        <v>61</v>
      </c>
      <c r="B43">
        <v>42</v>
      </c>
      <c r="C43" t="str">
        <f t="shared" si="2"/>
        <v>Lisa Bonsor (Spain)</v>
      </c>
      <c r="D43" t="str">
        <f>VLOOKUP(C43,Players!H:I,2,FALSE)</f>
        <v>ESP</v>
      </c>
      <c r="E43" t="s">
        <v>522</v>
      </c>
      <c r="H43" s="16">
        <f>IF($C43="","",SUM(COUNTIF('Rink Duplications'!C:C,CONCATENATE("*",$C43,"*")),COUNTIF('Rink Duplications'!J:J,CONCATENATE("*",$C43,"*")),COUNTIF('Rink Duplications'!O:O,CONCATENATE("*",$C43,"*"))))</f>
        <v>2</v>
      </c>
      <c r="I43" s="16">
        <f>IF($C43="","",SUM(COUNTIF('Rink Duplications'!D:D,CONCATENATE("*",$C43,"*")),COUNTIF('Rink Duplications'!K:K,CONCATENATE("*",$C43,"*")),COUNTIF('Rink Duplications'!P:P,CONCATENATE("*",$C43,"*"))))</f>
        <v>0</v>
      </c>
      <c r="J43" s="16">
        <f>IF($C43="","",SUM(COUNTIF('Rink Duplications'!E:E,CONCATENATE("*",$C43,"*")),COUNTIF('Rink Duplications'!L:L,CONCATENATE("*",$C43,"*")),COUNTIF('Rink Duplications'!Q:Q,CONCATENATE("*",$C43,"*"))))</f>
        <v>2</v>
      </c>
      <c r="K43" s="16">
        <f>IF($C43="","",SUM(COUNTIF('Rink Duplications'!F:F,CONCATENATE("*",$C43,"*")),COUNTIF('Rink Duplications'!M:M,CONCATENATE("*",$C43,"*")),COUNTIF('Rink Duplications'!R:R,CONCATENATE("*",$C43,"*"))))</f>
        <v>3</v>
      </c>
      <c r="L43" s="16">
        <f>IF($C43="","",SUM(COUNTIF('Rink Duplications'!G:G,CONCATENATE("*",$C43,"*")),COUNTIF('Rink Duplications'!N:N,CONCATENATE("*",$C43,"*")),COUNTIF('Rink Duplications'!S:S,CONCATENATE("*",$C43,"*"))))</f>
        <v>1</v>
      </c>
      <c r="M43" s="16">
        <f>IF($C43="","",SUM(COUNTIF('Rink Duplications'!H:H,CONCATENATE("*",$C43,"*")),COUNTIF('Rink Duplications'!O:O,CONCATENATE("*",$C43,"*")),COUNTIF('Rink Duplications'!T:T,CONCATENATE("*",$C43,"*"))))</f>
        <v>1</v>
      </c>
      <c r="N43" s="55">
        <f t="shared" si="1"/>
        <v>1</v>
      </c>
    </row>
    <row r="44" spans="1:14">
      <c r="A44">
        <f>IF(ISNA(VLOOKUP(B44,Groups!B:D,3,FALSE)),IF(ISNA(VLOOKUP(B44,Groups!G:I,3,FALSE)),IF(ISNA(VLOOKUP(B44,Groups!L:N,3,FALSE)),IF(ISNA(VLOOKUP(B44,Groups!Q:S,3,FALSE)),IF(ISNA(VLOOKUP(B44,Groups!V:X,3,FALSE)),"",VLOOKUP(B44,Groups!V:X,3,FALSE)),VLOOKUP(B44,Groups!Q:S,3,FALSE)),VLOOKUP(B44,Groups!L:N,3,FALSE)),VLOOKUP(B44,Groups!G:I,3,FALSE)),VLOOKUP(B44,Groups!B:D,3,FALSE))</f>
        <v>58</v>
      </c>
      <c r="B44">
        <v>43</v>
      </c>
      <c r="C44" t="str">
        <f t="shared" si="2"/>
        <v>Esme Haley (South Africa )</v>
      </c>
      <c r="D44" t="str">
        <f>VLOOKUP(C44,Players!H:I,2,FALSE)</f>
        <v>RSA</v>
      </c>
      <c r="E44" t="s">
        <v>522</v>
      </c>
      <c r="H44" s="16">
        <f>IF($C44="","",SUM(COUNTIF('Rink Duplications'!C:C,CONCATENATE("*",$C44,"*")),COUNTIF('Rink Duplications'!J:J,CONCATENATE("*",$C44,"*")),COUNTIF('Rink Duplications'!O:O,CONCATENATE("*",$C44,"*"))))</f>
        <v>1</v>
      </c>
      <c r="I44" s="16">
        <f>IF($C44="","",SUM(COUNTIF('Rink Duplications'!D:D,CONCATENATE("*",$C44,"*")),COUNTIF('Rink Duplications'!K:K,CONCATENATE("*",$C44,"*")),COUNTIF('Rink Duplications'!P:P,CONCATENATE("*",$C44,"*"))))</f>
        <v>2</v>
      </c>
      <c r="J44" s="16">
        <f>IF($C44="","",SUM(COUNTIF('Rink Duplications'!E:E,CONCATENATE("*",$C44,"*")),COUNTIF('Rink Duplications'!L:L,CONCATENATE("*",$C44,"*")),COUNTIF('Rink Duplications'!Q:Q,CONCATENATE("*",$C44,"*"))))</f>
        <v>1</v>
      </c>
      <c r="K44" s="16">
        <f>IF($C44="","",SUM(COUNTIF('Rink Duplications'!F:F,CONCATENATE("*",$C44,"*")),COUNTIF('Rink Duplications'!M:M,CONCATENATE("*",$C44,"*")),COUNTIF('Rink Duplications'!R:R,CONCATENATE("*",$C44,"*"))))</f>
        <v>2</v>
      </c>
      <c r="L44" s="16">
        <f>IF($C44="","",SUM(COUNTIF('Rink Duplications'!G:G,CONCATENATE("*",$C44,"*")),COUNTIF('Rink Duplications'!N:N,CONCATENATE("*",$C44,"*")),COUNTIF('Rink Duplications'!S:S,CONCATENATE("*",$C44,"*"))))</f>
        <v>1</v>
      </c>
      <c r="M44" s="16">
        <f>IF($C44="","",SUM(COUNTIF('Rink Duplications'!H:H,CONCATENATE("*",$C44,"*")),COUNTIF('Rink Duplications'!O:O,CONCATENATE("*",$C44,"*")),COUNTIF('Rink Duplications'!T:T,CONCATENATE("*",$C44,"*"))))</f>
        <v>2</v>
      </c>
      <c r="N44" s="55">
        <f t="shared" si="1"/>
        <v>3</v>
      </c>
    </row>
    <row r="45" spans="1:14">
      <c r="A45">
        <f>IF(ISNA(VLOOKUP(B45,Groups!B:D,3,FALSE)),IF(ISNA(VLOOKUP(B45,Groups!G:I,3,FALSE)),IF(ISNA(VLOOKUP(B45,Groups!L:N,3,FALSE)),IF(ISNA(VLOOKUP(B45,Groups!Q:S,3,FALSE)),IF(ISNA(VLOOKUP(B45,Groups!V:X,3,FALSE)),"",VLOOKUP(B45,Groups!V:X,3,FALSE)),VLOOKUP(B45,Groups!Q:S,3,FALSE)),VLOOKUP(B45,Groups!L:N,3,FALSE)),VLOOKUP(B45,Groups!G:I,3,FALSE)),VLOOKUP(B45,Groups!B:D,3,FALSE))</f>
        <v>69</v>
      </c>
      <c r="B45">
        <v>44</v>
      </c>
      <c r="C45" t="str">
        <f t="shared" si="2"/>
        <v>Nor Farrah Ain Abdullah (Malaysia )</v>
      </c>
      <c r="D45" t="str">
        <f>VLOOKUP(C45,Players!H:I,2,FALSE)</f>
        <v>MAS</v>
      </c>
      <c r="E45" t="s">
        <v>522</v>
      </c>
      <c r="H45" s="16">
        <f>IF($C45="","",SUM(COUNTIF('Rink Duplications'!C:C,CONCATENATE("*",$C45,"*")),COUNTIF('Rink Duplications'!J:J,CONCATENATE("*",$C45,"*")),COUNTIF('Rink Duplications'!O:O,CONCATENATE("*",$C45,"*"))))</f>
        <v>0</v>
      </c>
      <c r="I45" s="16">
        <f>IF($C45="","",SUM(COUNTIF('Rink Duplications'!D:D,CONCATENATE("*",$C45,"*")),COUNTIF('Rink Duplications'!K:K,CONCATENATE("*",$C45,"*")),COUNTIF('Rink Duplications'!P:P,CONCATENATE("*",$C45,"*"))))</f>
        <v>3</v>
      </c>
      <c r="J45" s="16">
        <f>IF($C45="","",SUM(COUNTIF('Rink Duplications'!E:E,CONCATENATE("*",$C45,"*")),COUNTIF('Rink Duplications'!L:L,CONCATENATE("*",$C45,"*")),COUNTIF('Rink Duplications'!Q:Q,CONCATENATE("*",$C45,"*"))))</f>
        <v>0</v>
      </c>
      <c r="K45" s="16">
        <f>IF($C45="","",SUM(COUNTIF('Rink Duplications'!F:F,CONCATENATE("*",$C45,"*")),COUNTIF('Rink Duplications'!M:M,CONCATENATE("*",$C45,"*")),COUNTIF('Rink Duplications'!R:R,CONCATENATE("*",$C45,"*"))))</f>
        <v>2</v>
      </c>
      <c r="L45" s="16">
        <f>IF($C45="","",SUM(COUNTIF('Rink Duplications'!G:G,CONCATENATE("*",$C45,"*")),COUNTIF('Rink Duplications'!N:N,CONCATENATE("*",$C45,"*")),COUNTIF('Rink Duplications'!S:S,CONCATENATE("*",$C45,"*"))))</f>
        <v>2</v>
      </c>
      <c r="M45" s="16">
        <f>IF($C45="","",SUM(COUNTIF('Rink Duplications'!H:H,CONCATENATE("*",$C45,"*")),COUNTIF('Rink Duplications'!O:O,CONCATENATE("*",$C45,"*")),COUNTIF('Rink Duplications'!T:T,CONCATENATE("*",$C45,"*"))))</f>
        <v>2</v>
      </c>
      <c r="N45" s="55">
        <f t="shared" si="1"/>
        <v>5</v>
      </c>
    </row>
    <row r="46" spans="1:14">
      <c r="A46">
        <f>IF(ISNA(VLOOKUP(B46,Groups!B:D,3,FALSE)),IF(ISNA(VLOOKUP(B46,Groups!G:I,3,FALSE)),IF(ISNA(VLOOKUP(B46,Groups!L:N,3,FALSE)),IF(ISNA(VLOOKUP(B46,Groups!Q:S,3,FALSE)),IF(ISNA(VLOOKUP(B46,Groups!V:X,3,FALSE)),"",VLOOKUP(B46,Groups!V:X,3,FALSE)),VLOOKUP(B46,Groups!Q:S,3,FALSE)),VLOOKUP(B46,Groups!L:N,3,FALSE)),VLOOKUP(B46,Groups!G:I,3,FALSE)),VLOOKUP(B46,Groups!B:D,3,FALSE))</f>
        <v>62</v>
      </c>
      <c r="B46">
        <v>45</v>
      </c>
      <c r="C46" t="str">
        <f t="shared" si="2"/>
        <v>Rahsan Akar (Turkiye)</v>
      </c>
      <c r="D46" t="str">
        <f>VLOOKUP(C46,Players!H:I,2,FALSE)</f>
        <v>TUR</v>
      </c>
      <c r="E46" t="s">
        <v>522</v>
      </c>
      <c r="H46" s="16">
        <f>IF($C46="","",SUM(COUNTIF('Rink Duplications'!C:C,CONCATENATE("*",$C46,"*")),COUNTIF('Rink Duplications'!J:J,CONCATENATE("*",$C46,"*")),COUNTIF('Rink Duplications'!O:O,CONCATENATE("*",$C46,"*"))))</f>
        <v>2</v>
      </c>
      <c r="I46" s="16">
        <f>IF($C46="","",SUM(COUNTIF('Rink Duplications'!D:D,CONCATENATE("*",$C46,"*")),COUNTIF('Rink Duplications'!K:K,CONCATENATE("*",$C46,"*")),COUNTIF('Rink Duplications'!P:P,CONCATENATE("*",$C46,"*"))))</f>
        <v>1</v>
      </c>
      <c r="J46" s="16">
        <f>IF($C46="","",SUM(COUNTIF('Rink Duplications'!E:E,CONCATENATE("*",$C46,"*")),COUNTIF('Rink Duplications'!L:L,CONCATENATE("*",$C46,"*")),COUNTIF('Rink Duplications'!Q:Q,CONCATENATE("*",$C46,"*"))))</f>
        <v>3</v>
      </c>
      <c r="K46" s="16">
        <f>IF($C46="","",SUM(COUNTIF('Rink Duplications'!F:F,CONCATENATE("*",$C46,"*")),COUNTIF('Rink Duplications'!M:M,CONCATENATE("*",$C46,"*")),COUNTIF('Rink Duplications'!R:R,CONCATENATE("*",$C46,"*"))))</f>
        <v>1</v>
      </c>
      <c r="L46" s="16">
        <f>IF($C46="","",SUM(COUNTIF('Rink Duplications'!G:G,CONCATENATE("*",$C46,"*")),COUNTIF('Rink Duplications'!N:N,CONCATENATE("*",$C46,"*")),COUNTIF('Rink Duplications'!S:S,CONCATENATE("*",$C46,"*"))))</f>
        <v>1</v>
      </c>
      <c r="M46" s="16">
        <f>IF($C46="","",SUM(COUNTIF('Rink Duplications'!H:H,CONCATENATE("*",$C46,"*")),COUNTIF('Rink Duplications'!O:O,CONCATENATE("*",$C46,"*")),COUNTIF('Rink Duplications'!T:T,CONCATENATE("*",$C46,"*"))))</f>
        <v>1</v>
      </c>
      <c r="N46" s="55">
        <f t="shared" si="1"/>
        <v>2</v>
      </c>
    </row>
    <row r="47" spans="1:14">
      <c r="A47">
        <f>IF(ISNA(VLOOKUP(B47,Groups!B:D,3,FALSE)),IF(ISNA(VLOOKUP(B47,Groups!G:I,3,FALSE)),IF(ISNA(VLOOKUP(B47,Groups!L:N,3,FALSE)),IF(ISNA(VLOOKUP(B47,Groups!Q:S,3,FALSE)),IF(ISNA(VLOOKUP(B47,Groups!V:X,3,FALSE)),"",VLOOKUP(B47,Groups!V:X,3,FALSE)),VLOOKUP(B47,Groups!Q:S,3,FALSE)),VLOOKUP(B47,Groups!L:N,3,FALSE)),VLOOKUP(B47,Groups!G:I,3,FALSE)),VLOOKUP(B47,Groups!B:D,3,FALSE))</f>
        <v>68</v>
      </c>
      <c r="B47">
        <v>46</v>
      </c>
      <c r="C47" t="str">
        <f t="shared" si="2"/>
        <v>Ha Yat Ting (Gloria) (Hong Kong China )</v>
      </c>
      <c r="D47" t="str">
        <f>VLOOKUP(C47,Players!H:I,2,FALSE)</f>
        <v>HKG</v>
      </c>
      <c r="E47" t="s">
        <v>523</v>
      </c>
      <c r="H47" s="16">
        <f>IF($C47="","",SUM(COUNTIF('Rink Duplications'!C:C,CONCATENATE("*",$C47,"*")),COUNTIF('Rink Duplications'!J:J,CONCATENATE("*",$C47,"*")),COUNTIF('Rink Duplications'!O:O,CONCATENATE("*",$C47,"*"))))</f>
        <v>3</v>
      </c>
      <c r="I47" s="16">
        <f>IF($C47="","",SUM(COUNTIF('Rink Duplications'!D:D,CONCATENATE("*",$C47,"*")),COUNTIF('Rink Duplications'!K:K,CONCATENATE("*",$C47,"*")),COUNTIF('Rink Duplications'!P:P,CONCATENATE("*",$C47,"*"))))</f>
        <v>2</v>
      </c>
      <c r="J47" s="16">
        <f>IF($C47="","",SUM(COUNTIF('Rink Duplications'!E:E,CONCATENATE("*",$C47,"*")),COUNTIF('Rink Duplications'!L:L,CONCATENATE("*",$C47,"*")),COUNTIF('Rink Duplications'!Q:Q,CONCATENATE("*",$C47,"*"))))</f>
        <v>1</v>
      </c>
      <c r="K47" s="16">
        <f>IF($C47="","",SUM(COUNTIF('Rink Duplications'!F:F,CONCATENATE("*",$C47,"*")),COUNTIF('Rink Duplications'!M:M,CONCATENATE("*",$C47,"*")),COUNTIF('Rink Duplications'!R:R,CONCATENATE("*",$C47,"*"))))</f>
        <v>2</v>
      </c>
      <c r="L47" s="16">
        <f>IF($C47="","",SUM(COUNTIF('Rink Duplications'!G:G,CONCATENATE("*",$C47,"*")),COUNTIF('Rink Duplications'!N:N,CONCATENATE("*",$C47,"*")),COUNTIF('Rink Duplications'!S:S,CONCATENATE("*",$C47,"*"))))</f>
        <v>1</v>
      </c>
      <c r="M47" s="16">
        <f>IF($C47="","",SUM(COUNTIF('Rink Duplications'!H:H,CONCATENATE("*",$C47,"*")),COUNTIF('Rink Duplications'!O:O,CONCATENATE("*",$C47,"*")),COUNTIF('Rink Duplications'!T:T,CONCATENATE("*",$C47,"*"))))</f>
        <v>1</v>
      </c>
      <c r="N47" s="55">
        <f t="shared" si="1"/>
        <v>3</v>
      </c>
    </row>
    <row r="48" spans="1:14">
      <c r="A48">
        <f>IF(ISNA(VLOOKUP(B48,Groups!B:D,3,FALSE)),IF(ISNA(VLOOKUP(B48,Groups!G:I,3,FALSE)),IF(ISNA(VLOOKUP(B48,Groups!L:N,3,FALSE)),IF(ISNA(VLOOKUP(B48,Groups!Q:S,3,FALSE)),IF(ISNA(VLOOKUP(B48,Groups!V:X,3,FALSE)),"",VLOOKUP(B48,Groups!V:X,3,FALSE)),VLOOKUP(B48,Groups!Q:S,3,FALSE)),VLOOKUP(B48,Groups!L:N,3,FALSE)),VLOOKUP(B48,Groups!G:I,3,FALSE)),VLOOKUP(B48,Groups!B:D,3,FALSE))</f>
        <v>46</v>
      </c>
      <c r="B48">
        <v>47</v>
      </c>
      <c r="C48" t="str">
        <f t="shared" si="2"/>
        <v>Keiko Kurohara (Japan )</v>
      </c>
      <c r="D48" t="str">
        <f>VLOOKUP(C48,Players!H:I,2,FALSE)</f>
        <v>JPN</v>
      </c>
      <c r="E48" t="s">
        <v>523</v>
      </c>
      <c r="H48" s="16">
        <f>IF($C48="","",SUM(COUNTIF('Rink Duplications'!C:C,CONCATENATE("*",$C48,"*")),COUNTIF('Rink Duplications'!J:J,CONCATENATE("*",$C48,"*")),COUNTIF('Rink Duplications'!O:O,CONCATENATE("*",$C48,"*"))))</f>
        <v>0</v>
      </c>
      <c r="I48" s="16">
        <f>IF($C48="","",SUM(COUNTIF('Rink Duplications'!D:D,CONCATENATE("*",$C48,"*")),COUNTIF('Rink Duplications'!K:K,CONCATENATE("*",$C48,"*")),COUNTIF('Rink Duplications'!P:P,CONCATENATE("*",$C48,"*"))))</f>
        <v>2</v>
      </c>
      <c r="J48" s="16">
        <f>IF($C48="","",SUM(COUNTIF('Rink Duplications'!E:E,CONCATENATE("*",$C48,"*")),COUNTIF('Rink Duplications'!L:L,CONCATENATE("*",$C48,"*")),COUNTIF('Rink Duplications'!Q:Q,CONCATENATE("*",$C48,"*"))))</f>
        <v>2</v>
      </c>
      <c r="K48" s="16">
        <f>IF($C48="","",SUM(COUNTIF('Rink Duplications'!F:F,CONCATENATE("*",$C48,"*")),COUNTIF('Rink Duplications'!M:M,CONCATENATE("*",$C48,"*")),COUNTIF('Rink Duplications'!R:R,CONCATENATE("*",$C48,"*"))))</f>
        <v>2</v>
      </c>
      <c r="L48" s="16">
        <f>IF($C48="","",SUM(COUNTIF('Rink Duplications'!G:G,CONCATENATE("*",$C48,"*")),COUNTIF('Rink Duplications'!N:N,CONCATENATE("*",$C48,"*")),COUNTIF('Rink Duplications'!S:S,CONCATENATE("*",$C48,"*"))))</f>
        <v>3</v>
      </c>
      <c r="M48" s="16">
        <f>IF($C48="","",SUM(COUNTIF('Rink Duplications'!H:H,CONCATENATE("*",$C48,"*")),COUNTIF('Rink Duplications'!O:O,CONCATENATE("*",$C48,"*")),COUNTIF('Rink Duplications'!T:T,CONCATENATE("*",$C48,"*"))))</f>
        <v>1</v>
      </c>
      <c r="N48" s="55">
        <f t="shared" si="1"/>
        <v>5</v>
      </c>
    </row>
    <row r="49" spans="1:14">
      <c r="A49">
        <f>IF(ISNA(VLOOKUP(B49,Groups!B:D,3,FALSE)),IF(ISNA(VLOOKUP(B49,Groups!G:I,3,FALSE)),IF(ISNA(VLOOKUP(B49,Groups!L:N,3,FALSE)),IF(ISNA(VLOOKUP(B49,Groups!Q:S,3,FALSE)),IF(ISNA(VLOOKUP(B49,Groups!V:X,3,FALSE)),"",VLOOKUP(B49,Groups!V:X,3,FALSE)),VLOOKUP(B49,Groups!Q:S,3,FALSE)),VLOOKUP(B49,Groups!L:N,3,FALSE)),VLOOKUP(B49,Groups!G:I,3,FALSE)),VLOOKUP(B49,Groups!B:D,3,FALSE))</f>
        <v>66</v>
      </c>
      <c r="B49">
        <v>48</v>
      </c>
      <c r="C49" t="str">
        <f t="shared" si="2"/>
        <v>Lindsey Greechan (Jersey)</v>
      </c>
      <c r="D49" t="str">
        <f>VLOOKUP(C49,Players!H:I,2,FALSE)</f>
        <v>JER</v>
      </c>
      <c r="E49" t="s">
        <v>523</v>
      </c>
      <c r="H49" s="16">
        <f>IF($C49="","",SUM(COUNTIF('Rink Duplications'!C:C,CONCATENATE("*",$C49,"*")),COUNTIF('Rink Duplications'!J:J,CONCATENATE("*",$C49,"*")),COUNTIF('Rink Duplications'!O:O,CONCATENATE("*",$C49,"*"))))</f>
        <v>1</v>
      </c>
      <c r="I49" s="16">
        <f>IF($C49="","",SUM(COUNTIF('Rink Duplications'!D:D,CONCATENATE("*",$C49,"*")),COUNTIF('Rink Duplications'!K:K,CONCATENATE("*",$C49,"*")),COUNTIF('Rink Duplications'!P:P,CONCATENATE("*",$C49,"*"))))</f>
        <v>1</v>
      </c>
      <c r="J49" s="16">
        <f>IF($C49="","",SUM(COUNTIF('Rink Duplications'!E:E,CONCATENATE("*",$C49,"*")),COUNTIF('Rink Duplications'!L:L,CONCATENATE("*",$C49,"*")),COUNTIF('Rink Duplications'!Q:Q,CONCATENATE("*",$C49,"*"))))</f>
        <v>1</v>
      </c>
      <c r="K49" s="16">
        <f>IF($C49="","",SUM(COUNTIF('Rink Duplications'!F:F,CONCATENATE("*",$C49,"*")),COUNTIF('Rink Duplications'!M:M,CONCATENATE("*",$C49,"*")),COUNTIF('Rink Duplications'!R:R,CONCATENATE("*",$C49,"*"))))</f>
        <v>5</v>
      </c>
      <c r="L49" s="16">
        <f>IF($C49="","",SUM(COUNTIF('Rink Duplications'!G:G,CONCATENATE("*",$C49,"*")),COUNTIF('Rink Duplications'!N:N,CONCATENATE("*",$C49,"*")),COUNTIF('Rink Duplications'!S:S,CONCATENATE("*",$C49,"*"))))</f>
        <v>1</v>
      </c>
      <c r="M49" s="16">
        <f>IF($C49="","",SUM(COUNTIF('Rink Duplications'!H:H,CONCATENATE("*",$C49,"*")),COUNTIF('Rink Duplications'!O:O,CONCATENATE("*",$C49,"*")),COUNTIF('Rink Duplications'!T:T,CONCATENATE("*",$C49,"*"))))</f>
        <v>1</v>
      </c>
      <c r="N49" s="55">
        <f t="shared" si="1"/>
        <v>2</v>
      </c>
    </row>
    <row r="50" spans="1:14">
      <c r="A50">
        <f>IF(ISNA(VLOOKUP(B50,Groups!B:D,3,FALSE)),IF(ISNA(VLOOKUP(B50,Groups!G:I,3,FALSE)),IF(ISNA(VLOOKUP(B50,Groups!L:N,3,FALSE)),IF(ISNA(VLOOKUP(B50,Groups!Q:S,3,FALSE)),IF(ISNA(VLOOKUP(B50,Groups!V:X,3,FALSE)),"",VLOOKUP(B50,Groups!V:X,3,FALSE)),VLOOKUP(B50,Groups!Q:S,3,FALSE)),VLOOKUP(B50,Groups!L:N,3,FALSE)),VLOOKUP(B50,Groups!G:I,3,FALSE)),VLOOKUP(B50,Groups!B:D,3,FALSE))</f>
        <v>65</v>
      </c>
      <c r="B50">
        <v>49</v>
      </c>
      <c r="C50" t="str">
        <f t="shared" si="2"/>
        <v>Julie Forrest (Defending Champion)</v>
      </c>
      <c r="D50" t="str">
        <f>VLOOKUP(C50,Players!H:I,2,FALSE)</f>
        <v>DeC</v>
      </c>
      <c r="E50" t="s">
        <v>523</v>
      </c>
      <c r="H50" s="16">
        <f>IF($C50="","",SUM(COUNTIF('Rink Duplications'!C:C,CONCATENATE("*",$C50,"*")),COUNTIF('Rink Duplications'!J:J,CONCATENATE("*",$C50,"*")),COUNTIF('Rink Duplications'!O:O,CONCATENATE("*",$C50,"*"))))</f>
        <v>2</v>
      </c>
      <c r="I50" s="16">
        <f>IF($C50="","",SUM(COUNTIF('Rink Duplications'!D:D,CONCATENATE("*",$C50,"*")),COUNTIF('Rink Duplications'!K:K,CONCATENATE("*",$C50,"*")),COUNTIF('Rink Duplications'!P:P,CONCATENATE("*",$C50,"*"))))</f>
        <v>0</v>
      </c>
      <c r="J50" s="16">
        <f>IF($C50="","",SUM(COUNTIF('Rink Duplications'!E:E,CONCATENATE("*",$C50,"*")),COUNTIF('Rink Duplications'!L:L,CONCATENATE("*",$C50,"*")),COUNTIF('Rink Duplications'!Q:Q,CONCATENATE("*",$C50,"*"))))</f>
        <v>1</v>
      </c>
      <c r="K50" s="16">
        <f>IF($C50="","",SUM(COUNTIF('Rink Duplications'!F:F,CONCATENATE("*",$C50,"*")),COUNTIF('Rink Duplications'!M:M,CONCATENATE("*",$C50,"*")),COUNTIF('Rink Duplications'!R:R,CONCATENATE("*",$C50,"*"))))</f>
        <v>2</v>
      </c>
      <c r="L50" s="16">
        <f>IF($C50="","",SUM(COUNTIF('Rink Duplications'!G:G,CONCATENATE("*",$C50,"*")),COUNTIF('Rink Duplications'!N:N,CONCATENATE("*",$C50,"*")),COUNTIF('Rink Duplications'!S:S,CONCATENATE("*",$C50,"*"))))</f>
        <v>4</v>
      </c>
      <c r="M50" s="16">
        <f>IF($C50="","",SUM(COUNTIF('Rink Duplications'!H:H,CONCATENATE("*",$C50,"*")),COUNTIF('Rink Duplications'!O:O,CONCATENATE("*",$C50,"*")),COUNTIF('Rink Duplications'!T:T,CONCATENATE("*",$C50,"*"))))</f>
        <v>1</v>
      </c>
      <c r="N50" s="55">
        <f t="shared" si="1"/>
        <v>4</v>
      </c>
    </row>
    <row r="51" spans="1:14">
      <c r="A51">
        <f>IF(ISNA(VLOOKUP(B51,Groups!B:D,3,FALSE)),IF(ISNA(VLOOKUP(B51,Groups!G:I,3,FALSE)),IF(ISNA(VLOOKUP(B51,Groups!L:N,3,FALSE)),IF(ISNA(VLOOKUP(B51,Groups!Q:S,3,FALSE)),IF(ISNA(VLOOKUP(B51,Groups!V:X,3,FALSE)),"",VLOOKUP(B51,Groups!V:X,3,FALSE)),VLOOKUP(B51,Groups!Q:S,3,FALSE)),VLOOKUP(B51,Groups!L:N,3,FALSE)),VLOOKUP(B51,Groups!G:I,3,FALSE)),VLOOKUP(B51,Groups!B:D,3,FALSE))</f>
        <v>56</v>
      </c>
      <c r="B51">
        <v>50</v>
      </c>
      <c r="C51" t="str">
        <f t="shared" si="2"/>
        <v>Mary Thompson (USA)</v>
      </c>
      <c r="D51" t="str">
        <f>VLOOKUP(C51,Players!H:I,2,FALSE)</f>
        <v>USA</v>
      </c>
      <c r="E51" t="s">
        <v>523</v>
      </c>
      <c r="H51" s="16">
        <f>IF($C51="","",SUM(COUNTIF('Rink Duplications'!C:C,CONCATENATE("*",$C51,"*")),COUNTIF('Rink Duplications'!J:J,CONCATENATE("*",$C51,"*")),COUNTIF('Rink Duplications'!O:O,CONCATENATE("*",$C51,"*"))))</f>
        <v>2</v>
      </c>
      <c r="I51" s="16">
        <f>IF($C51="","",SUM(COUNTIF('Rink Duplications'!D:D,CONCATENATE("*",$C51,"*")),COUNTIF('Rink Duplications'!K:K,CONCATENATE("*",$C51,"*")),COUNTIF('Rink Duplications'!P:P,CONCATENATE("*",$C51,"*"))))</f>
        <v>4</v>
      </c>
      <c r="J51" s="16">
        <f>IF($C51="","",SUM(COUNTIF('Rink Duplications'!E:E,CONCATENATE("*",$C51,"*")),COUNTIF('Rink Duplications'!L:L,CONCATENATE("*",$C51,"*")),COUNTIF('Rink Duplications'!Q:Q,CONCATENATE("*",$C51,"*"))))</f>
        <v>3</v>
      </c>
      <c r="K51" s="16">
        <f>IF($C51="","",SUM(COUNTIF('Rink Duplications'!F:F,CONCATENATE("*",$C51,"*")),COUNTIF('Rink Duplications'!M:M,CONCATENATE("*",$C51,"*")),COUNTIF('Rink Duplications'!R:R,CONCATENATE("*",$C51,"*"))))</f>
        <v>0</v>
      </c>
      <c r="L51" s="16">
        <f>IF($C51="","",SUM(COUNTIF('Rink Duplications'!G:G,CONCATENATE("*",$C51,"*")),COUNTIF('Rink Duplications'!N:N,CONCATENATE("*",$C51,"*")),COUNTIF('Rink Duplications'!S:S,CONCATENATE("*",$C51,"*"))))</f>
        <v>0</v>
      </c>
      <c r="M51" s="16">
        <f>IF($C51="","",SUM(COUNTIF('Rink Duplications'!H:H,CONCATENATE("*",$C51,"*")),COUNTIF('Rink Duplications'!O:O,CONCATENATE("*",$C51,"*")),COUNTIF('Rink Duplications'!T:T,CONCATENATE("*",$C51,"*"))))</f>
        <v>2</v>
      </c>
      <c r="N51" s="55">
        <f t="shared" si="1"/>
        <v>4</v>
      </c>
    </row>
    <row r="52" spans="1:14">
      <c r="A52">
        <f>IF(ISNA(VLOOKUP(B52,Groups!B:D,3,FALSE)),IF(ISNA(VLOOKUP(B52,Groups!G:I,3,FALSE)),IF(ISNA(VLOOKUP(B52,Groups!L:N,3,FALSE)),IF(ISNA(VLOOKUP(B52,Groups!Q:S,3,FALSE)),IF(ISNA(VLOOKUP(B52,Groups!V:X,3,FALSE)),"",VLOOKUP(B52,Groups!V:X,3,FALSE)),VLOOKUP(B52,Groups!Q:S,3,FALSE)),VLOOKUP(B52,Groups!L:N,3,FALSE)),VLOOKUP(B52,Groups!G:I,3,FALSE)),VLOOKUP(B52,Groups!B:D,3,FALSE))</f>
        <v>59</v>
      </c>
      <c r="B52">
        <v>51</v>
      </c>
      <c r="C52" t="str">
        <f t="shared" si="2"/>
        <v>Connie Rixon (Malta)</v>
      </c>
      <c r="D52" t="str">
        <f>VLOOKUP(C52,Players!H:I,2,FALSE)</f>
        <v>MLT</v>
      </c>
      <c r="E52" t="s">
        <v>523</v>
      </c>
      <c r="H52" s="16">
        <f>IF($C52="","",SUM(COUNTIF('Rink Duplications'!C:C,CONCATENATE("*",$C52,"*")),COUNTIF('Rink Duplications'!J:J,CONCATENATE("*",$C52,"*")),COUNTIF('Rink Duplications'!O:O,CONCATENATE("*",$C52,"*"))))</f>
        <v>1</v>
      </c>
      <c r="I52" s="16">
        <f>IF($C52="","",SUM(COUNTIF('Rink Duplications'!D:D,CONCATENATE("*",$C52,"*")),COUNTIF('Rink Duplications'!K:K,CONCATENATE("*",$C52,"*")),COUNTIF('Rink Duplications'!P:P,CONCATENATE("*",$C52,"*"))))</f>
        <v>1</v>
      </c>
      <c r="J52" s="16">
        <f>IF($C52="","",SUM(COUNTIF('Rink Duplications'!E:E,CONCATENATE("*",$C52,"*")),COUNTIF('Rink Duplications'!L:L,CONCATENATE("*",$C52,"*")),COUNTIF('Rink Duplications'!Q:Q,CONCATENATE("*",$C52,"*"))))</f>
        <v>4</v>
      </c>
      <c r="K52" s="16">
        <f>IF($C52="","",SUM(COUNTIF('Rink Duplications'!F:F,CONCATENATE("*",$C52,"*")),COUNTIF('Rink Duplications'!M:M,CONCATENATE("*",$C52,"*")),COUNTIF('Rink Duplications'!R:R,CONCATENATE("*",$C52,"*"))))</f>
        <v>0</v>
      </c>
      <c r="L52" s="16">
        <f>IF($C52="","",SUM(COUNTIF('Rink Duplications'!G:G,CONCATENATE("*",$C52,"*")),COUNTIF('Rink Duplications'!N:N,CONCATENATE("*",$C52,"*")),COUNTIF('Rink Duplications'!S:S,CONCATENATE("*",$C52,"*"))))</f>
        <v>3</v>
      </c>
      <c r="M52" s="16">
        <f>IF($C52="","",SUM(COUNTIF('Rink Duplications'!H:H,CONCATENATE("*",$C52,"*")),COUNTIF('Rink Duplications'!O:O,CONCATENATE("*",$C52,"*")),COUNTIF('Rink Duplications'!T:T,CONCATENATE("*",$C52,"*"))))</f>
        <v>1</v>
      </c>
      <c r="N52" s="55">
        <f t="shared" si="1"/>
        <v>4</v>
      </c>
    </row>
    <row r="53" spans="1:14">
      <c r="A53">
        <f>IF(ISNA(VLOOKUP(B53,Groups!B:D,3,FALSE)),IF(ISNA(VLOOKUP(B53,Groups!G:I,3,FALSE)),IF(ISNA(VLOOKUP(B53,Groups!L:N,3,FALSE)),IF(ISNA(VLOOKUP(B53,Groups!Q:S,3,FALSE)),IF(ISNA(VLOOKUP(B53,Groups!V:X,3,FALSE)),"",VLOOKUP(B53,Groups!V:X,3,FALSE)),VLOOKUP(B53,Groups!Q:S,3,FALSE)),VLOOKUP(B53,Groups!L:N,3,FALSE)),VLOOKUP(B53,Groups!G:I,3,FALSE)),VLOOKUP(B53,Groups!B:D,3,FALSE))</f>
        <v>47</v>
      </c>
      <c r="B53">
        <v>52</v>
      </c>
      <c r="C53" t="str">
        <f t="shared" si="2"/>
        <v>Christine (Petal) Jones (Norfolk Island)</v>
      </c>
      <c r="D53" t="str">
        <f>VLOOKUP(C53,Players!H:I,2,FALSE)</f>
        <v>NFK</v>
      </c>
      <c r="E53" t="s">
        <v>524</v>
      </c>
      <c r="H53" s="16">
        <f>IF($C53="","",SUM(COUNTIF('Rink Duplications'!C:C,CONCATENATE("*",$C53,"*")),COUNTIF('Rink Duplications'!J:J,CONCATENATE("*",$C53,"*")),COUNTIF('Rink Duplications'!O:O,CONCATENATE("*",$C53,"*"))))</f>
        <v>2</v>
      </c>
      <c r="I53" s="16">
        <f>IF($C53="","",SUM(COUNTIF('Rink Duplications'!D:D,CONCATENATE("*",$C53,"*")),COUNTIF('Rink Duplications'!K:K,CONCATENATE("*",$C53,"*")),COUNTIF('Rink Duplications'!P:P,CONCATENATE("*",$C53,"*"))))</f>
        <v>1</v>
      </c>
      <c r="J53" s="16">
        <f>IF($C53="","",SUM(COUNTIF('Rink Duplications'!E:E,CONCATENATE("*",$C53,"*")),COUNTIF('Rink Duplications'!L:L,CONCATENATE("*",$C53,"*")),COUNTIF('Rink Duplications'!Q:Q,CONCATENATE("*",$C53,"*"))))</f>
        <v>2</v>
      </c>
      <c r="K53" s="16">
        <f>IF($C53="","",SUM(COUNTIF('Rink Duplications'!F:F,CONCATENATE("*",$C53,"*")),COUNTIF('Rink Duplications'!M:M,CONCATENATE("*",$C53,"*")),COUNTIF('Rink Duplications'!R:R,CONCATENATE("*",$C53,"*"))))</f>
        <v>2</v>
      </c>
      <c r="L53" s="16">
        <f>IF($C53="","",SUM(COUNTIF('Rink Duplications'!G:G,CONCATENATE("*",$C53,"*")),COUNTIF('Rink Duplications'!N:N,CONCATENATE("*",$C53,"*")),COUNTIF('Rink Duplications'!S:S,CONCATENATE("*",$C53,"*"))))</f>
        <v>2</v>
      </c>
      <c r="M53" s="16">
        <f>IF($C53="","",SUM(COUNTIF('Rink Duplications'!H:H,CONCATENATE("*",$C53,"*")),COUNTIF('Rink Duplications'!O:O,CONCATENATE("*",$C53,"*")),COUNTIF('Rink Duplications'!T:T,CONCATENATE("*",$C53,"*"))))</f>
        <v>0</v>
      </c>
      <c r="N53" s="55">
        <f t="shared" si="1"/>
        <v>3</v>
      </c>
    </row>
    <row r="54" spans="1:14">
      <c r="A54">
        <f>IF(ISNA(VLOOKUP(B54,Groups!B:D,3,FALSE)),IF(ISNA(VLOOKUP(B54,Groups!G:I,3,FALSE)),IF(ISNA(VLOOKUP(B54,Groups!L:N,3,FALSE)),IF(ISNA(VLOOKUP(B54,Groups!Q:S,3,FALSE)),IF(ISNA(VLOOKUP(B54,Groups!V:X,3,FALSE)),"",VLOOKUP(B54,Groups!V:X,3,FALSE)),VLOOKUP(B54,Groups!Q:S,3,FALSE)),VLOOKUP(B54,Groups!L:N,3,FALSE)),VLOOKUP(B54,Groups!G:I,3,FALSE)),VLOOKUP(B54,Groups!B:D,3,FALSE))</f>
        <v>48</v>
      </c>
      <c r="B54">
        <v>53</v>
      </c>
      <c r="C54" t="str">
        <f t="shared" si="2"/>
        <v>Sara Marie Nicholls (Wales)</v>
      </c>
      <c r="D54" t="str">
        <f>VLOOKUP(C54,Players!H:I,2,FALSE)</f>
        <v>WAL</v>
      </c>
      <c r="E54" t="s">
        <v>524</v>
      </c>
      <c r="H54" s="16">
        <f>IF($C54="","",SUM(COUNTIF('Rink Duplications'!C:C,CONCATENATE("*",$C54,"*")),COUNTIF('Rink Duplications'!J:J,CONCATENATE("*",$C54,"*")),COUNTIF('Rink Duplications'!O:O,CONCATENATE("*",$C54,"*"))))</f>
        <v>1</v>
      </c>
      <c r="I54" s="16">
        <f>IF($C54="","",SUM(COUNTIF('Rink Duplications'!D:D,CONCATENATE("*",$C54,"*")),COUNTIF('Rink Duplications'!K:K,CONCATENATE("*",$C54,"*")),COUNTIF('Rink Duplications'!P:P,CONCATENATE("*",$C54,"*"))))</f>
        <v>2</v>
      </c>
      <c r="J54" s="16">
        <f>IF($C54="","",SUM(COUNTIF('Rink Duplications'!E:E,CONCATENATE("*",$C54,"*")),COUNTIF('Rink Duplications'!L:L,CONCATENATE("*",$C54,"*")),COUNTIF('Rink Duplications'!Q:Q,CONCATENATE("*",$C54,"*"))))</f>
        <v>0</v>
      </c>
      <c r="K54" s="16">
        <f>IF($C54="","",SUM(COUNTIF('Rink Duplications'!F:F,CONCATENATE("*",$C54,"*")),COUNTIF('Rink Duplications'!M:M,CONCATENATE("*",$C54,"*")),COUNTIF('Rink Duplications'!R:R,CONCATENATE("*",$C54,"*"))))</f>
        <v>3</v>
      </c>
      <c r="L54" s="16">
        <f>IF($C54="","",SUM(COUNTIF('Rink Duplications'!G:G,CONCATENATE("*",$C54,"*")),COUNTIF('Rink Duplications'!N:N,CONCATENATE("*",$C54,"*")),COUNTIF('Rink Duplications'!S:S,CONCATENATE("*",$C54,"*"))))</f>
        <v>2</v>
      </c>
      <c r="M54" s="16">
        <f>IF($C54="","",SUM(COUNTIF('Rink Duplications'!H:H,CONCATENATE("*",$C54,"*")),COUNTIF('Rink Duplications'!O:O,CONCATENATE("*",$C54,"*")),COUNTIF('Rink Duplications'!T:T,CONCATENATE("*",$C54,"*"))))</f>
        <v>0</v>
      </c>
      <c r="N54" s="55">
        <f t="shared" si="1"/>
        <v>4</v>
      </c>
    </row>
    <row r="55" spans="1:14">
      <c r="A55">
        <f>IF(ISNA(VLOOKUP(B55,Groups!B:D,3,FALSE)),IF(ISNA(VLOOKUP(B55,Groups!G:I,3,FALSE)),IF(ISNA(VLOOKUP(B55,Groups!L:N,3,FALSE)),IF(ISNA(VLOOKUP(B55,Groups!Q:S,3,FALSE)),IF(ISNA(VLOOKUP(B55,Groups!V:X,3,FALSE)),"",VLOOKUP(B55,Groups!V:X,3,FALSE)),VLOOKUP(B55,Groups!Q:S,3,FALSE)),VLOOKUP(B55,Groups!L:N,3,FALSE)),VLOOKUP(B55,Groups!G:I,3,FALSE)),VLOOKUP(B55,Groups!B:D,3,FALSE))</f>
        <v>63</v>
      </c>
      <c r="B55">
        <v>54</v>
      </c>
      <c r="C55" t="str">
        <f t="shared" si="2"/>
        <v xml:space="preserve"> (Netherlands)</v>
      </c>
      <c r="D55" t="str">
        <f>VLOOKUP(C55,Players!H:I,2,FALSE)</f>
        <v>NLD</v>
      </c>
      <c r="E55" t="s">
        <v>524</v>
      </c>
      <c r="H55" s="16">
        <f>IF($C55="","",SUM(COUNTIF('Rink Duplications'!C:C,CONCATENATE("*",$C55,"*")),COUNTIF('Rink Duplications'!J:J,CONCATENATE("*",$C55,"*")),COUNTIF('Rink Duplications'!O:O,CONCATENATE("*",$C55,"*"))))</f>
        <v>0</v>
      </c>
      <c r="I55" s="16">
        <f>IF($C55="","",SUM(COUNTIF('Rink Duplications'!D:D,CONCATENATE("*",$C55,"*")),COUNTIF('Rink Duplications'!K:K,CONCATENATE("*",$C55,"*")),COUNTIF('Rink Duplications'!P:P,CONCATENATE("*",$C55,"*"))))</f>
        <v>0</v>
      </c>
      <c r="J55" s="16">
        <f>IF($C55="","",SUM(COUNTIF('Rink Duplications'!E:E,CONCATENATE("*",$C55,"*")),COUNTIF('Rink Duplications'!L:L,CONCATENATE("*",$C55,"*")),COUNTIF('Rink Duplications'!Q:Q,CONCATENATE("*",$C55,"*"))))</f>
        <v>0</v>
      </c>
      <c r="K55" s="16">
        <f>IF($C55="","",SUM(COUNTIF('Rink Duplications'!F:F,CONCATENATE("*",$C55,"*")),COUNTIF('Rink Duplications'!M:M,CONCATENATE("*",$C55,"*")),COUNTIF('Rink Duplications'!R:R,CONCATENATE("*",$C55,"*"))))</f>
        <v>0</v>
      </c>
      <c r="L55" s="16">
        <f>IF($C55="","",SUM(COUNTIF('Rink Duplications'!G:G,CONCATENATE("*",$C55,"*")),COUNTIF('Rink Duplications'!N:N,CONCATENATE("*",$C55,"*")),COUNTIF('Rink Duplications'!S:S,CONCATENATE("*",$C55,"*"))))</f>
        <v>0</v>
      </c>
      <c r="M55" s="16">
        <f>IF($C55="","",SUM(COUNTIF('Rink Duplications'!H:H,CONCATENATE("*",$C55,"*")),COUNTIF('Rink Duplications'!O:O,CONCATENATE("*",$C55,"*")),COUNTIF('Rink Duplications'!T:T,CONCATENATE("*",$C55,"*"))))</f>
        <v>0</v>
      </c>
      <c r="N55" s="55">
        <f t="shared" si="1"/>
        <v>0</v>
      </c>
    </row>
    <row r="56" spans="1:14">
      <c r="A56">
        <f>IF(ISNA(VLOOKUP(B56,Groups!B:D,3,FALSE)),IF(ISNA(VLOOKUP(B56,Groups!G:I,3,FALSE)),IF(ISNA(VLOOKUP(B56,Groups!L:N,3,FALSE)),IF(ISNA(VLOOKUP(B56,Groups!Q:S,3,FALSE)),IF(ISNA(VLOOKUP(B56,Groups!V:X,3,FALSE)),"",VLOOKUP(B56,Groups!V:X,3,FALSE)),VLOOKUP(B56,Groups!Q:S,3,FALSE)),VLOOKUP(B56,Groups!L:N,3,FALSE)),VLOOKUP(B56,Groups!G:I,3,FALSE)),VLOOKUP(B56,Groups!B:D,3,FALSE))</f>
        <v>44</v>
      </c>
      <c r="B56">
        <v>55</v>
      </c>
      <c r="C56" t="str">
        <f t="shared" si="2"/>
        <v>Samantha Atkinson (Australia)</v>
      </c>
      <c r="D56" t="str">
        <f>VLOOKUP(C56,Players!H:I,2,FALSE)</f>
        <v>AUS</v>
      </c>
      <c r="E56" t="s">
        <v>524</v>
      </c>
      <c r="H56" s="16">
        <f>IF($C56="","",SUM(COUNTIF('Rink Duplications'!C:C,CONCATENATE("*",$C56,"*")),COUNTIF('Rink Duplications'!J:J,CONCATENATE("*",$C56,"*")),COUNTIF('Rink Duplications'!O:O,CONCATENATE("*",$C56,"*"))))</f>
        <v>3</v>
      </c>
      <c r="I56" s="16">
        <f>IF($C56="","",SUM(COUNTIF('Rink Duplications'!D:D,CONCATENATE("*",$C56,"*")),COUNTIF('Rink Duplications'!K:K,CONCATENATE("*",$C56,"*")),COUNTIF('Rink Duplications'!P:P,CONCATENATE("*",$C56,"*"))))</f>
        <v>1</v>
      </c>
      <c r="J56" s="16">
        <f>IF($C56="","",SUM(COUNTIF('Rink Duplications'!E:E,CONCATENATE("*",$C56,"*")),COUNTIF('Rink Duplications'!L:L,CONCATENATE("*",$C56,"*")),COUNTIF('Rink Duplications'!Q:Q,CONCATENATE("*",$C56,"*"))))</f>
        <v>0</v>
      </c>
      <c r="K56" s="16">
        <f>IF($C56="","",SUM(COUNTIF('Rink Duplications'!F:F,CONCATENATE("*",$C56,"*")),COUNTIF('Rink Duplications'!M:M,CONCATENATE("*",$C56,"*")),COUNTIF('Rink Duplications'!R:R,CONCATENATE("*",$C56,"*"))))</f>
        <v>2</v>
      </c>
      <c r="L56" s="16">
        <f>IF($C56="","",SUM(COUNTIF('Rink Duplications'!G:G,CONCATENATE("*",$C56,"*")),COUNTIF('Rink Duplications'!N:N,CONCATENATE("*",$C56,"*")),COUNTIF('Rink Duplications'!S:S,CONCATENATE("*",$C56,"*"))))</f>
        <v>2</v>
      </c>
      <c r="M56" s="16">
        <f>IF($C56="","",SUM(COUNTIF('Rink Duplications'!H:H,CONCATENATE("*",$C56,"*")),COUNTIF('Rink Duplications'!O:O,CONCATENATE("*",$C56,"*")),COUNTIF('Rink Duplications'!T:T,CONCATENATE("*",$C56,"*"))))</f>
        <v>1</v>
      </c>
      <c r="N56" s="55">
        <f t="shared" si="1"/>
        <v>3</v>
      </c>
    </row>
    <row r="57" spans="1:14">
      <c r="A57">
        <f>IF(ISNA(VLOOKUP(B57,Groups!B:D,3,FALSE)),IF(ISNA(VLOOKUP(B57,Groups!G:I,3,FALSE)),IF(ISNA(VLOOKUP(B57,Groups!L:N,3,FALSE)),IF(ISNA(VLOOKUP(B57,Groups!Q:S,3,FALSE)),IF(ISNA(VLOOKUP(B57,Groups!V:X,3,FALSE)),"",VLOOKUP(B57,Groups!V:X,3,FALSE)),VLOOKUP(B57,Groups!Q:S,3,FALSE)),VLOOKUP(B57,Groups!L:N,3,FALSE)),VLOOKUP(B57,Groups!G:I,3,FALSE)),VLOOKUP(B57,Groups!B:D,3,FALSE))</f>
        <v>51</v>
      </c>
      <c r="B57">
        <v>56</v>
      </c>
      <c r="C57" t="str">
        <f t="shared" si="2"/>
        <v>Irit Grencel (Israel )</v>
      </c>
      <c r="D57" t="str">
        <f>VLOOKUP(C57,Players!H:I,2,FALSE)</f>
        <v>ISR</v>
      </c>
      <c r="E57" t="s">
        <v>524</v>
      </c>
      <c r="H57" s="16">
        <f>IF($C57="","",SUM(COUNTIF('Rink Duplications'!C:C,CONCATENATE("*",$C57,"*")),COUNTIF('Rink Duplications'!J:J,CONCATENATE("*",$C57,"*")),COUNTIF('Rink Duplications'!O:O,CONCATENATE("*",$C57,"*"))))</f>
        <v>3</v>
      </c>
      <c r="I57" s="16">
        <f>IF($C57="","",SUM(COUNTIF('Rink Duplications'!D:D,CONCATENATE("*",$C57,"*")),COUNTIF('Rink Duplications'!K:K,CONCATENATE("*",$C57,"*")),COUNTIF('Rink Duplications'!P:P,CONCATENATE("*",$C57,"*"))))</f>
        <v>1</v>
      </c>
      <c r="J57" s="16">
        <f>IF($C57="","",SUM(COUNTIF('Rink Duplications'!E:E,CONCATENATE("*",$C57,"*")),COUNTIF('Rink Duplications'!L:L,CONCATENATE("*",$C57,"*")),COUNTIF('Rink Duplications'!Q:Q,CONCATENATE("*",$C57,"*"))))</f>
        <v>1</v>
      </c>
      <c r="K57" s="16">
        <f>IF($C57="","",SUM(COUNTIF('Rink Duplications'!F:F,CONCATENATE("*",$C57,"*")),COUNTIF('Rink Duplications'!M:M,CONCATENATE("*",$C57,"*")),COUNTIF('Rink Duplications'!R:R,CONCATENATE("*",$C57,"*"))))</f>
        <v>2</v>
      </c>
      <c r="L57" s="16">
        <f>IF($C57="","",SUM(COUNTIF('Rink Duplications'!G:G,CONCATENATE("*",$C57,"*")),COUNTIF('Rink Duplications'!N:N,CONCATENATE("*",$C57,"*")),COUNTIF('Rink Duplications'!S:S,CONCATENATE("*",$C57,"*"))))</f>
        <v>1</v>
      </c>
      <c r="M57" s="16">
        <f>IF($C57="","",SUM(COUNTIF('Rink Duplications'!H:H,CONCATENATE("*",$C57,"*")),COUNTIF('Rink Duplications'!O:O,CONCATENATE("*",$C57,"*")),COUNTIF('Rink Duplications'!T:T,CONCATENATE("*",$C57,"*"))))</f>
        <v>2</v>
      </c>
      <c r="N57" s="55">
        <f t="shared" si="1"/>
        <v>2</v>
      </c>
    </row>
    <row r="58" spans="1:14">
      <c r="A58">
        <f>IF(ISNA(VLOOKUP(B58,Groups!B:D,3,FALSE)),IF(ISNA(VLOOKUP(B58,Groups!G:I,3,FALSE)),IF(ISNA(VLOOKUP(B58,Groups!L:N,3,FALSE)),IF(ISNA(VLOOKUP(B58,Groups!Q:S,3,FALSE)),IF(ISNA(VLOOKUP(B58,Groups!V:X,3,FALSE)),"",VLOOKUP(B58,Groups!V:X,3,FALSE)),VLOOKUP(B58,Groups!Q:S,3,FALSE)),VLOOKUP(B58,Groups!L:N,3,FALSE)),VLOOKUP(B58,Groups!G:I,3,FALSE)),VLOOKUP(B58,Groups!B:D,3,FALSE))</f>
        <v>67</v>
      </c>
      <c r="B58">
        <v>57</v>
      </c>
      <c r="C58" t="str">
        <f t="shared" si="2"/>
        <v>Lee Beng Hua (May) (Singapore )</v>
      </c>
      <c r="D58" t="str">
        <f>VLOOKUP(C58,Players!H:I,2,FALSE)</f>
        <v>SGP</v>
      </c>
      <c r="E58" t="s">
        <v>524</v>
      </c>
      <c r="H58" s="16">
        <f>IF($C58="","",SUM(COUNTIF('Rink Duplications'!C:C,CONCATENATE("*",$C58,"*")),COUNTIF('Rink Duplications'!J:J,CONCATENATE("*",$C58,"*")),COUNTIF('Rink Duplications'!O:O,CONCATENATE("*",$C58,"*"))))</f>
        <v>1</v>
      </c>
      <c r="I58" s="16">
        <f>IF($C58="","",SUM(COUNTIF('Rink Duplications'!D:D,CONCATENATE("*",$C58,"*")),COUNTIF('Rink Duplications'!K:K,CONCATENATE("*",$C58,"*")),COUNTIF('Rink Duplications'!P:P,CONCATENATE("*",$C58,"*"))))</f>
        <v>1</v>
      </c>
      <c r="J58" s="16">
        <f>IF($C58="","",SUM(COUNTIF('Rink Duplications'!E:E,CONCATENATE("*",$C58,"*")),COUNTIF('Rink Duplications'!L:L,CONCATENATE("*",$C58,"*")),COUNTIF('Rink Duplications'!Q:Q,CONCATENATE("*",$C58,"*"))))</f>
        <v>2</v>
      </c>
      <c r="K58" s="16">
        <f>IF($C58="","",SUM(COUNTIF('Rink Duplications'!F:F,CONCATENATE("*",$C58,"*")),COUNTIF('Rink Duplications'!M:M,CONCATENATE("*",$C58,"*")),COUNTIF('Rink Duplications'!R:R,CONCATENATE("*",$C58,"*"))))</f>
        <v>2</v>
      </c>
      <c r="L58" s="16">
        <f>IF($C58="","",SUM(COUNTIF('Rink Duplications'!G:G,CONCATENATE("*",$C58,"*")),COUNTIF('Rink Duplications'!N:N,CONCATENATE("*",$C58,"*")),COUNTIF('Rink Duplications'!S:S,CONCATENATE("*",$C58,"*"))))</f>
        <v>1</v>
      </c>
      <c r="M58" s="16">
        <f>IF($C58="","",SUM(COUNTIF('Rink Duplications'!H:H,CONCATENATE("*",$C58,"*")),COUNTIF('Rink Duplications'!O:O,CONCATENATE("*",$C58,"*")),COUNTIF('Rink Duplications'!T:T,CONCATENATE("*",$C58,"*"))))</f>
        <v>3</v>
      </c>
      <c r="N58" s="55">
        <f t="shared" si="1"/>
        <v>2</v>
      </c>
    </row>
    <row r="59" spans="1:14">
      <c r="A59">
        <f>IF(ISNA(VLOOKUP(B59,Groups!B:D,3,FALSE)),IF(ISNA(VLOOKUP(B59,Groups!G:I,3,FALSE)),IF(ISNA(VLOOKUP(B59,Groups!L:N,3,FALSE)),IF(ISNA(VLOOKUP(B59,Groups!Q:S,3,FALSE)),IF(ISNA(VLOOKUP(B59,Groups!V:X,3,FALSE)),"",VLOOKUP(B59,Groups!V:X,3,FALSE)),VLOOKUP(B59,Groups!Q:S,3,FALSE)),VLOOKUP(B59,Groups!L:N,3,FALSE)),VLOOKUP(B59,Groups!G:I,3,FALSE)),VLOOKUP(B59,Groups!B:D,3,FALSE))</f>
        <v>54</v>
      </c>
      <c r="B59">
        <v>58</v>
      </c>
      <c r="C59" t="str">
        <f t="shared" si="2"/>
        <v>Linda Ng (Canada )</v>
      </c>
      <c r="D59" t="str">
        <f>VLOOKUP(C59,Players!H:I,2,FALSE)</f>
        <v>CAN</v>
      </c>
      <c r="E59" t="s">
        <v>525</v>
      </c>
      <c r="H59" s="16">
        <f>IF($C59="","",SUM(COUNTIF('Rink Duplications'!C:C,CONCATENATE("*",$C59,"*")),COUNTIF('Rink Duplications'!J:J,CONCATENATE("*",$C59,"*")),COUNTIF('Rink Duplications'!O:O,CONCATENATE("*",$C59,"*"))))</f>
        <v>2</v>
      </c>
      <c r="I59" s="16">
        <f>IF($C59="","",SUM(COUNTIF('Rink Duplications'!D:D,CONCATENATE("*",$C59,"*")),COUNTIF('Rink Duplications'!K:K,CONCATENATE("*",$C59,"*")),COUNTIF('Rink Duplications'!P:P,CONCATENATE("*",$C59,"*"))))</f>
        <v>0</v>
      </c>
      <c r="J59" s="16">
        <f>IF($C59="","",SUM(COUNTIF('Rink Duplications'!E:E,CONCATENATE("*",$C59,"*")),COUNTIF('Rink Duplications'!L:L,CONCATENATE("*",$C59,"*")),COUNTIF('Rink Duplications'!Q:Q,CONCATENATE("*",$C59,"*"))))</f>
        <v>1</v>
      </c>
      <c r="K59" s="16">
        <f>IF($C59="","",SUM(COUNTIF('Rink Duplications'!F:F,CONCATENATE("*",$C59,"*")),COUNTIF('Rink Duplications'!M:M,CONCATENATE("*",$C59,"*")),COUNTIF('Rink Duplications'!R:R,CONCATENATE("*",$C59,"*"))))</f>
        <v>2</v>
      </c>
      <c r="L59" s="16">
        <f>IF($C59="","",SUM(COUNTIF('Rink Duplications'!G:G,CONCATENATE("*",$C59,"*")),COUNTIF('Rink Duplications'!N:N,CONCATENATE("*",$C59,"*")),COUNTIF('Rink Duplications'!S:S,CONCATENATE("*",$C59,"*"))))</f>
        <v>1</v>
      </c>
      <c r="M59" s="16">
        <f>IF($C59="","",SUM(COUNTIF('Rink Duplications'!H:H,CONCATENATE("*",$C59,"*")),COUNTIF('Rink Duplications'!O:O,CONCATENATE("*",$C59,"*")),COUNTIF('Rink Duplications'!T:T,CONCATENATE("*",$C59,"*"))))</f>
        <v>4</v>
      </c>
      <c r="N59" s="55">
        <f t="shared" si="1"/>
        <v>1</v>
      </c>
    </row>
    <row r="60" spans="1:14">
      <c r="A60">
        <f>IF(ISNA(VLOOKUP(B60,Groups!B:D,3,FALSE)),IF(ISNA(VLOOKUP(B60,Groups!G:I,3,FALSE)),IF(ISNA(VLOOKUP(B60,Groups!L:N,3,FALSE)),IF(ISNA(VLOOKUP(B60,Groups!Q:S,3,FALSE)),IF(ISNA(VLOOKUP(B60,Groups!V:X,3,FALSE)),"",VLOOKUP(B60,Groups!V:X,3,FALSE)),VLOOKUP(B60,Groups!Q:S,3,FALSE)),VLOOKUP(B60,Groups!L:N,3,FALSE)),VLOOKUP(B60,Groups!G:I,3,FALSE)),VLOOKUP(B60,Groups!B:D,3,FALSE))</f>
        <v>60</v>
      </c>
      <c r="B60">
        <v>59</v>
      </c>
      <c r="C60" t="str">
        <f t="shared" si="2"/>
        <v>Maureen Caesar (Jamaica)</v>
      </c>
      <c r="D60" t="str">
        <f>VLOOKUP(C60,Players!H:I,2,FALSE)</f>
        <v>JAM</v>
      </c>
      <c r="E60" t="s">
        <v>525</v>
      </c>
      <c r="H60" s="16">
        <f>IF($C60="","",SUM(COUNTIF('Rink Duplications'!C:C,CONCATENATE("*",$C60,"*")),COUNTIF('Rink Duplications'!J:J,CONCATENATE("*",$C60,"*")),COUNTIF('Rink Duplications'!O:O,CONCATENATE("*",$C60,"*"))))</f>
        <v>2</v>
      </c>
      <c r="I60" s="16">
        <f>IF($C60="","",SUM(COUNTIF('Rink Duplications'!D:D,CONCATENATE("*",$C60,"*")),COUNTIF('Rink Duplications'!K:K,CONCATENATE("*",$C60,"*")),COUNTIF('Rink Duplications'!P:P,CONCATENATE("*",$C60,"*"))))</f>
        <v>1</v>
      </c>
      <c r="J60" s="16">
        <f>IF($C60="","",SUM(COUNTIF('Rink Duplications'!E:E,CONCATENATE("*",$C60,"*")),COUNTIF('Rink Duplications'!L:L,CONCATENATE("*",$C60,"*")),COUNTIF('Rink Duplications'!Q:Q,CONCATENATE("*",$C60,"*"))))</f>
        <v>1</v>
      </c>
      <c r="K60" s="16">
        <f>IF($C60="","",SUM(COUNTIF('Rink Duplications'!F:F,CONCATENATE("*",$C60,"*")),COUNTIF('Rink Duplications'!M:M,CONCATENATE("*",$C60,"*")),COUNTIF('Rink Duplications'!R:R,CONCATENATE("*",$C60,"*"))))</f>
        <v>2</v>
      </c>
      <c r="L60" s="16">
        <f>IF($C60="","",SUM(COUNTIF('Rink Duplications'!G:G,CONCATENATE("*",$C60,"*")),COUNTIF('Rink Duplications'!N:N,CONCATENATE("*",$C60,"*")),COUNTIF('Rink Duplications'!S:S,CONCATENATE("*",$C60,"*"))))</f>
        <v>0</v>
      </c>
      <c r="M60" s="16">
        <f>IF($C60="","",SUM(COUNTIF('Rink Duplications'!H:H,CONCATENATE("*",$C60,"*")),COUNTIF('Rink Duplications'!O:O,CONCATENATE("*",$C60,"*")),COUNTIF('Rink Duplications'!T:T,CONCATENATE("*",$C60,"*"))))</f>
        <v>2</v>
      </c>
      <c r="N60" s="55">
        <f t="shared" si="1"/>
        <v>1</v>
      </c>
    </row>
    <row r="61" spans="1:14">
      <c r="A61">
        <f>IF(ISNA(VLOOKUP(B61,Groups!B:D,3,FALSE)),IF(ISNA(VLOOKUP(B61,Groups!G:I,3,FALSE)),IF(ISNA(VLOOKUP(B61,Groups!L:N,3,FALSE)),IF(ISNA(VLOOKUP(B61,Groups!Q:S,3,FALSE)),IF(ISNA(VLOOKUP(B61,Groups!V:X,3,FALSE)),"",VLOOKUP(B61,Groups!V:X,3,FALSE)),VLOOKUP(B61,Groups!Q:S,3,FALSE)),VLOOKUP(B61,Groups!L:N,3,FALSE)),VLOOKUP(B61,Groups!G:I,3,FALSE)),VLOOKUP(B61,Groups!B:D,3,FALSE))</f>
        <v>52</v>
      </c>
      <c r="B61">
        <v>60</v>
      </c>
      <c r="C61" t="str">
        <f t="shared" si="2"/>
        <v>Tayla Bruce (New Zealand)</v>
      </c>
      <c r="D61" t="str">
        <f>VLOOKUP(C61,Players!H:I,2,FALSE)</f>
        <v>NZL</v>
      </c>
      <c r="E61" t="s">
        <v>525</v>
      </c>
      <c r="H61" s="16">
        <f>IF($C61="","",SUM(COUNTIF('Rink Duplications'!C:C,CONCATENATE("*",$C61,"*")),COUNTIF('Rink Duplications'!J:J,CONCATENATE("*",$C61,"*")),COUNTIF('Rink Duplications'!O:O,CONCATENATE("*",$C61,"*"))))</f>
        <v>3</v>
      </c>
      <c r="I61" s="16">
        <f>IF($C61="","",SUM(COUNTIF('Rink Duplications'!D:D,CONCATENATE("*",$C61,"*")),COUNTIF('Rink Duplications'!K:K,CONCATENATE("*",$C61,"*")),COUNTIF('Rink Duplications'!P:P,CONCATENATE("*",$C61,"*"))))</f>
        <v>1</v>
      </c>
      <c r="J61" s="16">
        <f>IF($C61="","",SUM(COUNTIF('Rink Duplications'!E:E,CONCATENATE("*",$C61,"*")),COUNTIF('Rink Duplications'!L:L,CONCATENATE("*",$C61,"*")),COUNTIF('Rink Duplications'!Q:Q,CONCATENATE("*",$C61,"*"))))</f>
        <v>1</v>
      </c>
      <c r="K61" s="16">
        <f>IF($C61="","",SUM(COUNTIF('Rink Duplications'!F:F,CONCATENATE("*",$C61,"*")),COUNTIF('Rink Duplications'!M:M,CONCATENATE("*",$C61,"*")),COUNTIF('Rink Duplications'!R:R,CONCATENATE("*",$C61,"*"))))</f>
        <v>2</v>
      </c>
      <c r="L61" s="16">
        <f>IF($C61="","",SUM(COUNTIF('Rink Duplications'!G:G,CONCATENATE("*",$C61,"*")),COUNTIF('Rink Duplications'!N:N,CONCATENATE("*",$C61,"*")),COUNTIF('Rink Duplications'!S:S,CONCATENATE("*",$C61,"*"))))</f>
        <v>1</v>
      </c>
      <c r="M61" s="16">
        <f>IF($C61="","",SUM(COUNTIF('Rink Duplications'!H:H,CONCATENATE("*",$C61,"*")),COUNTIF('Rink Duplications'!O:O,CONCATENATE("*",$C61,"*")),COUNTIF('Rink Duplications'!T:T,CONCATENATE("*",$C61,"*"))))</f>
        <v>3</v>
      </c>
      <c r="N61" s="55">
        <f t="shared" si="1"/>
        <v>2</v>
      </c>
    </row>
    <row r="62" spans="1:14">
      <c r="A62">
        <f>IF(ISNA(VLOOKUP(B62,Groups!B:D,3,FALSE)),IF(ISNA(VLOOKUP(B62,Groups!G:I,3,FALSE)),IF(ISNA(VLOOKUP(B62,Groups!L:N,3,FALSE)),IF(ISNA(VLOOKUP(B62,Groups!Q:S,3,FALSE)),IF(ISNA(VLOOKUP(B62,Groups!V:X,3,FALSE)),"",VLOOKUP(B62,Groups!V:X,3,FALSE)),VLOOKUP(B62,Groups!Q:S,3,FALSE)),VLOOKUP(B62,Groups!L:N,3,FALSE)),VLOOKUP(B62,Groups!G:I,3,FALSE)),VLOOKUP(B62,Groups!B:D,3,FALSE))</f>
        <v>41</v>
      </c>
      <c r="B62">
        <v>61</v>
      </c>
      <c r="C62" t="str">
        <f t="shared" si="2"/>
        <v>Lephai Marea Modutlwa (Botswana)</v>
      </c>
      <c r="D62" t="str">
        <f>VLOOKUP(C62,Players!H:I,2,FALSE)</f>
        <v>BOT</v>
      </c>
      <c r="E62" t="s">
        <v>525</v>
      </c>
      <c r="H62" s="16">
        <f>IF($C62="","",SUM(COUNTIF('Rink Duplications'!C:C,CONCATENATE("*",$C62,"*")),COUNTIF('Rink Duplications'!J:J,CONCATENATE("*",$C62,"*")),COUNTIF('Rink Duplications'!O:O,CONCATENATE("*",$C62,"*"))))</f>
        <v>2</v>
      </c>
      <c r="I62" s="16">
        <f>IF($C62="","",SUM(COUNTIF('Rink Duplications'!D:D,CONCATENATE("*",$C62,"*")),COUNTIF('Rink Duplications'!K:K,CONCATENATE("*",$C62,"*")),COUNTIF('Rink Duplications'!P:P,CONCATENATE("*",$C62,"*"))))</f>
        <v>1</v>
      </c>
      <c r="J62" s="16">
        <f>IF($C62="","",SUM(COUNTIF('Rink Duplications'!E:E,CONCATENATE("*",$C62,"*")),COUNTIF('Rink Duplications'!L:L,CONCATENATE("*",$C62,"*")),COUNTIF('Rink Duplications'!Q:Q,CONCATENATE("*",$C62,"*"))))</f>
        <v>2</v>
      </c>
      <c r="K62" s="16">
        <f>IF($C62="","",SUM(COUNTIF('Rink Duplications'!F:F,CONCATENATE("*",$C62,"*")),COUNTIF('Rink Duplications'!M:M,CONCATENATE("*",$C62,"*")),COUNTIF('Rink Duplications'!R:R,CONCATENATE("*",$C62,"*"))))</f>
        <v>1</v>
      </c>
      <c r="L62" s="16">
        <f>IF($C62="","",SUM(COUNTIF('Rink Duplications'!G:G,CONCATENATE("*",$C62,"*")),COUNTIF('Rink Duplications'!N:N,CONCATENATE("*",$C62,"*")),COUNTIF('Rink Duplications'!S:S,CONCATENATE("*",$C62,"*"))))</f>
        <v>2</v>
      </c>
      <c r="M62" s="16">
        <f>IF($C62="","",SUM(COUNTIF('Rink Duplications'!H:H,CONCATENATE("*",$C62,"*")),COUNTIF('Rink Duplications'!O:O,CONCATENATE("*",$C62,"*")),COUNTIF('Rink Duplications'!T:T,CONCATENATE("*",$C62,"*"))))</f>
        <v>3</v>
      </c>
      <c r="N62" s="55">
        <f t="shared" si="1"/>
        <v>3</v>
      </c>
    </row>
    <row r="63" spans="1:14">
      <c r="A63">
        <f>IF(ISNA(VLOOKUP(B63,Groups!B:D,3,FALSE)),IF(ISNA(VLOOKUP(B63,Groups!G:I,3,FALSE)),IF(ISNA(VLOOKUP(B63,Groups!L:N,3,FALSE)),IF(ISNA(VLOOKUP(B63,Groups!Q:S,3,FALSE)),IF(ISNA(VLOOKUP(B63,Groups!V:X,3,FALSE)),"",VLOOKUP(B63,Groups!V:X,3,FALSE)),VLOOKUP(B63,Groups!Q:S,3,FALSE)),VLOOKUP(B63,Groups!L:N,3,FALSE)),VLOOKUP(B63,Groups!G:I,3,FALSE)),VLOOKUP(B63,Groups!B:D,3,FALSE))</f>
        <v>57</v>
      </c>
      <c r="B63">
        <v>62</v>
      </c>
      <c r="C63" t="str">
        <f t="shared" si="2"/>
        <v>Cindy Royet  (France)</v>
      </c>
      <c r="D63" t="str">
        <f>VLOOKUP(C63,Players!H:I,2,FALSE)</f>
        <v>FRA</v>
      </c>
      <c r="E63" t="s">
        <v>525</v>
      </c>
      <c r="H63" s="16">
        <f>IF($C63="","",SUM(COUNTIF('Rink Duplications'!C:C,CONCATENATE("*",$C63,"*")),COUNTIF('Rink Duplications'!J:J,CONCATENATE("*",$C63,"*")),COUNTIF('Rink Duplications'!O:O,CONCATENATE("*",$C63,"*"))))</f>
        <v>1</v>
      </c>
      <c r="I63" s="16">
        <f>IF($C63="","",SUM(COUNTIF('Rink Duplications'!D:D,CONCATENATE("*",$C63,"*")),COUNTIF('Rink Duplications'!K:K,CONCATENATE("*",$C63,"*")),COUNTIF('Rink Duplications'!P:P,CONCATENATE("*",$C63,"*"))))</f>
        <v>1</v>
      </c>
      <c r="J63" s="16">
        <f>IF($C63="","",SUM(COUNTIF('Rink Duplications'!E:E,CONCATENATE("*",$C63,"*")),COUNTIF('Rink Duplications'!L:L,CONCATENATE("*",$C63,"*")),COUNTIF('Rink Duplications'!Q:Q,CONCATENATE("*",$C63,"*"))))</f>
        <v>3</v>
      </c>
      <c r="K63" s="16">
        <f>IF($C63="","",SUM(COUNTIF('Rink Duplications'!F:F,CONCATENATE("*",$C63,"*")),COUNTIF('Rink Duplications'!M:M,CONCATENATE("*",$C63,"*")),COUNTIF('Rink Duplications'!R:R,CONCATENATE("*",$C63,"*"))))</f>
        <v>1</v>
      </c>
      <c r="L63" s="16">
        <f>IF($C63="","",SUM(COUNTIF('Rink Duplications'!G:G,CONCATENATE("*",$C63,"*")),COUNTIF('Rink Duplications'!N:N,CONCATENATE("*",$C63,"*")),COUNTIF('Rink Duplications'!S:S,CONCATENATE("*",$C63,"*"))))</f>
        <v>1</v>
      </c>
      <c r="M63" s="16">
        <f>IF($C63="","",SUM(COUNTIF('Rink Duplications'!H:H,CONCATENATE("*",$C63,"*")),COUNTIF('Rink Duplications'!O:O,CONCATENATE("*",$C63,"*")),COUNTIF('Rink Duplications'!T:T,CONCATENATE("*",$C63,"*"))))</f>
        <v>2</v>
      </c>
      <c r="N63" s="55">
        <f t="shared" si="1"/>
        <v>2</v>
      </c>
    </row>
    <row r="64" spans="1:14">
      <c r="A64">
        <f>IF(ISNA(VLOOKUP(B64,Groups!B:D,3,FALSE)),IF(ISNA(VLOOKUP(B64,Groups!G:I,3,FALSE)),IF(ISNA(VLOOKUP(B64,Groups!L:N,3,FALSE)),IF(ISNA(VLOOKUP(B64,Groups!Q:S,3,FALSE)),IF(ISNA(VLOOKUP(B64,Groups!V:X,3,FALSE)),"",VLOOKUP(B64,Groups!V:X,3,FALSE)),VLOOKUP(B64,Groups!Q:S,3,FALSE)),VLOOKUP(B64,Groups!L:N,3,FALSE)),VLOOKUP(B64,Groups!G:I,3,FALSE)),VLOOKUP(B64,Groups!B:D,3,FALSE))</f>
        <v>43</v>
      </c>
      <c r="B64">
        <v>63</v>
      </c>
      <c r="C64" t="str">
        <f t="shared" si="2"/>
        <v>Pian Lai (Macao China )</v>
      </c>
      <c r="D64" t="str">
        <f>VLOOKUP(C64,Players!H:I,2,FALSE)</f>
        <v>MAC</v>
      </c>
      <c r="E64" t="s">
        <v>525</v>
      </c>
      <c r="H64" s="16">
        <f>IF($C64="","",SUM(COUNTIF('Rink Duplications'!C:C,CONCATENATE("*",$C64,"*")),COUNTIF('Rink Duplications'!J:J,CONCATENATE("*",$C64,"*")),COUNTIF('Rink Duplications'!O:O,CONCATENATE("*",$C64,"*"))))</f>
        <v>2</v>
      </c>
      <c r="I64" s="16">
        <f>IF($C64="","",SUM(COUNTIF('Rink Duplications'!D:D,CONCATENATE("*",$C64,"*")),COUNTIF('Rink Duplications'!K:K,CONCATENATE("*",$C64,"*")),COUNTIF('Rink Duplications'!P:P,CONCATENATE("*",$C64,"*"))))</f>
        <v>1</v>
      </c>
      <c r="J64" s="16">
        <f>IF($C64="","",SUM(COUNTIF('Rink Duplications'!E:E,CONCATENATE("*",$C64,"*")),COUNTIF('Rink Duplications'!L:L,CONCATENATE("*",$C64,"*")),COUNTIF('Rink Duplications'!Q:Q,CONCATENATE("*",$C64,"*"))))</f>
        <v>2</v>
      </c>
      <c r="K64" s="16">
        <f>IF($C64="","",SUM(COUNTIF('Rink Duplications'!F:F,CONCATENATE("*",$C64,"*")),COUNTIF('Rink Duplications'!M:M,CONCATENATE("*",$C64,"*")),COUNTIF('Rink Duplications'!R:R,CONCATENATE("*",$C64,"*"))))</f>
        <v>0</v>
      </c>
      <c r="L64" s="16">
        <f>IF($C64="","",SUM(COUNTIF('Rink Duplications'!G:G,CONCATENATE("*",$C64,"*")),COUNTIF('Rink Duplications'!N:N,CONCATENATE("*",$C64,"*")),COUNTIF('Rink Duplications'!S:S,CONCATENATE("*",$C64,"*"))))</f>
        <v>2</v>
      </c>
      <c r="M64" s="16">
        <f>IF($C64="","",SUM(COUNTIF('Rink Duplications'!H:H,CONCATENATE("*",$C64,"*")),COUNTIF('Rink Duplications'!O:O,CONCATENATE("*",$C64,"*")),COUNTIF('Rink Duplications'!T:T,CONCATENATE("*",$C64,"*"))))</f>
        <v>2</v>
      </c>
      <c r="N64" s="55">
        <f t="shared" si="1"/>
        <v>3</v>
      </c>
    </row>
    <row r="65" spans="1:14">
      <c r="A65">
        <f>IF(ISNA(VLOOKUP(B65,Groups!B:D,3,FALSE)),IF(ISNA(VLOOKUP(B65,Groups!G:I,3,FALSE)),IF(ISNA(VLOOKUP(B65,Groups!L:N,3,FALSE)),IF(ISNA(VLOOKUP(B65,Groups!Q:S,3,FALSE)),IF(ISNA(VLOOKUP(B65,Groups!V:X,3,FALSE)),"",VLOOKUP(B65,Groups!V:X,3,FALSE)),VLOOKUP(B65,Groups!Q:S,3,FALSE)),VLOOKUP(B65,Groups!L:N,3,FALSE)),VLOOKUP(B65,Groups!G:I,3,FALSE)),VLOOKUP(B65,Groups!B:D,3,FALSE))</f>
        <v>42</v>
      </c>
      <c r="B65">
        <v>64</v>
      </c>
      <c r="C65" t="str">
        <f t="shared" si="2"/>
        <v>Marianne Kuenzle (Switzerland )</v>
      </c>
      <c r="D65" t="str">
        <f>VLOOKUP(C65,Players!H:I,2,FALSE)</f>
        <v>SWI</v>
      </c>
      <c r="E65" t="s">
        <v>526</v>
      </c>
      <c r="H65" s="16">
        <f>IF($C65="","",SUM(COUNTIF('Rink Duplications'!C:C,CONCATENATE("*",$C65,"*")),COUNTIF('Rink Duplications'!J:J,CONCATENATE("*",$C65,"*")),COUNTIF('Rink Duplications'!O:O,CONCATENATE("*",$C65,"*"))))</f>
        <v>1</v>
      </c>
      <c r="I65" s="16">
        <f>IF($C65="","",SUM(COUNTIF('Rink Duplications'!D:D,CONCATENATE("*",$C65,"*")),COUNTIF('Rink Duplications'!K:K,CONCATENATE("*",$C65,"*")),COUNTIF('Rink Duplications'!P:P,CONCATENATE("*",$C65,"*"))))</f>
        <v>2</v>
      </c>
      <c r="J65" s="16">
        <f>IF($C65="","",SUM(COUNTIF('Rink Duplications'!E:E,CONCATENATE("*",$C65,"*")),COUNTIF('Rink Duplications'!L:L,CONCATENATE("*",$C65,"*")),COUNTIF('Rink Duplications'!Q:Q,CONCATENATE("*",$C65,"*"))))</f>
        <v>2</v>
      </c>
      <c r="K65" s="16">
        <f>IF($C65="","",SUM(COUNTIF('Rink Duplications'!F:F,CONCATENATE("*",$C65,"*")),COUNTIF('Rink Duplications'!M:M,CONCATENATE("*",$C65,"*")),COUNTIF('Rink Duplications'!R:R,CONCATENATE("*",$C65,"*"))))</f>
        <v>1</v>
      </c>
      <c r="L65" s="16">
        <f>IF($C65="","",SUM(COUNTIF('Rink Duplications'!G:G,CONCATENATE("*",$C65,"*")),COUNTIF('Rink Duplications'!N:N,CONCATENATE("*",$C65,"*")),COUNTIF('Rink Duplications'!S:S,CONCATENATE("*",$C65,"*"))))</f>
        <v>2</v>
      </c>
      <c r="M65" s="16">
        <f>IF($C65="","",SUM(COUNTIF('Rink Duplications'!H:H,CONCATENATE("*",$C65,"*")),COUNTIF('Rink Duplications'!O:O,CONCATENATE("*",$C65,"*")),COUNTIF('Rink Duplications'!T:T,CONCATENATE("*",$C65,"*"))))</f>
        <v>1</v>
      </c>
      <c r="N65" s="55">
        <f t="shared" si="1"/>
        <v>4</v>
      </c>
    </row>
    <row r="66" spans="1:14">
      <c r="A66">
        <f>IF(ISNA(VLOOKUP(B66,Groups!B:D,3,FALSE)),IF(ISNA(VLOOKUP(B66,Groups!G:I,3,FALSE)),IF(ISNA(VLOOKUP(B66,Groups!L:N,3,FALSE)),IF(ISNA(VLOOKUP(B66,Groups!Q:S,3,FALSE)),IF(ISNA(VLOOKUP(B66,Groups!V:X,3,FALSE)),"",VLOOKUP(B66,Groups!V:X,3,FALSE)),VLOOKUP(B66,Groups!Q:S,3,FALSE)),VLOOKUP(B66,Groups!L:N,3,FALSE)),VLOOKUP(B66,Groups!G:I,3,FALSE)),VLOOKUP(B66,Groups!B:D,3,FALSE))</f>
        <v>64</v>
      </c>
      <c r="B66">
        <v>65</v>
      </c>
      <c r="C66" t="str">
        <f t="shared" ref="C66:C97" si="3">IF(ISNA(VLOOKUP(B66,Section_1,3,FALSE)),IF(ISNA(VLOOKUP(B66,Section_2,3,FALSE)),IF(ISNA(VLOOKUP(B66,Section_3,3,FALSE)),IF(ISNA(VLOOKUP(B66,Section_4,3,FALSE)),IF(ISNA(VLOOKUP(B66,Section_5,3,FALSE)),"",VLOOKUP(B66,Section_5,3,FALSE)),VLOOKUP(B66,Section_4,3,FALSE)),VLOOKUP(B66,Section_3,3,FALSE)),VLOOKUP(B66,Section_2,3,FALSE)),VLOOKUP(B66,Section_1,3,FALSE))</f>
        <v>Caroline Whitehead (Isle Of Man)</v>
      </c>
      <c r="D66" t="str">
        <f>VLOOKUP(C66,Players!H:I,2,FALSE)</f>
        <v>IOM</v>
      </c>
      <c r="E66" t="s">
        <v>526</v>
      </c>
      <c r="H66" s="16">
        <f>IF($C66="","",SUM(COUNTIF('Rink Duplications'!C:C,CONCATENATE("*",$C66,"*")),COUNTIF('Rink Duplications'!J:J,CONCATENATE("*",$C66,"*")),COUNTIF('Rink Duplications'!O:O,CONCATENATE("*",$C66,"*"))))</f>
        <v>2</v>
      </c>
      <c r="I66" s="16">
        <f>IF($C66="","",SUM(COUNTIF('Rink Duplications'!D:D,CONCATENATE("*",$C66,"*")),COUNTIF('Rink Duplications'!K:K,CONCATENATE("*",$C66,"*")),COUNTIF('Rink Duplications'!P:P,CONCATENATE("*",$C66,"*"))))</f>
        <v>4</v>
      </c>
      <c r="J66" s="16">
        <f>IF($C66="","",SUM(COUNTIF('Rink Duplications'!E:E,CONCATENATE("*",$C66,"*")),COUNTIF('Rink Duplications'!L:L,CONCATENATE("*",$C66,"*")),COUNTIF('Rink Duplications'!Q:Q,CONCATENATE("*",$C66,"*"))))</f>
        <v>0</v>
      </c>
      <c r="K66" s="16">
        <f>IF($C66="","",SUM(COUNTIF('Rink Duplications'!F:F,CONCATENATE("*",$C66,"*")),COUNTIF('Rink Duplications'!M:M,CONCATENATE("*",$C66,"*")),COUNTIF('Rink Duplications'!R:R,CONCATENATE("*",$C66,"*"))))</f>
        <v>2</v>
      </c>
      <c r="L66" s="16">
        <f>IF($C66="","",SUM(COUNTIF('Rink Duplications'!G:G,CONCATENATE("*",$C66,"*")),COUNTIF('Rink Duplications'!N:N,CONCATENATE("*",$C66,"*")),COUNTIF('Rink Duplications'!S:S,CONCATENATE("*",$C66,"*"))))</f>
        <v>0</v>
      </c>
      <c r="M66" s="16">
        <f>IF($C66="","",SUM(COUNTIF('Rink Duplications'!H:H,CONCATENATE("*",$C66,"*")),COUNTIF('Rink Duplications'!O:O,CONCATENATE("*",$C66,"*")),COUNTIF('Rink Duplications'!T:T,CONCATENATE("*",$C66,"*"))))</f>
        <v>0</v>
      </c>
      <c r="N66" s="55">
        <f t="shared" si="1"/>
        <v>4</v>
      </c>
    </row>
    <row r="67" spans="1:14">
      <c r="A67">
        <f>IF(ISNA(VLOOKUP(B67,Groups!B:D,3,FALSE)),IF(ISNA(VLOOKUP(B67,Groups!G:I,3,FALSE)),IF(ISNA(VLOOKUP(B67,Groups!L:N,3,FALSE)),IF(ISNA(VLOOKUP(B67,Groups!Q:S,3,FALSE)),IF(ISNA(VLOOKUP(B67,Groups!V:X,3,FALSE)),"",VLOOKUP(B67,Groups!V:X,3,FALSE)),VLOOKUP(B67,Groups!Q:S,3,FALSE)),VLOOKUP(B67,Groups!L:N,3,FALSE)),VLOOKUP(B67,Groups!G:I,3,FALSE)),VLOOKUP(B67,Groups!B:D,3,FALSE))</f>
        <v>45</v>
      </c>
      <c r="B67">
        <v>66</v>
      </c>
      <c r="C67" t="str">
        <f t="shared" si="3"/>
        <v>Sandra Hazel Bailie MBE (Ireland )</v>
      </c>
      <c r="D67" t="str">
        <f>VLOOKUP(C67,Players!H:I,2,FALSE)</f>
        <v>IRE</v>
      </c>
      <c r="E67" t="s">
        <v>526</v>
      </c>
      <c r="H67" s="16">
        <f>IF($C67="","",SUM(COUNTIF('Rink Duplications'!C:C,CONCATENATE("*",$C67,"*")),COUNTIF('Rink Duplications'!J:J,CONCATENATE("*",$C67,"*")),COUNTIF('Rink Duplications'!O:O,CONCATENATE("*",$C67,"*"))))</f>
        <v>2</v>
      </c>
      <c r="I67" s="16">
        <f>IF($C67="","",SUM(COUNTIF('Rink Duplications'!D:D,CONCATENATE("*",$C67,"*")),COUNTIF('Rink Duplications'!K:K,CONCATENATE("*",$C67,"*")),COUNTIF('Rink Duplications'!P:P,CONCATENATE("*",$C67,"*"))))</f>
        <v>0</v>
      </c>
      <c r="J67" s="16">
        <f>IF($C67="","",SUM(COUNTIF('Rink Duplications'!E:E,CONCATENATE("*",$C67,"*")),COUNTIF('Rink Duplications'!L:L,CONCATENATE("*",$C67,"*")),COUNTIF('Rink Duplications'!Q:Q,CONCATENATE("*",$C67,"*"))))</f>
        <v>1</v>
      </c>
      <c r="K67" s="16">
        <f>IF($C67="","",SUM(COUNTIF('Rink Duplications'!F:F,CONCATENATE("*",$C67,"*")),COUNTIF('Rink Duplications'!M:M,CONCATENATE("*",$C67,"*")),COUNTIF('Rink Duplications'!R:R,CONCATENATE("*",$C67,"*"))))</f>
        <v>4</v>
      </c>
      <c r="L67" s="16">
        <f>IF($C67="","",SUM(COUNTIF('Rink Duplications'!G:G,CONCATENATE("*",$C67,"*")),COUNTIF('Rink Duplications'!N:N,CONCATENATE("*",$C67,"*")),COUNTIF('Rink Duplications'!S:S,CONCATENATE("*",$C67,"*"))))</f>
        <v>1</v>
      </c>
      <c r="M67" s="16">
        <f>IF($C67="","",SUM(COUNTIF('Rink Duplications'!H:H,CONCATENATE("*",$C67,"*")),COUNTIF('Rink Duplications'!O:O,CONCATENATE("*",$C67,"*")),COUNTIF('Rink Duplications'!T:T,CONCATENATE("*",$C67,"*"))))</f>
        <v>1</v>
      </c>
      <c r="N67" s="55">
        <f t="shared" ref="N67:N111" si="4">IF(C67="","",SUM(I67,L67))</f>
        <v>1</v>
      </c>
    </row>
    <row r="68" spans="1:14">
      <c r="A68">
        <f>IF(ISNA(VLOOKUP(B68,Groups!B:D,3,FALSE)),IF(ISNA(VLOOKUP(B68,Groups!G:I,3,FALSE)),IF(ISNA(VLOOKUP(B68,Groups!L:N,3,FALSE)),IF(ISNA(VLOOKUP(B68,Groups!Q:S,3,FALSE)),IF(ISNA(VLOOKUP(B68,Groups!V:X,3,FALSE)),"",VLOOKUP(B68,Groups!V:X,3,FALSE)),VLOOKUP(B68,Groups!Q:S,3,FALSE)),VLOOKUP(B68,Groups!L:N,3,FALSE)),VLOOKUP(B68,Groups!G:I,3,FALSE)),VLOOKUP(B68,Groups!B:D,3,FALSE))</f>
        <v>50</v>
      </c>
      <c r="B68">
        <v>67</v>
      </c>
      <c r="C68" t="str">
        <f t="shared" si="3"/>
        <v>Yvonne Olivier (Namibia)</v>
      </c>
      <c r="D68" t="str">
        <f>VLOOKUP(C68,Players!H:I,2,FALSE)</f>
        <v>NAM</v>
      </c>
      <c r="E68" t="s">
        <v>526</v>
      </c>
      <c r="H68" s="16">
        <f>IF($C68="","",SUM(COUNTIF('Rink Duplications'!C:C,CONCATENATE("*",$C68,"*")),COUNTIF('Rink Duplications'!J:J,CONCATENATE("*",$C68,"*")),COUNTIF('Rink Duplications'!O:O,CONCATENATE("*",$C68,"*"))))</f>
        <v>2</v>
      </c>
      <c r="I68" s="16">
        <f>IF($C68="","",SUM(COUNTIF('Rink Duplications'!D:D,CONCATENATE("*",$C68,"*")),COUNTIF('Rink Duplications'!K:K,CONCATENATE("*",$C68,"*")),COUNTIF('Rink Duplications'!P:P,CONCATENATE("*",$C68,"*"))))</f>
        <v>1</v>
      </c>
      <c r="J68" s="16">
        <f>IF($C68="","",SUM(COUNTIF('Rink Duplications'!E:E,CONCATENATE("*",$C68,"*")),COUNTIF('Rink Duplications'!L:L,CONCATENATE("*",$C68,"*")),COUNTIF('Rink Duplications'!Q:Q,CONCATENATE("*",$C68,"*"))))</f>
        <v>1</v>
      </c>
      <c r="K68" s="16">
        <f>IF($C68="","",SUM(COUNTIF('Rink Duplications'!F:F,CONCATENATE("*",$C68,"*")),COUNTIF('Rink Duplications'!M:M,CONCATENATE("*",$C68,"*")),COUNTIF('Rink Duplications'!R:R,CONCATENATE("*",$C68,"*"))))</f>
        <v>0</v>
      </c>
      <c r="L68" s="16">
        <f>IF($C68="","",SUM(COUNTIF('Rink Duplications'!G:G,CONCATENATE("*",$C68,"*")),COUNTIF('Rink Duplications'!N:N,CONCATENATE("*",$C68,"*")),COUNTIF('Rink Duplications'!S:S,CONCATENATE("*",$C68,"*"))))</f>
        <v>4</v>
      </c>
      <c r="M68" s="16">
        <f>IF($C68="","",SUM(COUNTIF('Rink Duplications'!H:H,CONCATENATE("*",$C68,"*")),COUNTIF('Rink Duplications'!O:O,CONCATENATE("*",$C68,"*")),COUNTIF('Rink Duplications'!T:T,CONCATENATE("*",$C68,"*"))))</f>
        <v>0</v>
      </c>
      <c r="N68" s="55">
        <f t="shared" si="4"/>
        <v>5</v>
      </c>
    </row>
    <row r="69" spans="1:14">
      <c r="A69">
        <f>IF(ISNA(VLOOKUP(B69,Groups!B:D,3,FALSE)),IF(ISNA(VLOOKUP(B69,Groups!G:I,3,FALSE)),IF(ISNA(VLOOKUP(B69,Groups!L:N,3,FALSE)),IF(ISNA(VLOOKUP(B69,Groups!Q:S,3,FALSE)),IF(ISNA(VLOOKUP(B69,Groups!V:X,3,FALSE)),"",VLOOKUP(B69,Groups!V:X,3,FALSE)),VLOOKUP(B69,Groups!Q:S,3,FALSE)),VLOOKUP(B69,Groups!L:N,3,FALSE)),VLOOKUP(B69,Groups!G:I,3,FALSE)),VLOOKUP(B69,Groups!B:D,3,FALSE))</f>
        <v>53</v>
      </c>
      <c r="B69">
        <v>68</v>
      </c>
      <c r="C69" t="str">
        <f t="shared" si="3"/>
        <v>Rosemary Ogier (Guernsey )</v>
      </c>
      <c r="D69" t="str">
        <f>VLOOKUP(C69,Players!H:I,2,FALSE)</f>
        <v>GGY</v>
      </c>
      <c r="E69" t="s">
        <v>526</v>
      </c>
      <c r="H69" s="16">
        <f>IF($C69="","",SUM(COUNTIF('Rink Duplications'!C:C,CONCATENATE("*",$C69,"*")),COUNTIF('Rink Duplications'!J:J,CONCATENATE("*",$C69,"*")),COUNTIF('Rink Duplications'!O:O,CONCATENATE("*",$C69,"*"))))</f>
        <v>0</v>
      </c>
      <c r="I69" s="16">
        <f>IF($C69="","",SUM(COUNTIF('Rink Duplications'!D:D,CONCATENATE("*",$C69,"*")),COUNTIF('Rink Duplications'!K:K,CONCATENATE("*",$C69,"*")),COUNTIF('Rink Duplications'!P:P,CONCATENATE("*",$C69,"*"))))</f>
        <v>1</v>
      </c>
      <c r="J69" s="16">
        <f>IF($C69="","",SUM(COUNTIF('Rink Duplications'!E:E,CONCATENATE("*",$C69,"*")),COUNTIF('Rink Duplications'!L:L,CONCATENATE("*",$C69,"*")),COUNTIF('Rink Duplications'!Q:Q,CONCATENATE("*",$C69,"*"))))</f>
        <v>4</v>
      </c>
      <c r="K69" s="16">
        <f>IF($C69="","",SUM(COUNTIF('Rink Duplications'!F:F,CONCATENATE("*",$C69,"*")),COUNTIF('Rink Duplications'!M:M,CONCATENATE("*",$C69,"*")),COUNTIF('Rink Duplications'!R:R,CONCATENATE("*",$C69,"*"))))</f>
        <v>2</v>
      </c>
      <c r="L69" s="16">
        <f>IF($C69="","",SUM(COUNTIF('Rink Duplications'!G:G,CONCATENATE("*",$C69,"*")),COUNTIF('Rink Duplications'!N:N,CONCATENATE("*",$C69,"*")),COUNTIF('Rink Duplications'!S:S,CONCATENATE("*",$C69,"*"))))</f>
        <v>2</v>
      </c>
      <c r="M69" s="16">
        <f>IF($C69="","",SUM(COUNTIF('Rink Duplications'!H:H,CONCATENATE("*",$C69,"*")),COUNTIF('Rink Duplications'!O:O,CONCATENATE("*",$C69,"*")),COUNTIF('Rink Duplications'!T:T,CONCATENATE("*",$C69,"*"))))</f>
        <v>0</v>
      </c>
      <c r="N69" s="55">
        <f t="shared" si="4"/>
        <v>3</v>
      </c>
    </row>
    <row r="70" spans="1:14">
      <c r="A70">
        <f>IF(ISNA(VLOOKUP(B70,Groups!B:D,3,FALSE)),IF(ISNA(VLOOKUP(B70,Groups!G:I,3,FALSE)),IF(ISNA(VLOOKUP(B70,Groups!L:N,3,FALSE)),IF(ISNA(VLOOKUP(B70,Groups!Q:S,3,FALSE)),IF(ISNA(VLOOKUP(B70,Groups!V:X,3,FALSE)),"",VLOOKUP(B70,Groups!V:X,3,FALSE)),VLOOKUP(B70,Groups!Q:S,3,FALSE)),VLOOKUP(B70,Groups!L:N,3,FALSE)),VLOOKUP(B70,Groups!G:I,3,FALSE)),VLOOKUP(B70,Groups!B:D,3,FALSE))</f>
        <v>49</v>
      </c>
      <c r="B70">
        <v>69</v>
      </c>
      <c r="C70" t="str">
        <f t="shared" si="3"/>
        <v>Rebecca McMillan (England )</v>
      </c>
      <c r="D70" t="str">
        <f>VLOOKUP(C70,Players!H:I,2,FALSE)</f>
        <v>ENG</v>
      </c>
      <c r="E70" t="s">
        <v>526</v>
      </c>
      <c r="H70" s="16">
        <f>IF($C70="","",SUM(COUNTIF('Rink Duplications'!C:C,CONCATENATE("*",$C70,"*")),COUNTIF('Rink Duplications'!J:J,CONCATENATE("*",$C70,"*")),COUNTIF('Rink Duplications'!O:O,CONCATENATE("*",$C70,"*"))))</f>
        <v>2</v>
      </c>
      <c r="I70" s="16">
        <f>IF($C70="","",SUM(COUNTIF('Rink Duplications'!D:D,CONCATENATE("*",$C70,"*")),COUNTIF('Rink Duplications'!K:K,CONCATENATE("*",$C70,"*")),COUNTIF('Rink Duplications'!P:P,CONCATENATE("*",$C70,"*"))))</f>
        <v>1</v>
      </c>
      <c r="J70" s="16">
        <f>IF($C70="","",SUM(COUNTIF('Rink Duplications'!E:E,CONCATENATE("*",$C70,"*")),COUNTIF('Rink Duplications'!L:L,CONCATENATE("*",$C70,"*")),COUNTIF('Rink Duplications'!Q:Q,CONCATENATE("*",$C70,"*"))))</f>
        <v>1</v>
      </c>
      <c r="K70" s="16">
        <f>IF($C70="","",SUM(COUNTIF('Rink Duplications'!F:F,CONCATENATE("*",$C70,"*")),COUNTIF('Rink Duplications'!M:M,CONCATENATE("*",$C70,"*")),COUNTIF('Rink Duplications'!R:R,CONCATENATE("*",$C70,"*"))))</f>
        <v>2</v>
      </c>
      <c r="L70" s="16">
        <f>IF($C70="","",SUM(COUNTIF('Rink Duplications'!G:G,CONCATENATE("*",$C70,"*")),COUNTIF('Rink Duplications'!N:N,CONCATENATE("*",$C70,"*")),COUNTIF('Rink Duplications'!S:S,CONCATENATE("*",$C70,"*"))))</f>
        <v>3</v>
      </c>
      <c r="M70" s="16">
        <f>IF($C70="","",SUM(COUNTIF('Rink Duplications'!H:H,CONCATENATE("*",$C70,"*")),COUNTIF('Rink Duplications'!O:O,CONCATENATE("*",$C70,"*")),COUNTIF('Rink Duplications'!T:T,CONCATENATE("*",$C70,"*"))))</f>
        <v>1</v>
      </c>
      <c r="N70" s="55">
        <f t="shared" si="4"/>
        <v>4</v>
      </c>
    </row>
    <row r="71" spans="1:14">
      <c r="A71" t="str">
        <f>IF(ISNA(VLOOKUP(B71,Groups!B:D,3,FALSE)),IF(ISNA(VLOOKUP(B71,Groups!G:I,3,FALSE)),IF(ISNA(VLOOKUP(B71,Groups!L:N,3,FALSE)),IF(ISNA(VLOOKUP(B71,Groups!Q:S,3,FALSE)),IF(ISNA(VLOOKUP(B71,Groups!V:X,3,FALSE)),"",VLOOKUP(B71,Groups!V:X,3,FALSE)),VLOOKUP(B71,Groups!Q:S,3,FALSE)),VLOOKUP(B71,Groups!L:N,3,FALSE)),VLOOKUP(B71,Groups!G:I,3,FALSE)),VLOOKUP(B71,Groups!B:D,3,FALSE))</f>
        <v/>
      </c>
      <c r="B71">
        <v>70</v>
      </c>
      <c r="C71" t="str">
        <f t="shared" si="3"/>
        <v/>
      </c>
      <c r="H71" s="16" t="str">
        <f>IF($C71="","",SUM(COUNTIF('Rink Duplications'!C:C,CONCATENATE("*",$C71,"*")),COUNTIF('Rink Duplications'!J:J,CONCATENATE("*",$C71,"*")),COUNTIF('Rink Duplications'!O:O,CONCATENATE("*",$C71,"*"))))</f>
        <v/>
      </c>
      <c r="I71" s="16" t="str">
        <f>IF($C71="","",SUM(COUNTIF('Rink Duplications'!D:D,CONCATENATE("*",$C71,"*")),COUNTIF('Rink Duplications'!K:K,CONCATENATE("*",$C71,"*")),COUNTIF('Rink Duplications'!P:P,CONCATENATE("*",$C71,"*"))))</f>
        <v/>
      </c>
      <c r="J71" s="16" t="str">
        <f>IF($C71="","",SUM(COUNTIF('Rink Duplications'!E:E,CONCATENATE("*",$C71,"*")),COUNTIF('Rink Duplications'!L:L,CONCATENATE("*",$C71,"*")),COUNTIF('Rink Duplications'!Q:Q,CONCATENATE("*",$C71,"*"))))</f>
        <v/>
      </c>
      <c r="K71" s="16" t="str">
        <f>IF($C71="","",SUM(COUNTIF('Rink Duplications'!F:F,CONCATENATE("*",$C71,"*")),COUNTIF('Rink Duplications'!M:M,CONCATENATE("*",$C71,"*")),COUNTIF('Rink Duplications'!R:R,CONCATENATE("*",$C71,"*"))))</f>
        <v/>
      </c>
      <c r="L71" s="16" t="str">
        <f>IF($C71="","",SUM(COUNTIF('Rink Duplications'!G:G,CONCATENATE("*",$C71,"*")),COUNTIF('Rink Duplications'!N:N,CONCATENATE("*",$C71,"*")),COUNTIF('Rink Duplications'!S:S,CONCATENATE("*",$C71,"*"))))</f>
        <v/>
      </c>
      <c r="M71" s="16" t="str">
        <f>IF($C71="","",SUM(COUNTIF('Rink Duplications'!H:H,CONCATENATE("*",$C71,"*")),COUNTIF('Rink Duplications'!O:O,CONCATENATE("*",$C71,"*")),COUNTIF('Rink Duplications'!T:T,CONCATENATE("*",$C71,"*"))))</f>
        <v/>
      </c>
      <c r="N71" s="55" t="str">
        <f t="shared" si="4"/>
        <v/>
      </c>
    </row>
    <row r="72" spans="1:14">
      <c r="A72" t="str">
        <f>IF(ISNA(VLOOKUP(B72,Groups!B:D,3,FALSE)),IF(ISNA(VLOOKUP(B72,Groups!G:I,3,FALSE)),IF(ISNA(VLOOKUP(B72,Groups!L:N,3,FALSE)),IF(ISNA(VLOOKUP(B72,Groups!Q:S,3,FALSE)),IF(ISNA(VLOOKUP(B72,Groups!V:X,3,FALSE)),"",VLOOKUP(B72,Groups!V:X,3,FALSE)),VLOOKUP(B72,Groups!Q:S,3,FALSE)),VLOOKUP(B72,Groups!L:N,3,FALSE)),VLOOKUP(B72,Groups!G:I,3,FALSE)),VLOOKUP(B72,Groups!B:D,3,FALSE))</f>
        <v/>
      </c>
      <c r="B72">
        <v>71</v>
      </c>
      <c r="C72" t="str">
        <f t="shared" si="3"/>
        <v/>
      </c>
      <c r="H72" s="16" t="str">
        <f>IF($C72="","",SUM(COUNTIF('Rink Duplications'!C:C,CONCATENATE("*",$C72,"*")),COUNTIF('Rink Duplications'!J:J,CONCATENATE("*",$C72,"*")),COUNTIF('Rink Duplications'!O:O,CONCATENATE("*",$C72,"*"))))</f>
        <v/>
      </c>
      <c r="I72" s="16" t="str">
        <f>IF($C72="","",SUM(COUNTIF('Rink Duplications'!D:D,CONCATENATE("*",$C72,"*")),COUNTIF('Rink Duplications'!K:K,CONCATENATE("*",$C72,"*")),COUNTIF('Rink Duplications'!P:P,CONCATENATE("*",$C72,"*"))))</f>
        <v/>
      </c>
      <c r="J72" s="16" t="str">
        <f>IF($C72="","",SUM(COUNTIF('Rink Duplications'!E:E,CONCATENATE("*",$C72,"*")),COUNTIF('Rink Duplications'!L:L,CONCATENATE("*",$C72,"*")),COUNTIF('Rink Duplications'!Q:Q,CONCATENATE("*",$C72,"*"))))</f>
        <v/>
      </c>
      <c r="K72" s="16" t="str">
        <f>IF($C72="","",SUM(COUNTIF('Rink Duplications'!F:F,CONCATENATE("*",$C72,"*")),COUNTIF('Rink Duplications'!M:M,CONCATENATE("*",$C72,"*")),COUNTIF('Rink Duplications'!R:R,CONCATENATE("*",$C72,"*"))))</f>
        <v/>
      </c>
      <c r="L72" s="16" t="str">
        <f>IF($C72="","",SUM(COUNTIF('Rink Duplications'!G:G,CONCATENATE("*",$C72,"*")),COUNTIF('Rink Duplications'!N:N,CONCATENATE("*",$C72,"*")),COUNTIF('Rink Duplications'!S:S,CONCATENATE("*",$C72,"*"))))</f>
        <v/>
      </c>
      <c r="M72" s="16" t="str">
        <f>IF($C72="","",SUM(COUNTIF('Rink Duplications'!H:H,CONCATENATE("*",$C72,"*")),COUNTIF('Rink Duplications'!O:O,CONCATENATE("*",$C72,"*")),COUNTIF('Rink Duplications'!T:T,CONCATENATE("*",$C72,"*"))))</f>
        <v/>
      </c>
      <c r="N72" s="55" t="str">
        <f t="shared" si="4"/>
        <v/>
      </c>
    </row>
    <row r="73" spans="1:14">
      <c r="A73" t="str">
        <f>IF(ISNA(VLOOKUP(B73,Groups!B:D,3,FALSE)),IF(ISNA(VLOOKUP(B73,Groups!G:I,3,FALSE)),IF(ISNA(VLOOKUP(B73,Groups!L:N,3,FALSE)),IF(ISNA(VLOOKUP(B73,Groups!Q:S,3,FALSE)),IF(ISNA(VLOOKUP(B73,Groups!V:X,3,FALSE)),"",VLOOKUP(B73,Groups!V:X,3,FALSE)),VLOOKUP(B73,Groups!Q:S,3,FALSE)),VLOOKUP(B73,Groups!L:N,3,FALSE)),VLOOKUP(B73,Groups!G:I,3,FALSE)),VLOOKUP(B73,Groups!B:D,3,FALSE))</f>
        <v/>
      </c>
      <c r="B73">
        <v>72</v>
      </c>
      <c r="C73" t="str">
        <f t="shared" si="3"/>
        <v/>
      </c>
      <c r="H73" s="16" t="str">
        <f>IF($C73="","",SUM(COUNTIF('Rink Duplications'!C:C,CONCATENATE("*",$C73,"*")),COUNTIF('Rink Duplications'!J:J,CONCATENATE("*",$C73,"*")),COUNTIF('Rink Duplications'!O:O,CONCATENATE("*",$C73,"*"))))</f>
        <v/>
      </c>
      <c r="I73" s="16" t="str">
        <f>IF($C73="","",SUM(COUNTIF('Rink Duplications'!D:D,CONCATENATE("*",$C73,"*")),COUNTIF('Rink Duplications'!K:K,CONCATENATE("*",$C73,"*")),COUNTIF('Rink Duplications'!P:P,CONCATENATE("*",$C73,"*"))))</f>
        <v/>
      </c>
      <c r="J73" s="16" t="str">
        <f>IF($C73="","",SUM(COUNTIF('Rink Duplications'!E:E,CONCATENATE("*",$C73,"*")),COUNTIF('Rink Duplications'!L:L,CONCATENATE("*",$C73,"*")),COUNTIF('Rink Duplications'!Q:Q,CONCATENATE("*",$C73,"*"))))</f>
        <v/>
      </c>
      <c r="K73" s="16" t="str">
        <f>IF($C73="","",SUM(COUNTIF('Rink Duplications'!F:F,CONCATENATE("*",$C73,"*")),COUNTIF('Rink Duplications'!M:M,CONCATENATE("*",$C73,"*")),COUNTIF('Rink Duplications'!R:R,CONCATENATE("*",$C73,"*"))))</f>
        <v/>
      </c>
      <c r="L73" s="16" t="str">
        <f>IF($C73="","",SUM(COUNTIF('Rink Duplications'!G:G,CONCATENATE("*",$C73,"*")),COUNTIF('Rink Duplications'!N:N,CONCATENATE("*",$C73,"*")),COUNTIF('Rink Duplications'!S:S,CONCATENATE("*",$C73,"*"))))</f>
        <v/>
      </c>
      <c r="M73" s="16" t="str">
        <f>IF($C73="","",SUM(COUNTIF('Rink Duplications'!H:H,CONCATENATE("*",$C73,"*")),COUNTIF('Rink Duplications'!O:O,CONCATENATE("*",$C73,"*")),COUNTIF('Rink Duplications'!T:T,CONCATENATE("*",$C73,"*"))))</f>
        <v/>
      </c>
      <c r="N73" s="55" t="str">
        <f t="shared" si="4"/>
        <v/>
      </c>
    </row>
    <row r="74" spans="1:14">
      <c r="A74" t="str">
        <f>IF(ISNA(VLOOKUP(B74,Groups!B:D,3,FALSE)),IF(ISNA(VLOOKUP(B74,Groups!G:I,3,FALSE)),IF(ISNA(VLOOKUP(B74,Groups!L:N,3,FALSE)),IF(ISNA(VLOOKUP(B74,Groups!Q:S,3,FALSE)),IF(ISNA(VLOOKUP(B74,Groups!V:X,3,FALSE)),"",VLOOKUP(B74,Groups!V:X,3,FALSE)),VLOOKUP(B74,Groups!Q:S,3,FALSE)),VLOOKUP(B74,Groups!L:N,3,FALSE)),VLOOKUP(B74,Groups!G:I,3,FALSE)),VLOOKUP(B74,Groups!B:D,3,FALSE))</f>
        <v/>
      </c>
      <c r="B74">
        <v>73</v>
      </c>
      <c r="C74" t="str">
        <f t="shared" si="3"/>
        <v/>
      </c>
      <c r="H74" s="16" t="str">
        <f>IF($C74="","",SUM(COUNTIF('Rink Duplications'!C:C,CONCATENATE("*",$C74,"*")),COUNTIF('Rink Duplications'!J:J,CONCATENATE("*",$C74,"*")),COUNTIF('Rink Duplications'!O:O,CONCATENATE("*",$C74,"*"))))</f>
        <v/>
      </c>
      <c r="I74" s="16" t="str">
        <f>IF($C74="","",SUM(COUNTIF('Rink Duplications'!D:D,CONCATENATE("*",$C74,"*")),COUNTIF('Rink Duplications'!K:K,CONCATENATE("*",$C74,"*")),COUNTIF('Rink Duplications'!P:P,CONCATENATE("*",$C74,"*"))))</f>
        <v/>
      </c>
      <c r="J74" s="16" t="str">
        <f>IF($C74="","",SUM(COUNTIF('Rink Duplications'!E:E,CONCATENATE("*",$C74,"*")),COUNTIF('Rink Duplications'!L:L,CONCATENATE("*",$C74,"*")),COUNTIF('Rink Duplications'!Q:Q,CONCATENATE("*",$C74,"*"))))</f>
        <v/>
      </c>
      <c r="K74" s="16" t="str">
        <f>IF($C74="","",SUM(COUNTIF('Rink Duplications'!F:F,CONCATENATE("*",$C74,"*")),COUNTIF('Rink Duplications'!M:M,CONCATENATE("*",$C74,"*")),COUNTIF('Rink Duplications'!R:R,CONCATENATE("*",$C74,"*"))))</f>
        <v/>
      </c>
      <c r="L74" s="16" t="str">
        <f>IF($C74="","",SUM(COUNTIF('Rink Duplications'!G:G,CONCATENATE("*",$C74,"*")),COUNTIF('Rink Duplications'!N:N,CONCATENATE("*",$C74,"*")),COUNTIF('Rink Duplications'!S:S,CONCATENATE("*",$C74,"*"))))</f>
        <v/>
      </c>
      <c r="M74" s="16" t="str">
        <f>IF($C74="","",SUM(COUNTIF('Rink Duplications'!H:H,CONCATENATE("*",$C74,"*")),COUNTIF('Rink Duplications'!O:O,CONCATENATE("*",$C74,"*")),COUNTIF('Rink Duplications'!T:T,CONCATENATE("*",$C74,"*"))))</f>
        <v/>
      </c>
      <c r="N74" s="55" t="str">
        <f t="shared" si="4"/>
        <v/>
      </c>
    </row>
    <row r="75" spans="1:14">
      <c r="A75" t="str">
        <f>IF(ISNA(VLOOKUP(B75,Groups!B:D,3,FALSE)),IF(ISNA(VLOOKUP(B75,Groups!G:I,3,FALSE)),IF(ISNA(VLOOKUP(B75,Groups!L:N,3,FALSE)),IF(ISNA(VLOOKUP(B75,Groups!Q:S,3,FALSE)),IF(ISNA(VLOOKUP(B75,Groups!V:X,3,FALSE)),"",VLOOKUP(B75,Groups!V:X,3,FALSE)),VLOOKUP(B75,Groups!Q:S,3,FALSE)),VLOOKUP(B75,Groups!L:N,3,FALSE)),VLOOKUP(B75,Groups!G:I,3,FALSE)),VLOOKUP(B75,Groups!B:D,3,FALSE))</f>
        <v/>
      </c>
      <c r="B75">
        <v>74</v>
      </c>
      <c r="C75" t="str">
        <f t="shared" si="3"/>
        <v/>
      </c>
      <c r="H75" s="16" t="str">
        <f>IF($C75="","",SUM(COUNTIF('Rink Duplications'!C:C,CONCATENATE("*",$C75,"*")),COUNTIF('Rink Duplications'!J:J,CONCATENATE("*",$C75,"*")),COUNTIF('Rink Duplications'!O:O,CONCATENATE("*",$C75,"*"))))</f>
        <v/>
      </c>
      <c r="I75" s="16" t="str">
        <f>IF($C75="","",SUM(COUNTIF('Rink Duplications'!D:D,CONCATENATE("*",$C75,"*")),COUNTIF('Rink Duplications'!K:K,CONCATENATE("*",$C75,"*")),COUNTIF('Rink Duplications'!P:P,CONCATENATE("*",$C75,"*"))))</f>
        <v/>
      </c>
      <c r="J75" s="16" t="str">
        <f>IF($C75="","",SUM(COUNTIF('Rink Duplications'!E:E,CONCATENATE("*",$C75,"*")),COUNTIF('Rink Duplications'!L:L,CONCATENATE("*",$C75,"*")),COUNTIF('Rink Duplications'!Q:Q,CONCATENATE("*",$C75,"*"))))</f>
        <v/>
      </c>
      <c r="K75" s="16" t="str">
        <f>IF($C75="","",SUM(COUNTIF('Rink Duplications'!F:F,CONCATENATE("*",$C75,"*")),COUNTIF('Rink Duplications'!M:M,CONCATENATE("*",$C75,"*")),COUNTIF('Rink Duplications'!R:R,CONCATENATE("*",$C75,"*"))))</f>
        <v/>
      </c>
      <c r="L75" s="16" t="str">
        <f>IF($C75="","",SUM(COUNTIF('Rink Duplications'!G:G,CONCATENATE("*",$C75,"*")),COUNTIF('Rink Duplications'!N:N,CONCATENATE("*",$C75,"*")),COUNTIF('Rink Duplications'!S:S,CONCATENATE("*",$C75,"*"))))</f>
        <v/>
      </c>
      <c r="M75" s="16" t="str">
        <f>IF($C75="","",SUM(COUNTIF('Rink Duplications'!H:H,CONCATENATE("*",$C75,"*")),COUNTIF('Rink Duplications'!O:O,CONCATENATE("*",$C75,"*")),COUNTIF('Rink Duplications'!T:T,CONCATENATE("*",$C75,"*"))))</f>
        <v/>
      </c>
      <c r="N75" s="55" t="str">
        <f t="shared" si="4"/>
        <v/>
      </c>
    </row>
    <row r="76" spans="1:14">
      <c r="A76" t="str">
        <f>IF(ISNA(VLOOKUP(B76,Groups!B:D,3,FALSE)),IF(ISNA(VLOOKUP(B76,Groups!G:I,3,FALSE)),IF(ISNA(VLOOKUP(B76,Groups!L:N,3,FALSE)),IF(ISNA(VLOOKUP(B76,Groups!Q:S,3,FALSE)),IF(ISNA(VLOOKUP(B76,Groups!V:X,3,FALSE)),"",VLOOKUP(B76,Groups!V:X,3,FALSE)),VLOOKUP(B76,Groups!Q:S,3,FALSE)),VLOOKUP(B76,Groups!L:N,3,FALSE)),VLOOKUP(B76,Groups!G:I,3,FALSE)),VLOOKUP(B76,Groups!B:D,3,FALSE))</f>
        <v/>
      </c>
      <c r="B76">
        <v>75</v>
      </c>
      <c r="C76" t="str">
        <f t="shared" si="3"/>
        <v/>
      </c>
      <c r="H76" s="16" t="str">
        <f>IF($C76="","",SUM(COUNTIF('Rink Duplications'!C:C,CONCATENATE("*",$C76,"*")),COUNTIF('Rink Duplications'!J:J,CONCATENATE("*",$C76,"*")),COUNTIF('Rink Duplications'!O:O,CONCATENATE("*",$C76,"*"))))</f>
        <v/>
      </c>
      <c r="I76" s="16" t="str">
        <f>IF($C76="","",SUM(COUNTIF('Rink Duplications'!D:D,CONCATENATE("*",$C76,"*")),COUNTIF('Rink Duplications'!K:K,CONCATENATE("*",$C76,"*")),COUNTIF('Rink Duplications'!P:P,CONCATENATE("*",$C76,"*"))))</f>
        <v/>
      </c>
      <c r="J76" s="16" t="str">
        <f>IF($C76="","",SUM(COUNTIF('Rink Duplications'!E:E,CONCATENATE("*",$C76,"*")),COUNTIF('Rink Duplications'!L:L,CONCATENATE("*",$C76,"*")),COUNTIF('Rink Duplications'!Q:Q,CONCATENATE("*",$C76,"*"))))</f>
        <v/>
      </c>
      <c r="K76" s="16" t="str">
        <f>IF($C76="","",SUM(COUNTIF('Rink Duplications'!F:F,CONCATENATE("*",$C76,"*")),COUNTIF('Rink Duplications'!M:M,CONCATENATE("*",$C76,"*")),COUNTIF('Rink Duplications'!R:R,CONCATENATE("*",$C76,"*"))))</f>
        <v/>
      </c>
      <c r="L76" s="16" t="str">
        <f>IF($C76="","",SUM(COUNTIF('Rink Duplications'!G:G,CONCATENATE("*",$C76,"*")),COUNTIF('Rink Duplications'!N:N,CONCATENATE("*",$C76,"*")),COUNTIF('Rink Duplications'!S:S,CONCATENATE("*",$C76,"*"))))</f>
        <v/>
      </c>
      <c r="M76" s="16" t="str">
        <f>IF($C76="","",SUM(COUNTIF('Rink Duplications'!H:H,CONCATENATE("*",$C76,"*")),COUNTIF('Rink Duplications'!O:O,CONCATENATE("*",$C76,"*")),COUNTIF('Rink Duplications'!T:T,CONCATENATE("*",$C76,"*"))))</f>
        <v/>
      </c>
      <c r="N76" s="55" t="str">
        <f t="shared" si="4"/>
        <v/>
      </c>
    </row>
    <row r="77" spans="1:14">
      <c r="A77" t="str">
        <f>IF(ISNA(VLOOKUP(B77,Groups!B:D,3,FALSE)),IF(ISNA(VLOOKUP(B77,Groups!G:I,3,FALSE)),IF(ISNA(VLOOKUP(B77,Groups!L:N,3,FALSE)),IF(ISNA(VLOOKUP(B77,Groups!Q:S,3,FALSE)),IF(ISNA(VLOOKUP(B77,Groups!V:X,3,FALSE)),"",VLOOKUP(B77,Groups!V:X,3,FALSE)),VLOOKUP(B77,Groups!Q:S,3,FALSE)),VLOOKUP(B77,Groups!L:N,3,FALSE)),VLOOKUP(B77,Groups!G:I,3,FALSE)),VLOOKUP(B77,Groups!B:D,3,FALSE))</f>
        <v/>
      </c>
      <c r="B77">
        <v>76</v>
      </c>
      <c r="C77" t="str">
        <f t="shared" si="3"/>
        <v/>
      </c>
      <c r="H77" s="16" t="str">
        <f>IF($C77="","",SUM(COUNTIF('Rink Duplications'!C:C,CONCATENATE("*",$C77,"*")),COUNTIF('Rink Duplications'!J:J,CONCATENATE("*",$C77,"*")),COUNTIF('Rink Duplications'!O:O,CONCATENATE("*",$C77,"*"))))</f>
        <v/>
      </c>
      <c r="I77" s="16" t="str">
        <f>IF($C77="","",SUM(COUNTIF('Rink Duplications'!D:D,CONCATENATE("*",$C77,"*")),COUNTIF('Rink Duplications'!K:K,CONCATENATE("*",$C77,"*")),COUNTIF('Rink Duplications'!P:P,CONCATENATE("*",$C77,"*"))))</f>
        <v/>
      </c>
      <c r="J77" s="16" t="str">
        <f>IF($C77="","",SUM(COUNTIF('Rink Duplications'!E:E,CONCATENATE("*",$C77,"*")),COUNTIF('Rink Duplications'!L:L,CONCATENATE("*",$C77,"*")),COUNTIF('Rink Duplications'!Q:Q,CONCATENATE("*",$C77,"*"))))</f>
        <v/>
      </c>
      <c r="K77" s="16" t="str">
        <f>IF($C77="","",SUM(COUNTIF('Rink Duplications'!F:F,CONCATENATE("*",$C77,"*")),COUNTIF('Rink Duplications'!M:M,CONCATENATE("*",$C77,"*")),COUNTIF('Rink Duplications'!R:R,CONCATENATE("*",$C77,"*"))))</f>
        <v/>
      </c>
      <c r="L77" s="16" t="str">
        <f>IF($C77="","",SUM(COUNTIF('Rink Duplications'!G:G,CONCATENATE("*",$C77,"*")),COUNTIF('Rink Duplications'!N:N,CONCATENATE("*",$C77,"*")),COUNTIF('Rink Duplications'!S:S,CONCATENATE("*",$C77,"*"))))</f>
        <v/>
      </c>
      <c r="M77" s="16" t="str">
        <f>IF($C77="","",SUM(COUNTIF('Rink Duplications'!H:H,CONCATENATE("*",$C77,"*")),COUNTIF('Rink Duplications'!O:O,CONCATENATE("*",$C77,"*")),COUNTIF('Rink Duplications'!T:T,CONCATENATE("*",$C77,"*"))))</f>
        <v/>
      </c>
      <c r="N77" s="55" t="str">
        <f t="shared" si="4"/>
        <v/>
      </c>
    </row>
    <row r="78" spans="1:14">
      <c r="A78" t="str">
        <f>IF(ISNA(VLOOKUP(B78,Groups!B:D,3,FALSE)),IF(ISNA(VLOOKUP(B78,Groups!G:I,3,FALSE)),IF(ISNA(VLOOKUP(B78,Groups!L:N,3,FALSE)),IF(ISNA(VLOOKUP(B78,Groups!Q:S,3,FALSE)),IF(ISNA(VLOOKUP(B78,Groups!V:X,3,FALSE)),"",VLOOKUP(B78,Groups!V:X,3,FALSE)),VLOOKUP(B78,Groups!Q:S,3,FALSE)),VLOOKUP(B78,Groups!L:N,3,FALSE)),VLOOKUP(B78,Groups!G:I,3,FALSE)),VLOOKUP(B78,Groups!B:D,3,FALSE))</f>
        <v/>
      </c>
      <c r="B78">
        <v>77</v>
      </c>
      <c r="C78" t="str">
        <f t="shared" si="3"/>
        <v/>
      </c>
      <c r="H78" s="16" t="str">
        <f>IF($C78="","",SUM(COUNTIF('Rink Duplications'!C:C,CONCATENATE("*",$C78,"*")),COUNTIF('Rink Duplications'!J:J,CONCATENATE("*",$C78,"*")),COUNTIF('Rink Duplications'!O:O,CONCATENATE("*",$C78,"*"))))</f>
        <v/>
      </c>
      <c r="I78" s="16" t="str">
        <f>IF($C78="","",SUM(COUNTIF('Rink Duplications'!D:D,CONCATENATE("*",$C78,"*")),COUNTIF('Rink Duplications'!K:K,CONCATENATE("*",$C78,"*")),COUNTIF('Rink Duplications'!P:P,CONCATENATE("*",$C78,"*"))))</f>
        <v/>
      </c>
      <c r="J78" s="16" t="str">
        <f>IF($C78="","",SUM(COUNTIF('Rink Duplications'!E:E,CONCATENATE("*",$C78,"*")),COUNTIF('Rink Duplications'!L:L,CONCATENATE("*",$C78,"*")),COUNTIF('Rink Duplications'!Q:Q,CONCATENATE("*",$C78,"*"))))</f>
        <v/>
      </c>
      <c r="K78" s="16" t="str">
        <f>IF($C78="","",SUM(COUNTIF('Rink Duplications'!F:F,CONCATENATE("*",$C78,"*")),COUNTIF('Rink Duplications'!M:M,CONCATENATE("*",$C78,"*")),COUNTIF('Rink Duplications'!R:R,CONCATENATE("*",$C78,"*"))))</f>
        <v/>
      </c>
      <c r="L78" s="16" t="str">
        <f>IF($C78="","",SUM(COUNTIF('Rink Duplications'!G:G,CONCATENATE("*",$C78,"*")),COUNTIF('Rink Duplications'!N:N,CONCATENATE("*",$C78,"*")),COUNTIF('Rink Duplications'!S:S,CONCATENATE("*",$C78,"*"))))</f>
        <v/>
      </c>
      <c r="M78" s="16" t="str">
        <f>IF($C78="","",SUM(COUNTIF('Rink Duplications'!H:H,CONCATENATE("*",$C78,"*")),COUNTIF('Rink Duplications'!O:O,CONCATENATE("*",$C78,"*")),COUNTIF('Rink Duplications'!T:T,CONCATENATE("*",$C78,"*"))))</f>
        <v/>
      </c>
      <c r="N78" s="55" t="str">
        <f t="shared" si="4"/>
        <v/>
      </c>
    </row>
    <row r="79" spans="1:14">
      <c r="A79" t="str">
        <f>IF(ISNA(VLOOKUP(B79,Groups!B:D,3,FALSE)),IF(ISNA(VLOOKUP(B79,Groups!G:I,3,FALSE)),IF(ISNA(VLOOKUP(B79,Groups!L:N,3,FALSE)),IF(ISNA(VLOOKUP(B79,Groups!Q:S,3,FALSE)),IF(ISNA(VLOOKUP(B79,Groups!V:X,3,FALSE)),"",VLOOKUP(B79,Groups!V:X,3,FALSE)),VLOOKUP(B79,Groups!Q:S,3,FALSE)),VLOOKUP(B79,Groups!L:N,3,FALSE)),VLOOKUP(B79,Groups!G:I,3,FALSE)),VLOOKUP(B79,Groups!B:D,3,FALSE))</f>
        <v/>
      </c>
      <c r="B79">
        <v>78</v>
      </c>
      <c r="C79" t="str">
        <f t="shared" si="3"/>
        <v/>
      </c>
      <c r="H79" s="16" t="str">
        <f>IF($C79="","",SUM(COUNTIF('Rink Duplications'!C:C,CONCATENATE("*",$C79,"*")),COUNTIF('Rink Duplications'!J:J,CONCATENATE("*",$C79,"*")),COUNTIF('Rink Duplications'!O:O,CONCATENATE("*",$C79,"*"))))</f>
        <v/>
      </c>
      <c r="I79" s="16" t="str">
        <f>IF($C79="","",SUM(COUNTIF('Rink Duplications'!D:D,CONCATENATE("*",$C79,"*")),COUNTIF('Rink Duplications'!K:K,CONCATENATE("*",$C79,"*")),COUNTIF('Rink Duplications'!P:P,CONCATENATE("*",$C79,"*"))))</f>
        <v/>
      </c>
      <c r="J79" s="16" t="str">
        <f>IF($C79="","",SUM(COUNTIF('Rink Duplications'!E:E,CONCATENATE("*",$C79,"*")),COUNTIF('Rink Duplications'!L:L,CONCATENATE("*",$C79,"*")),COUNTIF('Rink Duplications'!Q:Q,CONCATENATE("*",$C79,"*"))))</f>
        <v/>
      </c>
      <c r="K79" s="16" t="str">
        <f>IF($C79="","",SUM(COUNTIF('Rink Duplications'!F:F,CONCATENATE("*",$C79,"*")),COUNTIF('Rink Duplications'!M:M,CONCATENATE("*",$C79,"*")),COUNTIF('Rink Duplications'!R:R,CONCATENATE("*",$C79,"*"))))</f>
        <v/>
      </c>
      <c r="L79" s="16" t="str">
        <f>IF($C79="","",SUM(COUNTIF('Rink Duplications'!G:G,CONCATENATE("*",$C79,"*")),COUNTIF('Rink Duplications'!N:N,CONCATENATE("*",$C79,"*")),COUNTIF('Rink Duplications'!S:S,CONCATENATE("*",$C79,"*"))))</f>
        <v/>
      </c>
      <c r="M79" s="16" t="str">
        <f>IF($C79="","",SUM(COUNTIF('Rink Duplications'!H:H,CONCATENATE("*",$C79,"*")),COUNTIF('Rink Duplications'!O:O,CONCATENATE("*",$C79,"*")),COUNTIF('Rink Duplications'!T:T,CONCATENATE("*",$C79,"*"))))</f>
        <v/>
      </c>
      <c r="N79" s="55" t="str">
        <f t="shared" si="4"/>
        <v/>
      </c>
    </row>
    <row r="80" spans="1:14">
      <c r="A80" t="str">
        <f>IF(ISNA(VLOOKUP(B80,Groups!B:D,3,FALSE)),IF(ISNA(VLOOKUP(B80,Groups!G:I,3,FALSE)),IF(ISNA(VLOOKUP(B80,Groups!L:N,3,FALSE)),IF(ISNA(VLOOKUP(B80,Groups!Q:S,3,FALSE)),IF(ISNA(VLOOKUP(B80,Groups!V:X,3,FALSE)),"",VLOOKUP(B80,Groups!V:X,3,FALSE)),VLOOKUP(B80,Groups!Q:S,3,FALSE)),VLOOKUP(B80,Groups!L:N,3,FALSE)),VLOOKUP(B80,Groups!G:I,3,FALSE)),VLOOKUP(B80,Groups!B:D,3,FALSE))</f>
        <v/>
      </c>
      <c r="B80">
        <v>79</v>
      </c>
      <c r="C80" t="str">
        <f t="shared" si="3"/>
        <v/>
      </c>
      <c r="H80" s="16" t="str">
        <f>IF($C80="","",SUM(COUNTIF('Rink Duplications'!C:C,CONCATENATE("*",$C80,"*")),COUNTIF('Rink Duplications'!J:J,CONCATENATE("*",$C80,"*")),COUNTIF('Rink Duplications'!O:O,CONCATENATE("*",$C80,"*"))))</f>
        <v/>
      </c>
      <c r="I80" s="16" t="str">
        <f>IF($C80="","",SUM(COUNTIF('Rink Duplications'!D:D,CONCATENATE("*",$C80,"*")),COUNTIF('Rink Duplications'!K:K,CONCATENATE("*",$C80,"*")),COUNTIF('Rink Duplications'!P:P,CONCATENATE("*",$C80,"*"))))</f>
        <v/>
      </c>
      <c r="J80" s="16" t="str">
        <f>IF($C80="","",SUM(COUNTIF('Rink Duplications'!E:E,CONCATENATE("*",$C80,"*")),COUNTIF('Rink Duplications'!L:L,CONCATENATE("*",$C80,"*")),COUNTIF('Rink Duplications'!Q:Q,CONCATENATE("*",$C80,"*"))))</f>
        <v/>
      </c>
      <c r="K80" s="16" t="str">
        <f>IF($C80="","",SUM(COUNTIF('Rink Duplications'!F:F,CONCATENATE("*",$C80,"*")),COUNTIF('Rink Duplications'!M:M,CONCATENATE("*",$C80,"*")),COUNTIF('Rink Duplications'!R:R,CONCATENATE("*",$C80,"*"))))</f>
        <v/>
      </c>
      <c r="L80" s="16" t="str">
        <f>IF($C80="","",SUM(COUNTIF('Rink Duplications'!G:G,CONCATENATE("*",$C80,"*")),COUNTIF('Rink Duplications'!N:N,CONCATENATE("*",$C80,"*")),COUNTIF('Rink Duplications'!S:S,CONCATENATE("*",$C80,"*"))))</f>
        <v/>
      </c>
      <c r="M80" s="16" t="str">
        <f>IF($C80="","",SUM(COUNTIF('Rink Duplications'!H:H,CONCATENATE("*",$C80,"*")),COUNTIF('Rink Duplications'!O:O,CONCATENATE("*",$C80,"*")),COUNTIF('Rink Duplications'!T:T,CONCATENATE("*",$C80,"*"))))</f>
        <v/>
      </c>
      <c r="N80" s="55" t="str">
        <f t="shared" si="4"/>
        <v/>
      </c>
    </row>
    <row r="81" spans="1:14">
      <c r="A81" t="str">
        <f>IF(ISNA(VLOOKUP(B81,Groups!B:D,3,FALSE)),IF(ISNA(VLOOKUP(B81,Groups!G:I,3,FALSE)),IF(ISNA(VLOOKUP(B81,Groups!L:N,3,FALSE)),IF(ISNA(VLOOKUP(B81,Groups!Q:S,3,FALSE)),IF(ISNA(VLOOKUP(B81,Groups!V:X,3,FALSE)),"",VLOOKUP(B81,Groups!V:X,3,FALSE)),VLOOKUP(B81,Groups!Q:S,3,FALSE)),VLOOKUP(B81,Groups!L:N,3,FALSE)),VLOOKUP(B81,Groups!G:I,3,FALSE)),VLOOKUP(B81,Groups!B:D,3,FALSE))</f>
        <v/>
      </c>
      <c r="B81">
        <v>80</v>
      </c>
      <c r="C81" t="str">
        <f t="shared" si="3"/>
        <v/>
      </c>
      <c r="H81" s="16" t="str">
        <f>IF($C81="","",SUM(COUNTIF('Rink Duplications'!C:C,CONCATENATE("*",$C81,"*")),COUNTIF('Rink Duplications'!J:J,CONCATENATE("*",$C81,"*")),COUNTIF('Rink Duplications'!O:O,CONCATENATE("*",$C81,"*"))))</f>
        <v/>
      </c>
      <c r="I81" s="16" t="str">
        <f>IF($C81="","",SUM(COUNTIF('Rink Duplications'!D:D,CONCATENATE("*",$C81,"*")),COUNTIF('Rink Duplications'!K:K,CONCATENATE("*",$C81,"*")),COUNTIF('Rink Duplications'!P:P,CONCATENATE("*",$C81,"*"))))</f>
        <v/>
      </c>
      <c r="J81" s="16" t="str">
        <f>IF($C81="","",SUM(COUNTIF('Rink Duplications'!E:E,CONCATENATE("*",$C81,"*")),COUNTIF('Rink Duplications'!L:L,CONCATENATE("*",$C81,"*")),COUNTIF('Rink Duplications'!Q:Q,CONCATENATE("*",$C81,"*"))))</f>
        <v/>
      </c>
      <c r="K81" s="16" t="str">
        <f>IF($C81="","",SUM(COUNTIF('Rink Duplications'!F:F,CONCATENATE("*",$C81,"*")),COUNTIF('Rink Duplications'!M:M,CONCATENATE("*",$C81,"*")),COUNTIF('Rink Duplications'!R:R,CONCATENATE("*",$C81,"*"))))</f>
        <v/>
      </c>
      <c r="L81" s="16" t="str">
        <f>IF($C81="","",SUM(COUNTIF('Rink Duplications'!G:G,CONCATENATE("*",$C81,"*")),COUNTIF('Rink Duplications'!N:N,CONCATENATE("*",$C81,"*")),COUNTIF('Rink Duplications'!S:S,CONCATENATE("*",$C81,"*"))))</f>
        <v/>
      </c>
      <c r="M81" s="16" t="str">
        <f>IF($C81="","",SUM(COUNTIF('Rink Duplications'!H:H,CONCATENATE("*",$C81,"*")),COUNTIF('Rink Duplications'!O:O,CONCATENATE("*",$C81,"*")),COUNTIF('Rink Duplications'!T:T,CONCATENATE("*",$C81,"*"))))</f>
        <v/>
      </c>
      <c r="N81" s="55" t="str">
        <f t="shared" si="4"/>
        <v/>
      </c>
    </row>
    <row r="82" spans="1:14">
      <c r="A82">
        <f>IF(ISNA(VLOOKUP(B82,Groups!B:D,3,FALSE)),IF(ISNA(VLOOKUP(B82,Groups!G:I,3,FALSE)),IF(ISNA(VLOOKUP(B82,Groups!L:N,3,FALSE)),IF(ISNA(VLOOKUP(B82,Groups!Q:S,3,FALSE)),IF(ISNA(VLOOKUP(B82,Groups!V:X,3,FALSE)),"",VLOOKUP(B82,Groups!V:X,3,FALSE)),VLOOKUP(B82,Groups!Q:S,3,FALSE)),VLOOKUP(B82,Groups!L:N,3,FALSE)),VLOOKUP(B82,Groups!G:I,3,FALSE)),VLOOKUP(B82,Groups!B:D,3,FALSE))</f>
        <v>81</v>
      </c>
      <c r="B82">
        <v>81</v>
      </c>
      <c r="C82" t="str">
        <f t="shared" si="3"/>
        <v>Samantha Atkinson (Australia) &amp; Ray Pearse (Australia)</v>
      </c>
      <c r="D82" t="str">
        <f>VLOOKUP(C82,Players!N:O,2,FALSE)</f>
        <v>AUS</v>
      </c>
      <c r="E82" t="s">
        <v>527</v>
      </c>
      <c r="H82" s="16">
        <f>IF($C82="","",SUM(COUNTIF('Rink Duplications'!C:C,CONCATENATE("*",$C82,"*")),COUNTIF('Rink Duplications'!J:J,CONCATENATE("*",$C82,"*")),COUNTIF('Rink Duplications'!O:O,CONCATENATE("*",$C82,"*"))))</f>
        <v>3</v>
      </c>
      <c r="I82" s="16">
        <f>IF($C82="","",SUM(COUNTIF('Rink Duplications'!D:D,CONCATENATE("*",$C82,"*")),COUNTIF('Rink Duplications'!K:K,CONCATENATE("*",$C82,"*")),COUNTIF('Rink Duplications'!P:P,CONCATENATE("*",$C82,"*"))))</f>
        <v>0</v>
      </c>
      <c r="J82" s="16">
        <f>IF($C82="","",SUM(COUNTIF('Rink Duplications'!E:E,CONCATENATE("*",$C82,"*")),COUNTIF('Rink Duplications'!L:L,CONCATENATE("*",$C82,"*")),COUNTIF('Rink Duplications'!Q:Q,CONCATENATE("*",$C82,"*"))))</f>
        <v>0</v>
      </c>
      <c r="K82" s="16">
        <f>IF($C82="","",SUM(COUNTIF('Rink Duplications'!F:F,CONCATENATE("*",$C82,"*")),COUNTIF('Rink Duplications'!M:M,CONCATENATE("*",$C82,"*")),COUNTIF('Rink Duplications'!R:R,CONCATENATE("*",$C82,"*"))))</f>
        <v>0</v>
      </c>
      <c r="L82" s="16">
        <f>IF($C82="","",SUM(COUNTIF('Rink Duplications'!G:G,CONCATENATE("*",$C82,"*")),COUNTIF('Rink Duplications'!N:N,CONCATENATE("*",$C82,"*")),COUNTIF('Rink Duplications'!S:S,CONCATENATE("*",$C82,"*"))))</f>
        <v>1</v>
      </c>
      <c r="M82" s="16">
        <f>IF($C82="","",SUM(COUNTIF('Rink Duplications'!H:H,CONCATENATE("*",$C82,"*")),COUNTIF('Rink Duplications'!O:O,CONCATENATE("*",$C82,"*")),COUNTIF('Rink Duplications'!T:T,CONCATENATE("*",$C82,"*"))))</f>
        <v>1</v>
      </c>
      <c r="N82" s="55">
        <f t="shared" si="4"/>
        <v>1</v>
      </c>
    </row>
    <row r="83" spans="1:14">
      <c r="A83">
        <f>IF(ISNA(VLOOKUP(B83,Groups!B:D,3,FALSE)),IF(ISNA(VLOOKUP(B83,Groups!G:I,3,FALSE)),IF(ISNA(VLOOKUP(B83,Groups!L:N,3,FALSE)),IF(ISNA(VLOOKUP(B83,Groups!Q:S,3,FALSE)),IF(ISNA(VLOOKUP(B83,Groups!V:X,3,FALSE)),"",VLOOKUP(B83,Groups!V:X,3,FALSE)),VLOOKUP(B83,Groups!Q:S,3,FALSE)),VLOOKUP(B83,Groups!L:N,3,FALSE)),VLOOKUP(B83,Groups!G:I,3,FALSE)),VLOOKUP(B83,Groups!B:D,3,FALSE))</f>
        <v>93</v>
      </c>
      <c r="B83">
        <v>82</v>
      </c>
      <c r="C83" t="str">
        <f t="shared" si="3"/>
        <v>Yvonne Olivier (Namibia) &amp; Carel Aaron Olivier (Namibia)</v>
      </c>
      <c r="D83" t="str">
        <f>VLOOKUP(C83,Players!N:O,2,FALSE)</f>
        <v>NAM</v>
      </c>
      <c r="E83" t="s">
        <v>527</v>
      </c>
      <c r="H83" s="16">
        <f>IF($C83="","",SUM(COUNTIF('Rink Duplications'!C:C,CONCATENATE("*",$C83,"*")),COUNTIF('Rink Duplications'!J:J,CONCATENATE("*",$C83,"*")),COUNTIF('Rink Duplications'!O:O,CONCATENATE("*",$C83,"*"))))</f>
        <v>1</v>
      </c>
      <c r="I83" s="16">
        <f>IF($C83="","",SUM(COUNTIF('Rink Duplications'!D:D,CONCATENATE("*",$C83,"*")),COUNTIF('Rink Duplications'!K:K,CONCATENATE("*",$C83,"*")),COUNTIF('Rink Duplications'!P:P,CONCATENATE("*",$C83,"*"))))</f>
        <v>0</v>
      </c>
      <c r="J83" s="16">
        <f>IF($C83="","",SUM(COUNTIF('Rink Duplications'!E:E,CONCATENATE("*",$C83,"*")),COUNTIF('Rink Duplications'!L:L,CONCATENATE("*",$C83,"*")),COUNTIF('Rink Duplications'!Q:Q,CONCATENATE("*",$C83,"*"))))</f>
        <v>0</v>
      </c>
      <c r="K83" s="16">
        <f>IF($C83="","",SUM(COUNTIF('Rink Duplications'!F:F,CONCATENATE("*",$C83,"*")),COUNTIF('Rink Duplications'!M:M,CONCATENATE("*",$C83,"*")),COUNTIF('Rink Duplications'!R:R,CONCATENATE("*",$C83,"*"))))</f>
        <v>0</v>
      </c>
      <c r="L83" s="16">
        <f>IF($C83="","",SUM(COUNTIF('Rink Duplications'!G:G,CONCATENATE("*",$C83,"*")),COUNTIF('Rink Duplications'!N:N,CONCATENATE("*",$C83,"*")),COUNTIF('Rink Duplications'!S:S,CONCATENATE("*",$C83,"*"))))</f>
        <v>3</v>
      </c>
      <c r="M83" s="16">
        <f>IF($C83="","",SUM(COUNTIF('Rink Duplications'!H:H,CONCATENATE("*",$C83,"*")),COUNTIF('Rink Duplications'!O:O,CONCATENATE("*",$C83,"*")),COUNTIF('Rink Duplications'!T:T,CONCATENATE("*",$C83,"*"))))</f>
        <v>0</v>
      </c>
      <c r="N83" s="55">
        <f t="shared" si="4"/>
        <v>3</v>
      </c>
    </row>
    <row r="84" spans="1:14">
      <c r="A84">
        <f>IF(ISNA(VLOOKUP(B84,Groups!B:D,3,FALSE)),IF(ISNA(VLOOKUP(B84,Groups!G:I,3,FALSE)),IF(ISNA(VLOOKUP(B84,Groups!L:N,3,FALSE)),IF(ISNA(VLOOKUP(B84,Groups!Q:S,3,FALSE)),IF(ISNA(VLOOKUP(B84,Groups!V:X,3,FALSE)),"",VLOOKUP(B84,Groups!V:X,3,FALSE)),VLOOKUP(B84,Groups!Q:S,3,FALSE)),VLOOKUP(B84,Groups!L:N,3,FALSE)),VLOOKUP(B84,Groups!G:I,3,FALSE)),VLOOKUP(B84,Groups!B:D,3,FALSE))</f>
        <v>96</v>
      </c>
      <c r="B84">
        <v>83</v>
      </c>
      <c r="C84" t="str">
        <f t="shared" si="3"/>
        <v xml:space="preserve"> (Netherlands) &amp; N/A (Netherlands)</v>
      </c>
      <c r="D84" t="str">
        <f>VLOOKUP(C84,Players!N:O,2,FALSE)</f>
        <v>NLD</v>
      </c>
      <c r="E84" t="s">
        <v>527</v>
      </c>
      <c r="H84" s="16">
        <f>IF($C84="","",SUM(COUNTIF('Rink Duplications'!C:C,CONCATENATE("*",$C84,"*")),COUNTIF('Rink Duplications'!J:J,CONCATENATE("*",$C84,"*")),COUNTIF('Rink Duplications'!O:O,CONCATENATE("*",$C84,"*"))))</f>
        <v>0</v>
      </c>
      <c r="I84" s="16">
        <f>IF($C84="","",SUM(COUNTIF('Rink Duplications'!D:D,CONCATENATE("*",$C84,"*")),COUNTIF('Rink Duplications'!K:K,CONCATENATE("*",$C84,"*")),COUNTIF('Rink Duplications'!P:P,CONCATENATE("*",$C84,"*"))))</f>
        <v>0</v>
      </c>
      <c r="J84" s="16">
        <f>IF($C84="","",SUM(COUNTIF('Rink Duplications'!E:E,CONCATENATE("*",$C84,"*")),COUNTIF('Rink Duplications'!L:L,CONCATENATE("*",$C84,"*")),COUNTIF('Rink Duplications'!Q:Q,CONCATENATE("*",$C84,"*"))))</f>
        <v>0</v>
      </c>
      <c r="K84" s="16">
        <f>IF($C84="","",SUM(COUNTIF('Rink Duplications'!F:F,CONCATENATE("*",$C84,"*")),COUNTIF('Rink Duplications'!M:M,CONCATENATE("*",$C84,"*")),COUNTIF('Rink Duplications'!R:R,CONCATENATE("*",$C84,"*"))))</f>
        <v>0</v>
      </c>
      <c r="L84" s="16">
        <f>IF($C84="","",SUM(COUNTIF('Rink Duplications'!G:G,CONCATENATE("*",$C84,"*")),COUNTIF('Rink Duplications'!N:N,CONCATENATE("*",$C84,"*")),COUNTIF('Rink Duplications'!S:S,CONCATENATE("*",$C84,"*"))))</f>
        <v>0</v>
      </c>
      <c r="M84" s="16">
        <f>IF($C84="","",SUM(COUNTIF('Rink Duplications'!H:H,CONCATENATE("*",$C84,"*")),COUNTIF('Rink Duplications'!O:O,CONCATENATE("*",$C84,"*")),COUNTIF('Rink Duplications'!T:T,CONCATENATE("*",$C84,"*"))))</f>
        <v>0</v>
      </c>
      <c r="N84" s="55">
        <f t="shared" si="4"/>
        <v>0</v>
      </c>
    </row>
    <row r="85" spans="1:14">
      <c r="A85">
        <f>IF(ISNA(VLOOKUP(B85,Groups!B:D,3,FALSE)),IF(ISNA(VLOOKUP(B85,Groups!G:I,3,FALSE)),IF(ISNA(VLOOKUP(B85,Groups!L:N,3,FALSE)),IF(ISNA(VLOOKUP(B85,Groups!Q:S,3,FALSE)),IF(ISNA(VLOOKUP(B85,Groups!V:X,3,FALSE)),"",VLOOKUP(B85,Groups!V:X,3,FALSE)),VLOOKUP(B85,Groups!Q:S,3,FALSE)),VLOOKUP(B85,Groups!L:N,3,FALSE)),VLOOKUP(B85,Groups!G:I,3,FALSE)),VLOOKUP(B85,Groups!B:D,3,FALSE))</f>
        <v>103</v>
      </c>
      <c r="B85">
        <v>84</v>
      </c>
      <c r="C85" t="str">
        <f t="shared" si="3"/>
        <v>Caroline Whitehead (Isle Of Man) &amp; Clive McGreal (Isle Of Man)</v>
      </c>
      <c r="D85" t="str">
        <f>VLOOKUP(C85,Players!N:O,2,FALSE)</f>
        <v>IOM</v>
      </c>
      <c r="E85" t="s">
        <v>527</v>
      </c>
      <c r="H85" s="16">
        <f>IF($C85="","",SUM(COUNTIF('Rink Duplications'!C:C,CONCATENATE("*",$C85,"*")),COUNTIF('Rink Duplications'!J:J,CONCATENATE("*",$C85,"*")),COUNTIF('Rink Duplications'!O:O,CONCATENATE("*",$C85,"*"))))</f>
        <v>2</v>
      </c>
      <c r="I85" s="16">
        <f>IF($C85="","",SUM(COUNTIF('Rink Duplications'!D:D,CONCATENATE("*",$C85,"*")),COUNTIF('Rink Duplications'!K:K,CONCATENATE("*",$C85,"*")),COUNTIF('Rink Duplications'!P:P,CONCATENATE("*",$C85,"*"))))</f>
        <v>1</v>
      </c>
      <c r="J85" s="16">
        <f>IF($C85="","",SUM(COUNTIF('Rink Duplications'!E:E,CONCATENATE("*",$C85,"*")),COUNTIF('Rink Duplications'!L:L,CONCATENATE("*",$C85,"*")),COUNTIF('Rink Duplications'!Q:Q,CONCATENATE("*",$C85,"*"))))</f>
        <v>0</v>
      </c>
      <c r="K85" s="16">
        <f>IF($C85="","",SUM(COUNTIF('Rink Duplications'!F:F,CONCATENATE("*",$C85,"*")),COUNTIF('Rink Duplications'!M:M,CONCATENATE("*",$C85,"*")),COUNTIF('Rink Duplications'!R:R,CONCATENATE("*",$C85,"*"))))</f>
        <v>1</v>
      </c>
      <c r="L85" s="16">
        <f>IF($C85="","",SUM(COUNTIF('Rink Duplications'!G:G,CONCATENATE("*",$C85,"*")),COUNTIF('Rink Duplications'!N:N,CONCATENATE("*",$C85,"*")),COUNTIF('Rink Duplications'!S:S,CONCATENATE("*",$C85,"*"))))</f>
        <v>0</v>
      </c>
      <c r="M85" s="16">
        <f>IF($C85="","",SUM(COUNTIF('Rink Duplications'!H:H,CONCATENATE("*",$C85,"*")),COUNTIF('Rink Duplications'!O:O,CONCATENATE("*",$C85,"*")),COUNTIF('Rink Duplications'!T:T,CONCATENATE("*",$C85,"*"))))</f>
        <v>0</v>
      </c>
      <c r="N85" s="55">
        <f t="shared" si="4"/>
        <v>1</v>
      </c>
    </row>
    <row r="86" spans="1:14">
      <c r="A86">
        <f>IF(ISNA(VLOOKUP(B86,Groups!B:D,3,FALSE)),IF(ISNA(VLOOKUP(B86,Groups!G:I,3,FALSE)),IF(ISNA(VLOOKUP(B86,Groups!L:N,3,FALSE)),IF(ISNA(VLOOKUP(B86,Groups!Q:S,3,FALSE)),IF(ISNA(VLOOKUP(B86,Groups!V:X,3,FALSE)),"",VLOOKUP(B86,Groups!V:X,3,FALSE)),VLOOKUP(B86,Groups!Q:S,3,FALSE)),VLOOKUP(B86,Groups!L:N,3,FALSE)),VLOOKUP(B86,Groups!G:I,3,FALSE)),VLOOKUP(B86,Groups!B:D,3,FALSE))</f>
        <v>97</v>
      </c>
      <c r="B86">
        <v>85</v>
      </c>
      <c r="C86" t="str">
        <f t="shared" si="3"/>
        <v>Sara Marie Nicholls (Wales) &amp; Kristian Crocker (Wales)</v>
      </c>
      <c r="D86" t="str">
        <f>VLOOKUP(C86,Players!N:O,2,FALSE)</f>
        <v>WAL</v>
      </c>
      <c r="E86" t="s">
        <v>527</v>
      </c>
      <c r="H86" s="16">
        <f>IF($C86="","",SUM(COUNTIF('Rink Duplications'!C:C,CONCATENATE("*",$C86,"*")),COUNTIF('Rink Duplications'!J:J,CONCATENATE("*",$C86,"*")),COUNTIF('Rink Duplications'!O:O,CONCATENATE("*",$C86,"*"))))</f>
        <v>1</v>
      </c>
      <c r="I86" s="16">
        <f>IF($C86="","",SUM(COUNTIF('Rink Duplications'!D:D,CONCATENATE("*",$C86,"*")),COUNTIF('Rink Duplications'!K:K,CONCATENATE("*",$C86,"*")),COUNTIF('Rink Duplications'!P:P,CONCATENATE("*",$C86,"*"))))</f>
        <v>1</v>
      </c>
      <c r="J86" s="16">
        <f>IF($C86="","",SUM(COUNTIF('Rink Duplications'!E:E,CONCATENATE("*",$C86,"*")),COUNTIF('Rink Duplications'!L:L,CONCATENATE("*",$C86,"*")),COUNTIF('Rink Duplications'!Q:Q,CONCATENATE("*",$C86,"*"))))</f>
        <v>0</v>
      </c>
      <c r="K86" s="16">
        <f>IF($C86="","",SUM(COUNTIF('Rink Duplications'!F:F,CONCATENATE("*",$C86,"*")),COUNTIF('Rink Duplications'!M:M,CONCATENATE("*",$C86,"*")),COUNTIF('Rink Duplications'!R:R,CONCATENATE("*",$C86,"*"))))</f>
        <v>1</v>
      </c>
      <c r="L86" s="16">
        <f>IF($C86="","",SUM(COUNTIF('Rink Duplications'!G:G,CONCATENATE("*",$C86,"*")),COUNTIF('Rink Duplications'!N:N,CONCATENATE("*",$C86,"*")),COUNTIF('Rink Duplications'!S:S,CONCATENATE("*",$C86,"*"))))</f>
        <v>1</v>
      </c>
      <c r="M86" s="16">
        <f>IF($C86="","",SUM(COUNTIF('Rink Duplications'!H:H,CONCATENATE("*",$C86,"*")),COUNTIF('Rink Duplications'!O:O,CONCATENATE("*",$C86,"*")),COUNTIF('Rink Duplications'!T:T,CONCATENATE("*",$C86,"*"))))</f>
        <v>0</v>
      </c>
      <c r="N86" s="55">
        <f t="shared" si="4"/>
        <v>2</v>
      </c>
    </row>
    <row r="87" spans="1:14">
      <c r="A87">
        <f>IF(ISNA(VLOOKUP(B87,Groups!B:D,3,FALSE)),IF(ISNA(VLOOKUP(B87,Groups!G:I,3,FALSE)),IF(ISNA(VLOOKUP(B87,Groups!L:N,3,FALSE)),IF(ISNA(VLOOKUP(B87,Groups!Q:S,3,FALSE)),IF(ISNA(VLOOKUP(B87,Groups!V:X,3,FALSE)),"",VLOOKUP(B87,Groups!V:X,3,FALSE)),VLOOKUP(B87,Groups!Q:S,3,FALSE)),VLOOKUP(B87,Groups!L:N,3,FALSE)),VLOOKUP(B87,Groups!G:I,3,FALSE)),VLOOKUP(B87,Groups!B:D,3,FALSE))</f>
        <v>100</v>
      </c>
      <c r="B87">
        <v>86</v>
      </c>
      <c r="C87" t="str">
        <f t="shared" si="3"/>
        <v>Marianne Kuenzle (Switzerland ) &amp; Beat Matti (Switzerland )</v>
      </c>
      <c r="D87" t="str">
        <f>VLOOKUP(C87,Players!N:O,2,FALSE)</f>
        <v>SWI</v>
      </c>
      <c r="E87" t="s">
        <v>527</v>
      </c>
      <c r="H87" s="16">
        <f>IF($C87="","",SUM(COUNTIF('Rink Duplications'!C:C,CONCATENATE("*",$C87,"*")),COUNTIF('Rink Duplications'!J:J,CONCATENATE("*",$C87,"*")),COUNTIF('Rink Duplications'!O:O,CONCATENATE("*",$C87,"*"))))</f>
        <v>1</v>
      </c>
      <c r="I87" s="16">
        <f>IF($C87="","",SUM(COUNTIF('Rink Duplications'!D:D,CONCATENATE("*",$C87,"*")),COUNTIF('Rink Duplications'!K:K,CONCATENATE("*",$C87,"*")),COUNTIF('Rink Duplications'!P:P,CONCATENATE("*",$C87,"*"))))</f>
        <v>2</v>
      </c>
      <c r="J87" s="16">
        <f>IF($C87="","",SUM(COUNTIF('Rink Duplications'!E:E,CONCATENATE("*",$C87,"*")),COUNTIF('Rink Duplications'!L:L,CONCATENATE("*",$C87,"*")),COUNTIF('Rink Duplications'!Q:Q,CONCATENATE("*",$C87,"*"))))</f>
        <v>0</v>
      </c>
      <c r="K87" s="16">
        <f>IF($C87="","",SUM(COUNTIF('Rink Duplications'!F:F,CONCATENATE("*",$C87,"*")),COUNTIF('Rink Duplications'!M:M,CONCATENATE("*",$C87,"*")),COUNTIF('Rink Duplications'!R:R,CONCATENATE("*",$C87,"*"))))</f>
        <v>0</v>
      </c>
      <c r="L87" s="16">
        <f>IF($C87="","",SUM(COUNTIF('Rink Duplications'!G:G,CONCATENATE("*",$C87,"*")),COUNTIF('Rink Duplications'!N:N,CONCATENATE("*",$C87,"*")),COUNTIF('Rink Duplications'!S:S,CONCATENATE("*",$C87,"*"))))</f>
        <v>1</v>
      </c>
      <c r="M87" s="16">
        <f>IF($C87="","",SUM(COUNTIF('Rink Duplications'!H:H,CONCATENATE("*",$C87,"*")),COUNTIF('Rink Duplications'!O:O,CONCATENATE("*",$C87,"*")),COUNTIF('Rink Duplications'!T:T,CONCATENATE("*",$C87,"*"))))</f>
        <v>1</v>
      </c>
      <c r="N87" s="55">
        <f t="shared" si="4"/>
        <v>3</v>
      </c>
    </row>
    <row r="88" spans="1:14">
      <c r="A88">
        <f>IF(ISNA(VLOOKUP(B88,Groups!B:D,3,FALSE)),IF(ISNA(VLOOKUP(B88,Groups!G:I,3,FALSE)),IF(ISNA(VLOOKUP(B88,Groups!L:N,3,FALSE)),IF(ISNA(VLOOKUP(B88,Groups!Q:S,3,FALSE)),IF(ISNA(VLOOKUP(B88,Groups!V:X,3,FALSE)),"",VLOOKUP(B88,Groups!V:X,3,FALSE)),VLOOKUP(B88,Groups!Q:S,3,FALSE)),VLOOKUP(B88,Groups!L:N,3,FALSE)),VLOOKUP(B88,Groups!G:I,3,FALSE)),VLOOKUP(B88,Groups!B:D,3,FALSE))</f>
        <v>105</v>
      </c>
      <c r="B88">
        <v>87</v>
      </c>
      <c r="C88" t="str">
        <f t="shared" si="3"/>
        <v>Alison Merrien MBE (Guernsey ) &amp; Lars Olov Backgren (Sweden )</v>
      </c>
      <c r="D88" t="str">
        <f>VLOOKUP(C88,Players!N:O,2,FALSE)</f>
        <v>CM1</v>
      </c>
      <c r="E88" t="s">
        <v>528</v>
      </c>
      <c r="H88" s="16">
        <f>IF($C88="","",SUM(COUNTIF('Rink Duplications'!C:C,CONCATENATE("*",$C88,"*")),COUNTIF('Rink Duplications'!J:J,CONCATENATE("*",$C88,"*")),COUNTIF('Rink Duplications'!O:O,CONCATENATE("*",$C88,"*"))))</f>
        <v>1</v>
      </c>
      <c r="I88" s="16">
        <f>IF($C88="","",SUM(COUNTIF('Rink Duplications'!D:D,CONCATENATE("*",$C88,"*")),COUNTIF('Rink Duplications'!K:K,CONCATENATE("*",$C88,"*")),COUNTIF('Rink Duplications'!P:P,CONCATENATE("*",$C88,"*"))))</f>
        <v>0</v>
      </c>
      <c r="J88" s="16">
        <f>IF($C88="","",SUM(COUNTIF('Rink Duplications'!E:E,CONCATENATE("*",$C88,"*")),COUNTIF('Rink Duplications'!L:L,CONCATENATE("*",$C88,"*")),COUNTIF('Rink Duplications'!Q:Q,CONCATENATE("*",$C88,"*"))))</f>
        <v>2</v>
      </c>
      <c r="K88" s="16">
        <f>IF($C88="","",SUM(COUNTIF('Rink Duplications'!F:F,CONCATENATE("*",$C88,"*")),COUNTIF('Rink Duplications'!M:M,CONCATENATE("*",$C88,"*")),COUNTIF('Rink Duplications'!R:R,CONCATENATE("*",$C88,"*"))))</f>
        <v>2</v>
      </c>
      <c r="L88" s="16">
        <f>IF($C88="","",SUM(COUNTIF('Rink Duplications'!G:G,CONCATENATE("*",$C88,"*")),COUNTIF('Rink Duplications'!N:N,CONCATENATE("*",$C88,"*")),COUNTIF('Rink Duplications'!S:S,CONCATENATE("*",$C88,"*"))))</f>
        <v>0</v>
      </c>
      <c r="M88" s="16">
        <f>IF($C88="","",SUM(COUNTIF('Rink Duplications'!H:H,CONCATENATE("*",$C88,"*")),COUNTIF('Rink Duplications'!O:O,CONCATENATE("*",$C88,"*")),COUNTIF('Rink Duplications'!T:T,CONCATENATE("*",$C88,"*"))))</f>
        <v>0</v>
      </c>
      <c r="N88" s="55">
        <f t="shared" si="4"/>
        <v>0</v>
      </c>
    </row>
    <row r="89" spans="1:14">
      <c r="A89">
        <f>IF(ISNA(VLOOKUP(B89,Groups!B:D,3,FALSE)),IF(ISNA(VLOOKUP(B89,Groups!G:I,3,FALSE)),IF(ISNA(VLOOKUP(B89,Groups!L:N,3,FALSE)),IF(ISNA(VLOOKUP(B89,Groups!Q:S,3,FALSE)),IF(ISNA(VLOOKUP(B89,Groups!V:X,3,FALSE)),"",VLOOKUP(B89,Groups!V:X,3,FALSE)),VLOOKUP(B89,Groups!Q:S,3,FALSE)),VLOOKUP(B89,Groups!L:N,3,FALSE)),VLOOKUP(B89,Groups!G:I,3,FALSE)),VLOOKUP(B89,Groups!B:D,3,FALSE))</f>
        <v>99</v>
      </c>
      <c r="B89">
        <v>88</v>
      </c>
      <c r="C89" t="str">
        <f t="shared" si="3"/>
        <v>Christine (Petal) Jones (Norfolk Island) &amp; Jordy Jones (Norfolk Island)</v>
      </c>
      <c r="D89" t="str">
        <f>VLOOKUP(C89,Players!N:O,2,FALSE)</f>
        <v>NFK</v>
      </c>
      <c r="E89" t="s">
        <v>528</v>
      </c>
      <c r="H89" s="16">
        <f>IF($C89="","",SUM(COUNTIF('Rink Duplications'!C:C,CONCATENATE("*",$C89,"*")),COUNTIF('Rink Duplications'!J:J,CONCATENATE("*",$C89,"*")),COUNTIF('Rink Duplications'!O:O,CONCATENATE("*",$C89,"*"))))</f>
        <v>1</v>
      </c>
      <c r="I89" s="16">
        <f>IF($C89="","",SUM(COUNTIF('Rink Duplications'!D:D,CONCATENATE("*",$C89,"*")),COUNTIF('Rink Duplications'!K:K,CONCATENATE("*",$C89,"*")),COUNTIF('Rink Duplications'!P:P,CONCATENATE("*",$C89,"*"))))</f>
        <v>1</v>
      </c>
      <c r="J89" s="16">
        <f>IF($C89="","",SUM(COUNTIF('Rink Duplications'!E:E,CONCATENATE("*",$C89,"*")),COUNTIF('Rink Duplications'!L:L,CONCATENATE("*",$C89,"*")),COUNTIF('Rink Duplications'!Q:Q,CONCATENATE("*",$C89,"*"))))</f>
        <v>1</v>
      </c>
      <c r="K89" s="16">
        <f>IF($C89="","",SUM(COUNTIF('Rink Duplications'!F:F,CONCATENATE("*",$C89,"*")),COUNTIF('Rink Duplications'!M:M,CONCATENATE("*",$C89,"*")),COUNTIF('Rink Duplications'!R:R,CONCATENATE("*",$C89,"*"))))</f>
        <v>1</v>
      </c>
      <c r="L89" s="16">
        <f>IF($C89="","",SUM(COUNTIF('Rink Duplications'!G:G,CONCATENATE("*",$C89,"*")),COUNTIF('Rink Duplications'!N:N,CONCATENATE("*",$C89,"*")),COUNTIF('Rink Duplications'!S:S,CONCATENATE("*",$C89,"*"))))</f>
        <v>1</v>
      </c>
      <c r="M89" s="16">
        <f>IF($C89="","",SUM(COUNTIF('Rink Duplications'!H:H,CONCATENATE("*",$C89,"*")),COUNTIF('Rink Duplications'!O:O,CONCATENATE("*",$C89,"*")),COUNTIF('Rink Duplications'!T:T,CONCATENATE("*",$C89,"*"))))</f>
        <v>0</v>
      </c>
      <c r="N89" s="55">
        <f t="shared" si="4"/>
        <v>2</v>
      </c>
    </row>
    <row r="90" spans="1:14">
      <c r="A90">
        <f>IF(ISNA(VLOOKUP(B90,Groups!B:D,3,FALSE)),IF(ISNA(VLOOKUP(B90,Groups!G:I,3,FALSE)),IF(ISNA(VLOOKUP(B90,Groups!L:N,3,FALSE)),IF(ISNA(VLOOKUP(B90,Groups!Q:S,3,FALSE)),IF(ISNA(VLOOKUP(B90,Groups!V:X,3,FALSE)),"",VLOOKUP(B90,Groups!V:X,3,FALSE)),VLOOKUP(B90,Groups!Q:S,3,FALSE)),VLOOKUP(B90,Groups!L:N,3,FALSE)),VLOOKUP(B90,Groups!G:I,3,FALSE)),VLOOKUP(B90,Groups!B:D,3,FALSE))</f>
        <v>92</v>
      </c>
      <c r="B90">
        <v>89</v>
      </c>
      <c r="C90" t="str">
        <f t="shared" si="3"/>
        <v>Connie Rixon (Malta) &amp; Peter Ellul (Malta)</v>
      </c>
      <c r="D90" t="str">
        <f>VLOOKUP(C90,Players!N:O,2,FALSE)</f>
        <v>MLT</v>
      </c>
      <c r="E90" t="s">
        <v>528</v>
      </c>
      <c r="H90" s="16">
        <f>IF($C90="","",SUM(COUNTIF('Rink Duplications'!C:C,CONCATENATE("*",$C90,"*")),COUNTIF('Rink Duplications'!J:J,CONCATENATE("*",$C90,"*")),COUNTIF('Rink Duplications'!O:O,CONCATENATE("*",$C90,"*"))))</f>
        <v>0</v>
      </c>
      <c r="I90" s="16">
        <f>IF($C90="","",SUM(COUNTIF('Rink Duplications'!D:D,CONCATENATE("*",$C90,"*")),COUNTIF('Rink Duplications'!K:K,CONCATENATE("*",$C90,"*")),COUNTIF('Rink Duplications'!P:P,CONCATENATE("*",$C90,"*"))))</f>
        <v>0</v>
      </c>
      <c r="J90" s="16">
        <f>IF($C90="","",SUM(COUNTIF('Rink Duplications'!E:E,CONCATENATE("*",$C90,"*")),COUNTIF('Rink Duplications'!L:L,CONCATENATE("*",$C90,"*")),COUNTIF('Rink Duplications'!Q:Q,CONCATENATE("*",$C90,"*"))))</f>
        <v>3</v>
      </c>
      <c r="K90" s="16">
        <f>IF($C90="","",SUM(COUNTIF('Rink Duplications'!F:F,CONCATENATE("*",$C90,"*")),COUNTIF('Rink Duplications'!M:M,CONCATENATE("*",$C90,"*")),COUNTIF('Rink Duplications'!R:R,CONCATENATE("*",$C90,"*"))))</f>
        <v>0</v>
      </c>
      <c r="L90" s="16">
        <f>IF($C90="","",SUM(COUNTIF('Rink Duplications'!G:G,CONCATENATE("*",$C90,"*")),COUNTIF('Rink Duplications'!N:N,CONCATENATE("*",$C90,"*")),COUNTIF('Rink Duplications'!S:S,CONCATENATE("*",$C90,"*"))))</f>
        <v>1</v>
      </c>
      <c r="M90" s="16">
        <f>IF($C90="","",SUM(COUNTIF('Rink Duplications'!H:H,CONCATENATE("*",$C90,"*")),COUNTIF('Rink Duplications'!O:O,CONCATENATE("*",$C90,"*")),COUNTIF('Rink Duplications'!T:T,CONCATENATE("*",$C90,"*"))))</f>
        <v>1</v>
      </c>
      <c r="N90" s="55">
        <f t="shared" si="4"/>
        <v>1</v>
      </c>
    </row>
    <row r="91" spans="1:14">
      <c r="A91">
        <f>IF(ISNA(VLOOKUP(B91,Groups!B:D,3,FALSE)),IF(ISNA(VLOOKUP(B91,Groups!G:I,3,FALSE)),IF(ISNA(VLOOKUP(B91,Groups!L:N,3,FALSE)),IF(ISNA(VLOOKUP(B91,Groups!Q:S,3,FALSE)),IF(ISNA(VLOOKUP(B91,Groups!V:X,3,FALSE)),"",VLOOKUP(B91,Groups!V:X,3,FALSE)),VLOOKUP(B91,Groups!Q:S,3,FALSE)),VLOOKUP(B91,Groups!L:N,3,FALSE)),VLOOKUP(B91,Groups!G:I,3,FALSE)),VLOOKUP(B91,Groups!B:D,3,FALSE))</f>
        <v>95</v>
      </c>
      <c r="B91">
        <v>90</v>
      </c>
      <c r="C91" t="str">
        <f t="shared" si="3"/>
        <v>Lindsey Greechan (Jersey) &amp; Derek Boswell (Jersey)</v>
      </c>
      <c r="D91" t="str">
        <f>VLOOKUP(C91,Players!N:O,2,FALSE)</f>
        <v>JER</v>
      </c>
      <c r="E91" t="s">
        <v>528</v>
      </c>
      <c r="H91" s="16">
        <f>IF($C91="","",SUM(COUNTIF('Rink Duplications'!C:C,CONCATENATE("*",$C91,"*")),COUNTIF('Rink Duplications'!J:J,CONCATENATE("*",$C91,"*")),COUNTIF('Rink Duplications'!O:O,CONCATENATE("*",$C91,"*"))))</f>
        <v>1</v>
      </c>
      <c r="I91" s="16">
        <f>IF($C91="","",SUM(COUNTIF('Rink Duplications'!D:D,CONCATENATE("*",$C91,"*")),COUNTIF('Rink Duplications'!K:K,CONCATENATE("*",$C91,"*")),COUNTIF('Rink Duplications'!P:P,CONCATENATE("*",$C91,"*"))))</f>
        <v>0</v>
      </c>
      <c r="J91" s="16">
        <f>IF($C91="","",SUM(COUNTIF('Rink Duplications'!E:E,CONCATENATE("*",$C91,"*")),COUNTIF('Rink Duplications'!L:L,CONCATENATE("*",$C91,"*")),COUNTIF('Rink Duplications'!Q:Q,CONCATENATE("*",$C91,"*"))))</f>
        <v>1</v>
      </c>
      <c r="K91" s="16">
        <f>IF($C91="","",SUM(COUNTIF('Rink Duplications'!F:F,CONCATENATE("*",$C91,"*")),COUNTIF('Rink Duplications'!M:M,CONCATENATE("*",$C91,"*")),COUNTIF('Rink Duplications'!R:R,CONCATENATE("*",$C91,"*"))))</f>
        <v>2</v>
      </c>
      <c r="L91" s="16">
        <f>IF($C91="","",SUM(COUNTIF('Rink Duplications'!G:G,CONCATENATE("*",$C91,"*")),COUNTIF('Rink Duplications'!N:N,CONCATENATE("*",$C91,"*")),COUNTIF('Rink Duplications'!S:S,CONCATENATE("*",$C91,"*"))))</f>
        <v>0</v>
      </c>
      <c r="M91" s="16">
        <f>IF($C91="","",SUM(COUNTIF('Rink Duplications'!H:H,CONCATENATE("*",$C91,"*")),COUNTIF('Rink Duplications'!O:O,CONCATENATE("*",$C91,"*")),COUNTIF('Rink Duplications'!T:T,CONCATENATE("*",$C91,"*"))))</f>
        <v>1</v>
      </c>
      <c r="N91" s="55">
        <f t="shared" si="4"/>
        <v>0</v>
      </c>
    </row>
    <row r="92" spans="1:14">
      <c r="A92">
        <f>IF(ISNA(VLOOKUP(B92,Groups!B:D,3,FALSE)),IF(ISNA(VLOOKUP(B92,Groups!G:I,3,FALSE)),IF(ISNA(VLOOKUP(B92,Groups!L:N,3,FALSE)),IF(ISNA(VLOOKUP(B92,Groups!Q:S,3,FALSE)),IF(ISNA(VLOOKUP(B92,Groups!V:X,3,FALSE)),"",VLOOKUP(B92,Groups!V:X,3,FALSE)),VLOOKUP(B92,Groups!Q:S,3,FALSE)),VLOOKUP(B92,Groups!L:N,3,FALSE)),VLOOKUP(B92,Groups!G:I,3,FALSE)),VLOOKUP(B92,Groups!B:D,3,FALSE))</f>
        <v>84</v>
      </c>
      <c r="B92">
        <v>91</v>
      </c>
      <c r="C92" t="str">
        <f t="shared" si="3"/>
        <v>Nor Farrah Ain Abdullah (Malaysia ) &amp; Izzat Shameer Dzulkeple (Malaysia )</v>
      </c>
      <c r="D92" t="str">
        <f>VLOOKUP(C92,Players!N:O,2,FALSE)</f>
        <v>MAS</v>
      </c>
      <c r="E92" t="s">
        <v>528</v>
      </c>
      <c r="H92" s="16">
        <f>IF($C92="","",SUM(COUNTIF('Rink Duplications'!C:C,CONCATENATE("*",$C92,"*")),COUNTIF('Rink Duplications'!J:J,CONCATENATE("*",$C92,"*")),COUNTIF('Rink Duplications'!O:O,CONCATENATE("*",$C92,"*"))))</f>
        <v>0</v>
      </c>
      <c r="I92" s="16">
        <f>IF($C92="","",SUM(COUNTIF('Rink Duplications'!D:D,CONCATENATE("*",$C92,"*")),COUNTIF('Rink Duplications'!K:K,CONCATENATE("*",$C92,"*")),COUNTIF('Rink Duplications'!P:P,CONCATENATE("*",$C92,"*"))))</f>
        <v>2</v>
      </c>
      <c r="J92" s="16">
        <f>IF($C92="","",SUM(COUNTIF('Rink Duplications'!E:E,CONCATENATE("*",$C92,"*")),COUNTIF('Rink Duplications'!L:L,CONCATENATE("*",$C92,"*")),COUNTIF('Rink Duplications'!Q:Q,CONCATENATE("*",$C92,"*"))))</f>
        <v>0</v>
      </c>
      <c r="K92" s="16">
        <f>IF($C92="","",SUM(COUNTIF('Rink Duplications'!F:F,CONCATENATE("*",$C92,"*")),COUNTIF('Rink Duplications'!M:M,CONCATENATE("*",$C92,"*")),COUNTIF('Rink Duplications'!R:R,CONCATENATE("*",$C92,"*"))))</f>
        <v>2</v>
      </c>
      <c r="L92" s="16">
        <f>IF($C92="","",SUM(COUNTIF('Rink Duplications'!G:G,CONCATENATE("*",$C92,"*")),COUNTIF('Rink Duplications'!N:N,CONCATENATE("*",$C92,"*")),COUNTIF('Rink Duplications'!S:S,CONCATENATE("*",$C92,"*"))))</f>
        <v>0</v>
      </c>
      <c r="M92" s="16">
        <f>IF($C92="","",SUM(COUNTIF('Rink Duplications'!H:H,CONCATENATE("*",$C92,"*")),COUNTIF('Rink Duplications'!O:O,CONCATENATE("*",$C92,"*")),COUNTIF('Rink Duplications'!T:T,CONCATENATE("*",$C92,"*"))))</f>
        <v>1</v>
      </c>
      <c r="N92" s="55">
        <f t="shared" si="4"/>
        <v>2</v>
      </c>
    </row>
    <row r="93" spans="1:14">
      <c r="A93">
        <f>IF(ISNA(VLOOKUP(B93,Groups!B:D,3,FALSE)),IF(ISNA(VLOOKUP(B93,Groups!G:I,3,FALSE)),IF(ISNA(VLOOKUP(B93,Groups!L:N,3,FALSE)),IF(ISNA(VLOOKUP(B93,Groups!Q:S,3,FALSE)),IF(ISNA(VLOOKUP(B93,Groups!V:X,3,FALSE)),"",VLOOKUP(B93,Groups!V:X,3,FALSE)),VLOOKUP(B93,Groups!Q:S,3,FALSE)),VLOOKUP(B93,Groups!L:N,3,FALSE)),VLOOKUP(B93,Groups!G:I,3,FALSE)),VLOOKUP(B93,Groups!B:D,3,FALSE))</f>
        <v>98</v>
      </c>
      <c r="B93">
        <v>92</v>
      </c>
      <c r="C93" t="str">
        <f t="shared" si="3"/>
        <v>Irit Grencel (Israel ) &amp; Gabor Foti (Hungary)</v>
      </c>
      <c r="D93" t="str">
        <f>VLOOKUP(C93,Players!N:O,2,FALSE)</f>
        <v>CM2</v>
      </c>
      <c r="E93" t="s">
        <v>528</v>
      </c>
      <c r="H93" s="16">
        <f>IF($C93="","",SUM(COUNTIF('Rink Duplications'!C:C,CONCATENATE("*",$C93,"*")),COUNTIF('Rink Duplications'!J:J,CONCATENATE("*",$C93,"*")),COUNTIF('Rink Duplications'!O:O,CONCATENATE("*",$C93,"*"))))</f>
        <v>1</v>
      </c>
      <c r="I93" s="16">
        <f>IF($C93="","",SUM(COUNTIF('Rink Duplications'!D:D,CONCATENATE("*",$C93,"*")),COUNTIF('Rink Duplications'!K:K,CONCATENATE("*",$C93,"*")),COUNTIF('Rink Duplications'!P:P,CONCATENATE("*",$C93,"*"))))</f>
        <v>1</v>
      </c>
      <c r="J93" s="16">
        <f>IF($C93="","",SUM(COUNTIF('Rink Duplications'!E:E,CONCATENATE("*",$C93,"*")),COUNTIF('Rink Duplications'!L:L,CONCATENATE("*",$C93,"*")),COUNTIF('Rink Duplications'!Q:Q,CONCATENATE("*",$C93,"*"))))</f>
        <v>1</v>
      </c>
      <c r="K93" s="16">
        <f>IF($C93="","",SUM(COUNTIF('Rink Duplications'!F:F,CONCATENATE("*",$C93,"*")),COUNTIF('Rink Duplications'!M:M,CONCATENATE("*",$C93,"*")),COUNTIF('Rink Duplications'!R:R,CONCATENATE("*",$C93,"*"))))</f>
        <v>1</v>
      </c>
      <c r="L93" s="16">
        <f>IF($C93="","",SUM(COUNTIF('Rink Duplications'!G:G,CONCATENATE("*",$C93,"*")),COUNTIF('Rink Duplications'!N:N,CONCATENATE("*",$C93,"*")),COUNTIF('Rink Duplications'!S:S,CONCATENATE("*",$C93,"*"))))</f>
        <v>0</v>
      </c>
      <c r="M93" s="16">
        <f>IF($C93="","",SUM(COUNTIF('Rink Duplications'!H:H,CONCATENATE("*",$C93,"*")),COUNTIF('Rink Duplications'!O:O,CONCATENATE("*",$C93,"*")),COUNTIF('Rink Duplications'!T:T,CONCATENATE("*",$C93,"*"))))</f>
        <v>1</v>
      </c>
      <c r="N93" s="55">
        <f t="shared" si="4"/>
        <v>1</v>
      </c>
    </row>
    <row r="94" spans="1:14">
      <c r="A94">
        <f>IF(ISNA(VLOOKUP(B94,Groups!B:D,3,FALSE)),IF(ISNA(VLOOKUP(B94,Groups!G:I,3,FALSE)),IF(ISNA(VLOOKUP(B94,Groups!L:N,3,FALSE)),IF(ISNA(VLOOKUP(B94,Groups!Q:S,3,FALSE)),IF(ISNA(VLOOKUP(B94,Groups!V:X,3,FALSE)),"",VLOOKUP(B94,Groups!V:X,3,FALSE)),VLOOKUP(B94,Groups!Q:S,3,FALSE)),VLOOKUP(B94,Groups!L:N,3,FALSE)),VLOOKUP(B94,Groups!G:I,3,FALSE)),VLOOKUP(B94,Groups!B:D,3,FALSE))</f>
        <v>106</v>
      </c>
      <c r="B94">
        <v>93</v>
      </c>
      <c r="C94" t="str">
        <f t="shared" si="3"/>
        <v>Lephai Marea Modutlwa (Botswana) &amp; Michael Gabobewe (Botswana)</v>
      </c>
      <c r="D94" t="str">
        <f>VLOOKUP(C94,Players!N:O,2,FALSE)</f>
        <v>BOT</v>
      </c>
      <c r="E94" t="s">
        <v>529</v>
      </c>
      <c r="H94" s="16">
        <f>IF($C94="","",SUM(COUNTIF('Rink Duplications'!C:C,CONCATENATE("*",$C94,"*")),COUNTIF('Rink Duplications'!J:J,CONCATENATE("*",$C94,"*")),COUNTIF('Rink Duplications'!O:O,CONCATENATE("*",$C94,"*"))))</f>
        <v>0</v>
      </c>
      <c r="I94" s="16">
        <f>IF($C94="","",SUM(COUNTIF('Rink Duplications'!D:D,CONCATENATE("*",$C94,"*")),COUNTIF('Rink Duplications'!K:K,CONCATENATE("*",$C94,"*")),COUNTIF('Rink Duplications'!P:P,CONCATENATE("*",$C94,"*"))))</f>
        <v>0</v>
      </c>
      <c r="J94" s="16">
        <f>IF($C94="","",SUM(COUNTIF('Rink Duplications'!E:E,CONCATENATE("*",$C94,"*")),COUNTIF('Rink Duplications'!L:L,CONCATENATE("*",$C94,"*")),COUNTIF('Rink Duplications'!Q:Q,CONCATENATE("*",$C94,"*"))))</f>
        <v>2</v>
      </c>
      <c r="K94" s="16">
        <f>IF($C94="","",SUM(COUNTIF('Rink Duplications'!F:F,CONCATENATE("*",$C94,"*")),COUNTIF('Rink Duplications'!M:M,CONCATENATE("*",$C94,"*")),COUNTIF('Rink Duplications'!R:R,CONCATENATE("*",$C94,"*"))))</f>
        <v>1</v>
      </c>
      <c r="L94" s="16">
        <f>IF($C94="","",SUM(COUNTIF('Rink Duplications'!G:G,CONCATENATE("*",$C94,"*")),COUNTIF('Rink Duplications'!N:N,CONCATENATE("*",$C94,"*")),COUNTIF('Rink Duplications'!S:S,CONCATENATE("*",$C94,"*"))))</f>
        <v>2</v>
      </c>
      <c r="M94" s="16">
        <f>IF($C94="","",SUM(COUNTIF('Rink Duplications'!H:H,CONCATENATE("*",$C94,"*")),COUNTIF('Rink Duplications'!O:O,CONCATENATE("*",$C94,"*")),COUNTIF('Rink Duplications'!T:T,CONCATENATE("*",$C94,"*"))))</f>
        <v>0</v>
      </c>
      <c r="N94" s="55">
        <f t="shared" si="4"/>
        <v>2</v>
      </c>
    </row>
    <row r="95" spans="1:14">
      <c r="A95">
        <f>IF(ISNA(VLOOKUP(B95,Groups!B:D,3,FALSE)),IF(ISNA(VLOOKUP(B95,Groups!G:I,3,FALSE)),IF(ISNA(VLOOKUP(B95,Groups!L:N,3,FALSE)),IF(ISNA(VLOOKUP(B95,Groups!Q:S,3,FALSE)),IF(ISNA(VLOOKUP(B95,Groups!V:X,3,FALSE)),"",VLOOKUP(B95,Groups!V:X,3,FALSE)),VLOOKUP(B95,Groups!Q:S,3,FALSE)),VLOOKUP(B95,Groups!L:N,3,FALSE)),VLOOKUP(B95,Groups!G:I,3,FALSE)),VLOOKUP(B95,Groups!B:D,3,FALSE))</f>
        <v>90</v>
      </c>
      <c r="B95">
        <v>94</v>
      </c>
      <c r="C95" t="str">
        <f t="shared" si="3"/>
        <v>Pian Lai (Macao China ) &amp; Johnny Ng (Macao China )</v>
      </c>
      <c r="D95" t="str">
        <f>VLOOKUP(C95,Players!N:O,2,FALSE)</f>
        <v>MAC</v>
      </c>
      <c r="E95" t="s">
        <v>529</v>
      </c>
      <c r="H95" s="16">
        <f>IF($C95="","",SUM(COUNTIF('Rink Duplications'!C:C,CONCATENATE("*",$C95,"*")),COUNTIF('Rink Duplications'!J:J,CONCATENATE("*",$C95,"*")),COUNTIF('Rink Duplications'!O:O,CONCATENATE("*",$C95,"*"))))</f>
        <v>2</v>
      </c>
      <c r="I95" s="16">
        <f>IF($C95="","",SUM(COUNTIF('Rink Duplications'!D:D,CONCATENATE("*",$C95,"*")),COUNTIF('Rink Duplications'!K:K,CONCATENATE("*",$C95,"*")),COUNTIF('Rink Duplications'!P:P,CONCATENATE("*",$C95,"*"))))</f>
        <v>0</v>
      </c>
      <c r="J95" s="16">
        <f>IF($C95="","",SUM(COUNTIF('Rink Duplications'!E:E,CONCATENATE("*",$C95,"*")),COUNTIF('Rink Duplications'!L:L,CONCATENATE("*",$C95,"*")),COUNTIF('Rink Duplications'!Q:Q,CONCATENATE("*",$C95,"*"))))</f>
        <v>0</v>
      </c>
      <c r="K95" s="16">
        <f>IF($C95="","",SUM(COUNTIF('Rink Duplications'!F:F,CONCATENATE("*",$C95,"*")),COUNTIF('Rink Duplications'!M:M,CONCATENATE("*",$C95,"*")),COUNTIF('Rink Duplications'!R:R,CONCATENATE("*",$C95,"*"))))</f>
        <v>0</v>
      </c>
      <c r="L95" s="16">
        <f>IF($C95="","",SUM(COUNTIF('Rink Duplications'!G:G,CONCATENATE("*",$C95,"*")),COUNTIF('Rink Duplications'!N:N,CONCATENATE("*",$C95,"*")),COUNTIF('Rink Duplications'!S:S,CONCATENATE("*",$C95,"*"))))</f>
        <v>2</v>
      </c>
      <c r="M95" s="16">
        <f>IF($C95="","",SUM(COUNTIF('Rink Duplications'!H:H,CONCATENATE("*",$C95,"*")),COUNTIF('Rink Duplications'!O:O,CONCATENATE("*",$C95,"*")),COUNTIF('Rink Duplications'!T:T,CONCATENATE("*",$C95,"*"))))</f>
        <v>1</v>
      </c>
      <c r="N95" s="55">
        <f t="shared" si="4"/>
        <v>2</v>
      </c>
    </row>
    <row r="96" spans="1:14">
      <c r="A96">
        <f>IF(ISNA(VLOOKUP(B96,Groups!B:D,3,FALSE)),IF(ISNA(VLOOKUP(B96,Groups!G:I,3,FALSE)),IF(ISNA(VLOOKUP(B96,Groups!L:N,3,FALSE)),IF(ISNA(VLOOKUP(B96,Groups!Q:S,3,FALSE)),IF(ISNA(VLOOKUP(B96,Groups!V:X,3,FALSE)),"",VLOOKUP(B96,Groups!V:X,3,FALSE)),VLOOKUP(B96,Groups!Q:S,3,FALSE)),VLOOKUP(B96,Groups!L:N,3,FALSE)),VLOOKUP(B96,Groups!G:I,3,FALSE)),VLOOKUP(B96,Groups!B:D,3,FALSE))</f>
        <v>94</v>
      </c>
      <c r="B96">
        <v>95</v>
      </c>
      <c r="C96" t="str">
        <f t="shared" si="3"/>
        <v>Sandra Hazel Bailie MBE (Ireland ) &amp; Simon Martin (Ireland )</v>
      </c>
      <c r="D96" t="str">
        <f>VLOOKUP(C96,Players!N:O,2,FALSE)</f>
        <v>IRE</v>
      </c>
      <c r="E96" t="s">
        <v>529</v>
      </c>
      <c r="H96" s="16">
        <f>IF($C96="","",SUM(COUNTIF('Rink Duplications'!C:C,CONCATENATE("*",$C96,"*")),COUNTIF('Rink Duplications'!J:J,CONCATENATE("*",$C96,"*")),COUNTIF('Rink Duplications'!O:O,CONCATENATE("*",$C96,"*"))))</f>
        <v>1</v>
      </c>
      <c r="I96" s="16">
        <f>IF($C96="","",SUM(COUNTIF('Rink Duplications'!D:D,CONCATENATE("*",$C96,"*")),COUNTIF('Rink Duplications'!K:K,CONCATENATE("*",$C96,"*")),COUNTIF('Rink Duplications'!P:P,CONCATENATE("*",$C96,"*"))))</f>
        <v>0</v>
      </c>
      <c r="J96" s="16">
        <f>IF($C96="","",SUM(COUNTIF('Rink Duplications'!E:E,CONCATENATE("*",$C96,"*")),COUNTIF('Rink Duplications'!L:L,CONCATENATE("*",$C96,"*")),COUNTIF('Rink Duplications'!Q:Q,CONCATENATE("*",$C96,"*"))))</f>
        <v>1</v>
      </c>
      <c r="K96" s="16">
        <f>IF($C96="","",SUM(COUNTIF('Rink Duplications'!F:F,CONCATENATE("*",$C96,"*")),COUNTIF('Rink Duplications'!M:M,CONCATENATE("*",$C96,"*")),COUNTIF('Rink Duplications'!R:R,CONCATENATE("*",$C96,"*"))))</f>
        <v>1</v>
      </c>
      <c r="L96" s="16">
        <f>IF($C96="","",SUM(COUNTIF('Rink Duplications'!G:G,CONCATENATE("*",$C96,"*")),COUNTIF('Rink Duplications'!N:N,CONCATENATE("*",$C96,"*")),COUNTIF('Rink Duplications'!S:S,CONCATENATE("*",$C96,"*"))))</f>
        <v>1</v>
      </c>
      <c r="M96" s="16">
        <f>IF($C96="","",SUM(COUNTIF('Rink Duplications'!H:H,CONCATENATE("*",$C96,"*")),COUNTIF('Rink Duplications'!O:O,CONCATENATE("*",$C96,"*")),COUNTIF('Rink Duplications'!T:T,CONCATENATE("*",$C96,"*"))))</f>
        <v>0</v>
      </c>
      <c r="N96" s="55">
        <f t="shared" si="4"/>
        <v>1</v>
      </c>
    </row>
    <row r="97" spans="1:14">
      <c r="A97">
        <f>IF(ISNA(VLOOKUP(B97,Groups!B:D,3,FALSE)),IF(ISNA(VLOOKUP(B97,Groups!G:I,3,FALSE)),IF(ISNA(VLOOKUP(B97,Groups!L:N,3,FALSE)),IF(ISNA(VLOOKUP(B97,Groups!Q:S,3,FALSE)),IF(ISNA(VLOOKUP(B97,Groups!V:X,3,FALSE)),"",VLOOKUP(B97,Groups!V:X,3,FALSE)),VLOOKUP(B97,Groups!Q:S,3,FALSE)),VLOOKUP(B97,Groups!L:N,3,FALSE)),VLOOKUP(B97,Groups!G:I,3,FALSE)),VLOOKUP(B97,Groups!B:D,3,FALSE))</f>
        <v>91</v>
      </c>
      <c r="B97">
        <v>96</v>
      </c>
      <c r="C97" t="str">
        <f t="shared" si="3"/>
        <v>Linda Ng (Canada ) &amp; Mike McNorton (Canada )</v>
      </c>
      <c r="D97" t="str">
        <f>VLOOKUP(C97,Players!N:O,2,FALSE)</f>
        <v>CAN</v>
      </c>
      <c r="E97" t="s">
        <v>529</v>
      </c>
      <c r="H97" s="16">
        <f>IF($C97="","",SUM(COUNTIF('Rink Duplications'!C:C,CONCATENATE("*",$C97,"*")),COUNTIF('Rink Duplications'!J:J,CONCATENATE("*",$C97,"*")),COUNTIF('Rink Duplications'!O:O,CONCATENATE("*",$C97,"*"))))</f>
        <v>1</v>
      </c>
      <c r="I97" s="16">
        <f>IF($C97="","",SUM(COUNTIF('Rink Duplications'!D:D,CONCATENATE("*",$C97,"*")),COUNTIF('Rink Duplications'!K:K,CONCATENATE("*",$C97,"*")),COUNTIF('Rink Duplications'!P:P,CONCATENATE("*",$C97,"*"))))</f>
        <v>0</v>
      </c>
      <c r="J97" s="16">
        <f>IF($C97="","",SUM(COUNTIF('Rink Duplications'!E:E,CONCATENATE("*",$C97,"*")),COUNTIF('Rink Duplications'!L:L,CONCATENATE("*",$C97,"*")),COUNTIF('Rink Duplications'!Q:Q,CONCATENATE("*",$C97,"*"))))</f>
        <v>0</v>
      </c>
      <c r="K97" s="16">
        <f>IF($C97="","",SUM(COUNTIF('Rink Duplications'!F:F,CONCATENATE("*",$C97,"*")),COUNTIF('Rink Duplications'!M:M,CONCATENATE("*",$C97,"*")),COUNTIF('Rink Duplications'!R:R,CONCATENATE("*",$C97,"*"))))</f>
        <v>2</v>
      </c>
      <c r="L97" s="16">
        <f>IF($C97="","",SUM(COUNTIF('Rink Duplications'!G:G,CONCATENATE("*",$C97,"*")),COUNTIF('Rink Duplications'!N:N,CONCATENATE("*",$C97,"*")),COUNTIF('Rink Duplications'!S:S,CONCATENATE("*",$C97,"*"))))</f>
        <v>1</v>
      </c>
      <c r="M97" s="16">
        <f>IF($C97="","",SUM(COUNTIF('Rink Duplications'!H:H,CONCATENATE("*",$C97,"*")),COUNTIF('Rink Duplications'!O:O,CONCATENATE("*",$C97,"*")),COUNTIF('Rink Duplications'!T:T,CONCATENATE("*",$C97,"*"))))</f>
        <v>1</v>
      </c>
      <c r="N97" s="55">
        <f t="shared" si="4"/>
        <v>1</v>
      </c>
    </row>
    <row r="98" spans="1:14">
      <c r="A98">
        <f>IF(ISNA(VLOOKUP(B98,Groups!B:D,3,FALSE)),IF(ISNA(VLOOKUP(B98,Groups!G:I,3,FALSE)),IF(ISNA(VLOOKUP(B98,Groups!L:N,3,FALSE)),IF(ISNA(VLOOKUP(B98,Groups!Q:S,3,FALSE)),IF(ISNA(VLOOKUP(B98,Groups!V:X,3,FALSE)),"",VLOOKUP(B98,Groups!V:X,3,FALSE)),VLOOKUP(B98,Groups!Q:S,3,FALSE)),VLOOKUP(B98,Groups!L:N,3,FALSE)),VLOOKUP(B98,Groups!G:I,3,FALSE)),VLOOKUP(B98,Groups!B:D,3,FALSE))</f>
        <v>89</v>
      </c>
      <c r="B98">
        <v>97</v>
      </c>
      <c r="C98" t="str">
        <f t="shared" ref="C98:C111" si="5">IF(ISNA(VLOOKUP(B98,Section_1,3,FALSE)),IF(ISNA(VLOOKUP(B98,Section_2,3,FALSE)),IF(ISNA(VLOOKUP(B98,Section_3,3,FALSE)),IF(ISNA(VLOOKUP(B98,Section_4,3,FALSE)),IF(ISNA(VLOOKUP(B98,Section_5,3,FALSE)),"",VLOOKUP(B98,Section_5,3,FALSE)),VLOOKUP(B98,Section_4,3,FALSE)),VLOOKUP(B98,Section_3,3,FALSE)),VLOOKUP(B98,Section_2,3,FALSE)),VLOOKUP(B98,Section_1,3,FALSE))</f>
        <v>Natalie McWilliams (Scotland) &amp; Oliver John Thompson (Falkland Islands )</v>
      </c>
      <c r="D98" t="str">
        <f>VLOOKUP(C98,Players!N:O,2,FALSE)</f>
        <v>CM3</v>
      </c>
      <c r="E98" t="s">
        <v>529</v>
      </c>
      <c r="H98" s="16">
        <f>IF($C98="","",SUM(COUNTIF('Rink Duplications'!C:C,CONCATENATE("*",$C98,"*")),COUNTIF('Rink Duplications'!J:J,CONCATENATE("*",$C98,"*")),COUNTIF('Rink Duplications'!O:O,CONCATENATE("*",$C98,"*"))))</f>
        <v>0</v>
      </c>
      <c r="I98" s="16">
        <f>IF($C98="","",SUM(COUNTIF('Rink Duplications'!D:D,CONCATENATE("*",$C98,"*")),COUNTIF('Rink Duplications'!K:K,CONCATENATE("*",$C98,"*")),COUNTIF('Rink Duplications'!P:P,CONCATENATE("*",$C98,"*"))))</f>
        <v>1</v>
      </c>
      <c r="J98" s="16">
        <f>IF($C98="","",SUM(COUNTIF('Rink Duplications'!E:E,CONCATENATE("*",$C98,"*")),COUNTIF('Rink Duplications'!L:L,CONCATENATE("*",$C98,"*")),COUNTIF('Rink Duplications'!Q:Q,CONCATENATE("*",$C98,"*"))))</f>
        <v>1</v>
      </c>
      <c r="K98" s="16">
        <f>IF($C98="","",SUM(COUNTIF('Rink Duplications'!F:F,CONCATENATE("*",$C98,"*")),COUNTIF('Rink Duplications'!M:M,CONCATENATE("*",$C98,"*")),COUNTIF('Rink Duplications'!R:R,CONCATENATE("*",$C98,"*"))))</f>
        <v>0</v>
      </c>
      <c r="L98" s="16">
        <f>IF($C98="","",SUM(COUNTIF('Rink Duplications'!G:G,CONCATENATE("*",$C98,"*")),COUNTIF('Rink Duplications'!N:N,CONCATENATE("*",$C98,"*")),COUNTIF('Rink Duplications'!S:S,CONCATENATE("*",$C98,"*"))))</f>
        <v>2</v>
      </c>
      <c r="M98" s="16">
        <f>IF($C98="","",SUM(COUNTIF('Rink Duplications'!H:H,CONCATENATE("*",$C98,"*")),COUNTIF('Rink Duplications'!O:O,CONCATENATE("*",$C98,"*")),COUNTIF('Rink Duplications'!T:T,CONCATENATE("*",$C98,"*"))))</f>
        <v>1</v>
      </c>
      <c r="N98" s="55">
        <f t="shared" si="4"/>
        <v>3</v>
      </c>
    </row>
    <row r="99" spans="1:14">
      <c r="A99">
        <f>IF(ISNA(VLOOKUP(B99,Groups!B:D,3,FALSE)),IF(ISNA(VLOOKUP(B99,Groups!G:I,3,FALSE)),IF(ISNA(VLOOKUP(B99,Groups!L:N,3,FALSE)),IF(ISNA(VLOOKUP(B99,Groups!Q:S,3,FALSE)),IF(ISNA(VLOOKUP(B99,Groups!V:X,3,FALSE)),"",VLOOKUP(B99,Groups!V:X,3,FALSE)),VLOOKUP(B99,Groups!Q:S,3,FALSE)),VLOOKUP(B99,Groups!L:N,3,FALSE)),VLOOKUP(B99,Groups!G:I,3,FALSE)),VLOOKUP(B99,Groups!B:D,3,FALSE))</f>
        <v>82</v>
      </c>
      <c r="B99">
        <v>98</v>
      </c>
      <c r="C99" t="str">
        <f t="shared" si="5"/>
        <v>Maureen Caesar (Jamaica) &amp; Robert Simpson (Jamaica)</v>
      </c>
      <c r="D99" t="str">
        <f>VLOOKUP(C99,Players!N:O,2,FALSE)</f>
        <v>JAM</v>
      </c>
      <c r="E99" t="s">
        <v>529</v>
      </c>
      <c r="H99" s="16">
        <f>IF($C99="","",SUM(COUNTIF('Rink Duplications'!C:C,CONCATENATE("*",$C99,"*")),COUNTIF('Rink Duplications'!J:J,CONCATENATE("*",$C99,"*")),COUNTIF('Rink Duplications'!O:O,CONCATENATE("*",$C99,"*"))))</f>
        <v>0</v>
      </c>
      <c r="I99" s="16">
        <f>IF($C99="","",SUM(COUNTIF('Rink Duplications'!D:D,CONCATENATE("*",$C99,"*")),COUNTIF('Rink Duplications'!K:K,CONCATENATE("*",$C99,"*")),COUNTIF('Rink Duplications'!P:P,CONCATENATE("*",$C99,"*"))))</f>
        <v>1</v>
      </c>
      <c r="J99" s="16">
        <f>IF($C99="","",SUM(COUNTIF('Rink Duplications'!E:E,CONCATENATE("*",$C99,"*")),COUNTIF('Rink Duplications'!L:L,CONCATENATE("*",$C99,"*")),COUNTIF('Rink Duplications'!Q:Q,CONCATENATE("*",$C99,"*"))))</f>
        <v>0</v>
      </c>
      <c r="K99" s="16">
        <f>IF($C99="","",SUM(COUNTIF('Rink Duplications'!F:F,CONCATENATE("*",$C99,"*")),COUNTIF('Rink Duplications'!M:M,CONCATENATE("*",$C99,"*")),COUNTIF('Rink Duplications'!R:R,CONCATENATE("*",$C99,"*"))))</f>
        <v>2</v>
      </c>
      <c r="L99" s="16">
        <f>IF($C99="","",SUM(COUNTIF('Rink Duplications'!G:G,CONCATENATE("*",$C99,"*")),COUNTIF('Rink Duplications'!N:N,CONCATENATE("*",$C99,"*")),COUNTIF('Rink Duplications'!S:S,CONCATENATE("*",$C99,"*"))))</f>
        <v>0</v>
      </c>
      <c r="M99" s="16">
        <f>IF($C99="","",SUM(COUNTIF('Rink Duplications'!H:H,CONCATENATE("*",$C99,"*")),COUNTIF('Rink Duplications'!O:O,CONCATENATE("*",$C99,"*")),COUNTIF('Rink Duplications'!T:T,CONCATENATE("*",$C99,"*"))))</f>
        <v>1</v>
      </c>
      <c r="N99" s="55">
        <f t="shared" si="4"/>
        <v>1</v>
      </c>
    </row>
    <row r="100" spans="1:14">
      <c r="A100">
        <f>IF(ISNA(VLOOKUP(B100,Groups!B:D,3,FALSE)),IF(ISNA(VLOOKUP(B100,Groups!G:I,3,FALSE)),IF(ISNA(VLOOKUP(B100,Groups!L:N,3,FALSE)),IF(ISNA(VLOOKUP(B100,Groups!Q:S,3,FALSE)),IF(ISNA(VLOOKUP(B100,Groups!V:X,3,FALSE)),"",VLOOKUP(B100,Groups!V:X,3,FALSE)),VLOOKUP(B100,Groups!Q:S,3,FALSE)),VLOOKUP(B100,Groups!L:N,3,FALSE)),VLOOKUP(B100,Groups!G:I,3,FALSE)),VLOOKUP(B100,Groups!B:D,3,FALSE))</f>
        <v>83</v>
      </c>
      <c r="B100">
        <v>99</v>
      </c>
      <c r="C100" t="str">
        <f t="shared" si="5"/>
        <v>Ha Yat Ting (Gloria) (Hong Kong China ) &amp; Lai Gon-Lap Stanley (Hong Kong China )</v>
      </c>
      <c r="D100" t="str">
        <f>VLOOKUP(C100,Players!N:O,2,FALSE)</f>
        <v>HKG</v>
      </c>
      <c r="E100" t="s">
        <v>530</v>
      </c>
      <c r="H100" s="16">
        <f>IF($C100="","",SUM(COUNTIF('Rink Duplications'!C:C,CONCATENATE("*",$C100,"*")),COUNTIF('Rink Duplications'!J:J,CONCATENATE("*",$C100,"*")),COUNTIF('Rink Duplications'!O:O,CONCATENATE("*",$C100,"*"))))</f>
        <v>1</v>
      </c>
      <c r="I100" s="16">
        <f>IF($C100="","",SUM(COUNTIF('Rink Duplications'!D:D,CONCATENATE("*",$C100,"*")),COUNTIF('Rink Duplications'!K:K,CONCATENATE("*",$C100,"*")),COUNTIF('Rink Duplications'!P:P,CONCATENATE("*",$C100,"*"))))</f>
        <v>2</v>
      </c>
      <c r="J100" s="16">
        <f>IF($C100="","",SUM(COUNTIF('Rink Duplications'!E:E,CONCATENATE("*",$C100,"*")),COUNTIF('Rink Duplications'!L:L,CONCATENATE("*",$C100,"*")),COUNTIF('Rink Duplications'!Q:Q,CONCATENATE("*",$C100,"*"))))</f>
        <v>0</v>
      </c>
      <c r="K100" s="16">
        <f>IF($C100="","",SUM(COUNTIF('Rink Duplications'!F:F,CONCATENATE("*",$C100,"*")),COUNTIF('Rink Duplications'!M:M,CONCATENATE("*",$C100,"*")),COUNTIF('Rink Duplications'!R:R,CONCATENATE("*",$C100,"*"))))</f>
        <v>1</v>
      </c>
      <c r="L100" s="16">
        <f>IF($C100="","",SUM(COUNTIF('Rink Duplications'!G:G,CONCATENATE("*",$C100,"*")),COUNTIF('Rink Duplications'!N:N,CONCATENATE("*",$C100,"*")),COUNTIF('Rink Duplications'!S:S,CONCATENATE("*",$C100,"*"))))</f>
        <v>0</v>
      </c>
      <c r="M100" s="16">
        <f>IF($C100="","",SUM(COUNTIF('Rink Duplications'!H:H,CONCATENATE("*",$C100,"*")),COUNTIF('Rink Duplications'!O:O,CONCATENATE("*",$C100,"*")),COUNTIF('Rink Duplications'!T:T,CONCATENATE("*",$C100,"*"))))</f>
        <v>1</v>
      </c>
      <c r="N100" s="55">
        <f t="shared" si="4"/>
        <v>2</v>
      </c>
    </row>
    <row r="101" spans="1:14">
      <c r="A101">
        <f>IF(ISNA(VLOOKUP(B101,Groups!B:D,3,FALSE)),IF(ISNA(VLOOKUP(B101,Groups!G:I,3,FALSE)),IF(ISNA(VLOOKUP(B101,Groups!L:N,3,FALSE)),IF(ISNA(VLOOKUP(B101,Groups!Q:S,3,FALSE)),IF(ISNA(VLOOKUP(B101,Groups!V:X,3,FALSE)),"",VLOOKUP(B101,Groups!V:X,3,FALSE)),VLOOKUP(B101,Groups!Q:S,3,FALSE)),VLOOKUP(B101,Groups!L:N,3,FALSE)),VLOOKUP(B101,Groups!G:I,3,FALSE)),VLOOKUP(B101,Groups!B:D,3,FALSE))</f>
        <v>102</v>
      </c>
      <c r="B101">
        <v>100</v>
      </c>
      <c r="C101" t="str">
        <f t="shared" si="5"/>
        <v>Cindy Royet  (France) &amp; Maxime Faure  (France)</v>
      </c>
      <c r="D101" t="str">
        <f>VLOOKUP(C101,Players!N:O,2,FALSE)</f>
        <v>FRA</v>
      </c>
      <c r="E101" t="s">
        <v>530</v>
      </c>
      <c r="H101" s="16">
        <f>IF($C101="","",SUM(COUNTIF('Rink Duplications'!C:C,CONCATENATE("*",$C101,"*")),COUNTIF('Rink Duplications'!J:J,CONCATENATE("*",$C101,"*")),COUNTIF('Rink Duplications'!O:O,CONCATENATE("*",$C101,"*"))))</f>
        <v>1</v>
      </c>
      <c r="I101" s="16">
        <f>IF($C101="","",SUM(COUNTIF('Rink Duplications'!D:D,CONCATENATE("*",$C101,"*")),COUNTIF('Rink Duplications'!K:K,CONCATENATE("*",$C101,"*")),COUNTIF('Rink Duplications'!P:P,CONCATENATE("*",$C101,"*"))))</f>
        <v>1</v>
      </c>
      <c r="J101" s="16">
        <f>IF($C101="","",SUM(COUNTIF('Rink Duplications'!E:E,CONCATENATE("*",$C101,"*")),COUNTIF('Rink Duplications'!L:L,CONCATENATE("*",$C101,"*")),COUNTIF('Rink Duplications'!Q:Q,CONCATENATE("*",$C101,"*"))))</f>
        <v>1</v>
      </c>
      <c r="K101" s="16">
        <f>IF($C101="","",SUM(COUNTIF('Rink Duplications'!F:F,CONCATENATE("*",$C101,"*")),COUNTIF('Rink Duplications'!M:M,CONCATENATE("*",$C101,"*")),COUNTIF('Rink Duplications'!R:R,CONCATENATE("*",$C101,"*"))))</f>
        <v>1</v>
      </c>
      <c r="L101" s="16">
        <f>IF($C101="","",SUM(COUNTIF('Rink Duplications'!G:G,CONCATENATE("*",$C101,"*")),COUNTIF('Rink Duplications'!N:N,CONCATENATE("*",$C101,"*")),COUNTIF('Rink Duplications'!S:S,CONCATENATE("*",$C101,"*"))))</f>
        <v>0</v>
      </c>
      <c r="M101" s="16">
        <f>IF($C101="","",SUM(COUNTIF('Rink Duplications'!H:H,CONCATENATE("*",$C101,"*")),COUNTIF('Rink Duplications'!O:O,CONCATENATE("*",$C101,"*")),COUNTIF('Rink Duplications'!T:T,CONCATENATE("*",$C101,"*"))))</f>
        <v>0</v>
      </c>
      <c r="N101" s="55">
        <f t="shared" si="4"/>
        <v>1</v>
      </c>
    </row>
    <row r="102" spans="1:14">
      <c r="A102">
        <f>IF(ISNA(VLOOKUP(B102,Groups!B:D,3,FALSE)),IF(ISNA(VLOOKUP(B102,Groups!G:I,3,FALSE)),IF(ISNA(VLOOKUP(B102,Groups!L:N,3,FALSE)),IF(ISNA(VLOOKUP(B102,Groups!Q:S,3,FALSE)),IF(ISNA(VLOOKUP(B102,Groups!V:X,3,FALSE)),"",VLOOKUP(B102,Groups!V:X,3,FALSE)),VLOOKUP(B102,Groups!Q:S,3,FALSE)),VLOOKUP(B102,Groups!L:N,3,FALSE)),VLOOKUP(B102,Groups!G:I,3,FALSE)),VLOOKUP(B102,Groups!B:D,3,FALSE))</f>
        <v>88</v>
      </c>
      <c r="B102">
        <v>101</v>
      </c>
      <c r="C102" t="str">
        <f t="shared" si="5"/>
        <v>Mary Thompson (USA) &amp; Loren Dion (USA)</v>
      </c>
      <c r="D102" t="str">
        <f>VLOOKUP(C102,Players!N:O,2,FALSE)</f>
        <v>USA</v>
      </c>
      <c r="E102" t="s">
        <v>530</v>
      </c>
      <c r="H102" s="16">
        <f>IF($C102="","",SUM(COUNTIF('Rink Duplications'!C:C,CONCATENATE("*",$C102,"*")),COUNTIF('Rink Duplications'!J:J,CONCATENATE("*",$C102,"*")),COUNTIF('Rink Duplications'!O:O,CONCATENATE("*",$C102,"*"))))</f>
        <v>2</v>
      </c>
      <c r="I102" s="16">
        <f>IF($C102="","",SUM(COUNTIF('Rink Duplications'!D:D,CONCATENATE("*",$C102,"*")),COUNTIF('Rink Duplications'!K:K,CONCATENATE("*",$C102,"*")),COUNTIF('Rink Duplications'!P:P,CONCATENATE("*",$C102,"*"))))</f>
        <v>1</v>
      </c>
      <c r="J102" s="16">
        <f>IF($C102="","",SUM(COUNTIF('Rink Duplications'!E:E,CONCATENATE("*",$C102,"*")),COUNTIF('Rink Duplications'!L:L,CONCATENATE("*",$C102,"*")),COUNTIF('Rink Duplications'!Q:Q,CONCATENATE("*",$C102,"*"))))</f>
        <v>1</v>
      </c>
      <c r="K102" s="16">
        <f>IF($C102="","",SUM(COUNTIF('Rink Duplications'!F:F,CONCATENATE("*",$C102,"*")),COUNTIF('Rink Duplications'!M:M,CONCATENATE("*",$C102,"*")),COUNTIF('Rink Duplications'!R:R,CONCATENATE("*",$C102,"*"))))</f>
        <v>0</v>
      </c>
      <c r="L102" s="16">
        <f>IF($C102="","",SUM(COUNTIF('Rink Duplications'!G:G,CONCATENATE("*",$C102,"*")),COUNTIF('Rink Duplications'!N:N,CONCATENATE("*",$C102,"*")),COUNTIF('Rink Duplications'!S:S,CONCATENATE("*",$C102,"*"))))</f>
        <v>0</v>
      </c>
      <c r="M102" s="16">
        <f>IF($C102="","",SUM(COUNTIF('Rink Duplications'!H:H,CONCATENATE("*",$C102,"*")),COUNTIF('Rink Duplications'!O:O,CONCATENATE("*",$C102,"*")),COUNTIF('Rink Duplications'!T:T,CONCATENATE("*",$C102,"*"))))</f>
        <v>2</v>
      </c>
      <c r="N102" s="55">
        <f t="shared" si="4"/>
        <v>1</v>
      </c>
    </row>
    <row r="103" spans="1:14">
      <c r="A103">
        <f>IF(ISNA(VLOOKUP(B103,Groups!B:D,3,FALSE)),IF(ISNA(VLOOKUP(B103,Groups!G:I,3,FALSE)),IF(ISNA(VLOOKUP(B103,Groups!L:N,3,FALSE)),IF(ISNA(VLOOKUP(B103,Groups!Q:S,3,FALSE)),IF(ISNA(VLOOKUP(B103,Groups!V:X,3,FALSE)),"",VLOOKUP(B103,Groups!V:X,3,FALSE)),VLOOKUP(B103,Groups!Q:S,3,FALSE)),VLOOKUP(B103,Groups!L:N,3,FALSE)),VLOOKUP(B103,Groups!G:I,3,FALSE)),VLOOKUP(B103,Groups!B:D,3,FALSE))</f>
        <v>109</v>
      </c>
      <c r="B103">
        <v>102</v>
      </c>
      <c r="C103" t="str">
        <f t="shared" si="5"/>
        <v>Tayla Bruce (New Zealand) &amp; Shannon McIlroy (New Zealand)</v>
      </c>
      <c r="D103" t="str">
        <f>VLOOKUP(C103,Players!N:O,2,FALSE)</f>
        <v>NZL</v>
      </c>
      <c r="E103" t="s">
        <v>530</v>
      </c>
      <c r="H103" s="16">
        <f>IF($C103="","",SUM(COUNTIF('Rink Duplications'!C:C,CONCATENATE("*",$C103,"*")),COUNTIF('Rink Duplications'!J:J,CONCATENATE("*",$C103,"*")),COUNTIF('Rink Duplications'!O:O,CONCATENATE("*",$C103,"*"))))</f>
        <v>0</v>
      </c>
      <c r="I103" s="16">
        <f>IF($C103="","",SUM(COUNTIF('Rink Duplications'!D:D,CONCATENATE("*",$C103,"*")),COUNTIF('Rink Duplications'!K:K,CONCATENATE("*",$C103,"*")),COUNTIF('Rink Duplications'!P:P,CONCATENATE("*",$C103,"*"))))</f>
        <v>1</v>
      </c>
      <c r="J103" s="16">
        <f>IF($C103="","",SUM(COUNTIF('Rink Duplications'!E:E,CONCATENATE("*",$C103,"*")),COUNTIF('Rink Duplications'!L:L,CONCATENATE("*",$C103,"*")),COUNTIF('Rink Duplications'!Q:Q,CONCATENATE("*",$C103,"*"))))</f>
        <v>1</v>
      </c>
      <c r="K103" s="16">
        <f>IF($C103="","",SUM(COUNTIF('Rink Duplications'!F:F,CONCATENATE("*",$C103,"*")),COUNTIF('Rink Duplications'!M:M,CONCATENATE("*",$C103,"*")),COUNTIF('Rink Duplications'!R:R,CONCATENATE("*",$C103,"*"))))</f>
        <v>2</v>
      </c>
      <c r="L103" s="16">
        <f>IF($C103="","",SUM(COUNTIF('Rink Duplications'!G:G,CONCATENATE("*",$C103,"*")),COUNTIF('Rink Duplications'!N:N,CONCATENATE("*",$C103,"*")),COUNTIF('Rink Duplications'!S:S,CONCATENATE("*",$C103,"*"))))</f>
        <v>0</v>
      </c>
      <c r="M103" s="16">
        <f>IF($C103="","",SUM(COUNTIF('Rink Duplications'!H:H,CONCATENATE("*",$C103,"*")),COUNTIF('Rink Duplications'!O:O,CONCATENATE("*",$C103,"*")),COUNTIF('Rink Duplications'!T:T,CONCATENATE("*",$C103,"*"))))</f>
        <v>1</v>
      </c>
      <c r="N103" s="55">
        <f t="shared" si="4"/>
        <v>1</v>
      </c>
    </row>
    <row r="104" spans="1:14">
      <c r="A104">
        <f>IF(ISNA(VLOOKUP(B104,Groups!B:D,3,FALSE)),IF(ISNA(VLOOKUP(B104,Groups!G:I,3,FALSE)),IF(ISNA(VLOOKUP(B104,Groups!L:N,3,FALSE)),IF(ISNA(VLOOKUP(B104,Groups!Q:S,3,FALSE)),IF(ISNA(VLOOKUP(B104,Groups!V:X,3,FALSE)),"",VLOOKUP(B104,Groups!V:X,3,FALSE)),VLOOKUP(B104,Groups!Q:S,3,FALSE)),VLOOKUP(B104,Groups!L:N,3,FALSE)),VLOOKUP(B104,Groups!G:I,3,FALSE)),VLOOKUP(B104,Groups!B:D,3,FALSE))</f>
        <v>104</v>
      </c>
      <c r="B104">
        <v>103</v>
      </c>
      <c r="C104" t="str">
        <f t="shared" si="5"/>
        <v>Rebecca McMillan (England ) &amp; Harry Goodwin (England )</v>
      </c>
      <c r="D104" t="str">
        <f>VLOOKUP(C104,Players!N:O,2,FALSE)</f>
        <v>ENG</v>
      </c>
      <c r="E104" t="s">
        <v>530</v>
      </c>
      <c r="H104" s="16">
        <f>IF($C104="","",SUM(COUNTIF('Rink Duplications'!C:C,CONCATENATE("*",$C104,"*")),COUNTIF('Rink Duplications'!J:J,CONCATENATE("*",$C104,"*")),COUNTIF('Rink Duplications'!O:O,CONCATENATE("*",$C104,"*"))))</f>
        <v>2</v>
      </c>
      <c r="I104" s="16">
        <f>IF($C104="","",SUM(COUNTIF('Rink Duplications'!D:D,CONCATENATE("*",$C104,"*")),COUNTIF('Rink Duplications'!K:K,CONCATENATE("*",$C104,"*")),COUNTIF('Rink Duplications'!P:P,CONCATENATE("*",$C104,"*"))))</f>
        <v>0</v>
      </c>
      <c r="J104" s="16">
        <f>IF($C104="","",SUM(COUNTIF('Rink Duplications'!E:E,CONCATENATE("*",$C104,"*")),COUNTIF('Rink Duplications'!L:L,CONCATENATE("*",$C104,"*")),COUNTIF('Rink Duplications'!Q:Q,CONCATENATE("*",$C104,"*"))))</f>
        <v>0</v>
      </c>
      <c r="K104" s="16">
        <f>IF($C104="","",SUM(COUNTIF('Rink Duplications'!F:F,CONCATENATE("*",$C104,"*")),COUNTIF('Rink Duplications'!M:M,CONCATENATE("*",$C104,"*")),COUNTIF('Rink Duplications'!R:R,CONCATENATE("*",$C104,"*"))))</f>
        <v>2</v>
      </c>
      <c r="L104" s="16">
        <f>IF($C104="","",SUM(COUNTIF('Rink Duplications'!G:G,CONCATENATE("*",$C104,"*")),COUNTIF('Rink Duplications'!N:N,CONCATENATE("*",$C104,"*")),COUNTIF('Rink Duplications'!S:S,CONCATENATE("*",$C104,"*"))))</f>
        <v>1</v>
      </c>
      <c r="M104" s="16">
        <f>IF($C104="","",SUM(COUNTIF('Rink Duplications'!H:H,CONCATENATE("*",$C104,"*")),COUNTIF('Rink Duplications'!O:O,CONCATENATE("*",$C104,"*")),COUNTIF('Rink Duplications'!T:T,CONCATENATE("*",$C104,"*"))))</f>
        <v>0</v>
      </c>
      <c r="N104" s="55">
        <f t="shared" si="4"/>
        <v>1</v>
      </c>
    </row>
    <row r="105" spans="1:14">
      <c r="A105">
        <f>IF(ISNA(VLOOKUP(B105,Groups!B:D,3,FALSE)),IF(ISNA(VLOOKUP(B105,Groups!G:I,3,FALSE)),IF(ISNA(VLOOKUP(B105,Groups!L:N,3,FALSE)),IF(ISNA(VLOOKUP(B105,Groups!Q:S,3,FALSE)),IF(ISNA(VLOOKUP(B105,Groups!V:X,3,FALSE)),"",VLOOKUP(B105,Groups!V:X,3,FALSE)),VLOOKUP(B105,Groups!Q:S,3,FALSE)),VLOOKUP(B105,Groups!L:N,3,FALSE)),VLOOKUP(B105,Groups!G:I,3,FALSE)),VLOOKUP(B105,Groups!B:D,3,FALSE))</f>
        <v>107</v>
      </c>
      <c r="B105">
        <v>104</v>
      </c>
      <c r="C105" t="str">
        <f t="shared" si="5"/>
        <v>Lee Beng Hua (May) (Singapore ) &amp; Chiu Pok Man (Singapore )</v>
      </c>
      <c r="D105" t="str">
        <f>VLOOKUP(C105,Players!N:O,2,FALSE)</f>
        <v>SGP</v>
      </c>
      <c r="E105" t="s">
        <v>530</v>
      </c>
      <c r="H105" s="16">
        <f>IF($C105="","",SUM(COUNTIF('Rink Duplications'!C:C,CONCATENATE("*",$C105,"*")),COUNTIF('Rink Duplications'!J:J,CONCATENATE("*",$C105,"*")),COUNTIF('Rink Duplications'!O:O,CONCATENATE("*",$C105,"*"))))</f>
        <v>0</v>
      </c>
      <c r="I105" s="16">
        <f>IF($C105="","",SUM(COUNTIF('Rink Duplications'!D:D,CONCATENATE("*",$C105,"*")),COUNTIF('Rink Duplications'!K:K,CONCATENATE("*",$C105,"*")),COUNTIF('Rink Duplications'!P:P,CONCATENATE("*",$C105,"*"))))</f>
        <v>1</v>
      </c>
      <c r="J105" s="16">
        <f>IF($C105="","",SUM(COUNTIF('Rink Duplications'!E:E,CONCATENATE("*",$C105,"*")),COUNTIF('Rink Duplications'!L:L,CONCATENATE("*",$C105,"*")),COUNTIF('Rink Duplications'!Q:Q,CONCATENATE("*",$C105,"*"))))</f>
        <v>1</v>
      </c>
      <c r="K105" s="16">
        <f>IF($C105="","",SUM(COUNTIF('Rink Duplications'!F:F,CONCATENATE("*",$C105,"*")),COUNTIF('Rink Duplications'!M:M,CONCATENATE("*",$C105,"*")),COUNTIF('Rink Duplications'!R:R,CONCATENATE("*",$C105,"*"))))</f>
        <v>0</v>
      </c>
      <c r="L105" s="16">
        <f>IF($C105="","",SUM(COUNTIF('Rink Duplications'!G:G,CONCATENATE("*",$C105,"*")),COUNTIF('Rink Duplications'!N:N,CONCATENATE("*",$C105,"*")),COUNTIF('Rink Duplications'!S:S,CONCATENATE("*",$C105,"*"))))</f>
        <v>1</v>
      </c>
      <c r="M105" s="16">
        <f>IF($C105="","",SUM(COUNTIF('Rink Duplications'!H:H,CONCATENATE("*",$C105,"*")),COUNTIF('Rink Duplications'!O:O,CONCATENATE("*",$C105,"*")),COUNTIF('Rink Duplications'!T:T,CONCATENATE("*",$C105,"*"))))</f>
        <v>2</v>
      </c>
      <c r="N105" s="55">
        <f t="shared" si="4"/>
        <v>2</v>
      </c>
    </row>
    <row r="106" spans="1:14">
      <c r="A106">
        <f>IF(ISNA(VLOOKUP(B106,Groups!B:D,3,FALSE)),IF(ISNA(VLOOKUP(B106,Groups!G:I,3,FALSE)),IF(ISNA(VLOOKUP(B106,Groups!L:N,3,FALSE)),IF(ISNA(VLOOKUP(B106,Groups!Q:S,3,FALSE)),IF(ISNA(VLOOKUP(B106,Groups!V:X,3,FALSE)),"",VLOOKUP(B106,Groups!V:X,3,FALSE)),VLOOKUP(B106,Groups!Q:S,3,FALSE)),VLOOKUP(B106,Groups!L:N,3,FALSE)),VLOOKUP(B106,Groups!G:I,3,FALSE)),VLOOKUP(B106,Groups!B:D,3,FALSE))</f>
        <v>108</v>
      </c>
      <c r="B106">
        <v>105</v>
      </c>
      <c r="C106" t="str">
        <f t="shared" si="5"/>
        <v>Rosemary Ogier (Guernsey ) &amp; Jason Greenslade (Guernsey )</v>
      </c>
      <c r="D106" t="str">
        <f>VLOOKUP(C106,Players!N:O,2,FALSE)</f>
        <v>GGY</v>
      </c>
      <c r="E106" t="s">
        <v>531</v>
      </c>
      <c r="H106" s="16">
        <f>IF($C106="","",SUM(COUNTIF('Rink Duplications'!C:C,CONCATENATE("*",$C106,"*")),COUNTIF('Rink Duplications'!J:J,CONCATENATE("*",$C106,"*")),COUNTIF('Rink Duplications'!O:O,CONCATENATE("*",$C106,"*"))))</f>
        <v>0</v>
      </c>
      <c r="I106" s="16">
        <f>IF($C106="","",SUM(COUNTIF('Rink Duplications'!D:D,CONCATENATE("*",$C106,"*")),COUNTIF('Rink Duplications'!K:K,CONCATENATE("*",$C106,"*")),COUNTIF('Rink Duplications'!P:P,CONCATENATE("*",$C106,"*"))))</f>
        <v>0</v>
      </c>
      <c r="J106" s="16">
        <f>IF($C106="","",SUM(COUNTIF('Rink Duplications'!E:E,CONCATENATE("*",$C106,"*")),COUNTIF('Rink Duplications'!L:L,CONCATENATE("*",$C106,"*")),COUNTIF('Rink Duplications'!Q:Q,CONCATENATE("*",$C106,"*"))))</f>
        <v>2</v>
      </c>
      <c r="K106" s="16">
        <f>IF($C106="","",SUM(COUNTIF('Rink Duplications'!F:F,CONCATENATE("*",$C106,"*")),COUNTIF('Rink Duplications'!M:M,CONCATENATE("*",$C106,"*")),COUNTIF('Rink Duplications'!R:R,CONCATENATE("*",$C106,"*"))))</f>
        <v>1</v>
      </c>
      <c r="L106" s="16">
        <f>IF($C106="","",SUM(COUNTIF('Rink Duplications'!G:G,CONCATENATE("*",$C106,"*")),COUNTIF('Rink Duplications'!N:N,CONCATENATE("*",$C106,"*")),COUNTIF('Rink Duplications'!S:S,CONCATENATE("*",$C106,"*"))))</f>
        <v>2</v>
      </c>
      <c r="M106" s="16">
        <f>IF($C106="","",SUM(COUNTIF('Rink Duplications'!H:H,CONCATENATE("*",$C106,"*")),COUNTIF('Rink Duplications'!O:O,CONCATENATE("*",$C106,"*")),COUNTIF('Rink Duplications'!T:T,CONCATENATE("*",$C106,"*"))))</f>
        <v>0</v>
      </c>
      <c r="N106" s="55">
        <f t="shared" si="4"/>
        <v>2</v>
      </c>
    </row>
    <row r="107" spans="1:14">
      <c r="A107">
        <f>IF(ISNA(VLOOKUP(B107,Groups!B:D,3,FALSE)),IF(ISNA(VLOOKUP(B107,Groups!G:I,3,FALSE)),IF(ISNA(VLOOKUP(B107,Groups!L:N,3,FALSE)),IF(ISNA(VLOOKUP(B107,Groups!Q:S,3,FALSE)),IF(ISNA(VLOOKUP(B107,Groups!V:X,3,FALSE)),"",VLOOKUP(B107,Groups!V:X,3,FALSE)),VLOOKUP(B107,Groups!Q:S,3,FALSE)),VLOOKUP(B107,Groups!L:N,3,FALSE)),VLOOKUP(B107,Groups!G:I,3,FALSE)),VLOOKUP(B107,Groups!B:D,3,FALSE))</f>
        <v>87</v>
      </c>
      <c r="B107">
        <v>106</v>
      </c>
      <c r="C107" t="str">
        <f t="shared" si="5"/>
        <v>Keiko Kurohara (Japan ) &amp; Hisaharu Satou (Japan )</v>
      </c>
      <c r="D107" t="str">
        <f>VLOOKUP(C107,Players!N:O,2,FALSE)</f>
        <v>JPN</v>
      </c>
      <c r="E107" t="s">
        <v>531</v>
      </c>
      <c r="H107" s="16">
        <f>IF($C107="","",SUM(COUNTIF('Rink Duplications'!C:C,CONCATENATE("*",$C107,"*")),COUNTIF('Rink Duplications'!J:J,CONCATENATE("*",$C107,"*")),COUNTIF('Rink Duplications'!O:O,CONCATENATE("*",$C107,"*"))))</f>
        <v>0</v>
      </c>
      <c r="I107" s="16">
        <f>IF($C107="","",SUM(COUNTIF('Rink Duplications'!D:D,CONCATENATE("*",$C107,"*")),COUNTIF('Rink Duplications'!K:K,CONCATENATE("*",$C107,"*")),COUNTIF('Rink Duplications'!P:P,CONCATENATE("*",$C107,"*"))))</f>
        <v>1</v>
      </c>
      <c r="J107" s="16">
        <f>IF($C107="","",SUM(COUNTIF('Rink Duplications'!E:E,CONCATENATE("*",$C107,"*")),COUNTIF('Rink Duplications'!L:L,CONCATENATE("*",$C107,"*")),COUNTIF('Rink Duplications'!Q:Q,CONCATENATE("*",$C107,"*"))))</f>
        <v>1</v>
      </c>
      <c r="K107" s="16">
        <f>IF($C107="","",SUM(COUNTIF('Rink Duplications'!F:F,CONCATENATE("*",$C107,"*")),COUNTIF('Rink Duplications'!M:M,CONCATENATE("*",$C107,"*")),COUNTIF('Rink Duplications'!R:R,CONCATENATE("*",$C107,"*"))))</f>
        <v>1</v>
      </c>
      <c r="L107" s="16">
        <f>IF($C107="","",SUM(COUNTIF('Rink Duplications'!G:G,CONCATENATE("*",$C107,"*")),COUNTIF('Rink Duplications'!N:N,CONCATENATE("*",$C107,"*")),COUNTIF('Rink Duplications'!S:S,CONCATENATE("*",$C107,"*"))))</f>
        <v>1</v>
      </c>
      <c r="M107" s="16">
        <f>IF($C107="","",SUM(COUNTIF('Rink Duplications'!H:H,CONCATENATE("*",$C107,"*")),COUNTIF('Rink Duplications'!O:O,CONCATENATE("*",$C107,"*")),COUNTIF('Rink Duplications'!T:T,CONCATENATE("*",$C107,"*"))))</f>
        <v>1</v>
      </c>
      <c r="N107" s="55">
        <f t="shared" si="4"/>
        <v>2</v>
      </c>
    </row>
    <row r="108" spans="1:14">
      <c r="A108">
        <f>IF(ISNA(VLOOKUP(B108,Groups!B:D,3,FALSE)),IF(ISNA(VLOOKUP(B108,Groups!G:I,3,FALSE)),IF(ISNA(VLOOKUP(B108,Groups!L:N,3,FALSE)),IF(ISNA(VLOOKUP(B108,Groups!Q:S,3,FALSE)),IF(ISNA(VLOOKUP(B108,Groups!V:X,3,FALSE)),"",VLOOKUP(B108,Groups!V:X,3,FALSE)),VLOOKUP(B108,Groups!Q:S,3,FALSE)),VLOOKUP(B108,Groups!L:N,3,FALSE)),VLOOKUP(B108,Groups!G:I,3,FALSE)),VLOOKUP(B108,Groups!B:D,3,FALSE))</f>
        <v>86</v>
      </c>
      <c r="B108">
        <v>107</v>
      </c>
      <c r="C108" t="str">
        <f t="shared" si="5"/>
        <v>Esme Haley (South Africa ) &amp; Jason Lee Evans (South Africa )</v>
      </c>
      <c r="D108" t="str">
        <f>VLOOKUP(C108,Players!N:O,2,FALSE)</f>
        <v>RSA</v>
      </c>
      <c r="E108" t="s">
        <v>531</v>
      </c>
      <c r="H108" s="16">
        <f>IF($C108="","",SUM(COUNTIF('Rink Duplications'!C:C,CONCATENATE("*",$C108,"*")),COUNTIF('Rink Duplications'!J:J,CONCATENATE("*",$C108,"*")),COUNTIF('Rink Duplications'!O:O,CONCATENATE("*",$C108,"*"))))</f>
        <v>1</v>
      </c>
      <c r="I108" s="16">
        <f>IF($C108="","",SUM(COUNTIF('Rink Duplications'!D:D,CONCATENATE("*",$C108,"*")),COUNTIF('Rink Duplications'!K:K,CONCATENATE("*",$C108,"*")),COUNTIF('Rink Duplications'!P:P,CONCATENATE("*",$C108,"*"))))</f>
        <v>0</v>
      </c>
      <c r="J108" s="16">
        <f>IF($C108="","",SUM(COUNTIF('Rink Duplications'!E:E,CONCATENATE("*",$C108,"*")),COUNTIF('Rink Duplications'!L:L,CONCATENATE("*",$C108,"*")),COUNTIF('Rink Duplications'!Q:Q,CONCATENATE("*",$C108,"*"))))</f>
        <v>0</v>
      </c>
      <c r="K108" s="16">
        <f>IF($C108="","",SUM(COUNTIF('Rink Duplications'!F:F,CONCATENATE("*",$C108,"*")),COUNTIF('Rink Duplications'!M:M,CONCATENATE("*",$C108,"*")),COUNTIF('Rink Duplications'!R:R,CONCATENATE("*",$C108,"*"))))</f>
        <v>1</v>
      </c>
      <c r="L108" s="16">
        <f>IF($C108="","",SUM(COUNTIF('Rink Duplications'!G:G,CONCATENATE("*",$C108,"*")),COUNTIF('Rink Duplications'!N:N,CONCATENATE("*",$C108,"*")),COUNTIF('Rink Duplications'!S:S,CONCATENATE("*",$C108,"*"))))</f>
        <v>1</v>
      </c>
      <c r="M108" s="16">
        <f>IF($C108="","",SUM(COUNTIF('Rink Duplications'!H:H,CONCATENATE("*",$C108,"*")),COUNTIF('Rink Duplications'!O:O,CONCATENATE("*",$C108,"*")),COUNTIF('Rink Duplications'!T:T,CONCATENATE("*",$C108,"*"))))</f>
        <v>2</v>
      </c>
      <c r="N108" s="55">
        <f t="shared" si="4"/>
        <v>1</v>
      </c>
    </row>
    <row r="109" spans="1:14">
      <c r="A109">
        <f>IF(ISNA(VLOOKUP(B109,Groups!B:D,3,FALSE)),IF(ISNA(VLOOKUP(B109,Groups!G:I,3,FALSE)),IF(ISNA(VLOOKUP(B109,Groups!L:N,3,FALSE)),IF(ISNA(VLOOKUP(B109,Groups!Q:S,3,FALSE)),IF(ISNA(VLOOKUP(B109,Groups!V:X,3,FALSE)),"",VLOOKUP(B109,Groups!V:X,3,FALSE)),VLOOKUP(B109,Groups!Q:S,3,FALSE)),VLOOKUP(B109,Groups!L:N,3,FALSE)),VLOOKUP(B109,Groups!G:I,3,FALSE)),VLOOKUP(B109,Groups!B:D,3,FALSE))</f>
        <v>110</v>
      </c>
      <c r="B109">
        <v>108</v>
      </c>
      <c r="C109" t="str">
        <f t="shared" si="5"/>
        <v>Lisa Bonsor (Spain) &amp; Peter Bonsor (Spain)</v>
      </c>
      <c r="D109" t="str">
        <f>VLOOKUP(C109,Players!N:O,2,FALSE)</f>
        <v>ESP</v>
      </c>
      <c r="E109" t="s">
        <v>531</v>
      </c>
      <c r="H109" s="16">
        <f>IF($C109="","",SUM(COUNTIF('Rink Duplications'!C:C,CONCATENATE("*",$C109,"*")),COUNTIF('Rink Duplications'!J:J,CONCATENATE("*",$C109,"*")),COUNTIF('Rink Duplications'!O:O,CONCATENATE("*",$C109,"*"))))</f>
        <v>1</v>
      </c>
      <c r="I109" s="16">
        <f>IF($C109="","",SUM(COUNTIF('Rink Duplications'!D:D,CONCATENATE("*",$C109,"*")),COUNTIF('Rink Duplications'!K:K,CONCATENATE("*",$C109,"*")),COUNTIF('Rink Duplications'!P:P,CONCATENATE("*",$C109,"*"))))</f>
        <v>0</v>
      </c>
      <c r="J109" s="16">
        <f>IF($C109="","",SUM(COUNTIF('Rink Duplications'!E:E,CONCATENATE("*",$C109,"*")),COUNTIF('Rink Duplications'!L:L,CONCATENATE("*",$C109,"*")),COUNTIF('Rink Duplications'!Q:Q,CONCATENATE("*",$C109,"*"))))</f>
        <v>2</v>
      </c>
      <c r="K109" s="16">
        <f>IF($C109="","",SUM(COUNTIF('Rink Duplications'!F:F,CONCATENATE("*",$C109,"*")),COUNTIF('Rink Duplications'!M:M,CONCATENATE("*",$C109,"*")),COUNTIF('Rink Duplications'!R:R,CONCATENATE("*",$C109,"*"))))</f>
        <v>1</v>
      </c>
      <c r="L109" s="16">
        <f>IF($C109="","",SUM(COUNTIF('Rink Duplications'!G:G,CONCATENATE("*",$C109,"*")),COUNTIF('Rink Duplications'!N:N,CONCATENATE("*",$C109,"*")),COUNTIF('Rink Duplications'!S:S,CONCATENATE("*",$C109,"*"))))</f>
        <v>0</v>
      </c>
      <c r="M109" s="16">
        <f>IF($C109="","",SUM(COUNTIF('Rink Duplications'!H:H,CONCATENATE("*",$C109,"*")),COUNTIF('Rink Duplications'!O:O,CONCATENATE("*",$C109,"*")),COUNTIF('Rink Duplications'!T:T,CONCATENATE("*",$C109,"*"))))</f>
        <v>1</v>
      </c>
      <c r="N109" s="55">
        <f t="shared" si="4"/>
        <v>0</v>
      </c>
    </row>
    <row r="110" spans="1:14">
      <c r="A110">
        <f>IF(ISNA(VLOOKUP(B110,Groups!B:D,3,FALSE)),IF(ISNA(VLOOKUP(B110,Groups!G:I,3,FALSE)),IF(ISNA(VLOOKUP(B110,Groups!L:N,3,FALSE)),IF(ISNA(VLOOKUP(B110,Groups!Q:S,3,FALSE)),IF(ISNA(VLOOKUP(B110,Groups!V:X,3,FALSE)),"",VLOOKUP(B110,Groups!V:X,3,FALSE)),VLOOKUP(B110,Groups!Q:S,3,FALSE)),VLOOKUP(B110,Groups!L:N,3,FALSE)),VLOOKUP(B110,Groups!G:I,3,FALSE)),VLOOKUP(B110,Groups!B:D,3,FALSE))</f>
        <v>101</v>
      </c>
      <c r="B110">
        <v>109</v>
      </c>
      <c r="C110" t="str">
        <f t="shared" si="5"/>
        <v>Julie Forrest (Defending Champion) &amp; Michael Stepney (Scotland)</v>
      </c>
      <c r="D110" t="str">
        <f>VLOOKUP(C110,Players!N:O,2,FALSE)</f>
        <v>SCO</v>
      </c>
      <c r="E110" t="s">
        <v>531</v>
      </c>
      <c r="H110" s="16">
        <f>IF($C110="","",SUM(COUNTIF('Rink Duplications'!C:C,CONCATENATE("*",$C110,"*")),COUNTIF('Rink Duplications'!J:J,CONCATENATE("*",$C110,"*")),COUNTIF('Rink Duplications'!O:O,CONCATENATE("*",$C110,"*"))))</f>
        <v>1</v>
      </c>
      <c r="I110" s="16">
        <f>IF($C110="","",SUM(COUNTIF('Rink Duplications'!D:D,CONCATENATE("*",$C110,"*")),COUNTIF('Rink Duplications'!K:K,CONCATENATE("*",$C110,"*")),COUNTIF('Rink Duplications'!P:P,CONCATENATE("*",$C110,"*"))))</f>
        <v>0</v>
      </c>
      <c r="J110" s="16">
        <f>IF($C110="","",SUM(COUNTIF('Rink Duplications'!E:E,CONCATENATE("*",$C110,"*")),COUNTIF('Rink Duplications'!L:L,CONCATENATE("*",$C110,"*")),COUNTIF('Rink Duplications'!Q:Q,CONCATENATE("*",$C110,"*"))))</f>
        <v>0</v>
      </c>
      <c r="K110" s="16">
        <f>IF($C110="","",SUM(COUNTIF('Rink Duplications'!F:F,CONCATENATE("*",$C110,"*")),COUNTIF('Rink Duplications'!M:M,CONCATENATE("*",$C110,"*")),COUNTIF('Rink Duplications'!R:R,CONCATENATE("*",$C110,"*"))))</f>
        <v>1</v>
      </c>
      <c r="L110" s="16">
        <f>IF($C110="","",SUM(COUNTIF('Rink Duplications'!G:G,CONCATENATE("*",$C110,"*")),COUNTIF('Rink Duplications'!N:N,CONCATENATE("*",$C110,"*")),COUNTIF('Rink Duplications'!S:S,CONCATENATE("*",$C110,"*"))))</f>
        <v>2</v>
      </c>
      <c r="M110" s="16">
        <f>IF($C110="","",SUM(COUNTIF('Rink Duplications'!H:H,CONCATENATE("*",$C110,"*")),COUNTIF('Rink Duplications'!O:O,CONCATENATE("*",$C110,"*")),COUNTIF('Rink Duplications'!T:T,CONCATENATE("*",$C110,"*"))))</f>
        <v>1</v>
      </c>
      <c r="N110" s="55">
        <f t="shared" si="4"/>
        <v>2</v>
      </c>
    </row>
    <row r="111" spans="1:14">
      <c r="A111">
        <f>IF(ISNA(VLOOKUP(B111,Groups!B:D,3,FALSE)),IF(ISNA(VLOOKUP(B111,Groups!G:I,3,FALSE)),IF(ISNA(VLOOKUP(B111,Groups!L:N,3,FALSE)),IF(ISNA(VLOOKUP(B111,Groups!Q:S,3,FALSE)),IF(ISNA(VLOOKUP(B111,Groups!V:X,3,FALSE)),"",VLOOKUP(B111,Groups!V:X,3,FALSE)),VLOOKUP(B111,Groups!Q:S,3,FALSE)),VLOOKUP(B111,Groups!L:N,3,FALSE)),VLOOKUP(B111,Groups!G:I,3,FALSE)),VLOOKUP(B111,Groups!B:D,3,FALSE))</f>
        <v>85</v>
      </c>
      <c r="B111">
        <v>110</v>
      </c>
      <c r="C111" t="str">
        <f t="shared" si="5"/>
        <v>Rahsan Akar (Turkiye) &amp; Ozkan Akar (Turkiye)</v>
      </c>
      <c r="D111" t="str">
        <f>VLOOKUP(C111,Players!N:O,2,FALSE)</f>
        <v>TUR</v>
      </c>
      <c r="E111" t="s">
        <v>531</v>
      </c>
      <c r="H111" s="16">
        <f>IF($C111="","",SUM(COUNTIF('Rink Duplications'!C:C,CONCATENATE("*",$C111,"*")),COUNTIF('Rink Duplications'!J:J,CONCATENATE("*",$C111,"*")),COUNTIF('Rink Duplications'!O:O,CONCATENATE("*",$C111,"*"))))</f>
        <v>1</v>
      </c>
      <c r="I111" s="16">
        <f>IF($C111="","",SUM(COUNTIF('Rink Duplications'!D:D,CONCATENATE("*",$C111,"*")),COUNTIF('Rink Duplications'!K:K,CONCATENATE("*",$C111,"*")),COUNTIF('Rink Duplications'!P:P,CONCATENATE("*",$C111,"*"))))</f>
        <v>1</v>
      </c>
      <c r="J111" s="16">
        <f>IF($C111="","",SUM(COUNTIF('Rink Duplications'!E:E,CONCATENATE("*",$C111,"*")),COUNTIF('Rink Duplications'!L:L,CONCATENATE("*",$C111,"*")),COUNTIF('Rink Duplications'!Q:Q,CONCATENATE("*",$C111,"*"))))</f>
        <v>1</v>
      </c>
      <c r="K111" s="16">
        <f>IF($C111="","",SUM(COUNTIF('Rink Duplications'!F:F,CONCATENATE("*",$C111,"*")),COUNTIF('Rink Duplications'!M:M,CONCATENATE("*",$C111,"*")),COUNTIF('Rink Duplications'!R:R,CONCATENATE("*",$C111,"*"))))</f>
        <v>1</v>
      </c>
      <c r="L111" s="16">
        <f>IF($C111="","",SUM(COUNTIF('Rink Duplications'!G:G,CONCATENATE("*",$C111,"*")),COUNTIF('Rink Duplications'!N:N,CONCATENATE("*",$C111,"*")),COUNTIF('Rink Duplications'!S:S,CONCATENATE("*",$C111,"*"))))</f>
        <v>0</v>
      </c>
      <c r="M111" s="16">
        <f>IF($C111="","",SUM(COUNTIF('Rink Duplications'!H:H,CONCATENATE("*",$C111,"*")),COUNTIF('Rink Duplications'!O:O,CONCATENATE("*",$C111,"*")),COUNTIF('Rink Duplications'!T:T,CONCATENATE("*",$C111,"*"))))</f>
        <v>1</v>
      </c>
      <c r="N111" s="55">
        <f t="shared" si="4"/>
        <v>1</v>
      </c>
    </row>
    <row r="114" spans="2:3">
      <c r="B114">
        <v>200</v>
      </c>
      <c r="C114" t="s">
        <v>538</v>
      </c>
    </row>
    <row r="115" spans="2:3">
      <c r="B115">
        <v>201</v>
      </c>
      <c r="C115" t="s">
        <v>539</v>
      </c>
    </row>
    <row r="116" spans="2:3">
      <c r="B116">
        <v>202</v>
      </c>
      <c r="C116" t="s">
        <v>540</v>
      </c>
    </row>
    <row r="117" spans="2:3">
      <c r="B117">
        <v>203</v>
      </c>
      <c r="C117" t="s">
        <v>541</v>
      </c>
    </row>
    <row r="118" spans="2:3">
      <c r="B118">
        <v>210</v>
      </c>
      <c r="C118" t="s">
        <v>542</v>
      </c>
    </row>
    <row r="119" spans="2:3">
      <c r="B119">
        <v>211</v>
      </c>
      <c r="C119" t="s">
        <v>543</v>
      </c>
    </row>
    <row r="120" spans="2:3">
      <c r="B120">
        <v>212</v>
      </c>
      <c r="C120" t="s">
        <v>544</v>
      </c>
    </row>
    <row r="121" spans="2:3">
      <c r="B121">
        <v>213</v>
      </c>
      <c r="C121" t="s">
        <v>545</v>
      </c>
    </row>
    <row r="122" spans="2:3">
      <c r="B122">
        <v>220</v>
      </c>
      <c r="C122" t="s">
        <v>546</v>
      </c>
    </row>
    <row r="123" spans="2:3">
      <c r="B123">
        <v>221</v>
      </c>
      <c r="C123" t="s">
        <v>547</v>
      </c>
    </row>
    <row r="124" spans="2:3">
      <c r="B124">
        <v>222</v>
      </c>
      <c r="C124" t="s">
        <v>548</v>
      </c>
    </row>
    <row r="125" spans="2:3">
      <c r="B125">
        <v>223</v>
      </c>
      <c r="C125" t="s">
        <v>549</v>
      </c>
    </row>
  </sheetData>
  <autoFilter ref="A1:N111" xr:uid="{B6A06ED4-9500-4024-A234-18B6CD50A9CF}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4D33E-08E9-47B2-9FBD-33B37F84FDEC}">
  <dimension ref="C3:AK21"/>
  <sheetViews>
    <sheetView workbookViewId="0">
      <selection activeCell="C18" sqref="C18"/>
    </sheetView>
  </sheetViews>
  <sheetFormatPr defaultRowHeight="15"/>
  <sheetData>
    <row r="3" spans="3:37">
      <c r="C3" t="str">
        <f>IF(AND('Match Check for 5 groups'!C3="Yes",'ReverseMatch Check for 5 groups'!C3="Yes"),"Yes",IF(AND('Match Check for 5 groups'!C3="",'ReverseMatch Check for 5 groups'!C3=""),"No",""))</f>
        <v>No</v>
      </c>
      <c r="E3" t="str">
        <f>IF(AND('Match Check for 5 groups'!E3="Yes",'ReverseMatch Check for 5 groups'!E3="Yes"),"Yes",IF(AND('Match Check for 5 groups'!E3="",'ReverseMatch Check for 5 groups'!E3=""),"No",""))</f>
        <v>No</v>
      </c>
      <c r="G3" t="str">
        <f>IF(AND('Match Check for 5 groups'!G3="Yes",'ReverseMatch Check for 5 groups'!G3="Yes"),"Yes",IF(AND('Match Check for 5 groups'!G3="",'ReverseMatch Check for 5 groups'!G3=""),"No",""))</f>
        <v>No</v>
      </c>
      <c r="I3" t="str">
        <f>IF(AND('Match Check for 5 groups'!I3="Yes",'ReverseMatch Check for 5 groups'!I3="Yes"),"Yes",IF(AND('Match Check for 5 groups'!I3="",'ReverseMatch Check for 5 groups'!I3=""),"No",""))</f>
        <v>No</v>
      </c>
      <c r="K3" t="str">
        <f>IF(AND('Match Check for 5 groups'!K3="Yes",'ReverseMatch Check for 5 groups'!K3="Yes"),"Yes",IF(AND('Match Check for 5 groups'!K3="",'ReverseMatch Check for 5 groups'!K3=""),"No",""))</f>
        <v>No</v>
      </c>
      <c r="P3" t="str">
        <f>IF(AND('Match Check for 5 groups'!P3="Yes",'ReverseMatch Check for 5 groups'!P3="Yes"),"Yes",IF(AND('Match Check for 5 groups'!P3="",'ReverseMatch Check for 5 groups'!P3=""),"No",""))</f>
        <v>No</v>
      </c>
      <c r="R3" t="str">
        <f>IF(AND('Match Check for 5 groups'!R3="Yes",'ReverseMatch Check for 5 groups'!R3="Yes"),"Yes",IF(AND('Match Check for 5 groups'!R3="",'ReverseMatch Check for 5 groups'!R3=""),"No",""))</f>
        <v>No</v>
      </c>
      <c r="T3" t="str">
        <f>IF(AND('Match Check for 5 groups'!T3="Yes",'ReverseMatch Check for 5 groups'!T3="Yes"),"Yes",IF(AND('Match Check for 5 groups'!T3="",'ReverseMatch Check for 5 groups'!T3=""),"No",""))</f>
        <v>No</v>
      </c>
      <c r="V3" t="str">
        <f>IF(AND('Match Check for 5 groups'!V3="Yes",'ReverseMatch Check for 5 groups'!V3="Yes"),"Yes",IF(AND('Match Check for 5 groups'!V3="",'ReverseMatch Check for 5 groups'!V3=""),"No",""))</f>
        <v>No</v>
      </c>
      <c r="X3" t="str">
        <f>IF(AND('Match Check for 5 groups'!X3="Yes",'ReverseMatch Check for 5 groups'!X3="Yes"),"Yes",IF(AND('Match Check for 5 groups'!X3="",'ReverseMatch Check for 5 groups'!X3=""),"No",""))</f>
        <v>No</v>
      </c>
      <c r="AC3" t="str">
        <f>IF(AND('Match Check for 5 groups'!AC3="Yes",'ReverseMatch Check for 5 groups'!AC3="Yes"),"Yes",IF(AND('Match Check for 5 groups'!AC3="",'ReverseMatch Check for 5 groups'!AC3=""),"No",""))</f>
        <v>No</v>
      </c>
      <c r="AE3" t="str">
        <f>IF(AND('Match Check for 5 groups'!AE3="Yes",'ReverseMatch Check for 5 groups'!AE3="Yes"),"Yes",IF(AND('Match Check for 5 groups'!AE3="",'ReverseMatch Check for 5 groups'!AE3=""),"No",""))</f>
        <v>No</v>
      </c>
      <c r="AG3" t="str">
        <f>IF(AND('Match Check for 5 groups'!AG3="Yes",'ReverseMatch Check for 5 groups'!AG3="Yes"),"Yes",IF(AND('Match Check for 5 groups'!AG3="",'ReverseMatch Check for 5 groups'!AG3=""),"No",""))</f>
        <v>No</v>
      </c>
      <c r="AI3" t="str">
        <f>IF(AND('Match Check for 5 groups'!AI3="Yes",'ReverseMatch Check for 5 groups'!AI3="Yes"),"Yes",IF(AND('Match Check for 5 groups'!AI3="",'ReverseMatch Check for 5 groups'!AI3=""),"No",""))</f>
        <v>No</v>
      </c>
      <c r="AK3" t="str">
        <f>IF(AND('Match Check for 5 groups'!AK3="Yes",'ReverseMatch Check for 5 groups'!AK3="Yes"),"Yes",IF(AND('Match Check for 5 groups'!AK3="",'ReverseMatch Check for 5 groups'!AK3=""),"No",""))</f>
        <v>No</v>
      </c>
    </row>
    <row r="4" spans="3:37">
      <c r="C4" t="str">
        <f>IF(AND('Match Check for 5 groups'!C4="Yes",'ReverseMatch Check for 5 groups'!C4="Yes"),"Yes",IF(AND('Match Check for 5 groups'!C4="",'ReverseMatch Check for 5 groups'!C4=""),"No",""))</f>
        <v>No</v>
      </c>
      <c r="E4" t="str">
        <f>IF(AND('Match Check for 5 groups'!E4="Yes",'ReverseMatch Check for 5 groups'!E4="Yes"),"Yes",IF(AND('Match Check for 5 groups'!E4="",'ReverseMatch Check for 5 groups'!E4=""),"No",""))</f>
        <v>No</v>
      </c>
      <c r="G4" t="str">
        <f>IF(AND('Match Check for 5 groups'!G4="Yes",'ReverseMatch Check for 5 groups'!G4="Yes"),"Yes",IF(AND('Match Check for 5 groups'!G4="",'ReverseMatch Check for 5 groups'!G4=""),"No",""))</f>
        <v>No</v>
      </c>
      <c r="I4" t="str">
        <f>IF(AND('Match Check for 5 groups'!I4="Yes",'ReverseMatch Check for 5 groups'!I4="Yes"),"Yes",IF(AND('Match Check for 5 groups'!I4="",'ReverseMatch Check for 5 groups'!I4=""),"No",""))</f>
        <v>No</v>
      </c>
      <c r="K4" t="str">
        <f>IF(AND('Match Check for 5 groups'!K4="Yes",'ReverseMatch Check for 5 groups'!K4="Yes"),"Yes",IF(AND('Match Check for 5 groups'!K4="",'ReverseMatch Check for 5 groups'!K4=""),"No",""))</f>
        <v>No</v>
      </c>
      <c r="P4" t="str">
        <f>IF(AND('Match Check for 5 groups'!P4="Yes",'ReverseMatch Check for 5 groups'!P4="Yes"),"Yes",IF(AND('Match Check for 5 groups'!P4="",'ReverseMatch Check for 5 groups'!P4=""),"No",""))</f>
        <v>No</v>
      </c>
      <c r="R4" t="str">
        <f>IF(AND('Match Check for 5 groups'!R4="Yes",'ReverseMatch Check for 5 groups'!R4="Yes"),"Yes",IF(AND('Match Check for 5 groups'!R4="",'ReverseMatch Check for 5 groups'!R4=""),"No",""))</f>
        <v>No</v>
      </c>
      <c r="T4" t="str">
        <f>IF(AND('Match Check for 5 groups'!T4="Yes",'ReverseMatch Check for 5 groups'!T4="Yes"),"Yes",IF(AND('Match Check for 5 groups'!T4="",'ReverseMatch Check for 5 groups'!T4=""),"No",""))</f>
        <v>No</v>
      </c>
      <c r="V4" t="str">
        <f>IF(AND('Match Check for 5 groups'!V4="Yes",'ReverseMatch Check for 5 groups'!V4="Yes"),"Yes",IF(AND('Match Check for 5 groups'!V4="",'ReverseMatch Check for 5 groups'!V4=""),"No",""))</f>
        <v>No</v>
      </c>
      <c r="X4" t="str">
        <f>IF(AND('Match Check for 5 groups'!X4="Yes",'ReverseMatch Check for 5 groups'!X4="Yes"),"Yes",IF(AND('Match Check for 5 groups'!X4="",'ReverseMatch Check for 5 groups'!X4=""),"No",""))</f>
        <v>No</v>
      </c>
      <c r="AC4" t="str">
        <f>IF(AND('Match Check for 5 groups'!AC4="Yes",'ReverseMatch Check for 5 groups'!AC4="Yes"),"Yes",IF(AND('Match Check for 5 groups'!AC4="",'ReverseMatch Check for 5 groups'!AC4=""),"No",""))</f>
        <v>No</v>
      </c>
      <c r="AE4" t="str">
        <f>IF(AND('Match Check for 5 groups'!AE4="Yes",'ReverseMatch Check for 5 groups'!AE4="Yes"),"Yes",IF(AND('Match Check for 5 groups'!AE4="",'ReverseMatch Check for 5 groups'!AE4=""),"No",""))</f>
        <v>No</v>
      </c>
      <c r="AG4" t="str">
        <f>IF(AND('Match Check for 5 groups'!AG4="Yes",'ReverseMatch Check for 5 groups'!AG4="Yes"),"Yes",IF(AND('Match Check for 5 groups'!AG4="",'ReverseMatch Check for 5 groups'!AG4=""),"No",""))</f>
        <v>No</v>
      </c>
      <c r="AI4" t="str">
        <f>IF(AND('Match Check for 5 groups'!AI4="Yes",'ReverseMatch Check for 5 groups'!AI4="Yes"),"Yes",IF(AND('Match Check for 5 groups'!AI4="",'ReverseMatch Check for 5 groups'!AI4=""),"No",""))</f>
        <v>No</v>
      </c>
      <c r="AK4" t="str">
        <f>IF(AND('Match Check for 5 groups'!AK4="Yes",'ReverseMatch Check for 5 groups'!AK4="Yes"),"Yes",IF(AND('Match Check for 5 groups'!AK4="",'ReverseMatch Check for 5 groups'!AK4=""),"No",""))</f>
        <v>No</v>
      </c>
    </row>
    <row r="5" spans="3:37">
      <c r="C5" t="str">
        <f>IF(AND('Match Check for 5 groups'!C5="Yes",'ReverseMatch Check for 5 groups'!C5="Yes"),"Yes",IF(AND('Match Check for 5 groups'!C5="",'ReverseMatch Check for 5 groups'!C5=""),"No",""))</f>
        <v>No</v>
      </c>
      <c r="E5" t="str">
        <f>IF(AND('Match Check for 5 groups'!E5="Yes",'ReverseMatch Check for 5 groups'!E5="Yes"),"Yes",IF(AND('Match Check for 5 groups'!E5="",'ReverseMatch Check for 5 groups'!E5=""),"No",""))</f>
        <v/>
      </c>
      <c r="G5" t="str">
        <f>IF(AND('Match Check for 5 groups'!G5="Yes",'ReverseMatch Check for 5 groups'!G5="Yes"),"Yes",IF(AND('Match Check for 5 groups'!G5="",'ReverseMatch Check for 5 groups'!G5=""),"No",""))</f>
        <v/>
      </c>
      <c r="I5" t="str">
        <f>IF(AND('Match Check for 5 groups'!I5="Yes",'ReverseMatch Check for 5 groups'!I5="Yes"),"Yes",IF(AND('Match Check for 5 groups'!I5="",'ReverseMatch Check for 5 groups'!I5=""),"No",""))</f>
        <v>No</v>
      </c>
      <c r="K5" t="str">
        <f>IF(AND('Match Check for 5 groups'!K5="Yes",'ReverseMatch Check for 5 groups'!K5="Yes"),"Yes",IF(AND('Match Check for 5 groups'!K5="",'ReverseMatch Check for 5 groups'!K5=""),"No",""))</f>
        <v/>
      </c>
      <c r="P5" t="str">
        <f>IF(AND('Match Check for 5 groups'!P5="Yes",'ReverseMatch Check for 5 groups'!P5="Yes"),"Yes",IF(AND('Match Check for 5 groups'!P5="",'ReverseMatch Check for 5 groups'!P5=""),"No",""))</f>
        <v/>
      </c>
      <c r="R5" t="str">
        <f>IF(AND('Match Check for 5 groups'!R5="Yes",'ReverseMatch Check for 5 groups'!R5="Yes"),"Yes",IF(AND('Match Check for 5 groups'!R5="",'ReverseMatch Check for 5 groups'!R5=""),"No",""))</f>
        <v>No</v>
      </c>
      <c r="T5" t="str">
        <f>IF(AND('Match Check for 5 groups'!T5="Yes",'ReverseMatch Check for 5 groups'!T5="Yes"),"Yes",IF(AND('Match Check for 5 groups'!T5="",'ReverseMatch Check for 5 groups'!T5=""),"No",""))</f>
        <v>No</v>
      </c>
      <c r="V5" t="str">
        <f>IF(AND('Match Check for 5 groups'!V5="Yes",'ReverseMatch Check for 5 groups'!V5="Yes"),"Yes",IF(AND('Match Check for 5 groups'!V5="",'ReverseMatch Check for 5 groups'!V5=""),"No",""))</f>
        <v/>
      </c>
      <c r="X5" t="str">
        <f>IF(AND('Match Check for 5 groups'!X5="Yes",'ReverseMatch Check for 5 groups'!X5="Yes"),"Yes",IF(AND('Match Check for 5 groups'!X5="",'ReverseMatch Check for 5 groups'!X5=""),"No",""))</f>
        <v/>
      </c>
      <c r="AC5" t="str">
        <f>IF(AND('Match Check for 5 groups'!AC5="Yes",'ReverseMatch Check for 5 groups'!AC5="Yes"),"Yes",IF(AND('Match Check for 5 groups'!AC5="",'ReverseMatch Check for 5 groups'!AC5=""),"No",""))</f>
        <v>No</v>
      </c>
      <c r="AE5" t="str">
        <f>IF(AND('Match Check for 5 groups'!AE5="Yes",'ReverseMatch Check for 5 groups'!AE5="Yes"),"Yes",IF(AND('Match Check for 5 groups'!AE5="",'ReverseMatch Check for 5 groups'!AE5=""),"No",""))</f>
        <v/>
      </c>
      <c r="AG5" t="str">
        <f>IF(AND('Match Check for 5 groups'!AG5="Yes",'ReverseMatch Check for 5 groups'!AG5="Yes"),"Yes",IF(AND('Match Check for 5 groups'!AG5="",'ReverseMatch Check for 5 groups'!AG5=""),"No",""))</f>
        <v/>
      </c>
      <c r="AI5" t="str">
        <f>IF(AND('Match Check for 5 groups'!AI5="Yes",'ReverseMatch Check for 5 groups'!AI5="Yes"),"Yes",IF(AND('Match Check for 5 groups'!AI5="",'ReverseMatch Check for 5 groups'!AI5=""),"No",""))</f>
        <v/>
      </c>
      <c r="AK5" t="str">
        <f>IF(AND('Match Check for 5 groups'!AK5="Yes",'ReverseMatch Check for 5 groups'!AK5="Yes"),"Yes",IF(AND('Match Check for 5 groups'!AK5="",'ReverseMatch Check for 5 groups'!AK5=""),"No",""))</f>
        <v/>
      </c>
    </row>
    <row r="6" spans="3:37">
      <c r="C6" t="str">
        <f>IF(AND('Match Check for 5 groups'!C6="Yes",'ReverseMatch Check for 5 groups'!C6="Yes"),"Yes",IF(AND('Match Check for 5 groups'!C6="",'ReverseMatch Check for 5 groups'!C6=""),"No",""))</f>
        <v/>
      </c>
      <c r="E6" t="str">
        <f>IF(AND('Match Check for 5 groups'!E6="Yes",'ReverseMatch Check for 5 groups'!E6="Yes"),"Yes",IF(AND('Match Check for 5 groups'!E6="",'ReverseMatch Check for 5 groups'!E6=""),"No",""))</f>
        <v/>
      </c>
      <c r="G6" t="str">
        <f>IF(AND('Match Check for 5 groups'!G6="Yes",'ReverseMatch Check for 5 groups'!G6="Yes"),"Yes",IF(AND('Match Check for 5 groups'!G6="",'ReverseMatch Check for 5 groups'!G6=""),"No",""))</f>
        <v/>
      </c>
      <c r="I6" t="str">
        <f>IF(AND('Match Check for 5 groups'!I6="Yes",'ReverseMatch Check for 5 groups'!I6="Yes"),"Yes",IF(AND('Match Check for 5 groups'!I6="",'ReverseMatch Check for 5 groups'!I6=""),"No",""))</f>
        <v/>
      </c>
      <c r="K6" t="str">
        <f>IF(AND('Match Check for 5 groups'!K6="Yes",'ReverseMatch Check for 5 groups'!K6="Yes"),"Yes",IF(AND('Match Check for 5 groups'!K6="",'ReverseMatch Check for 5 groups'!K6=""),"No",""))</f>
        <v>No</v>
      </c>
      <c r="P6" t="str">
        <f>IF(AND('Match Check for 5 groups'!P6="Yes",'ReverseMatch Check for 5 groups'!P6="Yes"),"Yes",IF(AND('Match Check for 5 groups'!P6="",'ReverseMatch Check for 5 groups'!P6=""),"No",""))</f>
        <v>No</v>
      </c>
      <c r="R6" t="str">
        <f>IF(AND('Match Check for 5 groups'!R6="Yes",'ReverseMatch Check for 5 groups'!R6="Yes"),"Yes",IF(AND('Match Check for 5 groups'!R6="",'ReverseMatch Check for 5 groups'!R6=""),"No",""))</f>
        <v/>
      </c>
      <c r="T6" t="str">
        <f>IF(AND('Match Check for 5 groups'!T6="Yes",'ReverseMatch Check for 5 groups'!T6="Yes"),"Yes",IF(AND('Match Check for 5 groups'!T6="",'ReverseMatch Check for 5 groups'!T6=""),"No",""))</f>
        <v>No</v>
      </c>
      <c r="V6" t="str">
        <f>IF(AND('Match Check for 5 groups'!V6="Yes",'ReverseMatch Check for 5 groups'!V6="Yes"),"Yes",IF(AND('Match Check for 5 groups'!V6="",'ReverseMatch Check for 5 groups'!V6=""),"No",""))</f>
        <v/>
      </c>
      <c r="X6" t="str">
        <f>IF(AND('Match Check for 5 groups'!X6="Yes",'ReverseMatch Check for 5 groups'!X6="Yes"),"Yes",IF(AND('Match Check for 5 groups'!X6="",'ReverseMatch Check for 5 groups'!X6=""),"No",""))</f>
        <v/>
      </c>
      <c r="AC6" t="str">
        <f>IF(AND('Match Check for 5 groups'!AC6="Yes",'ReverseMatch Check for 5 groups'!AC6="Yes"),"Yes",IF(AND('Match Check for 5 groups'!AC6="",'ReverseMatch Check for 5 groups'!AC6=""),"No",""))</f>
        <v>No</v>
      </c>
      <c r="AE6" t="str">
        <f>IF(AND('Match Check for 5 groups'!AE6="Yes",'ReverseMatch Check for 5 groups'!AE6="Yes"),"Yes",IF(AND('Match Check for 5 groups'!AE6="",'ReverseMatch Check for 5 groups'!AE6=""),"No",""))</f>
        <v/>
      </c>
      <c r="AG6" t="str">
        <f>IF(AND('Match Check for 5 groups'!AG6="Yes",'ReverseMatch Check for 5 groups'!AG6="Yes"),"Yes",IF(AND('Match Check for 5 groups'!AG6="",'ReverseMatch Check for 5 groups'!AG6=""),"No",""))</f>
        <v/>
      </c>
      <c r="AI6" t="str">
        <f>IF(AND('Match Check for 5 groups'!AI6="Yes",'ReverseMatch Check for 5 groups'!AI6="Yes"),"Yes",IF(AND('Match Check for 5 groups'!AI6="",'ReverseMatch Check for 5 groups'!AI6=""),"No",""))</f>
        <v/>
      </c>
      <c r="AK6" t="str">
        <f>IF(AND('Match Check for 5 groups'!AK6="Yes",'ReverseMatch Check for 5 groups'!AK6="Yes"),"Yes",IF(AND('Match Check for 5 groups'!AK6="",'ReverseMatch Check for 5 groups'!AK6=""),"No",""))</f>
        <v/>
      </c>
    </row>
    <row r="7" spans="3:37">
      <c r="C7" t="str">
        <f>IF(AND('Match Check for 5 groups'!C7="Yes",'ReverseMatch Check for 5 groups'!C7="Yes"),"Yes",IF(AND('Match Check for 5 groups'!C7="",'ReverseMatch Check for 5 groups'!C7=""),"No",""))</f>
        <v>No</v>
      </c>
      <c r="E7" t="str">
        <f>IF(AND('Match Check for 5 groups'!E7="Yes",'ReverseMatch Check for 5 groups'!E7="Yes"),"Yes",IF(AND('Match Check for 5 groups'!E7="",'ReverseMatch Check for 5 groups'!E7=""),"No",""))</f>
        <v>No</v>
      </c>
      <c r="G7" t="str">
        <f>IF(AND('Match Check for 5 groups'!G7="Yes",'ReverseMatch Check for 5 groups'!G7="Yes"),"Yes",IF(AND('Match Check for 5 groups'!G7="",'ReverseMatch Check for 5 groups'!G7=""),"No",""))</f>
        <v>No</v>
      </c>
      <c r="I7" t="str">
        <f>IF(AND('Match Check for 5 groups'!I7="Yes",'ReverseMatch Check for 5 groups'!I7="Yes"),"Yes",IF(AND('Match Check for 5 groups'!I7="",'ReverseMatch Check for 5 groups'!I7=""),"No",""))</f>
        <v>No</v>
      </c>
      <c r="K7" t="str">
        <f>IF(AND('Match Check for 5 groups'!K7="Yes",'ReverseMatch Check for 5 groups'!K7="Yes"),"Yes",IF(AND('Match Check for 5 groups'!K7="",'ReverseMatch Check for 5 groups'!K7=""),"No",""))</f>
        <v>No</v>
      </c>
      <c r="R7" t="str">
        <f>IF(AND('Match Check for 5 groups'!R7="Yes",'ReverseMatch Check for 5 groups'!R7="Yes"),"Yes",IF(AND('Match Check for 5 groups'!R7="",'ReverseMatch Check for 5 groups'!R7=""),"No",""))</f>
        <v>No</v>
      </c>
      <c r="T7" t="str">
        <f>IF(AND('Match Check for 5 groups'!T7="Yes",'ReverseMatch Check for 5 groups'!T7="Yes"),"Yes",IF(AND('Match Check for 5 groups'!T7="",'ReverseMatch Check for 5 groups'!T7=""),"No",""))</f>
        <v>No</v>
      </c>
      <c r="V7" t="str">
        <f>IF(AND('Match Check for 5 groups'!V7="Yes",'ReverseMatch Check for 5 groups'!V7="Yes"),"Yes",IF(AND('Match Check for 5 groups'!V7="",'ReverseMatch Check for 5 groups'!V7=""),"No",""))</f>
        <v>No</v>
      </c>
      <c r="X7" t="str">
        <f>IF(AND('Match Check for 5 groups'!X7="Yes",'ReverseMatch Check for 5 groups'!X7="Yes"),"Yes",IF(AND('Match Check for 5 groups'!X7="",'ReverseMatch Check for 5 groups'!X7=""),"No",""))</f>
        <v>No</v>
      </c>
      <c r="AC7" t="str">
        <f>IF(AND('Match Check for 5 groups'!AC7="Yes",'ReverseMatch Check for 5 groups'!AC7="Yes"),"Yes",IF(AND('Match Check for 5 groups'!AC7="",'ReverseMatch Check for 5 groups'!AC7=""),"No",""))</f>
        <v>No</v>
      </c>
      <c r="AE7" t="str">
        <f>IF(AND('Match Check for 5 groups'!AE7="Yes",'ReverseMatch Check for 5 groups'!AE7="Yes"),"Yes",IF(AND('Match Check for 5 groups'!AE7="",'ReverseMatch Check for 5 groups'!AE7=""),"No",""))</f>
        <v>No</v>
      </c>
      <c r="AG7" t="str">
        <f>IF(AND('Match Check for 5 groups'!AG7="Yes",'ReverseMatch Check for 5 groups'!AG7="Yes"),"Yes",IF(AND('Match Check for 5 groups'!AG7="",'ReverseMatch Check for 5 groups'!AG7=""),"No",""))</f>
        <v>No</v>
      </c>
      <c r="AI7" t="str">
        <f>IF(AND('Match Check for 5 groups'!AI7="Yes",'ReverseMatch Check for 5 groups'!AI7="Yes"),"Yes",IF(AND('Match Check for 5 groups'!AI7="",'ReverseMatch Check for 5 groups'!AI7=""),"No",""))</f>
        <v>No</v>
      </c>
      <c r="AK7" t="str">
        <f>IF(AND('Match Check for 5 groups'!AK7="Yes",'ReverseMatch Check for 5 groups'!AK7="Yes"),"Yes",IF(AND('Match Check for 5 groups'!AK7="",'ReverseMatch Check for 5 groups'!AK7=""),"No",""))</f>
        <v>No</v>
      </c>
    </row>
    <row r="8" spans="3:37">
      <c r="P8" t="str">
        <f>IF(AND('Match Check for 5 groups'!P8="Yes",'ReverseMatch Check for 5 groups'!P8="Yes"),"Yes",IF(AND('Match Check for 5 groups'!P8="",'ReverseMatch Check for 5 groups'!P8=""),"No",""))</f>
        <v/>
      </c>
      <c r="R8" t="str">
        <f>IF(AND('Match Check for 5 groups'!R8="Yes",'ReverseMatch Check for 5 groups'!R8="Yes"),"Yes",IF(AND('Match Check for 5 groups'!R8="",'ReverseMatch Check for 5 groups'!R8=""),"No",""))</f>
        <v/>
      </c>
      <c r="T8" t="str">
        <f>IF(AND('Match Check for 5 groups'!T8="Yes",'ReverseMatch Check for 5 groups'!T8="Yes"),"Yes",IF(AND('Match Check for 5 groups'!T8="",'ReverseMatch Check for 5 groups'!T8=""),"No",""))</f>
        <v>No</v>
      </c>
      <c r="V8" t="str">
        <f>IF(AND('Match Check for 5 groups'!V8="Yes",'ReverseMatch Check for 5 groups'!V8="Yes"),"Yes",IF(AND('Match Check for 5 groups'!V8="",'ReverseMatch Check for 5 groups'!V8=""),"No",""))</f>
        <v>No</v>
      </c>
      <c r="X8" t="str">
        <f>IF(AND('Match Check for 5 groups'!X8="Yes",'ReverseMatch Check for 5 groups'!X8="Yes"),"Yes",IF(AND('Match Check for 5 groups'!X8="",'ReverseMatch Check for 5 groups'!X8=""),"No",""))</f>
        <v/>
      </c>
    </row>
    <row r="9" spans="3:37">
      <c r="C9" t="str">
        <f>IF(AND('Match Check for 5 groups'!C9="Yes",'ReverseMatch Check for 5 groups'!C9="Yes"),"Yes",IF(AND('Match Check for 5 groups'!C9="",'ReverseMatch Check for 5 groups'!C9=""),"No",""))</f>
        <v/>
      </c>
      <c r="E9" t="str">
        <f>IF(AND('Match Check for 5 groups'!E9="Yes",'ReverseMatch Check for 5 groups'!E9="Yes"),"Yes",IF(AND('Match Check for 5 groups'!E9="",'ReverseMatch Check for 5 groups'!E9=""),"No",""))</f>
        <v/>
      </c>
      <c r="G9" t="str">
        <f>IF(AND('Match Check for 5 groups'!G9="Yes",'ReverseMatch Check for 5 groups'!G9="Yes"),"Yes",IF(AND('Match Check for 5 groups'!G9="",'ReverseMatch Check for 5 groups'!G9=""),"No",""))</f>
        <v/>
      </c>
      <c r="I9" t="str">
        <f>IF(AND('Match Check for 5 groups'!I9="Yes",'ReverseMatch Check for 5 groups'!I9="Yes"),"Yes",IF(AND('Match Check for 5 groups'!I9="",'ReverseMatch Check for 5 groups'!I9=""),"No",""))</f>
        <v/>
      </c>
      <c r="K9" t="str">
        <f>IF(AND('Match Check for 5 groups'!K9="Yes",'ReverseMatch Check for 5 groups'!K9="Yes"),"Yes",IF(AND('Match Check for 5 groups'!K9="",'ReverseMatch Check for 5 groups'!K9=""),"No",""))</f>
        <v/>
      </c>
      <c r="P9" t="str">
        <f>IF(AND('Match Check for 5 groups'!P9="Yes",'ReverseMatch Check for 5 groups'!P9="Yes"),"Yes",IF(AND('Match Check for 5 groups'!P9="",'ReverseMatch Check for 5 groups'!P9=""),"No",""))</f>
        <v>No</v>
      </c>
      <c r="R9" t="str">
        <f>IF(AND('Match Check for 5 groups'!R9="Yes",'ReverseMatch Check for 5 groups'!R9="Yes"),"Yes",IF(AND('Match Check for 5 groups'!R9="",'ReverseMatch Check for 5 groups'!R9=""),"No",""))</f>
        <v>No</v>
      </c>
      <c r="T9" t="str">
        <f>IF(AND('Match Check for 5 groups'!T9="Yes",'ReverseMatch Check for 5 groups'!T9="Yes"),"Yes",IF(AND('Match Check for 5 groups'!T9="",'ReverseMatch Check for 5 groups'!T9=""),"No",""))</f>
        <v/>
      </c>
      <c r="V9" t="str">
        <f>IF(AND('Match Check for 5 groups'!V9="Yes",'ReverseMatch Check for 5 groups'!V9="Yes"),"Yes",IF(AND('Match Check for 5 groups'!V9="",'ReverseMatch Check for 5 groups'!V9=""),"No",""))</f>
        <v>No</v>
      </c>
      <c r="X9" t="str">
        <f>IF(AND('Match Check for 5 groups'!X9="Yes",'ReverseMatch Check for 5 groups'!X9="Yes"),"Yes",IF(AND('Match Check for 5 groups'!X9="",'ReverseMatch Check for 5 groups'!X9=""),"No",""))</f>
        <v>No</v>
      </c>
      <c r="AC9" t="str">
        <f>IF(AND('Match Check for 5 groups'!AC9="Yes",'ReverseMatch Check for 5 groups'!AC9="Yes"),"Yes",IF(AND('Match Check for 5 groups'!AC9="",'ReverseMatch Check for 5 groups'!AC9=""),"No",""))</f>
        <v>No</v>
      </c>
      <c r="AE9" t="str">
        <f>IF(AND('Match Check for 5 groups'!AE9="Yes",'ReverseMatch Check for 5 groups'!AE9="Yes"),"Yes",IF(AND('Match Check for 5 groups'!AE9="",'ReverseMatch Check for 5 groups'!AE9=""),"No",""))</f>
        <v/>
      </c>
      <c r="AG9" t="str">
        <f>IF(AND('Match Check for 5 groups'!AG9="Yes",'ReverseMatch Check for 5 groups'!AG9="Yes"),"Yes",IF(AND('Match Check for 5 groups'!AG9="",'ReverseMatch Check for 5 groups'!AG9=""),"No",""))</f>
        <v>No</v>
      </c>
      <c r="AI9" t="str">
        <f>IF(AND('Match Check for 5 groups'!AI9="Yes",'ReverseMatch Check for 5 groups'!AI9="Yes"),"Yes",IF(AND('Match Check for 5 groups'!AI9="",'ReverseMatch Check for 5 groups'!AI9=""),"No",""))</f>
        <v/>
      </c>
      <c r="AK9" t="str">
        <f>IF(AND('Match Check for 5 groups'!AK9="Yes",'ReverseMatch Check for 5 groups'!AK9="Yes"),"Yes",IF(AND('Match Check for 5 groups'!AK9="",'ReverseMatch Check for 5 groups'!AK9=""),"No",""))</f>
        <v/>
      </c>
    </row>
    <row r="10" spans="3:37">
      <c r="C10" t="str">
        <f>IF(AND('Match Check for 5 groups'!C10="Yes",'ReverseMatch Check for 5 groups'!C10="Yes"),"Yes",IF(AND('Match Check for 5 groups'!C10="",'ReverseMatch Check for 5 groups'!C10=""),"No",""))</f>
        <v>No</v>
      </c>
      <c r="E10" t="str">
        <f>IF(AND('Match Check for 5 groups'!E10="Yes",'ReverseMatch Check for 5 groups'!E10="Yes"),"Yes",IF(AND('Match Check for 5 groups'!E10="",'ReverseMatch Check for 5 groups'!E10=""),"No",""))</f>
        <v>No</v>
      </c>
      <c r="G10" t="str">
        <f>IF(AND('Match Check for 5 groups'!G10="Yes",'ReverseMatch Check for 5 groups'!G10="Yes"),"Yes",IF(AND('Match Check for 5 groups'!G10="",'ReverseMatch Check for 5 groups'!G10=""),"No",""))</f>
        <v>No</v>
      </c>
      <c r="I10" t="str">
        <f>IF(AND('Match Check for 5 groups'!I10="Yes",'ReverseMatch Check for 5 groups'!I10="Yes"),"Yes",IF(AND('Match Check for 5 groups'!I10="",'ReverseMatch Check for 5 groups'!I10=""),"No",""))</f>
        <v>No</v>
      </c>
      <c r="K10" t="str">
        <f>IF(AND('Match Check for 5 groups'!K10="Yes",'ReverseMatch Check for 5 groups'!K10="Yes"),"Yes",IF(AND('Match Check for 5 groups'!K10="",'ReverseMatch Check for 5 groups'!K10=""),"No",""))</f>
        <v>No</v>
      </c>
      <c r="P10" t="str">
        <f>IF(AND('Match Check for 5 groups'!P10="Yes",'ReverseMatch Check for 5 groups'!P10="Yes"),"Yes",IF(AND('Match Check for 5 groups'!P10="",'ReverseMatch Check for 5 groups'!P10=""),"No",""))</f>
        <v>No</v>
      </c>
      <c r="R10" t="str">
        <f>IF(AND('Match Check for 5 groups'!R10="Yes",'ReverseMatch Check for 5 groups'!R10="Yes"),"Yes",IF(AND('Match Check for 5 groups'!R10="",'ReverseMatch Check for 5 groups'!R10=""),"No",""))</f>
        <v>No</v>
      </c>
      <c r="T10" t="str">
        <f>IF(AND('Match Check for 5 groups'!T10="Yes",'ReverseMatch Check for 5 groups'!T10="Yes"),"Yes",IF(AND('Match Check for 5 groups'!T10="",'ReverseMatch Check for 5 groups'!T10=""),"No",""))</f>
        <v>No</v>
      </c>
      <c r="V10" t="str">
        <f>IF(AND('Match Check for 5 groups'!V10="Yes",'ReverseMatch Check for 5 groups'!V10="Yes"),"Yes",IF(AND('Match Check for 5 groups'!V10="",'ReverseMatch Check for 5 groups'!V10=""),"No",""))</f>
        <v>No</v>
      </c>
      <c r="X10" t="str">
        <f>IF(AND('Match Check for 5 groups'!X10="Yes",'ReverseMatch Check for 5 groups'!X10="Yes"),"Yes",IF(AND('Match Check for 5 groups'!X10="",'ReverseMatch Check for 5 groups'!X10=""),"No",""))</f>
        <v>No</v>
      </c>
      <c r="AC10" t="str">
        <f>IF(AND('Match Check for 5 groups'!AC10="Yes",'ReverseMatch Check for 5 groups'!AC10="Yes"),"Yes",IF(AND('Match Check for 5 groups'!AC10="",'ReverseMatch Check for 5 groups'!AC10=""),"No",""))</f>
        <v>No</v>
      </c>
      <c r="AE10" t="str">
        <f>IF(AND('Match Check for 5 groups'!AE10="Yes",'ReverseMatch Check for 5 groups'!AE10="Yes"),"Yes",IF(AND('Match Check for 5 groups'!AE10="",'ReverseMatch Check for 5 groups'!AE10=""),"No",""))</f>
        <v>No</v>
      </c>
      <c r="AG10" t="str">
        <f>IF(AND('Match Check for 5 groups'!AG10="Yes",'ReverseMatch Check for 5 groups'!AG10="Yes"),"Yes",IF(AND('Match Check for 5 groups'!AG10="",'ReverseMatch Check for 5 groups'!AG10=""),"No",""))</f>
        <v>No</v>
      </c>
      <c r="AI10" t="str">
        <f>IF(AND('Match Check for 5 groups'!AI10="Yes",'ReverseMatch Check for 5 groups'!AI10="Yes"),"Yes",IF(AND('Match Check for 5 groups'!AI10="",'ReverseMatch Check for 5 groups'!AI10=""),"No",""))</f>
        <v>No</v>
      </c>
      <c r="AK10" t="str">
        <f>IF(AND('Match Check for 5 groups'!AK10="Yes",'ReverseMatch Check for 5 groups'!AK10="Yes"),"Yes",IF(AND('Match Check for 5 groups'!AK10="",'ReverseMatch Check for 5 groups'!AK10=""),"No",""))</f>
        <v>No</v>
      </c>
    </row>
    <row r="11" spans="3:37">
      <c r="C11" t="str">
        <f>IF(AND('Match Check for 5 groups'!C11="Yes",'ReverseMatch Check for 5 groups'!C11="Yes"),"Yes",IF(AND('Match Check for 5 groups'!C11="",'ReverseMatch Check for 5 groups'!C11=""),"No",""))</f>
        <v>No</v>
      </c>
      <c r="E11" t="str">
        <f>IF(AND('Match Check for 5 groups'!E11="Yes",'ReverseMatch Check for 5 groups'!E11="Yes"),"Yes",IF(AND('Match Check for 5 groups'!E11="",'ReverseMatch Check for 5 groups'!E11=""),"No",""))</f>
        <v>No</v>
      </c>
      <c r="G11" t="str">
        <f>IF(AND('Match Check for 5 groups'!G11="Yes",'ReverseMatch Check for 5 groups'!G11="Yes"),"Yes",IF(AND('Match Check for 5 groups'!G11="",'ReverseMatch Check for 5 groups'!G11=""),"No",""))</f>
        <v>No</v>
      </c>
      <c r="I11" t="str">
        <f>IF(AND('Match Check for 5 groups'!I11="Yes",'ReverseMatch Check for 5 groups'!I11="Yes"),"Yes",IF(AND('Match Check for 5 groups'!I11="",'ReverseMatch Check for 5 groups'!I11=""),"No",""))</f>
        <v>No</v>
      </c>
      <c r="K11" t="str">
        <f>IF(AND('Match Check for 5 groups'!K11="Yes",'ReverseMatch Check for 5 groups'!K11="Yes"),"Yes",IF(AND('Match Check for 5 groups'!K11="",'ReverseMatch Check for 5 groups'!K11=""),"No",""))</f>
        <v>No</v>
      </c>
      <c r="R11" t="str">
        <f>IF(AND('Match Check for 5 groups'!R11="Yes",'ReverseMatch Check for 5 groups'!R11="Yes"),"Yes",IF(AND('Match Check for 5 groups'!R11="",'ReverseMatch Check for 5 groups'!R11=""),"No",""))</f>
        <v/>
      </c>
      <c r="T11" t="str">
        <f>IF(AND('Match Check for 5 groups'!T11="Yes",'ReverseMatch Check for 5 groups'!T11="Yes"),"Yes",IF(AND('Match Check for 5 groups'!T11="",'ReverseMatch Check for 5 groups'!T11=""),"No",""))</f>
        <v/>
      </c>
      <c r="V11" t="str">
        <f>IF(AND('Match Check for 5 groups'!V11="Yes",'ReverseMatch Check for 5 groups'!V11="Yes"),"Yes",IF(AND('Match Check for 5 groups'!V11="",'ReverseMatch Check for 5 groups'!V11=""),"No",""))</f>
        <v/>
      </c>
      <c r="X11" t="str">
        <f>IF(AND('Match Check for 5 groups'!X11="Yes",'ReverseMatch Check for 5 groups'!X11="Yes"),"Yes",IF(AND('Match Check for 5 groups'!X11="",'ReverseMatch Check for 5 groups'!X11=""),"No",""))</f>
        <v/>
      </c>
      <c r="AC11" t="str">
        <f>IF(AND('Match Check for 5 groups'!AC11="Yes",'ReverseMatch Check for 5 groups'!AC11="Yes"),"Yes",IF(AND('Match Check for 5 groups'!AC11="",'ReverseMatch Check for 5 groups'!AC11=""),"No",""))</f>
        <v>No</v>
      </c>
      <c r="AE11" t="str">
        <f>IF(AND('Match Check for 5 groups'!AE11="Yes",'ReverseMatch Check for 5 groups'!AE11="Yes"),"Yes",IF(AND('Match Check for 5 groups'!AE11="",'ReverseMatch Check for 5 groups'!AE11=""),"No",""))</f>
        <v>No</v>
      </c>
      <c r="AG11" t="str">
        <f>IF(AND('Match Check for 5 groups'!AG11="Yes",'ReverseMatch Check for 5 groups'!AG11="Yes"),"Yes",IF(AND('Match Check for 5 groups'!AG11="",'ReverseMatch Check for 5 groups'!AG11=""),"No",""))</f>
        <v>No</v>
      </c>
      <c r="AI11" t="str">
        <f>IF(AND('Match Check for 5 groups'!AI11="Yes",'ReverseMatch Check for 5 groups'!AI11="Yes"),"Yes",IF(AND('Match Check for 5 groups'!AI11="",'ReverseMatch Check for 5 groups'!AI11=""),"No",""))</f>
        <v>No</v>
      </c>
      <c r="AK11" t="str">
        <f>IF(AND('Match Check for 5 groups'!AK11="Yes",'ReverseMatch Check for 5 groups'!AK11="Yes"),"Yes",IF(AND('Match Check for 5 groups'!AK11="",'ReverseMatch Check for 5 groups'!AK11=""),"No",""))</f>
        <v>No</v>
      </c>
    </row>
    <row r="12" spans="3:37">
      <c r="C12" t="str">
        <f>IF(AND('Match Check for 5 groups'!C12="Yes",'ReverseMatch Check for 5 groups'!C12="Yes"),"Yes",IF(AND('Match Check for 5 groups'!C12="",'ReverseMatch Check for 5 groups'!C12=""),"No",""))</f>
        <v/>
      </c>
      <c r="E12" t="str">
        <f>IF(AND('Match Check for 5 groups'!E12="Yes",'ReverseMatch Check for 5 groups'!E12="Yes"),"Yes",IF(AND('Match Check for 5 groups'!E12="",'ReverseMatch Check for 5 groups'!E12=""),"No",""))</f>
        <v>No</v>
      </c>
      <c r="G12" t="str">
        <f>IF(AND('Match Check for 5 groups'!G12="Yes",'ReverseMatch Check for 5 groups'!G12="Yes"),"Yes",IF(AND('Match Check for 5 groups'!G12="",'ReverseMatch Check for 5 groups'!G12=""),"No",""))</f>
        <v/>
      </c>
      <c r="I12" t="str">
        <f>IF(AND('Match Check for 5 groups'!I12="Yes",'ReverseMatch Check for 5 groups'!I12="Yes"),"Yes",IF(AND('Match Check for 5 groups'!I12="",'ReverseMatch Check for 5 groups'!I12=""),"No",""))</f>
        <v/>
      </c>
      <c r="K12" t="str">
        <f>IF(AND('Match Check for 5 groups'!K12="Yes",'ReverseMatch Check for 5 groups'!K12="Yes"),"Yes",IF(AND('Match Check for 5 groups'!K12="",'ReverseMatch Check for 5 groups'!K12=""),"No",""))</f>
        <v/>
      </c>
      <c r="P12" t="str">
        <f>IF(AND('Match Check for 5 groups'!P12="Yes",'ReverseMatch Check for 5 groups'!P12="Yes"),"Yes",IF(AND('Match Check for 5 groups'!P12="",'ReverseMatch Check for 5 groups'!P12=""),"No",""))</f>
        <v/>
      </c>
      <c r="R12" t="str">
        <f>IF(AND('Match Check for 5 groups'!R12="Yes",'ReverseMatch Check for 5 groups'!R12="Yes"),"Yes",IF(AND('Match Check for 5 groups'!R12="",'ReverseMatch Check for 5 groups'!R12=""),"No",""))</f>
        <v>No</v>
      </c>
      <c r="T12" t="str">
        <f>IF(AND('Match Check for 5 groups'!T12="Yes",'ReverseMatch Check for 5 groups'!T12="Yes"),"Yes",IF(AND('Match Check for 5 groups'!T12="",'ReverseMatch Check for 5 groups'!T12=""),"No",""))</f>
        <v>No</v>
      </c>
      <c r="V12" t="str">
        <f>IF(AND('Match Check for 5 groups'!V12="Yes",'ReverseMatch Check for 5 groups'!V12="Yes"),"Yes",IF(AND('Match Check for 5 groups'!V12="",'ReverseMatch Check for 5 groups'!V12=""),"No",""))</f>
        <v>No</v>
      </c>
      <c r="X12" t="str">
        <f>IF(AND('Match Check for 5 groups'!X12="Yes",'ReverseMatch Check for 5 groups'!X12="Yes"),"Yes",IF(AND('Match Check for 5 groups'!X12="",'ReverseMatch Check for 5 groups'!X12=""),"No",""))</f>
        <v>No</v>
      </c>
      <c r="AC12" t="str">
        <f>IF(AND('Match Check for 5 groups'!AC12="Yes",'ReverseMatch Check for 5 groups'!AC12="Yes"),"Yes",IF(AND('Match Check for 5 groups'!AC12="",'ReverseMatch Check for 5 groups'!AC12=""),"No",""))</f>
        <v/>
      </c>
      <c r="AE12" t="str">
        <f>IF(AND('Match Check for 5 groups'!AE12="Yes",'ReverseMatch Check for 5 groups'!AE12="Yes"),"Yes",IF(AND('Match Check for 5 groups'!AE12="",'ReverseMatch Check for 5 groups'!AE12=""),"No",""))</f>
        <v/>
      </c>
      <c r="AG12" t="str">
        <f>IF(AND('Match Check for 5 groups'!AG12="Yes",'ReverseMatch Check for 5 groups'!AG12="Yes"),"Yes",IF(AND('Match Check for 5 groups'!AG12="",'ReverseMatch Check for 5 groups'!AG12=""),"No",""))</f>
        <v/>
      </c>
      <c r="AI12" t="str">
        <f>IF(AND('Match Check for 5 groups'!AI12="Yes",'ReverseMatch Check for 5 groups'!AI12="Yes"),"Yes",IF(AND('Match Check for 5 groups'!AI12="",'ReverseMatch Check for 5 groups'!AI12=""),"No",""))</f>
        <v/>
      </c>
      <c r="AK12" t="str">
        <f>IF(AND('Match Check for 5 groups'!AK12="Yes",'ReverseMatch Check for 5 groups'!AK12="Yes"),"Yes",IF(AND('Match Check for 5 groups'!AK12="",'ReverseMatch Check for 5 groups'!AK12=""),"No",""))</f>
        <v/>
      </c>
    </row>
    <row r="13" spans="3:37">
      <c r="P13" t="str">
        <f>IF(AND('Match Check for 5 groups'!P13="Yes",'ReverseMatch Check for 5 groups'!P13="Yes"),"Yes",IF(AND('Match Check for 5 groups'!P13="",'ReverseMatch Check for 5 groups'!P13=""),"No",""))</f>
        <v>No</v>
      </c>
      <c r="R13" t="str">
        <f>IF(AND('Match Check for 5 groups'!R13="Yes",'ReverseMatch Check for 5 groups'!R13="Yes"),"Yes",IF(AND('Match Check for 5 groups'!R13="",'ReverseMatch Check for 5 groups'!R13=""),"No",""))</f>
        <v/>
      </c>
      <c r="T13" t="str">
        <f>IF(AND('Match Check for 5 groups'!T13="Yes",'ReverseMatch Check for 5 groups'!T13="Yes"),"Yes",IF(AND('Match Check for 5 groups'!T13="",'ReverseMatch Check for 5 groups'!T13=""),"No",""))</f>
        <v>No</v>
      </c>
      <c r="V13" t="str">
        <f>IF(AND('Match Check for 5 groups'!V13="Yes",'ReverseMatch Check for 5 groups'!V13="Yes"),"Yes",IF(AND('Match Check for 5 groups'!V13="",'ReverseMatch Check for 5 groups'!V13=""),"No",""))</f>
        <v/>
      </c>
      <c r="X13" t="str">
        <f>IF(AND('Match Check for 5 groups'!X13="Yes",'ReverseMatch Check for 5 groups'!X13="Yes"),"Yes",IF(AND('Match Check for 5 groups'!X13="",'ReverseMatch Check for 5 groups'!X13=""),"No",""))</f>
        <v/>
      </c>
    </row>
    <row r="14" spans="3:37">
      <c r="C14" t="str">
        <f>IF(AND('Match Check for 5 groups'!C14="Yes",'ReverseMatch Check for 5 groups'!C14="Yes"),"Yes",IF(AND('Match Check for 5 groups'!C14="",'ReverseMatch Check for 5 groups'!C14=""),"No",""))</f>
        <v>No</v>
      </c>
      <c r="E14" t="str">
        <f>IF(AND('Match Check for 5 groups'!E14="Yes",'ReverseMatch Check for 5 groups'!E14="Yes"),"Yes",IF(AND('Match Check for 5 groups'!E14="",'ReverseMatch Check for 5 groups'!E14=""),"No",""))</f>
        <v>No</v>
      </c>
      <c r="G14" t="str">
        <f>IF(AND('Match Check for 5 groups'!G14="Yes",'ReverseMatch Check for 5 groups'!G14="Yes"),"Yes",IF(AND('Match Check for 5 groups'!G14="",'ReverseMatch Check for 5 groups'!G14=""),"No",""))</f>
        <v>No</v>
      </c>
      <c r="I14" t="str">
        <f>IF(AND('Match Check for 5 groups'!I14="Yes",'ReverseMatch Check for 5 groups'!I14="Yes"),"Yes",IF(AND('Match Check for 5 groups'!I14="",'ReverseMatch Check for 5 groups'!I14=""),"No",""))</f>
        <v>No</v>
      </c>
      <c r="K14" t="str">
        <f>IF(AND('Match Check for 5 groups'!K14="Yes",'ReverseMatch Check for 5 groups'!K14="Yes"),"Yes",IF(AND('Match Check for 5 groups'!K14="",'ReverseMatch Check for 5 groups'!K14=""),"No",""))</f>
        <v>No</v>
      </c>
      <c r="R14" t="str">
        <f>IF(AND('Match Check for 5 groups'!R14="Yes",'ReverseMatch Check for 5 groups'!R14="Yes"),"Yes",IF(AND('Match Check for 5 groups'!R14="",'ReverseMatch Check for 5 groups'!R14=""),"No",""))</f>
        <v>No</v>
      </c>
      <c r="T14" t="str">
        <f>IF(AND('Match Check for 5 groups'!T14="Yes",'ReverseMatch Check for 5 groups'!T14="Yes"),"Yes",IF(AND('Match Check for 5 groups'!T14="",'ReverseMatch Check for 5 groups'!T14=""),"No",""))</f>
        <v>No</v>
      </c>
      <c r="V14" t="str">
        <f>IF(AND('Match Check for 5 groups'!V14="Yes",'ReverseMatch Check for 5 groups'!V14="Yes"),"Yes",IF(AND('Match Check for 5 groups'!V14="",'ReverseMatch Check for 5 groups'!V14=""),"No",""))</f>
        <v>No</v>
      </c>
      <c r="X14" t="str">
        <f>IF(AND('Match Check for 5 groups'!X14="Yes",'ReverseMatch Check for 5 groups'!X14="Yes"),"Yes",IF(AND('Match Check for 5 groups'!X14="",'ReverseMatch Check for 5 groups'!X14=""),"No",""))</f>
        <v>No</v>
      </c>
      <c r="AC14" t="str">
        <f>IF(AND('Match Check for 5 groups'!AC14="Yes",'ReverseMatch Check for 5 groups'!AC14="Yes"),"Yes",IF(AND('Match Check for 5 groups'!AC14="",'ReverseMatch Check for 5 groups'!AC14=""),"No",""))</f>
        <v>No</v>
      </c>
      <c r="AE14" t="str">
        <f>IF(AND('Match Check for 5 groups'!AE14="Yes",'ReverseMatch Check for 5 groups'!AE14="Yes"),"Yes",IF(AND('Match Check for 5 groups'!AE14="",'ReverseMatch Check for 5 groups'!AE14=""),"No",""))</f>
        <v>No</v>
      </c>
      <c r="AG14" t="str">
        <f>IF(AND('Match Check for 5 groups'!AG14="Yes",'ReverseMatch Check for 5 groups'!AG14="Yes"),"Yes",IF(AND('Match Check for 5 groups'!AG14="",'ReverseMatch Check for 5 groups'!AG14=""),"No",""))</f>
        <v>No</v>
      </c>
      <c r="AI14" t="str">
        <f>IF(AND('Match Check for 5 groups'!AI14="Yes",'ReverseMatch Check for 5 groups'!AI14="Yes"),"Yes",IF(AND('Match Check for 5 groups'!AI14="",'ReverseMatch Check for 5 groups'!AI14=""),"No",""))</f>
        <v>No</v>
      </c>
      <c r="AK14" t="str">
        <f>IF(AND('Match Check for 5 groups'!AK14="Yes",'ReverseMatch Check for 5 groups'!AK14="Yes"),"Yes",IF(AND('Match Check for 5 groups'!AK14="",'ReverseMatch Check for 5 groups'!AK14=""),"No",""))</f>
        <v>No</v>
      </c>
    </row>
    <row r="15" spans="3:37">
      <c r="C15" t="str">
        <f>IF(AND('Match Check for 5 groups'!C15="Yes",'ReverseMatch Check for 5 groups'!C15="Yes"),"Yes",IF(AND('Match Check for 5 groups'!C15="",'ReverseMatch Check for 5 groups'!C15=""),"No",""))</f>
        <v/>
      </c>
      <c r="E15" t="str">
        <f>IF(AND('Match Check for 5 groups'!E15="Yes",'ReverseMatch Check for 5 groups'!E15="Yes"),"Yes",IF(AND('Match Check for 5 groups'!E15="",'ReverseMatch Check for 5 groups'!E15=""),"No",""))</f>
        <v/>
      </c>
      <c r="G15" t="str">
        <f>IF(AND('Match Check for 5 groups'!G15="Yes",'ReverseMatch Check for 5 groups'!G15="Yes"),"Yes",IF(AND('Match Check for 5 groups'!G15="",'ReverseMatch Check for 5 groups'!G15=""),"No",""))</f>
        <v/>
      </c>
      <c r="I15" t="str">
        <f>IF(AND('Match Check for 5 groups'!I15="Yes",'ReverseMatch Check for 5 groups'!I15="Yes"),"Yes",IF(AND('Match Check for 5 groups'!I15="",'ReverseMatch Check for 5 groups'!I15=""),"No",""))</f>
        <v/>
      </c>
      <c r="K15" t="str">
        <f>IF(AND('Match Check for 5 groups'!K15="Yes",'ReverseMatch Check for 5 groups'!K15="Yes"),"Yes",IF(AND('Match Check for 5 groups'!K15="",'ReverseMatch Check for 5 groups'!K15=""),"No",""))</f>
        <v/>
      </c>
      <c r="P15" t="str">
        <f>IF(AND('Match Check for 5 groups'!P15="Yes",'ReverseMatch Check for 5 groups'!P15="Yes"),"Yes",IF(AND('Match Check for 5 groups'!P15="",'ReverseMatch Check for 5 groups'!P15=""),"No",""))</f>
        <v>No</v>
      </c>
      <c r="R15" t="str">
        <f>IF(AND('Match Check for 5 groups'!R15="Yes",'ReverseMatch Check for 5 groups'!R15="Yes"),"Yes",IF(AND('Match Check for 5 groups'!R15="",'ReverseMatch Check for 5 groups'!R15=""),"No",""))</f>
        <v>No</v>
      </c>
      <c r="T15" t="str">
        <f>IF(AND('Match Check for 5 groups'!T15="Yes",'ReverseMatch Check for 5 groups'!T15="Yes"),"Yes",IF(AND('Match Check for 5 groups'!T15="",'ReverseMatch Check for 5 groups'!T15=""),"No",""))</f>
        <v/>
      </c>
      <c r="V15" t="str">
        <f>IF(AND('Match Check for 5 groups'!V15="Yes",'ReverseMatch Check for 5 groups'!V15="Yes"),"Yes",IF(AND('Match Check for 5 groups'!V15="",'ReverseMatch Check for 5 groups'!V15=""),"No",""))</f>
        <v>No</v>
      </c>
      <c r="X15" t="str">
        <f>IF(AND('Match Check for 5 groups'!X15="Yes",'ReverseMatch Check for 5 groups'!X15="Yes"),"Yes",IF(AND('Match Check for 5 groups'!X15="",'ReverseMatch Check for 5 groups'!X15=""),"No",""))</f>
        <v>No</v>
      </c>
      <c r="AC15" t="str">
        <f>IF(AND('Match Check for 5 groups'!AC15="Yes",'ReverseMatch Check for 5 groups'!AC15="Yes"),"Yes",IF(AND('Match Check for 5 groups'!AC15="",'ReverseMatch Check for 5 groups'!AC15=""),"No",""))</f>
        <v>No</v>
      </c>
      <c r="AE15" t="str">
        <f>IF(AND('Match Check for 5 groups'!AE15="Yes",'ReverseMatch Check for 5 groups'!AE15="Yes"),"Yes",IF(AND('Match Check for 5 groups'!AE15="",'ReverseMatch Check for 5 groups'!AE15=""),"No",""))</f>
        <v/>
      </c>
      <c r="AG15" t="str">
        <f>IF(AND('Match Check for 5 groups'!AG15="Yes",'ReverseMatch Check for 5 groups'!AG15="Yes"),"Yes",IF(AND('Match Check for 5 groups'!AG15="",'ReverseMatch Check for 5 groups'!AG15=""),"No",""))</f>
        <v/>
      </c>
      <c r="AI15" t="str">
        <f>IF(AND('Match Check for 5 groups'!AI15="Yes",'ReverseMatch Check for 5 groups'!AI15="Yes"),"Yes",IF(AND('Match Check for 5 groups'!AI15="",'ReverseMatch Check for 5 groups'!AI15=""),"No",""))</f>
        <v>No</v>
      </c>
      <c r="AK15" t="str">
        <f>IF(AND('Match Check for 5 groups'!AK15="Yes",'ReverseMatch Check for 5 groups'!AK15="Yes"),"Yes",IF(AND('Match Check for 5 groups'!AK15="",'ReverseMatch Check for 5 groups'!AK15=""),"No",""))</f>
        <v/>
      </c>
    </row>
    <row r="16" spans="3:37">
      <c r="C16" t="str">
        <f>IF(AND('Match Check for 5 groups'!C16="Yes",'ReverseMatch Check for 5 groups'!C16="Yes"),"Yes",IF(AND('Match Check for 5 groups'!C16="",'ReverseMatch Check for 5 groups'!C16=""),"No",""))</f>
        <v>No</v>
      </c>
      <c r="E16" t="str">
        <f>IF(AND('Match Check for 5 groups'!E16="Yes",'ReverseMatch Check for 5 groups'!E16="Yes"),"Yes",IF(AND('Match Check for 5 groups'!E16="",'ReverseMatch Check for 5 groups'!E16=""),"No",""))</f>
        <v>No</v>
      </c>
      <c r="G16" t="str">
        <f>IF(AND('Match Check for 5 groups'!G16="Yes",'ReverseMatch Check for 5 groups'!G16="Yes"),"Yes",IF(AND('Match Check for 5 groups'!G16="",'ReverseMatch Check for 5 groups'!G16=""),"No",""))</f>
        <v>No</v>
      </c>
      <c r="I16" t="str">
        <f>IF(AND('Match Check for 5 groups'!I16="Yes",'ReverseMatch Check for 5 groups'!I16="Yes"),"Yes",IF(AND('Match Check for 5 groups'!I16="",'ReverseMatch Check for 5 groups'!I16=""),"No",""))</f>
        <v>No</v>
      </c>
      <c r="K16" t="str">
        <f>IF(AND('Match Check for 5 groups'!K16="Yes",'ReverseMatch Check for 5 groups'!K16="Yes"),"Yes",IF(AND('Match Check for 5 groups'!K16="",'ReverseMatch Check for 5 groups'!K16=""),"No",""))</f>
        <v>No</v>
      </c>
      <c r="R16" t="str">
        <f>IF(AND('Match Check for 5 groups'!R16="Yes",'ReverseMatch Check for 5 groups'!R16="Yes"),"Yes",IF(AND('Match Check for 5 groups'!R16="",'ReverseMatch Check for 5 groups'!R16=""),"No",""))</f>
        <v/>
      </c>
      <c r="T16" t="str">
        <f>IF(AND('Match Check for 5 groups'!T16="Yes",'ReverseMatch Check for 5 groups'!T16="Yes"),"Yes",IF(AND('Match Check for 5 groups'!T16="",'ReverseMatch Check for 5 groups'!T16=""),"No",""))</f>
        <v>No</v>
      </c>
      <c r="V16" t="str">
        <f>IF(AND('Match Check for 5 groups'!V16="Yes",'ReverseMatch Check for 5 groups'!V16="Yes"),"Yes",IF(AND('Match Check for 5 groups'!V16="",'ReverseMatch Check for 5 groups'!V16=""),"No",""))</f>
        <v/>
      </c>
      <c r="X16" t="str">
        <f>IF(AND('Match Check for 5 groups'!X16="Yes",'ReverseMatch Check for 5 groups'!X16="Yes"),"Yes",IF(AND('Match Check for 5 groups'!X16="",'ReverseMatch Check for 5 groups'!X16=""),"No",""))</f>
        <v/>
      </c>
      <c r="AC16" t="str">
        <f>IF(AND('Match Check for 5 groups'!AC16="Yes",'ReverseMatch Check for 5 groups'!AC16="Yes"),"Yes",IF(AND('Match Check for 5 groups'!AC16="",'ReverseMatch Check for 5 groups'!AC16=""),"No",""))</f>
        <v>No</v>
      </c>
      <c r="AE16" t="str">
        <f>IF(AND('Match Check for 5 groups'!AE16="Yes",'ReverseMatch Check for 5 groups'!AE16="Yes"),"Yes",IF(AND('Match Check for 5 groups'!AE16="",'ReverseMatch Check for 5 groups'!AE16=""),"No",""))</f>
        <v>No</v>
      </c>
      <c r="AG16" t="str">
        <f>IF(AND('Match Check for 5 groups'!AG16="Yes",'ReverseMatch Check for 5 groups'!AG16="Yes"),"Yes",IF(AND('Match Check for 5 groups'!AG16="",'ReverseMatch Check for 5 groups'!AG16=""),"No",""))</f>
        <v>No</v>
      </c>
      <c r="AI16" t="str">
        <f>IF(AND('Match Check for 5 groups'!AI16="Yes",'ReverseMatch Check for 5 groups'!AI16="Yes"),"Yes",IF(AND('Match Check for 5 groups'!AI16="",'ReverseMatch Check for 5 groups'!AI16=""),"No",""))</f>
        <v>No</v>
      </c>
      <c r="AK16" t="str">
        <f>IF(AND('Match Check for 5 groups'!AK16="Yes",'ReverseMatch Check for 5 groups'!AK16="Yes"),"Yes",IF(AND('Match Check for 5 groups'!AK16="",'ReverseMatch Check for 5 groups'!AK16=""),"No",""))</f>
        <v>No</v>
      </c>
    </row>
    <row r="17" spans="3:37">
      <c r="R17" t="str">
        <f>IF(AND('Match Check for 5 groups'!R17="Yes",'ReverseMatch Check for 5 groups'!R17="Yes"),"Yes",IF(AND('Match Check for 5 groups'!R17="",'ReverseMatch Check for 5 groups'!R17=""),"No",""))</f>
        <v>No</v>
      </c>
      <c r="T17" t="str">
        <f>IF(AND('Match Check for 5 groups'!T17="Yes",'ReverseMatch Check for 5 groups'!T17="Yes"),"Yes",IF(AND('Match Check for 5 groups'!T17="",'ReverseMatch Check for 5 groups'!T17=""),"No",""))</f>
        <v>No</v>
      </c>
      <c r="V17" t="str">
        <f>IF(AND('Match Check for 5 groups'!V17="Yes",'ReverseMatch Check for 5 groups'!V17="Yes"),"Yes",IF(AND('Match Check for 5 groups'!V17="",'ReverseMatch Check for 5 groups'!V17=""),"No",""))</f>
        <v>No</v>
      </c>
      <c r="X17" t="str">
        <f>IF(AND('Match Check for 5 groups'!X17="Yes",'ReverseMatch Check for 5 groups'!X17="Yes"),"Yes",IF(AND('Match Check for 5 groups'!X17="",'ReverseMatch Check for 5 groups'!X17=""),"No",""))</f>
        <v>No</v>
      </c>
    </row>
    <row r="18" spans="3:37">
      <c r="C18" t="str">
        <f>IF(AND('Match Check for 5 groups'!C18="Yes",'ReverseMatch Check for 5 groups'!C18="Yes"),"Yes",IF(AND('Match Check for 5 groups'!C18="",'ReverseMatch Check for 5 groups'!C18=""),"No",""))</f>
        <v>No</v>
      </c>
      <c r="E18" t="str">
        <f>IF(AND('Match Check for 5 groups'!E18="Yes",'ReverseMatch Check for 5 groups'!E18="Yes"),"Yes",IF(AND('Match Check for 5 groups'!E18="",'ReverseMatch Check for 5 groups'!E18=""),"No",""))</f>
        <v>No</v>
      </c>
      <c r="G18" t="str">
        <f>IF(AND('Match Check for 5 groups'!G18="Yes",'ReverseMatch Check for 5 groups'!G18="Yes"),"Yes",IF(AND('Match Check for 5 groups'!G18="",'ReverseMatch Check for 5 groups'!G18=""),"No",""))</f>
        <v>No</v>
      </c>
      <c r="I18" t="str">
        <f>IF(AND('Match Check for 5 groups'!I18="Yes",'ReverseMatch Check for 5 groups'!I18="Yes"),"Yes",IF(AND('Match Check for 5 groups'!I18="",'ReverseMatch Check for 5 groups'!I18=""),"No",""))</f>
        <v>No</v>
      </c>
      <c r="K18" t="str">
        <f>IF(AND('Match Check for 5 groups'!K18="Yes",'ReverseMatch Check for 5 groups'!K18="Yes"),"Yes",IF(AND('Match Check for 5 groups'!K18="",'ReverseMatch Check for 5 groups'!K18=""),"No",""))</f>
        <v>No</v>
      </c>
      <c r="AC18" t="str">
        <f>IF(AND('Match Check for 5 groups'!AC18="Yes",'ReverseMatch Check for 5 groups'!AC18="Yes"),"Yes",IF(AND('Match Check for 5 groups'!AC18="",'ReverseMatch Check for 5 groups'!AC18=""),"No",""))</f>
        <v>No</v>
      </c>
      <c r="AE18" t="str">
        <f>IF(AND('Match Check for 5 groups'!AE18="Yes",'ReverseMatch Check for 5 groups'!AE18="Yes"),"Yes",IF(AND('Match Check for 5 groups'!AE18="",'ReverseMatch Check for 5 groups'!AE18=""),"No",""))</f>
        <v>No</v>
      </c>
      <c r="AG18" t="str">
        <f>IF(AND('Match Check for 5 groups'!AG18="Yes",'ReverseMatch Check for 5 groups'!AG18="Yes"),"Yes",IF(AND('Match Check for 5 groups'!AG18="",'ReverseMatch Check for 5 groups'!AG18=""),"No",""))</f>
        <v>No</v>
      </c>
      <c r="AI18" t="str">
        <f>IF(AND('Match Check for 5 groups'!AI18="Yes",'ReverseMatch Check for 5 groups'!AI18="Yes"),"Yes",IF(AND('Match Check for 5 groups'!AI18="",'ReverseMatch Check for 5 groups'!AI18=""),"No",""))</f>
        <v>No</v>
      </c>
      <c r="AK18" t="str">
        <f>IF(AND('Match Check for 5 groups'!AK18="Yes",'ReverseMatch Check for 5 groups'!AK18="Yes"),"Yes",IF(AND('Match Check for 5 groups'!AK18="",'ReverseMatch Check for 5 groups'!AK18=""),"No",""))</f>
        <v>No</v>
      </c>
    </row>
    <row r="19" spans="3:37">
      <c r="C19" t="str">
        <f>IF(AND('Match Check for 5 groups'!C19="Yes",'ReverseMatch Check for 5 groups'!C19="Yes"),"Yes",IF(AND('Match Check for 5 groups'!C19="",'ReverseMatch Check for 5 groups'!C19=""),"No",""))</f>
        <v/>
      </c>
      <c r="E19" t="str">
        <f>IF(AND('Match Check for 5 groups'!E19="Yes",'ReverseMatch Check for 5 groups'!E19="Yes"),"Yes",IF(AND('Match Check for 5 groups'!E19="",'ReverseMatch Check for 5 groups'!E19=""),"No",""))</f>
        <v>No</v>
      </c>
      <c r="G19" t="str">
        <f>IF(AND('Match Check for 5 groups'!G19="Yes",'ReverseMatch Check for 5 groups'!G19="Yes"),"Yes",IF(AND('Match Check for 5 groups'!G19="",'ReverseMatch Check for 5 groups'!G19=""),"No",""))</f>
        <v/>
      </c>
      <c r="I19" t="str">
        <f>IF(AND('Match Check for 5 groups'!I19="Yes",'ReverseMatch Check for 5 groups'!I19="Yes"),"Yes",IF(AND('Match Check for 5 groups'!I19="",'ReverseMatch Check for 5 groups'!I19=""),"No",""))</f>
        <v>No</v>
      </c>
      <c r="K19" t="str">
        <f>IF(AND('Match Check for 5 groups'!K19="Yes",'ReverseMatch Check for 5 groups'!K19="Yes"),"Yes",IF(AND('Match Check for 5 groups'!K19="",'ReverseMatch Check for 5 groups'!K19=""),"No",""))</f>
        <v>No</v>
      </c>
      <c r="AC19" t="str">
        <f>IF(AND('Match Check for 5 groups'!AC19="Yes",'ReverseMatch Check for 5 groups'!AC19="Yes"),"Yes",IF(AND('Match Check for 5 groups'!AC19="",'ReverseMatch Check for 5 groups'!AC19=""),"No",""))</f>
        <v/>
      </c>
      <c r="AE19" t="str">
        <f>IF(AND('Match Check for 5 groups'!AE19="Yes",'ReverseMatch Check for 5 groups'!AE19="Yes"),"Yes",IF(AND('Match Check for 5 groups'!AE19="",'ReverseMatch Check for 5 groups'!AE19=""),"No",""))</f>
        <v/>
      </c>
      <c r="AG19" t="str">
        <f>IF(AND('Match Check for 5 groups'!AG19="Yes",'ReverseMatch Check for 5 groups'!AG19="Yes"),"Yes",IF(AND('Match Check for 5 groups'!AG19="",'ReverseMatch Check for 5 groups'!AG19=""),"No",""))</f>
        <v/>
      </c>
      <c r="AI19" t="str">
        <f>IF(AND('Match Check for 5 groups'!AI19="Yes",'ReverseMatch Check for 5 groups'!AI19="Yes"),"Yes",IF(AND('Match Check for 5 groups'!AI19="",'ReverseMatch Check for 5 groups'!AI19=""),"No",""))</f>
        <v/>
      </c>
      <c r="AK19" t="str">
        <f>IF(AND('Match Check for 5 groups'!AK19="Yes",'ReverseMatch Check for 5 groups'!AK19="Yes"),"Yes",IF(AND('Match Check for 5 groups'!AK19="",'ReverseMatch Check for 5 groups'!AK19=""),"No",""))</f>
        <v/>
      </c>
    </row>
    <row r="21" spans="3:37">
      <c r="C21" t="str">
        <f>IF(AND('Match Check for 5 groups'!C21="Yes",'ReverseMatch Check for 5 groups'!C21="Yes"),"Yes",IF(AND('Match Check for 5 groups'!C21="",'ReverseMatch Check for 5 groups'!C21=""),"No",""))</f>
        <v>No</v>
      </c>
      <c r="E21" t="str">
        <f>IF(AND('Match Check for 5 groups'!E21="Yes",'ReverseMatch Check for 5 groups'!E21="Yes"),"Yes",IF(AND('Match Check for 5 groups'!E21="",'ReverseMatch Check for 5 groups'!E21=""),"No",""))</f>
        <v>No</v>
      </c>
      <c r="G21" t="str">
        <f>IF(AND('Match Check for 5 groups'!G21="Yes",'ReverseMatch Check for 5 groups'!G21="Yes"),"Yes",IF(AND('Match Check for 5 groups'!G21="",'ReverseMatch Check for 5 groups'!G21=""),"No",""))</f>
        <v>No</v>
      </c>
      <c r="I21" t="str">
        <f>IF(AND('Match Check for 5 groups'!I21="Yes",'ReverseMatch Check for 5 groups'!I21="Yes"),"Yes",IF(AND('Match Check for 5 groups'!I21="",'ReverseMatch Check for 5 groups'!I21=""),"No",""))</f>
        <v>No</v>
      </c>
      <c r="K21" t="str">
        <f>IF(AND('Match Check for 5 groups'!K21="Yes",'ReverseMatch Check for 5 groups'!K21="Yes"),"Yes",IF(AND('Match Check for 5 groups'!K21="",'ReverseMatch Check for 5 groups'!K21=""),"No",""))</f>
        <v>No</v>
      </c>
      <c r="AC21" t="str">
        <f>IF(AND('Match Check for 5 groups'!AC21="Yes",'ReverseMatch Check for 5 groups'!AC21="Yes"),"Yes",IF(AND('Match Check for 5 groups'!AC21="",'ReverseMatch Check for 5 groups'!AC21=""),"No",""))</f>
        <v>No</v>
      </c>
      <c r="AE21" t="str">
        <f>IF(AND('Match Check for 5 groups'!AE21="Yes",'ReverseMatch Check for 5 groups'!AE21="Yes"),"Yes",IF(AND('Match Check for 5 groups'!AE21="",'ReverseMatch Check for 5 groups'!AE21=""),"No",""))</f>
        <v>No</v>
      </c>
      <c r="AG21" t="str">
        <f>IF(AND('Match Check for 5 groups'!AG21="Yes",'ReverseMatch Check for 5 groups'!AG21="Yes"),"Yes",IF(AND('Match Check for 5 groups'!AG21="",'ReverseMatch Check for 5 groups'!AG21=""),"No",""))</f>
        <v>No</v>
      </c>
      <c r="AI21" t="str">
        <f>IF(AND('Match Check for 5 groups'!AI21="Yes",'ReverseMatch Check for 5 groups'!AI21="Yes"),"Yes",IF(AND('Match Check for 5 groups'!AI21="",'ReverseMatch Check for 5 groups'!AI21=""),"No",""))</f>
        <v>No</v>
      </c>
      <c r="AK21" t="str">
        <f>IF(AND('Match Check for 5 groups'!AK21="Yes",'ReverseMatch Check for 5 groups'!AK21="Yes"),"Yes",IF(AND('Match Check for 5 groups'!AK21="",'ReverseMatch Check for 5 groups'!AK21=""),"No",""))</f>
        <v>No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C43FF-9293-40D0-9252-3DB7C47BDDE3}">
  <dimension ref="A1:Y59"/>
  <sheetViews>
    <sheetView workbookViewId="0">
      <selection activeCell="D2" sqref="D2"/>
    </sheetView>
  </sheetViews>
  <sheetFormatPr defaultRowHeight="15"/>
  <cols>
    <col min="1" max="1" width="11.42578125" bestFit="1" customWidth="1"/>
    <col min="2" max="2" width="10.7109375" bestFit="1" customWidth="1"/>
    <col min="4" max="9" width="17.28515625" customWidth="1"/>
    <col min="14" max="14" width="11.28515625" bestFit="1" customWidth="1"/>
    <col min="18" max="19" width="9.140625" style="16"/>
    <col min="20" max="20" width="9.140625" style="16" customWidth="1"/>
    <col min="21" max="23" width="9.140625" style="16"/>
  </cols>
  <sheetData>
    <row r="1" spans="1:25">
      <c r="D1" t="s">
        <v>0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K1" t="s">
        <v>292</v>
      </c>
      <c r="N1" t="s">
        <v>67</v>
      </c>
      <c r="O1" s="9"/>
      <c r="R1" s="16" t="s">
        <v>393</v>
      </c>
      <c r="S1" s="16" t="s">
        <v>394</v>
      </c>
      <c r="U1" s="16" t="s">
        <v>391</v>
      </c>
      <c r="V1" s="16" t="s">
        <v>392</v>
      </c>
      <c r="X1" s="16" t="s">
        <v>395</v>
      </c>
    </row>
    <row r="2" spans="1:25">
      <c r="A2" s="323" t="s">
        <v>186</v>
      </c>
      <c r="B2" s="324">
        <v>45403</v>
      </c>
      <c r="C2" s="3">
        <v>0.33333333333333331</v>
      </c>
      <c r="D2" s="7" t="str">
        <f>CONCATENATE(RIGHT('Rinks for 5 groups'!C7,2)," v ",LEFT('Rinks for 5 groups'!C7,2))</f>
        <v>85 v 81</v>
      </c>
      <c r="E2" s="7" t="str">
        <f>CONCATENATE(RIGHT('Rinks for 5 groups'!D7,2)," v ",LEFT('Rinks for 5 groups'!D7,2))</f>
        <v>01 v 10</v>
      </c>
      <c r="F2" s="7" t="str">
        <f>CONCATENATE(RIGHT('Rinks for 5 groups'!E7,2)," v ",LEFT('Rinks for 5 groups'!E7,2))</f>
        <v>97 v 93</v>
      </c>
      <c r="G2" s="7" t="str">
        <f>CONCATENATE(RIGHT('Rinks for 5 groups'!F7,3)," v ",LEFT('Rinks for 5 groups'!F7,3))</f>
        <v xml:space="preserve"> 98 v 96 </v>
      </c>
      <c r="H2" s="7" t="str">
        <f>CONCATENATE(RIGHT('Rinks for 5 groups'!G7,3)," v ",LEFT('Rinks for 5 groups'!G7,3))</f>
        <v>109 v 105</v>
      </c>
      <c r="I2" s="7" t="str">
        <f>CONCATENATE(RIGHT('Rinks for 5 groups'!H7,3)," v ",LEFT('Rinks for 5 groups'!H7,3))</f>
        <v>107 v 106</v>
      </c>
      <c r="K2">
        <v>6</v>
      </c>
      <c r="M2">
        <v>6</v>
      </c>
      <c r="N2" t="s">
        <v>8</v>
      </c>
      <c r="O2" s="6"/>
      <c r="R2" s="16">
        <v>6</v>
      </c>
      <c r="S2" s="16">
        <v>0</v>
      </c>
      <c r="U2" s="16">
        <f>SUM(R2*6,S2*4)</f>
        <v>36</v>
      </c>
      <c r="V2" s="16">
        <f>SUM(R2*6,S2*4)</f>
        <v>36</v>
      </c>
      <c r="X2" s="16">
        <f>SUM(R2*2,S2)</f>
        <v>12</v>
      </c>
    </row>
    <row r="3" spans="1:25">
      <c r="A3" s="323"/>
      <c r="B3" s="323"/>
      <c r="C3" s="3">
        <f>SUM(C2,Lookups!$A$3)</f>
        <v>0.41666666666666663</v>
      </c>
      <c r="D3" s="7" t="str">
        <f>CONCATENATE(RIGHT('Rinks for 5 groups'!C8,2)," v ",LEFT('Rinks for 5 groups'!C8,2))</f>
        <v>95 v 94</v>
      </c>
      <c r="E3" s="7" t="str">
        <f>CONCATENATE(RIGHT('Rinks for 5 groups'!D8,2)," v ",LEFT('Rinks for 5 groups'!D8,2))</f>
        <v>86 v 84</v>
      </c>
      <c r="F3" s="7" t="str">
        <f>CONCATENATE(RIGHT('Rinks for 5 groups'!E8,2)," v ",LEFT('Rinks for 5 groups'!E8,2))</f>
        <v>10 v 10</v>
      </c>
      <c r="G3" s="7" t="str">
        <f>CONCATENATE(RIGHT('Rinks for 5 groups'!F8,3)," v ",LEFT('Rinks for 5 groups'!F8,2))</f>
        <v>103 v 99</v>
      </c>
      <c r="H3" s="7" t="str">
        <f>CONCATENATE(RIGHT('Rinks for 5 groups'!G8,3)," v ",LEFT('Rinks for 5 groups'!G8,3))</f>
        <v xml:space="preserve"> 89 v 88 </v>
      </c>
      <c r="I3" s="7" t="str">
        <f>CONCATENATE(RIGHT('Rinks for 5 groups'!H8,3)," v ",LEFT('Rinks for 5 groups'!H8,3))</f>
        <v>104 v 102</v>
      </c>
      <c r="K3">
        <v>6</v>
      </c>
      <c r="M3">
        <v>6</v>
      </c>
      <c r="N3" t="s">
        <v>66</v>
      </c>
      <c r="O3" s="4"/>
      <c r="R3" s="16">
        <v>6</v>
      </c>
      <c r="S3" s="16">
        <v>0</v>
      </c>
      <c r="U3" s="16">
        <f t="shared" ref="U3:U8" si="0">SUM(R3*6,S3*4)</f>
        <v>36</v>
      </c>
      <c r="V3" s="16">
        <f t="shared" ref="V3:V8" si="1">SUM(R3*6,S3*4)</f>
        <v>36</v>
      </c>
      <c r="X3" s="16">
        <f t="shared" ref="X3:X8" si="2">SUM(R3*2,S3)</f>
        <v>12</v>
      </c>
    </row>
    <row r="4" spans="1:25">
      <c r="A4" s="323"/>
      <c r="B4" s="323"/>
      <c r="C4" s="3">
        <f>SUM(C3,Lookups!$A$3)</f>
        <v>0.49999999999999994</v>
      </c>
      <c r="D4" s="7" t="str">
        <f>CONCATENATE(RIGHT('Rinks for 5 groups'!C10,2)," v ",LEFT('Rinks for 5 groups'!C10,2))</f>
        <v>29 v 25</v>
      </c>
      <c r="E4" s="7" t="str">
        <f>CONCATENATE(RIGHT('Rinks for 5 groups'!D10,2)," v ",LEFT('Rinks for 5 groups'!D10,2))</f>
        <v>15 v 14</v>
      </c>
      <c r="F4" s="7" t="str">
        <f>CONCATENATE(RIGHT('Rinks for 5 groups'!E10,2)," v ",LEFT('Rinks for 5 groups'!E10,2))</f>
        <v xml:space="preserve"> 5 v 1 </v>
      </c>
      <c r="G4" s="7" t="str">
        <f>CONCATENATE(RIGHT('Rinks for 5 groups'!F10,2)," v ",LEFT('Rinks for 5 groups'!F10,2))</f>
        <v>91 v 87</v>
      </c>
      <c r="H4" s="7" t="str">
        <f>CONCATENATE(RIGHT('Rinks for 5 groups'!G10,2)," v ",LEFT('Rinks for 5 groups'!G10,2))</f>
        <v>18 v 16</v>
      </c>
      <c r="I4" s="7" t="str">
        <f>CONCATENATE(RIGHT('Rinks for 5 groups'!H10,2)," v ",LEFT('Rinks for 5 groups'!H10,2))</f>
        <v>92 v 90</v>
      </c>
      <c r="K4">
        <v>6</v>
      </c>
      <c r="M4">
        <v>6</v>
      </c>
      <c r="N4" t="s">
        <v>346</v>
      </c>
      <c r="O4" s="18"/>
      <c r="R4" s="16">
        <v>3</v>
      </c>
      <c r="S4" s="16">
        <v>3</v>
      </c>
      <c r="U4" s="16">
        <f t="shared" si="0"/>
        <v>30</v>
      </c>
      <c r="V4" s="16">
        <f t="shared" si="1"/>
        <v>30</v>
      </c>
      <c r="X4" s="16">
        <f t="shared" si="2"/>
        <v>9</v>
      </c>
    </row>
    <row r="5" spans="1:25">
      <c r="A5" s="323"/>
      <c r="B5" s="323"/>
      <c r="C5" s="3">
        <f>SUM(C4,Lookups!$A$3)</f>
        <v>0.58333333333333326</v>
      </c>
      <c r="D5" s="7" t="str">
        <f>CONCATENATE(RIGHT('Rinks for 5 groups'!C11,2)," v ",LEFT('Rinks for 5 groups'!C11,2))</f>
        <v>30 v 28</v>
      </c>
      <c r="E5" s="7" t="str">
        <f>CONCATENATE(RIGHT('Rinks for 5 groups'!D11,2)," v ",LEFT('Rinks for 5 groups'!D11,2))</f>
        <v>27 v 26</v>
      </c>
      <c r="F5" s="7" t="str">
        <f>CONCATENATE(RIGHT('Rinks for 5 groups'!E11,2)," v ",LEFT('Rinks for 5 groups'!E11,2))</f>
        <v xml:space="preserve"> 9 v 8 </v>
      </c>
      <c r="G5" s="7" t="str">
        <f>CONCATENATE(RIGHT('Rinks for 5 groups'!F11,2)," v ",LEFT('Rinks for 5 groups'!F11,2))</f>
        <v xml:space="preserve">11 v 7 </v>
      </c>
      <c r="H5" s="7" t="str">
        <f>CONCATENATE(RIGHT('Rinks for 5 groups'!G11,2)," v ",LEFT('Rinks for 5 groups'!G11,2))</f>
        <v>21 v 20</v>
      </c>
      <c r="I5" s="7" t="str">
        <f>CONCATENATE(RIGHT('Rinks for 5 groups'!H11,1)," v ",LEFT('Rinks for 5 groups'!H11,1))</f>
        <v>3 v 2</v>
      </c>
      <c r="K5">
        <v>6</v>
      </c>
      <c r="M5">
        <v>6</v>
      </c>
      <c r="R5" s="16">
        <v>0</v>
      </c>
      <c r="S5" s="16">
        <v>6</v>
      </c>
      <c r="U5" s="16">
        <f t="shared" si="0"/>
        <v>24</v>
      </c>
      <c r="V5" s="16">
        <f t="shared" si="1"/>
        <v>24</v>
      </c>
      <c r="X5" s="16">
        <f t="shared" si="2"/>
        <v>6</v>
      </c>
    </row>
    <row r="6" spans="1:25">
      <c r="A6" s="323"/>
      <c r="B6" s="323"/>
      <c r="C6" s="3">
        <f>SUM(C5,Lookups!$A$1)</f>
        <v>0.64583333333333326</v>
      </c>
      <c r="D6" s="7" t="str">
        <f>CONCATENATE(RIGHT('Rinks for 5 groups'!C12,1)," v ",LEFT('Rinks for 5 groups'!C12,1))</f>
        <v>2 v 1</v>
      </c>
      <c r="E6" s="7" t="str">
        <f>CONCATENATE(RIGHT('Rinks for 5 groups'!D12,1)," v ",LEFT('Rinks for 5 groups'!D12,1))</f>
        <v>6 v 4</v>
      </c>
      <c r="F6" s="7" t="str">
        <f>CONCATENATE(RIGHT('Rinks for 5 groups'!E12,2)," v ",LEFT('Rinks for 5 groups'!E12,2))</f>
        <v>17 v 13</v>
      </c>
      <c r="G6" s="7" t="str">
        <f>CONCATENATE(RIGHT('Rinks for 5 groups'!F12,2)," v ",LEFT('Rinks for 5 groups'!F12,1))</f>
        <v>43 v 4</v>
      </c>
      <c r="H6" s="7" t="str">
        <f>CONCATENATE(RIGHT('Rinks for 5 groups'!G12,1)," v ",LEFT('Rinks for 5 groups'!G12,1))</f>
        <v>3 v 1</v>
      </c>
      <c r="I6" s="7" t="str">
        <f>CONCATENATE(RIGHT('Rinks for 5 groups'!H12,2)," v ",LEFT('Rinks for 5 groups'!H12,2))</f>
        <v>44 v 41</v>
      </c>
      <c r="K6">
        <v>6</v>
      </c>
      <c r="M6">
        <v>6</v>
      </c>
      <c r="R6" s="16">
        <v>0</v>
      </c>
      <c r="S6" s="16">
        <v>5</v>
      </c>
      <c r="U6" s="16">
        <f t="shared" si="0"/>
        <v>20</v>
      </c>
      <c r="V6" s="16">
        <f t="shared" si="1"/>
        <v>20</v>
      </c>
      <c r="X6" s="16">
        <f t="shared" si="2"/>
        <v>5</v>
      </c>
    </row>
    <row r="7" spans="1:25">
      <c r="A7" s="323"/>
      <c r="B7" s="323"/>
      <c r="C7" s="3">
        <f>SUM(C6,Lookups!$A$1)</f>
        <v>0.70833333333333326</v>
      </c>
      <c r="D7" s="7" t="str">
        <f>CONCATENATE(RIGHT('Rinks for 5 groups'!C14,2)," v ",LEFT('Rinks for 5 groups'!C14,2))</f>
        <v>56 v 52</v>
      </c>
      <c r="E7" s="7" t="str">
        <f>CONCATENATE(RIGHT('Rinks for 5 groups'!D14,2)," v ",LEFT('Rinks for 5 groups'!D14,2))</f>
        <v>55 v 53</v>
      </c>
      <c r="F7" s="7" t="str">
        <f>CONCATENATE(RIGHT('Rinks for 5 groups'!E14,2)," v ",LEFT('Rinks for 5 groups'!E14,2))</f>
        <v>50 v 46</v>
      </c>
      <c r="G7" s="7" t="str">
        <f>CONCATENATE(RIGHT('Rinks for 5 groups'!F14,2)," v ",LEFT('Rinks for 5 groups'!F14,2))</f>
        <v>48 v 47</v>
      </c>
      <c r="H7" s="7" t="str">
        <f>CONCATENATE(RIGHT('Rinks for 5 groups'!G14,2)," v ",LEFT('Rinks for 5 groups'!G14,2))</f>
        <v>51 v 49</v>
      </c>
      <c r="I7" s="7" t="str">
        <f>CONCATENATE(RIGHT('Rinks for 5 groups'!H14,2)," v ",LEFT('Rinks for 5 groups'!H14,2))</f>
        <v>62 v 58</v>
      </c>
      <c r="K7">
        <v>6</v>
      </c>
      <c r="M7">
        <v>6</v>
      </c>
      <c r="R7" s="16">
        <v>0</v>
      </c>
      <c r="S7" s="16">
        <v>6</v>
      </c>
      <c r="U7" s="16">
        <f t="shared" si="0"/>
        <v>24</v>
      </c>
      <c r="V7" s="16">
        <f t="shared" si="1"/>
        <v>24</v>
      </c>
      <c r="X7" s="16">
        <f t="shared" si="2"/>
        <v>6</v>
      </c>
    </row>
    <row r="8" spans="1:25">
      <c r="A8" s="323"/>
      <c r="B8" s="323"/>
      <c r="C8" s="3">
        <f>SUM(C7,Lookups!$A$1)</f>
        <v>0.77083333333333326</v>
      </c>
      <c r="D8" s="7" t="str">
        <f>CONCATENATE(RIGHT('Rinks for 5 groups'!C15,2)," v ",LEFT('Rinks for 5 groups'!C15,2))</f>
        <v>60 v 59</v>
      </c>
      <c r="E8" s="7" t="str">
        <f>CONCATENATE(RIGHT('Rinks for 5 groups'!D15,2)," v ",LEFT('Rinks for 5 groups'!D15,2))</f>
        <v>63 v 61</v>
      </c>
      <c r="F8" s="7" t="str">
        <f>CONCATENATE(RIGHT('Rinks for 5 groups'!E15,2)," v ",LEFT('Rinks for 5 groups'!E15,2))</f>
        <v>68 v 64</v>
      </c>
      <c r="G8" s="7" t="str">
        <f>CONCATENATE(RIGHT('Rinks for 5 groups'!F15,2)," v ",LEFT('Rinks for 5 groups'!F15,2))</f>
        <v>66 v 65</v>
      </c>
      <c r="H8" s="7" t="str">
        <f>CONCATENATE(RIGHT('Rinks for 5 groups'!G15,2)," v ",LEFT('Rinks for 5 groups'!G15,2))</f>
        <v>69 v 67</v>
      </c>
      <c r="I8" s="7" t="str">
        <f>CONCATENATE(RIGHT('Rinks for 5 groups'!H15,2)," v ",LEFT('Rinks for 5 groups'!H15,2))</f>
        <v xml:space="preserve"> v </v>
      </c>
      <c r="K8">
        <v>6</v>
      </c>
      <c r="M8">
        <v>6</v>
      </c>
      <c r="R8" s="16">
        <v>0</v>
      </c>
      <c r="S8" s="16">
        <v>6</v>
      </c>
      <c r="U8" s="16">
        <f t="shared" si="0"/>
        <v>24</v>
      </c>
      <c r="V8" s="16">
        <f t="shared" si="1"/>
        <v>24</v>
      </c>
      <c r="X8" s="16">
        <f t="shared" si="2"/>
        <v>6</v>
      </c>
      <c r="Y8" s="7"/>
    </row>
    <row r="9" spans="1:25">
      <c r="D9" s="7"/>
      <c r="E9" s="7"/>
      <c r="F9" s="7"/>
      <c r="G9" s="7"/>
      <c r="H9" s="7"/>
      <c r="I9" s="7"/>
    </row>
    <row r="10" spans="1:25">
      <c r="A10" s="323" t="s">
        <v>168</v>
      </c>
      <c r="B10" s="324">
        <f>B2+1</f>
        <v>45404</v>
      </c>
      <c r="C10" s="3">
        <v>0.33333333333333331</v>
      </c>
      <c r="D10" s="11" t="s">
        <v>321</v>
      </c>
      <c r="E10" s="11" t="s">
        <v>323</v>
      </c>
      <c r="F10" s="11" t="s">
        <v>399</v>
      </c>
      <c r="G10" s="11" t="s">
        <v>345</v>
      </c>
      <c r="H10" s="11" t="s">
        <v>329</v>
      </c>
      <c r="I10" s="11" t="s">
        <v>400</v>
      </c>
      <c r="K10">
        <v>6</v>
      </c>
      <c r="M10">
        <v>6</v>
      </c>
      <c r="N10" s="7"/>
      <c r="O10" s="7"/>
      <c r="P10" s="7"/>
      <c r="Q10" s="7"/>
      <c r="R10" s="16">
        <v>6</v>
      </c>
      <c r="S10" s="16">
        <v>0</v>
      </c>
      <c r="U10" s="16">
        <f t="shared" ref="U10:U16" si="3">SUM(R10*6,S10*4)</f>
        <v>36</v>
      </c>
      <c r="V10" s="16">
        <f>SUM(R10*6,S10*4)</f>
        <v>36</v>
      </c>
      <c r="X10" s="16">
        <f t="shared" ref="X10:X48" si="4">SUM(R10*2,S10)</f>
        <v>12</v>
      </c>
    </row>
    <row r="11" spans="1:25">
      <c r="A11" s="323"/>
      <c r="B11" s="323"/>
      <c r="C11" s="3">
        <f>SUM(C10,Lookups!$A$3)</f>
        <v>0.41666666666666663</v>
      </c>
      <c r="D11" s="11" t="s">
        <v>343</v>
      </c>
      <c r="E11" s="11" t="s">
        <v>265</v>
      </c>
      <c r="F11" s="11" t="s">
        <v>401</v>
      </c>
      <c r="G11" s="11" t="s">
        <v>330</v>
      </c>
      <c r="H11" s="11" t="s">
        <v>317</v>
      </c>
      <c r="I11" s="11" t="s">
        <v>252</v>
      </c>
      <c r="K11">
        <v>6</v>
      </c>
      <c r="M11">
        <v>6</v>
      </c>
      <c r="N11" s="7"/>
      <c r="O11" s="7"/>
      <c r="P11" s="7"/>
      <c r="Q11" s="7"/>
      <c r="R11" s="16">
        <v>6</v>
      </c>
      <c r="S11" s="16">
        <v>0</v>
      </c>
      <c r="U11" s="16">
        <f t="shared" si="3"/>
        <v>36</v>
      </c>
      <c r="V11" s="16">
        <f t="shared" ref="V11:V16" si="5">SUM(R11*6,S11*4)</f>
        <v>36</v>
      </c>
      <c r="X11" s="16">
        <f t="shared" si="4"/>
        <v>12</v>
      </c>
    </row>
    <row r="12" spans="1:25">
      <c r="A12" s="323"/>
      <c r="B12" s="323"/>
      <c r="C12" s="3">
        <f>SUM(C11,Lookups!$A$3)</f>
        <v>0.49999999999999994</v>
      </c>
      <c r="D12" s="10" t="s">
        <v>227</v>
      </c>
      <c r="E12" s="10" t="s">
        <v>41</v>
      </c>
      <c r="F12" s="10" t="s">
        <v>307</v>
      </c>
      <c r="G12" s="11" t="s">
        <v>402</v>
      </c>
      <c r="H12" s="11" t="s">
        <v>255</v>
      </c>
      <c r="I12" s="11" t="s">
        <v>403</v>
      </c>
      <c r="K12">
        <v>6</v>
      </c>
      <c r="M12">
        <v>6</v>
      </c>
      <c r="O12" s="7"/>
      <c r="P12" s="7"/>
      <c r="Q12" s="7"/>
      <c r="R12" s="16">
        <v>3</v>
      </c>
      <c r="S12" s="16">
        <v>3</v>
      </c>
      <c r="U12" s="16">
        <f t="shared" si="3"/>
        <v>30</v>
      </c>
      <c r="V12" s="16">
        <f t="shared" si="5"/>
        <v>30</v>
      </c>
      <c r="X12" s="16">
        <f t="shared" si="4"/>
        <v>9</v>
      </c>
    </row>
    <row r="13" spans="1:25">
      <c r="A13" s="323"/>
      <c r="B13" s="323"/>
      <c r="C13" s="3">
        <f>SUM(C12,Lookups!$A$3)</f>
        <v>0.58333333333333326</v>
      </c>
      <c r="D13" s="10" t="s">
        <v>404</v>
      </c>
      <c r="E13" s="10" t="s">
        <v>299</v>
      </c>
      <c r="F13" s="10" t="s">
        <v>405</v>
      </c>
      <c r="G13" s="10" t="s">
        <v>406</v>
      </c>
      <c r="H13" s="10" t="s">
        <v>407</v>
      </c>
      <c r="I13" s="10" t="s">
        <v>408</v>
      </c>
      <c r="K13">
        <v>6</v>
      </c>
      <c r="M13">
        <v>6</v>
      </c>
      <c r="N13" s="7"/>
      <c r="O13" s="7"/>
      <c r="P13" s="7"/>
      <c r="Q13" s="7"/>
      <c r="R13" s="16">
        <v>0</v>
      </c>
      <c r="S13" s="16">
        <v>6</v>
      </c>
      <c r="U13" s="16">
        <f t="shared" si="3"/>
        <v>24</v>
      </c>
      <c r="V13" s="16">
        <f t="shared" si="5"/>
        <v>24</v>
      </c>
      <c r="X13" s="16">
        <f t="shared" si="4"/>
        <v>6</v>
      </c>
    </row>
    <row r="14" spans="1:25">
      <c r="A14" s="323"/>
      <c r="B14" s="323"/>
      <c r="C14" s="3">
        <f>SUM(C13,Lookups!$A$1)</f>
        <v>0.64583333333333326</v>
      </c>
      <c r="D14" s="10" t="s">
        <v>247</v>
      </c>
      <c r="E14" s="10" t="s">
        <v>235</v>
      </c>
      <c r="F14" s="10" t="s">
        <v>409</v>
      </c>
      <c r="G14" s="10" t="s">
        <v>303</v>
      </c>
      <c r="H14" s="17" t="s">
        <v>340</v>
      </c>
      <c r="I14" s="17" t="s">
        <v>294</v>
      </c>
      <c r="K14">
        <v>6</v>
      </c>
      <c r="M14">
        <v>6</v>
      </c>
      <c r="N14" s="7"/>
      <c r="O14" s="7"/>
      <c r="P14" s="7"/>
      <c r="Q14" s="7"/>
      <c r="R14" s="16">
        <v>0</v>
      </c>
      <c r="S14" s="16">
        <v>6</v>
      </c>
      <c r="U14" s="16">
        <f t="shared" si="3"/>
        <v>24</v>
      </c>
      <c r="V14" s="16">
        <f t="shared" si="5"/>
        <v>24</v>
      </c>
      <c r="X14" s="16">
        <f t="shared" si="4"/>
        <v>6</v>
      </c>
    </row>
    <row r="15" spans="1:25">
      <c r="A15" s="323"/>
      <c r="B15" s="323"/>
      <c r="C15" s="3">
        <f>SUM(C14,Lookups!$A$1)</f>
        <v>0.70833333333333326</v>
      </c>
      <c r="D15" s="17" t="s">
        <v>342</v>
      </c>
      <c r="E15" s="17" t="s">
        <v>75</v>
      </c>
      <c r="F15" s="17" t="s">
        <v>410</v>
      </c>
      <c r="G15" s="17" t="s">
        <v>411</v>
      </c>
      <c r="H15" s="17" t="s">
        <v>187</v>
      </c>
      <c r="I15" s="17" t="s">
        <v>412</v>
      </c>
      <c r="K15">
        <v>6</v>
      </c>
      <c r="M15">
        <v>6</v>
      </c>
      <c r="N15" s="7"/>
      <c r="O15" s="7"/>
      <c r="P15" s="7"/>
      <c r="Q15" s="7"/>
      <c r="R15" s="16">
        <v>0</v>
      </c>
      <c r="S15" s="16">
        <v>5</v>
      </c>
      <c r="U15" s="16">
        <f t="shared" si="3"/>
        <v>20</v>
      </c>
      <c r="V15" s="16">
        <f t="shared" si="5"/>
        <v>20</v>
      </c>
      <c r="X15" s="16">
        <f t="shared" si="4"/>
        <v>5</v>
      </c>
    </row>
    <row r="16" spans="1:25">
      <c r="A16" s="323"/>
      <c r="B16" s="323"/>
      <c r="C16" s="3">
        <f>SUM(C15,Lookups!$A$1)</f>
        <v>0.77083333333333326</v>
      </c>
      <c r="D16" s="17" t="s">
        <v>413</v>
      </c>
      <c r="E16" s="17" t="s">
        <v>36</v>
      </c>
      <c r="F16" s="17" t="s">
        <v>212</v>
      </c>
      <c r="G16" s="17" t="s">
        <v>203</v>
      </c>
      <c r="H16" s="17" t="s">
        <v>206</v>
      </c>
      <c r="I16" s="17" t="s">
        <v>414</v>
      </c>
      <c r="K16">
        <v>6</v>
      </c>
      <c r="M16">
        <v>6</v>
      </c>
      <c r="N16" s="7"/>
      <c r="O16" s="7"/>
      <c r="P16" s="7"/>
      <c r="Q16" s="7"/>
      <c r="R16" s="16">
        <v>0</v>
      </c>
      <c r="S16" s="16">
        <v>6</v>
      </c>
      <c r="U16" s="16">
        <f t="shared" si="3"/>
        <v>24</v>
      </c>
      <c r="V16" s="16">
        <f t="shared" si="5"/>
        <v>24</v>
      </c>
      <c r="X16" s="16">
        <f t="shared" si="4"/>
        <v>6</v>
      </c>
    </row>
    <row r="17" spans="1:24">
      <c r="D17" s="7"/>
      <c r="E17" s="7"/>
      <c r="F17" s="7"/>
      <c r="G17" s="7"/>
      <c r="H17" s="7"/>
      <c r="I17" s="7"/>
    </row>
    <row r="18" spans="1:24">
      <c r="A18" s="323" t="s">
        <v>169</v>
      </c>
      <c r="B18" s="324">
        <f>B10+1</f>
        <v>45405</v>
      </c>
      <c r="C18" s="3">
        <v>0.33333333333333331</v>
      </c>
      <c r="D18" s="11" t="s">
        <v>286</v>
      </c>
      <c r="E18" s="11" t="s">
        <v>334</v>
      </c>
      <c r="F18" s="11" t="s">
        <v>273</v>
      </c>
      <c r="G18" s="11" t="s">
        <v>277</v>
      </c>
      <c r="H18" s="11" t="s">
        <v>415</v>
      </c>
      <c r="I18" s="11" t="s">
        <v>280</v>
      </c>
      <c r="K18">
        <v>6</v>
      </c>
      <c r="M18">
        <v>6</v>
      </c>
      <c r="N18" s="7"/>
      <c r="O18" s="7"/>
      <c r="P18" s="7"/>
      <c r="Q18" s="7"/>
      <c r="R18" s="16">
        <v>6</v>
      </c>
      <c r="S18" s="16">
        <v>0</v>
      </c>
      <c r="U18" s="16">
        <f t="shared" ref="U18:U24" si="6">SUM(R18*6,S18*4)</f>
        <v>36</v>
      </c>
      <c r="V18" s="16">
        <f>SUM(R18*6,S18*4)</f>
        <v>36</v>
      </c>
      <c r="X18" s="16">
        <f t="shared" ref="X18" si="7">SUM(R18*2,S18)</f>
        <v>12</v>
      </c>
    </row>
    <row r="19" spans="1:24">
      <c r="A19" s="323"/>
      <c r="B19" s="323"/>
      <c r="C19" s="3">
        <f>SUM(C18,Lookups!$A$3)</f>
        <v>0.41666666666666663</v>
      </c>
      <c r="D19" s="11" t="s">
        <v>416</v>
      </c>
      <c r="E19" s="11" t="s">
        <v>260</v>
      </c>
      <c r="F19" s="11" t="s">
        <v>248</v>
      </c>
      <c r="G19" s="11" t="s">
        <v>417</v>
      </c>
      <c r="H19" s="11" t="s">
        <v>283</v>
      </c>
      <c r="I19" s="11" t="s">
        <v>418</v>
      </c>
      <c r="K19">
        <v>6</v>
      </c>
      <c r="M19">
        <v>6</v>
      </c>
      <c r="N19" s="7"/>
      <c r="O19" s="7"/>
      <c r="P19" s="7"/>
      <c r="Q19" s="7"/>
      <c r="R19" s="16">
        <v>6</v>
      </c>
      <c r="S19" s="16">
        <v>0</v>
      </c>
      <c r="U19" s="16">
        <f t="shared" si="6"/>
        <v>36</v>
      </c>
      <c r="V19" s="16">
        <f t="shared" ref="V19:V24" si="8">SUM(R19*6,S19*4)</f>
        <v>36</v>
      </c>
      <c r="X19" s="16">
        <f t="shared" si="4"/>
        <v>12</v>
      </c>
    </row>
    <row r="20" spans="1:24">
      <c r="A20" s="323"/>
      <c r="B20" s="323"/>
      <c r="C20" s="3">
        <f>SUM(C19,Lookups!$A$3)</f>
        <v>0.49999999999999994</v>
      </c>
      <c r="D20" s="11" t="s">
        <v>419</v>
      </c>
      <c r="E20" s="11" t="s">
        <v>270</v>
      </c>
      <c r="F20" s="11" t="s">
        <v>309</v>
      </c>
      <c r="G20" s="10" t="s">
        <v>420</v>
      </c>
      <c r="H20" s="10" t="s">
        <v>229</v>
      </c>
      <c r="I20" s="10" t="s">
        <v>421</v>
      </c>
      <c r="K20">
        <v>6</v>
      </c>
      <c r="M20">
        <v>6</v>
      </c>
      <c r="N20" s="7"/>
      <c r="R20" s="16">
        <v>3</v>
      </c>
      <c r="S20" s="16">
        <v>3</v>
      </c>
      <c r="U20" s="16">
        <f t="shared" si="6"/>
        <v>30</v>
      </c>
      <c r="V20" s="16">
        <f t="shared" si="8"/>
        <v>30</v>
      </c>
      <c r="X20" s="16">
        <f t="shared" si="4"/>
        <v>9</v>
      </c>
    </row>
    <row r="21" spans="1:24">
      <c r="A21" s="323"/>
      <c r="B21" s="323"/>
      <c r="C21" s="3">
        <f>SUM(C20,Lookups!$A$3)</f>
        <v>0.58333333333333326</v>
      </c>
      <c r="D21" s="17" t="s">
        <v>422</v>
      </c>
      <c r="E21" s="17" t="s">
        <v>423</v>
      </c>
      <c r="F21" s="17" t="s">
        <v>424</v>
      </c>
      <c r="G21" s="17" t="s">
        <v>208</v>
      </c>
      <c r="H21" s="17" t="s">
        <v>39</v>
      </c>
      <c r="I21" s="17" t="s">
        <v>16</v>
      </c>
      <c r="K21">
        <v>6</v>
      </c>
      <c r="M21">
        <v>6</v>
      </c>
      <c r="O21" s="7"/>
      <c r="P21" s="7"/>
      <c r="Q21" s="7"/>
      <c r="R21" s="16">
        <v>0</v>
      </c>
      <c r="S21" s="16">
        <v>6</v>
      </c>
      <c r="U21" s="16">
        <f t="shared" si="6"/>
        <v>24</v>
      </c>
      <c r="V21" s="16">
        <f t="shared" si="8"/>
        <v>24</v>
      </c>
      <c r="X21" s="16">
        <f t="shared" si="4"/>
        <v>6</v>
      </c>
    </row>
    <row r="22" spans="1:24">
      <c r="A22" s="323"/>
      <c r="B22" s="323"/>
      <c r="C22" s="3">
        <f>SUM(C21,Lookups!$A$1)</f>
        <v>0.64583333333333326</v>
      </c>
      <c r="D22" s="20" t="s">
        <v>29</v>
      </c>
      <c r="E22" s="16"/>
      <c r="F22" s="20" t="s">
        <v>192</v>
      </c>
      <c r="G22" s="20" t="s">
        <v>24</v>
      </c>
      <c r="H22" s="20" t="s">
        <v>425</v>
      </c>
      <c r="I22" s="20" t="s">
        <v>199</v>
      </c>
      <c r="K22">
        <v>6</v>
      </c>
      <c r="M22">
        <v>6</v>
      </c>
      <c r="R22" s="16">
        <v>0</v>
      </c>
      <c r="S22" s="16">
        <v>6</v>
      </c>
      <c r="U22" s="16">
        <f t="shared" si="6"/>
        <v>24</v>
      </c>
      <c r="V22" s="16">
        <f t="shared" si="8"/>
        <v>24</v>
      </c>
      <c r="X22" s="16">
        <f t="shared" si="4"/>
        <v>6</v>
      </c>
    </row>
    <row r="23" spans="1:24">
      <c r="A23" s="323"/>
      <c r="B23" s="323"/>
      <c r="C23" s="3">
        <f>SUM(C22,Lookups!$A$1)</f>
        <v>0.70833333333333326</v>
      </c>
      <c r="D23" s="19" t="s">
        <v>426</v>
      </c>
      <c r="E23" s="19" t="s">
        <v>40</v>
      </c>
      <c r="F23" s="20" t="s">
        <v>11</v>
      </c>
      <c r="G23" s="20" t="s">
        <v>427</v>
      </c>
      <c r="H23" s="20" t="s">
        <v>71</v>
      </c>
      <c r="I23" s="20" t="s">
        <v>20</v>
      </c>
      <c r="K23">
        <v>6</v>
      </c>
      <c r="M23">
        <v>6</v>
      </c>
      <c r="O23" s="16"/>
      <c r="P23" s="16"/>
      <c r="Q23" s="16"/>
      <c r="R23" s="16">
        <v>0</v>
      </c>
      <c r="S23" s="16">
        <v>5</v>
      </c>
      <c r="U23" s="16">
        <f t="shared" si="6"/>
        <v>20</v>
      </c>
      <c r="V23" s="16">
        <f t="shared" si="8"/>
        <v>20</v>
      </c>
      <c r="X23" s="16">
        <f t="shared" si="4"/>
        <v>5</v>
      </c>
    </row>
    <row r="24" spans="1:24">
      <c r="A24" s="323"/>
      <c r="B24" s="323"/>
      <c r="C24" s="3">
        <f>SUM(C23,Lookups!$A$1)</f>
        <v>0.77083333333333326</v>
      </c>
      <c r="D24" s="16"/>
      <c r="E24" s="16"/>
      <c r="F24" s="16"/>
      <c r="G24" s="16"/>
      <c r="H24" s="16"/>
      <c r="I24" s="16"/>
      <c r="K24">
        <v>6</v>
      </c>
      <c r="M24">
        <v>6</v>
      </c>
      <c r="R24" s="16">
        <v>0</v>
      </c>
      <c r="S24" s="16">
        <v>6</v>
      </c>
      <c r="U24" s="16">
        <f t="shared" si="6"/>
        <v>24</v>
      </c>
      <c r="V24" s="16">
        <f t="shared" si="8"/>
        <v>24</v>
      </c>
      <c r="X24" s="16">
        <f t="shared" si="4"/>
        <v>6</v>
      </c>
    </row>
    <row r="25" spans="1:24">
      <c r="C25" s="3"/>
      <c r="D25" s="16"/>
      <c r="E25" s="16"/>
      <c r="F25" s="16"/>
      <c r="G25" s="16"/>
      <c r="H25" s="16"/>
      <c r="I25" s="16"/>
    </row>
    <row r="26" spans="1:24">
      <c r="A26" s="323" t="s">
        <v>170</v>
      </c>
      <c r="B26" s="324">
        <f>B18+1</f>
        <v>45406</v>
      </c>
      <c r="C26" s="3">
        <v>0.33333333333333331</v>
      </c>
      <c r="D26" s="16"/>
      <c r="E26" s="16"/>
      <c r="F26" s="16"/>
      <c r="G26" s="16"/>
      <c r="H26" s="16"/>
      <c r="I26" s="16"/>
      <c r="K26">
        <v>6</v>
      </c>
      <c r="M26">
        <v>6</v>
      </c>
      <c r="R26" s="16">
        <v>6</v>
      </c>
      <c r="S26" s="16">
        <v>0</v>
      </c>
      <c r="U26" s="16">
        <f t="shared" ref="U26:U32" si="9">SUM(R26*6,S26*4)</f>
        <v>36</v>
      </c>
      <c r="V26" s="16">
        <f>SUM(R26*6,S26*4)</f>
        <v>36</v>
      </c>
      <c r="X26" s="16">
        <f t="shared" ref="X26" si="10">SUM(R26*2,S26)</f>
        <v>12</v>
      </c>
    </row>
    <row r="27" spans="1:24">
      <c r="A27" s="323"/>
      <c r="B27" s="323"/>
      <c r="C27" s="3">
        <f>SUM(C26,Lookups!$A$3)</f>
        <v>0.41666666666666663</v>
      </c>
      <c r="D27" s="16"/>
      <c r="E27" s="16"/>
      <c r="F27" s="16"/>
      <c r="G27" s="16"/>
      <c r="H27" s="16"/>
      <c r="I27" s="16"/>
      <c r="K27">
        <v>6</v>
      </c>
      <c r="M27">
        <v>6</v>
      </c>
      <c r="R27" s="16">
        <v>6</v>
      </c>
      <c r="S27" s="16">
        <v>0</v>
      </c>
      <c r="U27" s="16">
        <f t="shared" si="9"/>
        <v>36</v>
      </c>
      <c r="V27" s="16">
        <f t="shared" ref="V27:V32" si="11">SUM(R27*6,S27*4)</f>
        <v>36</v>
      </c>
      <c r="X27" s="16">
        <f t="shared" si="4"/>
        <v>12</v>
      </c>
    </row>
    <row r="28" spans="1:24">
      <c r="A28" s="323"/>
      <c r="B28" s="323"/>
      <c r="C28" s="3">
        <f>SUM(C27,Lookups!$A$3)</f>
        <v>0.49999999999999994</v>
      </c>
      <c r="D28" s="16"/>
      <c r="E28" s="16"/>
      <c r="F28" s="16"/>
      <c r="G28" s="16"/>
      <c r="H28" s="16"/>
      <c r="I28" s="16"/>
      <c r="K28">
        <v>6</v>
      </c>
      <c r="M28">
        <v>6</v>
      </c>
      <c r="R28" s="16">
        <v>3</v>
      </c>
      <c r="S28" s="16">
        <v>3</v>
      </c>
      <c r="U28" s="16">
        <f t="shared" si="9"/>
        <v>30</v>
      </c>
      <c r="V28" s="16">
        <f t="shared" si="11"/>
        <v>30</v>
      </c>
      <c r="X28" s="16">
        <f t="shared" si="4"/>
        <v>9</v>
      </c>
    </row>
    <row r="29" spans="1:24">
      <c r="A29" s="323"/>
      <c r="B29" s="323"/>
      <c r="C29" s="3">
        <f>SUM(C28,Lookups!$A$3)</f>
        <v>0.58333333333333326</v>
      </c>
      <c r="D29" s="16"/>
      <c r="E29" s="16"/>
      <c r="F29" s="16"/>
      <c r="G29" s="16"/>
      <c r="H29" s="16"/>
      <c r="I29" s="16"/>
      <c r="K29">
        <v>6</v>
      </c>
      <c r="M29">
        <v>6</v>
      </c>
      <c r="R29" s="16">
        <v>0</v>
      </c>
      <c r="S29" s="16">
        <v>6</v>
      </c>
      <c r="U29" s="16">
        <f t="shared" si="9"/>
        <v>24</v>
      </c>
      <c r="V29" s="16">
        <f t="shared" si="11"/>
        <v>24</v>
      </c>
      <c r="X29" s="16">
        <f t="shared" si="4"/>
        <v>6</v>
      </c>
    </row>
    <row r="30" spans="1:24">
      <c r="A30" s="323"/>
      <c r="B30" s="323"/>
      <c r="C30" s="3">
        <f>SUM(C29,Lookups!$A$1)</f>
        <v>0.64583333333333326</v>
      </c>
      <c r="D30" s="16"/>
      <c r="E30" s="16"/>
      <c r="F30" s="16"/>
      <c r="G30" s="16"/>
      <c r="H30" s="16"/>
      <c r="I30" s="16"/>
      <c r="K30">
        <v>6</v>
      </c>
      <c r="M30">
        <v>6</v>
      </c>
      <c r="R30" s="16">
        <v>0</v>
      </c>
      <c r="S30" s="16">
        <v>6</v>
      </c>
      <c r="U30" s="16">
        <f t="shared" si="9"/>
        <v>24</v>
      </c>
      <c r="V30" s="16">
        <f t="shared" si="11"/>
        <v>24</v>
      </c>
      <c r="X30" s="16">
        <f t="shared" si="4"/>
        <v>6</v>
      </c>
    </row>
    <row r="31" spans="1:24">
      <c r="A31" s="323"/>
      <c r="B31" s="323"/>
      <c r="C31" s="3">
        <f>SUM(C30,Lookups!$A$1)</f>
        <v>0.70833333333333326</v>
      </c>
      <c r="D31" s="16"/>
      <c r="E31" s="16"/>
      <c r="F31" s="16"/>
      <c r="G31" s="16"/>
      <c r="H31" s="16"/>
      <c r="I31" s="16"/>
      <c r="K31">
        <v>6</v>
      </c>
      <c r="M31">
        <v>6</v>
      </c>
      <c r="R31" s="16">
        <v>0</v>
      </c>
      <c r="S31" s="16">
        <v>6</v>
      </c>
      <c r="U31" s="16">
        <f t="shared" si="9"/>
        <v>24</v>
      </c>
      <c r="V31" s="16">
        <f t="shared" si="11"/>
        <v>24</v>
      </c>
      <c r="X31" s="16">
        <f t="shared" si="4"/>
        <v>6</v>
      </c>
    </row>
    <row r="32" spans="1:24">
      <c r="A32" s="323"/>
      <c r="B32" s="323"/>
      <c r="C32" s="3">
        <f>SUM(C31,Lookups!$A$1)</f>
        <v>0.77083333333333326</v>
      </c>
      <c r="D32" s="16"/>
      <c r="E32" s="16"/>
      <c r="F32" s="16"/>
      <c r="G32" s="16"/>
      <c r="H32" s="16"/>
      <c r="I32" s="16"/>
      <c r="K32">
        <v>6</v>
      </c>
      <c r="M32">
        <v>5</v>
      </c>
      <c r="R32" s="16">
        <v>0</v>
      </c>
      <c r="S32" s="16">
        <v>5</v>
      </c>
      <c r="U32" s="16">
        <f t="shared" si="9"/>
        <v>20</v>
      </c>
      <c r="V32" s="16">
        <f t="shared" si="11"/>
        <v>20</v>
      </c>
      <c r="X32" s="16">
        <f t="shared" si="4"/>
        <v>5</v>
      </c>
    </row>
    <row r="33" spans="1:24">
      <c r="C33" s="3"/>
      <c r="D33" s="16"/>
      <c r="E33" s="16"/>
      <c r="F33" s="16"/>
      <c r="G33" s="16"/>
      <c r="H33" s="16"/>
      <c r="I33" s="16"/>
    </row>
    <row r="34" spans="1:24">
      <c r="A34" s="323" t="s">
        <v>171</v>
      </c>
      <c r="B34" s="324">
        <f>B26+1</f>
        <v>45407</v>
      </c>
      <c r="C34" s="3">
        <v>0.33333333333333331</v>
      </c>
      <c r="D34" s="16"/>
      <c r="E34" s="16"/>
      <c r="F34" s="16"/>
      <c r="G34" s="16"/>
      <c r="H34" s="16"/>
      <c r="I34" s="16"/>
      <c r="K34">
        <v>6</v>
      </c>
      <c r="M34">
        <v>6</v>
      </c>
      <c r="R34" s="16">
        <v>6</v>
      </c>
      <c r="S34" s="16">
        <v>0</v>
      </c>
      <c r="U34" s="16">
        <f t="shared" ref="U34:U40" si="12">SUM(R34*6,S34*4)</f>
        <v>36</v>
      </c>
      <c r="V34" s="16">
        <f>SUM(R34*6,S34*4)</f>
        <v>36</v>
      </c>
      <c r="X34" s="16">
        <f t="shared" ref="X34" si="13">SUM(R34*2,S34)</f>
        <v>12</v>
      </c>
    </row>
    <row r="35" spans="1:24">
      <c r="A35" s="323"/>
      <c r="B35" s="323"/>
      <c r="C35" s="3">
        <f>SUM(C34,Lookups!$A$3)</f>
        <v>0.41666666666666663</v>
      </c>
      <c r="D35" s="16"/>
      <c r="E35" s="16"/>
      <c r="F35" s="16"/>
      <c r="G35" s="16"/>
      <c r="H35" s="16"/>
      <c r="I35" s="16"/>
      <c r="K35">
        <v>6</v>
      </c>
      <c r="M35">
        <v>6</v>
      </c>
      <c r="R35" s="16">
        <v>6</v>
      </c>
      <c r="S35" s="16">
        <v>0</v>
      </c>
      <c r="U35" s="16">
        <f t="shared" si="12"/>
        <v>36</v>
      </c>
      <c r="V35" s="16">
        <f t="shared" ref="V35:V40" si="14">SUM(R35*6,S35*4)</f>
        <v>36</v>
      </c>
      <c r="X35" s="16">
        <f t="shared" si="4"/>
        <v>12</v>
      </c>
    </row>
    <row r="36" spans="1:24">
      <c r="A36" s="323"/>
      <c r="B36" s="323"/>
      <c r="C36" s="3">
        <f>SUM(C35,Lookups!$A$3)</f>
        <v>0.49999999999999994</v>
      </c>
      <c r="D36" s="16"/>
      <c r="E36" s="16"/>
      <c r="F36" s="16"/>
      <c r="G36" s="16"/>
      <c r="H36" s="16"/>
      <c r="I36" s="16"/>
      <c r="K36">
        <v>6</v>
      </c>
      <c r="M36">
        <v>5</v>
      </c>
      <c r="R36" s="16">
        <v>3</v>
      </c>
      <c r="S36" s="16">
        <v>3</v>
      </c>
      <c r="U36" s="16">
        <f t="shared" si="12"/>
        <v>30</v>
      </c>
      <c r="V36" s="16">
        <f t="shared" si="14"/>
        <v>30</v>
      </c>
      <c r="X36" s="16">
        <f t="shared" si="4"/>
        <v>9</v>
      </c>
    </row>
    <row r="37" spans="1:24">
      <c r="A37" s="323"/>
      <c r="B37" s="323"/>
      <c r="C37" s="3">
        <f>SUM(C36,Lookups!$A$3)</f>
        <v>0.58333333333333326</v>
      </c>
      <c r="D37" s="16"/>
      <c r="E37" s="16"/>
      <c r="F37" s="16"/>
      <c r="G37" s="16"/>
      <c r="H37" s="16"/>
      <c r="I37" s="16"/>
      <c r="K37">
        <v>6</v>
      </c>
      <c r="M37">
        <v>6</v>
      </c>
      <c r="R37" s="16">
        <v>0</v>
      </c>
      <c r="S37" s="16">
        <v>5</v>
      </c>
      <c r="U37" s="16">
        <f t="shared" si="12"/>
        <v>20</v>
      </c>
      <c r="V37" s="16">
        <f t="shared" si="14"/>
        <v>20</v>
      </c>
      <c r="X37" s="16">
        <f t="shared" si="4"/>
        <v>5</v>
      </c>
    </row>
    <row r="38" spans="1:24">
      <c r="A38" s="323"/>
      <c r="B38" s="323"/>
      <c r="C38" s="3">
        <f>SUM(C37,Lookups!$A$1)</f>
        <v>0.64583333333333326</v>
      </c>
      <c r="D38" s="16"/>
      <c r="E38" s="16"/>
      <c r="F38" s="16"/>
      <c r="G38" s="16"/>
      <c r="H38" s="16"/>
      <c r="I38" s="16"/>
      <c r="K38">
        <v>6</v>
      </c>
      <c r="M38">
        <v>6</v>
      </c>
      <c r="R38" s="16">
        <v>0</v>
      </c>
      <c r="S38" s="16">
        <v>6</v>
      </c>
      <c r="U38" s="16">
        <f t="shared" si="12"/>
        <v>24</v>
      </c>
      <c r="V38" s="16">
        <f t="shared" si="14"/>
        <v>24</v>
      </c>
      <c r="X38" s="16">
        <f t="shared" si="4"/>
        <v>6</v>
      </c>
    </row>
    <row r="39" spans="1:24">
      <c r="A39" s="323"/>
      <c r="B39" s="323"/>
      <c r="C39" s="3">
        <f>SUM(C38,Lookups!$A$1)</f>
        <v>0.70833333333333326</v>
      </c>
      <c r="D39" s="16"/>
      <c r="E39" s="16"/>
      <c r="F39" s="16"/>
      <c r="G39" s="16"/>
      <c r="H39" s="16"/>
      <c r="I39" s="16"/>
      <c r="K39">
        <v>6</v>
      </c>
      <c r="M39">
        <v>6</v>
      </c>
      <c r="P39" s="16"/>
      <c r="Q39" s="16"/>
      <c r="R39" s="16">
        <v>0</v>
      </c>
      <c r="S39" s="16">
        <v>6</v>
      </c>
      <c r="U39" s="16">
        <f t="shared" si="12"/>
        <v>24</v>
      </c>
      <c r="V39" s="16">
        <f t="shared" si="14"/>
        <v>24</v>
      </c>
      <c r="X39" s="16">
        <f t="shared" si="4"/>
        <v>6</v>
      </c>
    </row>
    <row r="40" spans="1:24">
      <c r="A40" s="323"/>
      <c r="B40" s="323"/>
      <c r="C40" s="3">
        <f>SUM(C39,Lookups!$A$1)</f>
        <v>0.77083333333333326</v>
      </c>
      <c r="D40" s="16"/>
      <c r="E40" s="16"/>
      <c r="F40" s="16"/>
      <c r="G40" s="16"/>
      <c r="H40" s="16"/>
      <c r="I40" s="16"/>
      <c r="K40">
        <v>6</v>
      </c>
      <c r="M40">
        <v>6</v>
      </c>
      <c r="R40" s="16">
        <v>0</v>
      </c>
      <c r="S40" s="16">
        <v>6</v>
      </c>
      <c r="U40" s="16">
        <f t="shared" si="12"/>
        <v>24</v>
      </c>
      <c r="V40" s="16">
        <f t="shared" si="14"/>
        <v>24</v>
      </c>
      <c r="X40" s="16">
        <f t="shared" si="4"/>
        <v>6</v>
      </c>
    </row>
    <row r="41" spans="1:24">
      <c r="C41" s="3"/>
      <c r="D41" s="16"/>
      <c r="E41" s="16"/>
      <c r="F41" s="16"/>
      <c r="G41" s="16"/>
      <c r="H41" s="16"/>
      <c r="I41" s="16"/>
    </row>
    <row r="42" spans="1:24">
      <c r="A42" s="323" t="s">
        <v>172</v>
      </c>
      <c r="B42" s="324">
        <f>B34+1</f>
        <v>45408</v>
      </c>
      <c r="C42" s="3">
        <f>C34</f>
        <v>0.33333333333333331</v>
      </c>
      <c r="D42" s="16"/>
      <c r="E42" s="16"/>
      <c r="F42" s="16"/>
      <c r="G42" s="16"/>
      <c r="H42" s="16"/>
      <c r="I42" s="16"/>
      <c r="K42">
        <v>6</v>
      </c>
      <c r="M42">
        <v>5</v>
      </c>
      <c r="R42" s="16">
        <v>0</v>
      </c>
      <c r="S42" s="16">
        <v>6</v>
      </c>
      <c r="U42" s="16">
        <f t="shared" ref="U42:U48" si="15">SUM(R42*6,S42*4)</f>
        <v>24</v>
      </c>
      <c r="V42" s="16">
        <f>SUM(R42*6,S42*4)</f>
        <v>24</v>
      </c>
      <c r="X42" s="16">
        <f t="shared" ref="X42:X55" si="16">SUM(R42*2,S42)</f>
        <v>6</v>
      </c>
    </row>
    <row r="43" spans="1:24">
      <c r="A43" s="323"/>
      <c r="B43" s="323"/>
      <c r="C43" s="3">
        <f>SUM(C42,Lookups!$A$3)</f>
        <v>0.41666666666666663</v>
      </c>
      <c r="D43" s="16"/>
      <c r="E43" s="16"/>
      <c r="F43" s="16"/>
      <c r="G43" s="16"/>
      <c r="H43" s="16"/>
      <c r="I43" s="16"/>
      <c r="K43">
        <v>6</v>
      </c>
      <c r="M43">
        <v>6</v>
      </c>
      <c r="R43" s="16">
        <v>0</v>
      </c>
      <c r="S43" s="16">
        <v>6</v>
      </c>
      <c r="U43" s="16">
        <f t="shared" si="15"/>
        <v>24</v>
      </c>
      <c r="V43" s="16">
        <f t="shared" ref="V43:V55" si="17">SUM(R43*6,S43*4)</f>
        <v>24</v>
      </c>
      <c r="X43" s="16">
        <f t="shared" si="4"/>
        <v>6</v>
      </c>
    </row>
    <row r="44" spans="1:24">
      <c r="A44" s="323"/>
      <c r="B44" s="323"/>
      <c r="C44" s="3">
        <f>SUM(C43,Lookups!$A$3)</f>
        <v>0.49999999999999994</v>
      </c>
      <c r="D44" s="16"/>
      <c r="E44" s="16"/>
      <c r="F44" s="16"/>
      <c r="G44" s="16"/>
      <c r="H44" s="16"/>
      <c r="I44" s="16"/>
      <c r="K44">
        <v>6</v>
      </c>
      <c r="M44">
        <v>3</v>
      </c>
      <c r="R44" s="16">
        <v>0</v>
      </c>
      <c r="S44" s="16">
        <v>3</v>
      </c>
      <c r="U44" s="16">
        <f t="shared" si="15"/>
        <v>12</v>
      </c>
      <c r="V44" s="16">
        <f t="shared" si="17"/>
        <v>12</v>
      </c>
      <c r="X44" s="16">
        <f t="shared" si="4"/>
        <v>3</v>
      </c>
    </row>
    <row r="45" spans="1:24">
      <c r="A45" s="323"/>
      <c r="B45" s="323"/>
      <c r="C45" s="3">
        <f>SUM(C44,Lookups!$A$3)</f>
        <v>0.58333333333333326</v>
      </c>
      <c r="D45" s="318" t="s">
        <v>380</v>
      </c>
      <c r="E45" s="318"/>
      <c r="F45" s="16"/>
      <c r="G45" s="16"/>
      <c r="H45" s="16"/>
      <c r="I45" s="16"/>
      <c r="K45">
        <v>6</v>
      </c>
      <c r="M45">
        <f>SUM(M2:M44)</f>
        <v>222</v>
      </c>
      <c r="R45" s="16">
        <v>2</v>
      </c>
      <c r="S45" s="16">
        <v>0</v>
      </c>
      <c r="U45" s="16">
        <f t="shared" si="15"/>
        <v>12</v>
      </c>
      <c r="V45" s="16">
        <f t="shared" si="17"/>
        <v>12</v>
      </c>
      <c r="X45" s="16">
        <f t="shared" si="4"/>
        <v>4</v>
      </c>
    </row>
    <row r="46" spans="1:24">
      <c r="A46" s="323"/>
      <c r="B46" s="323"/>
      <c r="C46" s="3">
        <f>SUM(C45,Lookups!$A$3)</f>
        <v>0.66666666666666663</v>
      </c>
      <c r="D46" s="319" t="s">
        <v>379</v>
      </c>
      <c r="E46" s="319"/>
      <c r="F46" s="320" t="s">
        <v>381</v>
      </c>
      <c r="G46" s="320"/>
      <c r="H46" s="16"/>
      <c r="I46" s="16"/>
      <c r="K46">
        <v>6</v>
      </c>
      <c r="R46" s="16">
        <v>0</v>
      </c>
      <c r="S46" s="16">
        <v>4</v>
      </c>
      <c r="U46" s="16">
        <f t="shared" si="15"/>
        <v>16</v>
      </c>
      <c r="V46" s="16">
        <f t="shared" si="17"/>
        <v>16</v>
      </c>
      <c r="X46" s="16">
        <f t="shared" si="4"/>
        <v>4</v>
      </c>
    </row>
    <row r="47" spans="1:24">
      <c r="A47" s="323"/>
      <c r="B47" s="323"/>
      <c r="C47" s="3">
        <f>SUM(C46,Lookups!$A$3)</f>
        <v>0.75</v>
      </c>
      <c r="D47" s="321" t="s">
        <v>62</v>
      </c>
      <c r="E47" s="321"/>
      <c r="F47" s="321"/>
      <c r="G47" s="321"/>
      <c r="H47" s="16"/>
      <c r="I47" s="16"/>
      <c r="K47">
        <v>6</v>
      </c>
      <c r="L47">
        <f>SUM(K2:K47)</f>
        <v>246</v>
      </c>
      <c r="R47" s="16">
        <v>4</v>
      </c>
      <c r="S47" s="16">
        <v>0</v>
      </c>
      <c r="U47" s="16">
        <f t="shared" si="15"/>
        <v>24</v>
      </c>
      <c r="V47" s="16">
        <f t="shared" si="17"/>
        <v>24</v>
      </c>
      <c r="X47" s="16">
        <f t="shared" si="4"/>
        <v>8</v>
      </c>
    </row>
    <row r="48" spans="1:24">
      <c r="A48" s="323"/>
      <c r="B48" s="323"/>
      <c r="C48" s="3">
        <f>SUM(C47,Lookups!$A$3)</f>
        <v>0.83333333333333337</v>
      </c>
      <c r="D48" s="322" t="s">
        <v>65</v>
      </c>
      <c r="E48" s="322"/>
      <c r="F48" s="322"/>
      <c r="G48" s="322"/>
      <c r="R48" s="16">
        <v>0</v>
      </c>
      <c r="S48" s="16">
        <v>4</v>
      </c>
      <c r="U48" s="16">
        <f t="shared" si="15"/>
        <v>16</v>
      </c>
      <c r="V48" s="16">
        <f t="shared" si="17"/>
        <v>16</v>
      </c>
      <c r="X48" s="16">
        <f t="shared" si="4"/>
        <v>4</v>
      </c>
    </row>
    <row r="50" spans="1:24">
      <c r="A50" s="323" t="s">
        <v>173</v>
      </c>
      <c r="B50" s="324">
        <f>B42+1</f>
        <v>45409</v>
      </c>
      <c r="C50" s="3">
        <f>C42</f>
        <v>0.33333333333333331</v>
      </c>
      <c r="D50" s="325" t="s">
        <v>64</v>
      </c>
      <c r="E50" s="325"/>
      <c r="F50" s="325"/>
      <c r="G50" s="325"/>
      <c r="R50" s="16">
        <v>0</v>
      </c>
      <c r="S50" s="16">
        <v>4</v>
      </c>
      <c r="U50" s="16">
        <f t="shared" ref="U50:U55" si="18">SUM(R50*6,S50*4)</f>
        <v>16</v>
      </c>
      <c r="V50" s="16">
        <f t="shared" si="17"/>
        <v>16</v>
      </c>
      <c r="X50" s="16">
        <f t="shared" si="16"/>
        <v>4</v>
      </c>
    </row>
    <row r="51" spans="1:24">
      <c r="A51" s="323"/>
      <c r="B51" s="323"/>
      <c r="C51" s="3">
        <f>SUM(C50,Lookups!$A$3)</f>
        <v>0.41666666666666663</v>
      </c>
      <c r="D51" s="321" t="s">
        <v>61</v>
      </c>
      <c r="E51" s="321"/>
      <c r="R51" s="16">
        <v>2</v>
      </c>
      <c r="S51" s="16">
        <v>0</v>
      </c>
      <c r="U51" s="16">
        <f t="shared" si="18"/>
        <v>12</v>
      </c>
      <c r="V51" s="16">
        <f t="shared" si="17"/>
        <v>12</v>
      </c>
      <c r="X51" s="16">
        <f t="shared" si="16"/>
        <v>4</v>
      </c>
    </row>
    <row r="52" spans="1:24">
      <c r="A52" s="323"/>
      <c r="B52" s="323"/>
      <c r="C52" s="3">
        <f>SUM(C51,Lookups!$A$3)</f>
        <v>0.49999999999999994</v>
      </c>
      <c r="D52" s="322" t="s">
        <v>80</v>
      </c>
      <c r="E52" s="322"/>
      <c r="F52" s="325" t="s">
        <v>81</v>
      </c>
      <c r="G52" s="325"/>
      <c r="R52" s="16">
        <v>0</v>
      </c>
      <c r="S52" s="16">
        <v>4</v>
      </c>
      <c r="U52" s="16">
        <f t="shared" si="18"/>
        <v>16</v>
      </c>
      <c r="V52" s="16">
        <f t="shared" si="17"/>
        <v>16</v>
      </c>
      <c r="X52" s="16">
        <f t="shared" si="16"/>
        <v>4</v>
      </c>
    </row>
    <row r="53" spans="1:24">
      <c r="A53" s="323"/>
      <c r="B53" s="323"/>
      <c r="C53" s="3">
        <f>SUM(C52,Lookups!$A$3)</f>
        <v>0.58333333333333326</v>
      </c>
      <c r="D53" s="4" t="s">
        <v>63</v>
      </c>
      <c r="R53" s="16">
        <v>1</v>
      </c>
      <c r="S53" s="16">
        <v>0</v>
      </c>
      <c r="U53" s="16">
        <f t="shared" si="18"/>
        <v>6</v>
      </c>
      <c r="V53" s="16">
        <f t="shared" si="17"/>
        <v>6</v>
      </c>
      <c r="X53" s="16">
        <f t="shared" si="16"/>
        <v>2</v>
      </c>
    </row>
    <row r="54" spans="1:24">
      <c r="A54" s="323"/>
      <c r="B54" s="323"/>
      <c r="C54" s="3">
        <f>SUM(C53,Lookups!$A$3)</f>
        <v>0.66666666666666663</v>
      </c>
      <c r="D54" s="6" t="s">
        <v>59</v>
      </c>
      <c r="R54" s="16">
        <v>0</v>
      </c>
      <c r="S54" s="16">
        <v>1</v>
      </c>
      <c r="U54" s="16">
        <f t="shared" si="18"/>
        <v>4</v>
      </c>
      <c r="V54" s="16">
        <f t="shared" si="17"/>
        <v>4</v>
      </c>
      <c r="X54" s="16">
        <f t="shared" si="16"/>
        <v>1</v>
      </c>
    </row>
    <row r="55" spans="1:24">
      <c r="A55" s="323"/>
      <c r="B55" s="323"/>
      <c r="C55" s="3">
        <f>SUM(C54,Lookups!$A$3)</f>
        <v>0.75</v>
      </c>
      <c r="D55" s="5" t="s">
        <v>60</v>
      </c>
      <c r="R55" s="16">
        <v>0</v>
      </c>
      <c r="S55" s="16">
        <v>1</v>
      </c>
      <c r="U55" s="16">
        <f t="shared" si="18"/>
        <v>4</v>
      </c>
      <c r="V55" s="16">
        <f t="shared" si="17"/>
        <v>4</v>
      </c>
      <c r="X55" s="16">
        <f t="shared" si="16"/>
        <v>1</v>
      </c>
    </row>
    <row r="56" spans="1:24">
      <c r="A56" s="323"/>
      <c r="B56" s="323"/>
      <c r="C56" s="3">
        <f>SUM(C55,Lookups!$A$3)</f>
        <v>0.83333333333333337</v>
      </c>
    </row>
    <row r="57" spans="1:24">
      <c r="U57" s="16">
        <f>SUM(U2:U55)</f>
        <v>1156</v>
      </c>
      <c r="V57" s="16">
        <f>SUM(V2:V55)</f>
        <v>1156</v>
      </c>
      <c r="X57" s="16">
        <f>SUM(X2:X55)</f>
        <v>331</v>
      </c>
    </row>
    <row r="59" spans="1:24">
      <c r="U59" s="16">
        <v>1250</v>
      </c>
      <c r="V59" s="16">
        <v>1250</v>
      </c>
    </row>
  </sheetData>
  <mergeCells count="23">
    <mergeCell ref="A2:A8"/>
    <mergeCell ref="B2:B8"/>
    <mergeCell ref="A10:A16"/>
    <mergeCell ref="B10:B16"/>
    <mergeCell ref="A18:A24"/>
    <mergeCell ref="B18:B24"/>
    <mergeCell ref="A26:A32"/>
    <mergeCell ref="B26:B32"/>
    <mergeCell ref="A34:A40"/>
    <mergeCell ref="B34:B40"/>
    <mergeCell ref="A42:A48"/>
    <mergeCell ref="B42:B48"/>
    <mergeCell ref="A50:A56"/>
    <mergeCell ref="B50:B56"/>
    <mergeCell ref="D50:G50"/>
    <mergeCell ref="D51:E51"/>
    <mergeCell ref="D52:E52"/>
    <mergeCell ref="F52:G52"/>
    <mergeCell ref="D45:E45"/>
    <mergeCell ref="D46:E46"/>
    <mergeCell ref="F46:G46"/>
    <mergeCell ref="D47:G47"/>
    <mergeCell ref="D48:G4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9D54B-719A-443B-B92F-7450B7307F3C}">
  <sheetPr>
    <pageSetUpPr fitToPage="1"/>
  </sheetPr>
  <dimension ref="A1:Q38"/>
  <sheetViews>
    <sheetView workbookViewId="0">
      <selection activeCell="N6" sqref="N6"/>
    </sheetView>
  </sheetViews>
  <sheetFormatPr defaultRowHeight="15"/>
  <cols>
    <col min="1" max="1" width="3" style="21" bestFit="1" customWidth="1"/>
    <col min="2" max="2" width="34.42578125" style="21" bestFit="1" customWidth="1"/>
    <col min="3" max="3" width="4.7109375" style="21" bestFit="1" customWidth="1"/>
    <col min="4" max="4" width="8.7109375" style="21" customWidth="1"/>
    <col min="5" max="5" width="9.85546875" style="21" bestFit="1" customWidth="1"/>
    <col min="6" max="6" width="9.140625" style="21"/>
    <col min="7" max="7" width="3" style="21" bestFit="1" customWidth="1"/>
    <col min="8" max="8" width="32.28515625" style="21" bestFit="1" customWidth="1"/>
    <col min="9" max="9" width="5.5703125" style="21" bestFit="1" customWidth="1"/>
    <col min="10" max="10" width="5.5703125" style="21" customWidth="1"/>
    <col min="11" max="11" width="9.85546875" style="21" bestFit="1" customWidth="1"/>
    <col min="12" max="12" width="9.140625" style="21"/>
    <col min="13" max="13" width="4" style="21" bestFit="1" customWidth="1"/>
    <col min="14" max="14" width="66.140625" style="21" bestFit="1" customWidth="1"/>
    <col min="15" max="15" width="9.7109375" style="21" bestFit="1" customWidth="1"/>
    <col min="16" max="16" width="9.7109375" style="21" customWidth="1"/>
    <col min="17" max="17" width="9.85546875" style="21" bestFit="1" customWidth="1"/>
  </cols>
  <sheetData>
    <row r="1" spans="1:17">
      <c r="B1" s="21" t="s">
        <v>84</v>
      </c>
      <c r="D1" s="21" t="s">
        <v>483</v>
      </c>
      <c r="E1" s="21" t="s">
        <v>481</v>
      </c>
      <c r="H1" s="21" t="s">
        <v>85</v>
      </c>
      <c r="J1" s="21" t="s">
        <v>483</v>
      </c>
      <c r="K1" s="21" t="s">
        <v>481</v>
      </c>
      <c r="N1" s="21" t="s">
        <v>66</v>
      </c>
      <c r="P1" s="21" t="s">
        <v>483</v>
      </c>
      <c r="Q1" s="21" t="s">
        <v>481</v>
      </c>
    </row>
    <row r="2" spans="1:17">
      <c r="A2" s="21">
        <v>1</v>
      </c>
      <c r="B2" s="21" t="str">
        <f>CONCATENATE(Names!B2," (",Names!A2,")")</f>
        <v>Ray Pearse (Australia)</v>
      </c>
      <c r="C2" s="21" t="s">
        <v>348</v>
      </c>
      <c r="D2" s="21" t="str">
        <f>IF(ISNUMBER(MATCH(B2,Groups!$C$3:$C$8,0))," MS_1",IF(ISNUMBER(MATCH(B2,Groups!$H$3:$H$8,0))," MS_2",IF(ISNUMBER(MATCH(B2,Groups!$M$3:$M$8,0))," MS_3",IF(ISNUMBER(MATCH(B2,Groups!$R$3:$R$8,0))," MS_4",IF(ISNUMBER(MATCH(B2,Groups!$W$3:$W$8,0))," MS_5","")))))</f>
        <v xml:space="preserve"> MS_1</v>
      </c>
      <c r="E2" s="22">
        <f>IF(LEFT(B2,3)="N/A","",SUM(COUNTIF('Rink Duplications'!$D:$D,B2),COUNTIF('Rink Duplications'!$G:$G,B2)))</f>
        <v>1</v>
      </c>
      <c r="G2" s="21">
        <v>41</v>
      </c>
      <c r="H2" s="21" t="str">
        <f>CONCATENATE(Names!C2," (",Names!A2,")")</f>
        <v>Samantha Atkinson (Australia)</v>
      </c>
      <c r="I2" s="21" t="s">
        <v>348</v>
      </c>
      <c r="J2" s="21" t="str">
        <f>IF(ISNUMBER(MATCH(H2,Groups!$C$15:$C$20,0))," WS_1",IF(ISNUMBER(MATCH(H2,Groups!$H$15:$H$20,0))," WS_2",IF(ISNUMBER(MATCH(H2,Groups!$M$15:$M$20,0))," WS_3",IF(ISNUMBER(MATCH(H2,Groups!$R$15:$R$20,0))," WS_4",IF(ISNUMBER(MATCH(H2,Groups!$W$15:$W$20,0))," WS_5","")))))</f>
        <v xml:space="preserve"> WS_3</v>
      </c>
      <c r="K2" s="22">
        <f>IF(LEFT(H2,3)="N/A","",SUM(COUNTIF('Rink Duplications'!$D:$D,H2),COUNTIF('Rink Duplications'!$G:$G,H2)))</f>
        <v>2</v>
      </c>
      <c r="M2" s="21">
        <v>81</v>
      </c>
      <c r="N2" s="21" t="str">
        <f>CONCATENATE(H2," &amp; ",B2)</f>
        <v>Samantha Atkinson (Australia) &amp; Ray Pearse (Australia)</v>
      </c>
      <c r="O2" s="21" t="s">
        <v>348</v>
      </c>
      <c r="P2" s="21" t="str">
        <f>IF(ISNUMBER(MATCH(N2,Groups!$C$27:$C$32,0))," MXP_1",IF(ISNUMBER(MATCH(N2,Groups!$H$27:$H$32,0))," MXP_2",IF(ISNUMBER(MATCH(N2,Groups!$M$27:$M$32,0))," MXP_3",IF(ISNUMBER(MATCH(N2,Groups!$R$27:$R$32,0))," MXP_4",IF(ISNUMBER(MATCH(N2,Groups!$W$27:$W$32,0))," MXP_5","")))))</f>
        <v xml:space="preserve"> MXP_1</v>
      </c>
      <c r="Q2" s="22">
        <f>IF(LEFT(N2,3)="N/A","",SUM(COUNTIF('Rink Duplications'!$D:$D,N2),COUNTIF('Rink Duplications'!$G:$G,N2)))</f>
        <v>0</v>
      </c>
    </row>
    <row r="3" spans="1:17">
      <c r="A3" s="21">
        <v>2</v>
      </c>
      <c r="B3" s="21" t="str">
        <f>CONCATENATE(Names!B3," (",Names!A3,")")</f>
        <v>Michael Gabobewe (Botswana)</v>
      </c>
      <c r="C3" s="21" t="s">
        <v>351</v>
      </c>
      <c r="D3" s="21" t="str">
        <f>IF(ISNUMBER(MATCH(B3,Groups!$C$3:$C$8,0))," MS_1",IF(ISNUMBER(MATCH(B3,Groups!$H$3:$H$8,0))," MS_2",IF(ISNUMBER(MATCH(B3,Groups!$M$3:$M$8,0))," MS_3",IF(ISNUMBER(MATCH(B3,Groups!$R$3:$R$8,0))," MS_4",IF(ISNUMBER(MATCH(B3,Groups!$W$3:$W$8,0))," MS_5","")))))</f>
        <v xml:space="preserve"> MS_5</v>
      </c>
      <c r="E3" s="22">
        <f>IF(LEFT(B3,3)="N/A","",SUM(COUNTIF('Rink Duplications'!$D:$D,B3),COUNTIF('Rink Duplications'!$G:$G,B3)))</f>
        <v>0</v>
      </c>
      <c r="G3" s="21">
        <v>42</v>
      </c>
      <c r="H3" s="21" t="str">
        <f>CONCATENATE(Names!C3," (",Names!A3,")")</f>
        <v>Lephai Marea Modutlwa (Botswana)</v>
      </c>
      <c r="I3" s="21" t="s">
        <v>351</v>
      </c>
      <c r="J3" s="21" t="str">
        <f>IF(ISNUMBER(MATCH(H3,Groups!$C$15:$C$20,0))," WS_1",IF(ISNUMBER(MATCH(H3,Groups!$H$15:$H$20,0))," WS_2",IF(ISNUMBER(MATCH(H3,Groups!$M$15:$M$20,0))," WS_3",IF(ISNUMBER(MATCH(H3,Groups!$R$15:$R$20,0))," WS_4",IF(ISNUMBER(MATCH(H3,Groups!$W$15:$W$20,0))," WS_5","")))))</f>
        <v xml:space="preserve"> WS_4</v>
      </c>
      <c r="K3" s="22">
        <f>IF(LEFT(H3,3)="N/A","",SUM(COUNTIF('Rink Duplications'!$D:$D,H3),COUNTIF('Rink Duplications'!$G:$G,H3)))</f>
        <v>1</v>
      </c>
      <c r="M3" s="21">
        <v>82</v>
      </c>
      <c r="N3" s="21" t="str">
        <f>CONCATENATE(H3," &amp; ",B3)</f>
        <v>Lephai Marea Modutlwa (Botswana) &amp; Michael Gabobewe (Botswana)</v>
      </c>
      <c r="O3" s="21" t="s">
        <v>351</v>
      </c>
      <c r="P3" s="21" t="str">
        <f>IF(ISNUMBER(MATCH(N3,Groups!$C$27:$C$32,0))," MXP_1",IF(ISNUMBER(MATCH(N3,Groups!$H$27:$H$32,0))," MXP_2",IF(ISNUMBER(MATCH(N3,Groups!$M$27:$M$32,0))," MXP_3",IF(ISNUMBER(MATCH(N3,Groups!$R$27:$R$32,0))," MXP_4",IF(ISNUMBER(MATCH(N3,Groups!$W$27:$W$32,0))," MXP_5","")))))</f>
        <v xml:space="preserve"> MXP_3</v>
      </c>
      <c r="Q3" s="22">
        <f>IF(LEFT(N3,3)="N/A","",SUM(COUNTIF('Rink Duplications'!$D:$D,N3),COUNTIF('Rink Duplications'!$G:$G,N3)))</f>
        <v>1</v>
      </c>
    </row>
    <row r="4" spans="1:17">
      <c r="A4" s="21">
        <v>3</v>
      </c>
      <c r="B4" s="21" t="str">
        <f>CONCATENATE(Names!B4," (",Names!A4,")")</f>
        <v>Mike McNorton (Canada )</v>
      </c>
      <c r="C4" s="21" t="s">
        <v>352</v>
      </c>
      <c r="D4" s="21" t="str">
        <f>IF(ISNUMBER(MATCH(B4,Groups!$C$3:$C$8,0))," MS_1",IF(ISNUMBER(MATCH(B4,Groups!$H$3:$H$8,0))," MS_2",IF(ISNUMBER(MATCH(B4,Groups!$M$3:$M$8,0))," MS_3",IF(ISNUMBER(MATCH(B4,Groups!$R$3:$R$8,0))," MS_4",IF(ISNUMBER(MATCH(B4,Groups!$W$3:$W$8,0))," MS_5","")))))</f>
        <v xml:space="preserve"> MS_5</v>
      </c>
      <c r="E4" s="22">
        <f>IF(LEFT(B4,3)="N/A","",SUM(COUNTIF('Rink Duplications'!$D:$D,B4),COUNTIF('Rink Duplications'!$G:$G,B4)))</f>
        <v>0</v>
      </c>
      <c r="G4" s="21">
        <v>43</v>
      </c>
      <c r="H4" s="21" t="str">
        <f>CONCATENATE(Names!C4," (",Names!A4,")")</f>
        <v>Linda Ng (Canada )</v>
      </c>
      <c r="I4" s="21" t="s">
        <v>352</v>
      </c>
      <c r="J4" s="21" t="str">
        <f>IF(ISNUMBER(MATCH(H4,Groups!$C$15:$C$20,0))," WS_1",IF(ISNUMBER(MATCH(H4,Groups!$H$15:$H$20,0))," WS_2",IF(ISNUMBER(MATCH(H4,Groups!$M$15:$M$20,0))," WS_3",IF(ISNUMBER(MATCH(H4,Groups!$R$15:$R$20,0))," WS_4",IF(ISNUMBER(MATCH(H4,Groups!$W$15:$W$20,0))," WS_5","")))))</f>
        <v xml:space="preserve"> WS_4</v>
      </c>
      <c r="K4" s="22">
        <f>IF(LEFT(H4,3)="N/A","",SUM(COUNTIF('Rink Duplications'!$D:$D,H4),COUNTIF('Rink Duplications'!$G:$G,H4)))</f>
        <v>0</v>
      </c>
      <c r="M4" s="21">
        <v>83</v>
      </c>
      <c r="N4" s="21" t="str">
        <f>CONCATENATE(H4," &amp; ",B4)</f>
        <v>Linda Ng (Canada ) &amp; Mike McNorton (Canada )</v>
      </c>
      <c r="O4" s="21" t="s">
        <v>352</v>
      </c>
      <c r="P4" s="21" t="str">
        <f>IF(ISNUMBER(MATCH(N4,Groups!$C$27:$C$32,0))," MXP_1",IF(ISNUMBER(MATCH(N4,Groups!$H$27:$H$32,0))," MXP_2",IF(ISNUMBER(MATCH(N4,Groups!$M$27:$M$32,0))," MXP_3",IF(ISNUMBER(MATCH(N4,Groups!$R$27:$R$32,0))," MXP_4",IF(ISNUMBER(MATCH(N4,Groups!$W$27:$W$32,0))," MXP_5","")))))</f>
        <v xml:space="preserve"> MXP_3</v>
      </c>
      <c r="Q4" s="22">
        <f>IF(LEFT(N4,3)="N/A","",SUM(COUNTIF('Rink Duplications'!$D:$D,N4),COUNTIF('Rink Duplications'!$G:$G,N4)))</f>
        <v>1</v>
      </c>
    </row>
    <row r="5" spans="1:17">
      <c r="A5" s="21">
        <v>4</v>
      </c>
      <c r="B5" s="21" t="str">
        <f>CONCATENATE(Names!B5," (",Names!A5,")")</f>
        <v>Harry Goodwin (England )</v>
      </c>
      <c r="C5" s="21" t="s">
        <v>353</v>
      </c>
      <c r="D5" s="21" t="str">
        <f>IF(ISNUMBER(MATCH(B5,Groups!$C$3:$C$8,0))," MS_1",IF(ISNUMBER(MATCH(B5,Groups!$H$3:$H$8,0))," MS_2",IF(ISNUMBER(MATCH(B5,Groups!$M$3:$M$8,0))," MS_3",IF(ISNUMBER(MATCH(B5,Groups!$R$3:$R$8,0))," MS_4",IF(ISNUMBER(MATCH(B5,Groups!$W$3:$W$8,0))," MS_5","")))))</f>
        <v xml:space="preserve"> MS_5</v>
      </c>
      <c r="E5" s="22">
        <f>IF(LEFT(B5,3)="N/A","",SUM(COUNTIF('Rink Duplications'!$D:$D,B5),COUNTIF('Rink Duplications'!$G:$G,B5)))</f>
        <v>1</v>
      </c>
      <c r="G5" s="21">
        <v>44</v>
      </c>
      <c r="H5" s="21" t="str">
        <f>CONCATENATE(Names!C5," (",Names!A5,")")</f>
        <v>Rebecca McMillan (England )</v>
      </c>
      <c r="I5" s="21" t="s">
        <v>353</v>
      </c>
      <c r="J5" s="21" t="str">
        <f>IF(ISNUMBER(MATCH(H5,Groups!$C$15:$C$20,0))," WS_1",IF(ISNUMBER(MATCH(H5,Groups!$H$15:$H$20,0))," WS_2",IF(ISNUMBER(MATCH(H5,Groups!$M$15:$M$20,0))," WS_3",IF(ISNUMBER(MATCH(H5,Groups!$R$15:$R$20,0))," WS_4",IF(ISNUMBER(MATCH(H5,Groups!$W$15:$W$20,0))," WS_5","")))))</f>
        <v xml:space="preserve"> WS_5</v>
      </c>
      <c r="K5" s="22">
        <f>IF(LEFT(H5,3)="N/A","",SUM(COUNTIF('Rink Duplications'!$D:$D,H5),COUNTIF('Rink Duplications'!$G:$G,H5)))</f>
        <v>2</v>
      </c>
      <c r="M5" s="21">
        <v>84</v>
      </c>
      <c r="N5" s="21" t="str">
        <f>CONCATENATE(H5," &amp; ",B5)</f>
        <v>Rebecca McMillan (England ) &amp; Harry Goodwin (England )</v>
      </c>
      <c r="O5" s="21" t="s">
        <v>353</v>
      </c>
      <c r="P5" s="21" t="str">
        <f>IF(ISNUMBER(MATCH(N5,Groups!$C$27:$C$32,0))," MXP_1",IF(ISNUMBER(MATCH(N5,Groups!$H$27:$H$32,0))," MXP_2",IF(ISNUMBER(MATCH(N5,Groups!$M$27:$M$32,0))," MXP_3",IF(ISNUMBER(MATCH(N5,Groups!$R$27:$R$32,0))," MXP_4",IF(ISNUMBER(MATCH(N5,Groups!$W$27:$W$32,0))," MXP_5","")))))</f>
        <v xml:space="preserve"> MXP_4</v>
      </c>
      <c r="Q5" s="22">
        <f>IF(LEFT(N5,3)="N/A","",SUM(COUNTIF('Rink Duplications'!$D:$D,N5),COUNTIF('Rink Duplications'!$G:$G,N5)))</f>
        <v>0</v>
      </c>
    </row>
    <row r="6" spans="1:17">
      <c r="A6" s="21">
        <v>5</v>
      </c>
      <c r="B6" s="21" t="str">
        <f>CONCATENATE(Names!B6," (",Names!A6,")")</f>
        <v>Oliver John Thompson (Falkland Islands )</v>
      </c>
      <c r="C6" s="21" t="s">
        <v>365</v>
      </c>
      <c r="D6" s="21" t="str">
        <f>IF(ISNUMBER(MATCH(B6,Groups!$C$3:$C$8,0))," MS_1",IF(ISNUMBER(MATCH(B6,Groups!$H$3:$H$8,0))," MS_2",IF(ISNUMBER(MATCH(B6,Groups!$M$3:$M$8,0))," MS_3",IF(ISNUMBER(MATCH(B6,Groups!$R$3:$R$8,0))," MS_4",IF(ISNUMBER(MATCH(B6,Groups!$W$3:$W$8,0))," MS_5","")))))</f>
        <v xml:space="preserve"> MS_5</v>
      </c>
      <c r="E6" s="22">
        <f>IF(LEFT(B6,3)="N/A","",SUM(COUNTIF('Rink Duplications'!$D:$D,B6),COUNTIF('Rink Duplications'!$G:$G,B6)))</f>
        <v>1</v>
      </c>
      <c r="H6" s="21" t="str">
        <f>CONCATENATE(Names!C6," (",Names!A6,")")</f>
        <v>N/A (Falkland Islands )</v>
      </c>
      <c r="J6" s="21" t="str">
        <f>IF(ISNUMBER(MATCH(H6,Groups!$C$15:$C$20,0))," WS_1",IF(ISNUMBER(MATCH(H6,Groups!$H$15:$H$20,0))," WS_2",IF(ISNUMBER(MATCH(H6,Groups!$M$15:$M$20,0))," WS_3",IF(ISNUMBER(MATCH(H6,Groups!$R$15:$R$20,0))," WS_4",IF(ISNUMBER(MATCH(H6,Groups!$W$15:$W$20,0))," WS_5","")))))</f>
        <v/>
      </c>
      <c r="K6" s="22" t="str">
        <f>IF(LEFT(H6,3)="N/A","",SUM(COUNTIF('Rink Duplications'!$D:$D,H6),COUNTIF('Rink Duplications'!$G:$G,H6)))</f>
        <v/>
      </c>
      <c r="M6" s="21">
        <v>85</v>
      </c>
      <c r="N6" s="21" t="str">
        <f>CONCATENATE(H24," &amp; ",B6)</f>
        <v>Natalie McWilliams (Scotland) &amp; Oliver John Thompson (Falkland Islands )</v>
      </c>
      <c r="O6" s="21" t="s">
        <v>486</v>
      </c>
      <c r="P6" s="21" t="str">
        <f>IF(ISNUMBER(MATCH(N6,Groups!$C$27:$C$32,0))," MXP_1",IF(ISNUMBER(MATCH(N6,Groups!$H$27:$H$32,0))," MXP_2",IF(ISNUMBER(MATCH(N6,Groups!$M$27:$M$32,0))," MXP_3",IF(ISNUMBER(MATCH(N6,Groups!$R$27:$R$32,0))," MXP_4",IF(ISNUMBER(MATCH(N6,Groups!$W$27:$W$32,0))," MXP_5","")))))</f>
        <v xml:space="preserve"> MXP_3</v>
      </c>
      <c r="Q6" s="22">
        <f>IF(LEFT(N6,3)="N/A","",SUM(COUNTIF('Rink Duplications'!$D:$D,N6),COUNTIF('Rink Duplications'!$G:$G,N6)))</f>
        <v>1</v>
      </c>
    </row>
    <row r="7" spans="1:17">
      <c r="A7" s="21">
        <v>6</v>
      </c>
      <c r="B7" s="21" t="str">
        <f>CONCATENATE(Names!B7," (",Names!A7,")")</f>
        <v>Maxime Faure  (France)</v>
      </c>
      <c r="C7" s="21" t="s">
        <v>354</v>
      </c>
      <c r="D7" s="21" t="str">
        <f>IF(ISNUMBER(MATCH(B7,Groups!$C$3:$C$8,0))," MS_1",IF(ISNUMBER(MATCH(B7,Groups!$H$3:$H$8,0))," MS_2",IF(ISNUMBER(MATCH(B7,Groups!$M$3:$M$8,0))," MS_3",IF(ISNUMBER(MATCH(B7,Groups!$R$3:$R$8,0))," MS_4",IF(ISNUMBER(MATCH(B7,Groups!$W$3:$W$8,0))," MS_5","")))))</f>
        <v xml:space="preserve"> MS_3</v>
      </c>
      <c r="E7" s="22">
        <f>IF(LEFT(B7,3)="N/A","",SUM(COUNTIF('Rink Duplications'!$D:$D,B7),COUNTIF('Rink Duplications'!$G:$G,B7)))</f>
        <v>1</v>
      </c>
      <c r="G7" s="21">
        <v>45</v>
      </c>
      <c r="H7" s="21" t="str">
        <f>CONCATENATE(Names!C7," (",Names!A7,")")</f>
        <v>Cindy Royet  (France)</v>
      </c>
      <c r="I7" s="21" t="s">
        <v>354</v>
      </c>
      <c r="J7" s="21" t="str">
        <f>IF(ISNUMBER(MATCH(H7,Groups!$C$15:$C$20,0))," WS_1",IF(ISNUMBER(MATCH(H7,Groups!$H$15:$H$20,0))," WS_2",IF(ISNUMBER(MATCH(H7,Groups!$M$15:$M$20,0))," WS_3",IF(ISNUMBER(MATCH(H7,Groups!$R$15:$R$20,0))," WS_4",IF(ISNUMBER(MATCH(H7,Groups!$W$15:$W$20,0))," WS_5","")))))</f>
        <v xml:space="preserve"> WS_4</v>
      </c>
      <c r="K7" s="22">
        <f>IF(LEFT(H7,3)="N/A","",SUM(COUNTIF('Rink Duplications'!$D:$D,H7),COUNTIF('Rink Duplications'!$G:$G,H7)))</f>
        <v>1</v>
      </c>
      <c r="M7" s="21">
        <v>86</v>
      </c>
      <c r="N7" s="21" t="str">
        <f>CONCATENATE(H7," &amp; ",B7)</f>
        <v>Cindy Royet  (France) &amp; Maxime Faure  (France)</v>
      </c>
      <c r="O7" s="21" t="s">
        <v>354</v>
      </c>
      <c r="P7" s="21" t="str">
        <f>IF(ISNUMBER(MATCH(N7,Groups!$C$27:$C$32,0))," MXP_1",IF(ISNUMBER(MATCH(N7,Groups!$H$27:$H$32,0))," MXP_2",IF(ISNUMBER(MATCH(N7,Groups!$M$27:$M$32,0))," MXP_3",IF(ISNUMBER(MATCH(N7,Groups!$R$27:$R$32,0))," MXP_4",IF(ISNUMBER(MATCH(N7,Groups!$W$27:$W$32,0))," MXP_5","")))))</f>
        <v xml:space="preserve"> MXP_4</v>
      </c>
      <c r="Q7" s="22">
        <f>IF(LEFT(N7,3)="N/A","",SUM(COUNTIF('Rink Duplications'!$D:$D,N7),COUNTIF('Rink Duplications'!$G:$G,N7)))</f>
        <v>1</v>
      </c>
    </row>
    <row r="8" spans="1:17">
      <c r="A8" s="21">
        <v>7</v>
      </c>
      <c r="B8" s="21" t="str">
        <f>CONCATENATE(Names!B8," (",Names!A8,")")</f>
        <v>Jason Greenslade (Guernsey )</v>
      </c>
      <c r="C8" s="21" t="s">
        <v>366</v>
      </c>
      <c r="D8" s="21" t="str">
        <f>IF(ISNUMBER(MATCH(B8,Groups!$C$3:$C$8,0))," MS_1",IF(ISNUMBER(MATCH(B8,Groups!$H$3:$H$8,0))," MS_2",IF(ISNUMBER(MATCH(B8,Groups!$M$3:$M$8,0))," MS_3",IF(ISNUMBER(MATCH(B8,Groups!$R$3:$R$8,0))," MS_4",IF(ISNUMBER(MATCH(B8,Groups!$W$3:$W$8,0))," MS_5","")))))</f>
        <v xml:space="preserve"> MS_3</v>
      </c>
      <c r="E8" s="22">
        <f>IF(LEFT(B8,3)="N/A","",SUM(COUNTIF('Rink Duplications'!$D:$D,B8),COUNTIF('Rink Duplications'!$G:$G,B8)))</f>
        <v>1</v>
      </c>
      <c r="G8" s="21">
        <v>46</v>
      </c>
      <c r="H8" s="21" t="str">
        <f>CONCATENATE(Names!C8," (",Names!A8,")")</f>
        <v>Rosemary Ogier (Guernsey )</v>
      </c>
      <c r="I8" s="21" t="s">
        <v>366</v>
      </c>
      <c r="J8" s="21" t="str">
        <f>IF(ISNUMBER(MATCH(H8,Groups!$C$15:$C$20,0))," WS_1",IF(ISNUMBER(MATCH(H8,Groups!$H$15:$H$20,0))," WS_2",IF(ISNUMBER(MATCH(H8,Groups!$M$15:$M$20,0))," WS_3",IF(ISNUMBER(MATCH(H8,Groups!$R$15:$R$20,0))," WS_4",IF(ISNUMBER(MATCH(H8,Groups!$W$15:$W$20,0))," WS_5","")))))</f>
        <v xml:space="preserve"> WS_5</v>
      </c>
      <c r="K8" s="22">
        <f>IF(LEFT(H8,3)="N/A","",SUM(COUNTIF('Rink Duplications'!$D:$D,H8),COUNTIF('Rink Duplications'!$G:$G,H8)))</f>
        <v>0</v>
      </c>
      <c r="M8" s="21">
        <v>87</v>
      </c>
      <c r="N8" s="21" t="str">
        <f>CONCATENATE(H8," &amp; ",B8)</f>
        <v>Rosemary Ogier (Guernsey ) &amp; Jason Greenslade (Guernsey )</v>
      </c>
      <c r="O8" s="21" t="s">
        <v>366</v>
      </c>
      <c r="P8" s="21" t="str">
        <f>IF(ISNUMBER(MATCH(N8,Groups!$C$27:$C$32,0))," MXP_1",IF(ISNUMBER(MATCH(N8,Groups!$H$27:$H$32,0))," MXP_2",IF(ISNUMBER(MATCH(N8,Groups!$M$27:$M$32,0))," MXP_3",IF(ISNUMBER(MATCH(N8,Groups!$R$27:$R$32,0))," MXP_4",IF(ISNUMBER(MATCH(N8,Groups!$W$27:$W$32,0))," MXP_5","")))))</f>
        <v xml:space="preserve"> MXP_5</v>
      </c>
      <c r="Q8" s="22">
        <f>IF(LEFT(N8,3)="N/A","",SUM(COUNTIF('Rink Duplications'!$D:$D,N8),COUNTIF('Rink Duplications'!$G:$G,N8)))</f>
        <v>1</v>
      </c>
    </row>
    <row r="9" spans="1:17">
      <c r="A9" s="21">
        <v>8</v>
      </c>
      <c r="B9" s="21" t="str">
        <f>CONCATENATE(Names!B9," (",Names!A9,")")</f>
        <v>Lai Gon-Lap Stanley (Hong Kong China )</v>
      </c>
      <c r="C9" s="21" t="s">
        <v>367</v>
      </c>
      <c r="D9" s="21" t="str">
        <f>IF(ISNUMBER(MATCH(B9,Groups!$C$3:$C$8,0))," MS_1",IF(ISNUMBER(MATCH(B9,Groups!$H$3:$H$8,0))," MS_2",IF(ISNUMBER(MATCH(B9,Groups!$M$3:$M$8,0))," MS_3",IF(ISNUMBER(MATCH(B9,Groups!$R$3:$R$8,0))," MS_4",IF(ISNUMBER(MATCH(B9,Groups!$W$3:$W$8,0))," MS_5","")))))</f>
        <v xml:space="preserve"> MS_1</v>
      </c>
      <c r="E9" s="22">
        <f>IF(LEFT(B9,3)="N/A","",SUM(COUNTIF('Rink Duplications'!$D:$D,B9),COUNTIF('Rink Duplications'!$G:$G,B9)))</f>
        <v>0</v>
      </c>
      <c r="G9" s="21">
        <v>47</v>
      </c>
      <c r="H9" s="21" t="str">
        <f>CONCATENATE(Names!C9," (",Names!A9,")")</f>
        <v>Ha Yat Ting (Gloria) (Hong Kong China )</v>
      </c>
      <c r="I9" s="21" t="s">
        <v>367</v>
      </c>
      <c r="J9" s="21" t="str">
        <f>IF(ISNUMBER(MATCH(H9,Groups!$C$15:$C$20,0))," WS_1",IF(ISNUMBER(MATCH(H9,Groups!$H$15:$H$20,0))," WS_2",IF(ISNUMBER(MATCH(H9,Groups!$M$15:$M$20,0))," WS_3",IF(ISNUMBER(MATCH(H9,Groups!$R$15:$R$20,0))," WS_4",IF(ISNUMBER(MATCH(H9,Groups!$W$15:$W$20,0))," WS_5","")))))</f>
        <v xml:space="preserve"> WS_2</v>
      </c>
      <c r="K9" s="22">
        <f>IF(LEFT(H9,3)="N/A","",SUM(COUNTIF('Rink Duplications'!$D:$D,H9),COUNTIF('Rink Duplications'!$G:$G,H9)))</f>
        <v>0</v>
      </c>
      <c r="M9" s="21">
        <v>88</v>
      </c>
      <c r="N9" s="21" t="str">
        <f>CONCATENATE(H9," &amp; ",B9)</f>
        <v>Ha Yat Ting (Gloria) (Hong Kong China ) &amp; Lai Gon-Lap Stanley (Hong Kong China )</v>
      </c>
      <c r="O9" s="21" t="s">
        <v>367</v>
      </c>
      <c r="P9" s="21" t="str">
        <f>IF(ISNUMBER(MATCH(N9,Groups!$C$27:$C$32,0))," MXP_1",IF(ISNUMBER(MATCH(N9,Groups!$H$27:$H$32,0))," MXP_2",IF(ISNUMBER(MATCH(N9,Groups!$M$27:$M$32,0))," MXP_3",IF(ISNUMBER(MATCH(N9,Groups!$R$27:$R$32,0))," MXP_4",IF(ISNUMBER(MATCH(N9,Groups!$W$27:$W$32,0))," MXP_5","")))))</f>
        <v xml:space="preserve"> MXP_4</v>
      </c>
      <c r="Q9" s="22">
        <f>IF(LEFT(N9,3)="N/A","",SUM(COUNTIF('Rink Duplications'!$D:$D,N9),COUNTIF('Rink Duplications'!$G:$G,N9)))</f>
        <v>1</v>
      </c>
    </row>
    <row r="10" spans="1:17">
      <c r="A10" s="21">
        <v>9</v>
      </c>
      <c r="B10" s="21" t="str">
        <f>CONCATENATE(Names!B10," (",Names!A10,")")</f>
        <v>Gabor Foti (Hungary)</v>
      </c>
      <c r="C10" s="21" t="s">
        <v>349</v>
      </c>
      <c r="D10" s="21" t="str">
        <f>IF(ISNUMBER(MATCH(B10,Groups!$C$3:$C$8,0))," MS_1",IF(ISNUMBER(MATCH(B10,Groups!$H$3:$H$8,0))," MS_2",IF(ISNUMBER(MATCH(B10,Groups!$M$3:$M$8,0))," MS_3",IF(ISNUMBER(MATCH(B10,Groups!$R$3:$R$8,0))," MS_4",IF(ISNUMBER(MATCH(B10,Groups!$W$3:$W$8,0))," MS_5","")))))</f>
        <v xml:space="preserve"> MS_4</v>
      </c>
      <c r="E10" s="22">
        <f>IF(LEFT(B10,3)="N/A","",SUM(COUNTIF('Rink Duplications'!$D:$D,B10),COUNTIF('Rink Duplications'!$G:$G,B10)))</f>
        <v>1</v>
      </c>
      <c r="H10" s="21" t="str">
        <f>CONCATENATE(Names!C10," (",Names!A10,")")</f>
        <v>N/A (Hungary)</v>
      </c>
      <c r="J10" s="21" t="str">
        <f>IF(ISNUMBER(MATCH(H10,Groups!$C$15:$C$20,0))," WS_1",IF(ISNUMBER(MATCH(H10,Groups!$H$15:$H$20,0))," WS_2",IF(ISNUMBER(MATCH(H10,Groups!$M$15:$M$20,0))," WS_3",IF(ISNUMBER(MATCH(H10,Groups!$R$15:$R$20,0))," WS_4",IF(ISNUMBER(MATCH(H10,Groups!$W$15:$W$20,0))," WS_5","")))))</f>
        <v/>
      </c>
      <c r="K10" s="22" t="str">
        <f>IF(LEFT(H10,3)="N/A","",SUM(COUNTIF('Rink Duplications'!$D:$D,H10),COUNTIF('Rink Duplications'!$G:$G,H10)))</f>
        <v/>
      </c>
      <c r="M10" s="21">
        <v>89</v>
      </c>
      <c r="N10" s="21" t="str">
        <f>CONCATENATE(H13," &amp; ",B10)</f>
        <v>Irit Grencel (Israel ) &amp; Gabor Foti (Hungary)</v>
      </c>
      <c r="O10" s="21" t="s">
        <v>485</v>
      </c>
      <c r="P10" s="21" t="str">
        <f>IF(ISNUMBER(MATCH(N10,Groups!$C$27:$C$32,0))," MXP_1",IF(ISNUMBER(MATCH(N10,Groups!$H$27:$H$32,0))," MXP_2",IF(ISNUMBER(MATCH(N10,Groups!$M$27:$M$32,0))," MXP_3",IF(ISNUMBER(MATCH(N10,Groups!$R$27:$R$32,0))," MXP_4",IF(ISNUMBER(MATCH(N10,Groups!$W$27:$W$32,0))," MXP_5","")))))</f>
        <v xml:space="preserve"> MXP_2</v>
      </c>
      <c r="Q10" s="22">
        <f>IF(LEFT(N10,3)="N/A","",SUM(COUNTIF('Rink Duplications'!$D:$D,N10),COUNTIF('Rink Duplications'!$G:$G,N10)))</f>
        <v>0</v>
      </c>
    </row>
    <row r="11" spans="1:17">
      <c r="A11" s="21">
        <v>10</v>
      </c>
      <c r="B11" s="21" t="str">
        <f>CONCATENATE(Names!B11," (",Names!A11,")")</f>
        <v>Simon Martin (Ireland )</v>
      </c>
      <c r="C11" s="21" t="s">
        <v>355</v>
      </c>
      <c r="D11" s="21" t="str">
        <f>IF(ISNUMBER(MATCH(B11,Groups!$C$3:$C$8,0))," MS_1",IF(ISNUMBER(MATCH(B11,Groups!$H$3:$H$8,0))," MS_2",IF(ISNUMBER(MATCH(B11,Groups!$M$3:$M$8,0))," MS_3",IF(ISNUMBER(MATCH(B11,Groups!$R$3:$R$8,0))," MS_4",IF(ISNUMBER(MATCH(B11,Groups!$W$3:$W$8,0))," MS_5","")))))</f>
        <v xml:space="preserve"> MS_1</v>
      </c>
      <c r="E11" s="22">
        <f>IF(LEFT(B11,3)="N/A","",SUM(COUNTIF('Rink Duplications'!$D:$D,B11),COUNTIF('Rink Duplications'!$G:$G,B11)))</f>
        <v>1</v>
      </c>
      <c r="G11" s="21">
        <v>48</v>
      </c>
      <c r="H11" s="21" t="str">
        <f>CONCATENATE(Names!C11," (",Names!A11,")")</f>
        <v>Sandra Hazel Bailie MBE (Ireland )</v>
      </c>
      <c r="I11" s="21" t="s">
        <v>355</v>
      </c>
      <c r="J11" s="21" t="str">
        <f>IF(ISNUMBER(MATCH(H11,Groups!$C$15:$C$20,0))," WS_1",IF(ISNUMBER(MATCH(H11,Groups!$H$15:$H$20,0))," WS_2",IF(ISNUMBER(MATCH(H11,Groups!$M$15:$M$20,0))," WS_3",IF(ISNUMBER(MATCH(H11,Groups!$R$15:$R$20,0))," WS_4",IF(ISNUMBER(MATCH(H11,Groups!$W$15:$W$20,0))," WS_5","")))))</f>
        <v xml:space="preserve"> WS_5</v>
      </c>
      <c r="K11" s="22">
        <f>IF(LEFT(H11,3)="N/A","",SUM(COUNTIF('Rink Duplications'!$D:$D,H11),COUNTIF('Rink Duplications'!$G:$G,H11)))</f>
        <v>0</v>
      </c>
      <c r="M11" s="21">
        <v>90</v>
      </c>
      <c r="N11" s="21" t="str">
        <f>CONCATENATE(H11," &amp; ",B11)</f>
        <v>Sandra Hazel Bailie MBE (Ireland ) &amp; Simon Martin (Ireland )</v>
      </c>
      <c r="O11" s="21" t="s">
        <v>355</v>
      </c>
      <c r="P11" s="21" t="str">
        <f>IF(ISNUMBER(MATCH(N11,Groups!$C$27:$C$32,0))," MXP_1",IF(ISNUMBER(MATCH(N11,Groups!$H$27:$H$32,0))," MXP_2",IF(ISNUMBER(MATCH(N11,Groups!$M$27:$M$32,0))," MXP_3",IF(ISNUMBER(MATCH(N11,Groups!$R$27:$R$32,0))," MXP_4",IF(ISNUMBER(MATCH(N11,Groups!$W$27:$W$32,0))," MXP_5","")))))</f>
        <v xml:space="preserve"> MXP_3</v>
      </c>
      <c r="Q11" s="22">
        <f>IF(LEFT(N11,3)="N/A","",SUM(COUNTIF('Rink Duplications'!$D:$D,N11),COUNTIF('Rink Duplications'!$G:$G,N11)))</f>
        <v>1</v>
      </c>
    </row>
    <row r="12" spans="1:17">
      <c r="A12" s="21">
        <v>11</v>
      </c>
      <c r="B12" s="21" t="str">
        <f>CONCATENATE(Names!B12," (",Names!A12,")")</f>
        <v>Clive McGreal (Isle Of Man)</v>
      </c>
      <c r="C12" s="21" t="s">
        <v>368</v>
      </c>
      <c r="D12" s="21" t="str">
        <f>IF(ISNUMBER(MATCH(B12,Groups!$C$3:$C$8,0))," MS_1",IF(ISNUMBER(MATCH(B12,Groups!$H$3:$H$8,0))," MS_2",IF(ISNUMBER(MATCH(B12,Groups!$M$3:$M$8,0))," MS_3",IF(ISNUMBER(MATCH(B12,Groups!$R$3:$R$8,0))," MS_4",IF(ISNUMBER(MATCH(B12,Groups!$W$3:$W$8,0))," MS_5","")))))</f>
        <v xml:space="preserve"> MS_4</v>
      </c>
      <c r="E12" s="22">
        <f>IF(LEFT(B12,3)="N/A","",SUM(COUNTIF('Rink Duplications'!$D:$D,B12),COUNTIF('Rink Duplications'!$G:$G,B12)))</f>
        <v>1</v>
      </c>
      <c r="G12" s="21">
        <v>49</v>
      </c>
      <c r="H12" s="21" t="str">
        <f>CONCATENATE(Names!C12," (",Names!A12,")")</f>
        <v>Caroline Whitehead (Isle Of Man)</v>
      </c>
      <c r="I12" s="21" t="s">
        <v>368</v>
      </c>
      <c r="J12" s="21" t="str">
        <f>IF(ISNUMBER(MATCH(H12,Groups!$C$15:$C$20,0))," WS_1",IF(ISNUMBER(MATCH(H12,Groups!$H$15:$H$20,0))," WS_2",IF(ISNUMBER(MATCH(H12,Groups!$M$15:$M$20,0))," WS_3",IF(ISNUMBER(MATCH(H12,Groups!$R$15:$R$20,0))," WS_4",IF(ISNUMBER(MATCH(H12,Groups!$W$15:$W$20,0))," WS_5","")))))</f>
        <v xml:space="preserve"> WS_5</v>
      </c>
      <c r="K12" s="22">
        <f>IF(LEFT(H12,3)="N/A","",SUM(COUNTIF('Rink Duplications'!$D:$D,H12),COUNTIF('Rink Duplications'!$G:$G,H12)))</f>
        <v>1</v>
      </c>
      <c r="M12" s="21">
        <v>91</v>
      </c>
      <c r="N12" s="21" t="str">
        <f>CONCATENATE(H12," &amp; ",B12)</f>
        <v>Caroline Whitehead (Isle Of Man) &amp; Clive McGreal (Isle Of Man)</v>
      </c>
      <c r="O12" s="21" t="s">
        <v>368</v>
      </c>
      <c r="P12" s="21" t="str">
        <f>IF(ISNUMBER(MATCH(N12,Groups!$C$27:$C$32,0))," MXP_1",IF(ISNUMBER(MATCH(N12,Groups!$H$27:$H$32,0))," MXP_2",IF(ISNUMBER(MATCH(N12,Groups!$M$27:$M$32,0))," MXP_3",IF(ISNUMBER(MATCH(N12,Groups!$R$27:$R$32,0))," MXP_4",IF(ISNUMBER(MATCH(N12,Groups!$W$27:$W$32,0))," MXP_5","")))))</f>
        <v xml:space="preserve"> MXP_1</v>
      </c>
      <c r="Q12" s="22">
        <f>IF(LEFT(N12,3)="N/A","",SUM(COUNTIF('Rink Duplications'!$D:$D,N12),COUNTIF('Rink Duplications'!$G:$G,N12)))</f>
        <v>1</v>
      </c>
    </row>
    <row r="13" spans="1:17">
      <c r="B13" s="21" t="str">
        <f>CONCATENATE(Names!B13," (",Names!A13,")")</f>
        <v>N/A (Israel )</v>
      </c>
      <c r="D13" s="21" t="str">
        <f>IF(ISNUMBER(MATCH(B13,Groups!$C$3:$C$8,0))," MS_1",IF(ISNUMBER(MATCH(B13,Groups!$H$3:$H$8,0))," MS_2",IF(ISNUMBER(MATCH(B13,Groups!$M$3:$M$8,0))," MS_3",IF(ISNUMBER(MATCH(B13,Groups!$R$3:$R$8,0))," MS_4",IF(ISNUMBER(MATCH(B13,Groups!$W$3:$W$8,0))," MS_5","")))))</f>
        <v/>
      </c>
      <c r="E13" s="22" t="str">
        <f>IF(LEFT(B13,3)="N/A","",SUM(COUNTIF('Rink Duplications'!$D:$D,B13),COUNTIF('Rink Duplications'!$G:$G,B13)))</f>
        <v/>
      </c>
      <c r="G13" s="21">
        <v>50</v>
      </c>
      <c r="H13" s="21" t="str">
        <f>CONCATENATE(Names!C13," (",Names!A13,")")</f>
        <v>Irit Grencel (Israel )</v>
      </c>
      <c r="I13" s="21" t="s">
        <v>356</v>
      </c>
      <c r="J13" s="21" t="str">
        <f>IF(ISNUMBER(MATCH(H13,Groups!$C$15:$C$20,0))," WS_1",IF(ISNUMBER(MATCH(H13,Groups!$H$15:$H$20,0))," WS_2",IF(ISNUMBER(MATCH(H13,Groups!$M$15:$M$20,0))," WS_3",IF(ISNUMBER(MATCH(H13,Groups!$R$15:$R$20,0))," WS_4",IF(ISNUMBER(MATCH(H13,Groups!$W$15:$W$20,0))," WS_5","")))))</f>
        <v xml:space="preserve"> WS_3</v>
      </c>
      <c r="K13" s="22">
        <f>IF(LEFT(H13,3)="N/A","",SUM(COUNTIF('Rink Duplications'!$D:$D,H13),COUNTIF('Rink Duplications'!$G:$G,H13)))</f>
        <v>1</v>
      </c>
    </row>
    <row r="14" spans="1:17">
      <c r="A14" s="21">
        <v>12</v>
      </c>
      <c r="B14" s="21" t="str">
        <f>CONCATENATE(Names!B14," (",Names!A14,")")</f>
        <v>Robert Simpson (Jamaica)</v>
      </c>
      <c r="C14" s="21" t="s">
        <v>357</v>
      </c>
      <c r="D14" s="21" t="str">
        <f>IF(ISNUMBER(MATCH(B14,Groups!$C$3:$C$8,0))," MS_1",IF(ISNUMBER(MATCH(B14,Groups!$H$3:$H$8,0))," MS_2",IF(ISNUMBER(MATCH(B14,Groups!$M$3:$M$8,0))," MS_3",IF(ISNUMBER(MATCH(B14,Groups!$R$3:$R$8,0))," MS_4",IF(ISNUMBER(MATCH(B14,Groups!$W$3:$W$8,0))," MS_5","")))))</f>
        <v xml:space="preserve"> MS_1</v>
      </c>
      <c r="E14" s="22">
        <f>IF(LEFT(B14,3)="N/A","",SUM(COUNTIF('Rink Duplications'!$D:$D,B14),COUNTIF('Rink Duplications'!$G:$G,B14)))</f>
        <v>0</v>
      </c>
      <c r="G14" s="21">
        <v>51</v>
      </c>
      <c r="H14" s="21" t="str">
        <f>CONCATENATE(Names!C14," (",Names!A14,")")</f>
        <v>Maureen Caesar (Jamaica)</v>
      </c>
      <c r="I14" s="21" t="s">
        <v>357</v>
      </c>
      <c r="J14" s="21" t="str">
        <f>IF(ISNUMBER(MATCH(H14,Groups!$C$15:$C$20,0))," WS_1",IF(ISNUMBER(MATCH(H14,Groups!$H$15:$H$20,0))," WS_2",IF(ISNUMBER(MATCH(H14,Groups!$M$15:$M$20,0))," WS_3",IF(ISNUMBER(MATCH(H14,Groups!$R$15:$R$20,0))," WS_4",IF(ISNUMBER(MATCH(H14,Groups!$W$15:$W$20,0))," WS_5","")))))</f>
        <v xml:space="preserve"> WS_4</v>
      </c>
      <c r="K14" s="22">
        <f>IF(LEFT(H14,3)="N/A","",SUM(COUNTIF('Rink Duplications'!$D:$D,H14),COUNTIF('Rink Duplications'!$G:$G,H14)))</f>
        <v>0</v>
      </c>
      <c r="M14" s="21">
        <v>92</v>
      </c>
      <c r="N14" s="21" t="str">
        <f t="shared" ref="N14:N23" si="0">CONCATENATE(H14," &amp; ",B14)</f>
        <v>Maureen Caesar (Jamaica) &amp; Robert Simpson (Jamaica)</v>
      </c>
      <c r="O14" s="21" t="s">
        <v>357</v>
      </c>
      <c r="P14" s="21" t="str">
        <f>IF(ISNUMBER(MATCH(N14,Groups!$C$27:$C$32,0))," MXP_1",IF(ISNUMBER(MATCH(N14,Groups!$H$27:$H$32,0))," MXP_2",IF(ISNUMBER(MATCH(N14,Groups!$M$27:$M$32,0))," MXP_3",IF(ISNUMBER(MATCH(N14,Groups!$R$27:$R$32,0))," MXP_4",IF(ISNUMBER(MATCH(N14,Groups!$W$27:$W$32,0))," MXP_5","")))))</f>
        <v xml:space="preserve"> MXP_3</v>
      </c>
      <c r="Q14" s="22">
        <f>IF(LEFT(N14,3)="N/A","",SUM(COUNTIF('Rink Duplications'!$D:$D,N14),COUNTIF('Rink Duplications'!$G:$G,N14)))</f>
        <v>0</v>
      </c>
    </row>
    <row r="15" spans="1:17">
      <c r="A15" s="21">
        <v>13</v>
      </c>
      <c r="B15" s="21" t="str">
        <f>CONCATENATE(Names!B15," (",Names!A15,")")</f>
        <v>Hisaharu Satou (Japan )</v>
      </c>
      <c r="C15" s="21" t="s">
        <v>369</v>
      </c>
      <c r="D15" s="21" t="str">
        <f>IF(ISNUMBER(MATCH(B15,Groups!$C$3:$C$8,0))," MS_1",IF(ISNUMBER(MATCH(B15,Groups!$H$3:$H$8,0))," MS_2",IF(ISNUMBER(MATCH(B15,Groups!$M$3:$M$8,0))," MS_3",IF(ISNUMBER(MATCH(B15,Groups!$R$3:$R$8,0))," MS_4",IF(ISNUMBER(MATCH(B15,Groups!$W$3:$W$8,0))," MS_5","")))))</f>
        <v xml:space="preserve"> MS_4</v>
      </c>
      <c r="E15" s="22">
        <f>IF(LEFT(B15,3)="N/A","",SUM(COUNTIF('Rink Duplications'!$D:$D,B15),COUNTIF('Rink Duplications'!$G:$G,B15)))</f>
        <v>1</v>
      </c>
      <c r="G15" s="21">
        <v>52</v>
      </c>
      <c r="H15" s="21" t="str">
        <f>CONCATENATE(Names!C15," (",Names!A15,")")</f>
        <v>Keiko Kurohara (Japan )</v>
      </c>
      <c r="I15" s="21" t="s">
        <v>369</v>
      </c>
      <c r="J15" s="21" t="str">
        <f>IF(ISNUMBER(MATCH(H15,Groups!$C$15:$C$20,0))," WS_1",IF(ISNUMBER(MATCH(H15,Groups!$H$15:$H$20,0))," WS_2",IF(ISNUMBER(MATCH(H15,Groups!$M$15:$M$20,0))," WS_3",IF(ISNUMBER(MATCH(H15,Groups!$R$15:$R$20,0))," WS_4",IF(ISNUMBER(MATCH(H15,Groups!$W$15:$W$20,0))," WS_5","")))))</f>
        <v xml:space="preserve"> WS_2</v>
      </c>
      <c r="K15" s="22">
        <f>IF(LEFT(H15,3)="N/A","",SUM(COUNTIF('Rink Duplications'!$D:$D,H15),COUNTIF('Rink Duplications'!$G:$G,H15)))</f>
        <v>0</v>
      </c>
      <c r="M15" s="21">
        <v>93</v>
      </c>
      <c r="N15" s="21" t="str">
        <f t="shared" si="0"/>
        <v>Keiko Kurohara (Japan ) &amp; Hisaharu Satou (Japan )</v>
      </c>
      <c r="O15" s="21" t="s">
        <v>369</v>
      </c>
      <c r="P15" s="21" t="str">
        <f>IF(ISNUMBER(MATCH(N15,Groups!$C$27:$C$32,0))," MXP_1",IF(ISNUMBER(MATCH(N15,Groups!$H$27:$H$32,0))," MXP_2",IF(ISNUMBER(MATCH(N15,Groups!$M$27:$M$32,0))," MXP_3",IF(ISNUMBER(MATCH(N15,Groups!$R$27:$R$32,0))," MXP_4",IF(ISNUMBER(MATCH(N15,Groups!$W$27:$W$32,0))," MXP_5","")))))</f>
        <v xml:space="preserve"> MXP_5</v>
      </c>
      <c r="Q15" s="22">
        <f>IF(LEFT(N15,3)="N/A","",SUM(COUNTIF('Rink Duplications'!$D:$D,N15),COUNTIF('Rink Duplications'!$G:$G,N15)))</f>
        <v>1</v>
      </c>
    </row>
    <row r="16" spans="1:17">
      <c r="A16" s="21">
        <v>14</v>
      </c>
      <c r="B16" s="21" t="str">
        <f>CONCATENATE(Names!B16," (",Names!A16,")")</f>
        <v>Derek Boswell (Jersey)</v>
      </c>
      <c r="C16" s="21" t="s">
        <v>358</v>
      </c>
      <c r="D16" s="21" t="str">
        <f>IF(ISNUMBER(MATCH(B16,Groups!$C$3:$C$8,0))," MS_1",IF(ISNUMBER(MATCH(B16,Groups!$H$3:$H$8,0))," MS_2",IF(ISNUMBER(MATCH(B16,Groups!$M$3:$M$8,0))," MS_3",IF(ISNUMBER(MATCH(B16,Groups!$R$3:$R$8,0))," MS_4",IF(ISNUMBER(MATCH(B16,Groups!$W$3:$W$8,0))," MS_5","")))))</f>
        <v xml:space="preserve"> MS_2</v>
      </c>
      <c r="E16" s="22">
        <f>IF(LEFT(B16,3)="N/A","",SUM(COUNTIF('Rink Duplications'!$D:$D,B16),COUNTIF('Rink Duplications'!$G:$G,B16)))</f>
        <v>1</v>
      </c>
      <c r="G16" s="21">
        <v>53</v>
      </c>
      <c r="H16" s="21" t="str">
        <f>CONCATENATE(Names!C16," (",Names!A16,")")</f>
        <v>Lindsey Greechan (Jersey)</v>
      </c>
      <c r="I16" s="21" t="s">
        <v>358</v>
      </c>
      <c r="J16" s="21" t="str">
        <f>IF(ISNUMBER(MATCH(H16,Groups!$C$15:$C$20,0))," WS_1",IF(ISNUMBER(MATCH(H16,Groups!$H$15:$H$20,0))," WS_2",IF(ISNUMBER(MATCH(H16,Groups!$M$15:$M$20,0))," WS_3",IF(ISNUMBER(MATCH(H16,Groups!$R$15:$R$20,0))," WS_4",IF(ISNUMBER(MATCH(H16,Groups!$W$15:$W$20,0))," WS_5","")))))</f>
        <v xml:space="preserve"> WS_2</v>
      </c>
      <c r="K16" s="22">
        <f>IF(LEFT(H16,3)="N/A","",SUM(COUNTIF('Rink Duplications'!$D:$D,H16),COUNTIF('Rink Duplications'!$G:$G,H16)))</f>
        <v>1</v>
      </c>
      <c r="M16" s="21">
        <v>94</v>
      </c>
      <c r="N16" s="21" t="str">
        <f t="shared" si="0"/>
        <v>Lindsey Greechan (Jersey) &amp; Derek Boswell (Jersey)</v>
      </c>
      <c r="O16" s="21" t="s">
        <v>358</v>
      </c>
      <c r="P16" s="21" t="str">
        <f>IF(ISNUMBER(MATCH(N16,Groups!$C$27:$C$32,0))," MXP_1",IF(ISNUMBER(MATCH(N16,Groups!$H$27:$H$32,0))," MXP_2",IF(ISNUMBER(MATCH(N16,Groups!$M$27:$M$32,0))," MXP_3",IF(ISNUMBER(MATCH(N16,Groups!$R$27:$R$32,0))," MXP_4",IF(ISNUMBER(MATCH(N16,Groups!$W$27:$W$32,0))," MXP_5","")))))</f>
        <v xml:space="preserve"> MXP_2</v>
      </c>
      <c r="Q16" s="22">
        <f>IF(LEFT(N16,3)="N/A","",SUM(COUNTIF('Rink Duplications'!$D:$D,N16),COUNTIF('Rink Duplications'!$G:$G,N16)))</f>
        <v>0</v>
      </c>
    </row>
    <row r="17" spans="1:17">
      <c r="A17" s="21">
        <v>15</v>
      </c>
      <c r="B17" s="21" t="str">
        <f>CONCATENATE(Names!B17," (",Names!A17,")")</f>
        <v>Johnny Ng (Macao China )</v>
      </c>
      <c r="C17" s="21" t="s">
        <v>359</v>
      </c>
      <c r="D17" s="21" t="str">
        <f>IF(ISNUMBER(MATCH(B17,Groups!$C$3:$C$8,0))," MS_1",IF(ISNUMBER(MATCH(B17,Groups!$H$3:$H$8,0))," MS_2",IF(ISNUMBER(MATCH(B17,Groups!$M$3:$M$8,0))," MS_3",IF(ISNUMBER(MATCH(B17,Groups!$R$3:$R$8,0))," MS_4",IF(ISNUMBER(MATCH(B17,Groups!$W$3:$W$8,0))," MS_5","")))))</f>
        <v xml:space="preserve"> MS_5</v>
      </c>
      <c r="E17" s="22">
        <f>IF(LEFT(B17,3)="N/A","",SUM(COUNTIF('Rink Duplications'!$D:$D,B17),COUNTIF('Rink Duplications'!$G:$G,B17)))</f>
        <v>1</v>
      </c>
      <c r="G17" s="21">
        <v>54</v>
      </c>
      <c r="H17" s="21" t="str">
        <f>CONCATENATE(Names!C17," (",Names!A17,")")</f>
        <v>Pian Lai (Macao China )</v>
      </c>
      <c r="I17" s="21" t="s">
        <v>359</v>
      </c>
      <c r="J17" s="21" t="str">
        <f>IF(ISNUMBER(MATCH(H17,Groups!$C$15:$C$20,0))," WS_1",IF(ISNUMBER(MATCH(H17,Groups!$H$15:$H$20,0))," WS_2",IF(ISNUMBER(MATCH(H17,Groups!$M$15:$M$20,0))," WS_3",IF(ISNUMBER(MATCH(H17,Groups!$R$15:$R$20,0))," WS_4",IF(ISNUMBER(MATCH(H17,Groups!$W$15:$W$20,0))," WS_5","")))))</f>
        <v xml:space="preserve"> WS_4</v>
      </c>
      <c r="K17" s="22">
        <f>IF(LEFT(H17,3)="N/A","",SUM(COUNTIF('Rink Duplications'!$D:$D,H17),COUNTIF('Rink Duplications'!$G:$G,H17)))</f>
        <v>1</v>
      </c>
      <c r="M17" s="21">
        <v>95</v>
      </c>
      <c r="N17" s="21" t="str">
        <f t="shared" si="0"/>
        <v>Pian Lai (Macao China ) &amp; Johnny Ng (Macao China )</v>
      </c>
      <c r="O17" s="21" t="s">
        <v>359</v>
      </c>
      <c r="P17" s="21" t="str">
        <f>IF(ISNUMBER(MATCH(N17,Groups!$C$27:$C$32,0))," MXP_1",IF(ISNUMBER(MATCH(N17,Groups!$H$27:$H$32,0))," MXP_2",IF(ISNUMBER(MATCH(N17,Groups!$M$27:$M$32,0))," MXP_3",IF(ISNUMBER(MATCH(N17,Groups!$R$27:$R$32,0))," MXP_4",IF(ISNUMBER(MATCH(N17,Groups!$W$27:$W$32,0))," MXP_5","")))))</f>
        <v xml:space="preserve"> MXP_3</v>
      </c>
      <c r="Q17" s="22">
        <f>IF(LEFT(N17,3)="N/A","",SUM(COUNTIF('Rink Duplications'!$D:$D,N17),COUNTIF('Rink Duplications'!$G:$G,N17)))</f>
        <v>0</v>
      </c>
    </row>
    <row r="18" spans="1:17">
      <c r="A18" s="21">
        <v>16</v>
      </c>
      <c r="B18" s="21" t="str">
        <f>CONCATENATE(Names!B18," (",Names!A18,")")</f>
        <v>Izzat Shameer Dzulkeple (Malaysia )</v>
      </c>
      <c r="C18" s="21" t="s">
        <v>370</v>
      </c>
      <c r="D18" s="21" t="str">
        <f>IF(ISNUMBER(MATCH(B18,Groups!$C$3:$C$8,0))," MS_1",IF(ISNUMBER(MATCH(B18,Groups!$H$3:$H$8,0))," MS_2",IF(ISNUMBER(MATCH(B18,Groups!$M$3:$M$8,0))," MS_3",IF(ISNUMBER(MATCH(B18,Groups!$R$3:$R$8,0))," MS_4",IF(ISNUMBER(MATCH(B18,Groups!$W$3:$W$8,0))," MS_5","")))))</f>
        <v xml:space="preserve"> MS_2</v>
      </c>
      <c r="E18" s="22">
        <f>IF(LEFT(B18,3)="N/A","",SUM(COUNTIF('Rink Duplications'!$D:$D,B18),COUNTIF('Rink Duplications'!$G:$G,B18)))</f>
        <v>0</v>
      </c>
      <c r="G18" s="21">
        <v>55</v>
      </c>
      <c r="H18" s="21" t="str">
        <f>CONCATENATE(Names!C18," (",Names!A18,")")</f>
        <v>Nor Farrah Ain Abdullah (Malaysia )</v>
      </c>
      <c r="I18" s="21" t="s">
        <v>370</v>
      </c>
      <c r="J18" s="21" t="str">
        <f>IF(ISNUMBER(MATCH(H18,Groups!$C$15:$C$20,0))," WS_1",IF(ISNUMBER(MATCH(H18,Groups!$H$15:$H$20,0))," WS_2",IF(ISNUMBER(MATCH(H18,Groups!$M$15:$M$20,0))," WS_3",IF(ISNUMBER(MATCH(H18,Groups!$R$15:$R$20,0))," WS_4",IF(ISNUMBER(MATCH(H18,Groups!$W$15:$W$20,0))," WS_5","")))))</f>
        <v xml:space="preserve"> WS_1</v>
      </c>
      <c r="K18" s="22">
        <f>IF(LEFT(H18,3)="N/A","",SUM(COUNTIF('Rink Duplications'!$D:$D,H18),COUNTIF('Rink Duplications'!$G:$G,H18)))</f>
        <v>1</v>
      </c>
      <c r="M18" s="21">
        <v>96</v>
      </c>
      <c r="N18" s="21" t="str">
        <f t="shared" si="0"/>
        <v>Nor Farrah Ain Abdullah (Malaysia ) &amp; Izzat Shameer Dzulkeple (Malaysia )</v>
      </c>
      <c r="O18" s="21" t="s">
        <v>370</v>
      </c>
      <c r="P18" s="21" t="str">
        <f>IF(ISNUMBER(MATCH(N18,Groups!$C$27:$C$32,0))," MXP_1",IF(ISNUMBER(MATCH(N18,Groups!$H$27:$H$32,0))," MXP_2",IF(ISNUMBER(MATCH(N18,Groups!$M$27:$M$32,0))," MXP_3",IF(ISNUMBER(MATCH(N18,Groups!$R$27:$R$32,0))," MXP_4",IF(ISNUMBER(MATCH(N18,Groups!$W$27:$W$32,0))," MXP_5","")))))</f>
        <v xml:space="preserve"> MXP_2</v>
      </c>
      <c r="Q18" s="22">
        <f>IF(LEFT(N18,3)="N/A","",SUM(COUNTIF('Rink Duplications'!$D:$D,N18),COUNTIF('Rink Duplications'!$G:$G,N18)))</f>
        <v>0</v>
      </c>
    </row>
    <row r="19" spans="1:17">
      <c r="A19" s="21">
        <v>17</v>
      </c>
      <c r="B19" s="21" t="str">
        <f>CONCATENATE(Names!B19," (",Names!A19,")")</f>
        <v>Peter Ellul (Malta)</v>
      </c>
      <c r="C19" s="21" t="s">
        <v>371</v>
      </c>
      <c r="D19" s="21" t="str">
        <f>IF(ISNUMBER(MATCH(B19,Groups!$C$3:$C$8,0))," MS_1",IF(ISNUMBER(MATCH(B19,Groups!$H$3:$H$8,0))," MS_2",IF(ISNUMBER(MATCH(B19,Groups!$M$3:$M$8,0))," MS_3",IF(ISNUMBER(MATCH(B19,Groups!$R$3:$R$8,0))," MS_4",IF(ISNUMBER(MATCH(B19,Groups!$W$3:$W$8,0))," MS_5","")))))</f>
        <v xml:space="preserve"> MS_2</v>
      </c>
      <c r="E19" s="22">
        <f>IF(LEFT(B19,3)="N/A","",SUM(COUNTIF('Rink Duplications'!$D:$D,B19),COUNTIF('Rink Duplications'!$G:$G,B19)))</f>
        <v>1</v>
      </c>
      <c r="G19" s="21">
        <v>56</v>
      </c>
      <c r="H19" s="21" t="str">
        <f>CONCATENATE(Names!C19," (",Names!A19,")")</f>
        <v>Connie Rixon (Malta)</v>
      </c>
      <c r="I19" s="21" t="s">
        <v>371</v>
      </c>
      <c r="J19" s="21" t="str">
        <f>IF(ISNUMBER(MATCH(H19,Groups!$C$15:$C$20,0))," WS_1",IF(ISNUMBER(MATCH(H19,Groups!$H$15:$H$20,0))," WS_2",IF(ISNUMBER(MATCH(H19,Groups!$M$15:$M$20,0))," WS_3",IF(ISNUMBER(MATCH(H19,Groups!$R$15:$R$20,0))," WS_4",IF(ISNUMBER(MATCH(H19,Groups!$W$15:$W$20,0))," WS_5","")))))</f>
        <v xml:space="preserve"> WS_2</v>
      </c>
      <c r="K19" s="22">
        <f>IF(LEFT(H19,3)="N/A","",SUM(COUNTIF('Rink Duplications'!$D:$D,H19),COUNTIF('Rink Duplications'!$G:$G,H19)))</f>
        <v>1</v>
      </c>
      <c r="M19" s="21">
        <v>97</v>
      </c>
      <c r="N19" s="21" t="str">
        <f t="shared" si="0"/>
        <v>Connie Rixon (Malta) &amp; Peter Ellul (Malta)</v>
      </c>
      <c r="O19" s="21" t="s">
        <v>371</v>
      </c>
      <c r="P19" s="21" t="str">
        <f>IF(ISNUMBER(MATCH(N19,Groups!$C$27:$C$32,0))," MXP_1",IF(ISNUMBER(MATCH(N19,Groups!$H$27:$H$32,0))," MXP_2",IF(ISNUMBER(MATCH(N19,Groups!$M$27:$M$32,0))," MXP_3",IF(ISNUMBER(MATCH(N19,Groups!$R$27:$R$32,0))," MXP_4",IF(ISNUMBER(MATCH(N19,Groups!$W$27:$W$32,0))," MXP_5","")))))</f>
        <v xml:space="preserve"> MXP_2</v>
      </c>
      <c r="Q19" s="22">
        <f>IF(LEFT(N19,3)="N/A","",SUM(COUNTIF('Rink Duplications'!$D:$D,N19),COUNTIF('Rink Duplications'!$G:$G,N19)))</f>
        <v>1</v>
      </c>
    </row>
    <row r="20" spans="1:17">
      <c r="A20" s="21">
        <v>18</v>
      </c>
      <c r="B20" s="21" t="str">
        <f>CONCATENATE(Names!B20," (",Names!A20,")")</f>
        <v>Carel Aaron Olivier (Namibia)</v>
      </c>
      <c r="C20" s="21" t="s">
        <v>360</v>
      </c>
      <c r="D20" s="21" t="str">
        <f>IF(ISNUMBER(MATCH(B20,Groups!$C$3:$C$8,0))," MS_1",IF(ISNUMBER(MATCH(B20,Groups!$H$3:$H$8,0))," MS_2",IF(ISNUMBER(MATCH(B20,Groups!$M$3:$M$8,0))," MS_3",IF(ISNUMBER(MATCH(B20,Groups!$R$3:$R$8,0))," MS_4",IF(ISNUMBER(MATCH(B20,Groups!$W$3:$W$8,0))," MS_5","")))))</f>
        <v xml:space="preserve"> MS_3</v>
      </c>
      <c r="E20" s="22">
        <f>IF(LEFT(B20,3)="N/A","",SUM(COUNTIF('Rink Duplications'!$D:$D,B20),COUNTIF('Rink Duplications'!$G:$G,B20)))</f>
        <v>2</v>
      </c>
      <c r="G20" s="21">
        <v>57</v>
      </c>
      <c r="H20" s="21" t="str">
        <f>CONCATENATE(Names!C20," (",Names!A20,")")</f>
        <v>Yvonne Olivier (Namibia)</v>
      </c>
      <c r="I20" s="21" t="s">
        <v>360</v>
      </c>
      <c r="J20" s="21" t="str">
        <f>IF(ISNUMBER(MATCH(H20,Groups!$C$15:$C$20,0))," WS_1",IF(ISNUMBER(MATCH(H20,Groups!$H$15:$H$20,0))," WS_2",IF(ISNUMBER(MATCH(H20,Groups!$M$15:$M$20,0))," WS_3",IF(ISNUMBER(MATCH(H20,Groups!$R$15:$R$20,0))," WS_4",IF(ISNUMBER(MATCH(H20,Groups!$W$15:$W$20,0))," WS_5","")))))</f>
        <v xml:space="preserve"> WS_5</v>
      </c>
      <c r="K20" s="22">
        <f>IF(LEFT(H20,3)="N/A","",SUM(COUNTIF('Rink Duplications'!$D:$D,H20),COUNTIF('Rink Duplications'!$G:$G,H20)))</f>
        <v>1</v>
      </c>
      <c r="M20" s="21">
        <v>98</v>
      </c>
      <c r="N20" s="21" t="str">
        <f t="shared" si="0"/>
        <v>Yvonne Olivier (Namibia) &amp; Carel Aaron Olivier (Namibia)</v>
      </c>
      <c r="O20" s="21" t="s">
        <v>360</v>
      </c>
      <c r="P20" s="21" t="str">
        <f>IF(ISNUMBER(MATCH(N20,Groups!$C$27:$C$32,0))," MXP_1",IF(ISNUMBER(MATCH(N20,Groups!$H$27:$H$32,0))," MXP_2",IF(ISNUMBER(MATCH(N20,Groups!$M$27:$M$32,0))," MXP_3",IF(ISNUMBER(MATCH(N20,Groups!$R$27:$R$32,0))," MXP_4",IF(ISNUMBER(MATCH(N20,Groups!$W$27:$W$32,0))," MXP_5","")))))</f>
        <v xml:space="preserve"> MXP_1</v>
      </c>
      <c r="Q20" s="22">
        <f>IF(LEFT(N20,3)="N/A","",SUM(COUNTIF('Rink Duplications'!$D:$D,N20),COUNTIF('Rink Duplications'!$G:$G,N20)))</f>
        <v>1</v>
      </c>
    </row>
    <row r="21" spans="1:17">
      <c r="A21" s="21">
        <v>19</v>
      </c>
      <c r="B21" s="21" t="str">
        <f>CONCATENATE(Names!B21," (",Names!A21,")")</f>
        <v>N/A (Netherlands)</v>
      </c>
      <c r="C21" s="21" t="s">
        <v>372</v>
      </c>
      <c r="D21" s="21" t="str">
        <f>IF(ISNUMBER(MATCH(B21,Groups!$C$3:$C$8,0))," MS_1",IF(ISNUMBER(MATCH(B21,Groups!$H$3:$H$8,0))," MS_2",IF(ISNUMBER(MATCH(B21,Groups!$M$3:$M$8,0))," MS_3",IF(ISNUMBER(MATCH(B21,Groups!$R$3:$R$8,0))," MS_4",IF(ISNUMBER(MATCH(B21,Groups!$W$3:$W$8,0))," MS_5","")))))</f>
        <v xml:space="preserve"> MS_4</v>
      </c>
      <c r="E21" s="22" t="str">
        <f>IF(LEFT(B21,3)="N/A","",SUM(COUNTIF('Rink Duplications'!$D:$D,B21),COUNTIF('Rink Duplications'!$G:$G,B21)))</f>
        <v/>
      </c>
      <c r="G21" s="21">
        <v>58</v>
      </c>
      <c r="H21" s="21" t="str">
        <f>CONCATENATE(Names!C21," (",Names!A21,")")</f>
        <v xml:space="preserve"> (Netherlands)</v>
      </c>
      <c r="I21" s="21" t="s">
        <v>372</v>
      </c>
      <c r="J21" s="21" t="str">
        <f>IF(ISNUMBER(MATCH(H21,Groups!$C$15:$C$20,0))," WS_1",IF(ISNUMBER(MATCH(H21,Groups!$H$15:$H$20,0))," WS_2",IF(ISNUMBER(MATCH(H21,Groups!$M$15:$M$20,0))," WS_3",IF(ISNUMBER(MATCH(H21,Groups!$R$15:$R$20,0))," WS_4",IF(ISNUMBER(MATCH(H21,Groups!$W$15:$W$20,0))," WS_5","")))))</f>
        <v xml:space="preserve"> WS_3</v>
      </c>
      <c r="K21" s="22">
        <f>IF(LEFT(H21,3)="N/A","",SUM(COUNTIF('Rink Duplications'!$D:$D,H21),COUNTIF('Rink Duplications'!$G:$G,H21)))</f>
        <v>0</v>
      </c>
      <c r="M21" s="21">
        <v>99</v>
      </c>
      <c r="N21" s="21" t="str">
        <f t="shared" si="0"/>
        <v xml:space="preserve"> (Netherlands) &amp; N/A (Netherlands)</v>
      </c>
      <c r="O21" s="21" t="s">
        <v>372</v>
      </c>
      <c r="P21" s="21" t="str">
        <f>IF(ISNUMBER(MATCH(N21,Groups!$C$27:$C$32,0))," MXP_1",IF(ISNUMBER(MATCH(N21,Groups!$H$27:$H$32,0))," MXP_2",IF(ISNUMBER(MATCH(N21,Groups!$M$27:$M$32,0))," MXP_3",IF(ISNUMBER(MATCH(N21,Groups!$R$27:$R$32,0))," MXP_4",IF(ISNUMBER(MATCH(N21,Groups!$W$27:$W$32,0))," MXP_5","")))))</f>
        <v xml:space="preserve"> MXP_1</v>
      </c>
      <c r="Q21" s="22">
        <f>IF(LEFT(N21,3)="N/A","",SUM(COUNTIF('Rink Duplications'!$D:$D,N21),COUNTIF('Rink Duplications'!$G:$G,N21)))</f>
        <v>0</v>
      </c>
    </row>
    <row r="22" spans="1:17">
      <c r="A22" s="21">
        <v>20</v>
      </c>
      <c r="B22" s="21" t="str">
        <f>CONCATENATE(Names!B22," (",Names!A22,")")</f>
        <v>Shannon McIlroy (New Zealand)</v>
      </c>
      <c r="C22" s="21" t="s">
        <v>373</v>
      </c>
      <c r="D22" s="21" t="str">
        <f>IF(ISNUMBER(MATCH(B22,Groups!$C$3:$C$8,0))," MS_1",IF(ISNUMBER(MATCH(B22,Groups!$H$3:$H$8,0))," MS_2",IF(ISNUMBER(MATCH(B22,Groups!$M$3:$M$8,0))," MS_3",IF(ISNUMBER(MATCH(B22,Groups!$R$3:$R$8,0))," MS_4",IF(ISNUMBER(MATCH(B22,Groups!$W$3:$W$8,0))," MS_5","")))))</f>
        <v xml:space="preserve"> MS_4</v>
      </c>
      <c r="E22" s="22">
        <f>IF(LEFT(B22,3)="N/A","",SUM(COUNTIF('Rink Duplications'!$D:$D,B22),COUNTIF('Rink Duplications'!$G:$G,B22)))</f>
        <v>1</v>
      </c>
      <c r="G22" s="21">
        <v>59</v>
      </c>
      <c r="H22" s="21" t="str">
        <f>CONCATENATE(Names!C22," (",Names!A22,")")</f>
        <v>Tayla Bruce (New Zealand)</v>
      </c>
      <c r="I22" s="21" t="s">
        <v>373</v>
      </c>
      <c r="J22" s="21" t="str">
        <f>IF(ISNUMBER(MATCH(H22,Groups!$C$15:$C$20,0))," WS_1",IF(ISNUMBER(MATCH(H22,Groups!$H$15:$H$20,0))," WS_2",IF(ISNUMBER(MATCH(H22,Groups!$M$15:$M$20,0))," WS_3",IF(ISNUMBER(MATCH(H22,Groups!$R$15:$R$20,0))," WS_4",IF(ISNUMBER(MATCH(H22,Groups!$W$15:$W$20,0))," WS_5","")))))</f>
        <v xml:space="preserve"> WS_4</v>
      </c>
      <c r="K22" s="22">
        <f>IF(LEFT(H22,3)="N/A","",SUM(COUNTIF('Rink Duplications'!$D:$D,H22),COUNTIF('Rink Duplications'!$G:$G,H22)))</f>
        <v>1</v>
      </c>
      <c r="M22" s="21">
        <v>100</v>
      </c>
      <c r="N22" s="21" t="str">
        <f t="shared" si="0"/>
        <v>Tayla Bruce (New Zealand) &amp; Shannon McIlroy (New Zealand)</v>
      </c>
      <c r="O22" s="21" t="s">
        <v>373</v>
      </c>
      <c r="P22" s="21" t="str">
        <f>IF(ISNUMBER(MATCH(N22,Groups!$C$27:$C$32,0))," MXP_1",IF(ISNUMBER(MATCH(N22,Groups!$H$27:$H$32,0))," MXP_2",IF(ISNUMBER(MATCH(N22,Groups!$M$27:$M$32,0))," MXP_3",IF(ISNUMBER(MATCH(N22,Groups!$R$27:$R$32,0))," MXP_4",IF(ISNUMBER(MATCH(N22,Groups!$W$27:$W$32,0))," MXP_5","")))))</f>
        <v xml:space="preserve"> MXP_4</v>
      </c>
      <c r="Q22" s="22">
        <f>IF(LEFT(N22,3)="N/A","",SUM(COUNTIF('Rink Duplications'!$D:$D,N22),COUNTIF('Rink Duplications'!$G:$G,N22)))</f>
        <v>1</v>
      </c>
    </row>
    <row r="23" spans="1:17">
      <c r="A23" s="21">
        <v>21</v>
      </c>
      <c r="B23" s="21" t="str">
        <f>CONCATENATE(Names!B23," (",Names!A23,")")</f>
        <v>Jordy Jones (Norfolk Island)</v>
      </c>
      <c r="C23" s="21" t="s">
        <v>374</v>
      </c>
      <c r="D23" s="21" t="str">
        <f>IF(ISNUMBER(MATCH(B23,Groups!$C$3:$C$8,0))," MS_1",IF(ISNUMBER(MATCH(B23,Groups!$H$3:$H$8,0))," MS_2",IF(ISNUMBER(MATCH(B23,Groups!$M$3:$M$8,0))," MS_3",IF(ISNUMBER(MATCH(B23,Groups!$R$3:$R$8,0))," MS_4",IF(ISNUMBER(MATCH(B23,Groups!$W$3:$W$8,0))," MS_5","")))))</f>
        <v xml:space="preserve"> MS_2</v>
      </c>
      <c r="E23" s="22">
        <f>IF(LEFT(B23,3)="N/A","",SUM(COUNTIF('Rink Duplications'!$D:$D,B23),COUNTIF('Rink Duplications'!$G:$G,B23)))</f>
        <v>1</v>
      </c>
      <c r="G23" s="21">
        <v>60</v>
      </c>
      <c r="H23" s="21" t="str">
        <f>CONCATENATE(Names!C23," (",Names!A23,")")</f>
        <v>Christine (Petal) Jones (Norfolk Island)</v>
      </c>
      <c r="I23" s="21" t="s">
        <v>374</v>
      </c>
      <c r="J23" s="21" t="str">
        <f>IF(ISNUMBER(MATCH(H23,Groups!$C$15:$C$20,0))," WS_1",IF(ISNUMBER(MATCH(H23,Groups!$H$15:$H$20,0))," WS_2",IF(ISNUMBER(MATCH(H23,Groups!$M$15:$M$20,0))," WS_3",IF(ISNUMBER(MATCH(H23,Groups!$R$15:$R$20,0))," WS_4",IF(ISNUMBER(MATCH(H23,Groups!$W$15:$W$20,0))," WS_5","")))))</f>
        <v xml:space="preserve"> WS_3</v>
      </c>
      <c r="K23" s="22">
        <f>IF(LEFT(H23,3)="N/A","",SUM(COUNTIF('Rink Duplications'!$D:$D,H23),COUNTIF('Rink Duplications'!$G:$G,H23)))</f>
        <v>0</v>
      </c>
      <c r="M23" s="21">
        <v>101</v>
      </c>
      <c r="N23" s="21" t="str">
        <f t="shared" si="0"/>
        <v>Christine (Petal) Jones (Norfolk Island) &amp; Jordy Jones (Norfolk Island)</v>
      </c>
      <c r="O23" s="21" t="s">
        <v>374</v>
      </c>
      <c r="P23" s="21" t="str">
        <f>IF(ISNUMBER(MATCH(N23,Groups!$C$27:$C$32,0))," MXP_1",IF(ISNUMBER(MATCH(N23,Groups!$H$27:$H$32,0))," MXP_2",IF(ISNUMBER(MATCH(N23,Groups!$M$27:$M$32,0))," MXP_3",IF(ISNUMBER(MATCH(N23,Groups!$R$27:$R$32,0))," MXP_4",IF(ISNUMBER(MATCH(N23,Groups!$W$27:$W$32,0))," MXP_5","")))))</f>
        <v xml:space="preserve"> MXP_2</v>
      </c>
      <c r="Q23" s="22">
        <f>IF(LEFT(N23,3)="N/A","",SUM(COUNTIF('Rink Duplications'!$D:$D,N23),COUNTIF('Rink Duplications'!$G:$G,N23)))</f>
        <v>1</v>
      </c>
    </row>
    <row r="24" spans="1:17">
      <c r="A24" s="21">
        <v>22</v>
      </c>
      <c r="B24" s="21" t="str">
        <f>CONCATENATE(Names!B24," (",Names!A24,")")</f>
        <v>Michael Stepney (Scotland)</v>
      </c>
      <c r="C24" s="21" t="s">
        <v>361</v>
      </c>
      <c r="D24" s="21" t="str">
        <f>IF(ISNUMBER(MATCH(B24,Groups!$C$3:$C$8,0))," MS_1",IF(ISNUMBER(MATCH(B24,Groups!$H$3:$H$8,0))," MS_2",IF(ISNUMBER(MATCH(B24,Groups!$M$3:$M$8,0))," MS_3",IF(ISNUMBER(MATCH(B24,Groups!$R$3:$R$8,0))," MS_4",IF(ISNUMBER(MATCH(B24,Groups!$W$3:$W$8,0))," MS_5","")))))</f>
        <v xml:space="preserve"> MS_3</v>
      </c>
      <c r="E24" s="22">
        <f>IF(LEFT(B24,3)="N/A","",SUM(COUNTIF('Rink Duplications'!$D:$D,B24),COUNTIF('Rink Duplications'!$G:$G,B24)))</f>
        <v>1</v>
      </c>
      <c r="G24" s="21">
        <v>61</v>
      </c>
      <c r="H24" s="21" t="str">
        <f>CONCATENATE(Names!C24," (",Names!A24,")")</f>
        <v>Natalie McWilliams (Scotland)</v>
      </c>
      <c r="I24" s="21" t="s">
        <v>378</v>
      </c>
      <c r="J24" s="21" t="str">
        <f>IF(ISNUMBER(MATCH(H24,Groups!$C$15:$C$20,0))," WS_1",IF(ISNUMBER(MATCH(H24,Groups!$H$15:$H$20,0))," WS_2",IF(ISNUMBER(MATCH(H24,Groups!$M$15:$M$20,0))," WS_3",IF(ISNUMBER(MATCH(H24,Groups!$R$15:$R$20,0))," WS_4",IF(ISNUMBER(MATCH(H24,Groups!$W$15:$W$20,0))," WS_5","")))))</f>
        <v xml:space="preserve"> WS_1</v>
      </c>
      <c r="K24" s="22">
        <f>IF(LEFT(H24,3)="N/A","",SUM(COUNTIF('Rink Duplications'!$D:$D,H24),COUNTIF('Rink Duplications'!$G:$G,H24)))</f>
        <v>0</v>
      </c>
      <c r="M24" s="21">
        <v>102</v>
      </c>
      <c r="N24" s="21" t="str">
        <f>CONCATENATE(H33," &amp; ",B24)</f>
        <v>Julie Forrest (Defending Champion) &amp; Michael Stepney (Scotland)</v>
      </c>
      <c r="O24" s="21" t="s">
        <v>361</v>
      </c>
      <c r="P24" s="21" t="str">
        <f>IF(ISNUMBER(MATCH(N24,Groups!$C$27:$C$32,0))," MXP_1",IF(ISNUMBER(MATCH(N24,Groups!$H$27:$H$32,0))," MXP_2",IF(ISNUMBER(MATCH(N24,Groups!$M$27:$M$32,0))," MXP_3",IF(ISNUMBER(MATCH(N24,Groups!$R$27:$R$32,0))," MXP_4",IF(ISNUMBER(MATCH(N24,Groups!$W$27:$W$32,0))," MXP_5","")))))</f>
        <v xml:space="preserve"> MXP_5</v>
      </c>
      <c r="Q24" s="22">
        <f>IF(LEFT(N24,3)="N/A","",SUM(COUNTIF('Rink Duplications'!$D:$D,N24),COUNTIF('Rink Duplications'!$G:$G,N24)))</f>
        <v>1</v>
      </c>
    </row>
    <row r="25" spans="1:17">
      <c r="A25" s="21">
        <v>23</v>
      </c>
      <c r="B25" s="21" t="str">
        <f>CONCATENATE(Names!B25," (",Names!A25,")")</f>
        <v>Chiu Pok Man (Singapore )</v>
      </c>
      <c r="C25" s="21" t="s">
        <v>375</v>
      </c>
      <c r="D25" s="21" t="str">
        <f>IF(ISNUMBER(MATCH(B25,Groups!$C$3:$C$8,0))," MS_1",IF(ISNUMBER(MATCH(B25,Groups!$H$3:$H$8,0))," MS_2",IF(ISNUMBER(MATCH(B25,Groups!$M$3:$M$8,0))," MS_3",IF(ISNUMBER(MATCH(B25,Groups!$R$3:$R$8,0))," MS_4",IF(ISNUMBER(MATCH(B25,Groups!$W$3:$W$8,0))," MS_5","")))))</f>
        <v xml:space="preserve"> MS_2</v>
      </c>
      <c r="E25" s="22">
        <f>IF(LEFT(B25,3)="N/A","",SUM(COUNTIF('Rink Duplications'!$D:$D,B25),COUNTIF('Rink Duplications'!$G:$G,B25)))</f>
        <v>0</v>
      </c>
      <c r="G25" s="21">
        <v>62</v>
      </c>
      <c r="H25" s="21" t="str">
        <f>CONCATENATE(Names!C25," (",Names!A25,")")</f>
        <v>Lee Beng Hua (May) (Singapore )</v>
      </c>
      <c r="I25" s="21" t="s">
        <v>375</v>
      </c>
      <c r="J25" s="21" t="str">
        <f>IF(ISNUMBER(MATCH(H25,Groups!$C$15:$C$20,0))," WS_1",IF(ISNUMBER(MATCH(H25,Groups!$H$15:$H$20,0))," WS_2",IF(ISNUMBER(MATCH(H25,Groups!$M$15:$M$20,0))," WS_3",IF(ISNUMBER(MATCH(H25,Groups!$R$15:$R$20,0))," WS_4",IF(ISNUMBER(MATCH(H25,Groups!$W$15:$W$20,0))," WS_5","")))))</f>
        <v xml:space="preserve"> WS_3</v>
      </c>
      <c r="K25" s="22">
        <f>IF(LEFT(H25,3)="N/A","",SUM(COUNTIF('Rink Duplications'!$D:$D,H25),COUNTIF('Rink Duplications'!$G:$G,H25)))</f>
        <v>0</v>
      </c>
      <c r="M25" s="21">
        <v>103</v>
      </c>
      <c r="N25" s="21" t="str">
        <f>CONCATENATE(H25," &amp; ",B25)</f>
        <v>Lee Beng Hua (May) (Singapore ) &amp; Chiu Pok Man (Singapore )</v>
      </c>
      <c r="O25" s="21" t="s">
        <v>375</v>
      </c>
      <c r="P25" s="21" t="str">
        <f>IF(ISNUMBER(MATCH(N25,Groups!$C$27:$C$32,0))," MXP_1",IF(ISNUMBER(MATCH(N25,Groups!$H$27:$H$32,0))," MXP_2",IF(ISNUMBER(MATCH(N25,Groups!$M$27:$M$32,0))," MXP_3",IF(ISNUMBER(MATCH(N25,Groups!$R$27:$R$32,0))," MXP_4",IF(ISNUMBER(MATCH(N25,Groups!$W$27:$W$32,0))," MXP_5","")))))</f>
        <v xml:space="preserve"> MXP_4</v>
      </c>
      <c r="Q25" s="22">
        <f>IF(LEFT(N25,3)="N/A","",SUM(COUNTIF('Rink Duplications'!$D:$D,N25),COUNTIF('Rink Duplications'!$G:$G,N25)))</f>
        <v>0</v>
      </c>
    </row>
    <row r="26" spans="1:17">
      <c r="A26" s="21">
        <v>24</v>
      </c>
      <c r="B26" s="21" t="str">
        <f>CONCATENATE(Names!B26," (",Names!A26,")")</f>
        <v>Jason Lee Evans (South Africa )</v>
      </c>
      <c r="C26" s="21" t="s">
        <v>376</v>
      </c>
      <c r="D26" s="21" t="str">
        <f>IF(ISNUMBER(MATCH(B26,Groups!$C$3:$C$8,0))," MS_1",IF(ISNUMBER(MATCH(B26,Groups!$H$3:$H$8,0))," MS_2",IF(ISNUMBER(MATCH(B26,Groups!$M$3:$M$8,0))," MS_3",IF(ISNUMBER(MATCH(B26,Groups!$R$3:$R$8,0))," MS_4",IF(ISNUMBER(MATCH(B26,Groups!$W$3:$W$8,0))," MS_5","")))))</f>
        <v xml:space="preserve"> MS_5</v>
      </c>
      <c r="E26" s="22">
        <f>IF(LEFT(B26,3)="N/A","",SUM(COUNTIF('Rink Duplications'!$D:$D,B26),COUNTIF('Rink Duplications'!$G:$G,B26)))</f>
        <v>1</v>
      </c>
      <c r="G26" s="21">
        <v>63</v>
      </c>
      <c r="H26" s="21" t="str">
        <f>CONCATENATE(Names!C26," (",Names!A26,")")</f>
        <v>Esme Haley (South Africa )</v>
      </c>
      <c r="I26" s="21" t="s">
        <v>376</v>
      </c>
      <c r="J26" s="21" t="str">
        <f>IF(ISNUMBER(MATCH(H26,Groups!$C$15:$C$20,0))," WS_1",IF(ISNUMBER(MATCH(H26,Groups!$H$15:$H$20,0))," WS_2",IF(ISNUMBER(MATCH(H26,Groups!$M$15:$M$20,0))," WS_3",IF(ISNUMBER(MATCH(H26,Groups!$R$15:$R$20,0))," WS_4",IF(ISNUMBER(MATCH(H26,Groups!$W$15:$W$20,0))," WS_5","")))))</f>
        <v xml:space="preserve"> WS_1</v>
      </c>
      <c r="K26" s="22">
        <f>IF(LEFT(H26,3)="N/A","",SUM(COUNTIF('Rink Duplications'!$D:$D,H26),COUNTIF('Rink Duplications'!$G:$G,H26)))</f>
        <v>1</v>
      </c>
      <c r="M26" s="21">
        <v>104</v>
      </c>
      <c r="N26" s="21" t="str">
        <f>CONCATENATE(H26," &amp; ",B26)</f>
        <v>Esme Haley (South Africa ) &amp; Jason Lee Evans (South Africa )</v>
      </c>
      <c r="O26" s="21" t="s">
        <v>376</v>
      </c>
      <c r="P26" s="21" t="str">
        <f>IF(ISNUMBER(MATCH(N26,Groups!$C$27:$C$32,0))," MXP_1",IF(ISNUMBER(MATCH(N26,Groups!$H$27:$H$32,0))," MXP_2",IF(ISNUMBER(MATCH(N26,Groups!$M$27:$M$32,0))," MXP_3",IF(ISNUMBER(MATCH(N26,Groups!$R$27:$R$32,0))," MXP_4",IF(ISNUMBER(MATCH(N26,Groups!$W$27:$W$32,0))," MXP_5","")))))</f>
        <v xml:space="preserve"> MXP_5</v>
      </c>
      <c r="Q26" s="22">
        <f>IF(LEFT(N26,3)="N/A","",SUM(COUNTIF('Rink Duplications'!$D:$D,N26),COUNTIF('Rink Duplications'!$G:$G,N26)))</f>
        <v>0</v>
      </c>
    </row>
    <row r="27" spans="1:17">
      <c r="A27" s="21">
        <v>25</v>
      </c>
      <c r="B27" s="21" t="str">
        <f>CONCATENATE(Names!B27," (",Names!A27,")")</f>
        <v>Peter Bonsor (Spain)</v>
      </c>
      <c r="C27" s="21" t="s">
        <v>377</v>
      </c>
      <c r="D27" s="21" t="str">
        <f>IF(ISNUMBER(MATCH(B27,Groups!$C$3:$C$8,0))," MS_1",IF(ISNUMBER(MATCH(B27,Groups!$H$3:$H$8,0))," MS_2",IF(ISNUMBER(MATCH(B27,Groups!$M$3:$M$8,0))," MS_3",IF(ISNUMBER(MATCH(B27,Groups!$R$3:$R$8,0))," MS_4",IF(ISNUMBER(MATCH(B27,Groups!$W$3:$W$8,0))," MS_5","")))))</f>
        <v xml:space="preserve"> MS_2</v>
      </c>
      <c r="E27" s="22">
        <f>IF(LEFT(B27,3)="N/A","",SUM(COUNTIF('Rink Duplications'!$D:$D,B27),COUNTIF('Rink Duplications'!$G:$G,B27)))</f>
        <v>1</v>
      </c>
      <c r="G27" s="21">
        <v>64</v>
      </c>
      <c r="H27" s="21" t="str">
        <f>CONCATENATE(Names!C27," (",Names!A27,")")</f>
        <v>Lisa Bonsor (Spain)</v>
      </c>
      <c r="I27" s="21" t="s">
        <v>377</v>
      </c>
      <c r="J27" s="21" t="str">
        <f>IF(ISNUMBER(MATCH(H27,Groups!$C$15:$C$20,0))," WS_1",IF(ISNUMBER(MATCH(H27,Groups!$H$15:$H$20,0))," WS_2",IF(ISNUMBER(MATCH(H27,Groups!$M$15:$M$20,0))," WS_3",IF(ISNUMBER(MATCH(H27,Groups!$R$15:$R$20,0))," WS_4",IF(ISNUMBER(MATCH(H27,Groups!$W$15:$W$20,0))," WS_5","")))))</f>
        <v xml:space="preserve"> WS_1</v>
      </c>
      <c r="K27" s="22">
        <f>IF(LEFT(H27,3)="N/A","",SUM(COUNTIF('Rink Duplications'!$D:$D,H27),COUNTIF('Rink Duplications'!$G:$G,H27)))</f>
        <v>0</v>
      </c>
      <c r="M27" s="21">
        <v>105</v>
      </c>
      <c r="N27" s="21" t="str">
        <f>CONCATENATE(H27," &amp; ",B27)</f>
        <v>Lisa Bonsor (Spain) &amp; Peter Bonsor (Spain)</v>
      </c>
      <c r="O27" s="21" t="s">
        <v>377</v>
      </c>
      <c r="P27" s="21" t="str">
        <f>IF(ISNUMBER(MATCH(N27,Groups!$C$27:$C$32,0))," MXP_1",IF(ISNUMBER(MATCH(N27,Groups!$H$27:$H$32,0))," MXP_2",IF(ISNUMBER(MATCH(N27,Groups!$M$27:$M$32,0))," MXP_3",IF(ISNUMBER(MATCH(N27,Groups!$R$27:$R$32,0))," MXP_4",IF(ISNUMBER(MATCH(N27,Groups!$W$27:$W$32,0))," MXP_5","")))))</f>
        <v xml:space="preserve"> MXP_5</v>
      </c>
      <c r="Q27" s="22">
        <f>IF(LEFT(N27,3)="N/A","",SUM(COUNTIF('Rink Duplications'!$D:$D,N27),COUNTIF('Rink Duplications'!$G:$G,N27)))</f>
        <v>0</v>
      </c>
    </row>
    <row r="28" spans="1:17">
      <c r="A28" s="21">
        <v>26</v>
      </c>
      <c r="B28" s="21" t="str">
        <f>CONCATENATE(Names!B28," (",Names!A28,")")</f>
        <v>Lars Olov Backgren (Sweden )</v>
      </c>
      <c r="C28" s="21" t="s">
        <v>362</v>
      </c>
      <c r="D28" s="21" t="str">
        <f>IF(ISNUMBER(MATCH(B28,Groups!$C$3:$C$8,0))," MS_1",IF(ISNUMBER(MATCH(B28,Groups!$H$3:$H$8,0))," MS_2",IF(ISNUMBER(MATCH(B28,Groups!$M$3:$M$8,0))," MS_3",IF(ISNUMBER(MATCH(B28,Groups!$R$3:$R$8,0))," MS_4",IF(ISNUMBER(MATCH(B28,Groups!$W$3:$W$8,0))," MS_5","")))))</f>
        <v xml:space="preserve"> MS_3</v>
      </c>
      <c r="E28" s="22">
        <f>IF(LEFT(B28,3)="N/A","",SUM(COUNTIF('Rink Duplications'!$D:$D,B28),COUNTIF('Rink Duplications'!$G:$G,B28)))</f>
        <v>0</v>
      </c>
      <c r="H28" s="21" t="str">
        <f>CONCATENATE(Names!C28," (",Names!A28,")")</f>
        <v>N/A (Sweden )</v>
      </c>
      <c r="J28" s="21" t="str">
        <f>IF(ISNUMBER(MATCH(H28,Groups!$C$15:$C$20,0))," WS_1",IF(ISNUMBER(MATCH(H28,Groups!$H$15:$H$20,0))," WS_2",IF(ISNUMBER(MATCH(H28,Groups!$M$15:$M$20,0))," WS_3",IF(ISNUMBER(MATCH(H28,Groups!$R$15:$R$20,0))," WS_4",IF(ISNUMBER(MATCH(H28,Groups!$W$15:$W$20,0))," WS_5","")))))</f>
        <v/>
      </c>
      <c r="K28" s="22" t="str">
        <f>IF(LEFT(H28,3)="N/A","",SUM(COUNTIF('Rink Duplications'!$D:$D,H28),COUNTIF('Rink Duplications'!$G:$G,H28)))</f>
        <v/>
      </c>
      <c r="M28" s="21">
        <v>106</v>
      </c>
      <c r="N28" s="21" t="str">
        <f>CONCATENATE(H38," &amp; ",B28)</f>
        <v>Alison Merrien MBE (Guernsey ) &amp; Lars Olov Backgren (Sweden )</v>
      </c>
      <c r="O28" s="21" t="s">
        <v>484</v>
      </c>
      <c r="P28" s="21" t="str">
        <f>IF(ISNUMBER(MATCH(N28,Groups!$C$27:$C$32,0))," MXP_1",IF(ISNUMBER(MATCH(N28,Groups!$H$27:$H$32,0))," MXP_2",IF(ISNUMBER(MATCH(N28,Groups!$M$27:$M$32,0))," MXP_3",IF(ISNUMBER(MATCH(N28,Groups!$R$27:$R$32,0))," MXP_4",IF(ISNUMBER(MATCH(N28,Groups!$W$27:$W$32,0))," MXP_5","")))))</f>
        <v xml:space="preserve"> MXP_2</v>
      </c>
      <c r="Q28" s="22">
        <f>IF(LEFT(N28,3)="N/A","",SUM(COUNTIF('Rink Duplications'!$D:$D,N28),COUNTIF('Rink Duplications'!$G:$G,N28)))</f>
        <v>0</v>
      </c>
    </row>
    <row r="29" spans="1:17">
      <c r="A29" s="21">
        <v>27</v>
      </c>
      <c r="B29" s="21" t="str">
        <f>CONCATENATE(Names!B29," (",Names!A29,")")</f>
        <v>Beat Matti (Switzerland )</v>
      </c>
      <c r="C29" s="21" t="s">
        <v>350</v>
      </c>
      <c r="D29" s="21" t="str">
        <f>IF(ISNUMBER(MATCH(B29,Groups!$C$3:$C$8,0))," MS_1",IF(ISNUMBER(MATCH(B29,Groups!$H$3:$H$8,0))," MS_2",IF(ISNUMBER(MATCH(B29,Groups!$M$3:$M$8,0))," MS_3",IF(ISNUMBER(MATCH(B29,Groups!$R$3:$R$8,0))," MS_4",IF(ISNUMBER(MATCH(B29,Groups!$W$3:$W$8,0))," MS_5","")))))</f>
        <v xml:space="preserve"> MS_3</v>
      </c>
      <c r="E29" s="22">
        <f>IF(LEFT(B29,3)="N/A","",SUM(COUNTIF('Rink Duplications'!$D:$D,B29),COUNTIF('Rink Duplications'!$G:$G,B29)))</f>
        <v>1</v>
      </c>
      <c r="G29" s="21">
        <v>65</v>
      </c>
      <c r="H29" s="21" t="str">
        <f>CONCATENATE(Names!C29," (",Names!A29,")")</f>
        <v>Marianne Kuenzle (Switzerland )</v>
      </c>
      <c r="I29" s="21" t="s">
        <v>350</v>
      </c>
      <c r="J29" s="21" t="str">
        <f>IF(ISNUMBER(MATCH(H29,Groups!$C$15:$C$20,0))," WS_1",IF(ISNUMBER(MATCH(H29,Groups!$H$15:$H$20,0))," WS_2",IF(ISNUMBER(MATCH(H29,Groups!$M$15:$M$20,0))," WS_3",IF(ISNUMBER(MATCH(H29,Groups!$R$15:$R$20,0))," WS_4",IF(ISNUMBER(MATCH(H29,Groups!$W$15:$W$20,0))," WS_5","")))))</f>
        <v xml:space="preserve"> WS_5</v>
      </c>
      <c r="K29" s="22">
        <f>IF(LEFT(H29,3)="N/A","",SUM(COUNTIF('Rink Duplications'!$D:$D,H29),COUNTIF('Rink Duplications'!$G:$G,H29)))</f>
        <v>0</v>
      </c>
      <c r="M29" s="21">
        <v>107</v>
      </c>
      <c r="N29" s="21" t="str">
        <f>CONCATENATE(H29," &amp; ",B29)</f>
        <v>Marianne Kuenzle (Switzerland ) &amp; Beat Matti (Switzerland )</v>
      </c>
      <c r="O29" s="21" t="s">
        <v>350</v>
      </c>
      <c r="P29" s="21" t="str">
        <f>IF(ISNUMBER(MATCH(N29,Groups!$C$27:$C$32,0))," MXP_1",IF(ISNUMBER(MATCH(N29,Groups!$H$27:$H$32,0))," MXP_2",IF(ISNUMBER(MATCH(N29,Groups!$M$27:$M$32,0))," MXP_3",IF(ISNUMBER(MATCH(N29,Groups!$R$27:$R$32,0))," MXP_4",IF(ISNUMBER(MATCH(N29,Groups!$W$27:$W$32,0))," MXP_5","")))))</f>
        <v xml:space="preserve"> MXP_1</v>
      </c>
      <c r="Q29" s="22">
        <f>IF(LEFT(N29,3)="N/A","",SUM(COUNTIF('Rink Duplications'!$D:$D,N29),COUNTIF('Rink Duplications'!$G:$G,N29)))</f>
        <v>2</v>
      </c>
    </row>
    <row r="30" spans="1:17">
      <c r="A30" s="21">
        <v>28</v>
      </c>
      <c r="B30" s="21" t="str">
        <f>CONCATENATE(Names!B30," (",Names!A30,")")</f>
        <v>Ozkan Akar (Turkiye)</v>
      </c>
      <c r="C30" s="21" t="s">
        <v>363</v>
      </c>
      <c r="D30" s="21" t="str">
        <f>IF(ISNUMBER(MATCH(B30,Groups!$C$3:$C$8,0))," MS_1",IF(ISNUMBER(MATCH(B30,Groups!$H$3:$H$8,0))," MS_2",IF(ISNUMBER(MATCH(B30,Groups!$M$3:$M$8,0))," MS_3",IF(ISNUMBER(MATCH(B30,Groups!$R$3:$R$8,0))," MS_4",IF(ISNUMBER(MATCH(B30,Groups!$W$3:$W$8,0))," MS_5","")))))</f>
        <v xml:space="preserve"> MS_1</v>
      </c>
      <c r="E30" s="22">
        <f>IF(LEFT(B30,3)="N/A","",SUM(COUNTIF('Rink Duplications'!$D:$D,B30),COUNTIF('Rink Duplications'!$G:$G,B30)))</f>
        <v>0</v>
      </c>
      <c r="G30" s="21">
        <v>66</v>
      </c>
      <c r="H30" s="21" t="str">
        <f>CONCATENATE(Names!C30," (",Names!A30,")")</f>
        <v>Rahsan Akar (Turkiye)</v>
      </c>
      <c r="I30" s="21" t="s">
        <v>363</v>
      </c>
      <c r="J30" s="21" t="str">
        <f>IF(ISNUMBER(MATCH(H30,Groups!$C$15:$C$20,0))," WS_1",IF(ISNUMBER(MATCH(H30,Groups!$H$15:$H$20,0))," WS_2",IF(ISNUMBER(MATCH(H30,Groups!$M$15:$M$20,0))," WS_3",IF(ISNUMBER(MATCH(H30,Groups!$R$15:$R$20,0))," WS_4",IF(ISNUMBER(MATCH(H30,Groups!$W$15:$W$20,0))," WS_5","")))))</f>
        <v xml:space="preserve"> WS_1</v>
      </c>
      <c r="K30" s="22">
        <f>IF(LEFT(H30,3)="N/A","",SUM(COUNTIF('Rink Duplications'!$D:$D,H30),COUNTIF('Rink Duplications'!$G:$G,H30)))</f>
        <v>0</v>
      </c>
      <c r="M30" s="21">
        <v>108</v>
      </c>
      <c r="N30" s="21" t="str">
        <f>CONCATENATE(H30," &amp; ",B30)</f>
        <v>Rahsan Akar (Turkiye) &amp; Ozkan Akar (Turkiye)</v>
      </c>
      <c r="O30" s="21" t="s">
        <v>363</v>
      </c>
      <c r="P30" s="21" t="str">
        <f>IF(ISNUMBER(MATCH(N30,Groups!$C$27:$C$32,0))," MXP_1",IF(ISNUMBER(MATCH(N30,Groups!$H$27:$H$32,0))," MXP_2",IF(ISNUMBER(MATCH(N30,Groups!$M$27:$M$32,0))," MXP_3",IF(ISNUMBER(MATCH(N30,Groups!$R$27:$R$32,0))," MXP_4",IF(ISNUMBER(MATCH(N30,Groups!$W$27:$W$32,0))," MXP_5","")))))</f>
        <v xml:space="preserve"> MXP_5</v>
      </c>
      <c r="Q30" s="22">
        <f>IF(LEFT(N30,3)="N/A","",SUM(COUNTIF('Rink Duplications'!$D:$D,N30),COUNTIF('Rink Duplications'!$G:$G,N30)))</f>
        <v>1</v>
      </c>
    </row>
    <row r="31" spans="1:17">
      <c r="A31" s="21">
        <v>29</v>
      </c>
      <c r="B31" s="21" t="str">
        <f>CONCATENATE(Names!B31," (",Names!A31,")")</f>
        <v>Loren Dion (USA)</v>
      </c>
      <c r="C31" s="21" t="s">
        <v>6</v>
      </c>
      <c r="D31" s="21" t="str">
        <f>IF(ISNUMBER(MATCH(B31,Groups!$C$3:$C$8,0))," MS_1",IF(ISNUMBER(MATCH(B31,Groups!$H$3:$H$8,0))," MS_2",IF(ISNUMBER(MATCH(B31,Groups!$M$3:$M$8,0))," MS_3",IF(ISNUMBER(MATCH(B31,Groups!$R$3:$R$8,0))," MS_4",IF(ISNUMBER(MATCH(B31,Groups!$W$3:$W$8,0))," MS_5","")))))</f>
        <v xml:space="preserve"> MS_1</v>
      </c>
      <c r="E31" s="22">
        <f>IF(LEFT(B31,3)="N/A","",SUM(COUNTIF('Rink Duplications'!$D:$D,B31),COUNTIF('Rink Duplications'!$G:$G,B31)))</f>
        <v>0</v>
      </c>
      <c r="G31" s="21">
        <v>67</v>
      </c>
      <c r="H31" s="21" t="str">
        <f>CONCATENATE(Names!C31," (",Names!A31,")")</f>
        <v>Mary Thompson (USA)</v>
      </c>
      <c r="I31" s="21" t="s">
        <v>6</v>
      </c>
      <c r="J31" s="21" t="str">
        <f>IF(ISNUMBER(MATCH(H31,Groups!$C$15:$C$20,0))," WS_1",IF(ISNUMBER(MATCH(H31,Groups!$H$15:$H$20,0))," WS_2",IF(ISNUMBER(MATCH(H31,Groups!$M$15:$M$20,0))," WS_3",IF(ISNUMBER(MATCH(H31,Groups!$R$15:$R$20,0))," WS_4",IF(ISNUMBER(MATCH(H31,Groups!$W$15:$W$20,0))," WS_5","")))))</f>
        <v xml:space="preserve"> WS_2</v>
      </c>
      <c r="K31" s="22">
        <f>IF(LEFT(H31,3)="N/A","",SUM(COUNTIF('Rink Duplications'!$D:$D,H31),COUNTIF('Rink Duplications'!$G:$G,H31)))</f>
        <v>1</v>
      </c>
      <c r="M31" s="21">
        <v>109</v>
      </c>
      <c r="N31" s="21" t="str">
        <f>CONCATENATE(H31," &amp; ",B31)</f>
        <v>Mary Thompson (USA) &amp; Loren Dion (USA)</v>
      </c>
      <c r="O31" s="21" t="s">
        <v>6</v>
      </c>
      <c r="P31" s="21" t="str">
        <f>IF(ISNUMBER(MATCH(N31,Groups!$C$27:$C$32,0))," MXP_1",IF(ISNUMBER(MATCH(N31,Groups!$H$27:$H$32,0))," MXP_2",IF(ISNUMBER(MATCH(N31,Groups!$M$27:$M$32,0))," MXP_3",IF(ISNUMBER(MATCH(N31,Groups!$R$27:$R$32,0))," MXP_4",IF(ISNUMBER(MATCH(N31,Groups!$W$27:$W$32,0))," MXP_5","")))))</f>
        <v xml:space="preserve"> MXP_4</v>
      </c>
      <c r="Q31" s="22">
        <f>IF(LEFT(N31,3)="N/A","",SUM(COUNTIF('Rink Duplications'!$D:$D,N31),COUNTIF('Rink Duplications'!$G:$G,N31)))</f>
        <v>1</v>
      </c>
    </row>
    <row r="32" spans="1:17">
      <c r="A32" s="21">
        <v>30</v>
      </c>
      <c r="B32" s="21" t="str">
        <f>CONCATENATE(Names!B32," (",Names!A32,")")</f>
        <v>Kristian Crocker (Wales)</v>
      </c>
      <c r="C32" s="21" t="s">
        <v>364</v>
      </c>
      <c r="D32" s="21" t="str">
        <f>IF(ISNUMBER(MATCH(B32,Groups!$C$3:$C$8,0))," MS_1",IF(ISNUMBER(MATCH(B32,Groups!$H$3:$H$8,0))," MS_2",IF(ISNUMBER(MATCH(B32,Groups!$M$3:$M$8,0))," MS_3",IF(ISNUMBER(MATCH(B32,Groups!$R$3:$R$8,0))," MS_4",IF(ISNUMBER(MATCH(B32,Groups!$W$3:$W$8,0))," MS_5","")))))</f>
        <v xml:space="preserve"> MS_4</v>
      </c>
      <c r="E32" s="22">
        <f>IF(LEFT(B32,3)="N/A","",SUM(COUNTIF('Rink Duplications'!$D:$D,B32),COUNTIF('Rink Duplications'!$G:$G,B32)))</f>
        <v>0</v>
      </c>
      <c r="G32" s="21">
        <v>68</v>
      </c>
      <c r="H32" s="21" t="str">
        <f>CONCATENATE(Names!C32," (",Names!A32,")")</f>
        <v>Sara Marie Nicholls (Wales)</v>
      </c>
      <c r="I32" s="21" t="s">
        <v>364</v>
      </c>
      <c r="J32" s="21" t="str">
        <f>IF(ISNUMBER(MATCH(H32,Groups!$C$15:$C$20,0))," WS_1",IF(ISNUMBER(MATCH(H32,Groups!$H$15:$H$20,0))," WS_2",IF(ISNUMBER(MATCH(H32,Groups!$M$15:$M$20,0))," WS_3",IF(ISNUMBER(MATCH(H32,Groups!$R$15:$R$20,0))," WS_4",IF(ISNUMBER(MATCH(H32,Groups!$W$15:$W$20,0))," WS_5","")))))</f>
        <v xml:space="preserve"> WS_3</v>
      </c>
      <c r="K32" s="22">
        <f>IF(LEFT(H32,3)="N/A","",SUM(COUNTIF('Rink Duplications'!$D:$D,H32),COUNTIF('Rink Duplications'!$G:$G,H32)))</f>
        <v>1</v>
      </c>
      <c r="M32" s="21">
        <v>110</v>
      </c>
      <c r="N32" s="21" t="str">
        <f>CONCATENATE(H32," &amp; ",B32)</f>
        <v>Sara Marie Nicholls (Wales) &amp; Kristian Crocker (Wales)</v>
      </c>
      <c r="O32" s="21" t="s">
        <v>364</v>
      </c>
      <c r="P32" s="21" t="str">
        <f>IF(ISNUMBER(MATCH(N32,Groups!$C$27:$C$32,0))," MXP_1",IF(ISNUMBER(MATCH(N32,Groups!$H$27:$H$32,0))," MXP_2",IF(ISNUMBER(MATCH(N32,Groups!$M$27:$M$32,0))," MXP_3",IF(ISNUMBER(MATCH(N32,Groups!$R$27:$R$32,0))," MXP_4",IF(ISNUMBER(MATCH(N32,Groups!$W$27:$W$32,0))," MXP_5","")))))</f>
        <v xml:space="preserve"> MXP_1</v>
      </c>
      <c r="Q32" s="22">
        <f>IF(LEFT(N32,3)="N/A","",SUM(COUNTIF('Rink Duplications'!$D:$D,N32),COUNTIF('Rink Duplications'!$G:$G,N32)))</f>
        <v>0</v>
      </c>
    </row>
    <row r="33" spans="1:13">
      <c r="G33" s="21">
        <v>69</v>
      </c>
      <c r="H33" s="21" t="str">
        <f>CONCATENATE(Names!C33," (",Names!A33,")")</f>
        <v>Julie Forrest (Defending Champion)</v>
      </c>
      <c r="I33" s="21" t="s">
        <v>482</v>
      </c>
      <c r="J33" s="21" t="str">
        <f>IF(ISNUMBER(MATCH(H33,Groups!$C$15:$C$20,0))," WS_1",IF(ISNUMBER(MATCH(H33,Groups!$H$15:$H$20,0))," WS_2",IF(ISNUMBER(MATCH(H33,Groups!$M$15:$M$20,0))," WS_3",IF(ISNUMBER(MATCH(H33,Groups!$R$15:$R$20,0))," WS_4",IF(ISNUMBER(MATCH(H33,Groups!$W$15:$W$20,0))," WS_5","")))))</f>
        <v xml:space="preserve"> WS_2</v>
      </c>
      <c r="K33" s="22">
        <f>IF(LEFT(H33,3)="N/A","",SUM(COUNTIF('Rink Duplications'!$D:$D,H33),COUNTIF('Rink Duplications'!$G:$G,H33)))</f>
        <v>1</v>
      </c>
    </row>
    <row r="36" spans="1:13">
      <c r="A36" s="21">
        <f>COUNTA(A2:A33)</f>
        <v>30</v>
      </c>
      <c r="G36" s="21">
        <f>COUNTA(G2:G33)</f>
        <v>29</v>
      </c>
      <c r="M36" s="21">
        <f>COUNTA(M2:M33)</f>
        <v>30</v>
      </c>
    </row>
    <row r="38" spans="1:13">
      <c r="H38" s="21" t="str">
        <f>CONCATENATE(Names!C34," (",Names!A34,")")</f>
        <v>Alison Merrien MBE (Guernsey )</v>
      </c>
    </row>
  </sheetData>
  <pageMargins left="0.70866141732283472" right="0.70866141732283472" top="0.74803149606299213" bottom="0.74803149606299213" header="0.31496062992125984" footer="0.31496062992125984"/>
  <pageSetup paperSize="9" scale="4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07903-C89E-455C-8CB3-640429513C2A}">
  <dimension ref="B2:H58"/>
  <sheetViews>
    <sheetView workbookViewId="0">
      <selection activeCell="C44" sqref="C44"/>
    </sheetView>
  </sheetViews>
  <sheetFormatPr defaultRowHeight="15"/>
  <sheetData>
    <row r="2" spans="2:8">
      <c r="B2" t="str">
        <f>IF(ISNUMBER(MATCH('Rinks for 5 groups'!C7,'Rinks for 5 groups'!C8:C$54,0)),"Match",IF(ISNUMBER(MATCH('Rinks for 5 groups'!C7,'Rinks for 5 groups'!$E:$E,0)),"Match",IF(ISNUMBER(MATCH('Rinks for 5 groups'!C7,'Rinks for 5 groups'!$F:$F,0)),"Match",IF(ISNUMBER(MATCH('Rinks for 5 groups'!C7,'Rinks for 5 groups'!$G:$G,0)),"Match",IF(ISNUMBER(MATCH('Rinks for 5 groups'!C7,'Rinks for 5 groups'!$H:$H,0)),"Match",IF(ISNUMBER(MATCH('Rinks for 5 groups'!C7,'Rinks for 5 groups'!$I:$I,0)),"Match",""))))))</f>
        <v/>
      </c>
      <c r="C2" t="str">
        <f>IF(ISNUMBER(MATCH('Rinks for 5 groups'!D7,'Rinks for 5 groups'!D8:D$54,0)),"Match",IF(ISNUMBER(MATCH('Rinks for 5 groups'!D7,'Rinks for 5 groups'!$D:$D,0)),"Match",IF(ISNUMBER(MATCH('Rinks for 5 groups'!D7,'Rinks for 5 groups'!$F:$F,0)),"Match",IF(ISNUMBER(MATCH('Rinks for 5 groups'!D7,'Rinks for 5 groups'!$G:$G,0)),"Match",IF(ISNUMBER(MATCH('Rinks for 5 groups'!D7,'Rinks for 5 groups'!$H:$H,0)),"Match",IF(ISNUMBER(MATCH('Rinks for 5 groups'!D7,'Rinks for 5 groups'!$I:$I,0)),"Match",""))))))</f>
        <v>Match</v>
      </c>
      <c r="D2" t="str">
        <f>IF(ISNUMBER(MATCH('Rinks for 5 groups'!E7,'Rinks for 5 groups'!E8:E$54,0)),"Match",IF(ISNUMBER(MATCH('Rinks for 5 groups'!E7,'Rinks for 5 groups'!$E:$E,0)),"Match",IF(ISNUMBER(MATCH('Rinks for 5 groups'!E7,'Rinks for 5 groups'!$D:$D,0)),"Match",IF(ISNUMBER(MATCH('Rinks for 5 groups'!E7,'Rinks for 5 groups'!$G:$G,0)),"Match",IF(ISNUMBER(MATCH('Rinks for 5 groups'!E7,'Rinks for 5 groups'!$H:$H,0)),"Match",IF(ISNUMBER(MATCH('Rinks for 5 groups'!E7,'Rinks for 5 groups'!$I:$I,0)),"Match",""))))))</f>
        <v>Match</v>
      </c>
      <c r="E2" t="str">
        <f>IF(ISNUMBER(MATCH('Rinks for 5 groups'!F7,'Rinks for 5 groups'!F8:F$54,0)),"Match",IF(ISNUMBER(MATCH('Rinks for 5 groups'!F7,'Rinks for 5 groups'!$E:$E,0)),"Match",IF(ISNUMBER(MATCH('Rinks for 5 groups'!F7,'Rinks for 5 groups'!$F:$F,0)),"Match",IF(ISNUMBER(MATCH('Rinks for 5 groups'!F7,'Rinks for 5 groups'!$D:$D,0)),"Match",IF(ISNUMBER(MATCH('Rinks for 5 groups'!F7,'Rinks for 5 groups'!$H:$H,0)),"Match",IF(ISNUMBER(MATCH('Rinks for 5 groups'!F7,'Rinks for 5 groups'!$I:$I,0)),"Match",""))))))</f>
        <v>Match</v>
      </c>
      <c r="F2" t="str">
        <f>IF(ISNUMBER(MATCH('Rinks for 5 groups'!G7,'Rinks for 5 groups'!G8:G$54,0)),"Match",IF(ISNUMBER(MATCH('Rinks for 5 groups'!G7,'Rinks for 5 groups'!$E:$E,0)),"Match",IF(ISNUMBER(MATCH('Rinks for 5 groups'!G7,'Rinks for 5 groups'!$F:$F,0)),"Match",IF(ISNUMBER(MATCH('Rinks for 5 groups'!G7,'Rinks for 5 groups'!$G:$G,0)),"Match",IF(ISNUMBER(MATCH('Rinks for 5 groups'!G7,'Rinks for 5 groups'!$D:$D,0)),"Match",IF(ISNUMBER(MATCH('Rinks for 5 groups'!G7,'Rinks for 5 groups'!$I:$I,0)),"Match",""))))))</f>
        <v>Match</v>
      </c>
      <c r="G2" t="str">
        <f>IF(ISNUMBER(MATCH('Rinks for 5 groups'!H7,'Rinks for 5 groups'!H8:H$54,0)),"Match",IF(ISNUMBER(MATCH('Rinks for 5 groups'!H7,'Rinks for 5 groups'!$E:$E,0)),"Match",IF(ISNUMBER(MATCH('Rinks for 5 groups'!H7,'Rinks for 5 groups'!$F:$F,0)),"Match",IF(ISNUMBER(MATCH('Rinks for 5 groups'!H7,'Rinks for 5 groups'!$G:$G,0)),"Match",IF(ISNUMBER(MATCH('Rinks for 5 groups'!H7,'Rinks for 5 groups'!$H:$H,0)),"Match",IF(ISNUMBER(MATCH('Rinks for 5 groups'!H7,'Rinks for 5 groups'!$D:$D,0)),"Match",""))))))</f>
        <v>Match</v>
      </c>
      <c r="H2" t="str">
        <f>IF(ISNUMBER(MATCH('Rinks for 5 groups'!I7,'Rinks for 5 groups'!I8:AJ46,0)),"Match",IF(ISNUMBER(MATCH('Rinks for 5 groups'!I7,'Rinks for 5 groups'!AK:AK,0)),"Match",IF(ISNUMBER(MATCH('Rinks for 5 groups'!I7,'Rinks for 5 groups'!AN:AN,0)),"Match",IF(ISNUMBER(MATCH('Rinks for 5 groups'!I7,'Rinks for 5 groups'!AO:AO,0)),"Match",IF(ISNUMBER(MATCH('Rinks for 5 groups'!I7,'Rinks for 5 groups'!AP:AP,0)),"Match",IF(ISNUMBER(MATCH('Rinks for 5 groups'!I7,'Rinks for 5 groups'!AQ:AQ,0)),"Match",""))))))</f>
        <v>Match</v>
      </c>
    </row>
    <row r="3" spans="2:8">
      <c r="B3" t="str">
        <f>IF(ISNUMBER(MATCH('Rinks for 5 groups'!C8,'Rinks for 5 groups'!C10:C$54,0)),"Match",IF(ISNUMBER(MATCH('Rinks for 5 groups'!C8,'Rinks for 5 groups'!$E:$E,0)),"Match",IF(ISNUMBER(MATCH('Rinks for 5 groups'!C8,'Rinks for 5 groups'!$F:$F,0)),"Match",IF(ISNUMBER(MATCH('Rinks for 5 groups'!C8,'Rinks for 5 groups'!$G:$G,0)),"Match",IF(ISNUMBER(MATCH('Rinks for 5 groups'!C8,'Rinks for 5 groups'!$H:$H,0)),"Match",IF(ISNUMBER(MATCH('Rinks for 5 groups'!C8,'Rinks for 5 groups'!$I:$I,0)),"Match",""))))))</f>
        <v/>
      </c>
      <c r="C3" t="str">
        <f>IF(ISNUMBER(MATCH('Rinks for 5 groups'!D8,'Rinks for 5 groups'!D10:D$54,0)),"Match",IF(ISNUMBER(MATCH('Rinks for 5 groups'!D8,'Rinks for 5 groups'!$D:$D,0)),"Match",IF(ISNUMBER(MATCH('Rinks for 5 groups'!D8,'Rinks for 5 groups'!$F:$F,0)),"Match",IF(ISNUMBER(MATCH('Rinks for 5 groups'!D8,'Rinks for 5 groups'!$G:$G,0)),"Match",IF(ISNUMBER(MATCH('Rinks for 5 groups'!D8,'Rinks for 5 groups'!$H:$H,0)),"Match",IF(ISNUMBER(MATCH('Rinks for 5 groups'!D8,'Rinks for 5 groups'!$I:$I,0)),"Match",""))))))</f>
        <v>Match</v>
      </c>
      <c r="D3" t="str">
        <f>IF(ISNUMBER(MATCH('Rinks for 5 groups'!E8,'Rinks for 5 groups'!E10:E$54,0)),"Match",IF(ISNUMBER(MATCH('Rinks for 5 groups'!E8,'Rinks for 5 groups'!$E:$E,0)),"Match",IF(ISNUMBER(MATCH('Rinks for 5 groups'!E8,'Rinks for 5 groups'!$D:$D,0)),"Match",IF(ISNUMBER(MATCH('Rinks for 5 groups'!E8,'Rinks for 5 groups'!$G:$G,0)),"Match",IF(ISNUMBER(MATCH('Rinks for 5 groups'!E8,'Rinks for 5 groups'!$H:$H,0)),"Match",IF(ISNUMBER(MATCH('Rinks for 5 groups'!E8,'Rinks for 5 groups'!$I:$I,0)),"Match",""))))))</f>
        <v>Match</v>
      </c>
      <c r="E3" t="str">
        <f>IF(ISNUMBER(MATCH('Rinks for 5 groups'!F8,'Rinks for 5 groups'!F10:F$54,0)),"Match",IF(ISNUMBER(MATCH('Rinks for 5 groups'!F8,'Rinks for 5 groups'!$E:$E,0)),"Match",IF(ISNUMBER(MATCH('Rinks for 5 groups'!F8,'Rinks for 5 groups'!$F:$F,0)),"Match",IF(ISNUMBER(MATCH('Rinks for 5 groups'!F8,'Rinks for 5 groups'!$D:$D,0)),"Match",IF(ISNUMBER(MATCH('Rinks for 5 groups'!F8,'Rinks for 5 groups'!$H:$H,0)),"Match",IF(ISNUMBER(MATCH('Rinks for 5 groups'!F8,'Rinks for 5 groups'!$I:$I,0)),"Match",""))))))</f>
        <v>Match</v>
      </c>
      <c r="F3" t="str">
        <f>IF(ISNUMBER(MATCH('Rinks for 5 groups'!G8,'Rinks for 5 groups'!G10:G$54,0)),"Match",IF(ISNUMBER(MATCH('Rinks for 5 groups'!G8,'Rinks for 5 groups'!$E:$E,0)),"Match",IF(ISNUMBER(MATCH('Rinks for 5 groups'!G8,'Rinks for 5 groups'!$F:$F,0)),"Match",IF(ISNUMBER(MATCH('Rinks for 5 groups'!G8,'Rinks for 5 groups'!$G:$G,0)),"Match",IF(ISNUMBER(MATCH('Rinks for 5 groups'!G8,'Rinks for 5 groups'!$D:$D,0)),"Match",IF(ISNUMBER(MATCH('Rinks for 5 groups'!G8,'Rinks for 5 groups'!$I:$I,0)),"Match",""))))))</f>
        <v>Match</v>
      </c>
      <c r="G3" t="str">
        <f>IF(ISNUMBER(MATCH('Rinks for 5 groups'!H8,'Rinks for 5 groups'!H10:H$54,0)),"Match",IF(ISNUMBER(MATCH('Rinks for 5 groups'!H8,'Rinks for 5 groups'!$E:$E,0)),"Match",IF(ISNUMBER(MATCH('Rinks for 5 groups'!H8,'Rinks for 5 groups'!$F:$F,0)),"Match",IF(ISNUMBER(MATCH('Rinks for 5 groups'!H8,'Rinks for 5 groups'!$G:$G,0)),"Match",IF(ISNUMBER(MATCH('Rinks for 5 groups'!H8,'Rinks for 5 groups'!$H:$H,0)),"Match",IF(ISNUMBER(MATCH('Rinks for 5 groups'!H8,'Rinks for 5 groups'!$D:$D,0)),"Match",""))))))</f>
        <v>Match</v>
      </c>
      <c r="H3" t="str">
        <f>IF(ISNUMBER(MATCH('Rinks for 5 groups'!I8,'Rinks for 5 groups'!I10:I54,0)),"Match",IF(ISNUMBER(MATCH('Rinks for 5 groups'!I8,'Rinks for 5 groups'!AK:AK,0)),"Match",IF(ISNUMBER(MATCH('Rinks for 5 groups'!I8,'Rinks for 5 groups'!AN:AN,0)),"Match",IF(ISNUMBER(MATCH('Rinks for 5 groups'!I8,'Rinks for 5 groups'!AO:AO,0)),"Match",IF(ISNUMBER(MATCH('Rinks for 5 groups'!I8,'Rinks for 5 groups'!AP:AP,0)),"Match",IF(ISNUMBER(MATCH('Rinks for 5 groups'!I8,'Rinks for 5 groups'!AQ:AQ,0)),"Match",""))))))</f>
        <v>Match</v>
      </c>
    </row>
    <row r="4" spans="2:8">
      <c r="B4" t="str">
        <f>IF(ISNUMBER(MATCH('Rinks for 5 groups'!C10,'Rinks for 5 groups'!C11:C$54,0)),"Match",IF(ISNUMBER(MATCH('Rinks for 5 groups'!C10,'Rinks for 5 groups'!$E:$E,0)),"Match",IF(ISNUMBER(MATCH('Rinks for 5 groups'!C10,'Rinks for 5 groups'!$F:$F,0)),"Match",IF(ISNUMBER(MATCH('Rinks for 5 groups'!C10,'Rinks for 5 groups'!$G:$G,0)),"Match",IF(ISNUMBER(MATCH('Rinks for 5 groups'!C10,'Rinks for 5 groups'!$H:$H,0)),"Match",IF(ISNUMBER(MATCH('Rinks for 5 groups'!C10,'Rinks for 5 groups'!$I:$I,0)),"Match",""))))))</f>
        <v/>
      </c>
      <c r="C4" t="str">
        <f>IF(ISNUMBER(MATCH('Rinks for 5 groups'!D10,'Rinks for 5 groups'!D11:D$54,0)),"Match",IF(ISNUMBER(MATCH('Rinks for 5 groups'!D10,'Rinks for 5 groups'!$D:$D,0)),"Match",IF(ISNUMBER(MATCH('Rinks for 5 groups'!D10,'Rinks for 5 groups'!$F:$F,0)),"Match",IF(ISNUMBER(MATCH('Rinks for 5 groups'!D10,'Rinks for 5 groups'!$G:$G,0)),"Match",IF(ISNUMBER(MATCH('Rinks for 5 groups'!D10,'Rinks for 5 groups'!$H:$H,0)),"Match",IF(ISNUMBER(MATCH('Rinks for 5 groups'!D10,'Rinks for 5 groups'!$I:$I,0)),"Match",""))))))</f>
        <v>Match</v>
      </c>
      <c r="D4" t="str">
        <f>IF(ISNUMBER(MATCH('Rinks for 5 groups'!E10,'Rinks for 5 groups'!E11:E$54,0)),"Match",IF(ISNUMBER(MATCH('Rinks for 5 groups'!E10,'Rinks for 5 groups'!$E:$E,0)),"Match",IF(ISNUMBER(MATCH('Rinks for 5 groups'!E10,'Rinks for 5 groups'!$D:$D,0)),"Match",IF(ISNUMBER(MATCH('Rinks for 5 groups'!E10,'Rinks for 5 groups'!$G:$G,0)),"Match",IF(ISNUMBER(MATCH('Rinks for 5 groups'!E10,'Rinks for 5 groups'!$H:$H,0)),"Match",IF(ISNUMBER(MATCH('Rinks for 5 groups'!E10,'Rinks for 5 groups'!$I:$I,0)),"Match",""))))))</f>
        <v>Match</v>
      </c>
      <c r="E4" t="str">
        <f>IF(ISNUMBER(MATCH('Rinks for 5 groups'!F10,'Rinks for 5 groups'!F11:F$54,0)),"Match",IF(ISNUMBER(MATCH('Rinks for 5 groups'!F10,'Rinks for 5 groups'!$E:$E,0)),"Match",IF(ISNUMBER(MATCH('Rinks for 5 groups'!F10,'Rinks for 5 groups'!$F:$F,0)),"Match",IF(ISNUMBER(MATCH('Rinks for 5 groups'!F10,'Rinks for 5 groups'!$D:$D,0)),"Match",IF(ISNUMBER(MATCH('Rinks for 5 groups'!F10,'Rinks for 5 groups'!$H:$H,0)),"Match",IF(ISNUMBER(MATCH('Rinks for 5 groups'!F10,'Rinks for 5 groups'!$I:$I,0)),"Match",""))))))</f>
        <v>Match</v>
      </c>
      <c r="F4" t="str">
        <f>IF(ISNUMBER(MATCH('Rinks for 5 groups'!G10,'Rinks for 5 groups'!G11:G$54,0)),"Match",IF(ISNUMBER(MATCH('Rinks for 5 groups'!G10,'Rinks for 5 groups'!$E:$E,0)),"Match",IF(ISNUMBER(MATCH('Rinks for 5 groups'!G10,'Rinks for 5 groups'!$F:$F,0)),"Match",IF(ISNUMBER(MATCH('Rinks for 5 groups'!G10,'Rinks for 5 groups'!$G:$G,0)),"Match",IF(ISNUMBER(MATCH('Rinks for 5 groups'!G10,'Rinks for 5 groups'!$D:$D,0)),"Match",IF(ISNUMBER(MATCH('Rinks for 5 groups'!G10,'Rinks for 5 groups'!$I:$I,0)),"Match",""))))))</f>
        <v>Match</v>
      </c>
      <c r="G4" t="str">
        <f>IF(ISNUMBER(MATCH('Rinks for 5 groups'!H10,'Rinks for 5 groups'!H11:H$54,0)),"Match",IF(ISNUMBER(MATCH('Rinks for 5 groups'!H10,'Rinks for 5 groups'!$E:$E,0)),"Match",IF(ISNUMBER(MATCH('Rinks for 5 groups'!H10,'Rinks for 5 groups'!$F:$F,0)),"Match",IF(ISNUMBER(MATCH('Rinks for 5 groups'!H10,'Rinks for 5 groups'!$G:$G,0)),"Match",IF(ISNUMBER(MATCH('Rinks for 5 groups'!H10,'Rinks for 5 groups'!$H:$H,0)),"Match",IF(ISNUMBER(MATCH('Rinks for 5 groups'!H10,'Rinks for 5 groups'!$D:$D,0)),"Match",""))))))</f>
        <v>Match</v>
      </c>
      <c r="H4" t="str">
        <f>IF(ISNUMBER(MATCH('Rinks for 5 groups'!I10,'Rinks for 5 groups'!I11:AJ48,0)),"Match",IF(ISNUMBER(MATCH('Rinks for 5 groups'!I10,'Rinks for 5 groups'!AK:AK,0)),"Match",IF(ISNUMBER(MATCH('Rinks for 5 groups'!I10,'Rinks for 5 groups'!AN:AN,0)),"Match",IF(ISNUMBER(MATCH('Rinks for 5 groups'!I10,'Rinks for 5 groups'!AO:AO,0)),"Match",IF(ISNUMBER(MATCH('Rinks for 5 groups'!I10,'Rinks for 5 groups'!AP:AP,0)),"Match",IF(ISNUMBER(MATCH('Rinks for 5 groups'!I10,'Rinks for 5 groups'!AQ:AQ,0)),"Match",""))))))</f>
        <v>Match</v>
      </c>
    </row>
    <row r="5" spans="2:8">
      <c r="B5" t="str">
        <f>IF(ISNUMBER(MATCH('Rinks for 5 groups'!C11,'Rinks for 5 groups'!C12:C$54,0)),"Match",IF(ISNUMBER(MATCH('Rinks for 5 groups'!C11,'Rinks for 5 groups'!$E:$E,0)),"Match",IF(ISNUMBER(MATCH('Rinks for 5 groups'!C11,'Rinks for 5 groups'!$F:$F,0)),"Match",IF(ISNUMBER(MATCH('Rinks for 5 groups'!C11,'Rinks for 5 groups'!$G:$G,0)),"Match",IF(ISNUMBER(MATCH('Rinks for 5 groups'!C11,'Rinks for 5 groups'!$H:$H,0)),"Match",IF(ISNUMBER(MATCH('Rinks for 5 groups'!C11,'Rinks for 5 groups'!$I:$I,0)),"Match",""))))))</f>
        <v/>
      </c>
      <c r="C5" t="str">
        <f>IF(ISNUMBER(MATCH('Rinks for 5 groups'!D11,'Rinks for 5 groups'!D12:D$54,0)),"Match",IF(ISNUMBER(MATCH('Rinks for 5 groups'!D11,'Rinks for 5 groups'!$D:$D,0)),"Match",IF(ISNUMBER(MATCH('Rinks for 5 groups'!D11,'Rinks for 5 groups'!$F:$F,0)),"Match",IF(ISNUMBER(MATCH('Rinks for 5 groups'!D11,'Rinks for 5 groups'!$G:$G,0)),"Match",IF(ISNUMBER(MATCH('Rinks for 5 groups'!D11,'Rinks for 5 groups'!$H:$H,0)),"Match",IF(ISNUMBER(MATCH('Rinks for 5 groups'!D11,'Rinks for 5 groups'!$I:$I,0)),"Match",""))))))</f>
        <v>Match</v>
      </c>
      <c r="D5" t="str">
        <f>IF(ISNUMBER(MATCH('Rinks for 5 groups'!E11,'Rinks for 5 groups'!E12:E$54,0)),"Match",IF(ISNUMBER(MATCH('Rinks for 5 groups'!E11,'Rinks for 5 groups'!$E:$E,0)),"Match",IF(ISNUMBER(MATCH('Rinks for 5 groups'!E11,'Rinks for 5 groups'!$D:$D,0)),"Match",IF(ISNUMBER(MATCH('Rinks for 5 groups'!E11,'Rinks for 5 groups'!$G:$G,0)),"Match",IF(ISNUMBER(MATCH('Rinks for 5 groups'!E11,'Rinks for 5 groups'!$H:$H,0)),"Match",IF(ISNUMBER(MATCH('Rinks for 5 groups'!E11,'Rinks for 5 groups'!$I:$I,0)),"Match",""))))))</f>
        <v>Match</v>
      </c>
      <c r="E5" t="str">
        <f>IF(ISNUMBER(MATCH('Rinks for 5 groups'!F11,'Rinks for 5 groups'!F12:F$54,0)),"Match",IF(ISNUMBER(MATCH('Rinks for 5 groups'!F11,'Rinks for 5 groups'!$E:$E,0)),"Match",IF(ISNUMBER(MATCH('Rinks for 5 groups'!F11,'Rinks for 5 groups'!$F:$F,0)),"Match",IF(ISNUMBER(MATCH('Rinks for 5 groups'!F11,'Rinks for 5 groups'!$D:$D,0)),"Match",IF(ISNUMBER(MATCH('Rinks for 5 groups'!F11,'Rinks for 5 groups'!$H:$H,0)),"Match",IF(ISNUMBER(MATCH('Rinks for 5 groups'!F11,'Rinks for 5 groups'!$I:$I,0)),"Match",""))))))</f>
        <v>Match</v>
      </c>
      <c r="F5" t="str">
        <f>IF(ISNUMBER(MATCH('Rinks for 5 groups'!G11,'Rinks for 5 groups'!G12:G$54,0)),"Match",IF(ISNUMBER(MATCH('Rinks for 5 groups'!G11,'Rinks for 5 groups'!$E:$E,0)),"Match",IF(ISNUMBER(MATCH('Rinks for 5 groups'!G11,'Rinks for 5 groups'!$F:$F,0)),"Match",IF(ISNUMBER(MATCH('Rinks for 5 groups'!G11,'Rinks for 5 groups'!$G:$G,0)),"Match",IF(ISNUMBER(MATCH('Rinks for 5 groups'!G11,'Rinks for 5 groups'!$D:$D,0)),"Match",IF(ISNUMBER(MATCH('Rinks for 5 groups'!G11,'Rinks for 5 groups'!$I:$I,0)),"Match",""))))))</f>
        <v>Match</v>
      </c>
      <c r="G5" t="str">
        <f>IF(ISNUMBER(MATCH('Rinks for 5 groups'!H11,'Rinks for 5 groups'!H12:H$54,0)),"Match",IF(ISNUMBER(MATCH('Rinks for 5 groups'!H11,'Rinks for 5 groups'!$E:$E,0)),"Match",IF(ISNUMBER(MATCH('Rinks for 5 groups'!H11,'Rinks for 5 groups'!$F:$F,0)),"Match",IF(ISNUMBER(MATCH('Rinks for 5 groups'!H11,'Rinks for 5 groups'!$G:$G,0)),"Match",IF(ISNUMBER(MATCH('Rinks for 5 groups'!H11,'Rinks for 5 groups'!$H:$H,0)),"Match",IF(ISNUMBER(MATCH('Rinks for 5 groups'!H11,'Rinks for 5 groups'!$D:$D,0)),"Match",""))))))</f>
        <v>Match</v>
      </c>
      <c r="H5" t="str">
        <f>IF(ISNUMBER(MATCH('Rinks for 5 groups'!I11,'Rinks for 5 groups'!I12:AJ49,0)),"Match",IF(ISNUMBER(MATCH('Rinks for 5 groups'!I11,'Rinks for 5 groups'!AK:AK,0)),"Match",IF(ISNUMBER(MATCH('Rinks for 5 groups'!I11,'Rinks for 5 groups'!AN:AN,0)),"Match",IF(ISNUMBER(MATCH('Rinks for 5 groups'!I11,'Rinks for 5 groups'!AO:AO,0)),"Match",IF(ISNUMBER(MATCH('Rinks for 5 groups'!I11,'Rinks for 5 groups'!AP:AP,0)),"Match",IF(ISNUMBER(MATCH('Rinks for 5 groups'!I11,'Rinks for 5 groups'!AQ:AQ,0)),"Match",""))))))</f>
        <v>Match</v>
      </c>
    </row>
    <row r="6" spans="2:8">
      <c r="B6" t="str">
        <f>IF(ISNUMBER(MATCH('Rinks for 5 groups'!C12,'Rinks for 5 groups'!C14:C$54,0)),"Match",IF(ISNUMBER(MATCH('Rinks for 5 groups'!C12,'Rinks for 5 groups'!$E:$E,0)),"Match",IF(ISNUMBER(MATCH('Rinks for 5 groups'!C12,'Rinks for 5 groups'!$F:$F,0)),"Match",IF(ISNUMBER(MATCH('Rinks for 5 groups'!C12,'Rinks for 5 groups'!$G:$G,0)),"Match",IF(ISNUMBER(MATCH('Rinks for 5 groups'!C12,'Rinks for 5 groups'!$H:$H,0)),"Match",IF(ISNUMBER(MATCH('Rinks for 5 groups'!C12,'Rinks for 5 groups'!$I:$I,0)),"Match",""))))))</f>
        <v/>
      </c>
      <c r="C6" t="str">
        <f>IF(ISNUMBER(MATCH('Rinks for 5 groups'!D12,'Rinks for 5 groups'!D14:D$54,0)),"Match",IF(ISNUMBER(MATCH('Rinks for 5 groups'!D12,'Rinks for 5 groups'!$D:$D,0)),"Match",IF(ISNUMBER(MATCH('Rinks for 5 groups'!D12,'Rinks for 5 groups'!$F:$F,0)),"Match",IF(ISNUMBER(MATCH('Rinks for 5 groups'!D12,'Rinks for 5 groups'!$G:$G,0)),"Match",IF(ISNUMBER(MATCH('Rinks for 5 groups'!D12,'Rinks for 5 groups'!$H:$H,0)),"Match",IF(ISNUMBER(MATCH('Rinks for 5 groups'!D12,'Rinks for 5 groups'!$I:$I,0)),"Match",""))))))</f>
        <v>Match</v>
      </c>
      <c r="D6" t="str">
        <f>IF(ISNUMBER(MATCH('Rinks for 5 groups'!E12,'Rinks for 5 groups'!E14:E$54,0)),"Match",IF(ISNUMBER(MATCH('Rinks for 5 groups'!E12,'Rinks for 5 groups'!$E:$E,0)),"Match",IF(ISNUMBER(MATCH('Rinks for 5 groups'!E12,'Rinks for 5 groups'!$D:$D,0)),"Match",IF(ISNUMBER(MATCH('Rinks for 5 groups'!E12,'Rinks for 5 groups'!$G:$G,0)),"Match",IF(ISNUMBER(MATCH('Rinks for 5 groups'!E12,'Rinks for 5 groups'!$H:$H,0)),"Match",IF(ISNUMBER(MATCH('Rinks for 5 groups'!E12,'Rinks for 5 groups'!$I:$I,0)),"Match",""))))))</f>
        <v>Match</v>
      </c>
      <c r="E6" t="str">
        <f>IF(ISNUMBER(MATCH('Rinks for 5 groups'!F12,'Rinks for 5 groups'!F14:F$54,0)),"Match",IF(ISNUMBER(MATCH('Rinks for 5 groups'!F12,'Rinks for 5 groups'!$E:$E,0)),"Match",IF(ISNUMBER(MATCH('Rinks for 5 groups'!F12,'Rinks for 5 groups'!$F:$F,0)),"Match",IF(ISNUMBER(MATCH('Rinks for 5 groups'!F12,'Rinks for 5 groups'!$D:$D,0)),"Match",IF(ISNUMBER(MATCH('Rinks for 5 groups'!F12,'Rinks for 5 groups'!$H:$H,0)),"Match",IF(ISNUMBER(MATCH('Rinks for 5 groups'!F12,'Rinks for 5 groups'!$I:$I,0)),"Match",""))))))</f>
        <v>Match</v>
      </c>
      <c r="F6" t="str">
        <f>IF(ISNUMBER(MATCH('Rinks for 5 groups'!G12,'Rinks for 5 groups'!G14:G$54,0)),"Match",IF(ISNUMBER(MATCH('Rinks for 5 groups'!G12,'Rinks for 5 groups'!$E:$E,0)),"Match",IF(ISNUMBER(MATCH('Rinks for 5 groups'!G12,'Rinks for 5 groups'!$F:$F,0)),"Match",IF(ISNUMBER(MATCH('Rinks for 5 groups'!G12,'Rinks for 5 groups'!$G:$G,0)),"Match",IF(ISNUMBER(MATCH('Rinks for 5 groups'!G12,'Rinks for 5 groups'!$D:$D,0)),"Match",IF(ISNUMBER(MATCH('Rinks for 5 groups'!G12,'Rinks for 5 groups'!$I:$I,0)),"Match",""))))))</f>
        <v>Match</v>
      </c>
      <c r="G6" t="str">
        <f>IF(ISNUMBER(MATCH('Rinks for 5 groups'!H12,'Rinks for 5 groups'!H14:H$54,0)),"Match",IF(ISNUMBER(MATCH('Rinks for 5 groups'!H12,'Rinks for 5 groups'!$E:$E,0)),"Match",IF(ISNUMBER(MATCH('Rinks for 5 groups'!H12,'Rinks for 5 groups'!$F:$F,0)),"Match",IF(ISNUMBER(MATCH('Rinks for 5 groups'!H12,'Rinks for 5 groups'!$G:$G,0)),"Match",IF(ISNUMBER(MATCH('Rinks for 5 groups'!H12,'Rinks for 5 groups'!$H:$H,0)),"Match",IF(ISNUMBER(MATCH('Rinks for 5 groups'!H12,'Rinks for 5 groups'!$D:$D,0)),"Match",""))))))</f>
        <v>Match</v>
      </c>
      <c r="H6" t="str">
        <f>IF(ISNUMBER(MATCH('Rinks for 5 groups'!I12,'Rinks for 5 groups'!I14:AJ50,0)),"Match",IF(ISNUMBER(MATCH('Rinks for 5 groups'!I12,'Rinks for 5 groups'!AK:AK,0)),"Match",IF(ISNUMBER(MATCH('Rinks for 5 groups'!I12,'Rinks for 5 groups'!AN:AN,0)),"Match",IF(ISNUMBER(MATCH('Rinks for 5 groups'!I12,'Rinks for 5 groups'!AO:AO,0)),"Match",IF(ISNUMBER(MATCH('Rinks for 5 groups'!I12,'Rinks for 5 groups'!AP:AP,0)),"Match",IF(ISNUMBER(MATCH('Rinks for 5 groups'!I12,'Rinks for 5 groups'!AQ:AQ,0)),"Match",""))))))</f>
        <v>Match</v>
      </c>
    </row>
    <row r="7" spans="2:8">
      <c r="B7" t="str">
        <f>IF(ISNUMBER(MATCH('Rinks for 5 groups'!C14,'Rinks for 5 groups'!C15:C$54,0)),"Match",IF(ISNUMBER(MATCH('Rinks for 5 groups'!C14,'Rinks for 5 groups'!$E:$E,0)),"Match",IF(ISNUMBER(MATCH('Rinks for 5 groups'!C14,'Rinks for 5 groups'!$F:$F,0)),"Match",IF(ISNUMBER(MATCH('Rinks for 5 groups'!C14,'Rinks for 5 groups'!$G:$G,0)),"Match",IF(ISNUMBER(MATCH('Rinks for 5 groups'!C14,'Rinks for 5 groups'!$H:$H,0)),"Match",IF(ISNUMBER(MATCH('Rinks for 5 groups'!C14,'Rinks for 5 groups'!$I:$I,0)),"Match",""))))))</f>
        <v/>
      </c>
      <c r="C7" t="str">
        <f>IF(ISNUMBER(MATCH('Rinks for 5 groups'!D14,'Rinks for 5 groups'!D15:D$54,0)),"Match",IF(ISNUMBER(MATCH('Rinks for 5 groups'!D14,'Rinks for 5 groups'!$D:$D,0)),"Match",IF(ISNUMBER(MATCH('Rinks for 5 groups'!D14,'Rinks for 5 groups'!$F:$F,0)),"Match",IF(ISNUMBER(MATCH('Rinks for 5 groups'!D14,'Rinks for 5 groups'!$G:$G,0)),"Match",IF(ISNUMBER(MATCH('Rinks for 5 groups'!D14,'Rinks for 5 groups'!$H:$H,0)),"Match",IF(ISNUMBER(MATCH('Rinks for 5 groups'!D14,'Rinks for 5 groups'!$I:$I,0)),"Match",""))))))</f>
        <v>Match</v>
      </c>
      <c r="D7" t="str">
        <f>IF(ISNUMBER(MATCH('Rinks for 5 groups'!E14,'Rinks for 5 groups'!E15:E$54,0)),"Match",IF(ISNUMBER(MATCH('Rinks for 5 groups'!E14,'Rinks for 5 groups'!$E:$E,0)),"Match",IF(ISNUMBER(MATCH('Rinks for 5 groups'!E14,'Rinks for 5 groups'!$D:$D,0)),"Match",IF(ISNUMBER(MATCH('Rinks for 5 groups'!E14,'Rinks for 5 groups'!$G:$G,0)),"Match",IF(ISNUMBER(MATCH('Rinks for 5 groups'!E14,'Rinks for 5 groups'!$H:$H,0)),"Match",IF(ISNUMBER(MATCH('Rinks for 5 groups'!E14,'Rinks for 5 groups'!$I:$I,0)),"Match",""))))))</f>
        <v>Match</v>
      </c>
      <c r="E7" t="str">
        <f>IF(ISNUMBER(MATCH('Rinks for 5 groups'!F14,'Rinks for 5 groups'!F15:F$54,0)),"Match",IF(ISNUMBER(MATCH('Rinks for 5 groups'!F14,'Rinks for 5 groups'!$E:$E,0)),"Match",IF(ISNUMBER(MATCH('Rinks for 5 groups'!F14,'Rinks for 5 groups'!$F:$F,0)),"Match",IF(ISNUMBER(MATCH('Rinks for 5 groups'!F14,'Rinks for 5 groups'!$D:$D,0)),"Match",IF(ISNUMBER(MATCH('Rinks for 5 groups'!F14,'Rinks for 5 groups'!$H:$H,0)),"Match",IF(ISNUMBER(MATCH('Rinks for 5 groups'!F14,'Rinks for 5 groups'!$I:$I,0)),"Match",""))))))</f>
        <v>Match</v>
      </c>
      <c r="F7" t="str">
        <f>IF(ISNUMBER(MATCH('Rinks for 5 groups'!G14,'Rinks for 5 groups'!G15:G$54,0)),"Match",IF(ISNUMBER(MATCH('Rinks for 5 groups'!G14,'Rinks for 5 groups'!$E:$E,0)),"Match",IF(ISNUMBER(MATCH('Rinks for 5 groups'!G14,'Rinks for 5 groups'!$F:$F,0)),"Match",IF(ISNUMBER(MATCH('Rinks for 5 groups'!G14,'Rinks for 5 groups'!$G:$G,0)),"Match",IF(ISNUMBER(MATCH('Rinks for 5 groups'!G14,'Rinks for 5 groups'!$D:$D,0)),"Match",IF(ISNUMBER(MATCH('Rinks for 5 groups'!G14,'Rinks for 5 groups'!$I:$I,0)),"Match",""))))))</f>
        <v>Match</v>
      </c>
      <c r="G7" t="str">
        <f>IF(ISNUMBER(MATCH('Rinks for 5 groups'!H14,'Rinks for 5 groups'!H15:H$54,0)),"Match",IF(ISNUMBER(MATCH('Rinks for 5 groups'!H14,'Rinks for 5 groups'!$E:$E,0)),"Match",IF(ISNUMBER(MATCH('Rinks for 5 groups'!H14,'Rinks for 5 groups'!$F:$F,0)),"Match",IF(ISNUMBER(MATCH('Rinks for 5 groups'!H14,'Rinks for 5 groups'!$G:$G,0)),"Match",IF(ISNUMBER(MATCH('Rinks for 5 groups'!H14,'Rinks for 5 groups'!$H:$H,0)),"Match",IF(ISNUMBER(MATCH('Rinks for 5 groups'!H14,'Rinks for 5 groups'!$D:$D,0)),"Match",""))))))</f>
        <v>Match</v>
      </c>
      <c r="H7" t="str">
        <f>IF(ISNUMBER(MATCH('Rinks for 5 groups'!I14,'Rinks for 5 groups'!I15:AJ51,0)),"Match",IF(ISNUMBER(MATCH('Rinks for 5 groups'!I14,'Rinks for 5 groups'!AK:AK,0)),"Match",IF(ISNUMBER(MATCH('Rinks for 5 groups'!I14,'Rinks for 5 groups'!AN:AN,0)),"Match",IF(ISNUMBER(MATCH('Rinks for 5 groups'!I14,'Rinks for 5 groups'!AO:AO,0)),"Match",IF(ISNUMBER(MATCH('Rinks for 5 groups'!I14,'Rinks for 5 groups'!AP:AP,0)),"Match",IF(ISNUMBER(MATCH('Rinks for 5 groups'!I14,'Rinks for 5 groups'!AQ:AQ,0)),"Match",""))))))</f>
        <v>Match</v>
      </c>
    </row>
    <row r="8" spans="2:8">
      <c r="B8" t="str">
        <f>IF(ISNUMBER(MATCH('Rinks for 5 groups'!C15,'Rinks for 5 groups'!C16:C$54,0)),"Match",IF(ISNUMBER(MATCH('Rinks for 5 groups'!C15,'Rinks for 5 groups'!$E:$E,0)),"Match",IF(ISNUMBER(MATCH('Rinks for 5 groups'!C15,'Rinks for 5 groups'!$F:$F,0)),"Match",IF(ISNUMBER(MATCH('Rinks for 5 groups'!C15,'Rinks for 5 groups'!$G:$G,0)),"Match",IF(ISNUMBER(MATCH('Rinks for 5 groups'!C15,'Rinks for 5 groups'!$H:$H,0)),"Match",IF(ISNUMBER(MATCH('Rinks for 5 groups'!C15,'Rinks for 5 groups'!$I:$I,0)),"Match",""))))))</f>
        <v/>
      </c>
      <c r="C8" t="str">
        <f>IF(ISNUMBER(MATCH('Rinks for 5 groups'!D15,'Rinks for 5 groups'!D16:D$54,0)),"Match",IF(ISNUMBER(MATCH('Rinks for 5 groups'!D15,'Rinks for 5 groups'!$D:$D,0)),"Match",IF(ISNUMBER(MATCH('Rinks for 5 groups'!D15,'Rinks for 5 groups'!$F:$F,0)),"Match",IF(ISNUMBER(MATCH('Rinks for 5 groups'!D15,'Rinks for 5 groups'!$G:$G,0)),"Match",IF(ISNUMBER(MATCH('Rinks for 5 groups'!D15,'Rinks for 5 groups'!$H:$H,0)),"Match",IF(ISNUMBER(MATCH('Rinks for 5 groups'!D15,'Rinks for 5 groups'!$I:$I,0)),"Match",""))))))</f>
        <v>Match</v>
      </c>
      <c r="D8" t="str">
        <f>IF(ISNUMBER(MATCH('Rinks for 5 groups'!E15,'Rinks for 5 groups'!E16:E$54,0)),"Match",IF(ISNUMBER(MATCH('Rinks for 5 groups'!E15,'Rinks for 5 groups'!$E:$E,0)),"Match",IF(ISNUMBER(MATCH('Rinks for 5 groups'!E15,'Rinks for 5 groups'!$D:$D,0)),"Match",IF(ISNUMBER(MATCH('Rinks for 5 groups'!E15,'Rinks for 5 groups'!$G:$G,0)),"Match",IF(ISNUMBER(MATCH('Rinks for 5 groups'!E15,'Rinks for 5 groups'!$H:$H,0)),"Match",IF(ISNUMBER(MATCH('Rinks for 5 groups'!E15,'Rinks for 5 groups'!$I:$I,0)),"Match",""))))))</f>
        <v>Match</v>
      </c>
      <c r="E8" t="str">
        <f>IF(ISNUMBER(MATCH('Rinks for 5 groups'!F15,'Rinks for 5 groups'!F16:F$54,0)),"Match",IF(ISNUMBER(MATCH('Rinks for 5 groups'!F15,'Rinks for 5 groups'!$E:$E,0)),"Match",IF(ISNUMBER(MATCH('Rinks for 5 groups'!F15,'Rinks for 5 groups'!$F:$F,0)),"Match",IF(ISNUMBER(MATCH('Rinks for 5 groups'!F15,'Rinks for 5 groups'!$D:$D,0)),"Match",IF(ISNUMBER(MATCH('Rinks for 5 groups'!F15,'Rinks for 5 groups'!$H:$H,0)),"Match",IF(ISNUMBER(MATCH('Rinks for 5 groups'!F15,'Rinks for 5 groups'!$I:$I,0)),"Match",""))))))</f>
        <v>Match</v>
      </c>
      <c r="F8" t="str">
        <f>IF(ISNUMBER(MATCH('Rinks for 5 groups'!G15,'Rinks for 5 groups'!G16:G$54,0)),"Match",IF(ISNUMBER(MATCH('Rinks for 5 groups'!G15,'Rinks for 5 groups'!$E:$E,0)),"Match",IF(ISNUMBER(MATCH('Rinks for 5 groups'!G15,'Rinks for 5 groups'!$F:$F,0)),"Match",IF(ISNUMBER(MATCH('Rinks for 5 groups'!G15,'Rinks for 5 groups'!$G:$G,0)),"Match",IF(ISNUMBER(MATCH('Rinks for 5 groups'!G15,'Rinks for 5 groups'!$D:$D,0)),"Match",IF(ISNUMBER(MATCH('Rinks for 5 groups'!G15,'Rinks for 5 groups'!$I:$I,0)),"Match",""))))))</f>
        <v>Match</v>
      </c>
      <c r="G8" t="str">
        <f>IF(ISNUMBER(MATCH('Rinks for 5 groups'!H15,'Rinks for 5 groups'!H16:H$54,0)),"Match",IF(ISNUMBER(MATCH('Rinks for 5 groups'!H15,'Rinks for 5 groups'!$E:$E,0)),"Match",IF(ISNUMBER(MATCH('Rinks for 5 groups'!H15,'Rinks for 5 groups'!$F:$F,0)),"Match",IF(ISNUMBER(MATCH('Rinks for 5 groups'!H15,'Rinks for 5 groups'!$G:$G,0)),"Match",IF(ISNUMBER(MATCH('Rinks for 5 groups'!H15,'Rinks for 5 groups'!$H:$H,0)),"Match",IF(ISNUMBER(MATCH('Rinks for 5 groups'!H15,'Rinks for 5 groups'!$D:$D,0)),"Match",""))))))</f>
        <v/>
      </c>
      <c r="H8" t="str">
        <f>IF(ISNUMBER(MATCH('Rinks for 5 groups'!I15,'Rinks for 5 groups'!I16:AJ52,0)),"Match",IF(ISNUMBER(MATCH('Rinks for 5 groups'!I15,'Rinks for 5 groups'!AK:AK,0)),"Match",IF(ISNUMBER(MATCH('Rinks for 5 groups'!I15,'Rinks for 5 groups'!AN:AN,0)),"Match",IF(ISNUMBER(MATCH('Rinks for 5 groups'!I15,'Rinks for 5 groups'!AO:AO,0)),"Match",IF(ISNUMBER(MATCH('Rinks for 5 groups'!I15,'Rinks for 5 groups'!AP:AP,0)),"Match",IF(ISNUMBER(MATCH('Rinks for 5 groups'!I15,'Rinks for 5 groups'!AQ:AQ,0)),"Match",""))))))</f>
        <v>Match</v>
      </c>
    </row>
    <row r="9" spans="2:8">
      <c r="B9" t="str">
        <f>IF(ISNUMBER(MATCH('Rinks for 5 groups'!C16,'Rinks for 5 groups'!C17:C$54,0)),"Match",IF(ISNUMBER(MATCH('Rinks for 5 groups'!C16,'Rinks for 5 groups'!$E:$E,0)),"Match",IF(ISNUMBER(MATCH('Rinks for 5 groups'!C16,'Rinks for 5 groups'!$F:$F,0)),"Match",IF(ISNUMBER(MATCH('Rinks for 5 groups'!C16,'Rinks for 5 groups'!$G:$G,0)),"Match",IF(ISNUMBER(MATCH('Rinks for 5 groups'!C16,'Rinks for 5 groups'!$H:$H,0)),"Match",IF(ISNUMBER(MATCH('Rinks for 5 groups'!C16,'Rinks for 5 groups'!$I:$I,0)),"Match",""))))))</f>
        <v/>
      </c>
      <c r="C9" t="str">
        <f>IF(ISNUMBER(MATCH('Rinks for 5 groups'!D16,'Rinks for 5 groups'!D17:D$54,0)),"Match",IF(ISNUMBER(MATCH('Rinks for 5 groups'!D16,'Rinks for 5 groups'!$D:$D,0)),"Match",IF(ISNUMBER(MATCH('Rinks for 5 groups'!D16,'Rinks for 5 groups'!$F:$F,0)),"Match",IF(ISNUMBER(MATCH('Rinks for 5 groups'!D16,'Rinks for 5 groups'!$G:$G,0)),"Match",IF(ISNUMBER(MATCH('Rinks for 5 groups'!D16,'Rinks for 5 groups'!$H:$H,0)),"Match",IF(ISNUMBER(MATCH('Rinks for 5 groups'!D16,'Rinks for 5 groups'!$I:$I,0)),"Match",""))))))</f>
        <v/>
      </c>
      <c r="D9" t="str">
        <f>IF(ISNUMBER(MATCH('Rinks for 5 groups'!E16,'Rinks for 5 groups'!E17:E$54,0)),"Match",IF(ISNUMBER(MATCH('Rinks for 5 groups'!E16,'Rinks for 5 groups'!$E:$E,0)),"Match",IF(ISNUMBER(MATCH('Rinks for 5 groups'!E16,'Rinks for 5 groups'!$D:$D,0)),"Match",IF(ISNUMBER(MATCH('Rinks for 5 groups'!E16,'Rinks for 5 groups'!$G:$G,0)),"Match",IF(ISNUMBER(MATCH('Rinks for 5 groups'!E16,'Rinks for 5 groups'!$H:$H,0)),"Match",IF(ISNUMBER(MATCH('Rinks for 5 groups'!E16,'Rinks for 5 groups'!$I:$I,0)),"Match",""))))))</f>
        <v/>
      </c>
      <c r="E9" t="str">
        <f>IF(ISNUMBER(MATCH('Rinks for 5 groups'!F16,'Rinks for 5 groups'!F17:F$54,0)),"Match",IF(ISNUMBER(MATCH('Rinks for 5 groups'!F16,'Rinks for 5 groups'!$E:$E,0)),"Match",IF(ISNUMBER(MATCH('Rinks for 5 groups'!F16,'Rinks for 5 groups'!$F:$F,0)),"Match",IF(ISNUMBER(MATCH('Rinks for 5 groups'!F16,'Rinks for 5 groups'!$D:$D,0)),"Match",IF(ISNUMBER(MATCH('Rinks for 5 groups'!F16,'Rinks for 5 groups'!$H:$H,0)),"Match",IF(ISNUMBER(MATCH('Rinks for 5 groups'!F16,'Rinks for 5 groups'!$I:$I,0)),"Match",""))))))</f>
        <v/>
      </c>
      <c r="F9" t="str">
        <f>IF(ISNUMBER(MATCH('Rinks for 5 groups'!G16,'Rinks for 5 groups'!G17:G$54,0)),"Match",IF(ISNUMBER(MATCH('Rinks for 5 groups'!G16,'Rinks for 5 groups'!$E:$E,0)),"Match",IF(ISNUMBER(MATCH('Rinks for 5 groups'!G16,'Rinks for 5 groups'!$F:$F,0)),"Match",IF(ISNUMBER(MATCH('Rinks for 5 groups'!G16,'Rinks for 5 groups'!$G:$G,0)),"Match",IF(ISNUMBER(MATCH('Rinks for 5 groups'!G16,'Rinks for 5 groups'!$D:$D,0)),"Match",IF(ISNUMBER(MATCH('Rinks for 5 groups'!G16,'Rinks for 5 groups'!$I:$I,0)),"Match",""))))))</f>
        <v/>
      </c>
      <c r="G9" t="str">
        <f>IF(ISNUMBER(MATCH('Rinks for 5 groups'!H16,'Rinks for 5 groups'!H17:H$54,0)),"Match",IF(ISNUMBER(MATCH('Rinks for 5 groups'!H16,'Rinks for 5 groups'!$E:$E,0)),"Match",IF(ISNUMBER(MATCH('Rinks for 5 groups'!H16,'Rinks for 5 groups'!$F:$F,0)),"Match",IF(ISNUMBER(MATCH('Rinks for 5 groups'!H16,'Rinks for 5 groups'!$G:$G,0)),"Match",IF(ISNUMBER(MATCH('Rinks for 5 groups'!H16,'Rinks for 5 groups'!$H:$H,0)),"Match",IF(ISNUMBER(MATCH('Rinks for 5 groups'!H16,'Rinks for 5 groups'!$D:$D,0)),"Match",""))))))</f>
        <v/>
      </c>
      <c r="H9" t="str">
        <f>IF(ISNUMBER(MATCH('Rinks for 5 groups'!I16,'Rinks for 5 groups'!I17:AJ53,0)),"Match",IF(ISNUMBER(MATCH('Rinks for 5 groups'!I16,'Rinks for 5 groups'!AK:AK,0)),"Match",IF(ISNUMBER(MATCH('Rinks for 5 groups'!I16,'Rinks for 5 groups'!AN:AN,0)),"Match",IF(ISNUMBER(MATCH('Rinks for 5 groups'!I16,'Rinks for 5 groups'!AO:AO,0)),"Match",IF(ISNUMBER(MATCH('Rinks for 5 groups'!I16,'Rinks for 5 groups'!AP:AP,0)),"Match",IF(ISNUMBER(MATCH('Rinks for 5 groups'!I16,'Rinks for 5 groups'!AQ:AQ,0)),"Match",""))))))</f>
        <v>Match</v>
      </c>
    </row>
    <row r="10" spans="2:8">
      <c r="B10" t="str">
        <f>IF(ISNUMBER(MATCH('Rinks for 5 groups'!J7,'Rinks for 5 groups'!C18:C$54,0)),"Match",IF(ISNUMBER(MATCH('Rinks for 5 groups'!J7,'Rinks for 5 groups'!$E:$E,0)),"Match",IF(ISNUMBER(MATCH('Rinks for 5 groups'!J7,'Rinks for 5 groups'!$F:$F,0)),"Match",IF(ISNUMBER(MATCH('Rinks for 5 groups'!J7,'Rinks for 5 groups'!$G:$G,0)),"Match",IF(ISNUMBER(MATCH('Rinks for 5 groups'!J7,'Rinks for 5 groups'!$H:$H,0)),"Match",IF(ISNUMBER(MATCH('Rinks for 5 groups'!J7,'Rinks for 5 groups'!$I:$I,0)),"Match",""))))))</f>
        <v/>
      </c>
      <c r="C10" t="str">
        <f>IF(ISNUMBER(MATCH('Rinks for 5 groups'!K7,'Rinks for 5 groups'!D18:D$54,0)),"Match",IF(ISNUMBER(MATCH('Rinks for 5 groups'!K7,'Rinks for 5 groups'!$D:$D,0)),"Match",IF(ISNUMBER(MATCH('Rinks for 5 groups'!K7,'Rinks for 5 groups'!$F:$F,0)),"Match",IF(ISNUMBER(MATCH('Rinks for 5 groups'!K7,'Rinks for 5 groups'!$G:$G,0)),"Match",IF(ISNUMBER(MATCH('Rinks for 5 groups'!K7,'Rinks for 5 groups'!$H:$H,0)),"Match",IF(ISNUMBER(MATCH('Rinks for 5 groups'!K7,'Rinks for 5 groups'!$I:$I,0)),"Match",""))))))</f>
        <v/>
      </c>
      <c r="D10" t="str">
        <f>IF(ISNUMBER(MATCH('Rinks for 5 groups'!L7,'Rinks for 5 groups'!E18:E$54,0)),"Match",IF(ISNUMBER(MATCH('Rinks for 5 groups'!L7,'Rinks for 5 groups'!$E:$E,0)),"Match",IF(ISNUMBER(MATCH('Rinks for 5 groups'!L7,'Rinks for 5 groups'!$D:$D,0)),"Match",IF(ISNUMBER(MATCH('Rinks for 5 groups'!L7,'Rinks for 5 groups'!$G:$G,0)),"Match",IF(ISNUMBER(MATCH('Rinks for 5 groups'!L7,'Rinks for 5 groups'!$H:$H,0)),"Match",IF(ISNUMBER(MATCH('Rinks for 5 groups'!L7,'Rinks for 5 groups'!$I:$I,0)),"Match",""))))))</f>
        <v/>
      </c>
      <c r="E10" t="str">
        <f>IF(ISNUMBER(MATCH('Rinks for 5 groups'!M7,'Rinks for 5 groups'!F18:F$54,0)),"Match",IF(ISNUMBER(MATCH('Rinks for 5 groups'!M7,'Rinks for 5 groups'!$E:$E,0)),"Match",IF(ISNUMBER(MATCH('Rinks for 5 groups'!M7,'Rinks for 5 groups'!$F:$F,0)),"Match",IF(ISNUMBER(MATCH('Rinks for 5 groups'!M7,'Rinks for 5 groups'!$D:$D,0)),"Match",IF(ISNUMBER(MATCH('Rinks for 5 groups'!M7,'Rinks for 5 groups'!$H:$H,0)),"Match",IF(ISNUMBER(MATCH('Rinks for 5 groups'!M7,'Rinks for 5 groups'!$I:$I,0)),"Match",""))))))</f>
        <v/>
      </c>
      <c r="F10" t="str">
        <f>IF(ISNUMBER(MATCH('Rinks for 5 groups'!N7,'Rinks for 5 groups'!G18:G$54,0)),"Match",IF(ISNUMBER(MATCH('Rinks for 5 groups'!N7,'Rinks for 5 groups'!$E:$E,0)),"Match",IF(ISNUMBER(MATCH('Rinks for 5 groups'!N7,'Rinks for 5 groups'!$F:$F,0)),"Match",IF(ISNUMBER(MATCH('Rinks for 5 groups'!N7,'Rinks for 5 groups'!$G:$G,0)),"Match",IF(ISNUMBER(MATCH('Rinks for 5 groups'!N7,'Rinks for 5 groups'!$D:$D,0)),"Match",IF(ISNUMBER(MATCH('Rinks for 5 groups'!N7,'Rinks for 5 groups'!$I:$I,0)),"Match",""))))))</f>
        <v/>
      </c>
      <c r="G10" t="str">
        <f>IF(ISNUMBER(MATCH('Rinks for 5 groups'!O7,'Rinks for 5 groups'!H18:H$54,0)),"Match",IF(ISNUMBER(MATCH('Rinks for 5 groups'!O7,'Rinks for 5 groups'!$E:$E,0)),"Match",IF(ISNUMBER(MATCH('Rinks for 5 groups'!O7,'Rinks for 5 groups'!$F:$F,0)),"Match",IF(ISNUMBER(MATCH('Rinks for 5 groups'!O7,'Rinks for 5 groups'!$G:$G,0)),"Match",IF(ISNUMBER(MATCH('Rinks for 5 groups'!O7,'Rinks for 5 groups'!$H:$H,0)),"Match",IF(ISNUMBER(MATCH('Rinks for 5 groups'!O7,'Rinks for 5 groups'!$D:$D,0)),"Match",""))))))</f>
        <v/>
      </c>
      <c r="H10" t="str">
        <f>IF(ISNUMBER(MATCH('Rinks for 5 groups'!I17,'Rinks for 5 groups'!I18:AJ54,0)),"Match",IF(ISNUMBER(MATCH('Rinks for 5 groups'!I17,'Rinks for 5 groups'!AK:AK,0)),"Match",IF(ISNUMBER(MATCH('Rinks for 5 groups'!I17,'Rinks for 5 groups'!AN:AN,0)),"Match",IF(ISNUMBER(MATCH('Rinks for 5 groups'!I17,'Rinks for 5 groups'!AO:AO,0)),"Match",IF(ISNUMBER(MATCH('Rinks for 5 groups'!I17,'Rinks for 5 groups'!AP:AP,0)),"Match",IF(ISNUMBER(MATCH('Rinks for 5 groups'!I17,'Rinks for 5 groups'!AQ:AQ,0)),"Match",""))))))</f>
        <v>Match</v>
      </c>
    </row>
    <row r="11" spans="2:8">
      <c r="B11" t="str">
        <f>IF(ISNUMBER(MATCH('Rinks for 5 groups'!J8,'Rinks for 5 groups'!C19:C$54,0)),"Match",IF(ISNUMBER(MATCH('Rinks for 5 groups'!J8,'Rinks for 5 groups'!$E:$E,0)),"Match",IF(ISNUMBER(MATCH('Rinks for 5 groups'!J8,'Rinks for 5 groups'!$F:$F,0)),"Match",IF(ISNUMBER(MATCH('Rinks for 5 groups'!J8,'Rinks for 5 groups'!$G:$G,0)),"Match",IF(ISNUMBER(MATCH('Rinks for 5 groups'!J8,'Rinks for 5 groups'!$H:$H,0)),"Match",IF(ISNUMBER(MATCH('Rinks for 5 groups'!J8,'Rinks for 5 groups'!$I:$I,0)),"Match",""))))))</f>
        <v/>
      </c>
      <c r="C11" t="str">
        <f>IF(ISNUMBER(MATCH('Rinks for 5 groups'!K8,'Rinks for 5 groups'!D19:D$54,0)),"Match",IF(ISNUMBER(MATCH('Rinks for 5 groups'!K8,'Rinks for 5 groups'!$D:$D,0)),"Match",IF(ISNUMBER(MATCH('Rinks for 5 groups'!K8,'Rinks for 5 groups'!$F:$F,0)),"Match",IF(ISNUMBER(MATCH('Rinks for 5 groups'!K8,'Rinks for 5 groups'!$G:$G,0)),"Match",IF(ISNUMBER(MATCH('Rinks for 5 groups'!K8,'Rinks for 5 groups'!$H:$H,0)),"Match",IF(ISNUMBER(MATCH('Rinks for 5 groups'!K8,'Rinks for 5 groups'!$I:$I,0)),"Match",""))))))</f>
        <v/>
      </c>
      <c r="D11" t="str">
        <f>IF(ISNUMBER(MATCH('Rinks for 5 groups'!L8,'Rinks for 5 groups'!E19:E$54,0)),"Match",IF(ISNUMBER(MATCH('Rinks for 5 groups'!L8,'Rinks for 5 groups'!$E:$E,0)),"Match",IF(ISNUMBER(MATCH('Rinks for 5 groups'!L8,'Rinks for 5 groups'!$D:$D,0)),"Match",IF(ISNUMBER(MATCH('Rinks for 5 groups'!L8,'Rinks for 5 groups'!$G:$G,0)),"Match",IF(ISNUMBER(MATCH('Rinks for 5 groups'!L8,'Rinks for 5 groups'!$H:$H,0)),"Match",IF(ISNUMBER(MATCH('Rinks for 5 groups'!L8,'Rinks for 5 groups'!$I:$I,0)),"Match",""))))))</f>
        <v/>
      </c>
      <c r="E11" t="str">
        <f>IF(ISNUMBER(MATCH('Rinks for 5 groups'!M8,'Rinks for 5 groups'!F19:F$54,0)),"Match",IF(ISNUMBER(MATCH('Rinks for 5 groups'!M8,'Rinks for 5 groups'!$E:$E,0)),"Match",IF(ISNUMBER(MATCH('Rinks for 5 groups'!M8,'Rinks for 5 groups'!$F:$F,0)),"Match",IF(ISNUMBER(MATCH('Rinks for 5 groups'!M8,'Rinks for 5 groups'!$D:$D,0)),"Match",IF(ISNUMBER(MATCH('Rinks for 5 groups'!M8,'Rinks for 5 groups'!$H:$H,0)),"Match",IF(ISNUMBER(MATCH('Rinks for 5 groups'!M8,'Rinks for 5 groups'!$I:$I,0)),"Match",""))))))</f>
        <v/>
      </c>
      <c r="F11" t="str">
        <f>IF(ISNUMBER(MATCH('Rinks for 5 groups'!N8,'Rinks for 5 groups'!G19:G$54,0)),"Match",IF(ISNUMBER(MATCH('Rinks for 5 groups'!N8,'Rinks for 5 groups'!$E:$E,0)),"Match",IF(ISNUMBER(MATCH('Rinks for 5 groups'!N8,'Rinks for 5 groups'!$F:$F,0)),"Match",IF(ISNUMBER(MATCH('Rinks for 5 groups'!N8,'Rinks for 5 groups'!$G:$G,0)),"Match",IF(ISNUMBER(MATCH('Rinks for 5 groups'!N8,'Rinks for 5 groups'!$D:$D,0)),"Match",IF(ISNUMBER(MATCH('Rinks for 5 groups'!N8,'Rinks for 5 groups'!$I:$I,0)),"Match",""))))))</f>
        <v/>
      </c>
      <c r="G11" t="str">
        <f>IF(ISNUMBER(MATCH('Rinks for 5 groups'!O8,'Rinks for 5 groups'!H19:H$54,0)),"Match",IF(ISNUMBER(MATCH('Rinks for 5 groups'!O8,'Rinks for 5 groups'!$E:$E,0)),"Match",IF(ISNUMBER(MATCH('Rinks for 5 groups'!O8,'Rinks for 5 groups'!$F:$F,0)),"Match",IF(ISNUMBER(MATCH('Rinks for 5 groups'!O8,'Rinks for 5 groups'!$G:$G,0)),"Match",IF(ISNUMBER(MATCH('Rinks for 5 groups'!O8,'Rinks for 5 groups'!$H:$H,0)),"Match",IF(ISNUMBER(MATCH('Rinks for 5 groups'!O8,'Rinks for 5 groups'!$D:$D,0)),"Match",""))))))</f>
        <v/>
      </c>
      <c r="H11" t="str">
        <f>IF(ISNUMBER(MATCH('Rinks for 5 groups'!I18,'Rinks for 5 groups'!I19:AJ55,0)),"Match",IF(ISNUMBER(MATCH('Rinks for 5 groups'!I18,'Rinks for 5 groups'!AK:AK,0)),"Match",IF(ISNUMBER(MATCH('Rinks for 5 groups'!I18,'Rinks for 5 groups'!AN:AN,0)),"Match",IF(ISNUMBER(MATCH('Rinks for 5 groups'!I18,'Rinks for 5 groups'!AO:AO,0)),"Match",IF(ISNUMBER(MATCH('Rinks for 5 groups'!I18,'Rinks for 5 groups'!AP:AP,0)),"Match",IF(ISNUMBER(MATCH('Rinks for 5 groups'!I18,'Rinks for 5 groups'!AQ:AQ,0)),"Match",""))))))</f>
        <v>Match</v>
      </c>
    </row>
    <row r="12" spans="2:8">
      <c r="B12" t="str">
        <f>IF(ISNUMBER(MATCH('Rinks for 5 groups'!J10,'Rinks for 5 groups'!C20:C$54,0)),"Match",IF(ISNUMBER(MATCH('Rinks for 5 groups'!J10,'Rinks for 5 groups'!$E:$E,0)),"Match",IF(ISNUMBER(MATCH('Rinks for 5 groups'!J10,'Rinks for 5 groups'!$F:$F,0)),"Match",IF(ISNUMBER(MATCH('Rinks for 5 groups'!J10,'Rinks for 5 groups'!$G:$G,0)),"Match",IF(ISNUMBER(MATCH('Rinks for 5 groups'!J10,'Rinks for 5 groups'!$H:$H,0)),"Match",IF(ISNUMBER(MATCH('Rinks for 5 groups'!J10,'Rinks for 5 groups'!$I:$I,0)),"Match",""))))))</f>
        <v/>
      </c>
      <c r="C12" t="str">
        <f>IF(ISNUMBER(MATCH('Rinks for 5 groups'!K10,'Rinks for 5 groups'!D20:D$54,0)),"Match",IF(ISNUMBER(MATCH('Rinks for 5 groups'!K10,'Rinks for 5 groups'!$D:$D,0)),"Match",IF(ISNUMBER(MATCH('Rinks for 5 groups'!K10,'Rinks for 5 groups'!$F:$F,0)),"Match",IF(ISNUMBER(MATCH('Rinks for 5 groups'!K10,'Rinks for 5 groups'!$G:$G,0)),"Match",IF(ISNUMBER(MATCH('Rinks for 5 groups'!K10,'Rinks for 5 groups'!$H:$H,0)),"Match",IF(ISNUMBER(MATCH('Rinks for 5 groups'!K10,'Rinks for 5 groups'!$I:$I,0)),"Match",""))))))</f>
        <v/>
      </c>
      <c r="D12" t="str">
        <f>IF(ISNUMBER(MATCH('Rinks for 5 groups'!L10,'Rinks for 5 groups'!E20:E$54,0)),"Match",IF(ISNUMBER(MATCH('Rinks for 5 groups'!L10,'Rinks for 5 groups'!$E:$E,0)),"Match",IF(ISNUMBER(MATCH('Rinks for 5 groups'!L10,'Rinks for 5 groups'!$D:$D,0)),"Match",IF(ISNUMBER(MATCH('Rinks for 5 groups'!L10,'Rinks for 5 groups'!$G:$G,0)),"Match",IF(ISNUMBER(MATCH('Rinks for 5 groups'!L10,'Rinks for 5 groups'!$H:$H,0)),"Match",IF(ISNUMBER(MATCH('Rinks for 5 groups'!L10,'Rinks for 5 groups'!$I:$I,0)),"Match",""))))))</f>
        <v/>
      </c>
      <c r="E12" t="str">
        <f>IF(ISNUMBER(MATCH('Rinks for 5 groups'!M10,'Rinks for 5 groups'!F20:F$54,0)),"Match",IF(ISNUMBER(MATCH('Rinks for 5 groups'!M10,'Rinks for 5 groups'!$E:$E,0)),"Match",IF(ISNUMBER(MATCH('Rinks for 5 groups'!M10,'Rinks for 5 groups'!$F:$F,0)),"Match",IF(ISNUMBER(MATCH('Rinks for 5 groups'!M10,'Rinks for 5 groups'!$D:$D,0)),"Match",IF(ISNUMBER(MATCH('Rinks for 5 groups'!M10,'Rinks for 5 groups'!$H:$H,0)),"Match",IF(ISNUMBER(MATCH('Rinks for 5 groups'!M10,'Rinks for 5 groups'!$I:$I,0)),"Match",""))))))</f>
        <v/>
      </c>
      <c r="F12" t="str">
        <f>IF(ISNUMBER(MATCH('Rinks for 5 groups'!N10,'Rinks for 5 groups'!G20:G$54,0)),"Match",IF(ISNUMBER(MATCH('Rinks for 5 groups'!N10,'Rinks for 5 groups'!$E:$E,0)),"Match",IF(ISNUMBER(MATCH('Rinks for 5 groups'!N10,'Rinks for 5 groups'!$F:$F,0)),"Match",IF(ISNUMBER(MATCH('Rinks for 5 groups'!N10,'Rinks for 5 groups'!$G:$G,0)),"Match",IF(ISNUMBER(MATCH('Rinks for 5 groups'!N10,'Rinks for 5 groups'!$D:$D,0)),"Match",IF(ISNUMBER(MATCH('Rinks for 5 groups'!N10,'Rinks for 5 groups'!$I:$I,0)),"Match",""))))))</f>
        <v/>
      </c>
      <c r="G12" t="str">
        <f>IF(ISNUMBER(MATCH('Rinks for 5 groups'!O10,'Rinks for 5 groups'!H20:H$54,0)),"Match",IF(ISNUMBER(MATCH('Rinks for 5 groups'!O10,'Rinks for 5 groups'!$E:$E,0)),"Match",IF(ISNUMBER(MATCH('Rinks for 5 groups'!O10,'Rinks for 5 groups'!$F:$F,0)),"Match",IF(ISNUMBER(MATCH('Rinks for 5 groups'!O10,'Rinks for 5 groups'!$G:$G,0)),"Match",IF(ISNUMBER(MATCH('Rinks for 5 groups'!O10,'Rinks for 5 groups'!$H:$H,0)),"Match",IF(ISNUMBER(MATCH('Rinks for 5 groups'!O10,'Rinks for 5 groups'!$D:$D,0)),"Match",""))))))</f>
        <v/>
      </c>
      <c r="H12" t="str">
        <f>IF(ISNUMBER(MATCH('Rinks for 5 groups'!I19,'Rinks for 5 groups'!I20:AJ56,0)),"Match",IF(ISNUMBER(MATCH('Rinks for 5 groups'!I19,'Rinks for 5 groups'!AK:AK,0)),"Match",IF(ISNUMBER(MATCH('Rinks for 5 groups'!I19,'Rinks for 5 groups'!AN:AN,0)),"Match",IF(ISNUMBER(MATCH('Rinks for 5 groups'!I19,'Rinks for 5 groups'!AO:AO,0)),"Match",IF(ISNUMBER(MATCH('Rinks for 5 groups'!I19,'Rinks for 5 groups'!AP:AP,0)),"Match",IF(ISNUMBER(MATCH('Rinks for 5 groups'!I19,'Rinks for 5 groups'!AQ:AQ,0)),"Match",""))))))</f>
        <v/>
      </c>
    </row>
    <row r="13" spans="2:8">
      <c r="B13" t="str">
        <f>IF(ISNUMBER(MATCH('Rinks for 5 groups'!J11,'Rinks for 5 groups'!C21:C$54,0)),"Match",IF(ISNUMBER(MATCH('Rinks for 5 groups'!J11,'Rinks for 5 groups'!$E:$E,0)),"Match",IF(ISNUMBER(MATCH('Rinks for 5 groups'!J11,'Rinks for 5 groups'!$F:$F,0)),"Match",IF(ISNUMBER(MATCH('Rinks for 5 groups'!J11,'Rinks for 5 groups'!$G:$G,0)),"Match",IF(ISNUMBER(MATCH('Rinks for 5 groups'!J11,'Rinks for 5 groups'!$H:$H,0)),"Match",IF(ISNUMBER(MATCH('Rinks for 5 groups'!J11,'Rinks for 5 groups'!$I:$I,0)),"Match",""))))))</f>
        <v/>
      </c>
      <c r="C13" t="str">
        <f>IF(ISNUMBER(MATCH('Rinks for 5 groups'!K11,'Rinks for 5 groups'!D21:D$54,0)),"Match",IF(ISNUMBER(MATCH('Rinks for 5 groups'!K11,'Rinks for 5 groups'!$D:$D,0)),"Match",IF(ISNUMBER(MATCH('Rinks for 5 groups'!K11,'Rinks for 5 groups'!$F:$F,0)),"Match",IF(ISNUMBER(MATCH('Rinks for 5 groups'!K11,'Rinks for 5 groups'!$G:$G,0)),"Match",IF(ISNUMBER(MATCH('Rinks for 5 groups'!K11,'Rinks for 5 groups'!$H:$H,0)),"Match",IF(ISNUMBER(MATCH('Rinks for 5 groups'!K11,'Rinks for 5 groups'!$I:$I,0)),"Match",""))))))</f>
        <v/>
      </c>
      <c r="D13" t="str">
        <f>IF(ISNUMBER(MATCH('Rinks for 5 groups'!L11,'Rinks for 5 groups'!E21:E$54,0)),"Match",IF(ISNUMBER(MATCH('Rinks for 5 groups'!L11,'Rinks for 5 groups'!$E:$E,0)),"Match",IF(ISNUMBER(MATCH('Rinks for 5 groups'!L11,'Rinks for 5 groups'!$D:$D,0)),"Match",IF(ISNUMBER(MATCH('Rinks for 5 groups'!L11,'Rinks for 5 groups'!$G:$G,0)),"Match",IF(ISNUMBER(MATCH('Rinks for 5 groups'!L11,'Rinks for 5 groups'!$H:$H,0)),"Match",IF(ISNUMBER(MATCH('Rinks for 5 groups'!L11,'Rinks for 5 groups'!$I:$I,0)),"Match",""))))))</f>
        <v/>
      </c>
      <c r="E13" t="str">
        <f>IF(ISNUMBER(MATCH('Rinks for 5 groups'!M11,'Rinks for 5 groups'!F21:F$54,0)),"Match",IF(ISNUMBER(MATCH('Rinks for 5 groups'!M11,'Rinks for 5 groups'!$E:$E,0)),"Match",IF(ISNUMBER(MATCH('Rinks for 5 groups'!M11,'Rinks for 5 groups'!$F:$F,0)),"Match",IF(ISNUMBER(MATCH('Rinks for 5 groups'!M11,'Rinks for 5 groups'!$D:$D,0)),"Match",IF(ISNUMBER(MATCH('Rinks for 5 groups'!M11,'Rinks for 5 groups'!$H:$H,0)),"Match",IF(ISNUMBER(MATCH('Rinks for 5 groups'!M11,'Rinks for 5 groups'!$I:$I,0)),"Match",""))))))</f>
        <v/>
      </c>
      <c r="F13" t="str">
        <f>IF(ISNUMBER(MATCH('Rinks for 5 groups'!N11,'Rinks for 5 groups'!G21:G$54,0)),"Match",IF(ISNUMBER(MATCH('Rinks for 5 groups'!N11,'Rinks for 5 groups'!$E:$E,0)),"Match",IF(ISNUMBER(MATCH('Rinks for 5 groups'!N11,'Rinks for 5 groups'!$F:$F,0)),"Match",IF(ISNUMBER(MATCH('Rinks for 5 groups'!N11,'Rinks for 5 groups'!$G:$G,0)),"Match",IF(ISNUMBER(MATCH('Rinks for 5 groups'!N11,'Rinks for 5 groups'!$D:$D,0)),"Match",IF(ISNUMBER(MATCH('Rinks for 5 groups'!N11,'Rinks for 5 groups'!$I:$I,0)),"Match",""))))))</f>
        <v/>
      </c>
      <c r="G13" t="str">
        <f>IF(ISNUMBER(MATCH('Rinks for 5 groups'!O11,'Rinks for 5 groups'!H21:H$54,0)),"Match",IF(ISNUMBER(MATCH('Rinks for 5 groups'!O11,'Rinks for 5 groups'!$E:$E,0)),"Match",IF(ISNUMBER(MATCH('Rinks for 5 groups'!O11,'Rinks for 5 groups'!$F:$F,0)),"Match",IF(ISNUMBER(MATCH('Rinks for 5 groups'!O11,'Rinks for 5 groups'!$G:$G,0)),"Match",IF(ISNUMBER(MATCH('Rinks for 5 groups'!O11,'Rinks for 5 groups'!$H:$H,0)),"Match",IF(ISNUMBER(MATCH('Rinks for 5 groups'!O11,'Rinks for 5 groups'!$D:$D,0)),"Match",""))))))</f>
        <v/>
      </c>
      <c r="H13" t="str">
        <f>IF(ISNUMBER(MATCH('Rinks for 5 groups'!I20,'Rinks for 5 groups'!I21:AJ57,0)),"Match",IF(ISNUMBER(MATCH('Rinks for 5 groups'!I20,'Rinks for 5 groups'!AK:AK,0)),"Match",IF(ISNUMBER(MATCH('Rinks for 5 groups'!I20,'Rinks for 5 groups'!AN:AN,0)),"Match",IF(ISNUMBER(MATCH('Rinks for 5 groups'!I20,'Rinks for 5 groups'!AO:AO,0)),"Match",IF(ISNUMBER(MATCH('Rinks for 5 groups'!I20,'Rinks for 5 groups'!AP:AP,0)),"Match",IF(ISNUMBER(MATCH('Rinks for 5 groups'!I20,'Rinks for 5 groups'!AQ:AQ,0)),"Match",""))))))</f>
        <v>Match</v>
      </c>
    </row>
    <row r="14" spans="2:8">
      <c r="B14" t="str">
        <f>IF(ISNUMBER(MATCH('Rinks for 5 groups'!J12,'Rinks for 5 groups'!C21:C$54,0)),"Match",IF(ISNUMBER(MATCH('Rinks for 5 groups'!J12,'Rinks for 5 groups'!$E:$E,0)),"Match",IF(ISNUMBER(MATCH('Rinks for 5 groups'!J12,'Rinks for 5 groups'!$F:$F,0)),"Match",IF(ISNUMBER(MATCH('Rinks for 5 groups'!J12,'Rinks for 5 groups'!$G:$G,0)),"Match",IF(ISNUMBER(MATCH('Rinks for 5 groups'!J12,'Rinks for 5 groups'!$H:$H,0)),"Match",IF(ISNUMBER(MATCH('Rinks for 5 groups'!J12,'Rinks for 5 groups'!$I:$I,0)),"Match",""))))))</f>
        <v/>
      </c>
      <c r="C14" t="str">
        <f>IF(ISNUMBER(MATCH('Rinks for 5 groups'!K12,'Rinks for 5 groups'!D21:D$54,0)),"Match",IF(ISNUMBER(MATCH('Rinks for 5 groups'!K12,'Rinks for 5 groups'!$D:$D,0)),"Match",IF(ISNUMBER(MATCH('Rinks for 5 groups'!K12,'Rinks for 5 groups'!$F:$F,0)),"Match",IF(ISNUMBER(MATCH('Rinks for 5 groups'!K12,'Rinks for 5 groups'!$G:$G,0)),"Match",IF(ISNUMBER(MATCH('Rinks for 5 groups'!K12,'Rinks for 5 groups'!$H:$H,0)),"Match",IF(ISNUMBER(MATCH('Rinks for 5 groups'!K12,'Rinks for 5 groups'!$I:$I,0)),"Match",""))))))</f>
        <v/>
      </c>
      <c r="D14" t="str">
        <f>IF(ISNUMBER(MATCH('Rinks for 5 groups'!L12,'Rinks for 5 groups'!E21:E$54,0)),"Match",IF(ISNUMBER(MATCH('Rinks for 5 groups'!L12,'Rinks for 5 groups'!$E:$E,0)),"Match",IF(ISNUMBER(MATCH('Rinks for 5 groups'!L12,'Rinks for 5 groups'!$D:$D,0)),"Match",IF(ISNUMBER(MATCH('Rinks for 5 groups'!L12,'Rinks for 5 groups'!$G:$G,0)),"Match",IF(ISNUMBER(MATCH('Rinks for 5 groups'!L12,'Rinks for 5 groups'!$H:$H,0)),"Match",IF(ISNUMBER(MATCH('Rinks for 5 groups'!L12,'Rinks for 5 groups'!$I:$I,0)),"Match",""))))))</f>
        <v/>
      </c>
      <c r="E14" t="str">
        <f>IF(ISNUMBER(MATCH('Rinks for 5 groups'!M12,'Rinks for 5 groups'!F21:F$54,0)),"Match",IF(ISNUMBER(MATCH('Rinks for 5 groups'!M12,'Rinks for 5 groups'!$E:$E,0)),"Match",IF(ISNUMBER(MATCH('Rinks for 5 groups'!M12,'Rinks for 5 groups'!$F:$F,0)),"Match",IF(ISNUMBER(MATCH('Rinks for 5 groups'!M12,'Rinks for 5 groups'!$D:$D,0)),"Match",IF(ISNUMBER(MATCH('Rinks for 5 groups'!M12,'Rinks for 5 groups'!$H:$H,0)),"Match",IF(ISNUMBER(MATCH('Rinks for 5 groups'!M12,'Rinks for 5 groups'!$I:$I,0)),"Match",""))))))</f>
        <v/>
      </c>
      <c r="F14" t="str">
        <f>IF(ISNUMBER(MATCH('Rinks for 5 groups'!N12,'Rinks for 5 groups'!G21:G$54,0)),"Match",IF(ISNUMBER(MATCH('Rinks for 5 groups'!N12,'Rinks for 5 groups'!$E:$E,0)),"Match",IF(ISNUMBER(MATCH('Rinks for 5 groups'!N12,'Rinks for 5 groups'!$F:$F,0)),"Match",IF(ISNUMBER(MATCH('Rinks for 5 groups'!N12,'Rinks for 5 groups'!$G:$G,0)),"Match",IF(ISNUMBER(MATCH('Rinks for 5 groups'!N12,'Rinks for 5 groups'!$D:$D,0)),"Match",IF(ISNUMBER(MATCH('Rinks for 5 groups'!N12,'Rinks for 5 groups'!$I:$I,0)),"Match",""))))))</f>
        <v/>
      </c>
      <c r="G14" t="str">
        <f>IF(ISNUMBER(MATCH('Rinks for 5 groups'!O12,'Rinks for 5 groups'!H21:H$54,0)),"Match",IF(ISNUMBER(MATCH('Rinks for 5 groups'!O12,'Rinks for 5 groups'!$E:$E,0)),"Match",IF(ISNUMBER(MATCH('Rinks for 5 groups'!O12,'Rinks for 5 groups'!$F:$F,0)),"Match",IF(ISNUMBER(MATCH('Rinks for 5 groups'!O12,'Rinks for 5 groups'!$G:$G,0)),"Match",IF(ISNUMBER(MATCH('Rinks for 5 groups'!O12,'Rinks for 5 groups'!$H:$H,0)),"Match",IF(ISNUMBER(MATCH('Rinks for 5 groups'!O12,'Rinks for 5 groups'!$D:$D,0)),"Match",""))))))</f>
        <v/>
      </c>
      <c r="H14" t="str">
        <f>IF(ISNUMBER(MATCH('Rinks for 5 groups'!#REF!,'Rinks for 5 groups'!I21:AJ58,0)),"Match",IF(ISNUMBER(MATCH('Rinks for 5 groups'!#REF!,'Rinks for 5 groups'!AK:AK,0)),"Match",IF(ISNUMBER(MATCH('Rinks for 5 groups'!#REF!,'Rinks for 5 groups'!AN:AN,0)),"Match",IF(ISNUMBER(MATCH('Rinks for 5 groups'!#REF!,'Rinks for 5 groups'!AO:AO,0)),"Match",IF(ISNUMBER(MATCH('Rinks for 5 groups'!#REF!,'Rinks for 5 groups'!AP:AP,0)),"Match",IF(ISNUMBER(MATCH('Rinks for 5 groups'!#REF!,'Rinks for 5 groups'!AQ:AQ,0)),"Match",""))))))</f>
        <v/>
      </c>
    </row>
    <row r="15" spans="2:8">
      <c r="B15" t="str">
        <f>IF(ISNUMBER(MATCH('Rinks for 5 groups'!J14,'Rinks for 5 groups'!C23:C$54,0)),"Match",IF(ISNUMBER(MATCH('Rinks for 5 groups'!J14,'Rinks for 5 groups'!$E:$E,0)),"Match",IF(ISNUMBER(MATCH('Rinks for 5 groups'!J14,'Rinks for 5 groups'!$F:$F,0)),"Match",IF(ISNUMBER(MATCH('Rinks for 5 groups'!J14,'Rinks for 5 groups'!$G:$G,0)),"Match",IF(ISNUMBER(MATCH('Rinks for 5 groups'!J14,'Rinks for 5 groups'!$H:$H,0)),"Match",IF(ISNUMBER(MATCH('Rinks for 5 groups'!J14,'Rinks for 5 groups'!$I:$I,0)),"Match",""))))))</f>
        <v/>
      </c>
      <c r="C15" t="str">
        <f>IF(ISNUMBER(MATCH('Rinks for 5 groups'!K14,'Rinks for 5 groups'!D23:D$54,0)),"Match",IF(ISNUMBER(MATCH('Rinks for 5 groups'!K14,'Rinks for 5 groups'!$D:$D,0)),"Match",IF(ISNUMBER(MATCH('Rinks for 5 groups'!K14,'Rinks for 5 groups'!$F:$F,0)),"Match",IF(ISNUMBER(MATCH('Rinks for 5 groups'!K14,'Rinks for 5 groups'!$G:$G,0)),"Match",IF(ISNUMBER(MATCH('Rinks for 5 groups'!K14,'Rinks for 5 groups'!$H:$H,0)),"Match",IF(ISNUMBER(MATCH('Rinks for 5 groups'!K14,'Rinks for 5 groups'!$I:$I,0)),"Match",""))))))</f>
        <v/>
      </c>
      <c r="D15" t="str">
        <f>IF(ISNUMBER(MATCH('Rinks for 5 groups'!L14,'Rinks for 5 groups'!E23:E$54,0)),"Match",IF(ISNUMBER(MATCH('Rinks for 5 groups'!L14,'Rinks for 5 groups'!$E:$E,0)),"Match",IF(ISNUMBER(MATCH('Rinks for 5 groups'!L14,'Rinks for 5 groups'!$D:$D,0)),"Match",IF(ISNUMBER(MATCH('Rinks for 5 groups'!L14,'Rinks for 5 groups'!$G:$G,0)),"Match",IF(ISNUMBER(MATCH('Rinks for 5 groups'!L14,'Rinks for 5 groups'!$H:$H,0)),"Match",IF(ISNUMBER(MATCH('Rinks for 5 groups'!L14,'Rinks for 5 groups'!$I:$I,0)),"Match",""))))))</f>
        <v/>
      </c>
      <c r="E15" t="str">
        <f>IF(ISNUMBER(MATCH('Rinks for 5 groups'!M14,'Rinks for 5 groups'!F23:F$54,0)),"Match",IF(ISNUMBER(MATCH('Rinks for 5 groups'!M14,'Rinks for 5 groups'!$E:$E,0)),"Match",IF(ISNUMBER(MATCH('Rinks for 5 groups'!M14,'Rinks for 5 groups'!$F:$F,0)),"Match",IF(ISNUMBER(MATCH('Rinks for 5 groups'!M14,'Rinks for 5 groups'!$D:$D,0)),"Match",IF(ISNUMBER(MATCH('Rinks for 5 groups'!M14,'Rinks for 5 groups'!$H:$H,0)),"Match",IF(ISNUMBER(MATCH('Rinks for 5 groups'!M14,'Rinks for 5 groups'!$I:$I,0)),"Match",""))))))</f>
        <v/>
      </c>
      <c r="F15" t="str">
        <f>IF(ISNUMBER(MATCH('Rinks for 5 groups'!N14,'Rinks for 5 groups'!G23:G$54,0)),"Match",IF(ISNUMBER(MATCH('Rinks for 5 groups'!N14,'Rinks for 5 groups'!$E:$E,0)),"Match",IF(ISNUMBER(MATCH('Rinks for 5 groups'!N14,'Rinks for 5 groups'!$F:$F,0)),"Match",IF(ISNUMBER(MATCH('Rinks for 5 groups'!N14,'Rinks for 5 groups'!$G:$G,0)),"Match",IF(ISNUMBER(MATCH('Rinks for 5 groups'!N14,'Rinks for 5 groups'!$D:$D,0)),"Match",IF(ISNUMBER(MATCH('Rinks for 5 groups'!N14,'Rinks for 5 groups'!$I:$I,0)),"Match",""))))))</f>
        <v/>
      </c>
      <c r="G15" t="str">
        <f>IF(ISNUMBER(MATCH('Rinks for 5 groups'!O14,'Rinks for 5 groups'!H23:H$54,0)),"Match",IF(ISNUMBER(MATCH('Rinks for 5 groups'!O14,'Rinks for 5 groups'!$E:$E,0)),"Match",IF(ISNUMBER(MATCH('Rinks for 5 groups'!O14,'Rinks for 5 groups'!$F:$F,0)),"Match",IF(ISNUMBER(MATCH('Rinks for 5 groups'!O14,'Rinks for 5 groups'!$G:$G,0)),"Match",IF(ISNUMBER(MATCH('Rinks for 5 groups'!O14,'Rinks for 5 groups'!$H:$H,0)),"Match",IF(ISNUMBER(MATCH('Rinks for 5 groups'!O14,'Rinks for 5 groups'!$D:$D,0)),"Match",""))))))</f>
        <v/>
      </c>
      <c r="H15" t="str">
        <f>IF(ISNUMBER(MATCH('Rinks for 5 groups'!I21,'Rinks for 5 groups'!I22:AJ59,0)),"Match",IF(ISNUMBER(MATCH('Rinks for 5 groups'!I21,'Rinks for 5 groups'!AK:AK,0)),"Match",IF(ISNUMBER(MATCH('Rinks for 5 groups'!I21,'Rinks for 5 groups'!AN:AN,0)),"Match",IF(ISNUMBER(MATCH('Rinks for 5 groups'!I21,'Rinks for 5 groups'!AO:AO,0)),"Match",IF(ISNUMBER(MATCH('Rinks for 5 groups'!I21,'Rinks for 5 groups'!AP:AP,0)),"Match",IF(ISNUMBER(MATCH('Rinks for 5 groups'!I21,'Rinks for 5 groups'!AQ:AQ,0)),"Match",""))))))</f>
        <v>Match</v>
      </c>
    </row>
    <row r="16" spans="2:8">
      <c r="B16" t="str">
        <f>IF(ISNUMBER(MATCH('Rinks for 5 groups'!J15,'Rinks for 5 groups'!C23:C$54,0)),"Match",IF(ISNUMBER(MATCH('Rinks for 5 groups'!J15,'Rinks for 5 groups'!$E:$E,0)),"Match",IF(ISNUMBER(MATCH('Rinks for 5 groups'!J15,'Rinks for 5 groups'!$F:$F,0)),"Match",IF(ISNUMBER(MATCH('Rinks for 5 groups'!J15,'Rinks for 5 groups'!$G:$G,0)),"Match",IF(ISNUMBER(MATCH('Rinks for 5 groups'!J15,'Rinks for 5 groups'!$H:$H,0)),"Match",IF(ISNUMBER(MATCH('Rinks for 5 groups'!J15,'Rinks for 5 groups'!$I:$I,0)),"Match",""))))))</f>
        <v/>
      </c>
      <c r="C16" t="str">
        <f>IF(ISNUMBER(MATCH('Rinks for 5 groups'!K15,'Rinks for 5 groups'!D23:D$54,0)),"Match",IF(ISNUMBER(MATCH('Rinks for 5 groups'!K15,'Rinks for 5 groups'!$D:$D,0)),"Match",IF(ISNUMBER(MATCH('Rinks for 5 groups'!K15,'Rinks for 5 groups'!$F:$F,0)),"Match",IF(ISNUMBER(MATCH('Rinks for 5 groups'!K15,'Rinks for 5 groups'!$G:$G,0)),"Match",IF(ISNUMBER(MATCH('Rinks for 5 groups'!K15,'Rinks for 5 groups'!$H:$H,0)),"Match",IF(ISNUMBER(MATCH('Rinks for 5 groups'!K15,'Rinks for 5 groups'!$I:$I,0)),"Match",""))))))</f>
        <v/>
      </c>
      <c r="D16" t="str">
        <f>IF(ISNUMBER(MATCH('Rinks for 5 groups'!L15,'Rinks for 5 groups'!E23:E$54,0)),"Match",IF(ISNUMBER(MATCH('Rinks for 5 groups'!L15,'Rinks for 5 groups'!$E:$E,0)),"Match",IF(ISNUMBER(MATCH('Rinks for 5 groups'!L15,'Rinks for 5 groups'!$D:$D,0)),"Match",IF(ISNUMBER(MATCH('Rinks for 5 groups'!L15,'Rinks for 5 groups'!$G:$G,0)),"Match",IF(ISNUMBER(MATCH('Rinks for 5 groups'!L15,'Rinks for 5 groups'!$H:$H,0)),"Match",IF(ISNUMBER(MATCH('Rinks for 5 groups'!L15,'Rinks for 5 groups'!$I:$I,0)),"Match",""))))))</f>
        <v/>
      </c>
      <c r="E16" t="str">
        <f>IF(ISNUMBER(MATCH('Rinks for 5 groups'!M15,'Rinks for 5 groups'!F23:F$54,0)),"Match",IF(ISNUMBER(MATCH('Rinks for 5 groups'!M15,'Rinks for 5 groups'!$E:$E,0)),"Match",IF(ISNUMBER(MATCH('Rinks for 5 groups'!M15,'Rinks for 5 groups'!$F:$F,0)),"Match",IF(ISNUMBER(MATCH('Rinks for 5 groups'!M15,'Rinks for 5 groups'!$D:$D,0)),"Match",IF(ISNUMBER(MATCH('Rinks for 5 groups'!M15,'Rinks for 5 groups'!$H:$H,0)),"Match",IF(ISNUMBER(MATCH('Rinks for 5 groups'!M15,'Rinks for 5 groups'!$I:$I,0)),"Match",""))))))</f>
        <v/>
      </c>
      <c r="F16" t="str">
        <f>IF(ISNUMBER(MATCH('Rinks for 5 groups'!N15,'Rinks for 5 groups'!G23:G$54,0)),"Match",IF(ISNUMBER(MATCH('Rinks for 5 groups'!N15,'Rinks for 5 groups'!$E:$E,0)),"Match",IF(ISNUMBER(MATCH('Rinks for 5 groups'!N15,'Rinks for 5 groups'!$F:$F,0)),"Match",IF(ISNUMBER(MATCH('Rinks for 5 groups'!N15,'Rinks for 5 groups'!$G:$G,0)),"Match",IF(ISNUMBER(MATCH('Rinks for 5 groups'!N15,'Rinks for 5 groups'!$D:$D,0)),"Match",IF(ISNUMBER(MATCH('Rinks for 5 groups'!N15,'Rinks for 5 groups'!$I:$I,0)),"Match",""))))))</f>
        <v/>
      </c>
      <c r="G16" t="str">
        <f>IF(ISNUMBER(MATCH('Rinks for 5 groups'!O15,'Rinks for 5 groups'!H23:H$54,0)),"Match",IF(ISNUMBER(MATCH('Rinks for 5 groups'!O15,'Rinks for 5 groups'!$E:$E,0)),"Match",IF(ISNUMBER(MATCH('Rinks for 5 groups'!O15,'Rinks for 5 groups'!$F:$F,0)),"Match",IF(ISNUMBER(MATCH('Rinks for 5 groups'!O15,'Rinks for 5 groups'!$G:$G,0)),"Match",IF(ISNUMBER(MATCH('Rinks for 5 groups'!O15,'Rinks for 5 groups'!$H:$H,0)),"Match",IF(ISNUMBER(MATCH('Rinks for 5 groups'!O15,'Rinks for 5 groups'!$D:$D,0)),"Match",""))))))</f>
        <v/>
      </c>
      <c r="H16" t="str">
        <f>IF(ISNUMBER(MATCH('Rinks for 5 groups'!I22,'Rinks for 5 groups'!I23:AJ60,0)),"Match",IF(ISNUMBER(MATCH('Rinks for 5 groups'!I22,'Rinks for 5 groups'!AK:AK,0)),"Match",IF(ISNUMBER(MATCH('Rinks for 5 groups'!I22,'Rinks for 5 groups'!AN:AN,0)),"Match",IF(ISNUMBER(MATCH('Rinks for 5 groups'!I22,'Rinks for 5 groups'!AO:AO,0)),"Match",IF(ISNUMBER(MATCH('Rinks for 5 groups'!I22,'Rinks for 5 groups'!AP:AP,0)),"Match",IF(ISNUMBER(MATCH('Rinks for 5 groups'!I22,'Rinks for 5 groups'!AQ:AQ,0)),"Match",""))))))</f>
        <v>Match</v>
      </c>
    </row>
    <row r="17" spans="2:8">
      <c r="B17" t="str">
        <f>IF(ISNUMBER(MATCH('Rinks for 5 groups'!C23,'Rinks for 5 groups'!C24:C$54,0)),"Match",IF(ISNUMBER(MATCH('Rinks for 5 groups'!C23,'Rinks for 5 groups'!$E:$E,0)),"Match",IF(ISNUMBER(MATCH('Rinks for 5 groups'!C23,'Rinks for 5 groups'!$F:$F,0)),"Match",IF(ISNUMBER(MATCH('Rinks for 5 groups'!C23,'Rinks for 5 groups'!$G:$G,0)),"Match",IF(ISNUMBER(MATCH('Rinks for 5 groups'!C23,'Rinks for 5 groups'!$H:$H,0)),"Match",IF(ISNUMBER(MATCH('Rinks for 5 groups'!C23,'Rinks for 5 groups'!$I:$I,0)),"Match",""))))))</f>
        <v/>
      </c>
      <c r="C17" t="str">
        <f>IF(ISNUMBER(MATCH('Rinks for 5 groups'!D23,'Rinks for 5 groups'!D24:D$54,0)),"Match",IF(ISNUMBER(MATCH('Rinks for 5 groups'!D23,'Rinks for 5 groups'!$D:$D,0)),"Match",IF(ISNUMBER(MATCH('Rinks for 5 groups'!D23,'Rinks for 5 groups'!$F:$F,0)),"Match",IF(ISNUMBER(MATCH('Rinks for 5 groups'!D23,'Rinks for 5 groups'!$G:$G,0)),"Match",IF(ISNUMBER(MATCH('Rinks for 5 groups'!D23,'Rinks for 5 groups'!$H:$H,0)),"Match",IF(ISNUMBER(MATCH('Rinks for 5 groups'!D23,'Rinks for 5 groups'!$I:$I,0)),"Match",""))))))</f>
        <v/>
      </c>
      <c r="D17" t="str">
        <f>IF(ISNUMBER(MATCH('Rinks for 5 groups'!E23,'Rinks for 5 groups'!E24:E$54,0)),"Match",IF(ISNUMBER(MATCH('Rinks for 5 groups'!E23,'Rinks for 5 groups'!$E:$E,0)),"Match",IF(ISNUMBER(MATCH('Rinks for 5 groups'!E23,'Rinks for 5 groups'!$D:$D,0)),"Match",IF(ISNUMBER(MATCH('Rinks for 5 groups'!E23,'Rinks for 5 groups'!$G:$G,0)),"Match",IF(ISNUMBER(MATCH('Rinks for 5 groups'!E23,'Rinks for 5 groups'!$H:$H,0)),"Match",IF(ISNUMBER(MATCH('Rinks for 5 groups'!E23,'Rinks for 5 groups'!$I:$I,0)),"Match",""))))))</f>
        <v/>
      </c>
      <c r="E17" t="str">
        <f>IF(ISNUMBER(MATCH('Rinks for 5 groups'!F23,'Rinks for 5 groups'!F24:F$54,0)),"Match",IF(ISNUMBER(MATCH('Rinks for 5 groups'!F23,'Rinks for 5 groups'!$E:$E,0)),"Match",IF(ISNUMBER(MATCH('Rinks for 5 groups'!F23,'Rinks for 5 groups'!$F:$F,0)),"Match",IF(ISNUMBER(MATCH('Rinks for 5 groups'!F23,'Rinks for 5 groups'!$D:$D,0)),"Match",IF(ISNUMBER(MATCH('Rinks for 5 groups'!F23,'Rinks for 5 groups'!$H:$H,0)),"Match",IF(ISNUMBER(MATCH('Rinks for 5 groups'!F23,'Rinks for 5 groups'!$I:$I,0)),"Match",""))))))</f>
        <v/>
      </c>
      <c r="F17" t="str">
        <f>IF(ISNUMBER(MATCH('Rinks for 5 groups'!G23,'Rinks for 5 groups'!G24:G$54,0)),"Match",IF(ISNUMBER(MATCH('Rinks for 5 groups'!G23,'Rinks for 5 groups'!$E:$E,0)),"Match",IF(ISNUMBER(MATCH('Rinks for 5 groups'!G23,'Rinks for 5 groups'!$F:$F,0)),"Match",IF(ISNUMBER(MATCH('Rinks for 5 groups'!G23,'Rinks for 5 groups'!$G:$G,0)),"Match",IF(ISNUMBER(MATCH('Rinks for 5 groups'!G23,'Rinks for 5 groups'!$D:$D,0)),"Match",IF(ISNUMBER(MATCH('Rinks for 5 groups'!G23,'Rinks for 5 groups'!$I:$I,0)),"Match",""))))))</f>
        <v/>
      </c>
      <c r="G17" t="str">
        <f>IF(ISNUMBER(MATCH('Rinks for 5 groups'!H23,'Rinks for 5 groups'!H24:H$54,0)),"Match",IF(ISNUMBER(MATCH('Rinks for 5 groups'!H23,'Rinks for 5 groups'!$E:$E,0)),"Match",IF(ISNUMBER(MATCH('Rinks for 5 groups'!H23,'Rinks for 5 groups'!$F:$F,0)),"Match",IF(ISNUMBER(MATCH('Rinks for 5 groups'!H23,'Rinks for 5 groups'!$G:$G,0)),"Match",IF(ISNUMBER(MATCH('Rinks for 5 groups'!H23,'Rinks for 5 groups'!$H:$H,0)),"Match",IF(ISNUMBER(MATCH('Rinks for 5 groups'!H23,'Rinks for 5 groups'!$D:$D,0)),"Match",""))))))</f>
        <v/>
      </c>
      <c r="H17" t="str">
        <f>IF(ISNUMBER(MATCH('Rinks for 5 groups'!I23,'Rinks for 5 groups'!H24:AI61,0)),"Match",IF(ISNUMBER(MATCH('Rinks for 5 groups'!I23,'Rinks for 5 groups'!AK:AK,0)),"Match",IF(ISNUMBER(MATCH('Rinks for 5 groups'!I23,'Rinks for 5 groups'!AN:AN,0)),"Match",IF(ISNUMBER(MATCH('Rinks for 5 groups'!I23,'Rinks for 5 groups'!AO:AO,0)),"Match",IF(ISNUMBER(MATCH('Rinks for 5 groups'!I23,'Rinks for 5 groups'!AP:AP,0)),"Match",IF(ISNUMBER(MATCH('Rinks for 5 groups'!I23,'Rinks for 5 groups'!AQ:AQ,0)),"Match",""))))))</f>
        <v>Match</v>
      </c>
    </row>
    <row r="18" spans="2:8">
      <c r="B18" t="str">
        <f>IF(ISNUMBER(MATCH('Rinks for 5 groups'!Q7,'Rinks for 5 groups'!C27:C$54,0)),"Match",IF(ISNUMBER(MATCH('Rinks for 5 groups'!Q7,'Rinks for 5 groups'!$E:$E,0)),"Match",IF(ISNUMBER(MATCH('Rinks for 5 groups'!Q7,'Rinks for 5 groups'!$F:$F,0)),"Match",IF(ISNUMBER(MATCH('Rinks for 5 groups'!Q7,'Rinks for 5 groups'!$G:$G,0)),"Match",IF(ISNUMBER(MATCH('Rinks for 5 groups'!Q7,'Rinks for 5 groups'!$H:$H,0)),"Match",IF(ISNUMBER(MATCH('Rinks for 5 groups'!Q7,'Rinks for 5 groups'!$I:$I,0)),"Match",""))))))</f>
        <v/>
      </c>
      <c r="C18" t="str">
        <f>IF(ISNUMBER(MATCH('Rinks for 5 groups'!R7,'Rinks for 5 groups'!D27:D$54,0)),"Match",IF(ISNUMBER(MATCH('Rinks for 5 groups'!R7,'Rinks for 5 groups'!$D:$D,0)),"Match",IF(ISNUMBER(MATCH('Rinks for 5 groups'!R7,'Rinks for 5 groups'!$F:$F,0)),"Match",IF(ISNUMBER(MATCH('Rinks for 5 groups'!R7,'Rinks for 5 groups'!$G:$G,0)),"Match",IF(ISNUMBER(MATCH('Rinks for 5 groups'!R7,'Rinks for 5 groups'!$H:$H,0)),"Match",IF(ISNUMBER(MATCH('Rinks for 5 groups'!R7,'Rinks for 5 groups'!$I:$I,0)),"Match",""))))))</f>
        <v/>
      </c>
      <c r="D18" t="str">
        <f>IF(ISNUMBER(MATCH('Rinks for 5 groups'!S7,'Rinks for 5 groups'!E27:E$54,0)),"Match",IF(ISNUMBER(MATCH('Rinks for 5 groups'!S7,'Rinks for 5 groups'!$E:$E,0)),"Match",IF(ISNUMBER(MATCH('Rinks for 5 groups'!S7,'Rinks for 5 groups'!$D:$D,0)),"Match",IF(ISNUMBER(MATCH('Rinks for 5 groups'!S7,'Rinks for 5 groups'!$G:$G,0)),"Match",IF(ISNUMBER(MATCH('Rinks for 5 groups'!S7,'Rinks for 5 groups'!$H:$H,0)),"Match",IF(ISNUMBER(MATCH('Rinks for 5 groups'!S7,'Rinks for 5 groups'!$I:$I,0)),"Match",""))))))</f>
        <v/>
      </c>
      <c r="E18" t="str">
        <f>IF(ISNUMBER(MATCH('Rinks for 5 groups'!T7,'Rinks for 5 groups'!F27:F$54,0)),"Match",IF(ISNUMBER(MATCH('Rinks for 5 groups'!T7,'Rinks for 5 groups'!$E:$E,0)),"Match",IF(ISNUMBER(MATCH('Rinks for 5 groups'!T7,'Rinks for 5 groups'!$F:$F,0)),"Match",IF(ISNUMBER(MATCH('Rinks for 5 groups'!T7,'Rinks for 5 groups'!$D:$D,0)),"Match",IF(ISNUMBER(MATCH('Rinks for 5 groups'!T7,'Rinks for 5 groups'!$H:$H,0)),"Match",IF(ISNUMBER(MATCH('Rinks for 5 groups'!T7,'Rinks for 5 groups'!$I:$I,0)),"Match",""))))))</f>
        <v/>
      </c>
      <c r="F18" t="str">
        <f>IF(ISNUMBER(MATCH('Rinks for 5 groups'!U7,'Rinks for 5 groups'!G27:G$54,0)),"Match",IF(ISNUMBER(MATCH('Rinks for 5 groups'!U7,'Rinks for 5 groups'!$E:$E,0)),"Match",IF(ISNUMBER(MATCH('Rinks for 5 groups'!U7,'Rinks for 5 groups'!$F:$F,0)),"Match",IF(ISNUMBER(MATCH('Rinks for 5 groups'!U7,'Rinks for 5 groups'!$G:$G,0)),"Match",IF(ISNUMBER(MATCH('Rinks for 5 groups'!U7,'Rinks for 5 groups'!$D:$D,0)),"Match",IF(ISNUMBER(MATCH('Rinks for 5 groups'!U7,'Rinks for 5 groups'!$I:$I,0)),"Match",""))))))</f>
        <v/>
      </c>
      <c r="G18" t="str">
        <f>IF(ISNUMBER(MATCH('Rinks for 5 groups'!V7,'Rinks for 5 groups'!H27:H$54,0)),"Match",IF(ISNUMBER(MATCH('Rinks for 5 groups'!V7,'Rinks for 5 groups'!$E:$E,0)),"Match",IF(ISNUMBER(MATCH('Rinks for 5 groups'!V7,'Rinks for 5 groups'!$F:$F,0)),"Match",IF(ISNUMBER(MATCH('Rinks for 5 groups'!V7,'Rinks for 5 groups'!$G:$G,0)),"Match",IF(ISNUMBER(MATCH('Rinks for 5 groups'!V7,'Rinks for 5 groups'!$H:$H,0)),"Match",IF(ISNUMBER(MATCH('Rinks for 5 groups'!V7,'Rinks for 5 groups'!$D:$D,0)),"Match",""))))))</f>
        <v/>
      </c>
      <c r="H18" t="str">
        <f>IF(ISNUMBER(MATCH('Rinks for 5 groups'!I24,'Rinks for 5 groups'!H25:AI62,0)),"Match",IF(ISNUMBER(MATCH('Rinks for 5 groups'!I24,'Rinks for 5 groups'!AK:AK,0)),"Match",IF(ISNUMBER(MATCH('Rinks for 5 groups'!I24,'Rinks for 5 groups'!AN:AN,0)),"Match",IF(ISNUMBER(MATCH('Rinks for 5 groups'!I24,'Rinks for 5 groups'!AO:AO,0)),"Match",IF(ISNUMBER(MATCH('Rinks for 5 groups'!I24,'Rinks for 5 groups'!AP:AP,0)),"Match",IF(ISNUMBER(MATCH('Rinks for 5 groups'!I24,'Rinks for 5 groups'!AQ:AQ,0)),"Match",""))))))</f>
        <v>Match</v>
      </c>
    </row>
    <row r="19" spans="2:8">
      <c r="B19" t="str">
        <f>IF(ISNUMBER(MATCH('Rinks for 5 groups'!Q8,'Rinks for 5 groups'!C27:C$54,0)),"Match",IF(ISNUMBER(MATCH('Rinks for 5 groups'!Q8,'Rinks for 5 groups'!$E:$E,0)),"Match",IF(ISNUMBER(MATCH('Rinks for 5 groups'!Q8,'Rinks for 5 groups'!$F:$F,0)),"Match",IF(ISNUMBER(MATCH('Rinks for 5 groups'!Q8,'Rinks for 5 groups'!$G:$G,0)),"Match",IF(ISNUMBER(MATCH('Rinks for 5 groups'!Q8,'Rinks for 5 groups'!$H:$H,0)),"Match",IF(ISNUMBER(MATCH('Rinks for 5 groups'!Q8,'Rinks for 5 groups'!$I:$I,0)),"Match",""))))))</f>
        <v/>
      </c>
      <c r="C19" t="str">
        <f>IF(ISNUMBER(MATCH('Rinks for 5 groups'!R8,'Rinks for 5 groups'!D27:D$54,0)),"Match",IF(ISNUMBER(MATCH('Rinks for 5 groups'!R8,'Rinks for 5 groups'!$D:$D,0)),"Match",IF(ISNUMBER(MATCH('Rinks for 5 groups'!R8,'Rinks for 5 groups'!$F:$F,0)),"Match",IF(ISNUMBER(MATCH('Rinks for 5 groups'!R8,'Rinks for 5 groups'!$G:$G,0)),"Match",IF(ISNUMBER(MATCH('Rinks for 5 groups'!R8,'Rinks for 5 groups'!$H:$H,0)),"Match",IF(ISNUMBER(MATCH('Rinks for 5 groups'!R8,'Rinks for 5 groups'!$I:$I,0)),"Match",""))))))</f>
        <v/>
      </c>
      <c r="D19" t="str">
        <f>IF(ISNUMBER(MATCH('Rinks for 5 groups'!S8,'Rinks for 5 groups'!E27:E$54,0)),"Match",IF(ISNUMBER(MATCH('Rinks for 5 groups'!S8,'Rinks for 5 groups'!$E:$E,0)),"Match",IF(ISNUMBER(MATCH('Rinks for 5 groups'!S8,'Rinks for 5 groups'!$D:$D,0)),"Match",IF(ISNUMBER(MATCH('Rinks for 5 groups'!S8,'Rinks for 5 groups'!$G:$G,0)),"Match",IF(ISNUMBER(MATCH('Rinks for 5 groups'!S8,'Rinks for 5 groups'!$H:$H,0)),"Match",IF(ISNUMBER(MATCH('Rinks for 5 groups'!S8,'Rinks for 5 groups'!$I:$I,0)),"Match",""))))))</f>
        <v/>
      </c>
      <c r="E19" t="str">
        <f>IF(ISNUMBER(MATCH('Rinks for 5 groups'!T8,'Rinks for 5 groups'!F27:F$54,0)),"Match",IF(ISNUMBER(MATCH('Rinks for 5 groups'!T8,'Rinks for 5 groups'!$E:$E,0)),"Match",IF(ISNUMBER(MATCH('Rinks for 5 groups'!T8,'Rinks for 5 groups'!$F:$F,0)),"Match",IF(ISNUMBER(MATCH('Rinks for 5 groups'!T8,'Rinks for 5 groups'!$D:$D,0)),"Match",IF(ISNUMBER(MATCH('Rinks for 5 groups'!T8,'Rinks for 5 groups'!$H:$H,0)),"Match",IF(ISNUMBER(MATCH('Rinks for 5 groups'!T8,'Rinks for 5 groups'!$I:$I,0)),"Match",""))))))</f>
        <v/>
      </c>
      <c r="F19" t="str">
        <f>IF(ISNUMBER(MATCH('Rinks for 5 groups'!U8,'Rinks for 5 groups'!G27:G$54,0)),"Match",IF(ISNUMBER(MATCH('Rinks for 5 groups'!U8,'Rinks for 5 groups'!$E:$E,0)),"Match",IF(ISNUMBER(MATCH('Rinks for 5 groups'!U8,'Rinks for 5 groups'!$F:$F,0)),"Match",IF(ISNUMBER(MATCH('Rinks for 5 groups'!U8,'Rinks for 5 groups'!$G:$G,0)),"Match",IF(ISNUMBER(MATCH('Rinks for 5 groups'!U8,'Rinks for 5 groups'!$D:$D,0)),"Match",IF(ISNUMBER(MATCH('Rinks for 5 groups'!U8,'Rinks for 5 groups'!$I:$I,0)),"Match",""))))))</f>
        <v/>
      </c>
      <c r="G19" t="str">
        <f>IF(ISNUMBER(MATCH('Rinks for 5 groups'!V8,'Rinks for 5 groups'!H27:H$54,0)),"Match",IF(ISNUMBER(MATCH('Rinks for 5 groups'!V8,'Rinks for 5 groups'!$E:$E,0)),"Match",IF(ISNUMBER(MATCH('Rinks for 5 groups'!V8,'Rinks for 5 groups'!$F:$F,0)),"Match",IF(ISNUMBER(MATCH('Rinks for 5 groups'!V8,'Rinks for 5 groups'!$G:$G,0)),"Match",IF(ISNUMBER(MATCH('Rinks for 5 groups'!V8,'Rinks for 5 groups'!$H:$H,0)),"Match",IF(ISNUMBER(MATCH('Rinks for 5 groups'!V8,'Rinks for 5 groups'!$D:$D,0)),"Match",""))))))</f>
        <v/>
      </c>
      <c r="H19" t="str">
        <f>IF(ISNUMBER(MATCH('Rinks for 5 groups'!I25,'Rinks for 5 groups'!J26:AK63,0)),"Match",IF(ISNUMBER(MATCH('Rinks for 5 groups'!I25,'Rinks for 5 groups'!AK:AK,0)),"Match",IF(ISNUMBER(MATCH('Rinks for 5 groups'!I25,'Rinks for 5 groups'!AN:AN,0)),"Match",IF(ISNUMBER(MATCH('Rinks for 5 groups'!I25,'Rinks for 5 groups'!AO:AO,0)),"Match",IF(ISNUMBER(MATCH('Rinks for 5 groups'!I25,'Rinks for 5 groups'!AP:AP,0)),"Match",IF(ISNUMBER(MATCH('Rinks for 5 groups'!I25,'Rinks for 5 groups'!AQ:AQ,0)),"Match",""))))))</f>
        <v>Match</v>
      </c>
    </row>
    <row r="20" spans="2:8">
      <c r="B20" t="str">
        <f>IF(ISNUMBER(MATCH('Rinks for 5 groups'!Q10,'Rinks for 5 groups'!C27:C$54,0)),"Match",IF(ISNUMBER(MATCH('Rinks for 5 groups'!Q10,'Rinks for 5 groups'!$E:$E,0)),"Match",IF(ISNUMBER(MATCH('Rinks for 5 groups'!Q10,'Rinks for 5 groups'!$F:$F,0)),"Match",IF(ISNUMBER(MATCH('Rinks for 5 groups'!Q10,'Rinks for 5 groups'!$G:$G,0)),"Match",IF(ISNUMBER(MATCH('Rinks for 5 groups'!Q10,'Rinks for 5 groups'!$H:$H,0)),"Match",IF(ISNUMBER(MATCH('Rinks for 5 groups'!Q10,'Rinks for 5 groups'!$I:$I,0)),"Match",""))))))</f>
        <v/>
      </c>
      <c r="C20" t="str">
        <f>IF(ISNUMBER(MATCH('Rinks for 5 groups'!R10,'Rinks for 5 groups'!D27:D$54,0)),"Match",IF(ISNUMBER(MATCH('Rinks for 5 groups'!R10,'Rinks for 5 groups'!$D:$D,0)),"Match",IF(ISNUMBER(MATCH('Rinks for 5 groups'!R10,'Rinks for 5 groups'!$F:$F,0)),"Match",IF(ISNUMBER(MATCH('Rinks for 5 groups'!R10,'Rinks for 5 groups'!$G:$G,0)),"Match",IF(ISNUMBER(MATCH('Rinks for 5 groups'!R10,'Rinks for 5 groups'!$H:$H,0)),"Match",IF(ISNUMBER(MATCH('Rinks for 5 groups'!R10,'Rinks for 5 groups'!$I:$I,0)),"Match",""))))))</f>
        <v/>
      </c>
      <c r="D20" t="str">
        <f>IF(ISNUMBER(MATCH('Rinks for 5 groups'!S10,'Rinks for 5 groups'!E27:E$54,0)),"Match",IF(ISNUMBER(MATCH('Rinks for 5 groups'!S10,'Rinks for 5 groups'!$E:$E,0)),"Match",IF(ISNUMBER(MATCH('Rinks for 5 groups'!S10,'Rinks for 5 groups'!$D:$D,0)),"Match",IF(ISNUMBER(MATCH('Rinks for 5 groups'!S10,'Rinks for 5 groups'!$G:$G,0)),"Match",IF(ISNUMBER(MATCH('Rinks for 5 groups'!S10,'Rinks for 5 groups'!$H:$H,0)),"Match",IF(ISNUMBER(MATCH('Rinks for 5 groups'!S10,'Rinks for 5 groups'!$I:$I,0)),"Match",""))))))</f>
        <v/>
      </c>
      <c r="E20" t="str">
        <f>IF(ISNUMBER(MATCH('Rinks for 5 groups'!T10,'Rinks for 5 groups'!F27:F$54,0)),"Match",IF(ISNUMBER(MATCH('Rinks for 5 groups'!T10,'Rinks for 5 groups'!$E:$E,0)),"Match",IF(ISNUMBER(MATCH('Rinks for 5 groups'!T10,'Rinks for 5 groups'!$F:$F,0)),"Match",IF(ISNUMBER(MATCH('Rinks for 5 groups'!T10,'Rinks for 5 groups'!$D:$D,0)),"Match",IF(ISNUMBER(MATCH('Rinks for 5 groups'!T10,'Rinks for 5 groups'!$H:$H,0)),"Match",IF(ISNUMBER(MATCH('Rinks for 5 groups'!T10,'Rinks for 5 groups'!$I:$I,0)),"Match",""))))))</f>
        <v/>
      </c>
      <c r="F20" t="str">
        <f>IF(ISNUMBER(MATCH('Rinks for 5 groups'!U10,'Rinks for 5 groups'!G27:G$54,0)),"Match",IF(ISNUMBER(MATCH('Rinks for 5 groups'!U10,'Rinks for 5 groups'!$E:$E,0)),"Match",IF(ISNUMBER(MATCH('Rinks for 5 groups'!U10,'Rinks for 5 groups'!$F:$F,0)),"Match",IF(ISNUMBER(MATCH('Rinks for 5 groups'!U10,'Rinks for 5 groups'!$G:$G,0)),"Match",IF(ISNUMBER(MATCH('Rinks for 5 groups'!U10,'Rinks for 5 groups'!$D:$D,0)),"Match",IF(ISNUMBER(MATCH('Rinks for 5 groups'!U10,'Rinks for 5 groups'!$I:$I,0)),"Match",""))))))</f>
        <v/>
      </c>
      <c r="G20" t="str">
        <f>IF(ISNUMBER(MATCH('Rinks for 5 groups'!V10,'Rinks for 5 groups'!H27:H$54,0)),"Match",IF(ISNUMBER(MATCH('Rinks for 5 groups'!V10,'Rinks for 5 groups'!$E:$E,0)),"Match",IF(ISNUMBER(MATCH('Rinks for 5 groups'!V10,'Rinks for 5 groups'!$F:$F,0)),"Match",IF(ISNUMBER(MATCH('Rinks for 5 groups'!V10,'Rinks for 5 groups'!$G:$G,0)),"Match",IF(ISNUMBER(MATCH('Rinks for 5 groups'!V10,'Rinks for 5 groups'!$H:$H,0)),"Match",IF(ISNUMBER(MATCH('Rinks for 5 groups'!V10,'Rinks for 5 groups'!$D:$D,0)),"Match",""))))))</f>
        <v/>
      </c>
      <c r="H20" t="str">
        <f>IF(ISNUMBER(MATCH('Rinks for 5 groups'!I26,'Rinks for 5 groups'!J27:AK64,0)),"Match",IF(ISNUMBER(MATCH('Rinks for 5 groups'!I26,'Rinks for 5 groups'!AK:AK,0)),"Match",IF(ISNUMBER(MATCH('Rinks for 5 groups'!I26,'Rinks for 5 groups'!AN:AN,0)),"Match",IF(ISNUMBER(MATCH('Rinks for 5 groups'!I26,'Rinks for 5 groups'!AO:AO,0)),"Match",IF(ISNUMBER(MATCH('Rinks for 5 groups'!I26,'Rinks for 5 groups'!AP:AP,0)),"Match",IF(ISNUMBER(MATCH('Rinks for 5 groups'!I26,'Rinks for 5 groups'!AQ:AQ,0)),"Match",""))))))</f>
        <v>Match</v>
      </c>
    </row>
    <row r="21" spans="2:8">
      <c r="B21" t="str">
        <f>IF(ISNUMBER(MATCH('Rinks for 5 groups'!Q11,'Rinks for 5 groups'!C28:C$54,0)),"Match",IF(ISNUMBER(MATCH('Rinks for 5 groups'!Q11,'Rinks for 5 groups'!$E:$E,0)),"Match",IF(ISNUMBER(MATCH('Rinks for 5 groups'!Q11,'Rinks for 5 groups'!$F:$F,0)),"Match",IF(ISNUMBER(MATCH('Rinks for 5 groups'!Q11,'Rinks for 5 groups'!$G:$G,0)),"Match",IF(ISNUMBER(MATCH('Rinks for 5 groups'!Q11,'Rinks for 5 groups'!$H:$H,0)),"Match",IF(ISNUMBER(MATCH('Rinks for 5 groups'!Q11,'Rinks for 5 groups'!$I:$I,0)),"Match",""))))))</f>
        <v/>
      </c>
      <c r="C21" t="str">
        <f>IF(ISNUMBER(MATCH('Rinks for 5 groups'!R11,'Rinks for 5 groups'!D28:D$54,0)),"Match",IF(ISNUMBER(MATCH('Rinks for 5 groups'!R11,'Rinks for 5 groups'!$D:$D,0)),"Match",IF(ISNUMBER(MATCH('Rinks for 5 groups'!R11,'Rinks for 5 groups'!$F:$F,0)),"Match",IF(ISNUMBER(MATCH('Rinks for 5 groups'!R11,'Rinks for 5 groups'!$G:$G,0)),"Match",IF(ISNUMBER(MATCH('Rinks for 5 groups'!R11,'Rinks for 5 groups'!$H:$H,0)),"Match",IF(ISNUMBER(MATCH('Rinks for 5 groups'!R11,'Rinks for 5 groups'!$I:$I,0)),"Match",""))))))</f>
        <v/>
      </c>
      <c r="D21" t="str">
        <f>IF(ISNUMBER(MATCH('Rinks for 5 groups'!S11,'Rinks for 5 groups'!E28:E$54,0)),"Match",IF(ISNUMBER(MATCH('Rinks for 5 groups'!S11,'Rinks for 5 groups'!$E:$E,0)),"Match",IF(ISNUMBER(MATCH('Rinks for 5 groups'!S11,'Rinks for 5 groups'!$D:$D,0)),"Match",IF(ISNUMBER(MATCH('Rinks for 5 groups'!S11,'Rinks for 5 groups'!$G:$G,0)),"Match",IF(ISNUMBER(MATCH('Rinks for 5 groups'!S11,'Rinks for 5 groups'!$H:$H,0)),"Match",IF(ISNUMBER(MATCH('Rinks for 5 groups'!S11,'Rinks for 5 groups'!$I:$I,0)),"Match",""))))))</f>
        <v/>
      </c>
      <c r="E21" t="str">
        <f>IF(ISNUMBER(MATCH('Rinks for 5 groups'!T11,'Rinks for 5 groups'!F28:F$54,0)),"Match",IF(ISNUMBER(MATCH('Rinks for 5 groups'!T11,'Rinks for 5 groups'!$E:$E,0)),"Match",IF(ISNUMBER(MATCH('Rinks for 5 groups'!T11,'Rinks for 5 groups'!$F:$F,0)),"Match",IF(ISNUMBER(MATCH('Rinks for 5 groups'!T11,'Rinks for 5 groups'!$D:$D,0)),"Match",IF(ISNUMBER(MATCH('Rinks for 5 groups'!T11,'Rinks for 5 groups'!$H:$H,0)),"Match",IF(ISNUMBER(MATCH('Rinks for 5 groups'!T11,'Rinks for 5 groups'!$I:$I,0)),"Match",""))))))</f>
        <v/>
      </c>
      <c r="F21" t="str">
        <f>IF(ISNUMBER(MATCH('Rinks for 5 groups'!U11,'Rinks for 5 groups'!G28:G$54,0)),"Match",IF(ISNUMBER(MATCH('Rinks for 5 groups'!U11,'Rinks for 5 groups'!$E:$E,0)),"Match",IF(ISNUMBER(MATCH('Rinks for 5 groups'!U11,'Rinks for 5 groups'!$F:$F,0)),"Match",IF(ISNUMBER(MATCH('Rinks for 5 groups'!U11,'Rinks for 5 groups'!$G:$G,0)),"Match",IF(ISNUMBER(MATCH('Rinks for 5 groups'!U11,'Rinks for 5 groups'!$D:$D,0)),"Match",IF(ISNUMBER(MATCH('Rinks for 5 groups'!U11,'Rinks for 5 groups'!$I:$I,0)),"Match",""))))))</f>
        <v/>
      </c>
      <c r="G21" t="str">
        <f>IF(ISNUMBER(MATCH('Rinks for 5 groups'!V11,'Rinks for 5 groups'!H28:H$54,0)),"Match",IF(ISNUMBER(MATCH('Rinks for 5 groups'!V11,'Rinks for 5 groups'!$E:$E,0)),"Match",IF(ISNUMBER(MATCH('Rinks for 5 groups'!V11,'Rinks for 5 groups'!$F:$F,0)),"Match",IF(ISNUMBER(MATCH('Rinks for 5 groups'!V11,'Rinks for 5 groups'!$G:$G,0)),"Match",IF(ISNUMBER(MATCH('Rinks for 5 groups'!V11,'Rinks for 5 groups'!$H:$H,0)),"Match",IF(ISNUMBER(MATCH('Rinks for 5 groups'!V11,'Rinks for 5 groups'!$D:$D,0)),"Match",""))))))</f>
        <v/>
      </c>
      <c r="H21" t="str">
        <f>IF(ISNUMBER(MATCH('Rinks for 5 groups'!I27,'Rinks for 5 groups'!J28:AK65,0)),"Match",IF(ISNUMBER(MATCH('Rinks for 5 groups'!I27,'Rinks for 5 groups'!AK:AK,0)),"Match",IF(ISNUMBER(MATCH('Rinks for 5 groups'!I27,'Rinks for 5 groups'!AN:AN,0)),"Match",IF(ISNUMBER(MATCH('Rinks for 5 groups'!I27,'Rinks for 5 groups'!AO:AO,0)),"Match",IF(ISNUMBER(MATCH('Rinks for 5 groups'!I27,'Rinks for 5 groups'!AP:AP,0)),"Match",IF(ISNUMBER(MATCH('Rinks for 5 groups'!I27,'Rinks for 5 groups'!AQ:AQ,0)),"Match",""))))))</f>
        <v>Match</v>
      </c>
    </row>
    <row r="22" spans="2:8">
      <c r="B22" t="str">
        <f>IF(ISNUMBER(MATCH('Rinks for 5 groups'!Q12,'Rinks for 5 groups'!C30:C$54,0)),"Match",IF(ISNUMBER(MATCH('Rinks for 5 groups'!Q12,'Rinks for 5 groups'!$E:$E,0)),"Match",IF(ISNUMBER(MATCH('Rinks for 5 groups'!Q12,'Rinks for 5 groups'!$F:$F,0)),"Match",IF(ISNUMBER(MATCH('Rinks for 5 groups'!Q12,'Rinks for 5 groups'!$G:$G,0)),"Match",IF(ISNUMBER(MATCH('Rinks for 5 groups'!Q12,'Rinks for 5 groups'!$H:$H,0)),"Match",IF(ISNUMBER(MATCH('Rinks for 5 groups'!Q12,'Rinks for 5 groups'!$I:$I,0)),"Match",""))))))</f>
        <v/>
      </c>
      <c r="C22" t="str">
        <f>IF(ISNUMBER(MATCH('Rinks for 5 groups'!R12,'Rinks for 5 groups'!D30:D$54,0)),"Match",IF(ISNUMBER(MATCH('Rinks for 5 groups'!R12,'Rinks for 5 groups'!$D:$D,0)),"Match",IF(ISNUMBER(MATCH('Rinks for 5 groups'!R12,'Rinks for 5 groups'!$F:$F,0)),"Match",IF(ISNUMBER(MATCH('Rinks for 5 groups'!R12,'Rinks for 5 groups'!$G:$G,0)),"Match",IF(ISNUMBER(MATCH('Rinks for 5 groups'!R12,'Rinks for 5 groups'!$H:$H,0)),"Match",IF(ISNUMBER(MATCH('Rinks for 5 groups'!R12,'Rinks for 5 groups'!$I:$I,0)),"Match",""))))))</f>
        <v/>
      </c>
      <c r="D22" t="str">
        <f>IF(ISNUMBER(MATCH('Rinks for 5 groups'!S12,'Rinks for 5 groups'!E30:E$54,0)),"Match",IF(ISNUMBER(MATCH('Rinks for 5 groups'!S12,'Rinks for 5 groups'!$E:$E,0)),"Match",IF(ISNUMBER(MATCH('Rinks for 5 groups'!S12,'Rinks for 5 groups'!$D:$D,0)),"Match",IF(ISNUMBER(MATCH('Rinks for 5 groups'!S12,'Rinks for 5 groups'!$G:$G,0)),"Match",IF(ISNUMBER(MATCH('Rinks for 5 groups'!S12,'Rinks for 5 groups'!$H:$H,0)),"Match",IF(ISNUMBER(MATCH('Rinks for 5 groups'!S12,'Rinks for 5 groups'!$I:$I,0)),"Match",""))))))</f>
        <v/>
      </c>
      <c r="E22" t="str">
        <f>IF(ISNUMBER(MATCH('Rinks for 5 groups'!T12,'Rinks for 5 groups'!F30:F$54,0)),"Match",IF(ISNUMBER(MATCH('Rinks for 5 groups'!T12,'Rinks for 5 groups'!$E:$E,0)),"Match",IF(ISNUMBER(MATCH('Rinks for 5 groups'!T12,'Rinks for 5 groups'!$F:$F,0)),"Match",IF(ISNUMBER(MATCH('Rinks for 5 groups'!T12,'Rinks for 5 groups'!$D:$D,0)),"Match",IF(ISNUMBER(MATCH('Rinks for 5 groups'!T12,'Rinks for 5 groups'!$H:$H,0)),"Match",IF(ISNUMBER(MATCH('Rinks for 5 groups'!T12,'Rinks for 5 groups'!$I:$I,0)),"Match",""))))))</f>
        <v/>
      </c>
      <c r="F22" t="str">
        <f>IF(ISNUMBER(MATCH('Rinks for 5 groups'!U12,'Rinks for 5 groups'!G30:G$54,0)),"Match",IF(ISNUMBER(MATCH('Rinks for 5 groups'!U12,'Rinks for 5 groups'!$E:$E,0)),"Match",IF(ISNUMBER(MATCH('Rinks for 5 groups'!U12,'Rinks for 5 groups'!$F:$F,0)),"Match",IF(ISNUMBER(MATCH('Rinks for 5 groups'!U12,'Rinks for 5 groups'!$G:$G,0)),"Match",IF(ISNUMBER(MATCH('Rinks for 5 groups'!U12,'Rinks for 5 groups'!$D:$D,0)),"Match",IF(ISNUMBER(MATCH('Rinks for 5 groups'!U12,'Rinks for 5 groups'!$I:$I,0)),"Match",""))))))</f>
        <v/>
      </c>
      <c r="G22" t="str">
        <f>IF(ISNUMBER(MATCH('Rinks for 5 groups'!V12,'Rinks for 5 groups'!H30:H$54,0)),"Match",IF(ISNUMBER(MATCH('Rinks for 5 groups'!V12,'Rinks for 5 groups'!$E:$E,0)),"Match",IF(ISNUMBER(MATCH('Rinks for 5 groups'!V12,'Rinks for 5 groups'!$F:$F,0)),"Match",IF(ISNUMBER(MATCH('Rinks for 5 groups'!V12,'Rinks for 5 groups'!$G:$G,0)),"Match",IF(ISNUMBER(MATCH('Rinks for 5 groups'!V12,'Rinks for 5 groups'!$H:$H,0)),"Match",IF(ISNUMBER(MATCH('Rinks for 5 groups'!V12,'Rinks for 5 groups'!$D:$D,0)),"Match",""))))))</f>
        <v/>
      </c>
      <c r="H22" t="str">
        <f>IF(ISNUMBER(MATCH('Rinks for 5 groups'!I28,'Rinks for 5 groups'!J29:AK66,0)),"Match",IF(ISNUMBER(MATCH('Rinks for 5 groups'!I28,'Rinks for 5 groups'!AK:AK,0)),"Match",IF(ISNUMBER(MATCH('Rinks for 5 groups'!I28,'Rinks for 5 groups'!AN:AN,0)),"Match",IF(ISNUMBER(MATCH('Rinks for 5 groups'!I28,'Rinks for 5 groups'!AO:AO,0)),"Match",IF(ISNUMBER(MATCH('Rinks for 5 groups'!I28,'Rinks for 5 groups'!AP:AP,0)),"Match",IF(ISNUMBER(MATCH('Rinks for 5 groups'!I28,'Rinks for 5 groups'!AQ:AQ,0)),"Match",""))))))</f>
        <v>Match</v>
      </c>
    </row>
    <row r="23" spans="2:8">
      <c r="B23" t="str">
        <f>IF(ISNUMBER(MATCH('Rinks for 5 groups'!Q14,'Rinks for 5 groups'!C30:C$54,0)),"Match",IF(ISNUMBER(MATCH('Rinks for 5 groups'!Q14,'Rinks for 5 groups'!$E:$E,0)),"Match",IF(ISNUMBER(MATCH('Rinks for 5 groups'!Q14,'Rinks for 5 groups'!$F:$F,0)),"Match",IF(ISNUMBER(MATCH('Rinks for 5 groups'!Q14,'Rinks for 5 groups'!$G:$G,0)),"Match",IF(ISNUMBER(MATCH('Rinks for 5 groups'!Q14,'Rinks for 5 groups'!$H:$H,0)),"Match",IF(ISNUMBER(MATCH('Rinks for 5 groups'!Q14,'Rinks for 5 groups'!$I:$I,0)),"Match",""))))))</f>
        <v/>
      </c>
      <c r="C23" t="str">
        <f>IF(ISNUMBER(MATCH('Rinks for 5 groups'!R14,'Rinks for 5 groups'!D30:D$54,0)),"Match",IF(ISNUMBER(MATCH('Rinks for 5 groups'!R14,'Rinks for 5 groups'!$D:$D,0)),"Match",IF(ISNUMBER(MATCH('Rinks for 5 groups'!R14,'Rinks for 5 groups'!$F:$F,0)),"Match",IF(ISNUMBER(MATCH('Rinks for 5 groups'!R14,'Rinks for 5 groups'!$G:$G,0)),"Match",IF(ISNUMBER(MATCH('Rinks for 5 groups'!R14,'Rinks for 5 groups'!$H:$H,0)),"Match",IF(ISNUMBER(MATCH('Rinks for 5 groups'!R14,'Rinks for 5 groups'!$I:$I,0)),"Match",""))))))</f>
        <v/>
      </c>
      <c r="D23" t="str">
        <f>IF(ISNUMBER(MATCH('Rinks for 5 groups'!S14,'Rinks for 5 groups'!E30:E$54,0)),"Match",IF(ISNUMBER(MATCH('Rinks for 5 groups'!S14,'Rinks for 5 groups'!$E:$E,0)),"Match",IF(ISNUMBER(MATCH('Rinks for 5 groups'!S14,'Rinks for 5 groups'!$D:$D,0)),"Match",IF(ISNUMBER(MATCH('Rinks for 5 groups'!S14,'Rinks for 5 groups'!$G:$G,0)),"Match",IF(ISNUMBER(MATCH('Rinks for 5 groups'!S14,'Rinks for 5 groups'!$H:$H,0)),"Match",IF(ISNUMBER(MATCH('Rinks for 5 groups'!S14,'Rinks for 5 groups'!$I:$I,0)),"Match",""))))))</f>
        <v/>
      </c>
      <c r="E23" t="str">
        <f>IF(ISNUMBER(MATCH('Rinks for 5 groups'!T14,'Rinks for 5 groups'!F30:F$54,0)),"Match",IF(ISNUMBER(MATCH('Rinks for 5 groups'!T14,'Rinks for 5 groups'!$E:$E,0)),"Match",IF(ISNUMBER(MATCH('Rinks for 5 groups'!T14,'Rinks for 5 groups'!$F:$F,0)),"Match",IF(ISNUMBER(MATCH('Rinks for 5 groups'!T14,'Rinks for 5 groups'!$D:$D,0)),"Match",IF(ISNUMBER(MATCH('Rinks for 5 groups'!T14,'Rinks for 5 groups'!$H:$H,0)),"Match",IF(ISNUMBER(MATCH('Rinks for 5 groups'!T14,'Rinks for 5 groups'!$I:$I,0)),"Match",""))))))</f>
        <v/>
      </c>
      <c r="F23" t="str">
        <f>IF(ISNUMBER(MATCH('Rinks for 5 groups'!U14,'Rinks for 5 groups'!G30:G$54,0)),"Match",IF(ISNUMBER(MATCH('Rinks for 5 groups'!U14,'Rinks for 5 groups'!$E:$E,0)),"Match",IF(ISNUMBER(MATCH('Rinks for 5 groups'!U14,'Rinks for 5 groups'!$F:$F,0)),"Match",IF(ISNUMBER(MATCH('Rinks for 5 groups'!U14,'Rinks for 5 groups'!$G:$G,0)),"Match",IF(ISNUMBER(MATCH('Rinks for 5 groups'!U14,'Rinks for 5 groups'!$D:$D,0)),"Match",IF(ISNUMBER(MATCH('Rinks for 5 groups'!U14,'Rinks for 5 groups'!$I:$I,0)),"Match",""))))))</f>
        <v/>
      </c>
      <c r="G23" t="str">
        <f>IF(ISNUMBER(MATCH('Rinks for 5 groups'!V14,'Rinks for 5 groups'!H30:H$54,0)),"Match",IF(ISNUMBER(MATCH('Rinks for 5 groups'!V14,'Rinks for 5 groups'!$E:$E,0)),"Match",IF(ISNUMBER(MATCH('Rinks for 5 groups'!V14,'Rinks for 5 groups'!$F:$F,0)),"Match",IF(ISNUMBER(MATCH('Rinks for 5 groups'!V14,'Rinks for 5 groups'!$G:$G,0)),"Match",IF(ISNUMBER(MATCH('Rinks for 5 groups'!V14,'Rinks for 5 groups'!$H:$H,0)),"Match",IF(ISNUMBER(MATCH('Rinks for 5 groups'!V14,'Rinks for 5 groups'!$D:$D,0)),"Match",""))))))</f>
        <v/>
      </c>
      <c r="H23" t="str">
        <f>IF(ISNUMBER(MATCH('Rinks for 5 groups'!I29,'Rinks for 5 groups'!J30:AK67,0)),"Match",IF(ISNUMBER(MATCH('Rinks for 5 groups'!I29,'Rinks for 5 groups'!AK:AK,0)),"Match",IF(ISNUMBER(MATCH('Rinks for 5 groups'!I29,'Rinks for 5 groups'!AN:AN,0)),"Match",IF(ISNUMBER(MATCH('Rinks for 5 groups'!I29,'Rinks for 5 groups'!AO:AO,0)),"Match",IF(ISNUMBER(MATCH('Rinks for 5 groups'!I29,'Rinks for 5 groups'!AP:AP,0)),"Match",IF(ISNUMBER(MATCH('Rinks for 5 groups'!I29,'Rinks for 5 groups'!AQ:AQ,0)),"Match",""))))))</f>
        <v>Match</v>
      </c>
    </row>
    <row r="24" spans="2:8">
      <c r="B24" t="str">
        <f>IF(ISNUMBER(MATCH('Rinks for 5 groups'!Q15,'Rinks for 5 groups'!C31:C$54,0)),"Match",IF(ISNUMBER(MATCH('Rinks for 5 groups'!Q15,'Rinks for 5 groups'!$E:$E,0)),"Match",IF(ISNUMBER(MATCH('Rinks for 5 groups'!Q15,'Rinks for 5 groups'!$F:$F,0)),"Match",IF(ISNUMBER(MATCH('Rinks for 5 groups'!Q15,'Rinks for 5 groups'!$G:$G,0)),"Match",IF(ISNUMBER(MATCH('Rinks for 5 groups'!Q15,'Rinks for 5 groups'!$H:$H,0)),"Match",IF(ISNUMBER(MATCH('Rinks for 5 groups'!Q15,'Rinks for 5 groups'!$I:$I,0)),"Match",""))))))</f>
        <v/>
      </c>
      <c r="C24" t="str">
        <f>IF(ISNUMBER(MATCH('Rinks for 5 groups'!R15,'Rinks for 5 groups'!D31:D$54,0)),"Match",IF(ISNUMBER(MATCH('Rinks for 5 groups'!R15,'Rinks for 5 groups'!$D:$D,0)),"Match",IF(ISNUMBER(MATCH('Rinks for 5 groups'!R15,'Rinks for 5 groups'!$F:$F,0)),"Match",IF(ISNUMBER(MATCH('Rinks for 5 groups'!R15,'Rinks for 5 groups'!$G:$G,0)),"Match",IF(ISNUMBER(MATCH('Rinks for 5 groups'!R15,'Rinks for 5 groups'!$H:$H,0)),"Match",IF(ISNUMBER(MATCH('Rinks for 5 groups'!R15,'Rinks for 5 groups'!$I:$I,0)),"Match",""))))))</f>
        <v/>
      </c>
      <c r="D24" t="str">
        <f>IF(ISNUMBER(MATCH('Rinks for 5 groups'!S15,'Rinks for 5 groups'!E31:E$54,0)),"Match",IF(ISNUMBER(MATCH('Rinks for 5 groups'!S15,'Rinks for 5 groups'!$E:$E,0)),"Match",IF(ISNUMBER(MATCH('Rinks for 5 groups'!S15,'Rinks for 5 groups'!$D:$D,0)),"Match",IF(ISNUMBER(MATCH('Rinks for 5 groups'!S15,'Rinks for 5 groups'!$G:$G,0)),"Match",IF(ISNUMBER(MATCH('Rinks for 5 groups'!S15,'Rinks for 5 groups'!$H:$H,0)),"Match",IF(ISNUMBER(MATCH('Rinks for 5 groups'!S15,'Rinks for 5 groups'!$I:$I,0)),"Match",""))))))</f>
        <v/>
      </c>
      <c r="E24" t="str">
        <f>IF(ISNUMBER(MATCH('Rinks for 5 groups'!T15,'Rinks for 5 groups'!F31:F$54,0)),"Match",IF(ISNUMBER(MATCH('Rinks for 5 groups'!T15,'Rinks for 5 groups'!$E:$E,0)),"Match",IF(ISNUMBER(MATCH('Rinks for 5 groups'!T15,'Rinks for 5 groups'!$F:$F,0)),"Match",IF(ISNUMBER(MATCH('Rinks for 5 groups'!T15,'Rinks for 5 groups'!$D:$D,0)),"Match",IF(ISNUMBER(MATCH('Rinks for 5 groups'!T15,'Rinks for 5 groups'!$H:$H,0)),"Match",IF(ISNUMBER(MATCH('Rinks for 5 groups'!T15,'Rinks for 5 groups'!$I:$I,0)),"Match",""))))))</f>
        <v/>
      </c>
      <c r="F24" t="str">
        <f>IF(ISNUMBER(MATCH('Rinks for 5 groups'!U15,'Rinks for 5 groups'!G31:G$54,0)),"Match",IF(ISNUMBER(MATCH('Rinks for 5 groups'!U15,'Rinks for 5 groups'!$E:$E,0)),"Match",IF(ISNUMBER(MATCH('Rinks for 5 groups'!U15,'Rinks for 5 groups'!$F:$F,0)),"Match",IF(ISNUMBER(MATCH('Rinks for 5 groups'!U15,'Rinks for 5 groups'!$G:$G,0)),"Match",IF(ISNUMBER(MATCH('Rinks for 5 groups'!U15,'Rinks for 5 groups'!$D:$D,0)),"Match",IF(ISNUMBER(MATCH('Rinks for 5 groups'!U15,'Rinks for 5 groups'!$I:$I,0)),"Match",""))))))</f>
        <v/>
      </c>
      <c r="G24" t="str">
        <f>IF(ISNUMBER(MATCH('Rinks for 5 groups'!V15,'Rinks for 5 groups'!H31:H$54,0)),"Match",IF(ISNUMBER(MATCH('Rinks for 5 groups'!V15,'Rinks for 5 groups'!$E:$E,0)),"Match",IF(ISNUMBER(MATCH('Rinks for 5 groups'!V15,'Rinks for 5 groups'!$F:$F,0)),"Match",IF(ISNUMBER(MATCH('Rinks for 5 groups'!V15,'Rinks for 5 groups'!$G:$G,0)),"Match",IF(ISNUMBER(MATCH('Rinks for 5 groups'!V15,'Rinks for 5 groups'!$H:$H,0)),"Match",IF(ISNUMBER(MATCH('Rinks for 5 groups'!V15,'Rinks for 5 groups'!$D:$D,0)),"Match",""))))))</f>
        <v/>
      </c>
      <c r="H24" t="str">
        <f>IF(ISNUMBER(MATCH('Rinks for 5 groups'!I30,'Rinks for 5 groups'!J31:AK68,0)),"Match",IF(ISNUMBER(MATCH('Rinks for 5 groups'!I30,'Rinks for 5 groups'!AK:AK,0)),"Match",IF(ISNUMBER(MATCH('Rinks for 5 groups'!I30,'Rinks for 5 groups'!AN:AN,0)),"Match",IF(ISNUMBER(MATCH('Rinks for 5 groups'!I30,'Rinks for 5 groups'!AO:AO,0)),"Match",IF(ISNUMBER(MATCH('Rinks for 5 groups'!I30,'Rinks for 5 groups'!AP:AP,0)),"Match",IF(ISNUMBER(MATCH('Rinks for 5 groups'!I30,'Rinks for 5 groups'!AQ:AQ,0)),"Match",""))))))</f>
        <v>Match</v>
      </c>
    </row>
    <row r="25" spans="2:8">
      <c r="B25" t="str">
        <f>IF(ISNUMBER(MATCH('Rinks for 5 groups'!C31,'Rinks for 5 groups'!C21:C$54,0)),"Match",IF(ISNUMBER(MATCH('Rinks for 5 groups'!C31,'Rinks for 5 groups'!$E:$E,0)),"Match",IF(ISNUMBER(MATCH('Rinks for 5 groups'!C31,'Rinks for 5 groups'!$F:$F,0)),"Match",IF(ISNUMBER(MATCH('Rinks for 5 groups'!C31,'Rinks for 5 groups'!$G:$G,0)),"Match",IF(ISNUMBER(MATCH('Rinks for 5 groups'!C31,'Rinks for 5 groups'!$H:$H,0)),"Match",IF(ISNUMBER(MATCH('Rinks for 5 groups'!C31,'Rinks for 5 groups'!$I:$I,0)),"Match",""))))))</f>
        <v/>
      </c>
      <c r="C25" t="str">
        <f>IF(ISNUMBER(MATCH('Rinks for 5 groups'!D31,'Rinks for 5 groups'!D21:D$54,0)),"Match",IF(ISNUMBER(MATCH('Rinks for 5 groups'!D31,'Rinks for 5 groups'!$D:$D,0)),"Match",IF(ISNUMBER(MATCH('Rinks for 5 groups'!D31,'Rinks for 5 groups'!$F:$F,0)),"Match",IF(ISNUMBER(MATCH('Rinks for 5 groups'!D31,'Rinks for 5 groups'!$G:$G,0)),"Match",IF(ISNUMBER(MATCH('Rinks for 5 groups'!D31,'Rinks for 5 groups'!$H:$H,0)),"Match",IF(ISNUMBER(MATCH('Rinks for 5 groups'!D31,'Rinks for 5 groups'!$I:$I,0)),"Match",""))))))</f>
        <v/>
      </c>
      <c r="D25" t="str">
        <f>IF(ISNUMBER(MATCH('Rinks for 5 groups'!E31,'Rinks for 5 groups'!E21:E$54,0)),"Match",IF(ISNUMBER(MATCH('Rinks for 5 groups'!E31,'Rinks for 5 groups'!$E:$E,0)),"Match",IF(ISNUMBER(MATCH('Rinks for 5 groups'!E31,'Rinks for 5 groups'!$D:$D,0)),"Match",IF(ISNUMBER(MATCH('Rinks for 5 groups'!E31,'Rinks for 5 groups'!$G:$G,0)),"Match",IF(ISNUMBER(MATCH('Rinks for 5 groups'!E31,'Rinks for 5 groups'!$H:$H,0)),"Match",IF(ISNUMBER(MATCH('Rinks for 5 groups'!E31,'Rinks for 5 groups'!$I:$I,0)),"Match",""))))))</f>
        <v>Match</v>
      </c>
      <c r="E25" t="str">
        <f>IF(ISNUMBER(MATCH('Rinks for 5 groups'!F31,'Rinks for 5 groups'!F21:F$54,0)),"Match",IF(ISNUMBER(MATCH('Rinks for 5 groups'!F31,'Rinks for 5 groups'!$E:$E,0)),"Match",IF(ISNUMBER(MATCH('Rinks for 5 groups'!F31,'Rinks for 5 groups'!$F:$F,0)),"Match",IF(ISNUMBER(MATCH('Rinks for 5 groups'!F31,'Rinks for 5 groups'!$D:$D,0)),"Match",IF(ISNUMBER(MATCH('Rinks for 5 groups'!F31,'Rinks for 5 groups'!$H:$H,0)),"Match",IF(ISNUMBER(MATCH('Rinks for 5 groups'!F31,'Rinks for 5 groups'!$I:$I,0)),"Match",""))))))</f>
        <v/>
      </c>
      <c r="F25" t="str">
        <f>IF(ISNUMBER(MATCH('Rinks for 5 groups'!G31,'Rinks for 5 groups'!G21:G$54,0)),"Match",IF(ISNUMBER(MATCH('Rinks for 5 groups'!G31,'Rinks for 5 groups'!$E:$E,0)),"Match",IF(ISNUMBER(MATCH('Rinks for 5 groups'!G31,'Rinks for 5 groups'!$F:$F,0)),"Match",IF(ISNUMBER(MATCH('Rinks for 5 groups'!G31,'Rinks for 5 groups'!$G:$G,0)),"Match",IF(ISNUMBER(MATCH('Rinks for 5 groups'!G31,'Rinks for 5 groups'!$D:$D,0)),"Match",IF(ISNUMBER(MATCH('Rinks for 5 groups'!G31,'Rinks for 5 groups'!$I:$I,0)),"Match",""))))))</f>
        <v/>
      </c>
      <c r="G25" t="str">
        <f>IF(ISNUMBER(MATCH('Rinks for 5 groups'!H31,'Rinks for 5 groups'!H21:H$54,0)),"Match",IF(ISNUMBER(MATCH('Rinks for 5 groups'!H31,'Rinks for 5 groups'!$E:$E,0)),"Match",IF(ISNUMBER(MATCH('Rinks for 5 groups'!H31,'Rinks for 5 groups'!$F:$F,0)),"Match",IF(ISNUMBER(MATCH('Rinks for 5 groups'!H31,'Rinks for 5 groups'!$G:$G,0)),"Match",IF(ISNUMBER(MATCH('Rinks for 5 groups'!H31,'Rinks for 5 groups'!$H:$H,0)),"Match",IF(ISNUMBER(MATCH('Rinks for 5 groups'!H31,'Rinks for 5 groups'!$D:$D,0)),"Match",""))))))</f>
        <v/>
      </c>
      <c r="H25" t="str">
        <f>IF(ISNUMBER(MATCH('Rinks for 5 groups'!I31,'Rinks for 5 groups'!J32:AK69,0)),"Match",IF(ISNUMBER(MATCH('Rinks for 5 groups'!I31,'Rinks for 5 groups'!AK:AK,0)),"Match",IF(ISNUMBER(MATCH('Rinks for 5 groups'!I31,'Rinks for 5 groups'!AN:AN,0)),"Match",IF(ISNUMBER(MATCH('Rinks for 5 groups'!I31,'Rinks for 5 groups'!AO:AO,0)),"Match",IF(ISNUMBER(MATCH('Rinks for 5 groups'!I31,'Rinks for 5 groups'!AP:AP,0)),"Match",IF(ISNUMBER(MATCH('Rinks for 5 groups'!I31,'Rinks for 5 groups'!AQ:AQ,0)),"Match",""))))))</f>
        <v>Match</v>
      </c>
    </row>
    <row r="26" spans="2:8">
      <c r="B26" t="str">
        <f>IF(ISNUMBER(MATCH('Rinks for 5 groups'!C21,'Rinks for 5 groups'!C22:C$54,0)),"Match",IF(ISNUMBER(MATCH('Rinks for 5 groups'!C21,'Rinks for 5 groups'!$E:$E,0)),"Match",IF(ISNUMBER(MATCH('Rinks for 5 groups'!C21,'Rinks for 5 groups'!$F:$F,0)),"Match",IF(ISNUMBER(MATCH('Rinks for 5 groups'!C21,'Rinks for 5 groups'!$G:$G,0)),"Match",IF(ISNUMBER(MATCH('Rinks for 5 groups'!C21,'Rinks for 5 groups'!$H:$H,0)),"Match",IF(ISNUMBER(MATCH('Rinks for 5 groups'!C21,'Rinks for 5 groups'!$I:$I,0)),"Match",""))))))</f>
        <v/>
      </c>
      <c r="C26" t="str">
        <f>IF(ISNUMBER(MATCH('Rinks for 5 groups'!D21,'Rinks for 5 groups'!D22:D$54,0)),"Match",IF(ISNUMBER(MATCH('Rinks for 5 groups'!D21,'Rinks for 5 groups'!$D:$D,0)),"Match",IF(ISNUMBER(MATCH('Rinks for 5 groups'!D21,'Rinks for 5 groups'!$F:$F,0)),"Match",IF(ISNUMBER(MATCH('Rinks for 5 groups'!D21,'Rinks for 5 groups'!$G:$G,0)),"Match",IF(ISNUMBER(MATCH('Rinks for 5 groups'!D21,'Rinks for 5 groups'!$H:$H,0)),"Match",IF(ISNUMBER(MATCH('Rinks for 5 groups'!D21,'Rinks for 5 groups'!$I:$I,0)),"Match",""))))))</f>
        <v>Match</v>
      </c>
      <c r="D26" t="str">
        <f>IF(ISNUMBER(MATCH('Rinks for 5 groups'!E21,'Rinks for 5 groups'!E22:E$54,0)),"Match",IF(ISNUMBER(MATCH('Rinks for 5 groups'!E21,'Rinks for 5 groups'!$E:$E,0)),"Match",IF(ISNUMBER(MATCH('Rinks for 5 groups'!E21,'Rinks for 5 groups'!$D:$D,0)),"Match",IF(ISNUMBER(MATCH('Rinks for 5 groups'!E21,'Rinks for 5 groups'!$G:$G,0)),"Match",IF(ISNUMBER(MATCH('Rinks for 5 groups'!E21,'Rinks for 5 groups'!$H:$H,0)),"Match",IF(ISNUMBER(MATCH('Rinks for 5 groups'!E21,'Rinks for 5 groups'!$I:$I,0)),"Match",""))))))</f>
        <v>Match</v>
      </c>
      <c r="E26" t="str">
        <f>IF(ISNUMBER(MATCH('Rinks for 5 groups'!F21,'Rinks for 5 groups'!F22:F$54,0)),"Match",IF(ISNUMBER(MATCH('Rinks for 5 groups'!F21,'Rinks for 5 groups'!$E:$E,0)),"Match",IF(ISNUMBER(MATCH('Rinks for 5 groups'!F21,'Rinks for 5 groups'!$F:$F,0)),"Match",IF(ISNUMBER(MATCH('Rinks for 5 groups'!F21,'Rinks for 5 groups'!$D:$D,0)),"Match",IF(ISNUMBER(MATCH('Rinks for 5 groups'!F21,'Rinks for 5 groups'!$H:$H,0)),"Match",IF(ISNUMBER(MATCH('Rinks for 5 groups'!F21,'Rinks for 5 groups'!$I:$I,0)),"Match",""))))))</f>
        <v>Match</v>
      </c>
      <c r="F26" t="str">
        <f>IF(ISNUMBER(MATCH('Rinks for 5 groups'!G21,'Rinks for 5 groups'!G22:G$54,0)),"Match",IF(ISNUMBER(MATCH('Rinks for 5 groups'!G21,'Rinks for 5 groups'!$E:$E,0)),"Match",IF(ISNUMBER(MATCH('Rinks for 5 groups'!G21,'Rinks for 5 groups'!$F:$F,0)),"Match",IF(ISNUMBER(MATCH('Rinks for 5 groups'!G21,'Rinks for 5 groups'!$G:$G,0)),"Match",IF(ISNUMBER(MATCH('Rinks for 5 groups'!G21,'Rinks for 5 groups'!$D:$D,0)),"Match",IF(ISNUMBER(MATCH('Rinks for 5 groups'!G21,'Rinks for 5 groups'!$I:$I,0)),"Match",""))))))</f>
        <v>Match</v>
      </c>
      <c r="G26" t="str">
        <f>IF(ISNUMBER(MATCH('Rinks for 5 groups'!H21,'Rinks for 5 groups'!H22:H$54,0)),"Match",IF(ISNUMBER(MATCH('Rinks for 5 groups'!H21,'Rinks for 5 groups'!$E:$E,0)),"Match",IF(ISNUMBER(MATCH('Rinks for 5 groups'!H21,'Rinks for 5 groups'!$F:$F,0)),"Match",IF(ISNUMBER(MATCH('Rinks for 5 groups'!H21,'Rinks for 5 groups'!$G:$G,0)),"Match",IF(ISNUMBER(MATCH('Rinks for 5 groups'!H21,'Rinks for 5 groups'!$H:$H,0)),"Match",IF(ISNUMBER(MATCH('Rinks for 5 groups'!H21,'Rinks for 5 groups'!$D:$D,0)),"Match",""))))))</f>
        <v>Match</v>
      </c>
      <c r="H26" t="str">
        <f>IF(ISNUMBER(MATCH('Rinks for 5 groups'!I32,'Rinks for 5 groups'!J33:AK70,0)),"Match",IF(ISNUMBER(MATCH('Rinks for 5 groups'!I32,'Rinks for 5 groups'!AK:AK,0)),"Match",IF(ISNUMBER(MATCH('Rinks for 5 groups'!I32,'Rinks for 5 groups'!AN:AN,0)),"Match",IF(ISNUMBER(MATCH('Rinks for 5 groups'!I32,'Rinks for 5 groups'!AO:AO,0)),"Match",IF(ISNUMBER(MATCH('Rinks for 5 groups'!I32,'Rinks for 5 groups'!AP:AP,0)),"Match",IF(ISNUMBER(MATCH('Rinks for 5 groups'!I32,'Rinks for 5 groups'!AQ:AQ,0)),"Match",""))))))</f>
        <v>Match</v>
      </c>
    </row>
    <row r="27" spans="2:8">
      <c r="B27" t="str">
        <f>IF(ISNUMBER(MATCH('Rinks for 5 groups'!C22,'Rinks for 5 groups'!C24:C$54,0)),"Match",IF(ISNUMBER(MATCH('Rinks for 5 groups'!C22,'Rinks for 5 groups'!$E:$E,0)),"Match",IF(ISNUMBER(MATCH('Rinks for 5 groups'!C22,'Rinks for 5 groups'!$F:$F,0)),"Match",IF(ISNUMBER(MATCH('Rinks for 5 groups'!C22,'Rinks for 5 groups'!$G:$G,0)),"Match",IF(ISNUMBER(MATCH('Rinks for 5 groups'!C22,'Rinks for 5 groups'!$H:$H,0)),"Match",IF(ISNUMBER(MATCH('Rinks for 5 groups'!C22,'Rinks for 5 groups'!$I:$I,0)),"Match",""))))))</f>
        <v/>
      </c>
      <c r="C27" t="str">
        <f>IF(ISNUMBER(MATCH('Rinks for 5 groups'!D22,'Rinks for 5 groups'!D24:D$54,0)),"Match",IF(ISNUMBER(MATCH('Rinks for 5 groups'!D22,'Rinks for 5 groups'!$D:$D,0)),"Match",IF(ISNUMBER(MATCH('Rinks for 5 groups'!D22,'Rinks for 5 groups'!$F:$F,0)),"Match",IF(ISNUMBER(MATCH('Rinks for 5 groups'!D22,'Rinks for 5 groups'!$G:$G,0)),"Match",IF(ISNUMBER(MATCH('Rinks for 5 groups'!D22,'Rinks for 5 groups'!$H:$H,0)),"Match",IF(ISNUMBER(MATCH('Rinks for 5 groups'!D22,'Rinks for 5 groups'!$I:$I,0)),"Match",""))))))</f>
        <v>Match</v>
      </c>
      <c r="D27" t="str">
        <f>IF(ISNUMBER(MATCH('Rinks for 5 groups'!E22,'Rinks for 5 groups'!E24:E$54,0)),"Match",IF(ISNUMBER(MATCH('Rinks for 5 groups'!E22,'Rinks for 5 groups'!$E:$E,0)),"Match",IF(ISNUMBER(MATCH('Rinks for 5 groups'!E22,'Rinks for 5 groups'!$D:$D,0)),"Match",IF(ISNUMBER(MATCH('Rinks for 5 groups'!E22,'Rinks for 5 groups'!$G:$G,0)),"Match",IF(ISNUMBER(MATCH('Rinks for 5 groups'!E22,'Rinks for 5 groups'!$H:$H,0)),"Match",IF(ISNUMBER(MATCH('Rinks for 5 groups'!E22,'Rinks for 5 groups'!$I:$I,0)),"Match",""))))))</f>
        <v>Match</v>
      </c>
      <c r="E27" t="str">
        <f>IF(ISNUMBER(MATCH('Rinks for 5 groups'!F22,'Rinks for 5 groups'!F24:F$54,0)),"Match",IF(ISNUMBER(MATCH('Rinks for 5 groups'!F22,'Rinks for 5 groups'!$E:$E,0)),"Match",IF(ISNUMBER(MATCH('Rinks for 5 groups'!F22,'Rinks for 5 groups'!$F:$F,0)),"Match",IF(ISNUMBER(MATCH('Rinks for 5 groups'!F22,'Rinks for 5 groups'!$D:$D,0)),"Match",IF(ISNUMBER(MATCH('Rinks for 5 groups'!F22,'Rinks for 5 groups'!$H:$H,0)),"Match",IF(ISNUMBER(MATCH('Rinks for 5 groups'!F22,'Rinks for 5 groups'!$I:$I,0)),"Match",""))))))</f>
        <v>Match</v>
      </c>
      <c r="F27" t="str">
        <f>IF(ISNUMBER(MATCH('Rinks for 5 groups'!G22,'Rinks for 5 groups'!G24:G$54,0)),"Match",IF(ISNUMBER(MATCH('Rinks for 5 groups'!G22,'Rinks for 5 groups'!$E:$E,0)),"Match",IF(ISNUMBER(MATCH('Rinks for 5 groups'!G22,'Rinks for 5 groups'!$F:$F,0)),"Match",IF(ISNUMBER(MATCH('Rinks for 5 groups'!G22,'Rinks for 5 groups'!$G:$G,0)),"Match",IF(ISNUMBER(MATCH('Rinks for 5 groups'!G22,'Rinks for 5 groups'!$D:$D,0)),"Match",IF(ISNUMBER(MATCH('Rinks for 5 groups'!G22,'Rinks for 5 groups'!$I:$I,0)),"Match",""))))))</f>
        <v>Match</v>
      </c>
      <c r="G27" t="str">
        <f>IF(ISNUMBER(MATCH('Rinks for 5 groups'!H22,'Rinks for 5 groups'!H24:H$54,0)),"Match",IF(ISNUMBER(MATCH('Rinks for 5 groups'!H22,'Rinks for 5 groups'!$E:$E,0)),"Match",IF(ISNUMBER(MATCH('Rinks for 5 groups'!H22,'Rinks for 5 groups'!$F:$F,0)),"Match",IF(ISNUMBER(MATCH('Rinks for 5 groups'!H22,'Rinks for 5 groups'!$G:$G,0)),"Match",IF(ISNUMBER(MATCH('Rinks for 5 groups'!H22,'Rinks for 5 groups'!$H:$H,0)),"Match",IF(ISNUMBER(MATCH('Rinks for 5 groups'!H22,'Rinks for 5 groups'!$D:$D,0)),"Match",""))))))</f>
        <v>Match</v>
      </c>
      <c r="H27" t="str">
        <f>IF(ISNUMBER(MATCH('Rinks for 5 groups'!I33,'Rinks for 5 groups'!J34:AK71,0)),"Match",IF(ISNUMBER(MATCH('Rinks for 5 groups'!I33,'Rinks for 5 groups'!AK:AK,0)),"Match",IF(ISNUMBER(MATCH('Rinks for 5 groups'!I33,'Rinks for 5 groups'!AN:AN,0)),"Match",IF(ISNUMBER(MATCH('Rinks for 5 groups'!I33,'Rinks for 5 groups'!AO:AO,0)),"Match",IF(ISNUMBER(MATCH('Rinks for 5 groups'!I33,'Rinks for 5 groups'!AP:AP,0)),"Match",IF(ISNUMBER(MATCH('Rinks for 5 groups'!I33,'Rinks for 5 groups'!AQ:AQ,0)),"Match",""))))))</f>
        <v>Match</v>
      </c>
    </row>
    <row r="28" spans="2:8">
      <c r="B28" t="str">
        <f>IF(ISNUMBER(MATCH('Rinks for 5 groups'!C24,'Rinks for 5 groups'!C25:C$54,0)),"Match",IF(ISNUMBER(MATCH('Rinks for 5 groups'!C24,'Rinks for 5 groups'!$E:$E,0)),"Match",IF(ISNUMBER(MATCH('Rinks for 5 groups'!C24,'Rinks for 5 groups'!$F:$F,0)),"Match",IF(ISNUMBER(MATCH('Rinks for 5 groups'!C24,'Rinks for 5 groups'!$G:$G,0)),"Match",IF(ISNUMBER(MATCH('Rinks for 5 groups'!C24,'Rinks for 5 groups'!$H:$H,0)),"Match",IF(ISNUMBER(MATCH('Rinks for 5 groups'!C24,'Rinks for 5 groups'!$I:$I,0)),"Match",""))))))</f>
        <v/>
      </c>
      <c r="C28" t="str">
        <f>IF(ISNUMBER(MATCH('Rinks for 5 groups'!D24,'Rinks for 5 groups'!D25:D$54,0)),"Match",IF(ISNUMBER(MATCH('Rinks for 5 groups'!D24,'Rinks for 5 groups'!$D:$D,0)),"Match",IF(ISNUMBER(MATCH('Rinks for 5 groups'!D24,'Rinks for 5 groups'!$F:$F,0)),"Match",IF(ISNUMBER(MATCH('Rinks for 5 groups'!D24,'Rinks for 5 groups'!$G:$G,0)),"Match",IF(ISNUMBER(MATCH('Rinks for 5 groups'!D24,'Rinks for 5 groups'!$H:$H,0)),"Match",IF(ISNUMBER(MATCH('Rinks for 5 groups'!D24,'Rinks for 5 groups'!$I:$I,0)),"Match",""))))))</f>
        <v>Match</v>
      </c>
      <c r="D28" t="str">
        <f>IF(ISNUMBER(MATCH('Rinks for 5 groups'!E24,'Rinks for 5 groups'!E25:E$54,0)),"Match",IF(ISNUMBER(MATCH('Rinks for 5 groups'!E24,'Rinks for 5 groups'!$E:$E,0)),"Match",IF(ISNUMBER(MATCH('Rinks for 5 groups'!E24,'Rinks for 5 groups'!$D:$D,0)),"Match",IF(ISNUMBER(MATCH('Rinks for 5 groups'!E24,'Rinks for 5 groups'!$G:$G,0)),"Match",IF(ISNUMBER(MATCH('Rinks for 5 groups'!E24,'Rinks for 5 groups'!$H:$H,0)),"Match",IF(ISNUMBER(MATCH('Rinks for 5 groups'!E24,'Rinks for 5 groups'!$I:$I,0)),"Match",""))))))</f>
        <v>Match</v>
      </c>
      <c r="E28" t="str">
        <f>IF(ISNUMBER(MATCH('Rinks for 5 groups'!F24,'Rinks for 5 groups'!F25:F$54,0)),"Match",IF(ISNUMBER(MATCH('Rinks for 5 groups'!F24,'Rinks for 5 groups'!$E:$E,0)),"Match",IF(ISNUMBER(MATCH('Rinks for 5 groups'!F24,'Rinks for 5 groups'!$F:$F,0)),"Match",IF(ISNUMBER(MATCH('Rinks for 5 groups'!F24,'Rinks for 5 groups'!$D:$D,0)),"Match",IF(ISNUMBER(MATCH('Rinks for 5 groups'!F24,'Rinks for 5 groups'!$H:$H,0)),"Match",IF(ISNUMBER(MATCH('Rinks for 5 groups'!F24,'Rinks for 5 groups'!$I:$I,0)),"Match",""))))))</f>
        <v>Match</v>
      </c>
      <c r="F28" t="str">
        <f>IF(ISNUMBER(MATCH('Rinks for 5 groups'!G24,'Rinks for 5 groups'!G25:G$54,0)),"Match",IF(ISNUMBER(MATCH('Rinks for 5 groups'!G24,'Rinks for 5 groups'!$E:$E,0)),"Match",IF(ISNUMBER(MATCH('Rinks for 5 groups'!G24,'Rinks for 5 groups'!$F:$F,0)),"Match",IF(ISNUMBER(MATCH('Rinks for 5 groups'!G24,'Rinks for 5 groups'!$G:$G,0)),"Match",IF(ISNUMBER(MATCH('Rinks for 5 groups'!G24,'Rinks for 5 groups'!$D:$D,0)),"Match",IF(ISNUMBER(MATCH('Rinks for 5 groups'!G24,'Rinks for 5 groups'!$I:$I,0)),"Match",""))))))</f>
        <v>Match</v>
      </c>
      <c r="G28" t="str">
        <f>IF(ISNUMBER(MATCH('Rinks for 5 groups'!H24,'Rinks for 5 groups'!H25:H$54,0)),"Match",IF(ISNUMBER(MATCH('Rinks for 5 groups'!H24,'Rinks for 5 groups'!$E:$E,0)),"Match",IF(ISNUMBER(MATCH('Rinks for 5 groups'!H24,'Rinks for 5 groups'!$F:$F,0)),"Match",IF(ISNUMBER(MATCH('Rinks for 5 groups'!H24,'Rinks for 5 groups'!$G:$G,0)),"Match",IF(ISNUMBER(MATCH('Rinks for 5 groups'!H24,'Rinks for 5 groups'!$H:$H,0)),"Match",IF(ISNUMBER(MATCH('Rinks for 5 groups'!H24,'Rinks for 5 groups'!$D:$D,0)),"Match",""))))))</f>
        <v>Match</v>
      </c>
      <c r="H28" t="str">
        <f>IF(ISNUMBER(MATCH('Rinks for 5 groups'!#REF!,'Rinks for 5 groups'!J34:AK72,0)),"Match",IF(ISNUMBER(MATCH('Rinks for 5 groups'!#REF!,'Rinks for 5 groups'!AK:AK,0)),"Match",IF(ISNUMBER(MATCH('Rinks for 5 groups'!#REF!,'Rinks for 5 groups'!AN:AN,0)),"Match",IF(ISNUMBER(MATCH('Rinks for 5 groups'!#REF!,'Rinks for 5 groups'!AO:AO,0)),"Match",IF(ISNUMBER(MATCH('Rinks for 5 groups'!#REF!,'Rinks for 5 groups'!AP:AP,0)),"Match",IF(ISNUMBER(MATCH('Rinks for 5 groups'!#REF!,'Rinks for 5 groups'!AQ:AQ,0)),"Match",""))))))</f>
        <v/>
      </c>
    </row>
    <row r="29" spans="2:8">
      <c r="B29" t="str">
        <f>IF(ISNUMBER(MATCH('Rinks for 5 groups'!C25,'Rinks for 5 groups'!C26:C$54,0)),"Match",IF(ISNUMBER(MATCH('Rinks for 5 groups'!C25,'Rinks for 5 groups'!$E:$E,0)),"Match",IF(ISNUMBER(MATCH('Rinks for 5 groups'!C25,'Rinks for 5 groups'!$F:$F,0)),"Match",IF(ISNUMBER(MATCH('Rinks for 5 groups'!C25,'Rinks for 5 groups'!$G:$G,0)),"Match",IF(ISNUMBER(MATCH('Rinks for 5 groups'!C25,'Rinks for 5 groups'!$H:$H,0)),"Match",IF(ISNUMBER(MATCH('Rinks for 5 groups'!C25,'Rinks for 5 groups'!$I:$I,0)),"Match",""))))))</f>
        <v/>
      </c>
      <c r="C29" t="str">
        <f>IF(ISNUMBER(MATCH('Rinks for 5 groups'!D25,'Rinks for 5 groups'!D26:D$54,0)),"Match",IF(ISNUMBER(MATCH('Rinks for 5 groups'!D25,'Rinks for 5 groups'!$D:$D,0)),"Match",IF(ISNUMBER(MATCH('Rinks for 5 groups'!D25,'Rinks for 5 groups'!$F:$F,0)),"Match",IF(ISNUMBER(MATCH('Rinks for 5 groups'!D25,'Rinks for 5 groups'!$G:$G,0)),"Match",IF(ISNUMBER(MATCH('Rinks for 5 groups'!D25,'Rinks for 5 groups'!$H:$H,0)),"Match",IF(ISNUMBER(MATCH('Rinks for 5 groups'!D25,'Rinks for 5 groups'!$I:$I,0)),"Match",""))))))</f>
        <v>Match</v>
      </c>
      <c r="D29" t="str">
        <f>IF(ISNUMBER(MATCH('Rinks for 5 groups'!E25,'Rinks for 5 groups'!E26:E$54,0)),"Match",IF(ISNUMBER(MATCH('Rinks for 5 groups'!E25,'Rinks for 5 groups'!$E:$E,0)),"Match",IF(ISNUMBER(MATCH('Rinks for 5 groups'!E25,'Rinks for 5 groups'!$D:$D,0)),"Match",IF(ISNUMBER(MATCH('Rinks for 5 groups'!E25,'Rinks for 5 groups'!$G:$G,0)),"Match",IF(ISNUMBER(MATCH('Rinks for 5 groups'!E25,'Rinks for 5 groups'!$H:$H,0)),"Match",IF(ISNUMBER(MATCH('Rinks for 5 groups'!E25,'Rinks for 5 groups'!$I:$I,0)),"Match",""))))))</f>
        <v>Match</v>
      </c>
      <c r="E29" t="str">
        <f>IF(ISNUMBER(MATCH('Rinks for 5 groups'!F25,'Rinks for 5 groups'!F26:F$54,0)),"Match",IF(ISNUMBER(MATCH('Rinks for 5 groups'!F25,'Rinks for 5 groups'!$E:$E,0)),"Match",IF(ISNUMBER(MATCH('Rinks for 5 groups'!F25,'Rinks for 5 groups'!$F:$F,0)),"Match",IF(ISNUMBER(MATCH('Rinks for 5 groups'!F25,'Rinks for 5 groups'!$D:$D,0)),"Match",IF(ISNUMBER(MATCH('Rinks for 5 groups'!F25,'Rinks for 5 groups'!$H:$H,0)),"Match",IF(ISNUMBER(MATCH('Rinks for 5 groups'!F25,'Rinks for 5 groups'!$I:$I,0)),"Match",""))))))</f>
        <v>Match</v>
      </c>
      <c r="F29" t="str">
        <f>IF(ISNUMBER(MATCH('Rinks for 5 groups'!G25,'Rinks for 5 groups'!G26:G$54,0)),"Match",IF(ISNUMBER(MATCH('Rinks for 5 groups'!G25,'Rinks for 5 groups'!$E:$E,0)),"Match",IF(ISNUMBER(MATCH('Rinks for 5 groups'!G25,'Rinks for 5 groups'!$F:$F,0)),"Match",IF(ISNUMBER(MATCH('Rinks for 5 groups'!G25,'Rinks for 5 groups'!$G:$G,0)),"Match",IF(ISNUMBER(MATCH('Rinks for 5 groups'!G25,'Rinks for 5 groups'!$D:$D,0)),"Match",IF(ISNUMBER(MATCH('Rinks for 5 groups'!G25,'Rinks for 5 groups'!$I:$I,0)),"Match",""))))))</f>
        <v>Match</v>
      </c>
      <c r="G29" t="str">
        <f>IF(ISNUMBER(MATCH('Rinks for 5 groups'!H25,'Rinks for 5 groups'!H26:H$54,0)),"Match",IF(ISNUMBER(MATCH('Rinks for 5 groups'!H25,'Rinks for 5 groups'!$E:$E,0)),"Match",IF(ISNUMBER(MATCH('Rinks for 5 groups'!H25,'Rinks for 5 groups'!$F:$F,0)),"Match",IF(ISNUMBER(MATCH('Rinks for 5 groups'!H25,'Rinks for 5 groups'!$G:$G,0)),"Match",IF(ISNUMBER(MATCH('Rinks for 5 groups'!H25,'Rinks for 5 groups'!$H:$H,0)),"Match",IF(ISNUMBER(MATCH('Rinks for 5 groups'!H25,'Rinks for 5 groups'!$D:$D,0)),"Match",""))))))</f>
        <v>Match</v>
      </c>
      <c r="H29" t="str">
        <f>IF(ISNUMBER(MATCH('Rinks for 5 groups'!I34,'Rinks for 5 groups'!J35:AK73,0)),"Match",IF(ISNUMBER(MATCH('Rinks for 5 groups'!I34,'Rinks for 5 groups'!AK:AK,0)),"Match",IF(ISNUMBER(MATCH('Rinks for 5 groups'!I34,'Rinks for 5 groups'!AN:AN,0)),"Match",IF(ISNUMBER(MATCH('Rinks for 5 groups'!I34,'Rinks for 5 groups'!AO:AO,0)),"Match",IF(ISNUMBER(MATCH('Rinks for 5 groups'!I34,'Rinks for 5 groups'!AP:AP,0)),"Match",IF(ISNUMBER(MATCH('Rinks for 5 groups'!I34,'Rinks for 5 groups'!AQ:AQ,0)),"Match",""))))))</f>
        <v>Match</v>
      </c>
    </row>
    <row r="30" spans="2:8">
      <c r="B30" t="str">
        <f>IF(ISNUMBER(MATCH('Rinks for 5 groups'!C26,'Rinks for 5 groups'!C28:C$54,0)),"Match",IF(ISNUMBER(MATCH('Rinks for 5 groups'!C26,'Rinks for 5 groups'!$E:$E,0)),"Match",IF(ISNUMBER(MATCH('Rinks for 5 groups'!C26,'Rinks for 5 groups'!$F:$F,0)),"Match",IF(ISNUMBER(MATCH('Rinks for 5 groups'!C26,'Rinks for 5 groups'!$G:$G,0)),"Match",IF(ISNUMBER(MATCH('Rinks for 5 groups'!C26,'Rinks for 5 groups'!$H:$H,0)),"Match",IF(ISNUMBER(MATCH('Rinks for 5 groups'!C26,'Rinks for 5 groups'!$I:$I,0)),"Match",""))))))</f>
        <v/>
      </c>
      <c r="C30" t="str">
        <f>IF(ISNUMBER(MATCH('Rinks for 5 groups'!D26,'Rinks for 5 groups'!D28:D$54,0)),"Match",IF(ISNUMBER(MATCH('Rinks for 5 groups'!D26,'Rinks for 5 groups'!$D:$D,0)),"Match",IF(ISNUMBER(MATCH('Rinks for 5 groups'!D26,'Rinks for 5 groups'!$F:$F,0)),"Match",IF(ISNUMBER(MATCH('Rinks for 5 groups'!D26,'Rinks for 5 groups'!$G:$G,0)),"Match",IF(ISNUMBER(MATCH('Rinks for 5 groups'!D26,'Rinks for 5 groups'!$H:$H,0)),"Match",IF(ISNUMBER(MATCH('Rinks for 5 groups'!D26,'Rinks for 5 groups'!$I:$I,0)),"Match",""))))))</f>
        <v>Match</v>
      </c>
      <c r="D30" t="str">
        <f>IF(ISNUMBER(MATCH('Rinks for 5 groups'!E26,'Rinks for 5 groups'!E28:E$54,0)),"Match",IF(ISNUMBER(MATCH('Rinks for 5 groups'!E26,'Rinks for 5 groups'!$E:$E,0)),"Match",IF(ISNUMBER(MATCH('Rinks for 5 groups'!E26,'Rinks for 5 groups'!$D:$D,0)),"Match",IF(ISNUMBER(MATCH('Rinks for 5 groups'!E26,'Rinks for 5 groups'!$G:$G,0)),"Match",IF(ISNUMBER(MATCH('Rinks for 5 groups'!E26,'Rinks for 5 groups'!$H:$H,0)),"Match",IF(ISNUMBER(MATCH('Rinks for 5 groups'!E26,'Rinks for 5 groups'!$I:$I,0)),"Match",""))))))</f>
        <v>Match</v>
      </c>
      <c r="E30" t="str">
        <f>IF(ISNUMBER(MATCH('Rinks for 5 groups'!F26,'Rinks for 5 groups'!F28:F$54,0)),"Match",IF(ISNUMBER(MATCH('Rinks for 5 groups'!F26,'Rinks for 5 groups'!$E:$E,0)),"Match",IF(ISNUMBER(MATCH('Rinks for 5 groups'!F26,'Rinks for 5 groups'!$F:$F,0)),"Match",IF(ISNUMBER(MATCH('Rinks for 5 groups'!F26,'Rinks for 5 groups'!$D:$D,0)),"Match",IF(ISNUMBER(MATCH('Rinks for 5 groups'!F26,'Rinks for 5 groups'!$H:$H,0)),"Match",IF(ISNUMBER(MATCH('Rinks for 5 groups'!F26,'Rinks for 5 groups'!$I:$I,0)),"Match",""))))))</f>
        <v>Match</v>
      </c>
      <c r="F30" t="str">
        <f>IF(ISNUMBER(MATCH('Rinks for 5 groups'!G26,'Rinks for 5 groups'!G28:G$54,0)),"Match",IF(ISNUMBER(MATCH('Rinks for 5 groups'!G26,'Rinks for 5 groups'!$E:$E,0)),"Match",IF(ISNUMBER(MATCH('Rinks for 5 groups'!G26,'Rinks for 5 groups'!$F:$F,0)),"Match",IF(ISNUMBER(MATCH('Rinks for 5 groups'!G26,'Rinks for 5 groups'!$G:$G,0)),"Match",IF(ISNUMBER(MATCH('Rinks for 5 groups'!G26,'Rinks for 5 groups'!$D:$D,0)),"Match",IF(ISNUMBER(MATCH('Rinks for 5 groups'!G26,'Rinks for 5 groups'!$I:$I,0)),"Match",""))))))</f>
        <v>Match</v>
      </c>
      <c r="G30" t="str">
        <f>IF(ISNUMBER(MATCH('Rinks for 5 groups'!H26,'Rinks for 5 groups'!H28:H$54,0)),"Match",IF(ISNUMBER(MATCH('Rinks for 5 groups'!H26,'Rinks for 5 groups'!$E:$E,0)),"Match",IF(ISNUMBER(MATCH('Rinks for 5 groups'!H26,'Rinks for 5 groups'!$F:$F,0)),"Match",IF(ISNUMBER(MATCH('Rinks for 5 groups'!H26,'Rinks for 5 groups'!$G:$G,0)),"Match",IF(ISNUMBER(MATCH('Rinks for 5 groups'!H26,'Rinks for 5 groups'!$H:$H,0)),"Match",IF(ISNUMBER(MATCH('Rinks for 5 groups'!H26,'Rinks for 5 groups'!$D:$D,0)),"Match",""))))))</f>
        <v>Match</v>
      </c>
      <c r="H30" t="str">
        <f>IF(ISNUMBER(MATCH('Rinks for 5 groups'!I35,'Rinks for 5 groups'!J37:AK74,0)),"Match",IF(ISNUMBER(MATCH('Rinks for 5 groups'!I35,'Rinks for 5 groups'!AK:AK,0)),"Match",IF(ISNUMBER(MATCH('Rinks for 5 groups'!I35,'Rinks for 5 groups'!AN:AN,0)),"Match",IF(ISNUMBER(MATCH('Rinks for 5 groups'!I35,'Rinks for 5 groups'!AO:AO,0)),"Match",IF(ISNUMBER(MATCH('Rinks for 5 groups'!I35,'Rinks for 5 groups'!AP:AP,0)),"Match",IF(ISNUMBER(MATCH('Rinks for 5 groups'!I35,'Rinks for 5 groups'!AQ:AQ,0)),"Match",""))))))</f>
        <v>Match</v>
      </c>
    </row>
    <row r="31" spans="2:8">
      <c r="B31" t="str">
        <f>IF(ISNUMBER(MATCH('Rinks for 5 groups'!C28,'Rinks for 5 groups'!C29:C$54,0)),"Match",IF(ISNUMBER(MATCH('Rinks for 5 groups'!C28,'Rinks for 5 groups'!$E:$E,0)),"Match",IF(ISNUMBER(MATCH('Rinks for 5 groups'!C28,'Rinks for 5 groups'!$F:$F,0)),"Match",IF(ISNUMBER(MATCH('Rinks for 5 groups'!C28,'Rinks for 5 groups'!$G:$G,0)),"Match",IF(ISNUMBER(MATCH('Rinks for 5 groups'!C28,'Rinks for 5 groups'!$H:$H,0)),"Match",IF(ISNUMBER(MATCH('Rinks for 5 groups'!C28,'Rinks for 5 groups'!$I:$I,0)),"Match",""))))))</f>
        <v/>
      </c>
      <c r="C31" t="str">
        <f>IF(ISNUMBER(MATCH('Rinks for 5 groups'!D28,'Rinks for 5 groups'!D29:D$54,0)),"Match",IF(ISNUMBER(MATCH('Rinks for 5 groups'!D28,'Rinks for 5 groups'!$D:$D,0)),"Match",IF(ISNUMBER(MATCH('Rinks for 5 groups'!D28,'Rinks for 5 groups'!$F:$F,0)),"Match",IF(ISNUMBER(MATCH('Rinks for 5 groups'!D28,'Rinks for 5 groups'!$G:$G,0)),"Match",IF(ISNUMBER(MATCH('Rinks for 5 groups'!D28,'Rinks for 5 groups'!$H:$H,0)),"Match",IF(ISNUMBER(MATCH('Rinks for 5 groups'!D28,'Rinks for 5 groups'!$I:$I,0)),"Match",""))))))</f>
        <v>Match</v>
      </c>
      <c r="D31" t="str">
        <f>IF(ISNUMBER(MATCH('Rinks for 5 groups'!E28,'Rinks for 5 groups'!E29:E$54,0)),"Match",IF(ISNUMBER(MATCH('Rinks for 5 groups'!E28,'Rinks for 5 groups'!$E:$E,0)),"Match",IF(ISNUMBER(MATCH('Rinks for 5 groups'!E28,'Rinks for 5 groups'!$D:$D,0)),"Match",IF(ISNUMBER(MATCH('Rinks for 5 groups'!E28,'Rinks for 5 groups'!$G:$G,0)),"Match",IF(ISNUMBER(MATCH('Rinks for 5 groups'!E28,'Rinks for 5 groups'!$H:$H,0)),"Match",IF(ISNUMBER(MATCH('Rinks for 5 groups'!E28,'Rinks for 5 groups'!$I:$I,0)),"Match",""))))))</f>
        <v>Match</v>
      </c>
      <c r="E31" t="str">
        <f>IF(ISNUMBER(MATCH('Rinks for 5 groups'!F28,'Rinks for 5 groups'!F29:F$54,0)),"Match",IF(ISNUMBER(MATCH('Rinks for 5 groups'!F28,'Rinks for 5 groups'!$E:$E,0)),"Match",IF(ISNUMBER(MATCH('Rinks for 5 groups'!F28,'Rinks for 5 groups'!$F:$F,0)),"Match",IF(ISNUMBER(MATCH('Rinks for 5 groups'!F28,'Rinks for 5 groups'!$D:$D,0)),"Match",IF(ISNUMBER(MATCH('Rinks for 5 groups'!F28,'Rinks for 5 groups'!$H:$H,0)),"Match",IF(ISNUMBER(MATCH('Rinks for 5 groups'!F28,'Rinks for 5 groups'!$I:$I,0)),"Match",""))))))</f>
        <v>Match</v>
      </c>
      <c r="F31" t="str">
        <f>IF(ISNUMBER(MATCH('Rinks for 5 groups'!G28,'Rinks for 5 groups'!G29:G$54,0)),"Match",IF(ISNUMBER(MATCH('Rinks for 5 groups'!G28,'Rinks for 5 groups'!$E:$E,0)),"Match",IF(ISNUMBER(MATCH('Rinks for 5 groups'!G28,'Rinks for 5 groups'!$F:$F,0)),"Match",IF(ISNUMBER(MATCH('Rinks for 5 groups'!G28,'Rinks for 5 groups'!$G:$G,0)),"Match",IF(ISNUMBER(MATCH('Rinks for 5 groups'!G28,'Rinks for 5 groups'!$D:$D,0)),"Match",IF(ISNUMBER(MATCH('Rinks for 5 groups'!G28,'Rinks for 5 groups'!$I:$I,0)),"Match",""))))))</f>
        <v>Match</v>
      </c>
      <c r="G31" t="str">
        <f>IF(ISNUMBER(MATCH('Rinks for 5 groups'!H28,'Rinks for 5 groups'!H29:H$54,0)),"Match",IF(ISNUMBER(MATCH('Rinks for 5 groups'!H28,'Rinks for 5 groups'!$E:$E,0)),"Match",IF(ISNUMBER(MATCH('Rinks for 5 groups'!H28,'Rinks for 5 groups'!$F:$F,0)),"Match",IF(ISNUMBER(MATCH('Rinks for 5 groups'!H28,'Rinks for 5 groups'!$G:$G,0)),"Match",IF(ISNUMBER(MATCH('Rinks for 5 groups'!H28,'Rinks for 5 groups'!$H:$H,0)),"Match",IF(ISNUMBER(MATCH('Rinks for 5 groups'!H28,'Rinks for 5 groups'!$D:$D,0)),"Match",""))))))</f>
        <v>Match</v>
      </c>
      <c r="H31" t="str">
        <f>IF(ISNUMBER(MATCH('Rinks for 5 groups'!I37,'Rinks for 5 groups'!J38:AK75,0)),"Match",IF(ISNUMBER(MATCH('Rinks for 5 groups'!I37,'Rinks for 5 groups'!AK:AK,0)),"Match",IF(ISNUMBER(MATCH('Rinks for 5 groups'!I37,'Rinks for 5 groups'!AN:AN,0)),"Match",IF(ISNUMBER(MATCH('Rinks for 5 groups'!I37,'Rinks for 5 groups'!AO:AO,0)),"Match",IF(ISNUMBER(MATCH('Rinks for 5 groups'!I37,'Rinks for 5 groups'!AP:AP,0)),"Match",IF(ISNUMBER(MATCH('Rinks for 5 groups'!I37,'Rinks for 5 groups'!AQ:AQ,0)),"Match",""))))))</f>
        <v>Match</v>
      </c>
    </row>
    <row r="32" spans="2:8">
      <c r="B32" t="str">
        <f>IF(ISNUMBER(MATCH('Rinks for 5 groups'!C29,'Rinks for 5 groups'!C39:C$54,0)),"Match",IF(ISNUMBER(MATCH('Rinks for 5 groups'!C29,'Rinks for 5 groups'!$E:$E,0)),"Match",IF(ISNUMBER(MATCH('Rinks for 5 groups'!C29,'Rinks for 5 groups'!$F:$F,0)),"Match",IF(ISNUMBER(MATCH('Rinks for 5 groups'!C29,'Rinks for 5 groups'!$G:$G,0)),"Match",IF(ISNUMBER(MATCH('Rinks for 5 groups'!C29,'Rinks for 5 groups'!$H:$H,0)),"Match",IF(ISNUMBER(MATCH('Rinks for 5 groups'!C29,'Rinks for 5 groups'!$I:$I,0)),"Match",""))))))</f>
        <v/>
      </c>
      <c r="C32" t="str">
        <f>IF(ISNUMBER(MATCH('Rinks for 5 groups'!D29,'Rinks for 5 groups'!D40:D$54,0)),"Match",IF(ISNUMBER(MATCH('Rinks for 5 groups'!D29,'Rinks for 5 groups'!$D:$D,0)),"Match",IF(ISNUMBER(MATCH('Rinks for 5 groups'!D29,'Rinks for 5 groups'!$F:$F,0)),"Match",IF(ISNUMBER(MATCH('Rinks for 5 groups'!D29,'Rinks for 5 groups'!$G:$G,0)),"Match",IF(ISNUMBER(MATCH('Rinks for 5 groups'!D29,'Rinks for 5 groups'!$H:$H,0)),"Match",IF(ISNUMBER(MATCH('Rinks for 5 groups'!D29,'Rinks for 5 groups'!$I:$I,0)),"Match",""))))))</f>
        <v>Match</v>
      </c>
      <c r="D32" t="str">
        <f>IF(ISNUMBER(MATCH('Rinks for 5 groups'!E29,'Rinks for 5 groups'!E40:E$54,0)),"Match",IF(ISNUMBER(MATCH('Rinks for 5 groups'!E29,'Rinks for 5 groups'!$E:$E,0)),"Match",IF(ISNUMBER(MATCH('Rinks for 5 groups'!E29,'Rinks for 5 groups'!$D:$D,0)),"Match",IF(ISNUMBER(MATCH('Rinks for 5 groups'!E29,'Rinks for 5 groups'!$G:$G,0)),"Match",IF(ISNUMBER(MATCH('Rinks for 5 groups'!E29,'Rinks for 5 groups'!$H:$H,0)),"Match",IF(ISNUMBER(MATCH('Rinks for 5 groups'!E29,'Rinks for 5 groups'!$I:$I,0)),"Match",""))))))</f>
        <v>Match</v>
      </c>
      <c r="E32" t="str">
        <f>IF(ISNUMBER(MATCH('Rinks for 5 groups'!F29,'Rinks for 5 groups'!F40:F$54,0)),"Match",IF(ISNUMBER(MATCH('Rinks for 5 groups'!F29,'Rinks for 5 groups'!$E:$E,0)),"Match",IF(ISNUMBER(MATCH('Rinks for 5 groups'!F29,'Rinks for 5 groups'!$F:$F,0)),"Match",IF(ISNUMBER(MATCH('Rinks for 5 groups'!F29,'Rinks for 5 groups'!$D:$D,0)),"Match",IF(ISNUMBER(MATCH('Rinks for 5 groups'!F29,'Rinks for 5 groups'!$H:$H,0)),"Match",IF(ISNUMBER(MATCH('Rinks for 5 groups'!F29,'Rinks for 5 groups'!$I:$I,0)),"Match",""))))))</f>
        <v>Match</v>
      </c>
      <c r="F32" t="str">
        <f>IF(ISNUMBER(MATCH('Rinks for 5 groups'!G29,'Rinks for 5 groups'!G40:G$54,0)),"Match",IF(ISNUMBER(MATCH('Rinks for 5 groups'!G29,'Rinks for 5 groups'!$E:$E,0)),"Match",IF(ISNUMBER(MATCH('Rinks for 5 groups'!G29,'Rinks for 5 groups'!$F:$F,0)),"Match",IF(ISNUMBER(MATCH('Rinks for 5 groups'!G29,'Rinks for 5 groups'!$G:$G,0)),"Match",IF(ISNUMBER(MATCH('Rinks for 5 groups'!G29,'Rinks for 5 groups'!$D:$D,0)),"Match",IF(ISNUMBER(MATCH('Rinks for 5 groups'!G29,'Rinks for 5 groups'!$I:$I,0)),"Match",""))))))</f>
        <v>Match</v>
      </c>
      <c r="G32" t="str">
        <f>IF(ISNUMBER(MATCH('Rinks for 5 groups'!H29,'Rinks for 5 groups'!H39:H$54,0)),"Match",IF(ISNUMBER(MATCH('Rinks for 5 groups'!H29,'Rinks for 5 groups'!$E:$E,0)),"Match",IF(ISNUMBER(MATCH('Rinks for 5 groups'!H29,'Rinks for 5 groups'!$F:$F,0)),"Match",IF(ISNUMBER(MATCH('Rinks for 5 groups'!H29,'Rinks for 5 groups'!$G:$G,0)),"Match",IF(ISNUMBER(MATCH('Rinks for 5 groups'!H29,'Rinks for 5 groups'!$H:$H,0)),"Match",IF(ISNUMBER(MATCH('Rinks for 5 groups'!H29,'Rinks for 5 groups'!$D:$D,0)),"Match",""))))))</f>
        <v>Match</v>
      </c>
      <c r="H32" t="str">
        <f>IF(ISNUMBER(MATCH('Rinks for 5 groups'!I38,'Rinks for 5 groups'!J39:AK76,0)),"Match",IF(ISNUMBER(MATCH('Rinks for 5 groups'!I38,'Rinks for 5 groups'!AK:AK,0)),"Match",IF(ISNUMBER(MATCH('Rinks for 5 groups'!I38,'Rinks for 5 groups'!AN:AN,0)),"Match",IF(ISNUMBER(MATCH('Rinks for 5 groups'!I38,'Rinks for 5 groups'!AO:AO,0)),"Match",IF(ISNUMBER(MATCH('Rinks for 5 groups'!I38,'Rinks for 5 groups'!AP:AP,0)),"Match",IF(ISNUMBER(MATCH('Rinks for 5 groups'!I38,'Rinks for 5 groups'!AQ:AQ,0)),"Match",""))))))</f>
        <v>Match</v>
      </c>
    </row>
    <row r="33" spans="2:8">
      <c r="B33" t="str">
        <f>IF(ISNUMBER(MATCH('Rinks for 5 groups'!C39,'Rinks for 5 groups'!C40:C$54,0)),"Match",IF(ISNUMBER(MATCH('Rinks for 5 groups'!C39,'Rinks for 5 groups'!$E:$E,0)),"Match",IF(ISNUMBER(MATCH('Rinks for 5 groups'!C39,'Rinks for 5 groups'!$F:$F,0)),"Match",IF(ISNUMBER(MATCH('Rinks for 5 groups'!C39,'Rinks for 5 groups'!$G:$G,0)),"Match",IF(ISNUMBER(MATCH('Rinks for 5 groups'!C39,'Rinks for 5 groups'!$H:$H,0)),"Match",IF(ISNUMBER(MATCH('Rinks for 5 groups'!C39,'Rinks for 5 groups'!$I:$I,0)),"Match",""))))))</f>
        <v/>
      </c>
      <c r="C33" t="str">
        <f>IF(ISNUMBER(MATCH('Rinks for 5 groups'!#REF!,'Rinks for 5 groups'!D40:D$54,0)),"Match",IF(ISNUMBER(MATCH('Rinks for 5 groups'!#REF!,'Rinks for 5 groups'!$D:$D,0)),"Match",IF(ISNUMBER(MATCH('Rinks for 5 groups'!#REF!,'Rinks for 5 groups'!$F:$F,0)),"Match",IF(ISNUMBER(MATCH('Rinks for 5 groups'!#REF!,'Rinks for 5 groups'!$G:$G,0)),"Match",IF(ISNUMBER(MATCH('Rinks for 5 groups'!#REF!,'Rinks for 5 groups'!$H:$H,0)),"Match",IF(ISNUMBER(MATCH('Rinks for 5 groups'!#REF!,'Rinks for 5 groups'!$I:$I,0)),"Match",""))))))</f>
        <v/>
      </c>
      <c r="D33" t="str">
        <f>IF(ISNUMBER(MATCH('Rinks for 5 groups'!#REF!,'Rinks for 5 groups'!E40:E$54,0)),"Match",IF(ISNUMBER(MATCH('Rinks for 5 groups'!#REF!,'Rinks for 5 groups'!$E:$E,0)),"Match",IF(ISNUMBER(MATCH('Rinks for 5 groups'!#REF!,'Rinks for 5 groups'!$D:$D,0)),"Match",IF(ISNUMBER(MATCH('Rinks for 5 groups'!#REF!,'Rinks for 5 groups'!$G:$G,0)),"Match",IF(ISNUMBER(MATCH('Rinks for 5 groups'!#REF!,'Rinks for 5 groups'!$H:$H,0)),"Match",IF(ISNUMBER(MATCH('Rinks for 5 groups'!#REF!,'Rinks for 5 groups'!$I:$I,0)),"Match",""))))))</f>
        <v/>
      </c>
      <c r="E33" t="str">
        <f>IF(ISNUMBER(MATCH('Rinks for 5 groups'!#REF!,'Rinks for 5 groups'!F40:F$54,0)),"Match",IF(ISNUMBER(MATCH('Rinks for 5 groups'!#REF!,'Rinks for 5 groups'!$E:$E,0)),"Match",IF(ISNUMBER(MATCH('Rinks for 5 groups'!#REF!,'Rinks for 5 groups'!$F:$F,0)),"Match",IF(ISNUMBER(MATCH('Rinks for 5 groups'!#REF!,'Rinks for 5 groups'!$D:$D,0)),"Match",IF(ISNUMBER(MATCH('Rinks for 5 groups'!#REF!,'Rinks for 5 groups'!$H:$H,0)),"Match",IF(ISNUMBER(MATCH('Rinks for 5 groups'!#REF!,'Rinks for 5 groups'!$I:$I,0)),"Match",""))))))</f>
        <v/>
      </c>
      <c r="F33" t="str">
        <f>IF(ISNUMBER(MATCH('Rinks for 5 groups'!#REF!,'Rinks for 5 groups'!G40:G$54,0)),"Match",IF(ISNUMBER(MATCH('Rinks for 5 groups'!#REF!,'Rinks for 5 groups'!$E:$E,0)),"Match",IF(ISNUMBER(MATCH('Rinks for 5 groups'!#REF!,'Rinks for 5 groups'!$F:$F,0)),"Match",IF(ISNUMBER(MATCH('Rinks for 5 groups'!#REF!,'Rinks for 5 groups'!$G:$G,0)),"Match",IF(ISNUMBER(MATCH('Rinks for 5 groups'!#REF!,'Rinks for 5 groups'!$D:$D,0)),"Match",IF(ISNUMBER(MATCH('Rinks for 5 groups'!#REF!,'Rinks for 5 groups'!$I:$I,0)),"Match",""))))))</f>
        <v/>
      </c>
      <c r="G33" t="str">
        <f>IF(ISNUMBER(MATCH('Rinks for 5 groups'!H39,'Rinks for 5 groups'!H40:H$54,0)),"Match",IF(ISNUMBER(MATCH('Rinks for 5 groups'!H39,'Rinks for 5 groups'!$E:$E,0)),"Match",IF(ISNUMBER(MATCH('Rinks for 5 groups'!H39,'Rinks for 5 groups'!$F:$F,0)),"Match",IF(ISNUMBER(MATCH('Rinks for 5 groups'!H39,'Rinks for 5 groups'!$G:$G,0)),"Match",IF(ISNUMBER(MATCH('Rinks for 5 groups'!H39,'Rinks for 5 groups'!$H:$H,0)),"Match",IF(ISNUMBER(MATCH('Rinks for 5 groups'!H39,'Rinks for 5 groups'!$D:$D,0)),"Match",""))))))</f>
        <v/>
      </c>
      <c r="H33" t="str">
        <f>IF(ISNUMBER(MATCH('Rinks for 5 groups'!I39,'Rinks for 5 groups'!J40:AK77,0)),"Match",IF(ISNUMBER(MATCH('Rinks for 5 groups'!I39,'Rinks for 5 groups'!AK:AK,0)),"Match",IF(ISNUMBER(MATCH('Rinks for 5 groups'!I39,'Rinks for 5 groups'!AN:AN,0)),"Match",IF(ISNUMBER(MATCH('Rinks for 5 groups'!I39,'Rinks for 5 groups'!AO:AO,0)),"Match",IF(ISNUMBER(MATCH('Rinks for 5 groups'!I39,'Rinks for 5 groups'!AP:AP,0)),"Match",IF(ISNUMBER(MATCH('Rinks for 5 groups'!I39,'Rinks for 5 groups'!AQ:AQ,0)),"Match",""))))))</f>
        <v>Match</v>
      </c>
    </row>
    <row r="34" spans="2:8">
      <c r="B34" t="str">
        <f>IF(ISNUMBER(MATCH('Rinks for 5 groups'!J21,'Rinks for 5 groups'!C41:C$54,0)),"Match",IF(ISNUMBER(MATCH('Rinks for 5 groups'!J21,'Rinks for 5 groups'!$E:$E,0)),"Match",IF(ISNUMBER(MATCH('Rinks for 5 groups'!J21,'Rinks for 5 groups'!$F:$F,0)),"Match",IF(ISNUMBER(MATCH('Rinks for 5 groups'!J21,'Rinks for 5 groups'!$G:$G,0)),"Match",IF(ISNUMBER(MATCH('Rinks for 5 groups'!J21,'Rinks for 5 groups'!$H:$H,0)),"Match",IF(ISNUMBER(MATCH('Rinks for 5 groups'!J21,'Rinks for 5 groups'!$I:$I,0)),"Match",""))))))</f>
        <v/>
      </c>
      <c r="C34" t="str">
        <f>IF(ISNUMBER(MATCH('Rinks for 5 groups'!K21,'Rinks for 5 groups'!D41:D$54,0)),"Match",IF(ISNUMBER(MATCH('Rinks for 5 groups'!K21,'Rinks for 5 groups'!$D:$D,0)),"Match",IF(ISNUMBER(MATCH('Rinks for 5 groups'!K21,'Rinks for 5 groups'!$F:$F,0)),"Match",IF(ISNUMBER(MATCH('Rinks for 5 groups'!K21,'Rinks for 5 groups'!$G:$G,0)),"Match",IF(ISNUMBER(MATCH('Rinks for 5 groups'!K21,'Rinks for 5 groups'!$H:$H,0)),"Match",IF(ISNUMBER(MATCH('Rinks for 5 groups'!K21,'Rinks for 5 groups'!$I:$I,0)),"Match",""))))))</f>
        <v/>
      </c>
      <c r="D34" t="str">
        <f>IF(ISNUMBER(MATCH('Rinks for 5 groups'!L21,'Rinks for 5 groups'!E41:E$54,0)),"Match",IF(ISNUMBER(MATCH('Rinks for 5 groups'!L21,'Rinks for 5 groups'!$E:$E,0)),"Match",IF(ISNUMBER(MATCH('Rinks for 5 groups'!L21,'Rinks for 5 groups'!$D:$D,0)),"Match",IF(ISNUMBER(MATCH('Rinks for 5 groups'!L21,'Rinks for 5 groups'!$G:$G,0)),"Match",IF(ISNUMBER(MATCH('Rinks for 5 groups'!L21,'Rinks for 5 groups'!$H:$H,0)),"Match",IF(ISNUMBER(MATCH('Rinks for 5 groups'!L21,'Rinks for 5 groups'!$I:$I,0)),"Match",""))))))</f>
        <v/>
      </c>
      <c r="E34" t="str">
        <f>IF(ISNUMBER(MATCH('Rinks for 5 groups'!M21,'Rinks for 5 groups'!F41:F$54,0)),"Match",IF(ISNUMBER(MATCH('Rinks for 5 groups'!M21,'Rinks for 5 groups'!$E:$E,0)),"Match",IF(ISNUMBER(MATCH('Rinks for 5 groups'!M21,'Rinks for 5 groups'!$F:$F,0)),"Match",IF(ISNUMBER(MATCH('Rinks for 5 groups'!M21,'Rinks for 5 groups'!$D:$D,0)),"Match",IF(ISNUMBER(MATCH('Rinks for 5 groups'!M21,'Rinks for 5 groups'!$H:$H,0)),"Match",IF(ISNUMBER(MATCH('Rinks for 5 groups'!M21,'Rinks for 5 groups'!$I:$I,0)),"Match",""))))))</f>
        <v/>
      </c>
      <c r="F34" t="str">
        <f>IF(ISNUMBER(MATCH('Rinks for 5 groups'!N21,'Rinks for 5 groups'!G41:G$54,0)),"Match",IF(ISNUMBER(MATCH('Rinks for 5 groups'!N21,'Rinks for 5 groups'!$E:$E,0)),"Match",IF(ISNUMBER(MATCH('Rinks for 5 groups'!N21,'Rinks for 5 groups'!$F:$F,0)),"Match",IF(ISNUMBER(MATCH('Rinks for 5 groups'!N21,'Rinks for 5 groups'!$G:$G,0)),"Match",IF(ISNUMBER(MATCH('Rinks for 5 groups'!N21,'Rinks for 5 groups'!$D:$D,0)),"Match",IF(ISNUMBER(MATCH('Rinks for 5 groups'!N21,'Rinks for 5 groups'!$I:$I,0)),"Match",""))))))</f>
        <v/>
      </c>
      <c r="G34" t="str">
        <f>IF(ISNUMBER(MATCH('Rinks for 5 groups'!O21,'Rinks for 5 groups'!H41:H$54,0)),"Match",IF(ISNUMBER(MATCH('Rinks for 5 groups'!O21,'Rinks for 5 groups'!$E:$E,0)),"Match",IF(ISNUMBER(MATCH('Rinks for 5 groups'!O21,'Rinks for 5 groups'!$F:$F,0)),"Match",IF(ISNUMBER(MATCH('Rinks for 5 groups'!O21,'Rinks for 5 groups'!$G:$G,0)),"Match",IF(ISNUMBER(MATCH('Rinks for 5 groups'!O21,'Rinks for 5 groups'!$H:$H,0)),"Match",IF(ISNUMBER(MATCH('Rinks for 5 groups'!O21,'Rinks for 5 groups'!$D:$D,0)),"Match",""))))))</f>
        <v/>
      </c>
      <c r="H34" t="str">
        <f>IF(ISNUMBER(MATCH('Rinks for 5 groups'!I40,'Rinks for 5 groups'!J41:AK78,0)),"Match",IF(ISNUMBER(MATCH('Rinks for 5 groups'!I40,'Rinks for 5 groups'!AK:AK,0)),"Match",IF(ISNUMBER(MATCH('Rinks for 5 groups'!I40,'Rinks for 5 groups'!AN:AN,0)),"Match",IF(ISNUMBER(MATCH('Rinks for 5 groups'!I40,'Rinks for 5 groups'!AO:AO,0)),"Match",IF(ISNUMBER(MATCH('Rinks for 5 groups'!I40,'Rinks for 5 groups'!AP:AP,0)),"Match",IF(ISNUMBER(MATCH('Rinks for 5 groups'!I40,'Rinks for 5 groups'!AQ:AQ,0)),"Match",""))))))</f>
        <v>Match</v>
      </c>
    </row>
    <row r="35" spans="2:8">
      <c r="B35" t="str">
        <f>IF(ISNUMBER(MATCH('Rinks for 5 groups'!J22,'Rinks for 5 groups'!C42:C$54,0)),"Match",IF(ISNUMBER(MATCH('Rinks for 5 groups'!J22,'Rinks for 5 groups'!$E:$E,0)),"Match",IF(ISNUMBER(MATCH('Rinks for 5 groups'!J22,'Rinks for 5 groups'!$F:$F,0)),"Match",IF(ISNUMBER(MATCH('Rinks for 5 groups'!J22,'Rinks for 5 groups'!$G:$G,0)),"Match",IF(ISNUMBER(MATCH('Rinks for 5 groups'!J22,'Rinks for 5 groups'!$H:$H,0)),"Match",IF(ISNUMBER(MATCH('Rinks for 5 groups'!J22,'Rinks for 5 groups'!$I:$I,0)),"Match",""))))))</f>
        <v/>
      </c>
      <c r="C35" t="str">
        <f>IF(ISNUMBER(MATCH('Rinks for 5 groups'!K22,'Rinks for 5 groups'!D42:D$54,0)),"Match",IF(ISNUMBER(MATCH('Rinks for 5 groups'!K22,'Rinks for 5 groups'!$D:$D,0)),"Match",IF(ISNUMBER(MATCH('Rinks for 5 groups'!K22,'Rinks for 5 groups'!$F:$F,0)),"Match",IF(ISNUMBER(MATCH('Rinks for 5 groups'!K22,'Rinks for 5 groups'!$G:$G,0)),"Match",IF(ISNUMBER(MATCH('Rinks for 5 groups'!K22,'Rinks for 5 groups'!$H:$H,0)),"Match",IF(ISNUMBER(MATCH('Rinks for 5 groups'!K22,'Rinks for 5 groups'!$I:$I,0)),"Match",""))))))</f>
        <v/>
      </c>
      <c r="D35" t="str">
        <f>IF(ISNUMBER(MATCH('Rinks for 5 groups'!L22,'Rinks for 5 groups'!E42:E$54,0)),"Match",IF(ISNUMBER(MATCH('Rinks for 5 groups'!L22,'Rinks for 5 groups'!$E:$E,0)),"Match",IF(ISNUMBER(MATCH('Rinks for 5 groups'!L22,'Rinks for 5 groups'!$D:$D,0)),"Match",IF(ISNUMBER(MATCH('Rinks for 5 groups'!L22,'Rinks for 5 groups'!$G:$G,0)),"Match",IF(ISNUMBER(MATCH('Rinks for 5 groups'!L22,'Rinks for 5 groups'!$H:$H,0)),"Match",IF(ISNUMBER(MATCH('Rinks for 5 groups'!L22,'Rinks for 5 groups'!$I:$I,0)),"Match",""))))))</f>
        <v/>
      </c>
      <c r="E35" t="str">
        <f>IF(ISNUMBER(MATCH('Rinks for 5 groups'!M22,'Rinks for 5 groups'!F42:F$54,0)),"Match",IF(ISNUMBER(MATCH('Rinks for 5 groups'!M22,'Rinks for 5 groups'!$E:$E,0)),"Match",IF(ISNUMBER(MATCH('Rinks for 5 groups'!M22,'Rinks for 5 groups'!$F:$F,0)),"Match",IF(ISNUMBER(MATCH('Rinks for 5 groups'!M22,'Rinks for 5 groups'!$D:$D,0)),"Match",IF(ISNUMBER(MATCH('Rinks for 5 groups'!M22,'Rinks for 5 groups'!$H:$H,0)),"Match",IF(ISNUMBER(MATCH('Rinks for 5 groups'!M22,'Rinks for 5 groups'!$I:$I,0)),"Match",""))))))</f>
        <v/>
      </c>
      <c r="F35" t="str">
        <f>IF(ISNUMBER(MATCH('Rinks for 5 groups'!N22,'Rinks for 5 groups'!G42:G$54,0)),"Match",IF(ISNUMBER(MATCH('Rinks for 5 groups'!N22,'Rinks for 5 groups'!$E:$E,0)),"Match",IF(ISNUMBER(MATCH('Rinks for 5 groups'!N22,'Rinks for 5 groups'!$F:$F,0)),"Match",IF(ISNUMBER(MATCH('Rinks for 5 groups'!N22,'Rinks for 5 groups'!$G:$G,0)),"Match",IF(ISNUMBER(MATCH('Rinks for 5 groups'!N22,'Rinks for 5 groups'!$D:$D,0)),"Match",IF(ISNUMBER(MATCH('Rinks for 5 groups'!N22,'Rinks for 5 groups'!$I:$I,0)),"Match",""))))))</f>
        <v/>
      </c>
      <c r="G35" t="str">
        <f>IF(ISNUMBER(MATCH('Rinks for 5 groups'!O22,'Rinks for 5 groups'!H42:H$54,0)),"Match",IF(ISNUMBER(MATCH('Rinks for 5 groups'!O22,'Rinks for 5 groups'!$E:$E,0)),"Match",IF(ISNUMBER(MATCH('Rinks for 5 groups'!O22,'Rinks for 5 groups'!$F:$F,0)),"Match",IF(ISNUMBER(MATCH('Rinks for 5 groups'!O22,'Rinks for 5 groups'!$G:$G,0)),"Match",IF(ISNUMBER(MATCH('Rinks for 5 groups'!O22,'Rinks for 5 groups'!$H:$H,0)),"Match",IF(ISNUMBER(MATCH('Rinks for 5 groups'!O22,'Rinks for 5 groups'!$D:$D,0)),"Match",""))))))</f>
        <v/>
      </c>
      <c r="H35" t="str">
        <f>IF(ISNUMBER(MATCH('Rinks for 5 groups'!I41,'Rinks for 5 groups'!J42:AK79,0)),"Match",IF(ISNUMBER(MATCH('Rinks for 5 groups'!I41,'Rinks for 5 groups'!AK:AK,0)),"Match",IF(ISNUMBER(MATCH('Rinks for 5 groups'!I41,'Rinks for 5 groups'!AN:AN,0)),"Match",IF(ISNUMBER(MATCH('Rinks for 5 groups'!I41,'Rinks for 5 groups'!AO:AO,0)),"Match",IF(ISNUMBER(MATCH('Rinks for 5 groups'!I41,'Rinks for 5 groups'!AP:AP,0)),"Match",IF(ISNUMBER(MATCH('Rinks for 5 groups'!I41,'Rinks for 5 groups'!AQ:AQ,0)),"Match",""))))))</f>
        <v>Match</v>
      </c>
    </row>
    <row r="36" spans="2:8">
      <c r="B36" t="str">
        <f>IF(ISNUMBER(MATCH('Rinks for 5 groups'!J24,'Rinks for 5 groups'!C43:C$54,0)),"Match",IF(ISNUMBER(MATCH('Rinks for 5 groups'!J24,'Rinks for 5 groups'!$E:$E,0)),"Match",IF(ISNUMBER(MATCH('Rinks for 5 groups'!J24,'Rinks for 5 groups'!$F:$F,0)),"Match",IF(ISNUMBER(MATCH('Rinks for 5 groups'!J24,'Rinks for 5 groups'!$G:$G,0)),"Match",IF(ISNUMBER(MATCH('Rinks for 5 groups'!J24,'Rinks for 5 groups'!$H:$H,0)),"Match",IF(ISNUMBER(MATCH('Rinks for 5 groups'!J24,'Rinks for 5 groups'!$I:$I,0)),"Match",""))))))</f>
        <v/>
      </c>
      <c r="C36" t="str">
        <f>IF(ISNUMBER(MATCH('Rinks for 5 groups'!K24,'Rinks for 5 groups'!D43:D$54,0)),"Match",IF(ISNUMBER(MATCH('Rinks for 5 groups'!K24,'Rinks for 5 groups'!$D:$D,0)),"Match",IF(ISNUMBER(MATCH('Rinks for 5 groups'!K24,'Rinks for 5 groups'!$F:$F,0)),"Match",IF(ISNUMBER(MATCH('Rinks for 5 groups'!K24,'Rinks for 5 groups'!$G:$G,0)),"Match",IF(ISNUMBER(MATCH('Rinks for 5 groups'!K24,'Rinks for 5 groups'!$H:$H,0)),"Match",IF(ISNUMBER(MATCH('Rinks for 5 groups'!K24,'Rinks for 5 groups'!$I:$I,0)),"Match",""))))))</f>
        <v/>
      </c>
      <c r="D36" t="str">
        <f>IF(ISNUMBER(MATCH('Rinks for 5 groups'!L24,'Rinks for 5 groups'!E43:E$54,0)),"Match",IF(ISNUMBER(MATCH('Rinks for 5 groups'!L24,'Rinks for 5 groups'!$E:$E,0)),"Match",IF(ISNUMBER(MATCH('Rinks for 5 groups'!L24,'Rinks for 5 groups'!$D:$D,0)),"Match",IF(ISNUMBER(MATCH('Rinks for 5 groups'!L24,'Rinks for 5 groups'!$G:$G,0)),"Match",IF(ISNUMBER(MATCH('Rinks for 5 groups'!L24,'Rinks for 5 groups'!$H:$H,0)),"Match",IF(ISNUMBER(MATCH('Rinks for 5 groups'!L24,'Rinks for 5 groups'!$I:$I,0)),"Match",""))))))</f>
        <v/>
      </c>
      <c r="E36" t="str">
        <f>IF(ISNUMBER(MATCH('Rinks for 5 groups'!M24,'Rinks for 5 groups'!F43:F$54,0)),"Match",IF(ISNUMBER(MATCH('Rinks for 5 groups'!M24,'Rinks for 5 groups'!$E:$E,0)),"Match",IF(ISNUMBER(MATCH('Rinks for 5 groups'!M24,'Rinks for 5 groups'!$F:$F,0)),"Match",IF(ISNUMBER(MATCH('Rinks for 5 groups'!M24,'Rinks for 5 groups'!$D:$D,0)),"Match",IF(ISNUMBER(MATCH('Rinks for 5 groups'!M24,'Rinks for 5 groups'!$H:$H,0)),"Match",IF(ISNUMBER(MATCH('Rinks for 5 groups'!M24,'Rinks for 5 groups'!$I:$I,0)),"Match",""))))))</f>
        <v/>
      </c>
      <c r="F36" t="str">
        <f>IF(ISNUMBER(MATCH('Rinks for 5 groups'!N24,'Rinks for 5 groups'!G43:G$54,0)),"Match",IF(ISNUMBER(MATCH('Rinks for 5 groups'!N24,'Rinks for 5 groups'!$E:$E,0)),"Match",IF(ISNUMBER(MATCH('Rinks for 5 groups'!N24,'Rinks for 5 groups'!$F:$F,0)),"Match",IF(ISNUMBER(MATCH('Rinks for 5 groups'!N24,'Rinks for 5 groups'!$G:$G,0)),"Match",IF(ISNUMBER(MATCH('Rinks for 5 groups'!N24,'Rinks for 5 groups'!$D:$D,0)),"Match",IF(ISNUMBER(MATCH('Rinks for 5 groups'!N24,'Rinks for 5 groups'!$I:$I,0)),"Match",""))))))</f>
        <v/>
      </c>
      <c r="G36" t="str">
        <f>IF(ISNUMBER(MATCH('Rinks for 5 groups'!O24,'Rinks for 5 groups'!H43:H$54,0)),"Match",IF(ISNUMBER(MATCH('Rinks for 5 groups'!O24,'Rinks for 5 groups'!$E:$E,0)),"Match",IF(ISNUMBER(MATCH('Rinks for 5 groups'!O24,'Rinks for 5 groups'!$F:$F,0)),"Match",IF(ISNUMBER(MATCH('Rinks for 5 groups'!O24,'Rinks for 5 groups'!$G:$G,0)),"Match",IF(ISNUMBER(MATCH('Rinks for 5 groups'!O24,'Rinks for 5 groups'!$H:$H,0)),"Match",IF(ISNUMBER(MATCH('Rinks for 5 groups'!O24,'Rinks for 5 groups'!$D:$D,0)),"Match",""))))))</f>
        <v/>
      </c>
      <c r="H36" t="str">
        <f>IF(ISNUMBER(MATCH('Rinks for 5 groups'!I42,'Rinks for 5 groups'!J43:AK80,0)),"Match",IF(ISNUMBER(MATCH('Rinks for 5 groups'!I42,'Rinks for 5 groups'!AK:AK,0)),"Match",IF(ISNUMBER(MATCH('Rinks for 5 groups'!I42,'Rinks for 5 groups'!AN:AN,0)),"Match",IF(ISNUMBER(MATCH('Rinks for 5 groups'!I42,'Rinks for 5 groups'!AO:AO,0)),"Match",IF(ISNUMBER(MATCH('Rinks for 5 groups'!I42,'Rinks for 5 groups'!AP:AP,0)),"Match",IF(ISNUMBER(MATCH('Rinks for 5 groups'!I42,'Rinks for 5 groups'!AQ:AQ,0)),"Match",""))))))</f>
        <v>Match</v>
      </c>
    </row>
    <row r="37" spans="2:8">
      <c r="B37" t="str">
        <f>IF(ISNUMBER(MATCH('Rinks for 5 groups'!J25,'Rinks for 5 groups'!C44:C$54,0)),"Match",IF(ISNUMBER(MATCH('Rinks for 5 groups'!J25,'Rinks for 5 groups'!$E:$E,0)),"Match",IF(ISNUMBER(MATCH('Rinks for 5 groups'!J25,'Rinks for 5 groups'!$F:$F,0)),"Match",IF(ISNUMBER(MATCH('Rinks for 5 groups'!J25,'Rinks for 5 groups'!$G:$G,0)),"Match",IF(ISNUMBER(MATCH('Rinks for 5 groups'!J25,'Rinks for 5 groups'!$H:$H,0)),"Match",IF(ISNUMBER(MATCH('Rinks for 5 groups'!J25,'Rinks for 5 groups'!$I:$I,0)),"Match",""))))))</f>
        <v/>
      </c>
      <c r="C37" t="str">
        <f>IF(ISNUMBER(MATCH('Rinks for 5 groups'!K25,'Rinks for 5 groups'!D44:D$54,0)),"Match",IF(ISNUMBER(MATCH('Rinks for 5 groups'!K25,'Rinks for 5 groups'!$D:$D,0)),"Match",IF(ISNUMBER(MATCH('Rinks for 5 groups'!K25,'Rinks for 5 groups'!$F:$F,0)),"Match",IF(ISNUMBER(MATCH('Rinks for 5 groups'!K25,'Rinks for 5 groups'!$G:$G,0)),"Match",IF(ISNUMBER(MATCH('Rinks for 5 groups'!K25,'Rinks for 5 groups'!$H:$H,0)),"Match",IF(ISNUMBER(MATCH('Rinks for 5 groups'!K25,'Rinks for 5 groups'!$I:$I,0)),"Match",""))))))</f>
        <v/>
      </c>
      <c r="D37" t="str">
        <f>IF(ISNUMBER(MATCH('Rinks for 5 groups'!L25,'Rinks for 5 groups'!E44:E$54,0)),"Match",IF(ISNUMBER(MATCH('Rinks for 5 groups'!L25,'Rinks for 5 groups'!$E:$E,0)),"Match",IF(ISNUMBER(MATCH('Rinks for 5 groups'!L25,'Rinks for 5 groups'!$D:$D,0)),"Match",IF(ISNUMBER(MATCH('Rinks for 5 groups'!L25,'Rinks for 5 groups'!$G:$G,0)),"Match",IF(ISNUMBER(MATCH('Rinks for 5 groups'!L25,'Rinks for 5 groups'!$H:$H,0)),"Match",IF(ISNUMBER(MATCH('Rinks for 5 groups'!L25,'Rinks for 5 groups'!$I:$I,0)),"Match",""))))))</f>
        <v/>
      </c>
      <c r="E37" t="str">
        <f>IF(ISNUMBER(MATCH('Rinks for 5 groups'!M25,'Rinks for 5 groups'!F44:F$54,0)),"Match",IF(ISNUMBER(MATCH('Rinks for 5 groups'!M25,'Rinks for 5 groups'!$E:$E,0)),"Match",IF(ISNUMBER(MATCH('Rinks for 5 groups'!M25,'Rinks for 5 groups'!$F:$F,0)),"Match",IF(ISNUMBER(MATCH('Rinks for 5 groups'!M25,'Rinks for 5 groups'!$D:$D,0)),"Match",IF(ISNUMBER(MATCH('Rinks for 5 groups'!M25,'Rinks for 5 groups'!$H:$H,0)),"Match",IF(ISNUMBER(MATCH('Rinks for 5 groups'!M25,'Rinks for 5 groups'!$I:$I,0)),"Match",""))))))</f>
        <v/>
      </c>
      <c r="F37" t="str">
        <f>IF(ISNUMBER(MATCH('Rinks for 5 groups'!N25,'Rinks for 5 groups'!G44:G$54,0)),"Match",IF(ISNUMBER(MATCH('Rinks for 5 groups'!N25,'Rinks for 5 groups'!$E:$E,0)),"Match",IF(ISNUMBER(MATCH('Rinks for 5 groups'!N25,'Rinks for 5 groups'!$F:$F,0)),"Match",IF(ISNUMBER(MATCH('Rinks for 5 groups'!N25,'Rinks for 5 groups'!$G:$G,0)),"Match",IF(ISNUMBER(MATCH('Rinks for 5 groups'!N25,'Rinks for 5 groups'!$D:$D,0)),"Match",IF(ISNUMBER(MATCH('Rinks for 5 groups'!N25,'Rinks for 5 groups'!$I:$I,0)),"Match",""))))))</f>
        <v/>
      </c>
      <c r="G37" t="str">
        <f>IF(ISNUMBER(MATCH('Rinks for 5 groups'!O25,'Rinks for 5 groups'!H44:H$54,0)),"Match",IF(ISNUMBER(MATCH('Rinks for 5 groups'!O25,'Rinks for 5 groups'!$E:$E,0)),"Match",IF(ISNUMBER(MATCH('Rinks for 5 groups'!O25,'Rinks for 5 groups'!$F:$F,0)),"Match",IF(ISNUMBER(MATCH('Rinks for 5 groups'!O25,'Rinks for 5 groups'!$G:$G,0)),"Match",IF(ISNUMBER(MATCH('Rinks for 5 groups'!O25,'Rinks for 5 groups'!$H:$H,0)),"Match",IF(ISNUMBER(MATCH('Rinks for 5 groups'!O25,'Rinks for 5 groups'!$D:$D,0)),"Match",""))))))</f>
        <v/>
      </c>
      <c r="H37" t="str">
        <f>IF(ISNUMBER(MATCH('Rinks for 5 groups'!I43,'Rinks for 5 groups'!J44:AK81,0)),"Match",IF(ISNUMBER(MATCH('Rinks for 5 groups'!I43,'Rinks for 5 groups'!AK:AK,0)),"Match",IF(ISNUMBER(MATCH('Rinks for 5 groups'!I43,'Rinks for 5 groups'!AN:AN,0)),"Match",IF(ISNUMBER(MATCH('Rinks for 5 groups'!I43,'Rinks for 5 groups'!AO:AO,0)),"Match",IF(ISNUMBER(MATCH('Rinks for 5 groups'!I43,'Rinks for 5 groups'!AP:AP,0)),"Match",IF(ISNUMBER(MATCH('Rinks for 5 groups'!I43,'Rinks for 5 groups'!AQ:AQ,0)),"Match",""))))))</f>
        <v>Match</v>
      </c>
    </row>
    <row r="38" spans="2:8">
      <c r="B38" t="str">
        <f>IF(ISNUMBER(MATCH('Rinks for 5 groups'!J26,'Rinks for 5 groups'!C45:C$54,0)),"Match",IF(ISNUMBER(MATCH('Rinks for 5 groups'!J26,'Rinks for 5 groups'!$E:$E,0)),"Match",IF(ISNUMBER(MATCH('Rinks for 5 groups'!J26,'Rinks for 5 groups'!$F:$F,0)),"Match",IF(ISNUMBER(MATCH('Rinks for 5 groups'!J26,'Rinks for 5 groups'!$G:$G,0)),"Match",IF(ISNUMBER(MATCH('Rinks for 5 groups'!J26,'Rinks for 5 groups'!$H:$H,0)),"Match",IF(ISNUMBER(MATCH('Rinks for 5 groups'!J26,'Rinks for 5 groups'!$I:$I,0)),"Match",""))))))</f>
        <v/>
      </c>
      <c r="C38" t="str">
        <f>IF(ISNUMBER(MATCH('Rinks for 5 groups'!K26,'Rinks for 5 groups'!D45:D$54,0)),"Match",IF(ISNUMBER(MATCH('Rinks for 5 groups'!K26,'Rinks for 5 groups'!$D:$D,0)),"Match",IF(ISNUMBER(MATCH('Rinks for 5 groups'!K26,'Rinks for 5 groups'!$F:$F,0)),"Match",IF(ISNUMBER(MATCH('Rinks for 5 groups'!K26,'Rinks for 5 groups'!$G:$G,0)),"Match",IF(ISNUMBER(MATCH('Rinks for 5 groups'!K26,'Rinks for 5 groups'!$H:$H,0)),"Match",IF(ISNUMBER(MATCH('Rinks for 5 groups'!K26,'Rinks for 5 groups'!$I:$I,0)),"Match",""))))))</f>
        <v/>
      </c>
      <c r="D38" t="str">
        <f>IF(ISNUMBER(MATCH('Rinks for 5 groups'!L26,'Rinks for 5 groups'!E45:E$54,0)),"Match",IF(ISNUMBER(MATCH('Rinks for 5 groups'!L26,'Rinks for 5 groups'!$E:$E,0)),"Match",IF(ISNUMBER(MATCH('Rinks for 5 groups'!L26,'Rinks for 5 groups'!$D:$D,0)),"Match",IF(ISNUMBER(MATCH('Rinks for 5 groups'!L26,'Rinks for 5 groups'!$G:$G,0)),"Match",IF(ISNUMBER(MATCH('Rinks for 5 groups'!L26,'Rinks for 5 groups'!$H:$H,0)),"Match",IF(ISNUMBER(MATCH('Rinks for 5 groups'!L26,'Rinks for 5 groups'!$I:$I,0)),"Match",""))))))</f>
        <v/>
      </c>
      <c r="E38" t="str">
        <f>IF(ISNUMBER(MATCH('Rinks for 5 groups'!M26,'Rinks for 5 groups'!F45:F$54,0)),"Match",IF(ISNUMBER(MATCH('Rinks for 5 groups'!M26,'Rinks for 5 groups'!$E:$E,0)),"Match",IF(ISNUMBER(MATCH('Rinks for 5 groups'!M26,'Rinks for 5 groups'!$F:$F,0)),"Match",IF(ISNUMBER(MATCH('Rinks for 5 groups'!M26,'Rinks for 5 groups'!$D:$D,0)),"Match",IF(ISNUMBER(MATCH('Rinks for 5 groups'!M26,'Rinks for 5 groups'!$H:$H,0)),"Match",IF(ISNUMBER(MATCH('Rinks for 5 groups'!M26,'Rinks for 5 groups'!$I:$I,0)),"Match",""))))))</f>
        <v/>
      </c>
      <c r="F38" t="str">
        <f>IF(ISNUMBER(MATCH('Rinks for 5 groups'!N26,'Rinks for 5 groups'!G45:G$54,0)),"Match",IF(ISNUMBER(MATCH('Rinks for 5 groups'!N26,'Rinks for 5 groups'!$E:$E,0)),"Match",IF(ISNUMBER(MATCH('Rinks for 5 groups'!N26,'Rinks for 5 groups'!$F:$F,0)),"Match",IF(ISNUMBER(MATCH('Rinks for 5 groups'!N26,'Rinks for 5 groups'!$G:$G,0)),"Match",IF(ISNUMBER(MATCH('Rinks for 5 groups'!N26,'Rinks for 5 groups'!$D:$D,0)),"Match",IF(ISNUMBER(MATCH('Rinks for 5 groups'!N26,'Rinks for 5 groups'!$I:$I,0)),"Match",""))))))</f>
        <v/>
      </c>
      <c r="G38" t="str">
        <f>IF(ISNUMBER(MATCH('Rinks for 5 groups'!O26,'Rinks for 5 groups'!H45:H$54,0)),"Match",IF(ISNUMBER(MATCH('Rinks for 5 groups'!O26,'Rinks for 5 groups'!$E:$E,0)),"Match",IF(ISNUMBER(MATCH('Rinks for 5 groups'!O26,'Rinks for 5 groups'!$F:$F,0)),"Match",IF(ISNUMBER(MATCH('Rinks for 5 groups'!O26,'Rinks for 5 groups'!$G:$G,0)),"Match",IF(ISNUMBER(MATCH('Rinks for 5 groups'!O26,'Rinks for 5 groups'!$H:$H,0)),"Match",IF(ISNUMBER(MATCH('Rinks for 5 groups'!O26,'Rinks for 5 groups'!$D:$D,0)),"Match",""))))))</f>
        <v/>
      </c>
      <c r="H38" t="str">
        <f>IF(ISNUMBER(MATCH('Rinks for 5 groups'!I44,'Rinks for 5 groups'!J45:AK82,0)),"Match",IF(ISNUMBER(MATCH('Rinks for 5 groups'!I44,'Rinks for 5 groups'!AK:AK,0)),"Match",IF(ISNUMBER(MATCH('Rinks for 5 groups'!I44,'Rinks for 5 groups'!AN:AN,0)),"Match",IF(ISNUMBER(MATCH('Rinks for 5 groups'!I44,'Rinks for 5 groups'!AO:AO,0)),"Match",IF(ISNUMBER(MATCH('Rinks for 5 groups'!I44,'Rinks for 5 groups'!AP:AP,0)),"Match",IF(ISNUMBER(MATCH('Rinks for 5 groups'!I44,'Rinks for 5 groups'!AQ:AQ,0)),"Match",""))))))</f>
        <v>Match</v>
      </c>
    </row>
    <row r="39" spans="2:8">
      <c r="B39" t="str">
        <f>IF(ISNUMBER(MATCH('Rinks for 5 groups'!J28,'Rinks for 5 groups'!C46:C$54,0)),"Match",IF(ISNUMBER(MATCH('Rinks for 5 groups'!J28,'Rinks for 5 groups'!$E:$E,0)),"Match",IF(ISNUMBER(MATCH('Rinks for 5 groups'!J28,'Rinks for 5 groups'!$F:$F,0)),"Match",IF(ISNUMBER(MATCH('Rinks for 5 groups'!J28,'Rinks for 5 groups'!$G:$G,0)),"Match",IF(ISNUMBER(MATCH('Rinks for 5 groups'!J28,'Rinks for 5 groups'!$H:$H,0)),"Match",IF(ISNUMBER(MATCH('Rinks for 5 groups'!J28,'Rinks for 5 groups'!$I:$I,0)),"Match",""))))))</f>
        <v/>
      </c>
      <c r="C39" t="str">
        <f>IF(ISNUMBER(MATCH('Rinks for 5 groups'!K28,'Rinks for 5 groups'!D46:D$54,0)),"Match",IF(ISNUMBER(MATCH('Rinks for 5 groups'!K28,'Rinks for 5 groups'!$D:$D,0)),"Match",IF(ISNUMBER(MATCH('Rinks for 5 groups'!K28,'Rinks for 5 groups'!$F:$F,0)),"Match",IF(ISNUMBER(MATCH('Rinks for 5 groups'!K28,'Rinks for 5 groups'!$G:$G,0)),"Match",IF(ISNUMBER(MATCH('Rinks for 5 groups'!K28,'Rinks for 5 groups'!$H:$H,0)),"Match",IF(ISNUMBER(MATCH('Rinks for 5 groups'!K28,'Rinks for 5 groups'!$I:$I,0)),"Match",""))))))</f>
        <v/>
      </c>
      <c r="D39" t="str">
        <f>IF(ISNUMBER(MATCH('Rinks for 5 groups'!L28,'Rinks for 5 groups'!E46:E$54,0)),"Match",IF(ISNUMBER(MATCH('Rinks for 5 groups'!L28,'Rinks for 5 groups'!$E:$E,0)),"Match",IF(ISNUMBER(MATCH('Rinks for 5 groups'!L28,'Rinks for 5 groups'!$D:$D,0)),"Match",IF(ISNUMBER(MATCH('Rinks for 5 groups'!L28,'Rinks for 5 groups'!$G:$G,0)),"Match",IF(ISNUMBER(MATCH('Rinks for 5 groups'!L28,'Rinks for 5 groups'!$H:$H,0)),"Match",IF(ISNUMBER(MATCH('Rinks for 5 groups'!L28,'Rinks for 5 groups'!$I:$I,0)),"Match",""))))))</f>
        <v/>
      </c>
      <c r="E39" t="str">
        <f>IF(ISNUMBER(MATCH('Rinks for 5 groups'!M28,'Rinks for 5 groups'!F46:F$54,0)),"Match",IF(ISNUMBER(MATCH('Rinks for 5 groups'!M28,'Rinks for 5 groups'!$E:$E,0)),"Match",IF(ISNUMBER(MATCH('Rinks for 5 groups'!M28,'Rinks for 5 groups'!$F:$F,0)),"Match",IF(ISNUMBER(MATCH('Rinks for 5 groups'!M28,'Rinks for 5 groups'!$D:$D,0)),"Match",IF(ISNUMBER(MATCH('Rinks for 5 groups'!M28,'Rinks for 5 groups'!$H:$H,0)),"Match",IF(ISNUMBER(MATCH('Rinks for 5 groups'!M28,'Rinks for 5 groups'!$I:$I,0)),"Match",""))))))</f>
        <v/>
      </c>
      <c r="F39" t="str">
        <f>IF(ISNUMBER(MATCH('Rinks for 5 groups'!N28,'Rinks for 5 groups'!G46:G$54,0)),"Match",IF(ISNUMBER(MATCH('Rinks for 5 groups'!N28,'Rinks for 5 groups'!$E:$E,0)),"Match",IF(ISNUMBER(MATCH('Rinks for 5 groups'!N28,'Rinks for 5 groups'!$F:$F,0)),"Match",IF(ISNUMBER(MATCH('Rinks for 5 groups'!N28,'Rinks for 5 groups'!$G:$G,0)),"Match",IF(ISNUMBER(MATCH('Rinks for 5 groups'!N28,'Rinks for 5 groups'!$D:$D,0)),"Match",IF(ISNUMBER(MATCH('Rinks for 5 groups'!N28,'Rinks for 5 groups'!$I:$I,0)),"Match",""))))))</f>
        <v/>
      </c>
      <c r="G39" t="str">
        <f>IF(ISNUMBER(MATCH('Rinks for 5 groups'!O28,'Rinks for 5 groups'!H46:H$54,0)),"Match",IF(ISNUMBER(MATCH('Rinks for 5 groups'!O28,'Rinks for 5 groups'!$E:$E,0)),"Match",IF(ISNUMBER(MATCH('Rinks for 5 groups'!O28,'Rinks for 5 groups'!$F:$F,0)),"Match",IF(ISNUMBER(MATCH('Rinks for 5 groups'!O28,'Rinks for 5 groups'!$G:$G,0)),"Match",IF(ISNUMBER(MATCH('Rinks for 5 groups'!O28,'Rinks for 5 groups'!$H:$H,0)),"Match",IF(ISNUMBER(MATCH('Rinks for 5 groups'!O28,'Rinks for 5 groups'!$D:$D,0)),"Match",""))))))</f>
        <v/>
      </c>
      <c r="H39" t="str">
        <f>IF(ISNUMBER(MATCH('Rinks for 5 groups'!I45,'Rinks for 5 groups'!J46:AK83,0)),"Match",IF(ISNUMBER(MATCH('Rinks for 5 groups'!I45,'Rinks for 5 groups'!AK:AK,0)),"Match",IF(ISNUMBER(MATCH('Rinks for 5 groups'!I45,'Rinks for 5 groups'!AN:AN,0)),"Match",IF(ISNUMBER(MATCH('Rinks for 5 groups'!I45,'Rinks for 5 groups'!AO:AO,0)),"Match",IF(ISNUMBER(MATCH('Rinks for 5 groups'!I45,'Rinks for 5 groups'!AP:AP,0)),"Match",IF(ISNUMBER(MATCH('Rinks for 5 groups'!I45,'Rinks for 5 groups'!AQ:AQ,0)),"Match",""))))))</f>
        <v>Match</v>
      </c>
    </row>
    <row r="40" spans="2:8">
      <c r="B40" t="str">
        <f>IF(ISNUMBER(MATCH('Rinks for 5 groups'!J29,'Rinks for 5 groups'!C47:C$54,0)),"Match",IF(ISNUMBER(MATCH('Rinks for 5 groups'!J29,'Rinks for 5 groups'!$E:$E,0)),"Match",IF(ISNUMBER(MATCH('Rinks for 5 groups'!J29,'Rinks for 5 groups'!$F:$F,0)),"Match",IF(ISNUMBER(MATCH('Rinks for 5 groups'!J29,'Rinks for 5 groups'!$G:$G,0)),"Match",IF(ISNUMBER(MATCH('Rinks for 5 groups'!J29,'Rinks for 5 groups'!$H:$H,0)),"Match",IF(ISNUMBER(MATCH('Rinks for 5 groups'!J29,'Rinks for 5 groups'!$I:$I,0)),"Match",""))))))</f>
        <v/>
      </c>
      <c r="C40" t="str">
        <f>IF(ISNUMBER(MATCH('Rinks for 5 groups'!K29,'Rinks for 5 groups'!D47:D$54,0)),"Match",IF(ISNUMBER(MATCH('Rinks for 5 groups'!K29,'Rinks for 5 groups'!$D:$D,0)),"Match",IF(ISNUMBER(MATCH('Rinks for 5 groups'!K29,'Rinks for 5 groups'!$F:$F,0)),"Match",IF(ISNUMBER(MATCH('Rinks for 5 groups'!K29,'Rinks for 5 groups'!$G:$G,0)),"Match",IF(ISNUMBER(MATCH('Rinks for 5 groups'!K29,'Rinks for 5 groups'!$H:$H,0)),"Match",IF(ISNUMBER(MATCH('Rinks for 5 groups'!K29,'Rinks for 5 groups'!$I:$I,0)),"Match",""))))))</f>
        <v/>
      </c>
      <c r="D40" t="str">
        <f>IF(ISNUMBER(MATCH('Rinks for 5 groups'!L29,'Rinks for 5 groups'!E47:E$54,0)),"Match",IF(ISNUMBER(MATCH('Rinks for 5 groups'!L29,'Rinks for 5 groups'!$E:$E,0)),"Match",IF(ISNUMBER(MATCH('Rinks for 5 groups'!L29,'Rinks for 5 groups'!$D:$D,0)),"Match",IF(ISNUMBER(MATCH('Rinks for 5 groups'!L29,'Rinks for 5 groups'!$G:$G,0)),"Match",IF(ISNUMBER(MATCH('Rinks for 5 groups'!L29,'Rinks for 5 groups'!$H:$H,0)),"Match",IF(ISNUMBER(MATCH('Rinks for 5 groups'!L29,'Rinks for 5 groups'!$I:$I,0)),"Match",""))))))</f>
        <v/>
      </c>
      <c r="E40" t="str">
        <f>IF(ISNUMBER(MATCH('Rinks for 5 groups'!M29,'Rinks for 5 groups'!F47:F$54,0)),"Match",IF(ISNUMBER(MATCH('Rinks for 5 groups'!M29,'Rinks for 5 groups'!$E:$E,0)),"Match",IF(ISNUMBER(MATCH('Rinks for 5 groups'!M29,'Rinks for 5 groups'!$F:$F,0)),"Match",IF(ISNUMBER(MATCH('Rinks for 5 groups'!M29,'Rinks for 5 groups'!$D:$D,0)),"Match",IF(ISNUMBER(MATCH('Rinks for 5 groups'!M29,'Rinks for 5 groups'!$H:$H,0)),"Match",IF(ISNUMBER(MATCH('Rinks for 5 groups'!M29,'Rinks for 5 groups'!$I:$I,0)),"Match",""))))))</f>
        <v/>
      </c>
      <c r="F40" t="str">
        <f>IF(ISNUMBER(MATCH('Rinks for 5 groups'!N29,'Rinks for 5 groups'!G47:G$54,0)),"Match",IF(ISNUMBER(MATCH('Rinks for 5 groups'!N29,'Rinks for 5 groups'!$E:$E,0)),"Match",IF(ISNUMBER(MATCH('Rinks for 5 groups'!N29,'Rinks for 5 groups'!$F:$F,0)),"Match",IF(ISNUMBER(MATCH('Rinks for 5 groups'!N29,'Rinks for 5 groups'!$G:$G,0)),"Match",IF(ISNUMBER(MATCH('Rinks for 5 groups'!N29,'Rinks for 5 groups'!$D:$D,0)),"Match",IF(ISNUMBER(MATCH('Rinks for 5 groups'!N29,'Rinks for 5 groups'!$I:$I,0)),"Match",""))))))</f>
        <v/>
      </c>
      <c r="G40" t="str">
        <f>IF(ISNUMBER(MATCH('Rinks for 5 groups'!O29,'Rinks for 5 groups'!H47:H$54,0)),"Match",IF(ISNUMBER(MATCH('Rinks for 5 groups'!O29,'Rinks for 5 groups'!$E:$E,0)),"Match",IF(ISNUMBER(MATCH('Rinks for 5 groups'!O29,'Rinks for 5 groups'!$F:$F,0)),"Match",IF(ISNUMBER(MATCH('Rinks for 5 groups'!O29,'Rinks for 5 groups'!$G:$G,0)),"Match",IF(ISNUMBER(MATCH('Rinks for 5 groups'!O29,'Rinks for 5 groups'!$H:$H,0)),"Match",IF(ISNUMBER(MATCH('Rinks for 5 groups'!O29,'Rinks for 5 groups'!$D:$D,0)),"Match",""))))))</f>
        <v/>
      </c>
      <c r="H40" t="str">
        <f>IF(ISNUMBER(MATCH('Rinks for 5 groups'!I46,'Rinks for 5 groups'!J47:AK84,0)),"Match",IF(ISNUMBER(MATCH('Rinks for 5 groups'!I46,'Rinks for 5 groups'!AK:AK,0)),"Match",IF(ISNUMBER(MATCH('Rinks for 5 groups'!I46,'Rinks for 5 groups'!AN:AN,0)),"Match",IF(ISNUMBER(MATCH('Rinks for 5 groups'!I46,'Rinks for 5 groups'!AO:AO,0)),"Match",IF(ISNUMBER(MATCH('Rinks for 5 groups'!I46,'Rinks for 5 groups'!AP:AP,0)),"Match",IF(ISNUMBER(MATCH('Rinks for 5 groups'!I46,'Rinks for 5 groups'!AQ:AQ,0)),"Match",""))))))</f>
        <v>Match</v>
      </c>
    </row>
    <row r="41" spans="2:8">
      <c r="B41" t="str">
        <f>IF(ISNUMBER(MATCH('Rinks for 5 groups'!C47,'Rinks for 5 groups'!C48:C$54,0)),"Match",IF(ISNUMBER(MATCH('Rinks for 5 groups'!C47,'Rinks for 5 groups'!$E:$E,0)),"Match",IF(ISNUMBER(MATCH('Rinks for 5 groups'!C47,'Rinks for 5 groups'!$F:$F,0)),"Match",IF(ISNUMBER(MATCH('Rinks for 5 groups'!C47,'Rinks for 5 groups'!$G:$G,0)),"Match",IF(ISNUMBER(MATCH('Rinks for 5 groups'!C47,'Rinks for 5 groups'!$H:$H,0)),"Match",IF(ISNUMBER(MATCH('Rinks for 5 groups'!C47,'Rinks for 5 groups'!$I:$I,0)),"Match",""))))))</f>
        <v/>
      </c>
      <c r="C41" t="str">
        <f>IF(ISNUMBER(MATCH('Rinks for 5 groups'!D47,'Rinks for 5 groups'!D48:D$54,0)),"Match",IF(ISNUMBER(MATCH('Rinks for 5 groups'!D47,'Rinks for 5 groups'!$D:$D,0)),"Match",IF(ISNUMBER(MATCH('Rinks for 5 groups'!D47,'Rinks for 5 groups'!$F:$F,0)),"Match",IF(ISNUMBER(MATCH('Rinks for 5 groups'!D47,'Rinks for 5 groups'!$G:$G,0)),"Match",IF(ISNUMBER(MATCH('Rinks for 5 groups'!D47,'Rinks for 5 groups'!$H:$H,0)),"Match",IF(ISNUMBER(MATCH('Rinks for 5 groups'!D47,'Rinks for 5 groups'!$I:$I,0)),"Match",""))))))</f>
        <v/>
      </c>
      <c r="D41" t="str">
        <f>IF(ISNUMBER(MATCH('Rinks for 5 groups'!E47,'Rinks for 5 groups'!E48:E$54,0)),"Match",IF(ISNUMBER(MATCH('Rinks for 5 groups'!E47,'Rinks for 5 groups'!$E:$E,0)),"Match",IF(ISNUMBER(MATCH('Rinks for 5 groups'!E47,'Rinks for 5 groups'!$D:$D,0)),"Match",IF(ISNUMBER(MATCH('Rinks for 5 groups'!E47,'Rinks for 5 groups'!$G:$G,0)),"Match",IF(ISNUMBER(MATCH('Rinks for 5 groups'!E47,'Rinks for 5 groups'!$H:$H,0)),"Match",IF(ISNUMBER(MATCH('Rinks for 5 groups'!E47,'Rinks for 5 groups'!$I:$I,0)),"Match",""))))))</f>
        <v/>
      </c>
      <c r="E41" t="str">
        <f>IF(ISNUMBER(MATCH('Rinks for 5 groups'!F47,'Rinks for 5 groups'!F48:F$54,0)),"Match",IF(ISNUMBER(MATCH('Rinks for 5 groups'!F47,'Rinks for 5 groups'!$E:$E,0)),"Match",IF(ISNUMBER(MATCH('Rinks for 5 groups'!F47,'Rinks for 5 groups'!$F:$F,0)),"Match",IF(ISNUMBER(MATCH('Rinks for 5 groups'!F47,'Rinks for 5 groups'!$D:$D,0)),"Match",IF(ISNUMBER(MATCH('Rinks for 5 groups'!F47,'Rinks for 5 groups'!$H:$H,0)),"Match",IF(ISNUMBER(MATCH('Rinks for 5 groups'!F47,'Rinks for 5 groups'!$I:$I,0)),"Match",""))))))</f>
        <v/>
      </c>
      <c r="F41" t="str">
        <f>IF(ISNUMBER(MATCH('Rinks for 5 groups'!G47,'Rinks for 5 groups'!G48:G$54,0)),"Match",IF(ISNUMBER(MATCH('Rinks for 5 groups'!G47,'Rinks for 5 groups'!$E:$E,0)),"Match",IF(ISNUMBER(MATCH('Rinks for 5 groups'!G47,'Rinks for 5 groups'!$F:$F,0)),"Match",IF(ISNUMBER(MATCH('Rinks for 5 groups'!G47,'Rinks for 5 groups'!$G:$G,0)),"Match",IF(ISNUMBER(MATCH('Rinks for 5 groups'!G47,'Rinks for 5 groups'!$D:$D,0)),"Match",IF(ISNUMBER(MATCH('Rinks for 5 groups'!G47,'Rinks for 5 groups'!$I:$I,0)),"Match",""))))))</f>
        <v/>
      </c>
      <c r="G41" t="str">
        <f>IF(ISNUMBER(MATCH('Rinks for 5 groups'!H47,'Rinks for 5 groups'!H48:H$54,0)),"Match",IF(ISNUMBER(MATCH('Rinks for 5 groups'!H47,'Rinks for 5 groups'!$E:$E,0)),"Match",IF(ISNUMBER(MATCH('Rinks for 5 groups'!H47,'Rinks for 5 groups'!$F:$F,0)),"Match",IF(ISNUMBER(MATCH('Rinks for 5 groups'!H47,'Rinks for 5 groups'!$G:$G,0)),"Match",IF(ISNUMBER(MATCH('Rinks for 5 groups'!H47,'Rinks for 5 groups'!$H:$H,0)),"Match",IF(ISNUMBER(MATCH('Rinks for 5 groups'!H47,'Rinks for 5 groups'!$D:$D,0)),"Match",""))))))</f>
        <v/>
      </c>
      <c r="H41" t="str">
        <f>IF(ISNUMBER(MATCH('Rinks for 5 groups'!I47,'Rinks for 5 groups'!J48:AK85,0)),"Match",IF(ISNUMBER(MATCH('Rinks for 5 groups'!I47,'Rinks for 5 groups'!AK:AK,0)),"Match",IF(ISNUMBER(MATCH('Rinks for 5 groups'!I47,'Rinks for 5 groups'!AN:AN,0)),"Match",IF(ISNUMBER(MATCH('Rinks for 5 groups'!I47,'Rinks for 5 groups'!AO:AO,0)),"Match",IF(ISNUMBER(MATCH('Rinks for 5 groups'!I47,'Rinks for 5 groups'!AP:AP,0)),"Match",IF(ISNUMBER(MATCH('Rinks for 5 groups'!I47,'Rinks for 5 groups'!AQ:AQ,0)),"Match",""))))))</f>
        <v>Match</v>
      </c>
    </row>
    <row r="42" spans="2:8">
      <c r="B42" t="str">
        <f>IF(ISNUMBER(MATCH('Rinks for 5 groups'!Q21,'Rinks for 5 groups'!C49:C$54,0)),"Match",IF(ISNUMBER(MATCH('Rinks for 5 groups'!Q21,'Rinks for 5 groups'!$E:$E,0)),"Match",IF(ISNUMBER(MATCH('Rinks for 5 groups'!Q21,'Rinks for 5 groups'!$F:$F,0)),"Match",IF(ISNUMBER(MATCH('Rinks for 5 groups'!Q21,'Rinks for 5 groups'!$G:$G,0)),"Match",IF(ISNUMBER(MATCH('Rinks for 5 groups'!Q21,'Rinks for 5 groups'!$H:$H,0)),"Match",IF(ISNUMBER(MATCH('Rinks for 5 groups'!Q21,'Rinks for 5 groups'!$I:$I,0)),"Match",""))))))</f>
        <v/>
      </c>
      <c r="C42" t="str">
        <f>IF(ISNUMBER(MATCH('Rinks for 5 groups'!R21,'Rinks for 5 groups'!D49:D$54,0)),"Match",IF(ISNUMBER(MATCH('Rinks for 5 groups'!R21,'Rinks for 5 groups'!$D:$D,0)),"Match",IF(ISNUMBER(MATCH('Rinks for 5 groups'!R21,'Rinks for 5 groups'!$F:$F,0)),"Match",IF(ISNUMBER(MATCH('Rinks for 5 groups'!R21,'Rinks for 5 groups'!$G:$G,0)),"Match",IF(ISNUMBER(MATCH('Rinks for 5 groups'!R21,'Rinks for 5 groups'!$H:$H,0)),"Match",IF(ISNUMBER(MATCH('Rinks for 5 groups'!R21,'Rinks for 5 groups'!$I:$I,0)),"Match",""))))))</f>
        <v/>
      </c>
      <c r="D42" t="str">
        <f>IF(ISNUMBER(MATCH('Rinks for 5 groups'!S21,'Rinks for 5 groups'!E49:E$54,0)),"Match",IF(ISNUMBER(MATCH('Rinks for 5 groups'!S21,'Rinks for 5 groups'!$E:$E,0)),"Match",IF(ISNUMBER(MATCH('Rinks for 5 groups'!S21,'Rinks for 5 groups'!$D:$D,0)),"Match",IF(ISNUMBER(MATCH('Rinks for 5 groups'!S21,'Rinks for 5 groups'!$G:$G,0)),"Match",IF(ISNUMBER(MATCH('Rinks for 5 groups'!S21,'Rinks for 5 groups'!$H:$H,0)),"Match",IF(ISNUMBER(MATCH('Rinks for 5 groups'!S21,'Rinks for 5 groups'!$I:$I,0)),"Match",""))))))</f>
        <v/>
      </c>
      <c r="E42" t="str">
        <f>IF(ISNUMBER(MATCH('Rinks for 5 groups'!T21,'Rinks for 5 groups'!F49:F$54,0)),"Match",IF(ISNUMBER(MATCH('Rinks for 5 groups'!T21,'Rinks for 5 groups'!$E:$E,0)),"Match",IF(ISNUMBER(MATCH('Rinks for 5 groups'!T21,'Rinks for 5 groups'!$F:$F,0)),"Match",IF(ISNUMBER(MATCH('Rinks for 5 groups'!T21,'Rinks for 5 groups'!$D:$D,0)),"Match",IF(ISNUMBER(MATCH('Rinks for 5 groups'!T21,'Rinks for 5 groups'!$H:$H,0)),"Match",IF(ISNUMBER(MATCH('Rinks for 5 groups'!T21,'Rinks for 5 groups'!$I:$I,0)),"Match",""))))))</f>
        <v/>
      </c>
      <c r="F42" t="str">
        <f>IF(ISNUMBER(MATCH('Rinks for 5 groups'!U21,'Rinks for 5 groups'!G49:G$54,0)),"Match",IF(ISNUMBER(MATCH('Rinks for 5 groups'!U21,'Rinks for 5 groups'!$E:$E,0)),"Match",IF(ISNUMBER(MATCH('Rinks for 5 groups'!U21,'Rinks for 5 groups'!$F:$F,0)),"Match",IF(ISNUMBER(MATCH('Rinks for 5 groups'!U21,'Rinks for 5 groups'!$G:$G,0)),"Match",IF(ISNUMBER(MATCH('Rinks for 5 groups'!U21,'Rinks for 5 groups'!$D:$D,0)),"Match",IF(ISNUMBER(MATCH('Rinks for 5 groups'!U21,'Rinks for 5 groups'!$I:$I,0)),"Match",""))))))</f>
        <v/>
      </c>
      <c r="G42" t="str">
        <f>IF(ISNUMBER(MATCH('Rinks for 5 groups'!H48,'Rinks for 5 groups'!H49:H$54,0)),"Match",IF(ISNUMBER(MATCH('Rinks for 5 groups'!H48,'Rinks for 5 groups'!$E:$E,0)),"Match",IF(ISNUMBER(MATCH('Rinks for 5 groups'!H48,'Rinks for 5 groups'!$F:$F,0)),"Match",IF(ISNUMBER(MATCH('Rinks for 5 groups'!H48,'Rinks for 5 groups'!$G:$G,0)),"Match",IF(ISNUMBER(MATCH('Rinks for 5 groups'!H48,'Rinks for 5 groups'!$H:$H,0)),"Match",IF(ISNUMBER(MATCH('Rinks for 5 groups'!H48,'Rinks for 5 groups'!$D:$D,0)),"Match",""))))))</f>
        <v/>
      </c>
      <c r="H42" t="str">
        <f>IF(ISNUMBER(MATCH('Rinks for 5 groups'!I48,'Rinks for 5 groups'!J49:AK86,0)),"Match",IF(ISNUMBER(MATCH('Rinks for 5 groups'!I48,'Rinks for 5 groups'!AK:AK,0)),"Match",IF(ISNUMBER(MATCH('Rinks for 5 groups'!I48,'Rinks for 5 groups'!AN:AN,0)),"Match",IF(ISNUMBER(MATCH('Rinks for 5 groups'!I48,'Rinks for 5 groups'!AO:AO,0)),"Match",IF(ISNUMBER(MATCH('Rinks for 5 groups'!I48,'Rinks for 5 groups'!AP:AP,0)),"Match",IF(ISNUMBER(MATCH('Rinks for 5 groups'!I48,'Rinks for 5 groups'!AQ:AQ,0)),"Match",""))))))</f>
        <v>Match</v>
      </c>
    </row>
    <row r="43" spans="2:8">
      <c r="B43" t="str">
        <f>IF(ISNUMBER(MATCH('Rinks for 5 groups'!Q22,'Rinks for 5 groups'!C50:C$54,0)),"Match",IF(ISNUMBER(MATCH('Rinks for 5 groups'!Q22,'Rinks for 5 groups'!$E:$E,0)),"Match",IF(ISNUMBER(MATCH('Rinks for 5 groups'!Q22,'Rinks for 5 groups'!$F:$F,0)),"Match",IF(ISNUMBER(MATCH('Rinks for 5 groups'!Q22,'Rinks for 5 groups'!$G:$G,0)),"Match",IF(ISNUMBER(MATCH('Rinks for 5 groups'!Q22,'Rinks for 5 groups'!$H:$H,0)),"Match",IF(ISNUMBER(MATCH('Rinks for 5 groups'!Q22,'Rinks for 5 groups'!$I:$I,0)),"Match",""))))))</f>
        <v/>
      </c>
      <c r="C43" t="str">
        <f>IF(ISNUMBER(MATCH('Rinks for 5 groups'!R22,'Rinks for 5 groups'!D50:D$54,0)),"Match",IF(ISNUMBER(MATCH('Rinks for 5 groups'!R22,'Rinks for 5 groups'!$D:$D,0)),"Match",IF(ISNUMBER(MATCH('Rinks for 5 groups'!R22,'Rinks for 5 groups'!$F:$F,0)),"Match",IF(ISNUMBER(MATCH('Rinks for 5 groups'!R22,'Rinks for 5 groups'!$G:$G,0)),"Match",IF(ISNUMBER(MATCH('Rinks for 5 groups'!R22,'Rinks for 5 groups'!$H:$H,0)),"Match",IF(ISNUMBER(MATCH('Rinks for 5 groups'!R22,'Rinks for 5 groups'!$I:$I,0)),"Match",""))))))</f>
        <v/>
      </c>
      <c r="D43" t="str">
        <f>IF(ISNUMBER(MATCH('Rinks for 5 groups'!S22,'Rinks for 5 groups'!E50:E$54,0)),"Match",IF(ISNUMBER(MATCH('Rinks for 5 groups'!S22,'Rinks for 5 groups'!$E:$E,0)),"Match",IF(ISNUMBER(MATCH('Rinks for 5 groups'!S22,'Rinks for 5 groups'!$D:$D,0)),"Match",IF(ISNUMBER(MATCH('Rinks for 5 groups'!S22,'Rinks for 5 groups'!$G:$G,0)),"Match",IF(ISNUMBER(MATCH('Rinks for 5 groups'!S22,'Rinks for 5 groups'!$H:$H,0)),"Match",IF(ISNUMBER(MATCH('Rinks for 5 groups'!S22,'Rinks for 5 groups'!$I:$I,0)),"Match",""))))))</f>
        <v/>
      </c>
      <c r="E43" t="str">
        <f>IF(ISNUMBER(MATCH('Rinks for 5 groups'!T22,'Rinks for 5 groups'!F50:F$54,0)),"Match",IF(ISNUMBER(MATCH('Rinks for 5 groups'!T22,'Rinks for 5 groups'!$E:$E,0)),"Match",IF(ISNUMBER(MATCH('Rinks for 5 groups'!T22,'Rinks for 5 groups'!$F:$F,0)),"Match",IF(ISNUMBER(MATCH('Rinks for 5 groups'!T22,'Rinks for 5 groups'!$D:$D,0)),"Match",IF(ISNUMBER(MATCH('Rinks for 5 groups'!T22,'Rinks for 5 groups'!$H:$H,0)),"Match",IF(ISNUMBER(MATCH('Rinks for 5 groups'!T22,'Rinks for 5 groups'!$I:$I,0)),"Match",""))))))</f>
        <v/>
      </c>
      <c r="F43" t="str">
        <f>IF(ISNUMBER(MATCH('Rinks for 5 groups'!U22,'Rinks for 5 groups'!G50:G$54,0)),"Match",IF(ISNUMBER(MATCH('Rinks for 5 groups'!U22,'Rinks for 5 groups'!$E:$E,0)),"Match",IF(ISNUMBER(MATCH('Rinks for 5 groups'!U22,'Rinks for 5 groups'!$F:$F,0)),"Match",IF(ISNUMBER(MATCH('Rinks for 5 groups'!U22,'Rinks for 5 groups'!$G:$G,0)),"Match",IF(ISNUMBER(MATCH('Rinks for 5 groups'!U22,'Rinks for 5 groups'!$D:$D,0)),"Match",IF(ISNUMBER(MATCH('Rinks for 5 groups'!U22,'Rinks for 5 groups'!$I:$I,0)),"Match",""))))))</f>
        <v/>
      </c>
      <c r="G43" t="str">
        <f>IF(ISNUMBER(MATCH('Rinks for 5 groups'!H49,'Rinks for 5 groups'!H50:H$54,0)),"Match",IF(ISNUMBER(MATCH('Rinks for 5 groups'!H49,'Rinks for 5 groups'!$E:$E,0)),"Match",IF(ISNUMBER(MATCH('Rinks for 5 groups'!H49,'Rinks for 5 groups'!$F:$F,0)),"Match",IF(ISNUMBER(MATCH('Rinks for 5 groups'!H49,'Rinks for 5 groups'!$G:$G,0)),"Match",IF(ISNUMBER(MATCH('Rinks for 5 groups'!H49,'Rinks for 5 groups'!$H:$H,0)),"Match",IF(ISNUMBER(MATCH('Rinks for 5 groups'!H49,'Rinks for 5 groups'!$D:$D,0)),"Match",""))))))</f>
        <v/>
      </c>
      <c r="H43" t="str">
        <f>IF(ISNUMBER(MATCH('Rinks for 5 groups'!I49,'Rinks for 5 groups'!J50:AK87,0)),"Match",IF(ISNUMBER(MATCH('Rinks for 5 groups'!I49,'Rinks for 5 groups'!AK:AK,0)),"Match",IF(ISNUMBER(MATCH('Rinks for 5 groups'!I49,'Rinks for 5 groups'!AN:AN,0)),"Match",IF(ISNUMBER(MATCH('Rinks for 5 groups'!I49,'Rinks for 5 groups'!AO:AO,0)),"Match",IF(ISNUMBER(MATCH('Rinks for 5 groups'!I49,'Rinks for 5 groups'!AP:AP,0)),"Match",IF(ISNUMBER(MATCH('Rinks for 5 groups'!I49,'Rinks for 5 groups'!AQ:AQ,0)),"Match",""))))))</f>
        <v>Match</v>
      </c>
    </row>
    <row r="44" spans="2:8">
      <c r="B44" t="str">
        <f>IF(ISNUMBER(MATCH('Rinks for 5 groups'!C50,'Rinks for 5 groups'!C51:C$54,0)),"Match",IF(ISNUMBER(MATCH('Rinks for 5 groups'!C50,'Rinks for 5 groups'!$E:$E,0)),"Match",IF(ISNUMBER(MATCH('Rinks for 5 groups'!C50,'Rinks for 5 groups'!$F:$F,0)),"Match",IF(ISNUMBER(MATCH('Rinks for 5 groups'!C50,'Rinks for 5 groups'!$G:$G,0)),"Match",IF(ISNUMBER(MATCH('Rinks for 5 groups'!C50,'Rinks for 5 groups'!$H:$H,0)),"Match",IF(ISNUMBER(MATCH('Rinks for 5 groups'!C50,'Rinks for 5 groups'!$I:$I,0)),"Match",""))))))</f>
        <v/>
      </c>
      <c r="C44" t="str">
        <f>IF(ISNUMBER(MATCH('Rinks for 5 groups'!R24,'Rinks for 5 groups'!D51:D$54,0)),"Match",IF(ISNUMBER(MATCH('Rinks for 5 groups'!R24,'Rinks for 5 groups'!$D:$D,0)),"Match",IF(ISNUMBER(MATCH('Rinks for 5 groups'!R24,'Rinks for 5 groups'!$F:$F,0)),"Match",IF(ISNUMBER(MATCH('Rinks for 5 groups'!R24,'Rinks for 5 groups'!$G:$G,0)),"Match",IF(ISNUMBER(MATCH('Rinks for 5 groups'!R24,'Rinks for 5 groups'!$H:$H,0)),"Match",IF(ISNUMBER(MATCH('Rinks for 5 groups'!R24,'Rinks for 5 groups'!$I:$I,0)),"Match",""))))))</f>
        <v/>
      </c>
      <c r="D44" t="str">
        <f>IF(ISNUMBER(MATCH('Rinks for 5 groups'!S24,'Rinks for 5 groups'!E51:E$54,0)),"Match",IF(ISNUMBER(MATCH('Rinks for 5 groups'!S24,'Rinks for 5 groups'!$E:$E,0)),"Match",IF(ISNUMBER(MATCH('Rinks for 5 groups'!S24,'Rinks for 5 groups'!$D:$D,0)),"Match",IF(ISNUMBER(MATCH('Rinks for 5 groups'!S24,'Rinks for 5 groups'!$G:$G,0)),"Match",IF(ISNUMBER(MATCH('Rinks for 5 groups'!S24,'Rinks for 5 groups'!$H:$H,0)),"Match",IF(ISNUMBER(MATCH('Rinks for 5 groups'!S24,'Rinks for 5 groups'!$I:$I,0)),"Match",""))))))</f>
        <v/>
      </c>
      <c r="E44" t="str">
        <f>IF(ISNUMBER(MATCH('Rinks for 5 groups'!T24,'Rinks for 5 groups'!F51:F$54,0)),"Match",IF(ISNUMBER(MATCH('Rinks for 5 groups'!T24,'Rinks for 5 groups'!$E:$E,0)),"Match",IF(ISNUMBER(MATCH('Rinks for 5 groups'!T24,'Rinks for 5 groups'!$F:$F,0)),"Match",IF(ISNUMBER(MATCH('Rinks for 5 groups'!T24,'Rinks for 5 groups'!$D:$D,0)),"Match",IF(ISNUMBER(MATCH('Rinks for 5 groups'!T24,'Rinks for 5 groups'!$H:$H,0)),"Match",IF(ISNUMBER(MATCH('Rinks for 5 groups'!T24,'Rinks for 5 groups'!$I:$I,0)),"Match",""))))))</f>
        <v/>
      </c>
      <c r="F44" t="str">
        <f>IF(ISNUMBER(MATCH('Rinks for 5 groups'!U24,'Rinks for 5 groups'!G51:G$54,0)),"Match",IF(ISNUMBER(MATCH('Rinks for 5 groups'!U24,'Rinks for 5 groups'!$E:$E,0)),"Match",IF(ISNUMBER(MATCH('Rinks for 5 groups'!U24,'Rinks for 5 groups'!$F:$F,0)),"Match",IF(ISNUMBER(MATCH('Rinks for 5 groups'!U24,'Rinks for 5 groups'!$G:$G,0)),"Match",IF(ISNUMBER(MATCH('Rinks for 5 groups'!U24,'Rinks for 5 groups'!$D:$D,0)),"Match",IF(ISNUMBER(MATCH('Rinks for 5 groups'!U24,'Rinks for 5 groups'!$I:$I,0)),"Match",""))))))</f>
        <v/>
      </c>
      <c r="G44" t="str">
        <f>IF(ISNUMBER(MATCH('Rinks for 5 groups'!H50,'Rinks for 5 groups'!H51:H$54,0)),"Match",IF(ISNUMBER(MATCH('Rinks for 5 groups'!H50,'Rinks for 5 groups'!$E:$E,0)),"Match",IF(ISNUMBER(MATCH('Rinks for 5 groups'!H50,'Rinks for 5 groups'!$F:$F,0)),"Match",IF(ISNUMBER(MATCH('Rinks for 5 groups'!H50,'Rinks for 5 groups'!$G:$G,0)),"Match",IF(ISNUMBER(MATCH('Rinks for 5 groups'!H50,'Rinks for 5 groups'!$H:$H,0)),"Match",IF(ISNUMBER(MATCH('Rinks for 5 groups'!H50,'Rinks for 5 groups'!$D:$D,0)),"Match",""))))))</f>
        <v/>
      </c>
      <c r="H44" t="str">
        <f>IF(ISNUMBER(MATCH('Rinks for 5 groups'!I50,'Rinks for 5 groups'!J51:AK88,0)),"Match",IF(ISNUMBER(MATCH('Rinks for 5 groups'!I50,'Rinks for 5 groups'!AK:AK,0)),"Match",IF(ISNUMBER(MATCH('Rinks for 5 groups'!I50,'Rinks for 5 groups'!AN:AN,0)),"Match",IF(ISNUMBER(MATCH('Rinks for 5 groups'!I50,'Rinks for 5 groups'!AO:AO,0)),"Match",IF(ISNUMBER(MATCH('Rinks for 5 groups'!I50,'Rinks for 5 groups'!AP:AP,0)),"Match",IF(ISNUMBER(MATCH('Rinks for 5 groups'!I50,'Rinks for 5 groups'!AQ:AQ,0)),"Match",""))))))</f>
        <v>Match</v>
      </c>
    </row>
    <row r="45" spans="2:8">
      <c r="B45" t="str">
        <f>IF(ISNUMBER(MATCH('Rinks for 5 groups'!C51,'Rinks for 5 groups'!C52:C$54,0)),"Match",IF(ISNUMBER(MATCH('Rinks for 5 groups'!C51,'Rinks for 5 groups'!$E:$E,0)),"Match",IF(ISNUMBER(MATCH('Rinks for 5 groups'!C51,'Rinks for 5 groups'!$F:$F,0)),"Match",IF(ISNUMBER(MATCH('Rinks for 5 groups'!C51,'Rinks for 5 groups'!$G:$G,0)),"Match",IF(ISNUMBER(MATCH('Rinks for 5 groups'!C51,'Rinks for 5 groups'!$H:$H,0)),"Match",IF(ISNUMBER(MATCH('Rinks for 5 groups'!C51,'Rinks for 5 groups'!$I:$I,0)),"Match",""))))))</f>
        <v/>
      </c>
      <c r="C45" t="str">
        <f>IF(ISNUMBER(MATCH('Rinks for 5 groups'!R25,'Rinks for 5 groups'!D52:D$54,0)),"Match",IF(ISNUMBER(MATCH('Rinks for 5 groups'!R25,'Rinks for 5 groups'!$D:$D,0)),"Match",IF(ISNUMBER(MATCH('Rinks for 5 groups'!R25,'Rinks for 5 groups'!$F:$F,0)),"Match",IF(ISNUMBER(MATCH('Rinks for 5 groups'!R25,'Rinks for 5 groups'!$G:$G,0)),"Match",IF(ISNUMBER(MATCH('Rinks for 5 groups'!R25,'Rinks for 5 groups'!$H:$H,0)),"Match",IF(ISNUMBER(MATCH('Rinks for 5 groups'!R25,'Rinks for 5 groups'!$I:$I,0)),"Match",""))))))</f>
        <v/>
      </c>
      <c r="D45" t="str">
        <f>IF(ISNUMBER(MATCH('Rinks for 5 groups'!S25,'Rinks for 5 groups'!E52:E$54,0)),"Match",IF(ISNUMBER(MATCH('Rinks for 5 groups'!S25,'Rinks for 5 groups'!$E:$E,0)),"Match",IF(ISNUMBER(MATCH('Rinks for 5 groups'!S25,'Rinks for 5 groups'!$D:$D,0)),"Match",IF(ISNUMBER(MATCH('Rinks for 5 groups'!S25,'Rinks for 5 groups'!$G:$G,0)),"Match",IF(ISNUMBER(MATCH('Rinks for 5 groups'!S25,'Rinks for 5 groups'!$H:$H,0)),"Match",IF(ISNUMBER(MATCH('Rinks for 5 groups'!S25,'Rinks for 5 groups'!$I:$I,0)),"Match",""))))))</f>
        <v/>
      </c>
      <c r="E45" t="str">
        <f>IF(ISNUMBER(MATCH('Rinks for 5 groups'!T25,'Rinks for 5 groups'!F52:F$54,0)),"Match",IF(ISNUMBER(MATCH('Rinks for 5 groups'!T25,'Rinks for 5 groups'!$E:$E,0)),"Match",IF(ISNUMBER(MATCH('Rinks for 5 groups'!T25,'Rinks for 5 groups'!$F:$F,0)),"Match",IF(ISNUMBER(MATCH('Rinks for 5 groups'!T25,'Rinks for 5 groups'!$D:$D,0)),"Match",IF(ISNUMBER(MATCH('Rinks for 5 groups'!T25,'Rinks for 5 groups'!$H:$H,0)),"Match",IF(ISNUMBER(MATCH('Rinks for 5 groups'!T25,'Rinks for 5 groups'!$I:$I,0)),"Match",""))))))</f>
        <v/>
      </c>
      <c r="F45" t="str">
        <f>IF(ISNUMBER(MATCH('Rinks for 5 groups'!U25,'Rinks for 5 groups'!G52:G$54,0)),"Match",IF(ISNUMBER(MATCH('Rinks for 5 groups'!U25,'Rinks for 5 groups'!$E:$E,0)),"Match",IF(ISNUMBER(MATCH('Rinks for 5 groups'!U25,'Rinks for 5 groups'!$F:$F,0)),"Match",IF(ISNUMBER(MATCH('Rinks for 5 groups'!U25,'Rinks for 5 groups'!$G:$G,0)),"Match",IF(ISNUMBER(MATCH('Rinks for 5 groups'!U25,'Rinks for 5 groups'!$D:$D,0)),"Match",IF(ISNUMBER(MATCH('Rinks for 5 groups'!U25,'Rinks for 5 groups'!$I:$I,0)),"Match",""))))))</f>
        <v/>
      </c>
      <c r="G45" t="str">
        <f>IF(ISNUMBER(MATCH('Rinks for 5 groups'!H51,'Rinks for 5 groups'!H52:H$54,0)),"Match",IF(ISNUMBER(MATCH('Rinks for 5 groups'!H51,'Rinks for 5 groups'!$E:$E,0)),"Match",IF(ISNUMBER(MATCH('Rinks for 5 groups'!H51,'Rinks for 5 groups'!$F:$F,0)),"Match",IF(ISNUMBER(MATCH('Rinks for 5 groups'!H51,'Rinks for 5 groups'!$G:$G,0)),"Match",IF(ISNUMBER(MATCH('Rinks for 5 groups'!H51,'Rinks for 5 groups'!$H:$H,0)),"Match",IF(ISNUMBER(MATCH('Rinks for 5 groups'!H51,'Rinks for 5 groups'!$D:$D,0)),"Match",""))))))</f>
        <v/>
      </c>
      <c r="H45" t="str">
        <f>IF(ISNUMBER(MATCH('Rinks for 5 groups'!I51,'Rinks for 5 groups'!J52:AK89,0)),"Match",IF(ISNUMBER(MATCH('Rinks for 5 groups'!I51,'Rinks for 5 groups'!AK:AK,0)),"Match",IF(ISNUMBER(MATCH('Rinks for 5 groups'!I51,'Rinks for 5 groups'!AN:AN,0)),"Match",IF(ISNUMBER(MATCH('Rinks for 5 groups'!I51,'Rinks for 5 groups'!AO:AO,0)),"Match",IF(ISNUMBER(MATCH('Rinks for 5 groups'!I51,'Rinks for 5 groups'!AP:AP,0)),"Match",IF(ISNUMBER(MATCH('Rinks for 5 groups'!I51,'Rinks for 5 groups'!AQ:AQ,0)),"Match",""))))))</f>
        <v>Match</v>
      </c>
    </row>
    <row r="46" spans="2:8">
      <c r="B46" t="str">
        <f>IF(ISNUMBER(MATCH('Rinks for 5 groups'!C52,'Rinks for 5 groups'!C53:C$54,0)),"Match",IF(ISNUMBER(MATCH('Rinks for 5 groups'!C52,'Rinks for 5 groups'!$E:$E,0)),"Match",IF(ISNUMBER(MATCH('Rinks for 5 groups'!C52,'Rinks for 5 groups'!$F:$F,0)),"Match",IF(ISNUMBER(MATCH('Rinks for 5 groups'!C52,'Rinks for 5 groups'!$G:$G,0)),"Match",IF(ISNUMBER(MATCH('Rinks for 5 groups'!C52,'Rinks for 5 groups'!$H:$H,0)),"Match",IF(ISNUMBER(MATCH('Rinks for 5 groups'!C52,'Rinks for 5 groups'!$I:$I,0)),"Match",""))))))</f>
        <v/>
      </c>
      <c r="C46" t="str">
        <f>IF(ISNUMBER(MATCH('Rinks for 5 groups'!R26,'Rinks for 5 groups'!R28:R$29,0)),"Match",IF(ISNUMBER(MATCH('Rinks for 5 groups'!R26,'Rinks for 5 groups'!$D:$D,0)),"Match",IF(ISNUMBER(MATCH('Rinks for 5 groups'!R26,'Rinks for 5 groups'!$F:$F,0)),"Match",IF(ISNUMBER(MATCH('Rinks for 5 groups'!R26,'Rinks for 5 groups'!$G:$G,0)),"Match",IF(ISNUMBER(MATCH('Rinks for 5 groups'!R26,'Rinks for 5 groups'!$H:$H,0)),"Match",IF(ISNUMBER(MATCH('Rinks for 5 groups'!R26,'Rinks for 5 groups'!$I:$I,0)),"Match",""))))))</f>
        <v/>
      </c>
      <c r="D46" t="str">
        <f>IF(ISNUMBER(MATCH('Rinks for 5 groups'!S26,'Rinks for 5 groups'!S28:S$29,0)),"Match",IF(ISNUMBER(MATCH('Rinks for 5 groups'!S26,'Rinks for 5 groups'!$E:$E,0)),"Match",IF(ISNUMBER(MATCH('Rinks for 5 groups'!S26,'Rinks for 5 groups'!$D:$D,0)),"Match",IF(ISNUMBER(MATCH('Rinks for 5 groups'!S26,'Rinks for 5 groups'!$G:$G,0)),"Match",IF(ISNUMBER(MATCH('Rinks for 5 groups'!S26,'Rinks for 5 groups'!$H:$H,0)),"Match",IF(ISNUMBER(MATCH('Rinks for 5 groups'!S26,'Rinks for 5 groups'!$I:$I,0)),"Match",""))))))</f>
        <v/>
      </c>
      <c r="E46" t="str">
        <f>IF(ISNUMBER(MATCH('Rinks for 5 groups'!T26,'Rinks for 5 groups'!T28:T$29,0)),"Match",IF(ISNUMBER(MATCH('Rinks for 5 groups'!T26,'Rinks for 5 groups'!$E:$E,0)),"Match",IF(ISNUMBER(MATCH('Rinks for 5 groups'!T26,'Rinks for 5 groups'!$F:$F,0)),"Match",IF(ISNUMBER(MATCH('Rinks for 5 groups'!T26,'Rinks for 5 groups'!$D:$D,0)),"Match",IF(ISNUMBER(MATCH('Rinks for 5 groups'!T26,'Rinks for 5 groups'!$H:$H,0)),"Match",IF(ISNUMBER(MATCH('Rinks for 5 groups'!T26,'Rinks for 5 groups'!$I:$I,0)),"Match",""))))))</f>
        <v/>
      </c>
      <c r="F46" t="str">
        <f>IF(ISNUMBER(MATCH('Rinks for 5 groups'!U26,'Rinks for 5 groups'!U28:U$29,0)),"Match",IF(ISNUMBER(MATCH('Rinks for 5 groups'!U26,'Rinks for 5 groups'!$E:$E,0)),"Match",IF(ISNUMBER(MATCH('Rinks for 5 groups'!U26,'Rinks for 5 groups'!$F:$F,0)),"Match",IF(ISNUMBER(MATCH('Rinks for 5 groups'!U26,'Rinks for 5 groups'!$G:$G,0)),"Match",IF(ISNUMBER(MATCH('Rinks for 5 groups'!U26,'Rinks for 5 groups'!$D:$D,0)),"Match",IF(ISNUMBER(MATCH('Rinks for 5 groups'!U26,'Rinks for 5 groups'!$I:$I,0)),"Match",""))))))</f>
        <v/>
      </c>
      <c r="G46" t="str">
        <f>IF(ISNUMBER(MATCH('Rinks for 5 groups'!H52,'Rinks for 5 groups'!H53:H$54,0)),"Match",IF(ISNUMBER(MATCH('Rinks for 5 groups'!H52,'Rinks for 5 groups'!$E:$E,0)),"Match",IF(ISNUMBER(MATCH('Rinks for 5 groups'!H52,'Rinks for 5 groups'!$F:$F,0)),"Match",IF(ISNUMBER(MATCH('Rinks for 5 groups'!H52,'Rinks for 5 groups'!$G:$G,0)),"Match",IF(ISNUMBER(MATCH('Rinks for 5 groups'!H52,'Rinks for 5 groups'!$H:$H,0)),"Match",IF(ISNUMBER(MATCH('Rinks for 5 groups'!H52,'Rinks for 5 groups'!$D:$D,0)),"Match",""))))))</f>
        <v/>
      </c>
      <c r="H46" t="str">
        <f>IF(ISNUMBER(MATCH('Rinks for 5 groups'!I52,'Rinks for 5 groups'!J53:AK90,0)),"Match",IF(ISNUMBER(MATCH('Rinks for 5 groups'!I52,'Rinks for 5 groups'!AK:AK,0)),"Match",IF(ISNUMBER(MATCH('Rinks for 5 groups'!I52,'Rinks for 5 groups'!AN:AN,0)),"Match",IF(ISNUMBER(MATCH('Rinks for 5 groups'!I52,'Rinks for 5 groups'!AO:AO,0)),"Match",IF(ISNUMBER(MATCH('Rinks for 5 groups'!I52,'Rinks for 5 groups'!AP:AP,0)),"Match",IF(ISNUMBER(MATCH('Rinks for 5 groups'!I52,'Rinks for 5 groups'!AQ:AQ,0)),"Match",""))))))</f>
        <v>Match</v>
      </c>
    </row>
    <row r="47" spans="2:8">
      <c r="B47" t="str">
        <f>IF(ISNUMBER(MATCH('Rinks for 5 groups'!C53,'Rinks for 5 groups'!C54:C$54,0)),"Match",IF(ISNUMBER(MATCH('Rinks for 5 groups'!C53,'Rinks for 5 groups'!$E:$E,0)),"Match",IF(ISNUMBER(MATCH('Rinks for 5 groups'!C53,'Rinks for 5 groups'!$F:$F,0)),"Match",IF(ISNUMBER(MATCH('Rinks for 5 groups'!C53,'Rinks for 5 groups'!$G:$G,0)),"Match",IF(ISNUMBER(MATCH('Rinks for 5 groups'!C53,'Rinks for 5 groups'!$H:$H,0)),"Match",IF(ISNUMBER(MATCH('Rinks for 5 groups'!C53,'Rinks for 5 groups'!$I:$I,0)),"Match",""))))))</f>
        <v/>
      </c>
      <c r="C47" t="str">
        <f>IF(ISNUMBER(MATCH('Rinks for 5 groups'!R28,'Rinks for 5 groups'!R29:R$29,0)),"Match",IF(ISNUMBER(MATCH('Rinks for 5 groups'!R28,'Rinks for 5 groups'!$D:$D,0)),"Match",IF(ISNUMBER(MATCH('Rinks for 5 groups'!R28,'Rinks for 5 groups'!$F:$F,0)),"Match",IF(ISNUMBER(MATCH('Rinks for 5 groups'!R28,'Rinks for 5 groups'!$G:$G,0)),"Match",IF(ISNUMBER(MATCH('Rinks for 5 groups'!R28,'Rinks for 5 groups'!$H:$H,0)),"Match",IF(ISNUMBER(MATCH('Rinks for 5 groups'!R28,'Rinks for 5 groups'!$I:$I,0)),"Match",""))))))</f>
        <v/>
      </c>
      <c r="D47" t="str">
        <f>IF(ISNUMBER(MATCH('Rinks for 5 groups'!S28,'Rinks for 5 groups'!S29:S$29,0)),"Match",IF(ISNUMBER(MATCH('Rinks for 5 groups'!S28,'Rinks for 5 groups'!$E:$E,0)),"Match",IF(ISNUMBER(MATCH('Rinks for 5 groups'!S28,'Rinks for 5 groups'!$D:$D,0)),"Match",IF(ISNUMBER(MATCH('Rinks for 5 groups'!S28,'Rinks for 5 groups'!$G:$G,0)),"Match",IF(ISNUMBER(MATCH('Rinks for 5 groups'!S28,'Rinks for 5 groups'!$H:$H,0)),"Match",IF(ISNUMBER(MATCH('Rinks for 5 groups'!S28,'Rinks for 5 groups'!$I:$I,0)),"Match",""))))))</f>
        <v/>
      </c>
      <c r="E47" t="str">
        <f>IF(ISNUMBER(MATCH('Rinks for 5 groups'!T28,'Rinks for 5 groups'!T29:T$29,0)),"Match",IF(ISNUMBER(MATCH('Rinks for 5 groups'!T28,'Rinks for 5 groups'!$E:$E,0)),"Match",IF(ISNUMBER(MATCH('Rinks for 5 groups'!T28,'Rinks for 5 groups'!$F:$F,0)),"Match",IF(ISNUMBER(MATCH('Rinks for 5 groups'!T28,'Rinks for 5 groups'!$D:$D,0)),"Match",IF(ISNUMBER(MATCH('Rinks for 5 groups'!T28,'Rinks for 5 groups'!$H:$H,0)),"Match",IF(ISNUMBER(MATCH('Rinks for 5 groups'!T28,'Rinks for 5 groups'!$I:$I,0)),"Match",""))))))</f>
        <v/>
      </c>
      <c r="F47" t="str">
        <f>IF(ISNUMBER(MATCH('Rinks for 5 groups'!U28,'Rinks for 5 groups'!U29:U$29,0)),"Match",IF(ISNUMBER(MATCH('Rinks for 5 groups'!U28,'Rinks for 5 groups'!$E:$E,0)),"Match",IF(ISNUMBER(MATCH('Rinks for 5 groups'!U28,'Rinks for 5 groups'!$F:$F,0)),"Match",IF(ISNUMBER(MATCH('Rinks for 5 groups'!U28,'Rinks for 5 groups'!$G:$G,0)),"Match",IF(ISNUMBER(MATCH('Rinks for 5 groups'!U28,'Rinks for 5 groups'!$D:$D,0)),"Match",IF(ISNUMBER(MATCH('Rinks for 5 groups'!U28,'Rinks for 5 groups'!$I:$I,0)),"Match",""))))))</f>
        <v/>
      </c>
      <c r="G47" t="str">
        <f>IF(ISNUMBER(MATCH('Rinks for 5 groups'!H53,'Rinks for 5 groups'!H54:H$54,0)),"Match",IF(ISNUMBER(MATCH('Rinks for 5 groups'!H53,'Rinks for 5 groups'!$E:$E,0)),"Match",IF(ISNUMBER(MATCH('Rinks for 5 groups'!H53,'Rinks for 5 groups'!$F:$F,0)),"Match",IF(ISNUMBER(MATCH('Rinks for 5 groups'!H53,'Rinks for 5 groups'!$G:$G,0)),"Match",IF(ISNUMBER(MATCH('Rinks for 5 groups'!H53,'Rinks for 5 groups'!$H:$H,0)),"Match",IF(ISNUMBER(MATCH('Rinks for 5 groups'!H53,'Rinks for 5 groups'!$D:$D,0)),"Match",""))))))</f>
        <v/>
      </c>
      <c r="H47" t="str">
        <f>IF(ISNUMBER(MATCH('Rinks for 5 groups'!I53,'Rinks for 5 groups'!J54:AK91,0)),"Match",IF(ISNUMBER(MATCH('Rinks for 5 groups'!I53,'Rinks for 5 groups'!AK:AK,0)),"Match",IF(ISNUMBER(MATCH('Rinks for 5 groups'!I53,'Rinks for 5 groups'!AN:AN,0)),"Match",IF(ISNUMBER(MATCH('Rinks for 5 groups'!I53,'Rinks for 5 groups'!AO:AO,0)),"Match",IF(ISNUMBER(MATCH('Rinks for 5 groups'!I53,'Rinks for 5 groups'!AP:AP,0)),"Match",IF(ISNUMBER(MATCH('Rinks for 5 groups'!I53,'Rinks for 5 groups'!AQ:AQ,0)),"Match",""))))))</f>
        <v>Match</v>
      </c>
    </row>
    <row r="48" spans="2:8">
      <c r="B48" t="str">
        <f>IF(ISNUMBER(MATCH('Rinks for 5 groups'!C54,'Rinks for 5 groups'!D55:E92,0)),"Match",IF(ISNUMBER(MATCH('Rinks for 5 groups'!C54,'Rinks for 5 groups'!$E:$E,0)),"Match",IF(ISNUMBER(MATCH('Rinks for 5 groups'!C54,'Rinks for 5 groups'!$F:$F,0)),"Match",IF(ISNUMBER(MATCH('Rinks for 5 groups'!C54,'Rinks for 5 groups'!$G:$G,0)),"Match",IF(ISNUMBER(MATCH('Rinks for 5 groups'!C54,'Rinks for 5 groups'!$H:$H,0)),"Match",IF(ISNUMBER(MATCH('Rinks for 5 groups'!C54,'Rinks for 5 groups'!$I:$I,0)),"Match",""))))))</f>
        <v/>
      </c>
      <c r="C48" t="str">
        <f>IF(ISNUMBER(MATCH('Rinks for 5 groups'!R29,'Rinks for 5 groups'!E55:F92,0)),"Match",IF(ISNUMBER(MATCH('Rinks for 5 groups'!R29,'Rinks for 5 groups'!$D:$D,0)),"Match",IF(ISNUMBER(MATCH('Rinks for 5 groups'!R29,'Rinks for 5 groups'!$F:$F,0)),"Match",IF(ISNUMBER(MATCH('Rinks for 5 groups'!R29,'Rinks for 5 groups'!$G:$G,0)),"Match",IF(ISNUMBER(MATCH('Rinks for 5 groups'!R29,'Rinks for 5 groups'!$H:$H,0)),"Match",IF(ISNUMBER(MATCH('Rinks for 5 groups'!R29,'Rinks for 5 groups'!$I:$I,0)),"Match",""))))))</f>
        <v/>
      </c>
      <c r="D48" t="str">
        <f>IF(ISNUMBER(MATCH('Rinks for 5 groups'!S29,'Rinks for 5 groups'!F55:G92,0)),"Match",IF(ISNUMBER(MATCH('Rinks for 5 groups'!S29,'Rinks for 5 groups'!$E:$E,0)),"Match",IF(ISNUMBER(MATCH('Rinks for 5 groups'!S29,'Rinks for 5 groups'!$D:$D,0)),"Match",IF(ISNUMBER(MATCH('Rinks for 5 groups'!S29,'Rinks for 5 groups'!$G:$G,0)),"Match",IF(ISNUMBER(MATCH('Rinks for 5 groups'!S29,'Rinks for 5 groups'!$H:$H,0)),"Match",IF(ISNUMBER(MATCH('Rinks for 5 groups'!S29,'Rinks for 5 groups'!$I:$I,0)),"Match",""))))))</f>
        <v/>
      </c>
      <c r="E48" t="str">
        <f>IF(ISNUMBER(MATCH('Rinks for 5 groups'!T29,'Rinks for 5 groups'!G55:H92,0)),"Match",IF(ISNUMBER(MATCH('Rinks for 5 groups'!T29,'Rinks for 5 groups'!$E:$E,0)),"Match",IF(ISNUMBER(MATCH('Rinks for 5 groups'!T29,'Rinks for 5 groups'!$F:$F,0)),"Match",IF(ISNUMBER(MATCH('Rinks for 5 groups'!T29,'Rinks for 5 groups'!$D:$D,0)),"Match",IF(ISNUMBER(MATCH('Rinks for 5 groups'!T29,'Rinks for 5 groups'!$H:$H,0)),"Match",IF(ISNUMBER(MATCH('Rinks for 5 groups'!T29,'Rinks for 5 groups'!$I:$I,0)),"Match",""))))))</f>
        <v/>
      </c>
      <c r="F48" t="str">
        <f>IF(ISNUMBER(MATCH('Rinks for 5 groups'!U29,'Rinks for 5 groups'!H55:I92,0)),"Match",IF(ISNUMBER(MATCH('Rinks for 5 groups'!U29,'Rinks for 5 groups'!$E:$E,0)),"Match",IF(ISNUMBER(MATCH('Rinks for 5 groups'!U29,'Rinks for 5 groups'!$F:$F,0)),"Match",IF(ISNUMBER(MATCH('Rinks for 5 groups'!U29,'Rinks for 5 groups'!$G:$G,0)),"Match",IF(ISNUMBER(MATCH('Rinks for 5 groups'!U29,'Rinks for 5 groups'!$D:$D,0)),"Match",IF(ISNUMBER(MATCH('Rinks for 5 groups'!U29,'Rinks for 5 groups'!$I:$I,0)),"Match",""))))))</f>
        <v/>
      </c>
      <c r="G48" t="str">
        <f>IF(ISNUMBER(MATCH('Rinks for 5 groups'!H54,'Rinks for 5 groups'!I55:J92,0)),"Match",IF(ISNUMBER(MATCH('Rinks for 5 groups'!H54,'Rinks for 5 groups'!$E:$E,0)),"Match",IF(ISNUMBER(MATCH('Rinks for 5 groups'!H54,'Rinks for 5 groups'!$F:$F,0)),"Match",IF(ISNUMBER(MATCH('Rinks for 5 groups'!H54,'Rinks for 5 groups'!$G:$G,0)),"Match",IF(ISNUMBER(MATCH('Rinks for 5 groups'!H54,'Rinks for 5 groups'!$H:$H,0)),"Match",IF(ISNUMBER(MATCH('Rinks for 5 groups'!H54,'Rinks for 5 groups'!$D:$D,0)),"Match",""))))))</f>
        <v/>
      </c>
      <c r="H48" t="str">
        <f>IF(ISNUMBER(MATCH('Rinks for 5 groups'!I54,'Rinks for 5 groups'!J55:AK92,0)),"Match",IF(ISNUMBER(MATCH('Rinks for 5 groups'!I54,'Rinks for 5 groups'!AK:AK,0)),"Match",IF(ISNUMBER(MATCH('Rinks for 5 groups'!I54,'Rinks for 5 groups'!AN:AN,0)),"Match",IF(ISNUMBER(MATCH('Rinks for 5 groups'!I54,'Rinks for 5 groups'!AO:AO,0)),"Match",IF(ISNUMBER(MATCH('Rinks for 5 groups'!I54,'Rinks for 5 groups'!AP:AP,0)),"Match",IF(ISNUMBER(MATCH('Rinks for 5 groups'!I54,'Rinks for 5 groups'!AQ:AQ,0)),"Match",""))))))</f>
        <v>Match</v>
      </c>
    </row>
    <row r="49" spans="2:8">
      <c r="B49" t="str">
        <f>IF(ISNUMBER(MATCH('Rinks for 5 groups'!C55,'Rinks for 5 groups'!D34:E93,0)),"Match",IF(ISNUMBER(MATCH('Rinks for 5 groups'!C55,'Rinks for 5 groups'!$E:$E,0)),"Match",IF(ISNUMBER(MATCH('Rinks for 5 groups'!C55,'Rinks for 5 groups'!$F:$F,0)),"Match",IF(ISNUMBER(MATCH('Rinks for 5 groups'!C55,'Rinks for 5 groups'!$G:$G,0)),"Match",IF(ISNUMBER(MATCH('Rinks for 5 groups'!C55,'Rinks for 5 groups'!$H:$H,0)),"Match",IF(ISNUMBER(MATCH('Rinks for 5 groups'!C55,'Rinks for 5 groups'!$I:$I,0)),"Match",""))))))</f>
        <v/>
      </c>
      <c r="C49" t="str">
        <f>IF(ISNUMBER(MATCH('Rinks for 5 groups'!D55,'Rinks for 5 groups'!E34:F93,0)),"Match",IF(ISNUMBER(MATCH('Rinks for 5 groups'!D55,'Rinks for 5 groups'!$D:$D,0)),"Match",IF(ISNUMBER(MATCH('Rinks for 5 groups'!D55,'Rinks for 5 groups'!$F:$F,0)),"Match",IF(ISNUMBER(MATCH('Rinks for 5 groups'!D55,'Rinks for 5 groups'!$G:$G,0)),"Match",IF(ISNUMBER(MATCH('Rinks for 5 groups'!D55,'Rinks for 5 groups'!$H:$H,0)),"Match",IF(ISNUMBER(MATCH('Rinks for 5 groups'!D55,'Rinks for 5 groups'!$I:$I,0)),"Match",""))))))</f>
        <v/>
      </c>
      <c r="D49" t="str">
        <f>IF(ISNUMBER(MATCH('Rinks for 5 groups'!E55,'Rinks for 5 groups'!F34:G93,0)),"Match",IF(ISNUMBER(MATCH('Rinks for 5 groups'!E55,'Rinks for 5 groups'!$E:$E,0)),"Match",IF(ISNUMBER(MATCH('Rinks for 5 groups'!E55,'Rinks for 5 groups'!$D:$D,0)),"Match",IF(ISNUMBER(MATCH('Rinks for 5 groups'!E55,'Rinks for 5 groups'!$G:$G,0)),"Match",IF(ISNUMBER(MATCH('Rinks for 5 groups'!E55,'Rinks for 5 groups'!$H:$H,0)),"Match",IF(ISNUMBER(MATCH('Rinks for 5 groups'!E55,'Rinks for 5 groups'!$I:$I,0)),"Match",""))))))</f>
        <v/>
      </c>
      <c r="E49" t="str">
        <f>IF(ISNUMBER(MATCH('Rinks for 5 groups'!F55,'Rinks for 5 groups'!G56:H93,0)),"Match",IF(ISNUMBER(MATCH('Rinks for 5 groups'!F55,'Rinks for 5 groups'!$E:$E,0)),"Match",IF(ISNUMBER(MATCH('Rinks for 5 groups'!F55,'Rinks for 5 groups'!$F:$F,0)),"Match",IF(ISNUMBER(MATCH('Rinks for 5 groups'!F55,'Rinks for 5 groups'!$D:$D,0)),"Match",IF(ISNUMBER(MATCH('Rinks for 5 groups'!F55,'Rinks for 5 groups'!$H:$H,0)),"Match",IF(ISNUMBER(MATCH('Rinks for 5 groups'!F55,'Rinks for 5 groups'!$I:$I,0)),"Match",""))))))</f>
        <v/>
      </c>
      <c r="F49" t="str">
        <f>IF(ISNUMBER(MATCH('Rinks for 5 groups'!G55,'Rinks for 5 groups'!H56:I93,0)),"Match",IF(ISNUMBER(MATCH('Rinks for 5 groups'!G55,'Rinks for 5 groups'!$E:$E,0)),"Match",IF(ISNUMBER(MATCH('Rinks for 5 groups'!G55,'Rinks for 5 groups'!$F:$F,0)),"Match",IF(ISNUMBER(MATCH('Rinks for 5 groups'!G55,'Rinks for 5 groups'!$G:$G,0)),"Match",IF(ISNUMBER(MATCH('Rinks for 5 groups'!G55,'Rinks for 5 groups'!$D:$D,0)),"Match",IF(ISNUMBER(MATCH('Rinks for 5 groups'!G55,'Rinks for 5 groups'!$I:$I,0)),"Match",""))))))</f>
        <v/>
      </c>
      <c r="G49" t="str">
        <f>IF(ISNUMBER(MATCH('Rinks for 5 groups'!H55,'Rinks for 5 groups'!I56:J93,0)),"Match",IF(ISNUMBER(MATCH('Rinks for 5 groups'!H55,'Rinks for 5 groups'!$E:$E,0)),"Match",IF(ISNUMBER(MATCH('Rinks for 5 groups'!H55,'Rinks for 5 groups'!$F:$F,0)),"Match",IF(ISNUMBER(MATCH('Rinks for 5 groups'!H55,'Rinks for 5 groups'!$G:$G,0)),"Match",IF(ISNUMBER(MATCH('Rinks for 5 groups'!H55,'Rinks for 5 groups'!$H:$H,0)),"Match",IF(ISNUMBER(MATCH('Rinks for 5 groups'!H55,'Rinks for 5 groups'!$D:$D,0)),"Match",""))))))</f>
        <v/>
      </c>
      <c r="H49" t="str">
        <f>IF(ISNUMBER(MATCH('Rinks for 5 groups'!I55,'Rinks for 5 groups'!J56:AK93,0)),"Match",IF(ISNUMBER(MATCH('Rinks for 5 groups'!I55,'Rinks for 5 groups'!AK:AK,0)),"Match",IF(ISNUMBER(MATCH('Rinks for 5 groups'!I55,'Rinks for 5 groups'!AN:AN,0)),"Match",IF(ISNUMBER(MATCH('Rinks for 5 groups'!I55,'Rinks for 5 groups'!AO:AO,0)),"Match",IF(ISNUMBER(MATCH('Rinks for 5 groups'!I55,'Rinks for 5 groups'!AP:AP,0)),"Match",IF(ISNUMBER(MATCH('Rinks for 5 groups'!I55,'Rinks for 5 groups'!AQ:AQ,0)),"Match",""))))))</f>
        <v>Match</v>
      </c>
    </row>
    <row r="50" spans="2:8">
      <c r="B50" t="str">
        <f>IF(ISNUMBER(MATCH('Rinks for 5 groups'!C56,'Rinks for 5 groups'!D35:E94,0)),"Match",IF(ISNUMBER(MATCH('Rinks for 5 groups'!C56,'Rinks for 5 groups'!$E:$E,0)),"Match",IF(ISNUMBER(MATCH('Rinks for 5 groups'!C56,'Rinks for 5 groups'!$F:$F,0)),"Match",IF(ISNUMBER(MATCH('Rinks for 5 groups'!C56,'Rinks for 5 groups'!$G:$G,0)),"Match",IF(ISNUMBER(MATCH('Rinks for 5 groups'!C56,'Rinks for 5 groups'!$H:$H,0)),"Match",IF(ISNUMBER(MATCH('Rinks for 5 groups'!C56,'Rinks for 5 groups'!$I:$I,0)),"Match",""))))))</f>
        <v/>
      </c>
      <c r="C50" t="str">
        <f>IF(ISNUMBER(MATCH('Rinks for 5 groups'!D34,'Rinks for 5 groups'!E35:F94,0)),"Match",IF(ISNUMBER(MATCH('Rinks for 5 groups'!D34,'Rinks for 5 groups'!$D:$D,0)),"Match",IF(ISNUMBER(MATCH('Rinks for 5 groups'!D34,'Rinks for 5 groups'!$F:$F,0)),"Match",IF(ISNUMBER(MATCH('Rinks for 5 groups'!D34,'Rinks for 5 groups'!$G:$G,0)),"Match",IF(ISNUMBER(MATCH('Rinks for 5 groups'!D34,'Rinks for 5 groups'!$H:$H,0)),"Match",IF(ISNUMBER(MATCH('Rinks for 5 groups'!D34,'Rinks for 5 groups'!$I:$I,0)),"Match",""))))))</f>
        <v>Match</v>
      </c>
      <c r="D50" t="str">
        <f>IF(ISNUMBER(MATCH('Rinks for 5 groups'!E34,'Rinks for 5 groups'!F35:G94,0)),"Match",IF(ISNUMBER(MATCH('Rinks for 5 groups'!E34,'Rinks for 5 groups'!$E:$E,0)),"Match",IF(ISNUMBER(MATCH('Rinks for 5 groups'!E34,'Rinks for 5 groups'!$D:$D,0)),"Match",IF(ISNUMBER(MATCH('Rinks for 5 groups'!E34,'Rinks for 5 groups'!$G:$G,0)),"Match",IF(ISNUMBER(MATCH('Rinks for 5 groups'!E34,'Rinks for 5 groups'!$H:$H,0)),"Match",IF(ISNUMBER(MATCH('Rinks for 5 groups'!E34,'Rinks for 5 groups'!$I:$I,0)),"Match",""))))))</f>
        <v/>
      </c>
      <c r="E50" t="str">
        <f>IF(ISNUMBER(MATCH('Rinks for 5 groups'!F34,'Rinks for 5 groups'!G57:H94,0)),"Match",IF(ISNUMBER(MATCH('Rinks for 5 groups'!F34,'Rinks for 5 groups'!$E:$E,0)),"Match",IF(ISNUMBER(MATCH('Rinks for 5 groups'!F34,'Rinks for 5 groups'!$F:$F,0)),"Match",IF(ISNUMBER(MATCH('Rinks for 5 groups'!F34,'Rinks for 5 groups'!$D:$D,0)),"Match",IF(ISNUMBER(MATCH('Rinks for 5 groups'!F34,'Rinks for 5 groups'!$H:$H,0)),"Match",IF(ISNUMBER(MATCH('Rinks for 5 groups'!F34,'Rinks for 5 groups'!$I:$I,0)),"Match",""))))))</f>
        <v/>
      </c>
      <c r="F50" t="str">
        <f>IF(ISNUMBER(MATCH('Rinks for 5 groups'!G34,'Rinks for 5 groups'!H57:I94,0)),"Match",IF(ISNUMBER(MATCH('Rinks for 5 groups'!G34,'Rinks for 5 groups'!$E:$E,0)),"Match",IF(ISNUMBER(MATCH('Rinks for 5 groups'!G34,'Rinks for 5 groups'!$F:$F,0)),"Match",IF(ISNUMBER(MATCH('Rinks for 5 groups'!G34,'Rinks for 5 groups'!$G:$G,0)),"Match",IF(ISNUMBER(MATCH('Rinks for 5 groups'!G34,'Rinks for 5 groups'!$D:$D,0)),"Match",IF(ISNUMBER(MATCH('Rinks for 5 groups'!G34,'Rinks for 5 groups'!$I:$I,0)),"Match",""))))))</f>
        <v>Match</v>
      </c>
      <c r="G50" t="str">
        <f>IF(ISNUMBER(MATCH('Rinks for 5 groups'!H56,'Rinks for 5 groups'!I57:J94,0)),"Match",IF(ISNUMBER(MATCH('Rinks for 5 groups'!H56,'Rinks for 5 groups'!$E:$E,0)),"Match",IF(ISNUMBER(MATCH('Rinks for 5 groups'!H56,'Rinks for 5 groups'!$F:$F,0)),"Match",IF(ISNUMBER(MATCH('Rinks for 5 groups'!H56,'Rinks for 5 groups'!$G:$G,0)),"Match",IF(ISNUMBER(MATCH('Rinks for 5 groups'!H56,'Rinks for 5 groups'!$H:$H,0)),"Match",IF(ISNUMBER(MATCH('Rinks for 5 groups'!H56,'Rinks for 5 groups'!$D:$D,0)),"Match",""))))))</f>
        <v/>
      </c>
      <c r="H50" t="str">
        <f>IF(ISNUMBER(MATCH('Rinks for 5 groups'!I56,'Rinks for 5 groups'!J57:AK94,0)),"Match",IF(ISNUMBER(MATCH('Rinks for 5 groups'!I56,'Rinks for 5 groups'!AK:AK,0)),"Match",IF(ISNUMBER(MATCH('Rinks for 5 groups'!I56,'Rinks for 5 groups'!AN:AN,0)),"Match",IF(ISNUMBER(MATCH('Rinks for 5 groups'!I56,'Rinks for 5 groups'!AO:AO,0)),"Match",IF(ISNUMBER(MATCH('Rinks for 5 groups'!I56,'Rinks for 5 groups'!AP:AP,0)),"Match",IF(ISNUMBER(MATCH('Rinks for 5 groups'!I56,'Rinks for 5 groups'!AQ:AQ,0)),"Match",""))))))</f>
        <v>Match</v>
      </c>
    </row>
    <row r="51" spans="2:8">
      <c r="B51" t="str">
        <f>IF(ISNUMBER(MATCH('Rinks for 5 groups'!C57,'Rinks for 5 groups'!D37:E95,0)),"Match",IF(ISNUMBER(MATCH('Rinks for 5 groups'!C57,'Rinks for 5 groups'!$E:$E,0)),"Match",IF(ISNUMBER(MATCH('Rinks for 5 groups'!C57,'Rinks for 5 groups'!$F:$F,0)),"Match",IF(ISNUMBER(MATCH('Rinks for 5 groups'!C57,'Rinks for 5 groups'!$G:$G,0)),"Match",IF(ISNUMBER(MATCH('Rinks for 5 groups'!C57,'Rinks for 5 groups'!$H:$H,0)),"Match",IF(ISNUMBER(MATCH('Rinks for 5 groups'!C57,'Rinks for 5 groups'!$I:$I,0)),"Match",""))))))</f>
        <v/>
      </c>
      <c r="C51" t="str">
        <f>IF(ISNUMBER(MATCH('Rinks for 5 groups'!D35,'Rinks for 5 groups'!E37:F95,0)),"Match",IF(ISNUMBER(MATCH('Rinks for 5 groups'!D35,'Rinks for 5 groups'!$D:$D,0)),"Match",IF(ISNUMBER(MATCH('Rinks for 5 groups'!D35,'Rinks for 5 groups'!$F:$F,0)),"Match",IF(ISNUMBER(MATCH('Rinks for 5 groups'!D35,'Rinks for 5 groups'!$G:$G,0)),"Match",IF(ISNUMBER(MATCH('Rinks for 5 groups'!D35,'Rinks for 5 groups'!$H:$H,0)),"Match",IF(ISNUMBER(MATCH('Rinks for 5 groups'!D35,'Rinks for 5 groups'!$I:$I,0)),"Match",""))))))</f>
        <v>Match</v>
      </c>
      <c r="D51" t="str">
        <f>IF(ISNUMBER(MATCH('Rinks for 5 groups'!E35,'Rinks for 5 groups'!F37:G95,0)),"Match",IF(ISNUMBER(MATCH('Rinks for 5 groups'!E35,'Rinks for 5 groups'!$E:$E,0)),"Match",IF(ISNUMBER(MATCH('Rinks for 5 groups'!E35,'Rinks for 5 groups'!$D:$D,0)),"Match",IF(ISNUMBER(MATCH('Rinks for 5 groups'!E35,'Rinks for 5 groups'!$G:$G,0)),"Match",IF(ISNUMBER(MATCH('Rinks for 5 groups'!E35,'Rinks for 5 groups'!$H:$H,0)),"Match",IF(ISNUMBER(MATCH('Rinks for 5 groups'!E35,'Rinks for 5 groups'!$I:$I,0)),"Match",""))))))</f>
        <v>Match</v>
      </c>
      <c r="E51" t="str">
        <f>IF(ISNUMBER(MATCH('Rinks for 5 groups'!F35,'Rinks for 5 groups'!G58:H95,0)),"Match",IF(ISNUMBER(MATCH('Rinks for 5 groups'!F35,'Rinks for 5 groups'!$E:$E,0)),"Match",IF(ISNUMBER(MATCH('Rinks for 5 groups'!F35,'Rinks for 5 groups'!$F:$F,0)),"Match",IF(ISNUMBER(MATCH('Rinks for 5 groups'!F35,'Rinks for 5 groups'!$D:$D,0)),"Match",IF(ISNUMBER(MATCH('Rinks for 5 groups'!F35,'Rinks for 5 groups'!$H:$H,0)),"Match",IF(ISNUMBER(MATCH('Rinks for 5 groups'!F35,'Rinks for 5 groups'!$I:$I,0)),"Match",""))))))</f>
        <v>Match</v>
      </c>
      <c r="F51" t="str">
        <f>IF(ISNUMBER(MATCH('Rinks for 5 groups'!G35,'Rinks for 5 groups'!H58:I95,0)),"Match",IF(ISNUMBER(MATCH('Rinks for 5 groups'!G35,'Rinks for 5 groups'!$E:$E,0)),"Match",IF(ISNUMBER(MATCH('Rinks for 5 groups'!G35,'Rinks for 5 groups'!$F:$F,0)),"Match",IF(ISNUMBER(MATCH('Rinks for 5 groups'!G35,'Rinks for 5 groups'!$G:$G,0)),"Match",IF(ISNUMBER(MATCH('Rinks for 5 groups'!G35,'Rinks for 5 groups'!$D:$D,0)),"Match",IF(ISNUMBER(MATCH('Rinks for 5 groups'!G35,'Rinks for 5 groups'!$I:$I,0)),"Match",""))))))</f>
        <v>Match</v>
      </c>
      <c r="G51" t="str">
        <f>IF(ISNUMBER(MATCH('Rinks for 5 groups'!H57,'Rinks for 5 groups'!I58:J95,0)),"Match",IF(ISNUMBER(MATCH('Rinks for 5 groups'!H57,'Rinks for 5 groups'!$E:$E,0)),"Match",IF(ISNUMBER(MATCH('Rinks for 5 groups'!H57,'Rinks for 5 groups'!$F:$F,0)),"Match",IF(ISNUMBER(MATCH('Rinks for 5 groups'!H57,'Rinks for 5 groups'!$G:$G,0)),"Match",IF(ISNUMBER(MATCH('Rinks for 5 groups'!H57,'Rinks for 5 groups'!$H:$H,0)),"Match",IF(ISNUMBER(MATCH('Rinks for 5 groups'!H57,'Rinks for 5 groups'!$D:$D,0)),"Match",""))))))</f>
        <v/>
      </c>
      <c r="H51" t="str">
        <f>IF(ISNUMBER(MATCH('Rinks for 5 groups'!I57,'Rinks for 5 groups'!J58:AK95,0)),"Match",IF(ISNUMBER(MATCH('Rinks for 5 groups'!I57,'Rinks for 5 groups'!AK:AK,0)),"Match",IF(ISNUMBER(MATCH('Rinks for 5 groups'!I57,'Rinks for 5 groups'!AN:AN,0)),"Match",IF(ISNUMBER(MATCH('Rinks for 5 groups'!I57,'Rinks for 5 groups'!AO:AO,0)),"Match",IF(ISNUMBER(MATCH('Rinks for 5 groups'!I57,'Rinks for 5 groups'!AP:AP,0)),"Match",IF(ISNUMBER(MATCH('Rinks for 5 groups'!I57,'Rinks for 5 groups'!AQ:AQ,0)),"Match",""))))))</f>
        <v>Match</v>
      </c>
    </row>
    <row r="52" spans="2:8">
      <c r="B52" t="str">
        <f>IF(ISNUMBER(MATCH('Rinks for 5 groups'!C58,'Rinks for 5 groups'!D38:E96,0)),"Match",IF(ISNUMBER(MATCH('Rinks for 5 groups'!C58,'Rinks for 5 groups'!$E:$E,0)),"Match",IF(ISNUMBER(MATCH('Rinks for 5 groups'!C58,'Rinks for 5 groups'!$F:$F,0)),"Match",IF(ISNUMBER(MATCH('Rinks for 5 groups'!C58,'Rinks for 5 groups'!$G:$G,0)),"Match",IF(ISNUMBER(MATCH('Rinks for 5 groups'!C58,'Rinks for 5 groups'!$H:$H,0)),"Match",IF(ISNUMBER(MATCH('Rinks for 5 groups'!C58,'Rinks for 5 groups'!$I:$I,0)),"Match",""))))))</f>
        <v/>
      </c>
      <c r="C52" t="str">
        <f>IF(ISNUMBER(MATCH('Rinks for 5 groups'!D37,'Rinks for 5 groups'!E38:F96,0)),"Match",IF(ISNUMBER(MATCH('Rinks for 5 groups'!D37,'Rinks for 5 groups'!$D:$D,0)),"Match",IF(ISNUMBER(MATCH('Rinks for 5 groups'!D37,'Rinks for 5 groups'!$F:$F,0)),"Match",IF(ISNUMBER(MATCH('Rinks for 5 groups'!D37,'Rinks for 5 groups'!$G:$G,0)),"Match",IF(ISNUMBER(MATCH('Rinks for 5 groups'!D37,'Rinks for 5 groups'!$H:$H,0)),"Match",IF(ISNUMBER(MATCH('Rinks for 5 groups'!D37,'Rinks for 5 groups'!$I:$I,0)),"Match",""))))))</f>
        <v/>
      </c>
      <c r="D52" t="str">
        <f>IF(ISNUMBER(MATCH('Rinks for 5 groups'!E37,'Rinks for 5 groups'!F38:G96,0)),"Match",IF(ISNUMBER(MATCH('Rinks for 5 groups'!E37,'Rinks for 5 groups'!$E:$E,0)),"Match",IF(ISNUMBER(MATCH('Rinks for 5 groups'!E37,'Rinks for 5 groups'!$D:$D,0)),"Match",IF(ISNUMBER(MATCH('Rinks for 5 groups'!E37,'Rinks for 5 groups'!$G:$G,0)),"Match",IF(ISNUMBER(MATCH('Rinks for 5 groups'!E37,'Rinks for 5 groups'!$H:$H,0)),"Match",IF(ISNUMBER(MATCH('Rinks for 5 groups'!E37,'Rinks for 5 groups'!$I:$I,0)),"Match",""))))))</f>
        <v/>
      </c>
      <c r="E52" t="str">
        <f>IF(ISNUMBER(MATCH('Rinks for 5 groups'!F37,'Rinks for 5 groups'!G59:H96,0)),"Match",IF(ISNUMBER(MATCH('Rinks for 5 groups'!F37,'Rinks for 5 groups'!$E:$E,0)),"Match",IF(ISNUMBER(MATCH('Rinks for 5 groups'!F37,'Rinks for 5 groups'!$F:$F,0)),"Match",IF(ISNUMBER(MATCH('Rinks for 5 groups'!F37,'Rinks for 5 groups'!$D:$D,0)),"Match",IF(ISNUMBER(MATCH('Rinks for 5 groups'!F37,'Rinks for 5 groups'!$H:$H,0)),"Match",IF(ISNUMBER(MATCH('Rinks for 5 groups'!F37,'Rinks for 5 groups'!$I:$I,0)),"Match",""))))))</f>
        <v/>
      </c>
      <c r="F52" t="str">
        <f>IF(ISNUMBER(MATCH('Rinks for 5 groups'!G37,'Rinks for 5 groups'!H59:I96,0)),"Match",IF(ISNUMBER(MATCH('Rinks for 5 groups'!G37,'Rinks for 5 groups'!$E:$E,0)),"Match",IF(ISNUMBER(MATCH('Rinks for 5 groups'!G37,'Rinks for 5 groups'!$F:$F,0)),"Match",IF(ISNUMBER(MATCH('Rinks for 5 groups'!G37,'Rinks for 5 groups'!$G:$G,0)),"Match",IF(ISNUMBER(MATCH('Rinks for 5 groups'!G37,'Rinks for 5 groups'!$D:$D,0)),"Match",IF(ISNUMBER(MATCH('Rinks for 5 groups'!G37,'Rinks for 5 groups'!$I:$I,0)),"Match",""))))))</f>
        <v>Match</v>
      </c>
      <c r="G52" t="str">
        <f>IF(ISNUMBER(MATCH('Rinks for 5 groups'!H58,'Rinks for 5 groups'!I59:J96,0)),"Match",IF(ISNUMBER(MATCH('Rinks for 5 groups'!H58,'Rinks for 5 groups'!$E:$E,0)),"Match",IF(ISNUMBER(MATCH('Rinks for 5 groups'!H58,'Rinks for 5 groups'!$F:$F,0)),"Match",IF(ISNUMBER(MATCH('Rinks for 5 groups'!H58,'Rinks for 5 groups'!$G:$G,0)),"Match",IF(ISNUMBER(MATCH('Rinks for 5 groups'!H58,'Rinks for 5 groups'!$H:$H,0)),"Match",IF(ISNUMBER(MATCH('Rinks for 5 groups'!H58,'Rinks for 5 groups'!$D:$D,0)),"Match",""))))))</f>
        <v/>
      </c>
      <c r="H52" t="str">
        <f>IF(ISNUMBER(MATCH('Rinks for 5 groups'!I58,'Rinks for 5 groups'!J59:AK96,0)),"Match",IF(ISNUMBER(MATCH('Rinks for 5 groups'!I58,'Rinks for 5 groups'!AK:AK,0)),"Match",IF(ISNUMBER(MATCH('Rinks for 5 groups'!I58,'Rinks for 5 groups'!AN:AN,0)),"Match",IF(ISNUMBER(MATCH('Rinks for 5 groups'!I58,'Rinks for 5 groups'!AO:AO,0)),"Match",IF(ISNUMBER(MATCH('Rinks for 5 groups'!I58,'Rinks for 5 groups'!AP:AP,0)),"Match",IF(ISNUMBER(MATCH('Rinks for 5 groups'!I58,'Rinks for 5 groups'!AQ:AQ,0)),"Match",""))))))</f>
        <v>Match</v>
      </c>
    </row>
    <row r="53" spans="2:8">
      <c r="B53" t="str">
        <f>IF(ISNUMBER(MATCH('Rinks for 5 groups'!C59,'Rinks for 5 groups'!D39:E97,0)),"Match",IF(ISNUMBER(MATCH('Rinks for 5 groups'!C59,'Rinks for 5 groups'!$E:$E,0)),"Match",IF(ISNUMBER(MATCH('Rinks for 5 groups'!C59,'Rinks for 5 groups'!$F:$F,0)),"Match",IF(ISNUMBER(MATCH('Rinks for 5 groups'!C59,'Rinks for 5 groups'!$G:$G,0)),"Match",IF(ISNUMBER(MATCH('Rinks for 5 groups'!C59,'Rinks for 5 groups'!$H:$H,0)),"Match",IF(ISNUMBER(MATCH('Rinks for 5 groups'!C59,'Rinks for 5 groups'!$I:$I,0)),"Match",""))))))</f>
        <v/>
      </c>
      <c r="C53" t="str">
        <f>IF(ISNUMBER(MATCH('Rinks for 5 groups'!D38,'Rinks for 5 groups'!E39:F97,0)),"Match",IF(ISNUMBER(MATCH('Rinks for 5 groups'!D38,'Rinks for 5 groups'!$D:$D,0)),"Match",IF(ISNUMBER(MATCH('Rinks for 5 groups'!D38,'Rinks for 5 groups'!$F:$F,0)),"Match",IF(ISNUMBER(MATCH('Rinks for 5 groups'!D38,'Rinks for 5 groups'!$G:$G,0)),"Match",IF(ISNUMBER(MATCH('Rinks for 5 groups'!D38,'Rinks for 5 groups'!$H:$H,0)),"Match",IF(ISNUMBER(MATCH('Rinks for 5 groups'!D38,'Rinks for 5 groups'!$I:$I,0)),"Match",""))))))</f>
        <v>Match</v>
      </c>
      <c r="D53" t="str">
        <f>IF(ISNUMBER(MATCH('Rinks for 5 groups'!E38,'Rinks for 5 groups'!F39:G97,0)),"Match",IF(ISNUMBER(MATCH('Rinks for 5 groups'!E38,'Rinks for 5 groups'!$E:$E,0)),"Match",IF(ISNUMBER(MATCH('Rinks for 5 groups'!E38,'Rinks for 5 groups'!$D:$D,0)),"Match",IF(ISNUMBER(MATCH('Rinks for 5 groups'!E38,'Rinks for 5 groups'!$G:$G,0)),"Match",IF(ISNUMBER(MATCH('Rinks for 5 groups'!E38,'Rinks for 5 groups'!$H:$H,0)),"Match",IF(ISNUMBER(MATCH('Rinks for 5 groups'!E38,'Rinks for 5 groups'!$I:$I,0)),"Match",""))))))</f>
        <v/>
      </c>
      <c r="E53" t="str">
        <f>IF(ISNUMBER(MATCH('Rinks for 5 groups'!F38,'Rinks for 5 groups'!G60:H97,0)),"Match",IF(ISNUMBER(MATCH('Rinks for 5 groups'!F38,'Rinks for 5 groups'!$E:$E,0)),"Match",IF(ISNUMBER(MATCH('Rinks for 5 groups'!F38,'Rinks for 5 groups'!$F:$F,0)),"Match",IF(ISNUMBER(MATCH('Rinks for 5 groups'!F38,'Rinks for 5 groups'!$D:$D,0)),"Match",IF(ISNUMBER(MATCH('Rinks for 5 groups'!F38,'Rinks for 5 groups'!$H:$H,0)),"Match",IF(ISNUMBER(MATCH('Rinks for 5 groups'!F38,'Rinks for 5 groups'!$I:$I,0)),"Match",""))))))</f>
        <v/>
      </c>
      <c r="F53" t="str">
        <f>IF(ISNUMBER(MATCH('Rinks for 5 groups'!G38,'Rinks for 5 groups'!H60:I97,0)),"Match",IF(ISNUMBER(MATCH('Rinks for 5 groups'!G38,'Rinks for 5 groups'!$E:$E,0)),"Match",IF(ISNUMBER(MATCH('Rinks for 5 groups'!G38,'Rinks for 5 groups'!$F:$F,0)),"Match",IF(ISNUMBER(MATCH('Rinks for 5 groups'!G38,'Rinks for 5 groups'!$G:$G,0)),"Match",IF(ISNUMBER(MATCH('Rinks for 5 groups'!G38,'Rinks for 5 groups'!$D:$D,0)),"Match",IF(ISNUMBER(MATCH('Rinks for 5 groups'!G38,'Rinks for 5 groups'!$I:$I,0)),"Match",""))))))</f>
        <v/>
      </c>
      <c r="G53" t="str">
        <f>IF(ISNUMBER(MATCH('Rinks for 5 groups'!H59,'Rinks for 5 groups'!I60:J97,0)),"Match",IF(ISNUMBER(MATCH('Rinks for 5 groups'!H59,'Rinks for 5 groups'!$E:$E,0)),"Match",IF(ISNUMBER(MATCH('Rinks for 5 groups'!H59,'Rinks for 5 groups'!$F:$F,0)),"Match",IF(ISNUMBER(MATCH('Rinks for 5 groups'!H59,'Rinks for 5 groups'!$G:$G,0)),"Match",IF(ISNUMBER(MATCH('Rinks for 5 groups'!H59,'Rinks for 5 groups'!$H:$H,0)),"Match",IF(ISNUMBER(MATCH('Rinks for 5 groups'!H59,'Rinks for 5 groups'!$D:$D,0)),"Match",""))))))</f>
        <v/>
      </c>
      <c r="H53" t="str">
        <f>IF(ISNUMBER(MATCH('Rinks for 5 groups'!I59,'Rinks for 5 groups'!J60:AK97,0)),"Match",IF(ISNUMBER(MATCH('Rinks for 5 groups'!I59,'Rinks for 5 groups'!AK:AK,0)),"Match",IF(ISNUMBER(MATCH('Rinks for 5 groups'!I59,'Rinks for 5 groups'!AN:AN,0)),"Match",IF(ISNUMBER(MATCH('Rinks for 5 groups'!I59,'Rinks for 5 groups'!AO:AO,0)),"Match",IF(ISNUMBER(MATCH('Rinks for 5 groups'!I59,'Rinks for 5 groups'!AP:AP,0)),"Match",IF(ISNUMBER(MATCH('Rinks for 5 groups'!I59,'Rinks for 5 groups'!AQ:AQ,0)),"Match",""))))))</f>
        <v>Match</v>
      </c>
    </row>
    <row r="54" spans="2:8">
      <c r="B54" t="str">
        <f>IF(ISNUMBER(MATCH('Rinks for 5 groups'!C60,'Rinks for 5 groups'!D61:E98,0)),"Match",IF(ISNUMBER(MATCH('Rinks for 5 groups'!C60,'Rinks for 5 groups'!$E:$E,0)),"Match",IF(ISNUMBER(MATCH('Rinks for 5 groups'!C60,'Rinks for 5 groups'!$F:$F,0)),"Match",IF(ISNUMBER(MATCH('Rinks for 5 groups'!C60,'Rinks for 5 groups'!$G:$G,0)),"Match",IF(ISNUMBER(MATCH('Rinks for 5 groups'!C60,'Rinks for 5 groups'!$H:$H,0)),"Match",IF(ISNUMBER(MATCH('Rinks for 5 groups'!C60,'Rinks for 5 groups'!$I:$I,0)),"Match",""))))))</f>
        <v/>
      </c>
      <c r="C54" t="str">
        <f>IF(ISNUMBER(MATCH('Rinks for 5 groups'!D39,'Rinks for 5 groups'!E61:F98,0)),"Match",IF(ISNUMBER(MATCH('Rinks for 5 groups'!D39,'Rinks for 5 groups'!$D:$D,0)),"Match",IF(ISNUMBER(MATCH('Rinks for 5 groups'!D39,'Rinks for 5 groups'!$F:$F,0)),"Match",IF(ISNUMBER(MATCH('Rinks for 5 groups'!D39,'Rinks for 5 groups'!$G:$G,0)),"Match",IF(ISNUMBER(MATCH('Rinks for 5 groups'!D39,'Rinks for 5 groups'!$H:$H,0)),"Match",IF(ISNUMBER(MATCH('Rinks for 5 groups'!D39,'Rinks for 5 groups'!$I:$I,0)),"Match",""))))))</f>
        <v>Match</v>
      </c>
      <c r="D54" t="str">
        <f>IF(ISNUMBER(MATCH('Rinks for 5 groups'!E39,'Rinks for 5 groups'!F61:G98,0)),"Match",IF(ISNUMBER(MATCH('Rinks for 5 groups'!E39,'Rinks for 5 groups'!$E:$E,0)),"Match",IF(ISNUMBER(MATCH('Rinks for 5 groups'!E39,'Rinks for 5 groups'!$D:$D,0)),"Match",IF(ISNUMBER(MATCH('Rinks for 5 groups'!E39,'Rinks for 5 groups'!$G:$G,0)),"Match",IF(ISNUMBER(MATCH('Rinks for 5 groups'!E39,'Rinks for 5 groups'!$H:$H,0)),"Match",IF(ISNUMBER(MATCH('Rinks for 5 groups'!E39,'Rinks for 5 groups'!$I:$I,0)),"Match",""))))))</f>
        <v/>
      </c>
      <c r="E54" t="str">
        <f>IF(ISNUMBER(MATCH('Rinks for 5 groups'!F39,'Rinks for 5 groups'!G61:H98,0)),"Match",IF(ISNUMBER(MATCH('Rinks for 5 groups'!F39,'Rinks for 5 groups'!$E:$E,0)),"Match",IF(ISNUMBER(MATCH('Rinks for 5 groups'!F39,'Rinks for 5 groups'!$F:$F,0)),"Match",IF(ISNUMBER(MATCH('Rinks for 5 groups'!F39,'Rinks for 5 groups'!$D:$D,0)),"Match",IF(ISNUMBER(MATCH('Rinks for 5 groups'!F39,'Rinks for 5 groups'!$H:$H,0)),"Match",IF(ISNUMBER(MATCH('Rinks for 5 groups'!F39,'Rinks for 5 groups'!$I:$I,0)),"Match",""))))))</f>
        <v/>
      </c>
      <c r="F54" t="str">
        <f>IF(ISNUMBER(MATCH('Rinks for 5 groups'!G39,'Rinks for 5 groups'!H61:I98,0)),"Match",IF(ISNUMBER(MATCH('Rinks for 5 groups'!G39,'Rinks for 5 groups'!$E:$E,0)),"Match",IF(ISNUMBER(MATCH('Rinks for 5 groups'!G39,'Rinks for 5 groups'!$F:$F,0)),"Match",IF(ISNUMBER(MATCH('Rinks for 5 groups'!G39,'Rinks for 5 groups'!$G:$G,0)),"Match",IF(ISNUMBER(MATCH('Rinks for 5 groups'!G39,'Rinks for 5 groups'!$D:$D,0)),"Match",IF(ISNUMBER(MATCH('Rinks for 5 groups'!G39,'Rinks for 5 groups'!$I:$I,0)),"Match",""))))))</f>
        <v/>
      </c>
      <c r="G54" t="str">
        <f>IF(ISNUMBER(MATCH('Rinks for 5 groups'!H60,'Rinks for 5 groups'!I61:J98,0)),"Match",IF(ISNUMBER(MATCH('Rinks for 5 groups'!H60,'Rinks for 5 groups'!$E:$E,0)),"Match",IF(ISNUMBER(MATCH('Rinks for 5 groups'!H60,'Rinks for 5 groups'!$F:$F,0)),"Match",IF(ISNUMBER(MATCH('Rinks for 5 groups'!H60,'Rinks for 5 groups'!$G:$G,0)),"Match",IF(ISNUMBER(MATCH('Rinks for 5 groups'!H60,'Rinks for 5 groups'!$H:$H,0)),"Match",IF(ISNUMBER(MATCH('Rinks for 5 groups'!H60,'Rinks for 5 groups'!$D:$D,0)),"Match",""))))))</f>
        <v/>
      </c>
      <c r="H54" t="str">
        <f>IF(ISNUMBER(MATCH('Rinks for 5 groups'!I60,'Rinks for 5 groups'!J61:AK98,0)),"Match",IF(ISNUMBER(MATCH('Rinks for 5 groups'!I60,'Rinks for 5 groups'!AK:AK,0)),"Match",IF(ISNUMBER(MATCH('Rinks for 5 groups'!I60,'Rinks for 5 groups'!AN:AN,0)),"Match",IF(ISNUMBER(MATCH('Rinks for 5 groups'!I60,'Rinks for 5 groups'!AO:AO,0)),"Match",IF(ISNUMBER(MATCH('Rinks for 5 groups'!I60,'Rinks for 5 groups'!AP:AP,0)),"Match",IF(ISNUMBER(MATCH('Rinks for 5 groups'!I60,'Rinks for 5 groups'!AQ:AQ,0)),"Match",""))))))</f>
        <v>Match</v>
      </c>
    </row>
    <row r="55" spans="2:8">
      <c r="B55" t="str">
        <f>IF(ISNUMBER(MATCH('Rinks for 5 groups'!B61,'Rinks for 5 groups'!D62:E99,0)),"Match",IF(ISNUMBER(MATCH('Rinks for 5 groups'!B61,'Rinks for 5 groups'!$E:$E,0)),"Match",IF(ISNUMBER(MATCH('Rinks for 5 groups'!B61,'Rinks for 5 groups'!$F:$F,0)),"Match",IF(ISNUMBER(MATCH('Rinks for 5 groups'!B61,'Rinks for 5 groups'!$G:$G,0)),"Match",IF(ISNUMBER(MATCH('Rinks for 5 groups'!B61,'Rinks for 5 groups'!$H:$H,0)),"Match",IF(ISNUMBER(MATCH('Rinks for 5 groups'!B61,'Rinks for 5 groups'!$I:$I,0)),"Match",""))))))</f>
        <v/>
      </c>
      <c r="C55" t="str">
        <f>IF(ISNUMBER(MATCH('Rinks for 5 groups'!C61,'Rinks for 5 groups'!E62:F99,0)),"Match",IF(ISNUMBER(MATCH('Rinks for 5 groups'!C61,'Rinks for 5 groups'!$D:$D,0)),"Match",IF(ISNUMBER(MATCH('Rinks for 5 groups'!C61,'Rinks for 5 groups'!$F:$F,0)),"Match",IF(ISNUMBER(MATCH('Rinks for 5 groups'!C61,'Rinks for 5 groups'!$G:$G,0)),"Match",IF(ISNUMBER(MATCH('Rinks for 5 groups'!C61,'Rinks for 5 groups'!$H:$H,0)),"Match",IF(ISNUMBER(MATCH('Rinks for 5 groups'!C61,'Rinks for 5 groups'!$I:$I,0)),"Match",""))))))</f>
        <v/>
      </c>
      <c r="D55" t="str">
        <f>IF(ISNUMBER(MATCH('Rinks for 5 groups'!D61,'Rinks for 5 groups'!F62:G99,0)),"Match",IF(ISNUMBER(MATCH('Rinks for 5 groups'!D61,'Rinks for 5 groups'!$E:$E,0)),"Match",IF(ISNUMBER(MATCH('Rinks for 5 groups'!D61,'Rinks for 5 groups'!$D:$D,0)),"Match",IF(ISNUMBER(MATCH('Rinks for 5 groups'!D61,'Rinks for 5 groups'!$G:$G,0)),"Match",IF(ISNUMBER(MATCH('Rinks for 5 groups'!D61,'Rinks for 5 groups'!$H:$H,0)),"Match",IF(ISNUMBER(MATCH('Rinks for 5 groups'!D61,'Rinks for 5 groups'!$I:$I,0)),"Match",""))))))</f>
        <v/>
      </c>
      <c r="E55" t="str">
        <f>IF(ISNUMBER(MATCH('Rinks for 5 groups'!E61,'Rinks for 5 groups'!G62:H99,0)),"Match",IF(ISNUMBER(MATCH('Rinks for 5 groups'!E61,'Rinks for 5 groups'!$E:$E,0)),"Match",IF(ISNUMBER(MATCH('Rinks for 5 groups'!E61,'Rinks for 5 groups'!$F:$F,0)),"Match",IF(ISNUMBER(MATCH('Rinks for 5 groups'!E61,'Rinks for 5 groups'!$D:$D,0)),"Match",IF(ISNUMBER(MATCH('Rinks for 5 groups'!E61,'Rinks for 5 groups'!$H:$H,0)),"Match",IF(ISNUMBER(MATCH('Rinks for 5 groups'!E61,'Rinks for 5 groups'!$I:$I,0)),"Match",""))))))</f>
        <v/>
      </c>
      <c r="F55" t="str">
        <f>IF(ISNUMBER(MATCH('Rinks for 5 groups'!F61,'Rinks for 5 groups'!H62:I99,0)),"Match",IF(ISNUMBER(MATCH('Rinks for 5 groups'!F61,'Rinks for 5 groups'!$E:$E,0)),"Match",IF(ISNUMBER(MATCH('Rinks for 5 groups'!F61,'Rinks for 5 groups'!$F:$F,0)),"Match",IF(ISNUMBER(MATCH('Rinks for 5 groups'!F61,'Rinks for 5 groups'!$G:$G,0)),"Match",IF(ISNUMBER(MATCH('Rinks for 5 groups'!F61,'Rinks for 5 groups'!$D:$D,0)),"Match",IF(ISNUMBER(MATCH('Rinks for 5 groups'!F61,'Rinks for 5 groups'!$I:$I,0)),"Match",""))))))</f>
        <v/>
      </c>
      <c r="G55" t="str">
        <f>IF(ISNUMBER(MATCH('Rinks for 5 groups'!G61,'Rinks for 5 groups'!I62:J99,0)),"Match",IF(ISNUMBER(MATCH('Rinks for 5 groups'!G61,'Rinks for 5 groups'!$E:$E,0)),"Match",IF(ISNUMBER(MATCH('Rinks for 5 groups'!G61,'Rinks for 5 groups'!$F:$F,0)),"Match",IF(ISNUMBER(MATCH('Rinks for 5 groups'!G61,'Rinks for 5 groups'!$G:$G,0)),"Match",IF(ISNUMBER(MATCH('Rinks for 5 groups'!G61,'Rinks for 5 groups'!$H:$H,0)),"Match",IF(ISNUMBER(MATCH('Rinks for 5 groups'!G61,'Rinks for 5 groups'!$D:$D,0)),"Match",""))))))</f>
        <v/>
      </c>
      <c r="H55" t="str">
        <f>IF(ISNUMBER(MATCH('Rinks for 5 groups'!H61,'Rinks for 5 groups'!J62:AK99,0)),"Match",IF(ISNUMBER(MATCH('Rinks for 5 groups'!H61,'Rinks for 5 groups'!AK:AK,0)),"Match",IF(ISNUMBER(MATCH('Rinks for 5 groups'!H61,'Rinks for 5 groups'!AN:AN,0)),"Match",IF(ISNUMBER(MATCH('Rinks for 5 groups'!H61,'Rinks for 5 groups'!AO:AO,0)),"Match",IF(ISNUMBER(MATCH('Rinks for 5 groups'!H61,'Rinks for 5 groups'!AP:AP,0)),"Match",IF(ISNUMBER(MATCH('Rinks for 5 groups'!H61,'Rinks for 5 groups'!AQ:AQ,0)),"Match",""))))))</f>
        <v>Match</v>
      </c>
    </row>
    <row r="56" spans="2:8">
      <c r="B56" t="str">
        <f>IF(ISNUMBER(MATCH('Rinks for 5 groups'!B62,'Rinks for 5 groups'!D63:E100,0)),"Match",IF(ISNUMBER(MATCH('Rinks for 5 groups'!B62,'Rinks for 5 groups'!$E:$E,0)),"Match",IF(ISNUMBER(MATCH('Rinks for 5 groups'!B62,'Rinks for 5 groups'!$F:$F,0)),"Match",IF(ISNUMBER(MATCH('Rinks for 5 groups'!B62,'Rinks for 5 groups'!$G:$G,0)),"Match",IF(ISNUMBER(MATCH('Rinks for 5 groups'!B62,'Rinks for 5 groups'!$H:$H,0)),"Match",IF(ISNUMBER(MATCH('Rinks for 5 groups'!B62,'Rinks for 5 groups'!$I:$I,0)),"Match",""))))))</f>
        <v/>
      </c>
      <c r="C56" t="str">
        <f>IF(ISNUMBER(MATCH('Rinks for 5 groups'!C62,'Rinks for 5 groups'!E63:F100,0)),"Match",IF(ISNUMBER(MATCH('Rinks for 5 groups'!C62,'Rinks for 5 groups'!$D:$D,0)),"Match",IF(ISNUMBER(MATCH('Rinks for 5 groups'!C62,'Rinks for 5 groups'!$F:$F,0)),"Match",IF(ISNUMBER(MATCH('Rinks for 5 groups'!C62,'Rinks for 5 groups'!$G:$G,0)),"Match",IF(ISNUMBER(MATCH('Rinks for 5 groups'!C62,'Rinks for 5 groups'!$H:$H,0)),"Match",IF(ISNUMBER(MATCH('Rinks for 5 groups'!C62,'Rinks for 5 groups'!$I:$I,0)),"Match",""))))))</f>
        <v/>
      </c>
      <c r="D56" t="str">
        <f>IF(ISNUMBER(MATCH('Rinks for 5 groups'!D62,'Rinks for 5 groups'!F63:G100,0)),"Match",IF(ISNUMBER(MATCH('Rinks for 5 groups'!D62,'Rinks for 5 groups'!$E:$E,0)),"Match",IF(ISNUMBER(MATCH('Rinks for 5 groups'!D62,'Rinks for 5 groups'!$D:$D,0)),"Match",IF(ISNUMBER(MATCH('Rinks for 5 groups'!D62,'Rinks for 5 groups'!$G:$G,0)),"Match",IF(ISNUMBER(MATCH('Rinks for 5 groups'!D62,'Rinks for 5 groups'!$H:$H,0)),"Match",IF(ISNUMBER(MATCH('Rinks for 5 groups'!D62,'Rinks for 5 groups'!$I:$I,0)),"Match",""))))))</f>
        <v/>
      </c>
      <c r="E56" t="str">
        <f>IF(ISNUMBER(MATCH('Rinks for 5 groups'!E62,'Rinks for 5 groups'!G63:H100,0)),"Match",IF(ISNUMBER(MATCH('Rinks for 5 groups'!E62,'Rinks for 5 groups'!$E:$E,0)),"Match",IF(ISNUMBER(MATCH('Rinks for 5 groups'!E62,'Rinks for 5 groups'!$F:$F,0)),"Match",IF(ISNUMBER(MATCH('Rinks for 5 groups'!E62,'Rinks for 5 groups'!$D:$D,0)),"Match",IF(ISNUMBER(MATCH('Rinks for 5 groups'!E62,'Rinks for 5 groups'!$H:$H,0)),"Match",IF(ISNUMBER(MATCH('Rinks for 5 groups'!E62,'Rinks for 5 groups'!$I:$I,0)),"Match",""))))))</f>
        <v/>
      </c>
      <c r="F56" t="str">
        <f>IF(ISNUMBER(MATCH('Rinks for 5 groups'!F62,'Rinks for 5 groups'!H63:I100,0)),"Match",IF(ISNUMBER(MATCH('Rinks for 5 groups'!F62,'Rinks for 5 groups'!$E:$E,0)),"Match",IF(ISNUMBER(MATCH('Rinks for 5 groups'!F62,'Rinks for 5 groups'!$F:$F,0)),"Match",IF(ISNUMBER(MATCH('Rinks for 5 groups'!F62,'Rinks for 5 groups'!$G:$G,0)),"Match",IF(ISNUMBER(MATCH('Rinks for 5 groups'!F62,'Rinks for 5 groups'!$D:$D,0)),"Match",IF(ISNUMBER(MATCH('Rinks for 5 groups'!F62,'Rinks for 5 groups'!$I:$I,0)),"Match",""))))))</f>
        <v/>
      </c>
      <c r="G56" t="str">
        <f>IF(ISNUMBER(MATCH('Rinks for 5 groups'!G62,'Rinks for 5 groups'!I63:J100,0)),"Match",IF(ISNUMBER(MATCH('Rinks for 5 groups'!G62,'Rinks for 5 groups'!$E:$E,0)),"Match",IF(ISNUMBER(MATCH('Rinks for 5 groups'!G62,'Rinks for 5 groups'!$F:$F,0)),"Match",IF(ISNUMBER(MATCH('Rinks for 5 groups'!G62,'Rinks for 5 groups'!$G:$G,0)),"Match",IF(ISNUMBER(MATCH('Rinks for 5 groups'!G62,'Rinks for 5 groups'!$H:$H,0)),"Match",IF(ISNUMBER(MATCH('Rinks for 5 groups'!G62,'Rinks for 5 groups'!$D:$D,0)),"Match",""))))))</f>
        <v/>
      </c>
      <c r="H56" t="str">
        <f>IF(ISNUMBER(MATCH('Rinks for 5 groups'!H62,'Rinks for 5 groups'!J63:AK100,0)),"Match",IF(ISNUMBER(MATCH('Rinks for 5 groups'!H62,'Rinks for 5 groups'!AK:AK,0)),"Match",IF(ISNUMBER(MATCH('Rinks for 5 groups'!H62,'Rinks for 5 groups'!AN:AN,0)),"Match",IF(ISNUMBER(MATCH('Rinks for 5 groups'!H62,'Rinks for 5 groups'!AO:AO,0)),"Match",IF(ISNUMBER(MATCH('Rinks for 5 groups'!H62,'Rinks for 5 groups'!AP:AP,0)),"Match",IF(ISNUMBER(MATCH('Rinks for 5 groups'!H62,'Rinks for 5 groups'!AQ:AQ,0)),"Match",""))))))</f>
        <v>Match</v>
      </c>
    </row>
    <row r="57" spans="2:8">
      <c r="B57" t="str">
        <f>IF(ISNUMBER(MATCH('Rinks for 5 groups'!D63,'Rinks for 5 groups'!D64:E101,0)),"Match",IF(ISNUMBER(MATCH('Rinks for 5 groups'!D63,'Rinks for 5 groups'!$E:$E,0)),"Match",IF(ISNUMBER(MATCH('Rinks for 5 groups'!D63,'Rinks for 5 groups'!$F:$F,0)),"Match",IF(ISNUMBER(MATCH('Rinks for 5 groups'!D63,'Rinks for 5 groups'!$G:$G,0)),"Match",IF(ISNUMBER(MATCH('Rinks for 5 groups'!D63,'Rinks for 5 groups'!$H:$H,0)),"Match",IF(ISNUMBER(MATCH('Rinks for 5 groups'!D63,'Rinks for 5 groups'!$I:$I,0)),"Match",""))))))</f>
        <v/>
      </c>
      <c r="C57" t="str">
        <f>IF(ISNUMBER(MATCH('Rinks for 5 groups'!E63,'Rinks for 5 groups'!E64:F101,0)),"Match",IF(ISNUMBER(MATCH('Rinks for 5 groups'!E63,'Rinks for 5 groups'!$D:$D,0)),"Match",IF(ISNUMBER(MATCH('Rinks for 5 groups'!E63,'Rinks for 5 groups'!$F:$F,0)),"Match",IF(ISNUMBER(MATCH('Rinks for 5 groups'!E63,'Rinks for 5 groups'!$G:$G,0)),"Match",IF(ISNUMBER(MATCH('Rinks for 5 groups'!E63,'Rinks for 5 groups'!$H:$H,0)),"Match",IF(ISNUMBER(MATCH('Rinks for 5 groups'!E63,'Rinks for 5 groups'!$I:$I,0)),"Match",""))))))</f>
        <v/>
      </c>
      <c r="D57" t="str">
        <f>IF(ISNUMBER(MATCH('Rinks for 5 groups'!F63,'Rinks for 5 groups'!F64:G101,0)),"Match",IF(ISNUMBER(MATCH('Rinks for 5 groups'!F63,'Rinks for 5 groups'!$E:$E,0)),"Match",IF(ISNUMBER(MATCH('Rinks for 5 groups'!F63,'Rinks for 5 groups'!$D:$D,0)),"Match",IF(ISNUMBER(MATCH('Rinks for 5 groups'!F63,'Rinks for 5 groups'!$G:$G,0)),"Match",IF(ISNUMBER(MATCH('Rinks for 5 groups'!F63,'Rinks for 5 groups'!$H:$H,0)),"Match",IF(ISNUMBER(MATCH('Rinks for 5 groups'!F63,'Rinks for 5 groups'!$I:$I,0)),"Match",""))))))</f>
        <v/>
      </c>
      <c r="E57" t="str">
        <f>IF(ISNUMBER(MATCH('Rinks for 5 groups'!G63,'Rinks for 5 groups'!G64:H101,0)),"Match",IF(ISNUMBER(MATCH('Rinks for 5 groups'!G63,'Rinks for 5 groups'!$E:$E,0)),"Match",IF(ISNUMBER(MATCH('Rinks for 5 groups'!G63,'Rinks for 5 groups'!$F:$F,0)),"Match",IF(ISNUMBER(MATCH('Rinks for 5 groups'!G63,'Rinks for 5 groups'!$D:$D,0)),"Match",IF(ISNUMBER(MATCH('Rinks for 5 groups'!G63,'Rinks for 5 groups'!$H:$H,0)),"Match",IF(ISNUMBER(MATCH('Rinks for 5 groups'!G63,'Rinks for 5 groups'!$I:$I,0)),"Match",""))))))</f>
        <v/>
      </c>
      <c r="F57" t="str">
        <f>IF(ISNUMBER(MATCH('Rinks for 5 groups'!H63,'Rinks for 5 groups'!H64:I101,0)),"Match",IF(ISNUMBER(MATCH('Rinks for 5 groups'!H63,'Rinks for 5 groups'!$E:$E,0)),"Match",IF(ISNUMBER(MATCH('Rinks for 5 groups'!H63,'Rinks for 5 groups'!$F:$F,0)),"Match",IF(ISNUMBER(MATCH('Rinks for 5 groups'!H63,'Rinks for 5 groups'!$G:$G,0)),"Match",IF(ISNUMBER(MATCH('Rinks for 5 groups'!H63,'Rinks for 5 groups'!$D:$D,0)),"Match",IF(ISNUMBER(MATCH('Rinks for 5 groups'!H63,'Rinks for 5 groups'!$I:$I,0)),"Match",""))))))</f>
        <v/>
      </c>
      <c r="G57" t="str">
        <f>IF(ISNUMBER(MATCH('Rinks for 5 groups'!I63,'Rinks for 5 groups'!I64:J101,0)),"Match",IF(ISNUMBER(MATCH('Rinks for 5 groups'!I63,'Rinks for 5 groups'!$E:$E,0)),"Match",IF(ISNUMBER(MATCH('Rinks for 5 groups'!I63,'Rinks for 5 groups'!$F:$F,0)),"Match",IF(ISNUMBER(MATCH('Rinks for 5 groups'!I63,'Rinks for 5 groups'!$G:$G,0)),"Match",IF(ISNUMBER(MATCH('Rinks for 5 groups'!I63,'Rinks for 5 groups'!$H:$H,0)),"Match",IF(ISNUMBER(MATCH('Rinks for 5 groups'!I63,'Rinks for 5 groups'!$D:$D,0)),"Match",""))))))</f>
        <v/>
      </c>
      <c r="H57" t="str">
        <f>IF(ISNUMBER(MATCH('Rinks for 5 groups'!J63,'Rinks for 5 groups'!J64:AK101,0)),"Match",IF(ISNUMBER(MATCH('Rinks for 5 groups'!J63,'Rinks for 5 groups'!AK:AK,0)),"Match",IF(ISNUMBER(MATCH('Rinks for 5 groups'!J63,'Rinks for 5 groups'!AN:AN,0)),"Match",IF(ISNUMBER(MATCH('Rinks for 5 groups'!J63,'Rinks for 5 groups'!AO:AO,0)),"Match",IF(ISNUMBER(MATCH('Rinks for 5 groups'!J63,'Rinks for 5 groups'!AP:AP,0)),"Match",IF(ISNUMBER(MATCH('Rinks for 5 groups'!J63,'Rinks for 5 groups'!AQ:AQ,0)),"Match",""))))))</f>
        <v>Match</v>
      </c>
    </row>
    <row r="58" spans="2:8">
      <c r="B58" t="str">
        <f>IF(ISNUMBER(MATCH('Rinks for 5 groups'!D64,'Rinks for 5 groups'!D65:E102,0)),"Match",IF(ISNUMBER(MATCH('Rinks for 5 groups'!D64,'Rinks for 5 groups'!$E:$E,0)),"Match",IF(ISNUMBER(MATCH('Rinks for 5 groups'!D64,'Rinks for 5 groups'!$F:$F,0)),"Match",IF(ISNUMBER(MATCH('Rinks for 5 groups'!D64,'Rinks for 5 groups'!$G:$G,0)),"Match",IF(ISNUMBER(MATCH('Rinks for 5 groups'!D64,'Rinks for 5 groups'!$H:$H,0)),"Match",IF(ISNUMBER(MATCH('Rinks for 5 groups'!D64,'Rinks for 5 groups'!$I:$I,0)),"Match",""))))))</f>
        <v/>
      </c>
      <c r="C58" t="str">
        <f>IF(ISNUMBER(MATCH('Rinks for 5 groups'!E64,'Rinks for 5 groups'!E65:F102,0)),"Match",IF(ISNUMBER(MATCH('Rinks for 5 groups'!E64,'Rinks for 5 groups'!$D:$D,0)),"Match",IF(ISNUMBER(MATCH('Rinks for 5 groups'!E64,'Rinks for 5 groups'!$F:$F,0)),"Match",IF(ISNUMBER(MATCH('Rinks for 5 groups'!E64,'Rinks for 5 groups'!$G:$G,0)),"Match",IF(ISNUMBER(MATCH('Rinks for 5 groups'!E64,'Rinks for 5 groups'!$H:$H,0)),"Match",IF(ISNUMBER(MATCH('Rinks for 5 groups'!E64,'Rinks for 5 groups'!$I:$I,0)),"Match",""))))))</f>
        <v/>
      </c>
      <c r="D58" t="str">
        <f>IF(ISNUMBER(MATCH('Rinks for 5 groups'!F64,'Rinks for 5 groups'!F65:G102,0)),"Match",IF(ISNUMBER(MATCH('Rinks for 5 groups'!F64,'Rinks for 5 groups'!$E:$E,0)),"Match",IF(ISNUMBER(MATCH('Rinks for 5 groups'!F64,'Rinks for 5 groups'!$D:$D,0)),"Match",IF(ISNUMBER(MATCH('Rinks for 5 groups'!F64,'Rinks for 5 groups'!$G:$G,0)),"Match",IF(ISNUMBER(MATCH('Rinks for 5 groups'!F64,'Rinks for 5 groups'!$H:$H,0)),"Match",IF(ISNUMBER(MATCH('Rinks for 5 groups'!F64,'Rinks for 5 groups'!$I:$I,0)),"Match",""))))))</f>
        <v/>
      </c>
      <c r="E58" t="str">
        <f>IF(ISNUMBER(MATCH('Rinks for 5 groups'!G64,'Rinks for 5 groups'!G65:H102,0)),"Match",IF(ISNUMBER(MATCH('Rinks for 5 groups'!G64,'Rinks for 5 groups'!$E:$E,0)),"Match",IF(ISNUMBER(MATCH('Rinks for 5 groups'!G64,'Rinks for 5 groups'!$F:$F,0)),"Match",IF(ISNUMBER(MATCH('Rinks for 5 groups'!G64,'Rinks for 5 groups'!$D:$D,0)),"Match",IF(ISNUMBER(MATCH('Rinks for 5 groups'!G64,'Rinks for 5 groups'!$H:$H,0)),"Match",IF(ISNUMBER(MATCH('Rinks for 5 groups'!G64,'Rinks for 5 groups'!$I:$I,0)),"Match",""))))))</f>
        <v/>
      </c>
      <c r="F58" t="str">
        <f>IF(ISNUMBER(MATCH('Rinks for 5 groups'!H64,'Rinks for 5 groups'!H65:I102,0)),"Match",IF(ISNUMBER(MATCH('Rinks for 5 groups'!H64,'Rinks for 5 groups'!$E:$E,0)),"Match",IF(ISNUMBER(MATCH('Rinks for 5 groups'!H64,'Rinks for 5 groups'!$F:$F,0)),"Match",IF(ISNUMBER(MATCH('Rinks for 5 groups'!H64,'Rinks for 5 groups'!$G:$G,0)),"Match",IF(ISNUMBER(MATCH('Rinks for 5 groups'!H64,'Rinks for 5 groups'!$D:$D,0)),"Match",IF(ISNUMBER(MATCH('Rinks for 5 groups'!H64,'Rinks for 5 groups'!$I:$I,0)),"Match",""))))))</f>
        <v/>
      </c>
      <c r="G58" t="str">
        <f>IF(ISNUMBER(MATCH('Rinks for 5 groups'!I64,'Rinks for 5 groups'!I65:J102,0)),"Match",IF(ISNUMBER(MATCH('Rinks for 5 groups'!I64,'Rinks for 5 groups'!$E:$E,0)),"Match",IF(ISNUMBER(MATCH('Rinks for 5 groups'!I64,'Rinks for 5 groups'!$F:$F,0)),"Match",IF(ISNUMBER(MATCH('Rinks for 5 groups'!I64,'Rinks for 5 groups'!$G:$G,0)),"Match",IF(ISNUMBER(MATCH('Rinks for 5 groups'!I64,'Rinks for 5 groups'!$H:$H,0)),"Match",IF(ISNUMBER(MATCH('Rinks for 5 groups'!I64,'Rinks for 5 groups'!$D:$D,0)),"Match",""))))))</f>
        <v/>
      </c>
      <c r="H58" t="str">
        <f>IF(ISNUMBER(MATCH('Rinks for 5 groups'!J64,'Rinks for 5 groups'!J65:AK102,0)),"Match",IF(ISNUMBER(MATCH('Rinks for 5 groups'!J64,'Rinks for 5 groups'!AK:AK,0)),"Match",IF(ISNUMBER(MATCH('Rinks for 5 groups'!J64,'Rinks for 5 groups'!AN:AN,0)),"Match",IF(ISNUMBER(MATCH('Rinks for 5 groups'!J64,'Rinks for 5 groups'!AO:AO,0)),"Match",IF(ISNUMBER(MATCH('Rinks for 5 groups'!J64,'Rinks for 5 groups'!AP:AP,0)),"Match",IF(ISNUMBER(MATCH('Rinks for 5 groups'!J64,'Rinks for 5 groups'!AQ:AQ,0)),"Match",""))))))</f>
        <v>Match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E563D-4D05-4AC2-84D9-66E4C41C1D3D}">
  <dimension ref="A1:AC303"/>
  <sheetViews>
    <sheetView workbookViewId="0">
      <selection activeCell="D304" sqref="D304"/>
    </sheetView>
  </sheetViews>
  <sheetFormatPr defaultColWidth="3.85546875" defaultRowHeight="15.75"/>
  <cols>
    <col min="1" max="1" width="20.42578125" style="111" customWidth="1"/>
    <col min="2" max="2" width="5.85546875" style="111" customWidth="1"/>
    <col min="3" max="3" width="2" style="111" bestFit="1" customWidth="1"/>
    <col min="4" max="4" width="6" style="111" customWidth="1"/>
    <col min="5" max="5" width="157.140625" style="15" bestFit="1" customWidth="1"/>
    <col min="6" max="6" width="68.7109375" style="15" bestFit="1" customWidth="1"/>
    <col min="7" max="7" width="8.85546875" style="15" bestFit="1" customWidth="1"/>
    <col min="8" max="8" width="27.140625" style="15" bestFit="1" customWidth="1"/>
    <col min="9" max="9" width="29.42578125" style="15" bestFit="1" customWidth="1"/>
    <col min="10" max="10" width="5" style="111" bestFit="1" customWidth="1"/>
    <col min="11" max="12" width="3.85546875" style="15"/>
    <col min="13" max="14" width="9" style="15" bestFit="1" customWidth="1"/>
    <col min="15" max="15" width="10.7109375" style="15" customWidth="1"/>
    <col min="16" max="19" width="9" style="15" customWidth="1"/>
    <col min="20" max="20" width="3.85546875" style="15"/>
    <col min="21" max="21" width="7.28515625" style="15" bestFit="1" customWidth="1"/>
    <col min="22" max="22" width="6.42578125" style="15" bestFit="1" customWidth="1"/>
    <col min="23" max="23" width="8" style="15" customWidth="1"/>
    <col min="24" max="24" width="8.28515625" style="15" customWidth="1"/>
    <col min="25" max="25" width="3.85546875" style="15"/>
    <col min="26" max="26" width="7.28515625" style="15" bestFit="1" customWidth="1"/>
    <col min="27" max="27" width="6.42578125" style="15" bestFit="1" customWidth="1"/>
    <col min="28" max="28" width="7.7109375" style="15" customWidth="1"/>
    <col min="29" max="29" width="8.140625" style="15" customWidth="1"/>
    <col min="30" max="16384" width="3.85546875" style="15"/>
  </cols>
  <sheetData>
    <row r="1" spans="1:29">
      <c r="A1" s="326" t="s">
        <v>7</v>
      </c>
      <c r="B1" s="326"/>
      <c r="C1" s="326"/>
      <c r="D1" s="326"/>
      <c r="E1" s="326"/>
      <c r="F1" s="326"/>
      <c r="G1" s="112"/>
      <c r="M1" s="317"/>
      <c r="N1" s="317"/>
      <c r="O1" s="317"/>
      <c r="P1" s="317"/>
      <c r="Q1" s="14"/>
      <c r="R1" s="14"/>
      <c r="S1" s="14"/>
      <c r="U1" s="317"/>
      <c r="V1" s="317"/>
      <c r="W1" s="317"/>
      <c r="X1" s="317"/>
      <c r="Z1" s="317"/>
      <c r="AA1" s="317"/>
      <c r="AB1" s="317"/>
      <c r="AC1" s="317"/>
    </row>
    <row r="2" spans="1:29">
      <c r="A2" s="326"/>
      <c r="B2" s="326"/>
      <c r="C2" s="326"/>
      <c r="D2" s="326"/>
      <c r="E2" s="326"/>
      <c r="F2" s="326"/>
      <c r="G2" s="112"/>
      <c r="H2" s="15" t="s">
        <v>641</v>
      </c>
      <c r="I2" s="15" t="s">
        <v>82</v>
      </c>
      <c r="J2" s="111" t="s">
        <v>639</v>
      </c>
      <c r="M2" s="111"/>
      <c r="N2" s="111"/>
      <c r="O2" s="113"/>
      <c r="P2" s="113"/>
      <c r="Q2" s="113"/>
      <c r="R2" s="113"/>
      <c r="S2" s="113"/>
      <c r="U2" s="111"/>
      <c r="V2" s="111"/>
      <c r="W2" s="113"/>
      <c r="X2" s="113"/>
      <c r="Z2" s="111"/>
      <c r="AA2" s="111"/>
      <c r="AB2" s="113"/>
      <c r="AC2" s="113"/>
    </row>
    <row r="3" spans="1:29">
      <c r="A3" s="111" t="s">
        <v>631</v>
      </c>
      <c r="B3" s="326" t="s">
        <v>632</v>
      </c>
      <c r="C3" s="326"/>
      <c r="D3" s="326"/>
      <c r="E3" s="111" t="s">
        <v>633</v>
      </c>
      <c r="F3" s="111" t="s">
        <v>634</v>
      </c>
      <c r="G3" s="112"/>
      <c r="M3" s="111"/>
      <c r="N3" s="111"/>
      <c r="O3" s="113"/>
      <c r="P3" s="113"/>
      <c r="Q3" s="113"/>
      <c r="R3" s="113"/>
      <c r="S3" s="113"/>
      <c r="U3" s="111"/>
      <c r="V3" s="111"/>
      <c r="W3" s="113"/>
      <c r="X3" s="113"/>
      <c r="Z3" s="111"/>
      <c r="AA3" s="111"/>
      <c r="AB3" s="113"/>
      <c r="AC3" s="113"/>
    </row>
    <row r="4" spans="1:29">
      <c r="A4" s="111" t="str">
        <f>IF(B4="","",CONCATENATE("GROUP MS 1 / ",SUM(COUNTIF(A3:A$3,"GROUP MS 1*"),1)))</f>
        <v>GROUP MS 1 / 1</v>
      </c>
      <c r="B4" s="111">
        <v>1</v>
      </c>
      <c r="C4" s="111" t="str">
        <f>IF(A4="","","v")</f>
        <v>v</v>
      </c>
      <c r="D4" s="111">
        <v>2</v>
      </c>
      <c r="E4" s="15" t="str">
        <f>IF(B4="","",CONCATENATE(VLOOKUP(B4,'Group Check'!$B:$D,2,FALSE)," v ",VLOOKUP(D4,'Group Check'!$B:$D,2,FALSE)," in Group ",VLOOKUP(B4,'Group Check'!$B:$E,4,FALSE)))</f>
        <v>Robert Simpson (Jamaica) v Ozkan Akar (Turkiye) in Group MS 1</v>
      </c>
      <c r="F4" s="15" t="str">
        <f t="shared" ref="F4:F35" si="0">IF(E4="","",CONCATENATE(TEXT(H4,"dd/mm/yyyy")," @ ",TEXT(I4,"h:mm (am/pm)")," on Rink ",J4))</f>
        <v>Tuesday 23rd April 2024 @ Session 6 - 4:45pm - 6.15pm on Rink 4</v>
      </c>
      <c r="H4" s="15" t="str">
        <f t="shared" ref="H4:H35" si="1">IF(E4="","",VLOOKUP(A4,Timings_Sheet,4,FALSE))</f>
        <v>Tuesday 23rd April 2024</v>
      </c>
      <c r="I4" s="134" t="str">
        <f t="shared" ref="I4:I35" si="2">IF(E4="","",VLOOKUP(A4,Timings_Sheet,5,FALSE))</f>
        <v>Session 6 - 4:45pm - 6.15pm</v>
      </c>
      <c r="J4" s="111">
        <f t="shared" ref="J4:J35" si="3">IF(E4="","",VLOOKUP(A4,Timings_Sheet,6,FALSE))</f>
        <v>4</v>
      </c>
      <c r="M4" s="111"/>
      <c r="N4" s="111"/>
      <c r="O4" s="111"/>
      <c r="P4" s="111"/>
      <c r="Q4" s="114"/>
      <c r="R4" s="114"/>
      <c r="S4" s="111"/>
      <c r="U4" s="111"/>
      <c r="V4" s="111"/>
      <c r="W4" s="111"/>
      <c r="X4" s="111"/>
      <c r="Z4" s="111"/>
      <c r="AA4" s="111"/>
      <c r="AB4" s="111"/>
      <c r="AC4" s="111"/>
    </row>
    <row r="5" spans="1:29">
      <c r="A5" s="111" t="str">
        <f>IF(B5="","",CONCATENATE("GROUP MS 1 / ",SUM(COUNTIF(A$3:A4,"GROUP MS 1*"),1)))</f>
        <v>GROUP MS 1 / 2</v>
      </c>
      <c r="B5" s="111">
        <v>3</v>
      </c>
      <c r="C5" s="111" t="str">
        <f t="shared" ref="C5:C68" si="4">IF(A5="","","v")</f>
        <v>v</v>
      </c>
      <c r="D5" s="111">
        <v>1</v>
      </c>
      <c r="E5" s="15" t="str">
        <f>IF(B5="","",CONCATENATE(VLOOKUP(B5,'Group Check'!$B:$D,2,FALSE)," v ",VLOOKUP(D5,'Group Check'!$B:$D,2,FALSE)," in Group ",VLOOKUP(B5,'Group Check'!$B:$E,4,FALSE)))</f>
        <v>Lai Gon-Lap Stanley (Hong Kong China ) v Robert Simpson (Jamaica) in Group MS 1</v>
      </c>
      <c r="F5" s="15" t="str">
        <f t="shared" si="0"/>
        <v>Thursday 25th April 2024 @ Session 6 - 4:45pm - 6.15pm on Rink 1</v>
      </c>
      <c r="H5" s="15" t="str">
        <f t="shared" si="1"/>
        <v>Thursday 25th April 2024</v>
      </c>
      <c r="I5" s="134" t="str">
        <f t="shared" si="2"/>
        <v>Session 6 - 4:45pm - 6.15pm</v>
      </c>
      <c r="J5" s="111">
        <f t="shared" si="3"/>
        <v>1</v>
      </c>
      <c r="M5" s="111"/>
      <c r="N5" s="111"/>
      <c r="O5" s="111"/>
      <c r="P5" s="111"/>
      <c r="Q5" s="111"/>
      <c r="R5" s="111"/>
      <c r="S5" s="111"/>
      <c r="U5" s="111"/>
      <c r="V5" s="111"/>
      <c r="W5" s="111"/>
      <c r="X5" s="111"/>
      <c r="Z5" s="111"/>
      <c r="AA5" s="111"/>
      <c r="AB5" s="111"/>
      <c r="AC5" s="111"/>
    </row>
    <row r="6" spans="1:29">
      <c r="A6" s="111" t="str">
        <f>IF(B6="","",CONCATENATE("GROUP MS 1 / ",SUM(COUNTIF(A$3:A5,"GROUP MS 1*"),1)))</f>
        <v>GROUP MS 1 / 3</v>
      </c>
      <c r="B6" s="111">
        <v>1</v>
      </c>
      <c r="C6" s="111" t="str">
        <f t="shared" si="4"/>
        <v>v</v>
      </c>
      <c r="D6" s="111">
        <v>4</v>
      </c>
      <c r="E6" s="15" t="str">
        <f>IF(B6="","",CONCATENATE(VLOOKUP(B6,'Group Check'!$B:$D,2,FALSE)," v ",VLOOKUP(D6,'Group Check'!$B:$D,2,FALSE)," in Group ",VLOOKUP(B6,'Group Check'!$B:$E,4,FALSE)))</f>
        <v>Robert Simpson (Jamaica) v Simon Martin (Ireland ) in Group MS 1</v>
      </c>
      <c r="F6" s="15" t="str">
        <f t="shared" si="0"/>
        <v>Wednesday 24th April 2024 @ Session 3 - 12.00pm- 1:45pm on Rink 1</v>
      </c>
      <c r="H6" s="15" t="str">
        <f t="shared" si="1"/>
        <v>Wednesday 24th April 2024</v>
      </c>
      <c r="I6" s="134" t="str">
        <f t="shared" si="2"/>
        <v>Session 3 - 12.00pm- 1:45pm</v>
      </c>
      <c r="J6" s="111">
        <f t="shared" si="3"/>
        <v>1</v>
      </c>
      <c r="M6" s="111"/>
      <c r="N6" s="111"/>
      <c r="O6" s="111"/>
      <c r="P6" s="111"/>
      <c r="Q6" s="111"/>
      <c r="R6" s="111"/>
      <c r="S6" s="111"/>
      <c r="U6" s="111"/>
      <c r="V6" s="111"/>
      <c r="W6" s="111"/>
      <c r="X6" s="111"/>
      <c r="Z6" s="111"/>
      <c r="AA6" s="111"/>
      <c r="AB6" s="111"/>
      <c r="AC6" s="111"/>
    </row>
    <row r="7" spans="1:29">
      <c r="A7" s="111" t="str">
        <f>IF(B7="","",CONCATENATE("GROUP MS 1 / ",SUM(COUNTIF(A$3:A6,"GROUP MS 1*"),1)))</f>
        <v>GROUP MS 1 / 4</v>
      </c>
      <c r="B7" s="111">
        <v>1</v>
      </c>
      <c r="C7" s="111" t="str">
        <f t="shared" si="4"/>
        <v>v</v>
      </c>
      <c r="D7" s="111">
        <v>5</v>
      </c>
      <c r="E7" s="15" t="str">
        <f>IF(B7="","",CONCATENATE(VLOOKUP(B7,'Group Check'!$B:$D,2,FALSE)," v ",VLOOKUP(D7,'Group Check'!$B:$D,2,FALSE)," in Group ",VLOOKUP(B7,'Group Check'!$B:$E,4,FALSE)))</f>
        <v>Robert Simpson (Jamaica) v Loren Dion (USA) in Group MS 1</v>
      </c>
      <c r="F7" s="15" t="str">
        <f t="shared" si="0"/>
        <v>Sunday 21st April 2024 @ Session 3 - 12.00pm- 1:45pm on Rink 3</v>
      </c>
      <c r="H7" s="15" t="str">
        <f t="shared" si="1"/>
        <v>Sunday 21st April 2024</v>
      </c>
      <c r="I7" s="134" t="str">
        <f t="shared" si="2"/>
        <v>Session 3 - 12.00pm- 1:45pm</v>
      </c>
      <c r="J7" s="111">
        <f t="shared" si="3"/>
        <v>3</v>
      </c>
      <c r="M7" s="111"/>
      <c r="N7" s="111"/>
      <c r="O7" s="111"/>
      <c r="P7" s="111"/>
      <c r="Q7" s="111"/>
      <c r="R7" s="111"/>
      <c r="S7" s="111"/>
      <c r="U7" s="111"/>
      <c r="V7" s="111"/>
      <c r="W7" s="111"/>
      <c r="X7" s="111"/>
      <c r="Z7" s="111"/>
      <c r="AA7" s="111"/>
      <c r="AB7" s="111"/>
      <c r="AC7" s="111"/>
    </row>
    <row r="8" spans="1:29">
      <c r="A8" s="111" t="str">
        <f>IF(B8="","",CONCATENATE("GROUP MS 1 / ",SUM(COUNTIF(A$3:A7,"GROUP MS 1*"),1)))</f>
        <v>GROUP MS 1 / 5</v>
      </c>
      <c r="B8" s="111">
        <v>1</v>
      </c>
      <c r="C8" s="111" t="str">
        <f t="shared" si="4"/>
        <v>v</v>
      </c>
      <c r="D8" s="111">
        <v>6</v>
      </c>
      <c r="E8" s="15" t="str">
        <f>IF(B8="","",CONCATENATE(VLOOKUP(B8,'Group Check'!$B:$D,2,FALSE)," v ",VLOOKUP(D8,'Group Check'!$B:$D,2,FALSE)," in Group ",VLOOKUP(B8,'Group Check'!$B:$E,4,FALSE)))</f>
        <v>Robert Simpson (Jamaica) v Ray Pearse (Australia) in Group MS 1</v>
      </c>
      <c r="F8" s="15" t="str">
        <f t="shared" si="0"/>
        <v>Monday 22nd April 2024 @ Session 6 - 4:45pm - 6.15pm on Rink 5</v>
      </c>
      <c r="H8" s="15" t="str">
        <f t="shared" si="1"/>
        <v>Monday 22nd April 2024</v>
      </c>
      <c r="I8" s="134" t="str">
        <f t="shared" si="2"/>
        <v>Session 6 - 4:45pm - 6.15pm</v>
      </c>
      <c r="J8" s="111">
        <f t="shared" si="3"/>
        <v>5</v>
      </c>
      <c r="M8" s="111"/>
      <c r="N8" s="111"/>
      <c r="O8" s="111"/>
      <c r="P8" s="111"/>
      <c r="Q8" s="111"/>
      <c r="R8" s="111"/>
      <c r="S8" s="111"/>
      <c r="U8" s="111"/>
      <c r="V8" s="111"/>
      <c r="W8" s="111"/>
      <c r="X8" s="111"/>
      <c r="Z8" s="111"/>
      <c r="AA8" s="111"/>
      <c r="AB8" s="111"/>
      <c r="AC8" s="111"/>
    </row>
    <row r="9" spans="1:29">
      <c r="A9" s="111" t="str">
        <f>IF(B9="","",CONCATENATE("GROUP MS 1 / ",SUM(COUNTIF(A$3:A8,"GROUP MS 1*"),1)))</f>
        <v/>
      </c>
      <c r="C9" s="111" t="str">
        <f t="shared" si="4"/>
        <v/>
      </c>
      <c r="E9" s="15" t="str">
        <f>IF(B9="","",CONCATENATE(VLOOKUP(B9,'Group Check'!$B:$D,2,FALSE)," v ",VLOOKUP(D9,'Group Check'!$B:$D,2,FALSE)," in Group ",VLOOKUP(B9,'Group Check'!$B:$E,4,FALSE)))</f>
        <v/>
      </c>
      <c r="F9" s="15" t="str">
        <f t="shared" si="0"/>
        <v/>
      </c>
      <c r="H9" s="15" t="str">
        <f t="shared" si="1"/>
        <v/>
      </c>
      <c r="I9" s="134" t="str">
        <f t="shared" si="2"/>
        <v/>
      </c>
      <c r="J9" s="111" t="str">
        <f t="shared" si="3"/>
        <v/>
      </c>
      <c r="M9" s="111"/>
      <c r="N9" s="111"/>
      <c r="O9" s="111"/>
      <c r="P9" s="111"/>
      <c r="Q9" s="111"/>
      <c r="R9" s="111"/>
      <c r="S9" s="111"/>
      <c r="U9" s="111"/>
      <c r="V9" s="111"/>
      <c r="W9" s="111"/>
      <c r="X9" s="111"/>
      <c r="Z9" s="111"/>
      <c r="AA9" s="111"/>
      <c r="AB9" s="111"/>
      <c r="AC9" s="111"/>
    </row>
    <row r="10" spans="1:29">
      <c r="A10" s="111" t="str">
        <f>IF(B10="","",CONCATENATE("GROUP MS 1 / ",SUM(COUNTIF(A$3:A9,"GROUP MS 1*"),1)))</f>
        <v>GROUP MS 1 / 6</v>
      </c>
      <c r="B10" s="111">
        <v>2</v>
      </c>
      <c r="C10" s="111" t="str">
        <f t="shared" si="4"/>
        <v>v</v>
      </c>
      <c r="D10" s="111">
        <v>3</v>
      </c>
      <c r="E10" s="15" t="str">
        <f>IF(B10="","",CONCATENATE(VLOOKUP(B10,'Group Check'!$B:$D,2,FALSE)," v ",VLOOKUP(D10,'Group Check'!$B:$D,2,FALSE)," in Group ",VLOOKUP(B10,'Group Check'!$B:$E,4,FALSE)))</f>
        <v>Ozkan Akar (Turkiye) v Lai Gon-Lap Stanley (Hong Kong China ) in Group MS 1</v>
      </c>
      <c r="F10" s="15" t="str">
        <f t="shared" si="0"/>
        <v>Sunday 21st April 2024 @ Session 4 - 1:45pm- 3.15pm on Rink 6</v>
      </c>
      <c r="H10" s="15" t="str">
        <f t="shared" si="1"/>
        <v>Sunday 21st April 2024</v>
      </c>
      <c r="I10" s="134" t="str">
        <f t="shared" si="2"/>
        <v>Session 4 - 1:45pm- 3.15pm</v>
      </c>
      <c r="J10" s="111">
        <f t="shared" si="3"/>
        <v>6</v>
      </c>
      <c r="M10" s="111"/>
      <c r="N10" s="111"/>
      <c r="O10" s="111"/>
      <c r="P10" s="111"/>
      <c r="Q10" s="111"/>
      <c r="R10" s="111"/>
      <c r="S10" s="111"/>
      <c r="U10" s="111"/>
      <c r="V10" s="111"/>
      <c r="W10" s="111"/>
      <c r="X10" s="111"/>
      <c r="Z10" s="111"/>
      <c r="AA10" s="111"/>
      <c r="AB10" s="111"/>
      <c r="AC10" s="111"/>
    </row>
    <row r="11" spans="1:29">
      <c r="A11" s="111" t="str">
        <f>IF(B11="","",CONCATENATE("GROUP MS 1 / ",SUM(COUNTIF(A$3:A10,"GROUP MS 1*"),1)))</f>
        <v>GROUP MS 1 / 7</v>
      </c>
      <c r="B11" s="111">
        <v>2</v>
      </c>
      <c r="C11" s="111" t="str">
        <f t="shared" si="4"/>
        <v>v</v>
      </c>
      <c r="D11" s="111">
        <v>4</v>
      </c>
      <c r="E11" s="15" t="str">
        <f>IF(B11="","",CONCATENATE(VLOOKUP(B11,'Group Check'!$B:$D,2,FALSE)," v ",VLOOKUP(D11,'Group Check'!$B:$D,2,FALSE)," in Group ",VLOOKUP(B11,'Group Check'!$B:$E,4,FALSE)))</f>
        <v>Ozkan Akar (Turkiye) v Simon Martin (Ireland ) in Group MS 1</v>
      </c>
      <c r="F11" s="15" t="str">
        <f t="shared" si="0"/>
        <v>Thursday 25th April 2024 @ Session 6 - 4:45pm - 6.15pm on Rink 2</v>
      </c>
      <c r="H11" s="15" t="str">
        <f t="shared" si="1"/>
        <v>Thursday 25th April 2024</v>
      </c>
      <c r="I11" s="134" t="str">
        <f t="shared" si="2"/>
        <v>Session 6 - 4:45pm - 6.15pm</v>
      </c>
      <c r="J11" s="111">
        <f t="shared" si="3"/>
        <v>2</v>
      </c>
      <c r="M11" s="111"/>
      <c r="N11" s="111"/>
      <c r="O11" s="111"/>
      <c r="P11" s="111"/>
      <c r="Q11" s="111"/>
      <c r="R11" s="111"/>
      <c r="S11" s="111"/>
      <c r="U11" s="111"/>
      <c r="V11" s="111"/>
      <c r="W11" s="111"/>
      <c r="X11" s="111"/>
      <c r="Z11" s="111"/>
      <c r="AA11" s="111"/>
      <c r="AB11" s="111"/>
      <c r="AC11" s="111"/>
    </row>
    <row r="12" spans="1:29">
      <c r="A12" s="111" t="str">
        <f>IF(B12="","",CONCATENATE("GROUP MS 1 / ",SUM(COUNTIF(A$3:A11,"GROUP MS 1*"),1)))</f>
        <v>GROUP MS 1 / 8</v>
      </c>
      <c r="B12" s="111">
        <v>2</v>
      </c>
      <c r="C12" s="111" t="str">
        <f t="shared" si="4"/>
        <v>v</v>
      </c>
      <c r="D12" s="111">
        <v>5</v>
      </c>
      <c r="E12" s="15" t="str">
        <f>IF(B12="","",CONCATENATE(VLOOKUP(B12,'Group Check'!$B:$D,2,FALSE)," v ",VLOOKUP(D12,'Group Check'!$B:$D,2,FALSE)," in Group ",VLOOKUP(B12,'Group Check'!$B:$E,4,FALSE)))</f>
        <v>Ozkan Akar (Turkiye) v Loren Dion (USA) in Group MS 1</v>
      </c>
      <c r="F12" s="15" t="str">
        <f t="shared" si="0"/>
        <v>Monday 22nd April 2024 @ Session 6 - 4:45pm - 6.15pm on Rink 6</v>
      </c>
      <c r="H12" s="15" t="str">
        <f t="shared" si="1"/>
        <v>Monday 22nd April 2024</v>
      </c>
      <c r="I12" s="134" t="str">
        <f t="shared" si="2"/>
        <v>Session 6 - 4:45pm - 6.15pm</v>
      </c>
      <c r="J12" s="111">
        <f t="shared" si="3"/>
        <v>6</v>
      </c>
      <c r="M12" s="111"/>
      <c r="N12" s="111"/>
      <c r="O12" s="111"/>
      <c r="P12" s="111"/>
      <c r="Q12" s="111"/>
      <c r="R12" s="111"/>
      <c r="S12" s="111"/>
      <c r="U12" s="111"/>
      <c r="V12" s="111"/>
      <c r="W12" s="111"/>
      <c r="X12" s="111"/>
      <c r="Z12" s="111"/>
      <c r="AA12" s="111"/>
      <c r="AB12" s="111"/>
      <c r="AC12" s="111"/>
    </row>
    <row r="13" spans="1:29">
      <c r="A13" s="111" t="str">
        <f>IF(B13="","",CONCATENATE("GROUP MS 1 / ",SUM(COUNTIF(A$3:A12,"GROUP MS 1*"),1)))</f>
        <v>GROUP MS 1 / 9</v>
      </c>
      <c r="B13" s="111">
        <v>6</v>
      </c>
      <c r="C13" s="111" t="str">
        <f t="shared" si="4"/>
        <v>v</v>
      </c>
      <c r="D13" s="111">
        <v>2</v>
      </c>
      <c r="E13" s="15" t="str">
        <f>IF(B13="","",CONCATENATE(VLOOKUP(B13,'Group Check'!$B:$D,2,FALSE)," v ",VLOOKUP(D13,'Group Check'!$B:$D,2,FALSE)," in Group ",VLOOKUP(B13,'Group Check'!$B:$E,4,FALSE)))</f>
        <v>Ray Pearse (Australia) v Ozkan Akar (Turkiye) in Group MS 1</v>
      </c>
      <c r="F13" s="15" t="str">
        <f t="shared" si="0"/>
        <v>Wednesday 24th April 2024 @ Session 4 - 1:45pm- 3.15pm on Rink 6</v>
      </c>
      <c r="H13" s="15" t="str">
        <f t="shared" si="1"/>
        <v>Wednesday 24th April 2024</v>
      </c>
      <c r="I13" s="134" t="str">
        <f t="shared" si="2"/>
        <v>Session 4 - 1:45pm- 3.15pm</v>
      </c>
      <c r="J13" s="111">
        <f t="shared" si="3"/>
        <v>6</v>
      </c>
      <c r="M13" s="111"/>
      <c r="N13" s="111"/>
      <c r="O13" s="111"/>
      <c r="P13" s="111"/>
      <c r="Q13" s="111"/>
      <c r="R13" s="111"/>
      <c r="S13" s="111"/>
      <c r="U13" s="111"/>
      <c r="V13" s="111"/>
      <c r="W13" s="111"/>
      <c r="X13" s="111"/>
      <c r="Z13" s="111"/>
      <c r="AA13" s="111"/>
      <c r="AB13" s="111"/>
      <c r="AC13" s="111"/>
    </row>
    <row r="14" spans="1:29">
      <c r="A14" s="111" t="str">
        <f>IF(B14="","",CONCATENATE("GROUP MS 1 / ",SUM(COUNTIF(A$3:A13,"GROUP MS 1*"),1)))</f>
        <v/>
      </c>
      <c r="C14" s="111" t="str">
        <f t="shared" si="4"/>
        <v/>
      </c>
      <c r="E14" s="15" t="str">
        <f>IF(B14="","",CONCATENATE(VLOOKUP(B14,'Group Check'!$B:$D,2,FALSE)," v ",VLOOKUP(D14,'Group Check'!$B:$D,2,FALSE)," in Group ",VLOOKUP(B14,'Group Check'!$B:$E,4,FALSE)))</f>
        <v/>
      </c>
      <c r="F14" s="15" t="str">
        <f t="shared" si="0"/>
        <v/>
      </c>
      <c r="H14" s="15" t="str">
        <f t="shared" si="1"/>
        <v/>
      </c>
      <c r="I14" s="134" t="str">
        <f t="shared" si="2"/>
        <v/>
      </c>
      <c r="J14" s="111" t="str">
        <f t="shared" si="3"/>
        <v/>
      </c>
      <c r="M14" s="111"/>
      <c r="N14" s="111"/>
      <c r="O14" s="111"/>
      <c r="P14" s="111"/>
      <c r="Q14" s="111"/>
      <c r="R14" s="111"/>
      <c r="S14" s="111"/>
      <c r="U14" s="111"/>
      <c r="V14" s="111"/>
      <c r="W14" s="111"/>
      <c r="X14" s="111"/>
      <c r="Z14" s="111"/>
      <c r="AA14" s="111"/>
      <c r="AB14" s="111"/>
      <c r="AC14" s="111"/>
    </row>
    <row r="15" spans="1:29">
      <c r="A15" s="111" t="str">
        <f>IF(B15="","",CONCATENATE("GROUP MS 1 / ",SUM(COUNTIF(A$3:A14,"GROUP MS 1*"),1)))</f>
        <v>GROUP MS 1 / 10</v>
      </c>
      <c r="B15" s="111">
        <v>4</v>
      </c>
      <c r="C15" s="111" t="str">
        <f t="shared" si="4"/>
        <v>v</v>
      </c>
      <c r="D15" s="111">
        <v>3</v>
      </c>
      <c r="E15" s="15" t="str">
        <f>IF(B15="","",CONCATENATE(VLOOKUP(B15,'Group Check'!$B:$D,2,FALSE)," v ",VLOOKUP(D15,'Group Check'!$B:$D,2,FALSE)," in Group ",VLOOKUP(B15,'Group Check'!$B:$E,4,FALSE)))</f>
        <v>Simon Martin (Ireland ) v Lai Gon-Lap Stanley (Hong Kong China ) in Group MS 1</v>
      </c>
      <c r="F15" s="15" t="str">
        <f t="shared" si="0"/>
        <v>Monday 22nd April 2024 @ Session 3 - 12.00pm- 1:45pm on Rink 6</v>
      </c>
      <c r="H15" s="15" t="str">
        <f t="shared" si="1"/>
        <v>Monday 22nd April 2024</v>
      </c>
      <c r="I15" s="134" t="str">
        <f t="shared" si="2"/>
        <v>Session 3 - 12.00pm- 1:45pm</v>
      </c>
      <c r="J15" s="111">
        <f t="shared" si="3"/>
        <v>6</v>
      </c>
      <c r="M15" s="111"/>
      <c r="N15" s="111"/>
      <c r="O15" s="111"/>
      <c r="P15" s="111"/>
      <c r="Q15" s="111"/>
      <c r="R15" s="111"/>
      <c r="S15" s="111"/>
      <c r="U15" s="111"/>
      <c r="V15" s="111"/>
      <c r="W15" s="111"/>
      <c r="X15" s="111"/>
      <c r="Z15" s="111"/>
      <c r="AA15" s="111"/>
      <c r="AB15" s="111"/>
      <c r="AC15" s="111"/>
    </row>
    <row r="16" spans="1:29">
      <c r="A16" s="111" t="str">
        <f>IF(B16="","",CONCATENATE("GROUP MS 1 / ",SUM(COUNTIF(A$3:A15,"GROUP MS 1*"),1)))</f>
        <v>GROUP MS 1 / 11</v>
      </c>
      <c r="B16" s="111">
        <v>3</v>
      </c>
      <c r="C16" s="111" t="str">
        <f t="shared" si="4"/>
        <v>v</v>
      </c>
      <c r="D16" s="111">
        <v>5</v>
      </c>
      <c r="E16" s="15" t="str">
        <f>IF(B16="","",CONCATENATE(VLOOKUP(B16,'Group Check'!$B:$D,2,FALSE)," v ",VLOOKUP(D16,'Group Check'!$B:$D,2,FALSE)," in Group ",VLOOKUP(B16,'Group Check'!$B:$E,4,FALSE)))</f>
        <v>Lai Gon-Lap Stanley (Hong Kong China ) v Loren Dion (USA) in Group MS 1</v>
      </c>
      <c r="F16" s="15" t="str">
        <f t="shared" si="0"/>
        <v>Wednesday 24th April 2024 @ Session 3 - 12.00pm- 1:45pm on Rink 3</v>
      </c>
      <c r="H16" s="15" t="str">
        <f t="shared" si="1"/>
        <v>Wednesday 24th April 2024</v>
      </c>
      <c r="I16" s="134" t="str">
        <f t="shared" si="2"/>
        <v>Session 3 - 12.00pm- 1:45pm</v>
      </c>
      <c r="J16" s="111">
        <f t="shared" si="3"/>
        <v>3</v>
      </c>
      <c r="M16" s="111"/>
      <c r="N16" s="111"/>
      <c r="O16" s="111"/>
      <c r="P16" s="111"/>
      <c r="Q16" s="111"/>
      <c r="R16" s="111"/>
      <c r="S16" s="111"/>
      <c r="U16" s="111"/>
      <c r="V16" s="111"/>
      <c r="W16" s="111"/>
      <c r="X16" s="111"/>
      <c r="Z16" s="111"/>
      <c r="AA16" s="111"/>
      <c r="AB16" s="111"/>
      <c r="AC16" s="111"/>
    </row>
    <row r="17" spans="1:29">
      <c r="A17" s="111" t="str">
        <f>IF(B17="","",CONCATENATE("GROUP MS 1 / ",SUM(COUNTIF(A$3:A16,"GROUP MS 1*"),1)))</f>
        <v>GROUP MS 1 / 12</v>
      </c>
      <c r="B17" s="111">
        <v>6</v>
      </c>
      <c r="C17" s="111" t="str">
        <f t="shared" si="4"/>
        <v>v</v>
      </c>
      <c r="D17" s="111">
        <v>3</v>
      </c>
      <c r="E17" s="15" t="str">
        <f>IF(B17="","",CONCATENATE(VLOOKUP(B17,'Group Check'!$B:$D,2,FALSE)," v ",VLOOKUP(D17,'Group Check'!$B:$D,2,FALSE)," in Group ",VLOOKUP(B17,'Group Check'!$B:$E,4,FALSE)))</f>
        <v>Ray Pearse (Australia) v Lai Gon-Lap Stanley (Hong Kong China ) in Group MS 1</v>
      </c>
      <c r="F17" s="15" t="str">
        <f t="shared" si="0"/>
        <v>Tuesday 23rd April 2024 @ Session 6 - 4:45pm - 6.15pm on Rink 1</v>
      </c>
      <c r="H17" s="15" t="str">
        <f t="shared" si="1"/>
        <v>Tuesday 23rd April 2024</v>
      </c>
      <c r="I17" s="134" t="str">
        <f t="shared" si="2"/>
        <v>Session 6 - 4:45pm - 6.15pm</v>
      </c>
      <c r="J17" s="111">
        <f t="shared" si="3"/>
        <v>1</v>
      </c>
      <c r="M17" s="111"/>
      <c r="N17" s="111"/>
      <c r="O17" s="111"/>
      <c r="P17" s="111"/>
      <c r="Q17" s="111"/>
      <c r="R17" s="111"/>
      <c r="S17" s="111"/>
      <c r="U17" s="111"/>
      <c r="V17" s="111"/>
      <c r="W17" s="111"/>
      <c r="X17" s="111"/>
      <c r="Z17" s="111"/>
      <c r="AA17" s="111"/>
      <c r="AB17" s="111"/>
      <c r="AC17" s="111"/>
    </row>
    <row r="18" spans="1:29">
      <c r="A18" s="111" t="str">
        <f>IF(B18="","",CONCATENATE("GROUP MS 1 / ",SUM(COUNTIF(A$3:A17,"GROUP MS 1*"),1)))</f>
        <v/>
      </c>
      <c r="C18" s="111" t="str">
        <f t="shared" si="4"/>
        <v/>
      </c>
      <c r="E18" s="15" t="str">
        <f>IF(B18="","",CONCATENATE(VLOOKUP(B18,'Group Check'!$B:$D,2,FALSE)," v ",VLOOKUP(D18,'Group Check'!$B:$D,2,FALSE)," in Group ",VLOOKUP(B18,'Group Check'!$B:$E,4,FALSE)))</f>
        <v/>
      </c>
      <c r="F18" s="15" t="str">
        <f t="shared" si="0"/>
        <v/>
      </c>
      <c r="H18" s="15" t="str">
        <f t="shared" si="1"/>
        <v/>
      </c>
      <c r="I18" s="134" t="str">
        <f t="shared" si="2"/>
        <v/>
      </c>
      <c r="J18" s="111" t="str">
        <f t="shared" si="3"/>
        <v/>
      </c>
      <c r="M18" s="111"/>
      <c r="N18" s="111"/>
      <c r="O18" s="111"/>
      <c r="P18" s="111"/>
      <c r="Q18" s="111"/>
      <c r="R18" s="111"/>
      <c r="S18" s="111"/>
      <c r="U18" s="111"/>
      <c r="V18" s="111"/>
      <c r="W18" s="111"/>
      <c r="X18" s="111"/>
      <c r="Z18" s="111"/>
      <c r="AA18" s="111"/>
      <c r="AB18" s="111"/>
      <c r="AC18" s="111"/>
    </row>
    <row r="19" spans="1:29">
      <c r="A19" s="111" t="str">
        <f>IF(B19="","",CONCATENATE("GROUP MS 1 / ",SUM(COUNTIF(A$3:A18,"GROUP MS 1*"),1)))</f>
        <v>GROUP MS 1 / 13</v>
      </c>
      <c r="B19" s="111">
        <v>4</v>
      </c>
      <c r="C19" s="111" t="str">
        <f t="shared" si="4"/>
        <v>v</v>
      </c>
      <c r="D19" s="111">
        <v>5</v>
      </c>
      <c r="E19" s="15" t="str">
        <f>IF(B19="","",CONCATENATE(VLOOKUP(B19,'Group Check'!$B:$D,2,FALSE)," v ",VLOOKUP(D19,'Group Check'!$B:$D,2,FALSE)," in Group ",VLOOKUP(B19,'Group Check'!$B:$E,4,FALSE)))</f>
        <v>Simon Martin (Ireland ) v Loren Dion (USA) in Group MS 1</v>
      </c>
      <c r="F19" s="15" t="str">
        <f t="shared" si="0"/>
        <v>Tuesday 23rd April 2024 @ Session 6 - 4:45pm - 6.15pm on Rink 6</v>
      </c>
      <c r="H19" s="15" t="str">
        <f t="shared" si="1"/>
        <v>Tuesday 23rd April 2024</v>
      </c>
      <c r="I19" s="134" t="str">
        <f t="shared" si="2"/>
        <v>Session 6 - 4:45pm - 6.15pm</v>
      </c>
      <c r="J19" s="111">
        <f t="shared" si="3"/>
        <v>6</v>
      </c>
      <c r="M19" s="111"/>
      <c r="N19" s="111"/>
      <c r="O19" s="111"/>
      <c r="P19" s="111"/>
      <c r="Q19" s="111"/>
      <c r="R19" s="111"/>
      <c r="S19" s="111"/>
      <c r="U19" s="111"/>
      <c r="V19" s="111"/>
      <c r="W19" s="111"/>
      <c r="X19" s="111"/>
      <c r="Z19" s="111"/>
      <c r="AA19" s="111"/>
      <c r="AB19" s="111"/>
      <c r="AC19" s="111"/>
    </row>
    <row r="20" spans="1:29">
      <c r="A20" s="111" t="str">
        <f>IF(B20="","",CONCATENATE("GROUP MS 1 / ",SUM(COUNTIF(A$3:A19,"GROUP MS 1*"),1)))</f>
        <v>GROUP MS 1 / 14</v>
      </c>
      <c r="B20" s="111">
        <v>4</v>
      </c>
      <c r="C20" s="111" t="str">
        <f t="shared" si="4"/>
        <v>v</v>
      </c>
      <c r="D20" s="111">
        <v>6</v>
      </c>
      <c r="E20" s="15" t="str">
        <f>IF(B20="","",CONCATENATE(VLOOKUP(B20,'Group Check'!$B:$D,2,FALSE)," v ",VLOOKUP(D20,'Group Check'!$B:$D,2,FALSE)," in Group ",VLOOKUP(B20,'Group Check'!$B:$E,4,FALSE)))</f>
        <v>Simon Martin (Ireland ) v Ray Pearse (Australia) in Group MS 1</v>
      </c>
      <c r="F20" s="15" t="str">
        <f t="shared" si="0"/>
        <v>Sunday 21st April 2024 @ Session  - 3.15pm - 4:45pm on Rink 2</v>
      </c>
      <c r="H20" s="15" t="str">
        <f t="shared" si="1"/>
        <v>Sunday 21st April 2024</v>
      </c>
      <c r="I20" s="134" t="str">
        <f t="shared" si="2"/>
        <v>Session  - 3.15pm - 4:45pm</v>
      </c>
      <c r="J20" s="111">
        <f t="shared" si="3"/>
        <v>2</v>
      </c>
      <c r="M20" s="111"/>
      <c r="N20" s="111"/>
      <c r="O20" s="111"/>
      <c r="P20" s="111"/>
      <c r="Q20" s="111"/>
      <c r="R20" s="111"/>
      <c r="S20" s="111"/>
      <c r="U20" s="111"/>
      <c r="V20" s="111"/>
      <c r="W20" s="111"/>
      <c r="X20" s="111"/>
      <c r="Z20" s="111"/>
      <c r="AA20" s="111"/>
      <c r="AB20" s="111"/>
      <c r="AC20" s="111"/>
    </row>
    <row r="21" spans="1:29">
      <c r="A21" s="111" t="str">
        <f>IF(B21="","",CONCATENATE("GROUP MS 1 / ",SUM(COUNTIF(A$3:A20,"GROUP MS 1*"),1)))</f>
        <v/>
      </c>
      <c r="C21" s="111" t="str">
        <f t="shared" si="4"/>
        <v/>
      </c>
      <c r="E21" s="15" t="str">
        <f>IF(B21="","",CONCATENATE(VLOOKUP(B21,'Group Check'!$B:$D,2,FALSE)," v ",VLOOKUP(D21,'Group Check'!$B:$D,2,FALSE)," in Group ",VLOOKUP(B21,'Group Check'!$B:$E,4,FALSE)))</f>
        <v/>
      </c>
      <c r="F21" s="15" t="str">
        <f t="shared" si="0"/>
        <v/>
      </c>
      <c r="H21" s="15" t="str">
        <f t="shared" si="1"/>
        <v/>
      </c>
      <c r="I21" s="134" t="str">
        <f t="shared" si="2"/>
        <v/>
      </c>
      <c r="J21" s="111" t="str">
        <f t="shared" si="3"/>
        <v/>
      </c>
      <c r="M21" s="111"/>
      <c r="N21" s="111"/>
      <c r="O21" s="111"/>
      <c r="P21" s="111"/>
      <c r="Q21" s="111"/>
      <c r="R21" s="111"/>
      <c r="S21" s="111"/>
      <c r="U21" s="111"/>
      <c r="V21" s="111"/>
      <c r="W21" s="111"/>
      <c r="X21" s="111"/>
      <c r="Z21" s="111"/>
      <c r="AA21" s="111"/>
      <c r="AB21" s="111"/>
      <c r="AC21" s="111"/>
    </row>
    <row r="22" spans="1:29">
      <c r="A22" s="111" t="str">
        <f>IF(B22="","",CONCATENATE("GROUP MS 1 / ",SUM(COUNTIF(A$3:A21,"GROUP MS 1*"),1)))</f>
        <v>GROUP MS 1 / 15</v>
      </c>
      <c r="B22" s="111">
        <v>6</v>
      </c>
      <c r="C22" s="111" t="str">
        <f t="shared" si="4"/>
        <v>v</v>
      </c>
      <c r="D22" s="111">
        <v>5</v>
      </c>
      <c r="E22" s="15" t="str">
        <f>IF(B22="","",CONCATENATE(VLOOKUP(B22,'Group Check'!$B:$D,2,FALSE)," v ",VLOOKUP(D22,'Group Check'!$B:$D,2,FALSE)," in Group ",VLOOKUP(B22,'Group Check'!$B:$E,4,FALSE)))</f>
        <v>Ray Pearse (Australia) v Loren Dion (USA) in Group MS 1</v>
      </c>
      <c r="F22" s="15" t="str">
        <f t="shared" si="0"/>
        <v>Thursday 25th April 2024 @ Session 6 - 4:45pm - 6.15pm on Rink 5</v>
      </c>
      <c r="H22" s="15" t="str">
        <f t="shared" si="1"/>
        <v>Thursday 25th April 2024</v>
      </c>
      <c r="I22" s="134" t="str">
        <f t="shared" si="2"/>
        <v>Session 6 - 4:45pm - 6.15pm</v>
      </c>
      <c r="J22" s="111">
        <f t="shared" si="3"/>
        <v>5</v>
      </c>
      <c r="M22" s="111"/>
      <c r="N22" s="111"/>
      <c r="O22" s="111"/>
      <c r="P22" s="111"/>
      <c r="Q22" s="111"/>
      <c r="R22" s="111"/>
      <c r="S22" s="111"/>
      <c r="U22" s="111"/>
      <c r="V22" s="111"/>
      <c r="W22" s="111"/>
      <c r="X22" s="111"/>
      <c r="Z22" s="111"/>
      <c r="AA22" s="111"/>
      <c r="AB22" s="111"/>
      <c r="AC22" s="111"/>
    </row>
    <row r="23" spans="1:29">
      <c r="A23" s="111" t="str">
        <f>IF(B23="","",CONCATENATE("GROUP MS 1 / ",SUM(COUNTIF(A$3:A22,"GROUP MS 1*"),1)))</f>
        <v/>
      </c>
      <c r="C23" s="111" t="str">
        <f t="shared" si="4"/>
        <v/>
      </c>
      <c r="E23" s="15" t="str">
        <f>IF(B23="","",CONCATENATE(VLOOKUP(B23,'Group Check'!$B:$D,2,FALSE)," v ",VLOOKUP(D23,'Group Check'!$B:$D,2,FALSE)," in Group ",VLOOKUP(B23,'Group Check'!$B:$E,4,FALSE)))</f>
        <v/>
      </c>
      <c r="F23" s="15" t="str">
        <f t="shared" si="0"/>
        <v/>
      </c>
      <c r="H23" s="15" t="str">
        <f t="shared" si="1"/>
        <v/>
      </c>
      <c r="I23" s="134" t="str">
        <f t="shared" si="2"/>
        <v/>
      </c>
      <c r="J23" s="111" t="str">
        <f t="shared" si="3"/>
        <v/>
      </c>
      <c r="M23" s="111"/>
      <c r="N23" s="111"/>
      <c r="O23" s="111"/>
      <c r="P23" s="111"/>
      <c r="Q23" s="111"/>
      <c r="R23" s="111"/>
      <c r="S23" s="111"/>
      <c r="U23" s="111"/>
      <c r="V23" s="111"/>
      <c r="W23" s="111"/>
      <c r="X23" s="111"/>
      <c r="Z23" s="111"/>
      <c r="AA23" s="111"/>
      <c r="AB23" s="111"/>
      <c r="AC23" s="111"/>
    </row>
    <row r="24" spans="1:29">
      <c r="A24" s="111" t="str">
        <f>IF(B24="","",CONCATENATE("GROUP MS 2 / ",SUM(COUNTIF(A$3:A23,"GROUP MS 2*"),1)))</f>
        <v>GROUP MS 2 / 1</v>
      </c>
      <c r="B24" s="111">
        <v>7</v>
      </c>
      <c r="C24" s="111" t="str">
        <f t="shared" si="4"/>
        <v>v</v>
      </c>
      <c r="D24" s="111">
        <v>8</v>
      </c>
      <c r="E24" s="15" t="str">
        <f>IF(B24="","",CONCATENATE(VLOOKUP(B24,'Group Check'!$B:$D,2,FALSE)," v ",VLOOKUP(D24,'Group Check'!$B:$D,2,FALSE)," in Group ",VLOOKUP(B24,'Group Check'!$B:$E,4,FALSE)))</f>
        <v>Jordy Jones (Norfolk Island) v Chiu Pok Man (Singapore ) in Group MS 2</v>
      </c>
      <c r="F24" s="15" t="str">
        <f t="shared" si="0"/>
        <v>Tuesday 23rd April 2024 @ Session 7 - 6.15pm - 7:45pm on Rink 2</v>
      </c>
      <c r="H24" s="15" t="str">
        <f t="shared" si="1"/>
        <v>Tuesday 23rd April 2024</v>
      </c>
      <c r="I24" s="134" t="str">
        <f t="shared" si="2"/>
        <v>Session 7 - 6.15pm - 7:45pm</v>
      </c>
      <c r="J24" s="111">
        <f t="shared" si="3"/>
        <v>2</v>
      </c>
      <c r="M24" s="111"/>
      <c r="N24" s="111"/>
      <c r="O24" s="111"/>
      <c r="P24" s="111"/>
      <c r="Q24" s="111"/>
      <c r="R24" s="111"/>
      <c r="S24" s="111"/>
      <c r="U24" s="111"/>
      <c r="V24" s="111"/>
      <c r="W24" s="111"/>
      <c r="X24" s="111"/>
      <c r="Z24" s="111"/>
      <c r="AA24" s="111"/>
      <c r="AB24" s="111"/>
      <c r="AC24" s="111"/>
    </row>
    <row r="25" spans="1:29">
      <c r="A25" s="111" t="str">
        <f>IF(B25="","",CONCATENATE("GROUP MS 2 / ",SUM(COUNTIF(A$3:A24,"GROUP MS 2*"),1)))</f>
        <v>GROUP MS 2 / 2</v>
      </c>
      <c r="B25" s="111">
        <v>9</v>
      </c>
      <c r="C25" s="111" t="str">
        <f t="shared" si="4"/>
        <v>v</v>
      </c>
      <c r="D25" s="111">
        <v>7</v>
      </c>
      <c r="E25" s="15" t="str">
        <f>IF(B25="","",CONCATENATE(VLOOKUP(B25,'Group Check'!$B:$D,2,FALSE)," v ",VLOOKUP(D25,'Group Check'!$B:$D,2,FALSE)," in Group ",VLOOKUP(B25,'Group Check'!$B:$E,4,FALSE)))</f>
        <v>Peter Ellul (Malta) v Jordy Jones (Norfolk Island) in Group MS 2</v>
      </c>
      <c r="F25" s="15" t="str">
        <f t="shared" si="0"/>
        <v>Thursday 25th April 2024 @ Session 6 - 4:45pm - 6.15pm on Rink 4</v>
      </c>
      <c r="H25" s="15" t="str">
        <f t="shared" si="1"/>
        <v>Thursday 25th April 2024</v>
      </c>
      <c r="I25" s="134" t="str">
        <f t="shared" si="2"/>
        <v>Session 6 - 4:45pm - 6.15pm</v>
      </c>
      <c r="J25" s="111">
        <f t="shared" si="3"/>
        <v>4</v>
      </c>
      <c r="M25" s="111"/>
      <c r="N25" s="111"/>
      <c r="O25" s="111"/>
      <c r="P25" s="111"/>
      <c r="Q25" s="111"/>
      <c r="R25" s="111"/>
      <c r="S25" s="111"/>
      <c r="U25" s="111"/>
      <c r="V25" s="111"/>
      <c r="W25" s="111"/>
      <c r="X25" s="111"/>
      <c r="Z25" s="111"/>
      <c r="AA25" s="111"/>
      <c r="AB25" s="111"/>
      <c r="AC25" s="111"/>
    </row>
    <row r="26" spans="1:29">
      <c r="A26" s="111" t="str">
        <f>IF(B26="","",CONCATENATE("GROUP MS 2 / ",SUM(COUNTIF(A$3:A25,"GROUP MS 2*"),1)))</f>
        <v>GROUP MS 2 / 3</v>
      </c>
      <c r="B26" s="111">
        <v>7</v>
      </c>
      <c r="C26" s="111" t="str">
        <f t="shared" si="4"/>
        <v>v</v>
      </c>
      <c r="D26" s="111">
        <v>10</v>
      </c>
      <c r="E26" s="15" t="str">
        <f>IF(B26="","",CONCATENATE(VLOOKUP(B26,'Group Check'!$B:$D,2,FALSE)," v ",VLOOKUP(D26,'Group Check'!$B:$D,2,FALSE)," in Group ",VLOOKUP(B26,'Group Check'!$B:$E,4,FALSE)))</f>
        <v>Jordy Jones (Norfolk Island) v Derek Boswell (Jersey) in Group MS 2</v>
      </c>
      <c r="F26" s="15" t="str">
        <f t="shared" si="0"/>
        <v>Wednesday 24th April 2024 @ Session 4 - 1:45pm- 3.15pm on Rink 2</v>
      </c>
      <c r="H26" s="15" t="str">
        <f t="shared" si="1"/>
        <v>Wednesday 24th April 2024</v>
      </c>
      <c r="I26" s="134" t="str">
        <f t="shared" si="2"/>
        <v>Session 4 - 1:45pm- 3.15pm</v>
      </c>
      <c r="J26" s="111">
        <f t="shared" si="3"/>
        <v>2</v>
      </c>
      <c r="M26" s="111"/>
      <c r="N26" s="111"/>
      <c r="O26" s="111"/>
      <c r="P26" s="111"/>
      <c r="Q26" s="111"/>
      <c r="R26" s="111"/>
      <c r="S26" s="111"/>
      <c r="U26" s="111"/>
      <c r="V26" s="111"/>
      <c r="W26" s="111"/>
      <c r="X26" s="111"/>
      <c r="Z26" s="111"/>
      <c r="AA26" s="111"/>
      <c r="AB26" s="111"/>
      <c r="AC26" s="111"/>
    </row>
    <row r="27" spans="1:29">
      <c r="A27" s="111" t="str">
        <f>IF(B27="","",CONCATENATE("GROUP MS 2 / ",SUM(COUNTIF(A$3:A26,"GROUP MS 2*"),1)))</f>
        <v>GROUP MS 2 / 4</v>
      </c>
      <c r="B27" s="111">
        <v>7</v>
      </c>
      <c r="C27" s="111" t="str">
        <f t="shared" si="4"/>
        <v>v</v>
      </c>
      <c r="D27" s="111">
        <v>11</v>
      </c>
      <c r="E27" s="15" t="str">
        <f>IF(B27="","",CONCATENATE(VLOOKUP(B27,'Group Check'!$B:$D,2,FALSE)," v ",VLOOKUP(D27,'Group Check'!$B:$D,2,FALSE)," in Group ",VLOOKUP(B27,'Group Check'!$B:$E,4,FALSE)))</f>
        <v>Jordy Jones (Norfolk Island) v Peter Bonsor (Spain) in Group MS 2</v>
      </c>
      <c r="F27" s="15" t="str">
        <f t="shared" si="0"/>
        <v>Sunday 21st April 2024 @ Session 4 - 1:45pm- 3.15pm on Rink 4</v>
      </c>
      <c r="H27" s="15" t="str">
        <f t="shared" si="1"/>
        <v>Sunday 21st April 2024</v>
      </c>
      <c r="I27" s="134" t="str">
        <f t="shared" si="2"/>
        <v>Session 4 - 1:45pm- 3.15pm</v>
      </c>
      <c r="J27" s="111">
        <f t="shared" si="3"/>
        <v>4</v>
      </c>
      <c r="M27" s="111"/>
      <c r="N27" s="111"/>
      <c r="O27" s="111"/>
      <c r="P27" s="111"/>
      <c r="Q27" s="111"/>
      <c r="R27" s="111"/>
      <c r="S27" s="111"/>
      <c r="U27" s="111"/>
      <c r="V27" s="111"/>
      <c r="W27" s="111"/>
      <c r="X27" s="111"/>
      <c r="Z27" s="111"/>
      <c r="AA27" s="111"/>
      <c r="AB27" s="111"/>
      <c r="AC27" s="111"/>
    </row>
    <row r="28" spans="1:29">
      <c r="A28" s="111" t="str">
        <f>IF(B28="","",CONCATENATE("GROUP MS 2 / ",SUM(COUNTIF(A$3:A27,"GROUP MS 2*"),1)))</f>
        <v>GROUP MS 2 / 5</v>
      </c>
      <c r="B28" s="111">
        <v>7</v>
      </c>
      <c r="C28" s="111" t="str">
        <f t="shared" si="4"/>
        <v>v</v>
      </c>
      <c r="D28" s="111">
        <v>12</v>
      </c>
      <c r="E28" s="15" t="str">
        <f>IF(B28="","",CONCATENATE(VLOOKUP(B28,'Group Check'!$B:$D,2,FALSE)," v ",VLOOKUP(D28,'Group Check'!$B:$D,2,FALSE)," in Group ",VLOOKUP(B28,'Group Check'!$B:$E,4,FALSE)))</f>
        <v>Jordy Jones (Norfolk Island) v Izzat Shameer Dzulkeple (Malaysia ) in Group MS 2</v>
      </c>
      <c r="F28" s="15" t="str">
        <f t="shared" si="0"/>
        <v>Monday 22nd April 2024 @ Session 7 - 6.15pm - 7:45pm on Rink 5</v>
      </c>
      <c r="H28" s="15" t="str">
        <f t="shared" si="1"/>
        <v>Monday 22nd April 2024</v>
      </c>
      <c r="I28" s="134" t="str">
        <f t="shared" si="2"/>
        <v>Session 7 - 6.15pm - 7:45pm</v>
      </c>
      <c r="J28" s="111">
        <f t="shared" si="3"/>
        <v>5</v>
      </c>
      <c r="M28" s="111"/>
      <c r="N28" s="111"/>
      <c r="O28" s="111"/>
      <c r="P28" s="111"/>
      <c r="Q28" s="111"/>
      <c r="R28" s="111"/>
      <c r="S28" s="111"/>
      <c r="U28" s="111"/>
      <c r="V28" s="111"/>
      <c r="W28" s="111"/>
      <c r="X28" s="111"/>
      <c r="Z28" s="111"/>
      <c r="AA28" s="111"/>
      <c r="AB28" s="111"/>
      <c r="AC28" s="111"/>
    </row>
    <row r="29" spans="1:29">
      <c r="A29" s="111" t="str">
        <f>IF(B29="","",CONCATENATE("GROUP MS 1 / ",SUM(COUNTIF(A$3:A28,"GROUP MS 1*"),1)))</f>
        <v/>
      </c>
      <c r="C29" s="111" t="str">
        <f t="shared" si="4"/>
        <v/>
      </c>
      <c r="E29" s="15" t="str">
        <f>IF(B29="","",CONCATENATE(VLOOKUP(B29,'Group Check'!$B:$D,2,FALSE)," v ",VLOOKUP(D29,'Group Check'!$B:$D,2,FALSE)," in Group ",VLOOKUP(B29,'Group Check'!$B:$E,4,FALSE)))</f>
        <v/>
      </c>
      <c r="F29" s="15" t="str">
        <f t="shared" si="0"/>
        <v/>
      </c>
      <c r="H29" s="15" t="str">
        <f t="shared" si="1"/>
        <v/>
      </c>
      <c r="I29" s="134" t="str">
        <f t="shared" si="2"/>
        <v/>
      </c>
      <c r="J29" s="111" t="str">
        <f t="shared" si="3"/>
        <v/>
      </c>
      <c r="M29" s="111"/>
      <c r="N29" s="111"/>
      <c r="O29" s="111"/>
      <c r="P29" s="111"/>
      <c r="Q29" s="111"/>
      <c r="R29" s="111"/>
      <c r="S29" s="111"/>
      <c r="U29" s="111"/>
      <c r="V29" s="111"/>
      <c r="W29" s="111"/>
      <c r="X29" s="111"/>
      <c r="Z29" s="111"/>
      <c r="AA29" s="111"/>
      <c r="AB29" s="111"/>
      <c r="AC29" s="111"/>
    </row>
    <row r="30" spans="1:29">
      <c r="A30" s="111" t="str">
        <f>IF(B30="","",CONCATENATE("GROUP MS 2 / ",SUM(COUNTIF(A$3:A29,"GROUP MS 2*"),1)))</f>
        <v>GROUP MS 2 / 6</v>
      </c>
      <c r="B30" s="111">
        <v>8</v>
      </c>
      <c r="C30" s="111" t="str">
        <f t="shared" si="4"/>
        <v>v</v>
      </c>
      <c r="D30" s="111">
        <v>9</v>
      </c>
      <c r="E30" s="15" t="str">
        <f>IF(B30="","",CONCATENATE(VLOOKUP(B30,'Group Check'!$B:$D,2,FALSE)," v ",VLOOKUP(D30,'Group Check'!$B:$D,2,FALSE)," in Group ",VLOOKUP(B30,'Group Check'!$B:$E,4,FALSE)))</f>
        <v>Chiu Pok Man (Singapore ) v Peter Ellul (Malta) in Group MS 2</v>
      </c>
      <c r="F30" s="15" t="str">
        <f t="shared" si="0"/>
        <v>Sunday 21st April 2024 @ Session 4 - 1:45pm- 3.15pm on Rink 3</v>
      </c>
      <c r="H30" s="15" t="str">
        <f t="shared" si="1"/>
        <v>Sunday 21st April 2024</v>
      </c>
      <c r="I30" s="134" t="str">
        <f t="shared" si="2"/>
        <v>Session 4 - 1:45pm- 3.15pm</v>
      </c>
      <c r="J30" s="111">
        <f t="shared" si="3"/>
        <v>3</v>
      </c>
      <c r="M30" s="111"/>
      <c r="N30" s="111"/>
      <c r="O30" s="111"/>
      <c r="P30" s="111"/>
      <c r="Q30" s="111"/>
      <c r="R30" s="111"/>
      <c r="S30" s="111"/>
      <c r="U30" s="111"/>
      <c r="V30" s="111"/>
      <c r="W30" s="111"/>
      <c r="X30" s="111"/>
      <c r="Z30" s="111"/>
      <c r="AA30" s="111"/>
      <c r="AB30" s="111"/>
      <c r="AC30" s="111"/>
    </row>
    <row r="31" spans="1:29">
      <c r="A31" s="111" t="str">
        <f>IF(B31="","",CONCATENATE("GROUP MS 2 / ",SUM(COUNTIF(A$3:A30,"GROUP MS 2*"),1)))</f>
        <v>GROUP MS 2 / 7</v>
      </c>
      <c r="B31" s="111">
        <v>8</v>
      </c>
      <c r="C31" s="111" t="str">
        <f t="shared" si="4"/>
        <v>v</v>
      </c>
      <c r="D31" s="111">
        <v>10</v>
      </c>
      <c r="E31" s="15" t="str">
        <f>IF(B31="","",CONCATENATE(VLOOKUP(B31,'Group Check'!$B:$D,2,FALSE)," v ",VLOOKUP(D31,'Group Check'!$B:$D,2,FALSE)," in Group ",VLOOKUP(B31,'Group Check'!$B:$E,4,FALSE)))</f>
        <v>Chiu Pok Man (Singapore ) v Derek Boswell (Jersey) in Group MS 2</v>
      </c>
      <c r="F31" s="15" t="str">
        <f t="shared" si="0"/>
        <v>Thursday 25th April 2024 @ Session 6 - 4:45pm - 6.15pm on Rink 3</v>
      </c>
      <c r="H31" s="15" t="str">
        <f t="shared" si="1"/>
        <v>Thursday 25th April 2024</v>
      </c>
      <c r="I31" s="134" t="str">
        <f t="shared" si="2"/>
        <v>Session 6 - 4:45pm - 6.15pm</v>
      </c>
      <c r="J31" s="111">
        <f t="shared" si="3"/>
        <v>3</v>
      </c>
      <c r="M31" s="111"/>
      <c r="N31" s="111"/>
      <c r="O31" s="111"/>
      <c r="P31" s="111"/>
      <c r="Q31" s="111"/>
      <c r="R31" s="111"/>
      <c r="S31" s="111"/>
      <c r="U31" s="111"/>
      <c r="V31" s="111"/>
      <c r="W31" s="111"/>
      <c r="X31" s="111"/>
      <c r="Z31" s="111"/>
      <c r="AA31" s="111"/>
      <c r="AB31" s="111"/>
      <c r="AC31" s="111"/>
    </row>
    <row r="32" spans="1:29">
      <c r="A32" s="111" t="str">
        <f>IF(B32="","",CONCATENATE("GROUP MS 2 / ",SUM(COUNTIF(A$3:A31,"GROUP MS 2*"),1)))</f>
        <v>GROUP MS 2 / 8</v>
      </c>
      <c r="B32" s="111">
        <v>8</v>
      </c>
      <c r="C32" s="111" t="str">
        <f t="shared" si="4"/>
        <v>v</v>
      </c>
      <c r="D32" s="111">
        <v>11</v>
      </c>
      <c r="E32" s="15" t="str">
        <f>IF(B32="","",CONCATENATE(VLOOKUP(B32,'Group Check'!$B:$D,2,FALSE)," v ",VLOOKUP(D32,'Group Check'!$B:$D,2,FALSE)," in Group ",VLOOKUP(B32,'Group Check'!$B:$E,4,FALSE)))</f>
        <v>Chiu Pok Man (Singapore ) v Peter Bonsor (Spain) in Group MS 2</v>
      </c>
      <c r="F32" s="15" t="str">
        <f t="shared" si="0"/>
        <v>Monday 22nd April 2024 @ Session 3 - 12.00pm- 1:45pm on Rink 1</v>
      </c>
      <c r="H32" s="15" t="str">
        <f t="shared" si="1"/>
        <v>Monday 22nd April 2024</v>
      </c>
      <c r="I32" s="134" t="str">
        <f t="shared" si="2"/>
        <v>Session 3 - 12.00pm- 1:45pm</v>
      </c>
      <c r="J32" s="111">
        <f t="shared" si="3"/>
        <v>1</v>
      </c>
      <c r="M32" s="111"/>
      <c r="N32" s="111"/>
      <c r="O32" s="111"/>
      <c r="P32" s="111"/>
      <c r="Q32" s="111"/>
      <c r="R32" s="111"/>
      <c r="S32" s="111"/>
      <c r="U32" s="111"/>
      <c r="V32" s="111"/>
      <c r="W32" s="111"/>
      <c r="X32" s="111"/>
      <c r="Z32" s="111"/>
      <c r="AA32" s="111"/>
      <c r="AB32" s="111"/>
      <c r="AC32" s="111"/>
    </row>
    <row r="33" spans="1:29">
      <c r="A33" s="111" t="str">
        <f>IF(B33="","",CONCATENATE("GROUP MS 2 / ",SUM(COUNTIF(A$3:A32,"GROUP MS 2*"),1)))</f>
        <v>GROUP MS 2 / 9</v>
      </c>
      <c r="B33" s="111">
        <v>12</v>
      </c>
      <c r="C33" s="111" t="str">
        <f t="shared" si="4"/>
        <v>v</v>
      </c>
      <c r="D33" s="111">
        <v>8</v>
      </c>
      <c r="E33" s="15" t="str">
        <f>IF(B33="","",CONCATENATE(VLOOKUP(B33,'Group Check'!$B:$D,2,FALSE)," v ",VLOOKUP(D33,'Group Check'!$B:$D,2,FALSE)," in Group ",VLOOKUP(B33,'Group Check'!$B:$E,4,FALSE)))</f>
        <v>Izzat Shameer Dzulkeple (Malaysia ) v Chiu Pok Man (Singapore ) in Group MS 2</v>
      </c>
      <c r="F33" s="15" t="str">
        <f t="shared" si="0"/>
        <v>Wednesday 24th April 2024 @ Session 4 - 1:45pm- 3.15pm on Rink 1</v>
      </c>
      <c r="H33" s="15" t="str">
        <f t="shared" si="1"/>
        <v>Wednesday 24th April 2024</v>
      </c>
      <c r="I33" s="134" t="str">
        <f t="shared" si="2"/>
        <v>Session 4 - 1:45pm- 3.15pm</v>
      </c>
      <c r="J33" s="111">
        <f t="shared" si="3"/>
        <v>1</v>
      </c>
      <c r="M33" s="111"/>
      <c r="N33" s="111"/>
      <c r="O33" s="111"/>
      <c r="P33" s="111"/>
      <c r="Q33" s="111"/>
      <c r="R33" s="111"/>
      <c r="S33" s="111"/>
      <c r="U33" s="111"/>
      <c r="V33" s="111"/>
      <c r="W33" s="111"/>
      <c r="X33" s="111"/>
      <c r="Z33" s="111"/>
      <c r="AA33" s="111"/>
      <c r="AB33" s="111"/>
      <c r="AC33" s="111"/>
    </row>
    <row r="34" spans="1:29">
      <c r="A34" s="111" t="str">
        <f>IF(B34="","",CONCATENATE("GROUP MS 1 / ",SUM(COUNTIF(A$3:A33,"GROUP MS 1*"),1)))</f>
        <v/>
      </c>
      <c r="C34" s="111" t="str">
        <f t="shared" si="4"/>
        <v/>
      </c>
      <c r="E34" s="15" t="str">
        <f>IF(B34="","",CONCATENATE(VLOOKUP(B34,'Group Check'!$B:$D,2,FALSE)," v ",VLOOKUP(D34,'Group Check'!$B:$D,2,FALSE)," in Group ",VLOOKUP(B34,'Group Check'!$B:$E,4,FALSE)))</f>
        <v/>
      </c>
      <c r="F34" s="15" t="str">
        <f t="shared" si="0"/>
        <v/>
      </c>
      <c r="H34" s="15" t="str">
        <f t="shared" si="1"/>
        <v/>
      </c>
      <c r="I34" s="134" t="str">
        <f t="shared" si="2"/>
        <v/>
      </c>
      <c r="J34" s="111" t="str">
        <f t="shared" si="3"/>
        <v/>
      </c>
      <c r="M34" s="111"/>
      <c r="N34" s="111"/>
      <c r="O34" s="111"/>
      <c r="P34" s="111"/>
      <c r="Q34" s="111"/>
      <c r="R34" s="111"/>
      <c r="S34" s="111"/>
      <c r="U34" s="111"/>
      <c r="V34" s="111"/>
      <c r="W34" s="111"/>
      <c r="X34" s="111"/>
      <c r="Z34" s="111"/>
      <c r="AA34" s="111"/>
      <c r="AB34" s="111"/>
      <c r="AC34" s="111"/>
    </row>
    <row r="35" spans="1:29">
      <c r="A35" s="111" t="str">
        <f>IF(B35="","",CONCATENATE("GROUP MS 2 / ",SUM(COUNTIF(A$3:A34,"GROUP MS 2*"),1)))</f>
        <v>GROUP MS 2 / 10</v>
      </c>
      <c r="B35" s="111">
        <v>10</v>
      </c>
      <c r="C35" s="111" t="str">
        <f t="shared" si="4"/>
        <v>v</v>
      </c>
      <c r="D35" s="111">
        <v>9</v>
      </c>
      <c r="E35" s="15" t="str">
        <f>IF(B35="","",CONCATENATE(VLOOKUP(B35,'Group Check'!$B:$D,2,FALSE)," v ",VLOOKUP(D35,'Group Check'!$B:$D,2,FALSE)," in Group ",VLOOKUP(B35,'Group Check'!$B:$E,4,FALSE)))</f>
        <v>Derek Boswell (Jersey) v Peter Ellul (Malta) in Group MS 2</v>
      </c>
      <c r="F35" s="15" t="str">
        <f t="shared" si="0"/>
        <v>Monday 22nd April 2024 @ Session 6 - 4:45pm - 6.15pm on Rink 4</v>
      </c>
      <c r="H35" s="15" t="str">
        <f t="shared" si="1"/>
        <v>Monday 22nd April 2024</v>
      </c>
      <c r="I35" s="134" t="str">
        <f t="shared" si="2"/>
        <v>Session 6 - 4:45pm - 6.15pm</v>
      </c>
      <c r="J35" s="111">
        <f t="shared" si="3"/>
        <v>4</v>
      </c>
      <c r="M35" s="111"/>
      <c r="N35" s="111"/>
      <c r="O35" s="111"/>
      <c r="P35" s="111"/>
      <c r="Q35" s="111"/>
      <c r="R35" s="111"/>
      <c r="S35" s="111"/>
      <c r="U35" s="111"/>
      <c r="V35" s="111"/>
      <c r="W35" s="111"/>
      <c r="X35" s="111"/>
      <c r="Z35" s="111"/>
      <c r="AA35" s="111"/>
      <c r="AB35" s="111"/>
      <c r="AC35" s="111"/>
    </row>
    <row r="36" spans="1:29">
      <c r="A36" s="111" t="str">
        <f>IF(B36="","",CONCATENATE("GROUP MS 2 / ",SUM(COUNTIF(A$3:A35,"GROUP MS 2*"),1)))</f>
        <v>GROUP MS 2 / 11</v>
      </c>
      <c r="B36" s="111">
        <v>9</v>
      </c>
      <c r="C36" s="111" t="str">
        <f t="shared" si="4"/>
        <v>v</v>
      </c>
      <c r="D36" s="111">
        <v>11</v>
      </c>
      <c r="E36" s="15" t="str">
        <f>IF(B36="","",CONCATENATE(VLOOKUP(B36,'Group Check'!$B:$D,2,FALSE)," v ",VLOOKUP(D36,'Group Check'!$B:$D,2,FALSE)," in Group ",VLOOKUP(B36,'Group Check'!$B:$E,4,FALSE)))</f>
        <v>Peter Ellul (Malta) v Peter Bonsor (Spain) in Group MS 2</v>
      </c>
      <c r="F36" s="15" t="str">
        <f t="shared" ref="F36:F65" si="5">IF(E36="","",CONCATENATE(TEXT(H36,"dd/mm/yyyy")," @ ",TEXT(I36,"h:mm (am/pm)")," on Rink ",J36))</f>
        <v>Wednesday 24th April 2024 @ Session 4 - 1:45pm- 3.15pm on Rink 5</v>
      </c>
      <c r="H36" s="15" t="str">
        <f t="shared" ref="H36:H65" si="6">IF(E36="","",VLOOKUP(A36,Timings_Sheet,4,FALSE))</f>
        <v>Wednesday 24th April 2024</v>
      </c>
      <c r="I36" s="134" t="str">
        <f t="shared" ref="I36:I65" si="7">IF(E36="","",VLOOKUP(A36,Timings_Sheet,5,FALSE))</f>
        <v>Session 4 - 1:45pm- 3.15pm</v>
      </c>
      <c r="J36" s="111">
        <f t="shared" ref="J36:J65" si="8">IF(E36="","",VLOOKUP(A36,Timings_Sheet,6,FALSE))</f>
        <v>5</v>
      </c>
      <c r="M36" s="111"/>
      <c r="N36" s="111"/>
      <c r="O36" s="111"/>
      <c r="P36" s="111"/>
      <c r="Q36" s="111"/>
      <c r="R36" s="111"/>
      <c r="S36" s="111"/>
      <c r="U36" s="111"/>
      <c r="V36" s="111"/>
      <c r="W36" s="111"/>
      <c r="X36" s="111"/>
      <c r="Z36" s="111"/>
      <c r="AA36" s="111"/>
      <c r="AB36" s="111"/>
      <c r="AC36" s="111"/>
    </row>
    <row r="37" spans="1:29">
      <c r="A37" s="111" t="str">
        <f>IF(B37="","",CONCATENATE("GROUP MS 2 / ",SUM(COUNTIF(A$3:A36,"GROUP MS 2*"),1)))</f>
        <v>GROUP MS 2 / 12</v>
      </c>
      <c r="B37" s="111">
        <v>12</v>
      </c>
      <c r="C37" s="111" t="str">
        <f t="shared" si="4"/>
        <v>v</v>
      </c>
      <c r="D37" s="111">
        <v>9</v>
      </c>
      <c r="E37" s="15" t="str">
        <f>IF(B37="","",CONCATENATE(VLOOKUP(B37,'Group Check'!$B:$D,2,FALSE)," v ",VLOOKUP(D37,'Group Check'!$B:$D,2,FALSE)," in Group ",VLOOKUP(B37,'Group Check'!$B:$E,4,FALSE)))</f>
        <v>Izzat Shameer Dzulkeple (Malaysia ) v Peter Ellul (Malta) in Group MS 2</v>
      </c>
      <c r="F37" s="15" t="str">
        <f t="shared" si="5"/>
        <v>Tuesday 23rd April 2024 @ Session 6 - 4:45pm - 6.15pm on Rink 5</v>
      </c>
      <c r="H37" s="15" t="str">
        <f t="shared" si="6"/>
        <v>Tuesday 23rd April 2024</v>
      </c>
      <c r="I37" s="134" t="str">
        <f t="shared" si="7"/>
        <v>Session 6 - 4:45pm - 6.15pm</v>
      </c>
      <c r="J37" s="111">
        <f t="shared" si="8"/>
        <v>5</v>
      </c>
      <c r="M37" s="111"/>
      <c r="N37" s="111"/>
      <c r="O37" s="111"/>
      <c r="P37" s="111"/>
      <c r="Q37" s="111"/>
      <c r="R37" s="111"/>
      <c r="S37" s="111"/>
      <c r="U37" s="111"/>
      <c r="V37" s="111"/>
      <c r="W37" s="111"/>
      <c r="X37" s="111"/>
      <c r="Z37" s="111"/>
      <c r="AA37" s="111"/>
      <c r="AB37" s="111"/>
      <c r="AC37" s="111"/>
    </row>
    <row r="38" spans="1:29">
      <c r="A38" s="111" t="str">
        <f>IF(B38="","",CONCATENATE("GROUP MS 1 / ",SUM(COUNTIF(A$3:A37,"GROUP MS 1*"),1)))</f>
        <v/>
      </c>
      <c r="C38" s="111" t="str">
        <f t="shared" si="4"/>
        <v/>
      </c>
      <c r="E38" s="15" t="str">
        <f>IF(B38="","",CONCATENATE(VLOOKUP(B38,'Group Check'!$B:$D,2,FALSE)," v ",VLOOKUP(D38,'Group Check'!$B:$D,2,FALSE)," in Group ",VLOOKUP(B38,'Group Check'!$B:$E,4,FALSE)))</f>
        <v/>
      </c>
      <c r="F38" s="15" t="str">
        <f t="shared" si="5"/>
        <v/>
      </c>
      <c r="H38" s="15" t="str">
        <f t="shared" si="6"/>
        <v/>
      </c>
      <c r="I38" s="134" t="str">
        <f t="shared" si="7"/>
        <v/>
      </c>
      <c r="J38" s="111" t="str">
        <f t="shared" si="8"/>
        <v/>
      </c>
      <c r="M38" s="111"/>
      <c r="N38" s="111"/>
      <c r="O38" s="111"/>
      <c r="P38" s="111"/>
      <c r="Q38" s="111"/>
      <c r="R38" s="111"/>
      <c r="S38" s="111"/>
      <c r="U38" s="111"/>
      <c r="V38" s="111"/>
      <c r="W38" s="111"/>
      <c r="X38" s="111"/>
      <c r="Z38" s="111"/>
      <c r="AA38" s="111"/>
      <c r="AB38" s="111"/>
      <c r="AC38" s="111"/>
    </row>
    <row r="39" spans="1:29">
      <c r="A39" s="111" t="str">
        <f>IF(B39="","",CONCATENATE("GROUP MS 2 / ",SUM(COUNTIF(A$3:A38,"GROUP MS 2*"),1)))</f>
        <v>GROUP MS 2 / 13</v>
      </c>
      <c r="B39" s="111">
        <v>10</v>
      </c>
      <c r="C39" s="111" t="str">
        <f t="shared" si="4"/>
        <v>v</v>
      </c>
      <c r="D39" s="111">
        <v>11</v>
      </c>
      <c r="E39" s="15" t="str">
        <f>IF(B39="","",CONCATENATE(VLOOKUP(B39,'Group Check'!$B:$D,2,FALSE)," v ",VLOOKUP(D39,'Group Check'!$B:$D,2,FALSE)," in Group ",VLOOKUP(B39,'Group Check'!$B:$E,4,FALSE)))</f>
        <v>Derek Boswell (Jersey) v Peter Bonsor (Spain) in Group MS 2</v>
      </c>
      <c r="F39" s="15" t="str">
        <f t="shared" si="5"/>
        <v>Tuesday 23rd April 2024 @ Session 6 - 4:45pm - 6.15pm on Rink 3</v>
      </c>
      <c r="H39" s="15" t="str">
        <f t="shared" si="6"/>
        <v>Tuesday 23rd April 2024</v>
      </c>
      <c r="I39" s="134" t="str">
        <f t="shared" si="7"/>
        <v>Session 6 - 4:45pm - 6.15pm</v>
      </c>
      <c r="J39" s="111">
        <f t="shared" si="8"/>
        <v>3</v>
      </c>
      <c r="M39" s="111"/>
      <c r="N39" s="111"/>
      <c r="O39" s="111"/>
      <c r="P39" s="111"/>
      <c r="Q39" s="111"/>
      <c r="R39" s="111"/>
      <c r="S39" s="111"/>
      <c r="U39" s="111"/>
      <c r="V39" s="111"/>
      <c r="W39" s="111"/>
      <c r="X39" s="111"/>
      <c r="Z39" s="111"/>
      <c r="AA39" s="111"/>
      <c r="AB39" s="111"/>
      <c r="AC39" s="111"/>
    </row>
    <row r="40" spans="1:29">
      <c r="A40" s="111" t="str">
        <f>IF(B40="","",CONCATENATE("GROUP MS 2 / ",SUM(COUNTIF(A$3:A39,"GROUP MS 2*"),1)))</f>
        <v>GROUP MS 2 / 14</v>
      </c>
      <c r="B40" s="111">
        <v>10</v>
      </c>
      <c r="C40" s="111" t="str">
        <f t="shared" si="4"/>
        <v>v</v>
      </c>
      <c r="D40" s="111">
        <v>12</v>
      </c>
      <c r="E40" s="15" t="str">
        <f>IF(B40="","",CONCATENATE(VLOOKUP(B40,'Group Check'!$B:$D,2,FALSE)," v ",VLOOKUP(D40,'Group Check'!$B:$D,2,FALSE)," in Group ",VLOOKUP(B40,'Group Check'!$B:$E,4,FALSE)))</f>
        <v>Derek Boswell (Jersey) v Izzat Shameer Dzulkeple (Malaysia ) in Group MS 2</v>
      </c>
      <c r="F40" s="15" t="str">
        <f t="shared" si="5"/>
        <v>Sunday 21st April 2024 @ Session  - 3.15pm - 4:45pm on Rink 1</v>
      </c>
      <c r="H40" s="15" t="str">
        <f t="shared" si="6"/>
        <v>Sunday 21st April 2024</v>
      </c>
      <c r="I40" s="134" t="str">
        <f t="shared" si="7"/>
        <v>Session  - 3.15pm - 4:45pm</v>
      </c>
      <c r="J40" s="111">
        <f t="shared" si="8"/>
        <v>1</v>
      </c>
      <c r="M40" s="111"/>
      <c r="N40" s="111"/>
      <c r="O40" s="111"/>
      <c r="P40" s="111"/>
      <c r="Q40" s="111"/>
      <c r="R40" s="111"/>
      <c r="S40" s="111"/>
      <c r="U40" s="111"/>
      <c r="V40" s="111"/>
      <c r="W40" s="111"/>
      <c r="X40" s="111"/>
      <c r="Z40" s="111"/>
      <c r="AA40" s="111"/>
      <c r="AB40" s="111"/>
      <c r="AC40" s="111"/>
    </row>
    <row r="41" spans="1:29">
      <c r="A41" s="111" t="str">
        <f>IF(B41="","",CONCATENATE("GROUP MS 1 / ",SUM(COUNTIF(A$3:A40,"GROUP MS 1*"),1)))</f>
        <v/>
      </c>
      <c r="C41" s="111" t="str">
        <f t="shared" si="4"/>
        <v/>
      </c>
      <c r="E41" s="15" t="str">
        <f>IF(B41="","",CONCATENATE(VLOOKUP(B41,'Group Check'!$B:$D,2,FALSE)," v ",VLOOKUP(D41,'Group Check'!$B:$D,2,FALSE)," in Group ",VLOOKUP(B41,'Group Check'!$B:$E,4,FALSE)))</f>
        <v/>
      </c>
      <c r="F41" s="15" t="str">
        <f t="shared" si="5"/>
        <v/>
      </c>
      <c r="H41" s="15" t="str">
        <f t="shared" si="6"/>
        <v/>
      </c>
      <c r="I41" s="134" t="str">
        <f t="shared" si="7"/>
        <v/>
      </c>
      <c r="J41" s="111" t="str">
        <f t="shared" si="8"/>
        <v/>
      </c>
      <c r="M41" s="111"/>
      <c r="N41" s="111"/>
      <c r="O41" s="111"/>
      <c r="P41" s="111"/>
      <c r="Q41" s="111"/>
      <c r="R41" s="111"/>
      <c r="S41" s="111"/>
      <c r="U41" s="111"/>
      <c r="V41" s="111"/>
      <c r="W41" s="111"/>
      <c r="X41" s="111"/>
      <c r="Z41" s="111"/>
      <c r="AA41" s="111"/>
      <c r="AB41" s="111"/>
      <c r="AC41" s="111"/>
    </row>
    <row r="42" spans="1:29">
      <c r="A42" s="111" t="str">
        <f>IF(B42="","",CONCATENATE("GROUP MS 2 / ",SUM(COUNTIF(A$3:A41,"GROUP MS 2*"),1)))</f>
        <v>GROUP MS 2 / 15</v>
      </c>
      <c r="B42" s="111">
        <v>12</v>
      </c>
      <c r="C42" s="111" t="str">
        <f t="shared" si="4"/>
        <v>v</v>
      </c>
      <c r="D42" s="111">
        <v>11</v>
      </c>
      <c r="E42" s="15" t="str">
        <f>IF(B42="","",CONCATENATE(VLOOKUP(B42,'Group Check'!$B:$D,2,FALSE)," v ",VLOOKUP(D42,'Group Check'!$B:$D,2,FALSE)," in Group ",VLOOKUP(B42,'Group Check'!$B:$E,4,FALSE)))</f>
        <v>Izzat Shameer Dzulkeple (Malaysia ) v Peter Bonsor (Spain) in Group MS 2</v>
      </c>
      <c r="F42" s="15" t="str">
        <f t="shared" si="5"/>
        <v>Thursday 25th April 2024 @ Session 6 - 4:45pm - 6.15pm on Rink 6</v>
      </c>
      <c r="H42" s="15" t="str">
        <f t="shared" si="6"/>
        <v>Thursday 25th April 2024</v>
      </c>
      <c r="I42" s="134" t="str">
        <f t="shared" si="7"/>
        <v>Session 6 - 4:45pm - 6.15pm</v>
      </c>
      <c r="J42" s="111">
        <f t="shared" si="8"/>
        <v>6</v>
      </c>
      <c r="M42" s="111"/>
      <c r="N42" s="111"/>
      <c r="O42" s="111"/>
      <c r="P42" s="111"/>
      <c r="Q42" s="111"/>
      <c r="R42" s="111"/>
      <c r="S42" s="111"/>
      <c r="U42" s="111"/>
      <c r="V42" s="111"/>
      <c r="W42" s="111"/>
      <c r="X42" s="111"/>
      <c r="Z42" s="111"/>
      <c r="AA42" s="111"/>
      <c r="AB42" s="111"/>
      <c r="AC42" s="111"/>
    </row>
    <row r="43" spans="1:29">
      <c r="A43" s="111" t="str">
        <f>IF(B43="","",CONCATENATE("GROUP MS 1 / ",SUM(COUNTIF(A$3:A42,"GROUP MS 1*"),1)))</f>
        <v/>
      </c>
      <c r="C43" s="111" t="str">
        <f t="shared" si="4"/>
        <v/>
      </c>
      <c r="E43" s="15" t="str">
        <f>IF(B43="","",CONCATENATE(VLOOKUP(B43,'Group Check'!$B:$D,2,FALSE)," v ",VLOOKUP(D43,'Group Check'!$B:$D,2,FALSE)," in Group ",VLOOKUP(B43,'Group Check'!$B:$E,4,FALSE)))</f>
        <v/>
      </c>
      <c r="F43" s="15" t="str">
        <f t="shared" si="5"/>
        <v/>
      </c>
      <c r="H43" s="15" t="str">
        <f t="shared" si="6"/>
        <v/>
      </c>
      <c r="I43" s="134" t="str">
        <f t="shared" si="7"/>
        <v/>
      </c>
      <c r="J43" s="111" t="str">
        <f t="shared" si="8"/>
        <v/>
      </c>
      <c r="M43" s="111"/>
      <c r="N43" s="111"/>
      <c r="O43" s="111"/>
      <c r="P43" s="111"/>
      <c r="Q43" s="111"/>
      <c r="R43" s="111"/>
      <c r="S43" s="111"/>
      <c r="U43" s="111"/>
      <c r="V43" s="111"/>
      <c r="W43" s="111"/>
      <c r="X43" s="111"/>
      <c r="Z43" s="111"/>
      <c r="AA43" s="111"/>
      <c r="AB43" s="111"/>
      <c r="AC43" s="111"/>
    </row>
    <row r="44" spans="1:29">
      <c r="A44" s="111" t="str">
        <f>IF(B44="","",CONCATENATE("GROUP MS 3 / ",SUM(COUNTIF(A$3:A43,"GROUP MS 3*"),1)))</f>
        <v>GROUP MS 3 / 1</v>
      </c>
      <c r="B44" s="111">
        <v>13</v>
      </c>
      <c r="C44" s="111" t="str">
        <f t="shared" si="4"/>
        <v>v</v>
      </c>
      <c r="D44" s="111">
        <v>14</v>
      </c>
      <c r="E44" s="15" t="str">
        <f>IF(B44="","",CONCATENATE(VLOOKUP(B44,'Group Check'!$B:$D,2,FALSE)," v ",VLOOKUP(D44,'Group Check'!$B:$D,2,FALSE)," in Group ",VLOOKUP(B44,'Group Check'!$B:$E,4,FALSE)))</f>
        <v>Beat Matti (Switzerland ) v Jason Greenslade (Guernsey ) in Group MS 3</v>
      </c>
      <c r="F44" s="15" t="str">
        <f t="shared" si="5"/>
        <v>Tuesday 23rd April 2024 @ Session 7 - 6.15pm - 7:45pm on Rink 3</v>
      </c>
      <c r="H44" s="15" t="str">
        <f t="shared" si="6"/>
        <v>Tuesday 23rd April 2024</v>
      </c>
      <c r="I44" s="134" t="str">
        <f t="shared" si="7"/>
        <v>Session 7 - 6.15pm - 7:45pm</v>
      </c>
      <c r="J44" s="111">
        <f t="shared" si="8"/>
        <v>3</v>
      </c>
      <c r="M44" s="111"/>
      <c r="N44" s="111"/>
      <c r="O44" s="111"/>
      <c r="P44" s="111"/>
      <c r="Q44" s="111"/>
      <c r="R44" s="111"/>
      <c r="S44" s="111"/>
      <c r="U44" s="111"/>
      <c r="V44" s="111"/>
      <c r="W44" s="111"/>
      <c r="X44" s="111"/>
      <c r="Z44" s="111"/>
      <c r="AA44" s="111"/>
      <c r="AB44" s="111"/>
      <c r="AC44" s="111"/>
    </row>
    <row r="45" spans="1:29">
      <c r="A45" s="111" t="str">
        <f>IF(B45="","",CONCATENATE("GROUP MS 3 / ",SUM(COUNTIF(A$3:A44,"GROUP MS 3*"),1)))</f>
        <v>GROUP MS 3 / 2</v>
      </c>
      <c r="B45" s="111">
        <v>15</v>
      </c>
      <c r="C45" s="111" t="str">
        <f t="shared" si="4"/>
        <v>v</v>
      </c>
      <c r="D45" s="111">
        <v>13</v>
      </c>
      <c r="E45" s="15" t="str">
        <f>IF(B45="","",CONCATENATE(VLOOKUP(B45,'Group Check'!$B:$D,2,FALSE)," v ",VLOOKUP(D45,'Group Check'!$B:$D,2,FALSE)," in Group ",VLOOKUP(B45,'Group Check'!$B:$E,4,FALSE)))</f>
        <v>Michael Stepney (Scotland) v Beat Matti (Switzerland ) in Group MS 3</v>
      </c>
      <c r="F45" s="15" t="str">
        <f t="shared" si="5"/>
        <v>Thursday 25th April 2024 @ Session 7 - 6.15pm - 7:45pm on Rink 1</v>
      </c>
      <c r="H45" s="15" t="str">
        <f t="shared" si="6"/>
        <v>Thursday 25th April 2024</v>
      </c>
      <c r="I45" s="134" t="str">
        <f t="shared" si="7"/>
        <v>Session 7 - 6.15pm - 7:45pm</v>
      </c>
      <c r="J45" s="111">
        <f t="shared" si="8"/>
        <v>1</v>
      </c>
      <c r="M45" s="111"/>
      <c r="N45" s="111"/>
      <c r="O45" s="111"/>
      <c r="P45" s="111"/>
      <c r="Q45" s="111"/>
      <c r="R45" s="111"/>
      <c r="S45" s="111"/>
      <c r="U45" s="111"/>
      <c r="V45" s="111"/>
      <c r="W45" s="111"/>
      <c r="X45" s="111"/>
      <c r="Z45" s="111"/>
      <c r="AA45" s="111"/>
      <c r="AB45" s="111"/>
      <c r="AC45" s="111"/>
    </row>
    <row r="46" spans="1:29">
      <c r="A46" s="111" t="str">
        <f>IF(B46="","",CONCATENATE("GROUP MS 3 / ",SUM(COUNTIF(A$3:A45,"GROUP MS 3*"),1)))</f>
        <v>GROUP MS 3 / 3</v>
      </c>
      <c r="B46" s="111">
        <v>13</v>
      </c>
      <c r="C46" s="111" t="str">
        <f t="shared" si="4"/>
        <v>v</v>
      </c>
      <c r="D46" s="111">
        <v>16</v>
      </c>
      <c r="E46" s="15" t="str">
        <f>IF(B46="","",CONCATENATE(VLOOKUP(B46,'Group Check'!$B:$D,2,FALSE)," v ",VLOOKUP(D46,'Group Check'!$B:$D,2,FALSE)," in Group ",VLOOKUP(B46,'Group Check'!$B:$E,4,FALSE)))</f>
        <v>Beat Matti (Switzerland ) v Carel Aaron Olivier (Namibia) in Group MS 3</v>
      </c>
      <c r="F46" s="15" t="str">
        <f t="shared" si="5"/>
        <v>Wednesday 24th April 2024 @ Session  - 3.15pm - 4:45pm on Rink 5</v>
      </c>
      <c r="H46" s="15" t="str">
        <f t="shared" si="6"/>
        <v>Wednesday 24th April 2024</v>
      </c>
      <c r="I46" s="134" t="str">
        <f t="shared" si="7"/>
        <v>Session  - 3.15pm - 4:45pm</v>
      </c>
      <c r="J46" s="111">
        <f t="shared" si="8"/>
        <v>5</v>
      </c>
      <c r="M46" s="111"/>
      <c r="N46" s="111"/>
      <c r="O46" s="111"/>
      <c r="P46" s="111"/>
      <c r="Q46" s="111"/>
      <c r="R46" s="111"/>
      <c r="S46" s="111"/>
      <c r="U46" s="111"/>
      <c r="V46" s="111"/>
      <c r="W46" s="111"/>
      <c r="X46" s="111"/>
      <c r="Z46" s="111"/>
      <c r="AA46" s="111"/>
      <c r="AB46" s="111"/>
      <c r="AC46" s="111"/>
    </row>
    <row r="47" spans="1:29">
      <c r="A47" s="111" t="str">
        <f>IF(B47="","",CONCATENATE("GROUP MS 3 / ",SUM(COUNTIF(A$3:A46,"GROUP MS 3*"),1)))</f>
        <v>GROUP MS 3 / 4</v>
      </c>
      <c r="B47" s="111">
        <v>13</v>
      </c>
      <c r="C47" s="111" t="str">
        <f t="shared" si="4"/>
        <v>v</v>
      </c>
      <c r="D47" s="111">
        <v>17</v>
      </c>
      <c r="E47" s="15" t="str">
        <f>IF(B47="","",CONCATENATE(VLOOKUP(B47,'Group Check'!$B:$D,2,FALSE)," v ",VLOOKUP(D47,'Group Check'!$B:$D,2,FALSE)," in Group ",VLOOKUP(B47,'Group Check'!$B:$E,4,FALSE)))</f>
        <v>Beat Matti (Switzerland ) v Lars Olov Backgren (Sweden ) in Group MS 3</v>
      </c>
      <c r="F47" s="15" t="str">
        <f t="shared" si="5"/>
        <v>Sunday 21st April 2024 @ Session  - 3.15pm - 4:45pm on Rink 3</v>
      </c>
      <c r="H47" s="15" t="str">
        <f t="shared" si="6"/>
        <v>Sunday 21st April 2024</v>
      </c>
      <c r="I47" s="134" t="str">
        <f t="shared" si="7"/>
        <v>Session  - 3.15pm - 4:45pm</v>
      </c>
      <c r="J47" s="111">
        <f t="shared" si="8"/>
        <v>3</v>
      </c>
      <c r="M47" s="111"/>
      <c r="N47" s="111"/>
      <c r="O47" s="111"/>
      <c r="P47" s="111"/>
      <c r="Q47" s="111"/>
      <c r="R47" s="111"/>
      <c r="S47" s="111"/>
      <c r="U47" s="111"/>
      <c r="V47" s="111"/>
      <c r="W47" s="111"/>
      <c r="X47" s="111"/>
      <c r="Z47" s="111"/>
      <c r="AA47" s="111"/>
      <c r="AB47" s="111"/>
      <c r="AC47" s="111"/>
    </row>
    <row r="48" spans="1:29">
      <c r="A48" s="111" t="str">
        <f>IF(B48="","",CONCATENATE("GROUP MS 3 / ",SUM(COUNTIF(A$3:A47,"GROUP MS 3*"),1)))</f>
        <v>GROUP MS 3 / 5</v>
      </c>
      <c r="B48" s="111">
        <v>13</v>
      </c>
      <c r="C48" s="111" t="str">
        <f t="shared" si="4"/>
        <v>v</v>
      </c>
      <c r="D48" s="111">
        <v>18</v>
      </c>
      <c r="E48" s="15" t="str">
        <f>IF(B48="","",CONCATENATE(VLOOKUP(B48,'Group Check'!$B:$D,2,FALSE)," v ",VLOOKUP(D48,'Group Check'!$B:$D,2,FALSE)," in Group ",VLOOKUP(B48,'Group Check'!$B:$E,4,FALSE)))</f>
        <v>Beat Matti (Switzerland ) v Maxime Faure  (France) in Group MS 3</v>
      </c>
      <c r="F48" s="15" t="str">
        <f t="shared" si="5"/>
        <v>Monday 22nd April 2024 @ Session 6 - 4:45pm - 6.15pm on Rink 3</v>
      </c>
      <c r="H48" s="15" t="str">
        <f t="shared" si="6"/>
        <v>Monday 22nd April 2024</v>
      </c>
      <c r="I48" s="134" t="str">
        <f t="shared" si="7"/>
        <v>Session 6 - 4:45pm - 6.15pm</v>
      </c>
      <c r="J48" s="111">
        <f t="shared" si="8"/>
        <v>3</v>
      </c>
      <c r="M48" s="111"/>
      <c r="N48" s="111"/>
      <c r="O48" s="111"/>
      <c r="P48" s="111"/>
      <c r="Q48" s="111"/>
      <c r="R48" s="111"/>
      <c r="S48" s="111"/>
      <c r="U48" s="111"/>
      <c r="V48" s="111"/>
      <c r="W48" s="111"/>
      <c r="X48" s="111"/>
      <c r="Z48" s="111"/>
      <c r="AA48" s="111"/>
      <c r="AB48" s="111"/>
      <c r="AC48" s="111"/>
    </row>
    <row r="49" spans="1:29">
      <c r="A49" s="111" t="str">
        <f>IF(B49="","",CONCATENATE("GROUP MS 1 / ",SUM(COUNTIF(A$3:A48,"GROUP MS 1*"),1)))</f>
        <v/>
      </c>
      <c r="C49" s="111" t="str">
        <f t="shared" si="4"/>
        <v/>
      </c>
      <c r="E49" s="15" t="str">
        <f>IF(B49="","",CONCATENATE(VLOOKUP(B49,'Group Check'!$B:$D,2,FALSE)," v ",VLOOKUP(D49,'Group Check'!$B:$D,2,FALSE)," in Group ",VLOOKUP(B49,'Group Check'!$B:$E,4,FALSE)))</f>
        <v/>
      </c>
      <c r="F49" s="15" t="str">
        <f t="shared" si="5"/>
        <v/>
      </c>
      <c r="H49" s="15" t="str">
        <f t="shared" si="6"/>
        <v/>
      </c>
      <c r="I49" s="134" t="str">
        <f t="shared" si="7"/>
        <v/>
      </c>
      <c r="J49" s="111" t="str">
        <f t="shared" si="8"/>
        <v/>
      </c>
      <c r="M49" s="111"/>
      <c r="N49" s="111"/>
      <c r="O49" s="111"/>
      <c r="P49" s="111"/>
      <c r="Q49" s="111"/>
      <c r="R49" s="111"/>
      <c r="S49" s="111"/>
      <c r="U49" s="111"/>
      <c r="V49" s="111"/>
      <c r="W49" s="111"/>
      <c r="X49" s="111"/>
      <c r="Z49" s="111"/>
      <c r="AA49" s="111"/>
      <c r="AB49" s="111"/>
      <c r="AC49" s="111"/>
    </row>
    <row r="50" spans="1:29">
      <c r="A50" s="111" t="str">
        <f>IF(B50="","",CONCATENATE("GROUP MS 3 / ",SUM(COUNTIF(A$3:A49,"GROUP MS 3*"),1)))</f>
        <v>GROUP MS 3 / 6</v>
      </c>
      <c r="B50" s="111">
        <v>14</v>
      </c>
      <c r="C50" s="111" t="str">
        <f t="shared" si="4"/>
        <v>v</v>
      </c>
      <c r="D50" s="111">
        <v>15</v>
      </c>
      <c r="E50" s="15" t="str">
        <f>IF(B50="","",CONCATENATE(VLOOKUP(B50,'Group Check'!$B:$D,2,FALSE)," v ",VLOOKUP(D50,'Group Check'!$B:$D,2,FALSE)," in Group ",VLOOKUP(B50,'Group Check'!$B:$E,4,FALSE)))</f>
        <v>Jason Greenslade (Guernsey ) v Michael Stepney (Scotland) in Group MS 3</v>
      </c>
      <c r="F50" s="15" t="str">
        <f t="shared" si="5"/>
        <v>Sunday 21st April 2024 @ Session 3 - 12.00pm- 1:45pm on Rink 2</v>
      </c>
      <c r="H50" s="15" t="str">
        <f t="shared" si="6"/>
        <v>Sunday 21st April 2024</v>
      </c>
      <c r="I50" s="134" t="str">
        <f t="shared" si="7"/>
        <v>Session 3 - 12.00pm- 1:45pm</v>
      </c>
      <c r="J50" s="111">
        <f t="shared" si="8"/>
        <v>2</v>
      </c>
      <c r="M50" s="111"/>
      <c r="N50" s="111"/>
      <c r="O50" s="111"/>
      <c r="P50" s="111"/>
      <c r="Q50" s="111"/>
      <c r="R50" s="111"/>
      <c r="S50" s="111"/>
      <c r="U50" s="111"/>
      <c r="V50" s="111"/>
      <c r="W50" s="111"/>
      <c r="X50" s="111"/>
      <c r="Z50" s="111"/>
      <c r="AA50" s="111"/>
      <c r="AB50" s="111"/>
      <c r="AC50" s="111"/>
    </row>
    <row r="51" spans="1:29">
      <c r="A51" s="111" t="str">
        <f>IF(B51="","",CONCATENATE("GROUP MS 3 / ",SUM(COUNTIF(A$3:A50,"GROUP MS 3*"),1)))</f>
        <v>GROUP MS 3 / 7</v>
      </c>
      <c r="B51" s="111">
        <v>14</v>
      </c>
      <c r="C51" s="111" t="str">
        <f t="shared" si="4"/>
        <v>v</v>
      </c>
      <c r="D51" s="111">
        <v>16</v>
      </c>
      <c r="E51" s="15" t="str">
        <f>IF(B51="","",CONCATENATE(VLOOKUP(B51,'Group Check'!$B:$D,2,FALSE)," v ",VLOOKUP(D51,'Group Check'!$B:$D,2,FALSE)," in Group ",VLOOKUP(B51,'Group Check'!$B:$E,4,FALSE)))</f>
        <v>Jason Greenslade (Guernsey ) v Carel Aaron Olivier (Namibia) in Group MS 3</v>
      </c>
      <c r="F51" s="15" t="str">
        <f t="shared" si="5"/>
        <v>Thursday 25th April 2024 @ Session 7 - 6.15pm - 7:45pm on Rink 3</v>
      </c>
      <c r="H51" s="15" t="str">
        <f t="shared" si="6"/>
        <v>Thursday 25th April 2024</v>
      </c>
      <c r="I51" s="134" t="str">
        <f t="shared" si="7"/>
        <v>Session 7 - 6.15pm - 7:45pm</v>
      </c>
      <c r="J51" s="111">
        <f t="shared" si="8"/>
        <v>3</v>
      </c>
      <c r="M51" s="111"/>
      <c r="N51" s="111"/>
      <c r="O51" s="111"/>
      <c r="P51" s="111"/>
      <c r="Q51" s="111"/>
      <c r="R51" s="111"/>
      <c r="S51" s="111"/>
      <c r="U51" s="111"/>
      <c r="V51" s="111"/>
      <c r="W51" s="111"/>
      <c r="X51" s="111"/>
      <c r="Z51" s="111"/>
      <c r="AA51" s="111"/>
      <c r="AB51" s="111"/>
      <c r="AC51" s="111"/>
    </row>
    <row r="52" spans="1:29">
      <c r="A52" s="111" t="str">
        <f>IF(B52="","",CONCATENATE("GROUP MS 3 / ",SUM(COUNTIF(A$3:A51,"GROUP MS 3*"),1)))</f>
        <v>GROUP MS 3 / 8</v>
      </c>
      <c r="B52" s="111">
        <v>14</v>
      </c>
      <c r="C52" s="111" t="str">
        <f t="shared" si="4"/>
        <v>v</v>
      </c>
      <c r="D52" s="111">
        <v>17</v>
      </c>
      <c r="E52" s="15" t="str">
        <f>IF(B52="","",CONCATENATE(VLOOKUP(B52,'Group Check'!$B:$D,2,FALSE)," v ",VLOOKUP(D52,'Group Check'!$B:$D,2,FALSE)," in Group ",VLOOKUP(B52,'Group Check'!$B:$E,4,FALSE)))</f>
        <v>Jason Greenslade (Guernsey ) v Lars Olov Backgren (Sweden ) in Group MS 3</v>
      </c>
      <c r="F52" s="15" t="str">
        <f t="shared" si="5"/>
        <v>Monday 22nd April 2024 @ Session 6 - 4:45pm - 6.15pm on Rink 2</v>
      </c>
      <c r="H52" s="15" t="str">
        <f t="shared" si="6"/>
        <v>Monday 22nd April 2024</v>
      </c>
      <c r="I52" s="134" t="str">
        <f t="shared" si="7"/>
        <v>Session 6 - 4:45pm - 6.15pm</v>
      </c>
      <c r="J52" s="111">
        <f t="shared" si="8"/>
        <v>2</v>
      </c>
      <c r="M52" s="111"/>
      <c r="N52" s="111"/>
      <c r="O52" s="111"/>
      <c r="P52" s="111"/>
      <c r="Q52" s="111"/>
      <c r="R52" s="111"/>
      <c r="S52" s="111"/>
      <c r="U52" s="111"/>
      <c r="V52" s="111"/>
      <c r="W52" s="111"/>
      <c r="X52" s="111"/>
      <c r="Z52" s="111"/>
      <c r="AA52" s="111"/>
      <c r="AB52" s="111"/>
      <c r="AC52" s="111"/>
    </row>
    <row r="53" spans="1:29">
      <c r="A53" s="111" t="str">
        <f>IF(B53="","",CONCATENATE("GROUP MS 3 / ",SUM(COUNTIF(A$3:A52,"GROUP MS 3*"),1)))</f>
        <v>GROUP MS 3 / 9</v>
      </c>
      <c r="B53" s="111">
        <v>18</v>
      </c>
      <c r="C53" s="111" t="str">
        <f t="shared" si="4"/>
        <v>v</v>
      </c>
      <c r="D53" s="111">
        <v>14</v>
      </c>
      <c r="E53" s="15" t="str">
        <f>IF(B53="","",CONCATENATE(VLOOKUP(B53,'Group Check'!$B:$D,2,FALSE)," v ",VLOOKUP(D53,'Group Check'!$B:$D,2,FALSE)," in Group ",VLOOKUP(B53,'Group Check'!$B:$E,4,FALSE)))</f>
        <v>Maxime Faure  (France) v Jason Greenslade (Guernsey ) in Group MS 3</v>
      </c>
      <c r="F53" s="15" t="str">
        <f t="shared" si="5"/>
        <v>Wednesday 24th April 2024 @ Session 4 - 1:45pm- 3.15pm on Rink 4</v>
      </c>
      <c r="H53" s="15" t="str">
        <f t="shared" si="6"/>
        <v>Wednesday 24th April 2024</v>
      </c>
      <c r="I53" s="134" t="str">
        <f t="shared" si="7"/>
        <v>Session 4 - 1:45pm- 3.15pm</v>
      </c>
      <c r="J53" s="111">
        <f t="shared" si="8"/>
        <v>4</v>
      </c>
      <c r="M53" s="111"/>
      <c r="N53" s="111"/>
      <c r="O53" s="111"/>
      <c r="P53" s="111"/>
      <c r="Q53" s="111"/>
      <c r="R53" s="111"/>
      <c r="S53" s="111"/>
      <c r="U53" s="111"/>
      <c r="V53" s="111"/>
      <c r="W53" s="111"/>
      <c r="X53" s="111"/>
      <c r="Z53" s="111"/>
      <c r="AA53" s="111"/>
      <c r="AB53" s="111"/>
      <c r="AC53" s="111"/>
    </row>
    <row r="54" spans="1:29">
      <c r="A54" s="111" t="str">
        <f>IF(B54="","",CONCATENATE("GROUP MS 1 / ",SUM(COUNTIF(A$3:A53,"GROUP MS 1*"),1)))</f>
        <v/>
      </c>
      <c r="C54" s="111" t="str">
        <f t="shared" si="4"/>
        <v/>
      </c>
      <c r="E54" s="15" t="str">
        <f>IF(B54="","",CONCATENATE(VLOOKUP(B54,'Group Check'!$B:$D,2,FALSE)," v ",VLOOKUP(D54,'Group Check'!$B:$D,2,FALSE)," in Group ",VLOOKUP(B54,'Group Check'!$B:$E,4,FALSE)))</f>
        <v/>
      </c>
      <c r="F54" s="15" t="str">
        <f t="shared" si="5"/>
        <v/>
      </c>
      <c r="H54" s="15" t="str">
        <f t="shared" si="6"/>
        <v/>
      </c>
      <c r="I54" s="134" t="str">
        <f t="shared" si="7"/>
        <v/>
      </c>
      <c r="J54" s="111" t="str">
        <f t="shared" si="8"/>
        <v/>
      </c>
      <c r="M54" s="111"/>
      <c r="N54" s="111"/>
      <c r="O54" s="111"/>
      <c r="P54" s="111"/>
      <c r="Q54" s="111"/>
      <c r="R54" s="111"/>
      <c r="S54" s="111"/>
      <c r="U54" s="111"/>
      <c r="V54" s="111"/>
      <c r="W54" s="111"/>
      <c r="X54" s="111"/>
      <c r="Z54" s="111"/>
      <c r="AA54" s="111"/>
      <c r="AB54" s="111"/>
      <c r="AC54" s="111"/>
    </row>
    <row r="55" spans="1:29">
      <c r="A55" s="111" t="str">
        <f>IF(B55="","",CONCATENATE("GROUP MS 3 / ",SUM(COUNTIF(A$3:A54,"GROUP MS 3*"),1)))</f>
        <v>GROUP MS 3 / 10</v>
      </c>
      <c r="B55" s="111">
        <v>16</v>
      </c>
      <c r="C55" s="111" t="str">
        <f t="shared" si="4"/>
        <v>v</v>
      </c>
      <c r="D55" s="111">
        <v>15</v>
      </c>
      <c r="E55" s="15" t="str">
        <f>IF(B55="","",CONCATENATE(VLOOKUP(B55,'Group Check'!$B:$D,2,FALSE)," v ",VLOOKUP(D55,'Group Check'!$B:$D,2,FALSE)," in Group ",VLOOKUP(B55,'Group Check'!$B:$E,4,FALSE)))</f>
        <v>Carel Aaron Olivier (Namibia) v Michael Stepney (Scotland) in Group MS 3</v>
      </c>
      <c r="F55" s="15" t="str">
        <f t="shared" si="5"/>
        <v>Monday 22nd April 2024 @ Session 6 - 4:45pm - 6.15pm on Rink 1</v>
      </c>
      <c r="H55" s="15" t="str">
        <f t="shared" si="6"/>
        <v>Monday 22nd April 2024</v>
      </c>
      <c r="I55" s="134" t="str">
        <f t="shared" si="7"/>
        <v>Session 6 - 4:45pm - 6.15pm</v>
      </c>
      <c r="J55" s="111">
        <f t="shared" si="8"/>
        <v>1</v>
      </c>
      <c r="M55" s="111"/>
      <c r="N55" s="111"/>
      <c r="O55" s="111"/>
      <c r="P55" s="111"/>
      <c r="Q55" s="111"/>
      <c r="R55" s="111"/>
      <c r="S55" s="111"/>
      <c r="U55" s="111"/>
      <c r="V55" s="111"/>
      <c r="W55" s="111"/>
      <c r="X55" s="111"/>
      <c r="Z55" s="111"/>
      <c r="AA55" s="111"/>
      <c r="AB55" s="111"/>
      <c r="AC55" s="111"/>
    </row>
    <row r="56" spans="1:29">
      <c r="A56" s="111" t="str">
        <f>IF(B56="","",CONCATENATE("GROUP MS 3 / ",SUM(COUNTIF(A$3:A55,"GROUP MS 3*"),1)))</f>
        <v>GROUP MS 3 / 11</v>
      </c>
      <c r="B56" s="111">
        <v>15</v>
      </c>
      <c r="C56" s="111" t="str">
        <f t="shared" si="4"/>
        <v>v</v>
      </c>
      <c r="D56" s="111">
        <v>17</v>
      </c>
      <c r="E56" s="15" t="str">
        <f>IF(B56="","",CONCATENATE(VLOOKUP(B56,'Group Check'!$B:$D,2,FALSE)," v ",VLOOKUP(D56,'Group Check'!$B:$D,2,FALSE)," in Group ",VLOOKUP(B56,'Group Check'!$B:$E,4,FALSE)))</f>
        <v>Michael Stepney (Scotland) v Lars Olov Backgren (Sweden ) in Group MS 3</v>
      </c>
      <c r="F56" s="15" t="str">
        <f t="shared" si="5"/>
        <v>Wednesday 24th April 2024 @ Session  - 3.15pm - 4:45pm on Rink 6</v>
      </c>
      <c r="H56" s="15" t="str">
        <f t="shared" si="6"/>
        <v>Wednesday 24th April 2024</v>
      </c>
      <c r="I56" s="134" t="str">
        <f t="shared" si="7"/>
        <v>Session  - 3.15pm - 4:45pm</v>
      </c>
      <c r="J56" s="111">
        <f t="shared" si="8"/>
        <v>6</v>
      </c>
      <c r="M56" s="111"/>
      <c r="N56" s="111"/>
      <c r="O56" s="111"/>
      <c r="P56" s="111"/>
      <c r="Q56" s="111"/>
      <c r="R56" s="111"/>
      <c r="S56" s="111"/>
      <c r="U56" s="111"/>
      <c r="V56" s="111"/>
      <c r="W56" s="111"/>
      <c r="X56" s="111"/>
      <c r="Z56" s="111"/>
      <c r="AA56" s="111"/>
      <c r="AB56" s="111"/>
      <c r="AC56" s="111"/>
    </row>
    <row r="57" spans="1:29">
      <c r="A57" s="111" t="str">
        <f>IF(B57="","",CONCATENATE("GROUP MS 3 / ",SUM(COUNTIF(A$3:A56,"GROUP MS 3*"),1)))</f>
        <v>GROUP MS 3 / 12</v>
      </c>
      <c r="B57" s="111">
        <v>18</v>
      </c>
      <c r="C57" s="111" t="str">
        <f t="shared" si="4"/>
        <v>v</v>
      </c>
      <c r="D57" s="111">
        <v>15</v>
      </c>
      <c r="E57" s="15" t="str">
        <f>IF(B57="","",CONCATENATE(VLOOKUP(B57,'Group Check'!$B:$D,2,FALSE)," v ",VLOOKUP(D57,'Group Check'!$B:$D,2,FALSE)," in Group ",VLOOKUP(B57,'Group Check'!$B:$E,4,FALSE)))</f>
        <v>Maxime Faure  (France) v Michael Stepney (Scotland) in Group MS 3</v>
      </c>
      <c r="F57" s="15" t="str">
        <f t="shared" si="5"/>
        <v>Tuesday 23rd April 2024 @ Session 6 - 4:45pm - 6.15pm on Rink 2</v>
      </c>
      <c r="H57" s="15" t="str">
        <f t="shared" si="6"/>
        <v>Tuesday 23rd April 2024</v>
      </c>
      <c r="I57" s="134" t="str">
        <f t="shared" si="7"/>
        <v>Session 6 - 4:45pm - 6.15pm</v>
      </c>
      <c r="J57" s="111">
        <f t="shared" si="8"/>
        <v>2</v>
      </c>
      <c r="M57" s="111"/>
      <c r="N57" s="111"/>
      <c r="O57" s="111"/>
      <c r="P57" s="111"/>
      <c r="Q57" s="111"/>
      <c r="R57" s="111"/>
      <c r="S57" s="111"/>
      <c r="U57" s="111"/>
      <c r="V57" s="111"/>
      <c r="W57" s="111"/>
      <c r="X57" s="111"/>
      <c r="Z57" s="111"/>
      <c r="AA57" s="111"/>
      <c r="AB57" s="111"/>
      <c r="AC57" s="111"/>
    </row>
    <row r="58" spans="1:29">
      <c r="A58" s="111" t="str">
        <f>IF(B58="","",CONCATENATE("GROUP MS 1 / ",SUM(COUNTIF(A$3:A57,"GROUP MS 1*"),1)))</f>
        <v/>
      </c>
      <c r="C58" s="111" t="str">
        <f t="shared" si="4"/>
        <v/>
      </c>
      <c r="E58" s="15" t="str">
        <f>IF(B58="","",CONCATENATE(VLOOKUP(B58,'Group Check'!$B:$D,2,FALSE)," v ",VLOOKUP(D58,'Group Check'!$B:$D,2,FALSE)," in Group ",VLOOKUP(B58,'Group Check'!$B:$E,4,FALSE)))</f>
        <v/>
      </c>
      <c r="F58" s="15" t="str">
        <f t="shared" si="5"/>
        <v/>
      </c>
      <c r="H58" s="15" t="str">
        <f t="shared" si="6"/>
        <v/>
      </c>
      <c r="I58" s="134" t="str">
        <f t="shared" si="7"/>
        <v/>
      </c>
      <c r="J58" s="111" t="str">
        <f t="shared" si="8"/>
        <v/>
      </c>
      <c r="M58" s="111"/>
      <c r="N58" s="111"/>
      <c r="O58" s="111"/>
      <c r="P58" s="111"/>
      <c r="Q58" s="111"/>
      <c r="R58" s="111"/>
      <c r="S58" s="111"/>
      <c r="U58" s="111"/>
      <c r="V58" s="111"/>
      <c r="W58" s="111"/>
      <c r="X58" s="111"/>
      <c r="Z58" s="111"/>
      <c r="AA58" s="111"/>
      <c r="AB58" s="111"/>
      <c r="AC58" s="111"/>
    </row>
    <row r="59" spans="1:29">
      <c r="A59" s="111" t="str">
        <f>IF(B59="","",CONCATENATE("GROUP MS 3 / ",SUM(COUNTIF(A$3:A58,"GROUP MS 3*"),1)))</f>
        <v>GROUP MS 3 / 13</v>
      </c>
      <c r="B59" s="111">
        <v>16</v>
      </c>
      <c r="C59" s="111" t="str">
        <f t="shared" si="4"/>
        <v>v</v>
      </c>
      <c r="D59" s="111">
        <v>17</v>
      </c>
      <c r="E59" s="15" t="str">
        <f>IF(B59="","",CONCATENATE(VLOOKUP(B59,'Group Check'!$B:$D,2,FALSE)," v ",VLOOKUP(D59,'Group Check'!$B:$D,2,FALSE)," in Group ",VLOOKUP(B59,'Group Check'!$B:$E,4,FALSE)))</f>
        <v>Carel Aaron Olivier (Namibia) v Lars Olov Backgren (Sweden ) in Group MS 3</v>
      </c>
      <c r="F59" s="15" t="str">
        <f t="shared" si="5"/>
        <v>Tuesday 23rd April 2024 @ Session 7 - 6.15pm - 7:45pm on Rink 4</v>
      </c>
      <c r="H59" s="15" t="str">
        <f t="shared" si="6"/>
        <v>Tuesday 23rd April 2024</v>
      </c>
      <c r="I59" s="134" t="str">
        <f t="shared" si="7"/>
        <v>Session 7 - 6.15pm - 7:45pm</v>
      </c>
      <c r="J59" s="111">
        <f t="shared" si="8"/>
        <v>4</v>
      </c>
      <c r="M59" s="111"/>
      <c r="N59" s="111"/>
      <c r="O59" s="111"/>
      <c r="P59" s="111"/>
      <c r="Q59" s="111"/>
      <c r="R59" s="111"/>
      <c r="S59" s="111"/>
      <c r="U59" s="111"/>
      <c r="V59" s="111"/>
      <c r="W59" s="111"/>
      <c r="X59" s="111"/>
      <c r="Z59" s="111"/>
      <c r="AA59" s="111"/>
      <c r="AB59" s="111"/>
      <c r="AC59" s="111"/>
    </row>
    <row r="60" spans="1:29">
      <c r="A60" s="111" t="str">
        <f>IF(B60="","",CONCATENATE("GROUP MS 3 / ",SUM(COUNTIF(A$3:A59,"GROUP MS 3*"),1)))</f>
        <v>GROUP MS 3 / 14</v>
      </c>
      <c r="B60" s="111">
        <v>16</v>
      </c>
      <c r="C60" s="111" t="str">
        <f t="shared" si="4"/>
        <v>v</v>
      </c>
      <c r="D60" s="111">
        <v>18</v>
      </c>
      <c r="E60" s="15" t="str">
        <f>IF(B60="","",CONCATENATE(VLOOKUP(B60,'Group Check'!$B:$D,2,FALSE)," v ",VLOOKUP(D60,'Group Check'!$B:$D,2,FALSE)," in Group ",VLOOKUP(B60,'Group Check'!$B:$E,4,FALSE)))</f>
        <v>Carel Aaron Olivier (Namibia) v Maxime Faure  (France) in Group MS 3</v>
      </c>
      <c r="F60" s="15" t="str">
        <f t="shared" si="5"/>
        <v>Sunday 21st April 2024 @ Session 3 - 12.00pm- 1:45pm on Rink 5</v>
      </c>
      <c r="H60" s="15" t="str">
        <f t="shared" si="6"/>
        <v>Sunday 21st April 2024</v>
      </c>
      <c r="I60" s="134" t="str">
        <f t="shared" si="7"/>
        <v>Session 3 - 12.00pm- 1:45pm</v>
      </c>
      <c r="J60" s="111">
        <f t="shared" si="8"/>
        <v>5</v>
      </c>
      <c r="M60" s="111"/>
      <c r="N60" s="111"/>
      <c r="O60" s="111"/>
      <c r="P60" s="111"/>
      <c r="Q60" s="111"/>
      <c r="R60" s="111"/>
      <c r="S60" s="111"/>
      <c r="U60" s="111"/>
      <c r="V60" s="111"/>
      <c r="W60" s="111"/>
      <c r="X60" s="111"/>
      <c r="Z60" s="111"/>
      <c r="AA60" s="111"/>
      <c r="AB60" s="111"/>
      <c r="AC60" s="111"/>
    </row>
    <row r="61" spans="1:29">
      <c r="A61" s="111" t="str">
        <f>IF(B61="","",CONCATENATE("GROUP MS 1 / ",SUM(COUNTIF(A$3:A60,"GROUP MS 1*"),1)))</f>
        <v/>
      </c>
      <c r="C61" s="111" t="str">
        <f t="shared" si="4"/>
        <v/>
      </c>
      <c r="E61" s="15" t="str">
        <f>IF(B61="","",CONCATENATE(VLOOKUP(B61,'Group Check'!$B:$D,2,FALSE)," v ",VLOOKUP(D61,'Group Check'!$B:$D,2,FALSE)," in Group ",VLOOKUP(B61,'Group Check'!$B:$E,4,FALSE)))</f>
        <v/>
      </c>
      <c r="F61" s="15" t="str">
        <f t="shared" si="5"/>
        <v/>
      </c>
      <c r="H61" s="15" t="str">
        <f t="shared" si="6"/>
        <v/>
      </c>
      <c r="I61" s="134" t="str">
        <f t="shared" si="7"/>
        <v/>
      </c>
      <c r="J61" s="111" t="str">
        <f t="shared" si="8"/>
        <v/>
      </c>
      <c r="M61" s="111"/>
      <c r="N61" s="111"/>
      <c r="O61" s="111"/>
      <c r="P61" s="111"/>
      <c r="Q61" s="111"/>
      <c r="R61" s="111"/>
      <c r="S61" s="111"/>
      <c r="U61" s="111"/>
      <c r="V61" s="111"/>
      <c r="W61" s="111"/>
      <c r="X61" s="111"/>
      <c r="Z61" s="111"/>
      <c r="AA61" s="111"/>
      <c r="AB61" s="111"/>
      <c r="AC61" s="111"/>
    </row>
    <row r="62" spans="1:29">
      <c r="A62" s="111" t="str">
        <f>IF(B62="","",CONCATENATE("GROUP MS 3 / ",SUM(COUNTIF(A$3:A61,"GROUP MS 3*"),1)))</f>
        <v>GROUP MS 3 / 15</v>
      </c>
      <c r="B62" s="111">
        <v>18</v>
      </c>
      <c r="C62" s="111" t="str">
        <f t="shared" si="4"/>
        <v>v</v>
      </c>
      <c r="D62" s="111">
        <v>17</v>
      </c>
      <c r="E62" s="15" t="str">
        <f>IF(B62="","",CONCATENATE(VLOOKUP(B62,'Group Check'!$B:$D,2,FALSE)," v ",VLOOKUP(D62,'Group Check'!$B:$D,2,FALSE)," in Group ",VLOOKUP(B62,'Group Check'!$B:$E,4,FALSE)))</f>
        <v>Maxime Faure  (France) v Lars Olov Backgren (Sweden ) in Group MS 3</v>
      </c>
      <c r="F62" s="15" t="str">
        <f t="shared" si="5"/>
        <v>Thursday 25th April 2024 @ Session 7 - 6.15pm - 7:45pm on Rink 2</v>
      </c>
      <c r="H62" s="15" t="str">
        <f t="shared" si="6"/>
        <v>Thursday 25th April 2024</v>
      </c>
      <c r="I62" s="134" t="str">
        <f t="shared" si="7"/>
        <v>Session 7 - 6.15pm - 7:45pm</v>
      </c>
      <c r="J62" s="111">
        <f t="shared" si="8"/>
        <v>2</v>
      </c>
      <c r="M62" s="111"/>
      <c r="N62" s="111"/>
      <c r="O62" s="111"/>
      <c r="P62" s="111"/>
      <c r="Q62" s="111"/>
      <c r="R62" s="111"/>
      <c r="S62" s="111"/>
      <c r="U62" s="111"/>
      <c r="V62" s="111"/>
      <c r="W62" s="111"/>
      <c r="X62" s="111"/>
      <c r="Z62" s="111"/>
      <c r="AA62" s="111"/>
      <c r="AB62" s="111"/>
      <c r="AC62" s="111"/>
    </row>
    <row r="63" spans="1:29">
      <c r="A63" s="111" t="str">
        <f>IF(B63="","",CONCATENATE("GROUP MS 1 / ",SUM(COUNTIF(A$3:A62,"GROUP MS 1*"),1)))</f>
        <v/>
      </c>
      <c r="C63" s="111" t="str">
        <f t="shared" si="4"/>
        <v/>
      </c>
      <c r="E63" s="15" t="str">
        <f>IF(B63="","",CONCATENATE(VLOOKUP(B63,'Group Check'!$B:$D,2,FALSE)," v ",VLOOKUP(D63,'Group Check'!$B:$D,2,FALSE)," in Group ",VLOOKUP(B63,'Group Check'!$B:$E,4,FALSE)))</f>
        <v/>
      </c>
      <c r="F63" s="15" t="str">
        <f t="shared" si="5"/>
        <v/>
      </c>
      <c r="H63" s="15" t="str">
        <f t="shared" si="6"/>
        <v/>
      </c>
      <c r="I63" s="134" t="str">
        <f t="shared" si="7"/>
        <v/>
      </c>
      <c r="J63" s="111" t="str">
        <f t="shared" si="8"/>
        <v/>
      </c>
      <c r="M63" s="111"/>
      <c r="N63" s="111"/>
      <c r="O63" s="111"/>
      <c r="P63" s="111"/>
      <c r="Q63" s="111"/>
      <c r="R63" s="111"/>
      <c r="S63" s="111"/>
      <c r="U63" s="111"/>
      <c r="V63" s="111"/>
      <c r="W63" s="111"/>
      <c r="X63" s="111"/>
      <c r="Z63" s="111"/>
      <c r="AA63" s="111"/>
      <c r="AB63" s="111"/>
      <c r="AC63" s="111"/>
    </row>
    <row r="64" spans="1:29">
      <c r="A64" s="111" t="str">
        <f>IF(B64="","",CONCATENATE("GROUP MS 4 / ",SUM(COUNTIF(A$3:A63,"GROUP MS 4*"),1)))</f>
        <v>GROUP MS 4 / 1</v>
      </c>
      <c r="B64" s="111">
        <v>19</v>
      </c>
      <c r="C64" s="111" t="str">
        <f t="shared" si="4"/>
        <v>v</v>
      </c>
      <c r="D64" s="111">
        <v>20</v>
      </c>
      <c r="E64" s="15" t="str">
        <f>IF(B64="","",CONCATENATE(VLOOKUP(B64,'Group Check'!$B:$D,2,FALSE)," v ",VLOOKUP(D64,'Group Check'!$B:$D,2,FALSE)," in Group ",VLOOKUP(B64,'Group Check'!$B:$E,4,FALSE)))</f>
        <v>Clive McGreal (Isle Of Man) v Hisaharu Satou (Japan ) in Group MS 4</v>
      </c>
      <c r="F64" s="15" t="str">
        <f t="shared" si="5"/>
        <v>Tuesday 23rd April 2024 @ Session  - 3.15pm - 4:45pm on Rink 6</v>
      </c>
      <c r="H64" s="15" t="str">
        <f t="shared" si="6"/>
        <v>Tuesday 23rd April 2024</v>
      </c>
      <c r="I64" s="134" t="str">
        <f t="shared" si="7"/>
        <v>Session  - 3.15pm - 4:45pm</v>
      </c>
      <c r="J64" s="111">
        <f t="shared" si="8"/>
        <v>6</v>
      </c>
      <c r="M64" s="111"/>
      <c r="N64" s="111"/>
      <c r="O64" s="111"/>
      <c r="P64" s="111"/>
      <c r="Q64" s="111"/>
      <c r="R64" s="111"/>
      <c r="S64" s="111"/>
      <c r="U64" s="111"/>
      <c r="V64" s="111"/>
      <c r="W64" s="111"/>
      <c r="X64" s="111"/>
      <c r="Z64" s="111"/>
      <c r="AA64" s="111"/>
      <c r="AB64" s="111"/>
      <c r="AC64" s="111"/>
    </row>
    <row r="65" spans="1:29">
      <c r="A65" s="111" t="str">
        <f>IF(B65="","",CONCATENATE("GROUP MS 4 / ",SUM(COUNTIF(A$3:A64,"GROUP MS 4*"),1)))</f>
        <v>GROUP MS 4 / 2</v>
      </c>
      <c r="B65" s="111">
        <v>21</v>
      </c>
      <c r="C65" s="111" t="str">
        <f t="shared" si="4"/>
        <v>v</v>
      </c>
      <c r="D65" s="111">
        <v>19</v>
      </c>
      <c r="E65" s="15" t="str">
        <f>IF(B65="","",CONCATENATE(VLOOKUP(B65,'Group Check'!$B:$D,2,FALSE)," v ",VLOOKUP(D65,'Group Check'!$B:$D,2,FALSE)," in Group ",VLOOKUP(B65,'Group Check'!$B:$E,4,FALSE)))</f>
        <v>Shannon McIlroy (New Zealand) v Clive McGreal (Isle Of Man) in Group MS 4</v>
      </c>
      <c r="F65" s="15" t="str">
        <f t="shared" si="5"/>
        <v>Thursday 25th April 2024 @ Session  - 3.15pm - 4:45pm on Rink 6</v>
      </c>
      <c r="H65" s="15" t="str">
        <f t="shared" si="6"/>
        <v>Thursday 25th April 2024</v>
      </c>
      <c r="I65" s="134" t="str">
        <f t="shared" si="7"/>
        <v>Session  - 3.15pm - 4:45pm</v>
      </c>
      <c r="J65" s="111">
        <f t="shared" si="8"/>
        <v>6</v>
      </c>
      <c r="M65" s="111"/>
      <c r="N65" s="111"/>
      <c r="O65" s="111"/>
      <c r="P65" s="111"/>
      <c r="Q65" s="111"/>
      <c r="R65" s="111"/>
      <c r="S65" s="111"/>
      <c r="U65" s="111"/>
      <c r="V65" s="111"/>
      <c r="W65" s="111"/>
      <c r="X65" s="111"/>
      <c r="Z65" s="111"/>
      <c r="AA65" s="111"/>
      <c r="AB65" s="111"/>
      <c r="AC65" s="111"/>
    </row>
    <row r="66" spans="1:29">
      <c r="C66" s="111" t="str">
        <f t="shared" si="4"/>
        <v/>
      </c>
      <c r="I66" s="134"/>
      <c r="M66" s="111"/>
      <c r="N66" s="111"/>
      <c r="O66" s="111"/>
      <c r="P66" s="111"/>
      <c r="Q66" s="111"/>
      <c r="R66" s="111"/>
      <c r="S66" s="111"/>
      <c r="U66" s="111"/>
      <c r="V66" s="111"/>
      <c r="W66" s="111"/>
      <c r="X66" s="111"/>
      <c r="Z66" s="111"/>
      <c r="AA66" s="111"/>
      <c r="AB66" s="111"/>
      <c r="AC66" s="111"/>
    </row>
    <row r="67" spans="1:29">
      <c r="A67" s="111" t="str">
        <f>IF(B67="","",CONCATENATE("GROUP MS 4 / ",SUM(COUNTIF(A$3:A66,"GROUP MS 4*"),1)))</f>
        <v>GROUP MS 4 / 3</v>
      </c>
      <c r="B67" s="111">
        <v>19</v>
      </c>
      <c r="C67" s="111" t="str">
        <f t="shared" si="4"/>
        <v>v</v>
      </c>
      <c r="D67" s="111">
        <v>23</v>
      </c>
      <c r="E67" s="15" t="str">
        <f>IF(B67="","",CONCATENATE(VLOOKUP(B67,'Group Check'!$B:$D,2,FALSE)," v ",VLOOKUP(D67,'Group Check'!$B:$D,2,FALSE)," in Group ",VLOOKUP(B67,'Group Check'!$B:$E,4,FALSE)))</f>
        <v>Clive McGreal (Isle Of Man) v Gabor Foti (Hungary) in Group MS 4</v>
      </c>
      <c r="F67" s="15" t="str">
        <f>IF(E67="","",CONCATENATE(TEXT(H67,"dd/mm/yyyy")," @ ",TEXT(I67,"h:mm (am/pm)")," on Rink ",J67))</f>
        <v>Sunday 21st April 2024 @ Session  - 3.15pm - 4:45pm on Rink 5</v>
      </c>
      <c r="H67" s="15" t="str">
        <f>IF(E67="","",VLOOKUP(A67,Timings_Sheet,4,FALSE))</f>
        <v>Sunday 21st April 2024</v>
      </c>
      <c r="I67" s="134" t="str">
        <f>IF(E67="","",VLOOKUP(A67,Timings_Sheet,5,FALSE))</f>
        <v>Session  - 3.15pm - 4:45pm</v>
      </c>
      <c r="J67" s="111">
        <f>IF(E67="","",VLOOKUP(A67,Timings_Sheet,6,FALSE))</f>
        <v>5</v>
      </c>
      <c r="M67" s="111"/>
      <c r="N67" s="111"/>
      <c r="O67" s="111"/>
      <c r="P67" s="111"/>
      <c r="Q67" s="111"/>
      <c r="R67" s="111"/>
      <c r="S67" s="111"/>
      <c r="U67" s="111"/>
      <c r="V67" s="111"/>
      <c r="W67" s="111"/>
      <c r="X67" s="111"/>
      <c r="Z67" s="111"/>
      <c r="AA67" s="111"/>
      <c r="AB67" s="111"/>
      <c r="AC67" s="111"/>
    </row>
    <row r="68" spans="1:29">
      <c r="A68" s="111" t="str">
        <f>IF(B68="","",CONCATENATE("GROUP MS 4 / ",SUM(COUNTIF(A$3:A67,"GROUP MS 4*"),1)))</f>
        <v>GROUP MS 4 / 4</v>
      </c>
      <c r="B68" s="111">
        <v>19</v>
      </c>
      <c r="C68" s="111" t="str">
        <f t="shared" si="4"/>
        <v>v</v>
      </c>
      <c r="D68" s="111">
        <v>24</v>
      </c>
      <c r="E68" s="15" t="str">
        <f>IF(B68="","",CONCATENATE(VLOOKUP(B68,'Group Check'!$B:$D,2,FALSE)," v ",VLOOKUP(D68,'Group Check'!$B:$D,2,FALSE)," in Group ",VLOOKUP(B68,'Group Check'!$B:$E,4,FALSE)))</f>
        <v>Clive McGreal (Isle Of Man) v Kristian Crocker (Wales) in Group MS 4</v>
      </c>
      <c r="F68" s="15" t="str">
        <f>IF(E68="","",CONCATENATE(TEXT(H68,"dd/mm/yyyy")," @ ",TEXT(I68,"h:mm (am/pm)")," on Rink ",J68))</f>
        <v>Monday 22nd April 2024 @ Session 7 - 6.15pm - 7:45pm on Rink 4</v>
      </c>
      <c r="H68" s="15" t="str">
        <f>IF(E68="","",VLOOKUP(A68,Timings_Sheet,4,FALSE))</f>
        <v>Monday 22nd April 2024</v>
      </c>
      <c r="I68" s="134" t="str">
        <f>IF(E68="","",VLOOKUP(A68,Timings_Sheet,5,FALSE))</f>
        <v>Session 7 - 6.15pm - 7:45pm</v>
      </c>
      <c r="J68" s="111">
        <f>IF(E68="","",VLOOKUP(A68,Timings_Sheet,6,FALSE))</f>
        <v>4</v>
      </c>
      <c r="M68" s="111"/>
      <c r="N68" s="111"/>
      <c r="O68" s="111"/>
      <c r="P68" s="111"/>
      <c r="Q68" s="111"/>
      <c r="R68" s="111"/>
      <c r="S68" s="111"/>
      <c r="U68" s="111"/>
      <c r="V68" s="111"/>
      <c r="W68" s="111"/>
      <c r="X68" s="111"/>
      <c r="Z68" s="111"/>
      <c r="AA68" s="111"/>
      <c r="AB68" s="111"/>
      <c r="AC68" s="111"/>
    </row>
    <row r="69" spans="1:29">
      <c r="A69" s="111" t="str">
        <f>IF(B69="","",CONCATENATE("GROUP MS 1 / ",SUM(COUNTIF(A$3:A68,"GROUP MS 1*"),1)))</f>
        <v/>
      </c>
      <c r="C69" s="111" t="str">
        <f t="shared" ref="C69:C132" si="9">IF(A69="","","v")</f>
        <v/>
      </c>
      <c r="E69" s="15" t="str">
        <f>IF(B69="","",CONCATENATE(VLOOKUP(B69,'Group Check'!$B:$D,2,FALSE)," v ",VLOOKUP(D69,'Group Check'!$B:$D,2,FALSE)," in Group ",VLOOKUP(B69,'Group Check'!$B:$E,4,FALSE)))</f>
        <v/>
      </c>
      <c r="F69" s="15" t="str">
        <f>IF(E69="","",CONCATENATE(TEXT(H69,"dd/mm/yyyy")," @ ",TEXT(I69,"h:mm (am/pm)")," on Rink ",J69))</f>
        <v/>
      </c>
      <c r="H69" s="15" t="str">
        <f>IF(E69="","",VLOOKUP(A69,Timings_Sheet,4,FALSE))</f>
        <v/>
      </c>
      <c r="I69" s="134" t="str">
        <f>IF(E69="","",VLOOKUP(A69,Timings_Sheet,5,FALSE))</f>
        <v/>
      </c>
      <c r="J69" s="111" t="str">
        <f>IF(E69="","",VLOOKUP(A69,Timings_Sheet,6,FALSE))</f>
        <v/>
      </c>
      <c r="M69" s="111"/>
      <c r="N69" s="111"/>
      <c r="O69" s="111"/>
      <c r="P69" s="111"/>
      <c r="Q69" s="111"/>
      <c r="R69" s="111"/>
      <c r="S69" s="111"/>
      <c r="U69" s="111"/>
      <c r="V69" s="111"/>
      <c r="W69" s="111"/>
      <c r="X69" s="111"/>
      <c r="Z69" s="111"/>
      <c r="AA69" s="111"/>
      <c r="AB69" s="111"/>
      <c r="AC69" s="111"/>
    </row>
    <row r="70" spans="1:29">
      <c r="A70" s="111" t="str">
        <f>IF(B70="","",CONCATENATE("GROUP MS 4 / ",SUM(COUNTIF(A$3:A69,"GROUP MS 4*"),1)))</f>
        <v>GROUP MS 4 / 5</v>
      </c>
      <c r="B70" s="111">
        <v>20</v>
      </c>
      <c r="C70" s="111" t="str">
        <f t="shared" si="9"/>
        <v>v</v>
      </c>
      <c r="D70" s="111">
        <v>21</v>
      </c>
      <c r="E70" s="15" t="str">
        <f>IF(B70="","",CONCATENATE(VLOOKUP(B70,'Group Check'!$B:$D,2,FALSE)," v ",VLOOKUP(D70,'Group Check'!$B:$D,2,FALSE)," in Group ",VLOOKUP(B70,'Group Check'!$B:$E,4,FALSE)))</f>
        <v>Hisaharu Satou (Japan ) v Shannon McIlroy (New Zealand) in Group MS 4</v>
      </c>
      <c r="F70" s="15" t="str">
        <f>IF(E70="","",CONCATENATE(TEXT(H70,"dd/mm/yyyy")," @ ",TEXT(I70,"h:mm (am/pm)")," on Rink ",J70))</f>
        <v>Sunday 21st April 2024 @ Session 4 - 1:45pm- 3.15pm on Rink 5</v>
      </c>
      <c r="H70" s="15" t="str">
        <f>IF(E70="","",VLOOKUP(A70,Timings_Sheet,4,FALSE))</f>
        <v>Sunday 21st April 2024</v>
      </c>
      <c r="I70" s="134" t="str">
        <f>IF(E70="","",VLOOKUP(A70,Timings_Sheet,5,FALSE))</f>
        <v>Session 4 - 1:45pm- 3.15pm</v>
      </c>
      <c r="J70" s="111">
        <f>IF(E70="","",VLOOKUP(A70,Timings_Sheet,6,FALSE))</f>
        <v>5</v>
      </c>
      <c r="M70" s="111"/>
      <c r="N70" s="111"/>
      <c r="O70" s="111"/>
      <c r="P70" s="111"/>
      <c r="Q70" s="111"/>
      <c r="R70" s="111"/>
      <c r="S70" s="111"/>
      <c r="U70" s="111"/>
      <c r="V70" s="111"/>
      <c r="W70" s="111"/>
      <c r="X70" s="111"/>
      <c r="Z70" s="111"/>
      <c r="AA70" s="111"/>
      <c r="AB70" s="111"/>
      <c r="AC70" s="111"/>
    </row>
    <row r="71" spans="1:29">
      <c r="C71" s="111" t="str">
        <f t="shared" si="9"/>
        <v/>
      </c>
      <c r="I71" s="134"/>
      <c r="M71" s="111"/>
      <c r="N71" s="111"/>
      <c r="O71" s="111"/>
      <c r="P71" s="111"/>
      <c r="Q71" s="111"/>
      <c r="R71" s="111"/>
      <c r="S71" s="111"/>
      <c r="U71" s="111"/>
      <c r="V71" s="111"/>
      <c r="W71" s="111"/>
      <c r="X71" s="111"/>
      <c r="Z71" s="111"/>
      <c r="AA71" s="111"/>
      <c r="AB71" s="111"/>
      <c r="AC71" s="111"/>
    </row>
    <row r="72" spans="1:29">
      <c r="A72" s="111" t="str">
        <f>IF(B72="","",CONCATENATE("GROUP MS 4 / ",SUM(COUNTIF(A$3:A71,"GROUP MS 4*"),1)))</f>
        <v>GROUP MS 4 / 6</v>
      </c>
      <c r="B72" s="111">
        <v>20</v>
      </c>
      <c r="C72" s="111" t="str">
        <f t="shared" si="9"/>
        <v>v</v>
      </c>
      <c r="D72" s="111">
        <v>23</v>
      </c>
      <c r="E72" s="15" t="str">
        <f>IF(B72="","",CONCATENATE(VLOOKUP(B72,'Group Check'!$B:$D,2,FALSE)," v ",VLOOKUP(D72,'Group Check'!$B:$D,2,FALSE)," in Group ",VLOOKUP(B72,'Group Check'!$B:$E,4,FALSE)))</f>
        <v>Hisaharu Satou (Japan ) v Gabor Foti (Hungary) in Group MS 4</v>
      </c>
      <c r="F72" s="15" t="str">
        <f>IF(E72="","",CONCATENATE(TEXT(H72,"dd/mm/yyyy")," @ ",TEXT(I72,"h:mm (am/pm)")," on Rink ",J72))</f>
        <v>Monday 22nd April 2024 @ Session 7 - 6.15pm - 7:45pm on Rink 2</v>
      </c>
      <c r="H72" s="15" t="str">
        <f>IF(E72="","",VLOOKUP(A72,Timings_Sheet,4,FALSE))</f>
        <v>Monday 22nd April 2024</v>
      </c>
      <c r="I72" s="134" t="str">
        <f>IF(E72="","",VLOOKUP(A72,Timings_Sheet,5,FALSE))</f>
        <v>Session 7 - 6.15pm - 7:45pm</v>
      </c>
      <c r="J72" s="111">
        <f>IF(E72="","",VLOOKUP(A72,Timings_Sheet,6,FALSE))</f>
        <v>2</v>
      </c>
      <c r="M72" s="111"/>
      <c r="N72" s="111"/>
      <c r="O72" s="111"/>
      <c r="P72" s="111"/>
      <c r="Q72" s="111"/>
      <c r="R72" s="111"/>
      <c r="S72" s="111"/>
      <c r="U72" s="111"/>
      <c r="V72" s="111"/>
      <c r="W72" s="111"/>
      <c r="X72" s="111"/>
      <c r="Z72" s="111"/>
      <c r="AA72" s="111"/>
      <c r="AB72" s="111"/>
      <c r="AC72" s="111"/>
    </row>
    <row r="73" spans="1:29">
      <c r="A73" s="111" t="str">
        <f>IF(B73="","",CONCATENATE("GROUP MS 4 / ",SUM(COUNTIF(A$3:A72,"GROUP MS 4*"),1)))</f>
        <v>GROUP MS 4 / 7</v>
      </c>
      <c r="B73" s="111">
        <v>24</v>
      </c>
      <c r="C73" s="111" t="str">
        <f t="shared" si="9"/>
        <v>v</v>
      </c>
      <c r="D73" s="111">
        <v>20</v>
      </c>
      <c r="E73" s="15" t="str">
        <f>IF(B73="","",CONCATENATE(VLOOKUP(B73,'Group Check'!$B:$D,2,FALSE)," v ",VLOOKUP(D73,'Group Check'!$B:$D,2,FALSE)," in Group ",VLOOKUP(B73,'Group Check'!$B:$E,4,FALSE)))</f>
        <v>Kristian Crocker (Wales) v Hisaharu Satou (Japan ) in Group MS 4</v>
      </c>
      <c r="F73" s="15" t="str">
        <f>IF(E73="","",CONCATENATE(TEXT(H73,"dd/mm/yyyy")," @ ",TEXT(I73,"h:mm (am/pm)")," on Rink ",J73))</f>
        <v>Wednesday 24th April 2024 @ Session  - 3.15pm - 4:45pm on Rink 4</v>
      </c>
      <c r="H73" s="15" t="str">
        <f>IF(E73="","",VLOOKUP(A73,Timings_Sheet,4,FALSE))</f>
        <v>Wednesday 24th April 2024</v>
      </c>
      <c r="I73" s="134" t="str">
        <f>IF(E73="","",VLOOKUP(A73,Timings_Sheet,5,FALSE))</f>
        <v>Session  - 3.15pm - 4:45pm</v>
      </c>
      <c r="J73" s="111">
        <f>IF(E73="","",VLOOKUP(A73,Timings_Sheet,6,FALSE))</f>
        <v>4</v>
      </c>
      <c r="M73" s="111"/>
      <c r="N73" s="111"/>
      <c r="O73" s="111"/>
      <c r="P73" s="111"/>
      <c r="Q73" s="111"/>
      <c r="R73" s="111"/>
      <c r="S73" s="111"/>
      <c r="U73" s="111"/>
      <c r="V73" s="111"/>
      <c r="W73" s="111"/>
      <c r="X73" s="111"/>
      <c r="Z73" s="111"/>
      <c r="AA73" s="111"/>
      <c r="AB73" s="111"/>
      <c r="AC73" s="111"/>
    </row>
    <row r="74" spans="1:29">
      <c r="A74" s="111" t="str">
        <f>IF(B74="","",CONCATENATE("GROUP MS 1 / ",SUM(COUNTIF(A$3:A73,"GROUP MS 1*"),1)))</f>
        <v/>
      </c>
      <c r="C74" s="111" t="str">
        <f t="shared" si="9"/>
        <v/>
      </c>
      <c r="E74" s="15" t="str">
        <f>IF(B74="","",CONCATENATE(VLOOKUP(B74,'Group Check'!$B:$D,2,FALSE)," v ",VLOOKUP(D74,'Group Check'!$B:$D,2,FALSE)," in Group ",VLOOKUP(B74,'Group Check'!$B:$E,4,FALSE)))</f>
        <v/>
      </c>
      <c r="F74" s="15" t="str">
        <f>IF(E74="","",CONCATENATE(TEXT(H74,"dd/mm/yyyy")," @ ",TEXT(I74,"h:mm (am/pm)")," on Rink ",J74))</f>
        <v/>
      </c>
      <c r="H74" s="15" t="str">
        <f>IF(E74="","",VLOOKUP(A74,Timings_Sheet,4,FALSE))</f>
        <v/>
      </c>
      <c r="I74" s="134" t="str">
        <f>IF(E74="","",VLOOKUP(A74,Timings_Sheet,5,FALSE))</f>
        <v/>
      </c>
      <c r="J74" s="111" t="str">
        <f>IF(E74="","",VLOOKUP(A74,Timings_Sheet,6,FALSE))</f>
        <v/>
      </c>
      <c r="M74" s="111"/>
      <c r="N74" s="111"/>
      <c r="O74" s="111"/>
      <c r="P74" s="111"/>
      <c r="Q74" s="111"/>
      <c r="R74" s="111"/>
      <c r="S74" s="111"/>
      <c r="U74" s="111"/>
      <c r="V74" s="111"/>
      <c r="W74" s="111"/>
      <c r="X74" s="111"/>
      <c r="Z74" s="111"/>
      <c r="AA74" s="111"/>
      <c r="AB74" s="111"/>
      <c r="AC74" s="111"/>
    </row>
    <row r="75" spans="1:29">
      <c r="C75" s="111" t="str">
        <f t="shared" si="9"/>
        <v/>
      </c>
      <c r="I75" s="134"/>
      <c r="M75" s="111"/>
      <c r="N75" s="111"/>
      <c r="O75" s="111"/>
      <c r="P75" s="111"/>
      <c r="Q75" s="111"/>
      <c r="R75" s="111"/>
      <c r="S75" s="111"/>
      <c r="U75" s="111"/>
      <c r="V75" s="111"/>
      <c r="W75" s="111"/>
      <c r="X75" s="111"/>
      <c r="Z75" s="111"/>
      <c r="AA75" s="111"/>
      <c r="AB75" s="111"/>
      <c r="AC75" s="111"/>
    </row>
    <row r="76" spans="1:29">
      <c r="A76" s="111" t="str">
        <f>IF(B76="","",CONCATENATE("GROUP MS 4 / ",SUM(COUNTIF(A$3:A75,"GROUP MS 4*"),1)))</f>
        <v>GROUP MS 4 / 8</v>
      </c>
      <c r="B76" s="111">
        <v>21</v>
      </c>
      <c r="C76" s="111" t="str">
        <f t="shared" si="9"/>
        <v>v</v>
      </c>
      <c r="D76" s="111">
        <v>23</v>
      </c>
      <c r="E76" s="15" t="str">
        <f>IF(B76="","",CONCATENATE(VLOOKUP(B76,'Group Check'!$B:$D,2,FALSE)," v ",VLOOKUP(D76,'Group Check'!$B:$D,2,FALSE)," in Group ",VLOOKUP(B76,'Group Check'!$B:$E,4,FALSE)))</f>
        <v>Shannon McIlroy (New Zealand) v Gabor Foti (Hungary) in Group MS 4</v>
      </c>
      <c r="F76" s="15" t="str">
        <f>IF(E76="","",CONCATENATE(TEXT(H76,"dd/mm/yyyy")," @ ",TEXT(I76,"h:mm (am/pm)")," on Rink ",J76))</f>
        <v>Wednesday 24th April 2024 @ Session 3 - 12.00pm- 1:45pm on Rink 6</v>
      </c>
      <c r="H76" s="15" t="str">
        <f>IF(E76="","",VLOOKUP(A76,Timings_Sheet,4,FALSE))</f>
        <v>Wednesday 24th April 2024</v>
      </c>
      <c r="I76" s="134" t="str">
        <f>IF(E76="","",VLOOKUP(A76,Timings_Sheet,5,FALSE))</f>
        <v>Session 3 - 12.00pm- 1:45pm</v>
      </c>
      <c r="J76" s="111">
        <f>IF(E76="","",VLOOKUP(A76,Timings_Sheet,6,FALSE))</f>
        <v>6</v>
      </c>
      <c r="M76" s="111"/>
      <c r="N76" s="111"/>
      <c r="O76" s="111"/>
      <c r="P76" s="111"/>
      <c r="Q76" s="111"/>
      <c r="R76" s="111"/>
      <c r="S76" s="111"/>
      <c r="U76" s="111"/>
      <c r="V76" s="111"/>
      <c r="W76" s="111"/>
      <c r="X76" s="111"/>
      <c r="Z76" s="111"/>
      <c r="AA76" s="111"/>
      <c r="AB76" s="111"/>
      <c r="AC76" s="111"/>
    </row>
    <row r="77" spans="1:29">
      <c r="A77" s="111" t="str">
        <f>IF(B77="","",CONCATENATE("GROUP MS 4 / ",SUM(COUNTIF(A$3:A76,"GROUP MS 4*"),1)))</f>
        <v>GROUP MS 4 / 9</v>
      </c>
      <c r="B77" s="111">
        <v>24</v>
      </c>
      <c r="C77" s="111" t="str">
        <f t="shared" si="9"/>
        <v>v</v>
      </c>
      <c r="D77" s="111">
        <v>21</v>
      </c>
      <c r="E77" s="15" t="str">
        <f>IF(B77="","",CONCATENATE(VLOOKUP(B77,'Group Check'!$B:$D,2,FALSE)," v ",VLOOKUP(D77,'Group Check'!$B:$D,2,FALSE)," in Group ",VLOOKUP(B77,'Group Check'!$B:$E,4,FALSE)))</f>
        <v>Kristian Crocker (Wales) v Shannon McIlroy (New Zealand) in Group MS 4</v>
      </c>
      <c r="F77" s="15" t="str">
        <f>IF(E77="","",CONCATENATE(TEXT(H77,"dd/mm/yyyy")," @ ",TEXT(I77,"h:mm (am/pm)")," on Rink ",J77))</f>
        <v>Tuesday 23rd April 2024 @ Session  - 3.15pm - 4:45pm on Rink 5</v>
      </c>
      <c r="H77" s="15" t="str">
        <f>IF(E77="","",VLOOKUP(A77,Timings_Sheet,4,FALSE))</f>
        <v>Tuesday 23rd April 2024</v>
      </c>
      <c r="I77" s="134" t="str">
        <f>IF(E77="","",VLOOKUP(A77,Timings_Sheet,5,FALSE))</f>
        <v>Session  - 3.15pm - 4:45pm</v>
      </c>
      <c r="J77" s="111">
        <f>IF(E77="","",VLOOKUP(A77,Timings_Sheet,6,FALSE))</f>
        <v>5</v>
      </c>
      <c r="M77" s="111"/>
      <c r="N77" s="111"/>
      <c r="O77" s="111"/>
      <c r="P77" s="111"/>
      <c r="Q77" s="111"/>
      <c r="R77" s="111"/>
      <c r="S77" s="111"/>
      <c r="U77" s="111"/>
      <c r="V77" s="111"/>
      <c r="W77" s="111"/>
      <c r="X77" s="111"/>
      <c r="Z77" s="111"/>
      <c r="AA77" s="111"/>
      <c r="AB77" s="111"/>
      <c r="AC77" s="111"/>
    </row>
    <row r="78" spans="1:29">
      <c r="A78" s="111" t="str">
        <f>IF(B78="","",CONCATENATE("GROUP MS 1 / ",SUM(COUNTIF(A$3:A77,"GROUP MS 1*"),1)))</f>
        <v/>
      </c>
      <c r="C78" s="111" t="str">
        <f t="shared" si="9"/>
        <v/>
      </c>
      <c r="E78" s="15" t="str">
        <f>IF(B78="","",CONCATENATE(VLOOKUP(B78,'Group Check'!$B:$D,2,FALSE)," v ",VLOOKUP(D78,'Group Check'!$B:$D,2,FALSE)," in Group ",VLOOKUP(B78,'Group Check'!$B:$E,4,FALSE)))</f>
        <v/>
      </c>
      <c r="F78" s="15" t="str">
        <f>IF(E78="","",CONCATENATE(TEXT(H78,"dd/mm/yyyy")," @ ",TEXT(I78,"h:mm (am/pm)")," on Rink ",J78))</f>
        <v/>
      </c>
      <c r="H78" s="15" t="str">
        <f>IF(E78="","",VLOOKUP(A78,Timings_Sheet,4,FALSE))</f>
        <v/>
      </c>
      <c r="I78" s="134" t="str">
        <f>IF(E78="","",VLOOKUP(A78,Timings_Sheet,5,FALSE))</f>
        <v/>
      </c>
      <c r="J78" s="111" t="str">
        <f>IF(E78="","",VLOOKUP(A78,Timings_Sheet,6,FALSE))</f>
        <v/>
      </c>
      <c r="M78" s="111"/>
      <c r="N78" s="111"/>
      <c r="O78" s="111"/>
      <c r="P78" s="111"/>
      <c r="Q78" s="111"/>
      <c r="R78" s="111"/>
      <c r="S78" s="111"/>
      <c r="U78" s="111"/>
      <c r="V78" s="111"/>
      <c r="W78" s="111"/>
      <c r="X78" s="111"/>
      <c r="Z78" s="111"/>
      <c r="AA78" s="111"/>
      <c r="AB78" s="111"/>
      <c r="AC78" s="111"/>
    </row>
    <row r="79" spans="1:29">
      <c r="C79" s="111" t="str">
        <f t="shared" si="9"/>
        <v/>
      </c>
      <c r="I79" s="134"/>
      <c r="M79" s="111"/>
      <c r="N79" s="111"/>
      <c r="O79" s="111"/>
      <c r="P79" s="111"/>
      <c r="Q79" s="111"/>
      <c r="R79" s="111"/>
      <c r="S79" s="111"/>
      <c r="U79" s="111"/>
      <c r="V79" s="111"/>
      <c r="W79" s="111"/>
      <c r="X79" s="111"/>
      <c r="Z79" s="111"/>
      <c r="AA79" s="111"/>
      <c r="AB79" s="111"/>
      <c r="AC79" s="111"/>
    </row>
    <row r="80" spans="1:29">
      <c r="C80" s="111" t="str">
        <f t="shared" si="9"/>
        <v/>
      </c>
      <c r="I80" s="134"/>
      <c r="M80" s="111"/>
      <c r="N80" s="111"/>
      <c r="O80" s="111"/>
      <c r="P80" s="111"/>
      <c r="Q80" s="111"/>
      <c r="R80" s="111"/>
      <c r="S80" s="111"/>
      <c r="U80" s="111"/>
      <c r="V80" s="111"/>
      <c r="W80" s="111"/>
      <c r="X80" s="111"/>
      <c r="Z80" s="111"/>
      <c r="AA80" s="111"/>
      <c r="AB80" s="111"/>
      <c r="AC80" s="111"/>
    </row>
    <row r="81" spans="1:29">
      <c r="A81" s="111" t="str">
        <f>IF(B81="","",CONCATENATE("GROUP MS 1 / ",SUM(COUNTIF(A$3:A80,"GROUP MS 1*"),1)))</f>
        <v/>
      </c>
      <c r="C81" s="111" t="str">
        <f t="shared" si="9"/>
        <v/>
      </c>
      <c r="E81" s="15" t="str">
        <f>IF(B81="","",CONCATENATE(VLOOKUP(B81,'Group Check'!$B:$D,2,FALSE)," v ",VLOOKUP(D81,'Group Check'!$B:$D,2,FALSE)," in Group ",VLOOKUP(B81,'Group Check'!$B:$E,4,FALSE)))</f>
        <v/>
      </c>
      <c r="F81" s="15" t="str">
        <f t="shared" ref="F81:F107" si="10">IF(E81="","",CONCATENATE(TEXT(H81,"dd/mm/yyyy")," @ ",TEXT(I81,"h:mm (am/pm)")," on Rink ",J81))</f>
        <v/>
      </c>
      <c r="H81" s="15" t="str">
        <f t="shared" ref="H81:H107" si="11">IF(E81="","",VLOOKUP(A81,Timings_Sheet,4,FALSE))</f>
        <v/>
      </c>
      <c r="I81" s="134" t="str">
        <f t="shared" ref="I81:I107" si="12">IF(E81="","",VLOOKUP(A81,Timings_Sheet,5,FALSE))</f>
        <v/>
      </c>
      <c r="J81" s="111" t="str">
        <f t="shared" ref="J81:J107" si="13">IF(E81="","",VLOOKUP(A81,Timings_Sheet,6,FALSE))</f>
        <v/>
      </c>
      <c r="M81" s="111"/>
      <c r="N81" s="111"/>
      <c r="O81" s="111"/>
      <c r="P81" s="111"/>
      <c r="Q81" s="111"/>
      <c r="R81" s="111"/>
      <c r="S81" s="111"/>
      <c r="U81" s="111"/>
      <c r="V81" s="111"/>
      <c r="W81" s="111"/>
      <c r="X81" s="111"/>
      <c r="Z81" s="111"/>
      <c r="AA81" s="111"/>
      <c r="AB81" s="111"/>
      <c r="AC81" s="111"/>
    </row>
    <row r="82" spans="1:29">
      <c r="A82" s="111" t="str">
        <f>IF(B82="","",CONCATENATE("GROUP MS 4 / ",SUM(COUNTIF(A$3:A81,"GROUP MS 4*"),1)))</f>
        <v>GROUP MS 4 / 10</v>
      </c>
      <c r="B82" s="111">
        <v>24</v>
      </c>
      <c r="C82" s="111" t="str">
        <f t="shared" si="9"/>
        <v>v</v>
      </c>
      <c r="D82" s="111">
        <v>23</v>
      </c>
      <c r="E82" s="15" t="str">
        <f>IF(B82="","",CONCATENATE(VLOOKUP(B82,'Group Check'!$B:$D,2,FALSE)," v ",VLOOKUP(D82,'Group Check'!$B:$D,2,FALSE)," in Group ",VLOOKUP(B82,'Group Check'!$B:$E,4,FALSE)))</f>
        <v>Kristian Crocker (Wales) v Gabor Foti (Hungary) in Group MS 4</v>
      </c>
      <c r="F82" s="15" t="str">
        <f t="shared" si="10"/>
        <v>Thursday 25th April 2024 @ Session  - 3.15pm - 4:45pm on Rink 5</v>
      </c>
      <c r="H82" s="15" t="str">
        <f t="shared" si="11"/>
        <v>Thursday 25th April 2024</v>
      </c>
      <c r="I82" s="134" t="str">
        <f t="shared" si="12"/>
        <v>Session  - 3.15pm - 4:45pm</v>
      </c>
      <c r="J82" s="111">
        <f t="shared" si="13"/>
        <v>5</v>
      </c>
      <c r="M82" s="111"/>
      <c r="N82" s="111"/>
      <c r="O82" s="111"/>
      <c r="P82" s="111"/>
      <c r="Q82" s="111"/>
      <c r="R82" s="111"/>
      <c r="S82" s="111"/>
      <c r="U82" s="111"/>
      <c r="V82" s="111"/>
      <c r="W82" s="111"/>
      <c r="X82" s="111"/>
      <c r="Z82" s="111"/>
      <c r="AA82" s="111"/>
      <c r="AB82" s="111"/>
      <c r="AC82" s="111"/>
    </row>
    <row r="83" spans="1:29">
      <c r="A83" s="111" t="str">
        <f>IF(B83="","",CONCATENATE("GROUP MS 1 / ",SUM(COUNTIF(A$3:A82,"GROUP MS 1*"),1)))</f>
        <v/>
      </c>
      <c r="C83" s="111" t="str">
        <f t="shared" si="9"/>
        <v/>
      </c>
      <c r="E83" s="15" t="str">
        <f>IF(B83="","",CONCATENATE(VLOOKUP(B83,'Group Check'!$B:$D,2,FALSE)," v ",VLOOKUP(D83,'Group Check'!$B:$D,2,FALSE)," in Group ",VLOOKUP(B83,'Group Check'!$B:$E,4,FALSE)))</f>
        <v/>
      </c>
      <c r="F83" s="15" t="str">
        <f t="shared" si="10"/>
        <v/>
      </c>
      <c r="H83" s="15" t="str">
        <f t="shared" si="11"/>
        <v/>
      </c>
      <c r="I83" s="134" t="str">
        <f t="shared" si="12"/>
        <v/>
      </c>
      <c r="J83" s="111" t="str">
        <f t="shared" si="13"/>
        <v/>
      </c>
      <c r="M83" s="111"/>
      <c r="N83" s="111"/>
      <c r="O83" s="111"/>
      <c r="P83" s="111"/>
      <c r="Q83" s="111"/>
      <c r="R83" s="111"/>
      <c r="S83" s="111"/>
      <c r="U83" s="111"/>
      <c r="V83" s="111"/>
      <c r="W83" s="111"/>
      <c r="X83" s="111"/>
      <c r="Z83" s="111"/>
      <c r="AA83" s="111"/>
      <c r="AB83" s="111"/>
      <c r="AC83" s="111"/>
    </row>
    <row r="84" spans="1:29">
      <c r="A84" s="111" t="str">
        <f>IF(B84="","",CONCATENATE("GROUP MS 5 / ",SUM(COUNTIF(A$3:A83,"GROUP MS 5*"),1)))</f>
        <v>GROUP MS 5 / 1</v>
      </c>
      <c r="B84" s="111">
        <v>25</v>
      </c>
      <c r="C84" s="111" t="str">
        <f t="shared" si="9"/>
        <v>v</v>
      </c>
      <c r="D84" s="111">
        <v>26</v>
      </c>
      <c r="E84" s="15" t="str">
        <f>IF(B84="","",CONCATENATE(VLOOKUP(B84,'Group Check'!$B:$D,2,FALSE)," v ",VLOOKUP(D84,'Group Check'!$B:$D,2,FALSE)," in Group ",VLOOKUP(B84,'Group Check'!$B:$E,4,FALSE)))</f>
        <v>Oliver John Thompson (Falkland Islands ) v Johnny Ng (Macao China ) in Group MS 5</v>
      </c>
      <c r="F84" s="15" t="str">
        <f t="shared" si="10"/>
        <v>Tuesday 23rd April 2024 @ Session 7 - 6.15pm - 7:45pm on Rink 6</v>
      </c>
      <c r="H84" s="15" t="str">
        <f t="shared" si="11"/>
        <v>Tuesday 23rd April 2024</v>
      </c>
      <c r="I84" s="134" t="str">
        <f t="shared" si="12"/>
        <v>Session 7 - 6.15pm - 7:45pm</v>
      </c>
      <c r="J84" s="111">
        <f t="shared" si="13"/>
        <v>6</v>
      </c>
      <c r="M84" s="111"/>
      <c r="N84" s="111"/>
      <c r="O84" s="111"/>
      <c r="P84" s="111"/>
      <c r="Q84" s="111"/>
      <c r="R84" s="111"/>
      <c r="S84" s="111"/>
      <c r="U84" s="111"/>
      <c r="V84" s="111"/>
      <c r="W84" s="111"/>
      <c r="X84" s="111"/>
      <c r="Z84" s="111"/>
      <c r="AA84" s="111"/>
      <c r="AB84" s="111"/>
      <c r="AC84" s="111"/>
    </row>
    <row r="85" spans="1:29">
      <c r="A85" s="111" t="str">
        <f>IF(B85="","",CONCATENATE("GROUP MS 5 / ",SUM(COUNTIF(A$3:A84,"GROUP MS 5*"),1)))</f>
        <v>GROUP MS 5 / 2</v>
      </c>
      <c r="B85" s="111">
        <v>27</v>
      </c>
      <c r="C85" s="111" t="str">
        <f t="shared" si="9"/>
        <v>v</v>
      </c>
      <c r="D85" s="111">
        <v>25</v>
      </c>
      <c r="E85" s="15" t="str">
        <f>IF(B85="","",CONCATENATE(VLOOKUP(B85,'Group Check'!$B:$D,2,FALSE)," v ",VLOOKUP(D85,'Group Check'!$B:$D,2,FALSE)," in Group ",VLOOKUP(B85,'Group Check'!$B:$E,4,FALSE)))</f>
        <v>Jason Lee Evans (South Africa ) v Oliver John Thompson (Falkland Islands ) in Group MS 5</v>
      </c>
      <c r="F85" s="15" t="str">
        <f t="shared" si="10"/>
        <v>Thursday 25th April 2024 @ Session 7 - 6.15pm - 7:45pm on Rink 4</v>
      </c>
      <c r="H85" s="15" t="str">
        <f t="shared" si="11"/>
        <v>Thursday 25th April 2024</v>
      </c>
      <c r="I85" s="134" t="str">
        <f t="shared" si="12"/>
        <v>Session 7 - 6.15pm - 7:45pm</v>
      </c>
      <c r="J85" s="111">
        <f t="shared" si="13"/>
        <v>4</v>
      </c>
      <c r="M85" s="111"/>
      <c r="N85" s="111"/>
      <c r="O85" s="111"/>
      <c r="P85" s="111"/>
      <c r="Q85" s="111"/>
      <c r="R85" s="111"/>
      <c r="S85" s="111"/>
      <c r="U85" s="111"/>
      <c r="V85" s="111"/>
      <c r="W85" s="111"/>
      <c r="X85" s="111"/>
      <c r="Z85" s="111"/>
      <c r="AA85" s="111"/>
      <c r="AB85" s="111"/>
      <c r="AC85" s="111"/>
    </row>
    <row r="86" spans="1:29">
      <c r="A86" s="111" t="str">
        <f>IF(B86="","",CONCATENATE("GROUP MS 5 / ",SUM(COUNTIF(A$3:A85,"GROUP MS 5*"),1)))</f>
        <v>GROUP MS 5 / 3</v>
      </c>
      <c r="B86" s="111">
        <v>25</v>
      </c>
      <c r="C86" s="111" t="str">
        <f t="shared" si="9"/>
        <v>v</v>
      </c>
      <c r="D86" s="111">
        <v>28</v>
      </c>
      <c r="E86" s="15" t="str">
        <f>IF(B86="","",CONCATENATE(VLOOKUP(B86,'Group Check'!$B:$D,2,FALSE)," v ",VLOOKUP(D86,'Group Check'!$B:$D,2,FALSE)," in Group ",VLOOKUP(B86,'Group Check'!$B:$E,4,FALSE)))</f>
        <v>Oliver John Thompson (Falkland Islands ) v Harry Goodwin (England ) in Group MS 5</v>
      </c>
      <c r="F86" s="15" t="str">
        <f t="shared" si="10"/>
        <v>Wednesday 24th April 2024 @ Session 3 - 12.00pm- 1:45pm on Rink 2</v>
      </c>
      <c r="H86" s="15" t="str">
        <f t="shared" si="11"/>
        <v>Wednesday 24th April 2024</v>
      </c>
      <c r="I86" s="134" t="str">
        <f t="shared" si="12"/>
        <v>Session 3 - 12.00pm- 1:45pm</v>
      </c>
      <c r="J86" s="111">
        <f t="shared" si="13"/>
        <v>2</v>
      </c>
      <c r="M86" s="111"/>
      <c r="N86" s="111"/>
      <c r="O86" s="111"/>
      <c r="P86" s="111"/>
      <c r="Q86" s="111"/>
      <c r="R86" s="111"/>
      <c r="S86" s="111"/>
      <c r="U86" s="111"/>
      <c r="V86" s="111"/>
      <c r="W86" s="111"/>
      <c r="X86" s="111"/>
      <c r="Z86" s="111"/>
      <c r="AA86" s="111"/>
      <c r="AB86" s="111"/>
      <c r="AC86" s="111"/>
    </row>
    <row r="87" spans="1:29">
      <c r="A87" s="111" t="str">
        <f>IF(B87="","",CONCATENATE("GROUP MS 5 / ",SUM(COUNTIF(A$3:A86,"GROUP MS 5*"),1)))</f>
        <v>GROUP MS 5 / 4</v>
      </c>
      <c r="B87" s="111">
        <v>25</v>
      </c>
      <c r="C87" s="111" t="str">
        <f t="shared" si="9"/>
        <v>v</v>
      </c>
      <c r="D87" s="111">
        <v>29</v>
      </c>
      <c r="E87" s="15" t="str">
        <f>IF(B87="","",CONCATENATE(VLOOKUP(B87,'Group Check'!$B:$D,2,FALSE)," v ",VLOOKUP(D87,'Group Check'!$B:$D,2,FALSE)," in Group ",VLOOKUP(B87,'Group Check'!$B:$E,4,FALSE)))</f>
        <v>Oliver John Thompson (Falkland Islands ) v Mike McNorton (Canada ) in Group MS 5</v>
      </c>
      <c r="F87" s="15" t="str">
        <f t="shared" si="10"/>
        <v>Sunday 21st April 2024 @ Session 3 - 12.00pm- 1:45pm on Rink 1</v>
      </c>
      <c r="H87" s="15" t="str">
        <f t="shared" si="11"/>
        <v>Sunday 21st April 2024</v>
      </c>
      <c r="I87" s="134" t="str">
        <f t="shared" si="12"/>
        <v>Session 3 - 12.00pm- 1:45pm</v>
      </c>
      <c r="J87" s="111">
        <f t="shared" si="13"/>
        <v>1</v>
      </c>
      <c r="M87" s="111"/>
      <c r="N87" s="111"/>
      <c r="O87" s="111"/>
      <c r="P87" s="111"/>
      <c r="Q87" s="111"/>
      <c r="R87" s="111"/>
      <c r="S87" s="111"/>
      <c r="U87" s="111"/>
      <c r="V87" s="111"/>
      <c r="W87" s="111"/>
      <c r="X87" s="111"/>
      <c r="Z87" s="111"/>
      <c r="AA87" s="111"/>
      <c r="AB87" s="111"/>
      <c r="AC87" s="111"/>
    </row>
    <row r="88" spans="1:29">
      <c r="A88" s="111" t="str">
        <f>IF(B88="","",CONCATENATE("GROUP MS 5 / ",SUM(COUNTIF(A$3:A87,"GROUP MS 5*"),1)))</f>
        <v>GROUP MS 5 / 5</v>
      </c>
      <c r="B88" s="111">
        <v>25</v>
      </c>
      <c r="C88" s="111" t="str">
        <f t="shared" si="9"/>
        <v>v</v>
      </c>
      <c r="D88" s="111">
        <v>30</v>
      </c>
      <c r="E88" s="15" t="str">
        <f>IF(B88="","",CONCATENATE(VLOOKUP(B88,'Group Check'!$B:$D,2,FALSE)," v ",VLOOKUP(D88,'Group Check'!$B:$D,2,FALSE)," in Group ",VLOOKUP(B88,'Group Check'!$B:$E,4,FALSE)))</f>
        <v>Oliver John Thompson (Falkland Islands ) v Michael Gabobewe (Botswana) in Group MS 5</v>
      </c>
      <c r="F88" s="15" t="str">
        <f t="shared" si="10"/>
        <v>Monday 22nd April 2024 @ Session 7 - 6.15pm - 7:45pm on Rink 1</v>
      </c>
      <c r="H88" s="15" t="str">
        <f t="shared" si="11"/>
        <v>Monday 22nd April 2024</v>
      </c>
      <c r="I88" s="134" t="str">
        <f t="shared" si="12"/>
        <v>Session 7 - 6.15pm - 7:45pm</v>
      </c>
      <c r="J88" s="111">
        <f t="shared" si="13"/>
        <v>1</v>
      </c>
      <c r="M88" s="111"/>
      <c r="N88" s="111"/>
      <c r="O88" s="111"/>
      <c r="P88" s="111"/>
      <c r="Q88" s="111"/>
      <c r="R88" s="111"/>
      <c r="S88" s="111"/>
      <c r="U88" s="111"/>
      <c r="V88" s="111"/>
      <c r="W88" s="111"/>
      <c r="X88" s="111"/>
      <c r="Z88" s="111"/>
      <c r="AA88" s="111"/>
      <c r="AB88" s="111"/>
      <c r="AC88" s="111"/>
    </row>
    <row r="89" spans="1:29">
      <c r="A89" s="111" t="str">
        <f>IF(B89="","",CONCATENATE("GROUP MS 1 / ",SUM(COUNTIF(A$3:A88,"GROUP MS 1*"),1)))</f>
        <v/>
      </c>
      <c r="C89" s="111" t="str">
        <f t="shared" si="9"/>
        <v/>
      </c>
      <c r="E89" s="15" t="str">
        <f>IF(B89="","",CONCATENATE(VLOOKUP(B89,'Group Check'!$B:$D,2,FALSE)," v ",VLOOKUP(D89,'Group Check'!$B:$D,2,FALSE)," in Group ",VLOOKUP(B89,'Group Check'!$B:$E,4,FALSE)))</f>
        <v/>
      </c>
      <c r="F89" s="15" t="str">
        <f t="shared" si="10"/>
        <v/>
      </c>
      <c r="H89" s="15" t="str">
        <f t="shared" si="11"/>
        <v/>
      </c>
      <c r="I89" s="134" t="str">
        <f t="shared" si="12"/>
        <v/>
      </c>
      <c r="J89" s="111" t="str">
        <f t="shared" si="13"/>
        <v/>
      </c>
      <c r="M89" s="111"/>
      <c r="N89" s="111"/>
      <c r="O89" s="111"/>
      <c r="P89" s="111"/>
      <c r="Q89" s="111"/>
      <c r="R89" s="111"/>
      <c r="S89" s="111"/>
      <c r="U89" s="111"/>
      <c r="V89" s="111"/>
      <c r="W89" s="111"/>
      <c r="X89" s="111"/>
      <c r="Z89" s="111"/>
      <c r="AA89" s="111"/>
      <c r="AB89" s="111"/>
      <c r="AC89" s="111"/>
    </row>
    <row r="90" spans="1:29">
      <c r="A90" s="111" t="str">
        <f>IF(B90="","",CONCATENATE("GROUP MS 5 / ",SUM(COUNTIF(A$3:A89,"GROUP MS 5*"),1)))</f>
        <v>GROUP MS 5 / 6</v>
      </c>
      <c r="B90" s="111">
        <v>26</v>
      </c>
      <c r="C90" s="111" t="str">
        <f t="shared" si="9"/>
        <v>v</v>
      </c>
      <c r="D90" s="111">
        <v>27</v>
      </c>
      <c r="E90" s="15" t="str">
        <f>IF(B90="","",CONCATENATE(VLOOKUP(B90,'Group Check'!$B:$D,2,FALSE)," v ",VLOOKUP(D90,'Group Check'!$B:$D,2,FALSE)," in Group ",VLOOKUP(B90,'Group Check'!$B:$E,4,FALSE)))</f>
        <v>Johnny Ng (Macao China ) v Jason Lee Evans (South Africa ) in Group MS 5</v>
      </c>
      <c r="F90" s="15" t="str">
        <f t="shared" si="10"/>
        <v>Sunday 21st April 2024 @ Session 4 - 1:45pm- 3.15pm on Rink 2</v>
      </c>
      <c r="H90" s="15" t="str">
        <f t="shared" si="11"/>
        <v>Sunday 21st April 2024</v>
      </c>
      <c r="I90" s="134" t="str">
        <f t="shared" si="12"/>
        <v>Session 4 - 1:45pm- 3.15pm</v>
      </c>
      <c r="J90" s="111">
        <f t="shared" si="13"/>
        <v>2</v>
      </c>
      <c r="M90" s="111"/>
      <c r="N90" s="111"/>
      <c r="O90" s="111"/>
      <c r="P90" s="111"/>
      <c r="Q90" s="111"/>
      <c r="R90" s="111"/>
      <c r="S90" s="111"/>
      <c r="U90" s="111"/>
      <c r="V90" s="111"/>
      <c r="W90" s="111"/>
      <c r="X90" s="111"/>
      <c r="Z90" s="111"/>
      <c r="AA90" s="111"/>
      <c r="AB90" s="111"/>
      <c r="AC90" s="111"/>
    </row>
    <row r="91" spans="1:29">
      <c r="A91" s="111" t="str">
        <f>IF(B91="","",CONCATENATE("GROUP MS 5 / ",SUM(COUNTIF(A$3:A90,"GROUP MS 5*"),1)))</f>
        <v>GROUP MS 5 / 7</v>
      </c>
      <c r="B91" s="111">
        <v>26</v>
      </c>
      <c r="C91" s="111" t="str">
        <f t="shared" si="9"/>
        <v>v</v>
      </c>
      <c r="D91" s="111">
        <v>28</v>
      </c>
      <c r="E91" s="15" t="str">
        <f>IF(B91="","",CONCATENATE(VLOOKUP(B91,'Group Check'!$B:$D,2,FALSE)," v ",VLOOKUP(D91,'Group Check'!$B:$D,2,FALSE)," in Group ",VLOOKUP(B91,'Group Check'!$B:$E,4,FALSE)))</f>
        <v>Johnny Ng (Macao China ) v Harry Goodwin (England ) in Group MS 5</v>
      </c>
      <c r="F91" s="15" t="str">
        <f t="shared" si="10"/>
        <v>Thursday 25th April 2024 @ Session 7 - 6.15pm - 7:45pm on Rink 6</v>
      </c>
      <c r="H91" s="15" t="str">
        <f t="shared" si="11"/>
        <v>Thursday 25th April 2024</v>
      </c>
      <c r="I91" s="134" t="str">
        <f t="shared" si="12"/>
        <v>Session 7 - 6.15pm - 7:45pm</v>
      </c>
      <c r="J91" s="111">
        <f t="shared" si="13"/>
        <v>6</v>
      </c>
      <c r="M91" s="111"/>
      <c r="N91" s="111"/>
      <c r="O91" s="111"/>
      <c r="P91" s="111"/>
      <c r="Q91" s="111"/>
      <c r="R91" s="111"/>
      <c r="S91" s="111"/>
      <c r="U91" s="111"/>
      <c r="V91" s="111"/>
      <c r="W91" s="111"/>
      <c r="X91" s="111"/>
      <c r="Z91" s="111"/>
      <c r="AA91" s="111"/>
      <c r="AB91" s="111"/>
      <c r="AC91" s="111"/>
    </row>
    <row r="92" spans="1:29">
      <c r="A92" s="111" t="str">
        <f>IF(B92="","",CONCATENATE("GROUP MS 5 / ",SUM(COUNTIF(A$3:A91,"GROUP MS 5*"),1)))</f>
        <v>GROUP MS 5 / 8</v>
      </c>
      <c r="B92" s="111">
        <v>26</v>
      </c>
      <c r="C92" s="111" t="str">
        <f t="shared" si="9"/>
        <v>v</v>
      </c>
      <c r="D92" s="111">
        <v>29</v>
      </c>
      <c r="E92" s="15" t="str">
        <f>IF(B92="","",CONCATENATE(VLOOKUP(B92,'Group Check'!$B:$D,2,FALSE)," v ",VLOOKUP(D92,'Group Check'!$B:$D,2,FALSE)," in Group ",VLOOKUP(B92,'Group Check'!$B:$E,4,FALSE)))</f>
        <v>Johnny Ng (Macao China ) v Mike McNorton (Canada ) in Group MS 5</v>
      </c>
      <c r="F92" s="15" t="str">
        <f t="shared" si="10"/>
        <v>Monday 22nd April 2024 @ Session  - 3.15pm - 4:45pm on Rink 6</v>
      </c>
      <c r="H92" s="15" t="str">
        <f t="shared" si="11"/>
        <v>Monday 22nd April 2024</v>
      </c>
      <c r="I92" s="134" t="str">
        <f t="shared" si="12"/>
        <v>Session  - 3.15pm - 4:45pm</v>
      </c>
      <c r="J92" s="111">
        <f t="shared" si="13"/>
        <v>6</v>
      </c>
      <c r="M92" s="111"/>
      <c r="N92" s="111"/>
      <c r="O92" s="111"/>
      <c r="P92" s="111"/>
      <c r="Q92" s="111"/>
      <c r="R92" s="111"/>
      <c r="S92" s="111"/>
      <c r="U92" s="111"/>
      <c r="V92" s="111"/>
      <c r="W92" s="111"/>
      <c r="X92" s="111"/>
      <c r="Z92" s="111"/>
      <c r="AA92" s="111"/>
      <c r="AB92" s="111"/>
      <c r="AC92" s="111"/>
    </row>
    <row r="93" spans="1:29">
      <c r="A93" s="111" t="str">
        <f>IF(B93="","",CONCATENATE("GROUP MS 5 / ",SUM(COUNTIF(A$3:A92,"GROUP MS 5*"),1)))</f>
        <v>GROUP MS 5 / 9</v>
      </c>
      <c r="B93" s="111">
        <v>30</v>
      </c>
      <c r="C93" s="111" t="str">
        <f t="shared" si="9"/>
        <v>v</v>
      </c>
      <c r="D93" s="111">
        <v>26</v>
      </c>
      <c r="E93" s="15" t="str">
        <f>IF(B93="","",CONCATENATE(VLOOKUP(B93,'Group Check'!$B:$D,2,FALSE)," v ",VLOOKUP(D93,'Group Check'!$B:$D,2,FALSE)," in Group ",VLOOKUP(B93,'Group Check'!$B:$E,4,FALSE)))</f>
        <v>Michael Gabobewe (Botswana) v Johnny Ng (Macao China ) in Group MS 5</v>
      </c>
      <c r="F93" s="15" t="str">
        <f t="shared" si="10"/>
        <v>Wednesday 24th April 2024 @ Session 4 - 1:45pm- 3.15pm on Rink 3</v>
      </c>
      <c r="H93" s="15" t="str">
        <f t="shared" si="11"/>
        <v>Wednesday 24th April 2024</v>
      </c>
      <c r="I93" s="134" t="str">
        <f t="shared" si="12"/>
        <v>Session 4 - 1:45pm- 3.15pm</v>
      </c>
      <c r="J93" s="111">
        <f t="shared" si="13"/>
        <v>3</v>
      </c>
      <c r="M93" s="111"/>
      <c r="N93" s="111"/>
      <c r="O93" s="111"/>
      <c r="P93" s="111"/>
      <c r="Q93" s="111"/>
      <c r="R93" s="111"/>
      <c r="S93" s="111"/>
      <c r="U93" s="111"/>
      <c r="V93" s="111"/>
      <c r="W93" s="111"/>
      <c r="X93" s="111"/>
      <c r="Z93" s="111"/>
      <c r="AA93" s="111"/>
      <c r="AB93" s="111"/>
      <c r="AC93" s="111"/>
    </row>
    <row r="94" spans="1:29">
      <c r="A94" s="111" t="str">
        <f>IF(B94="","",CONCATENATE("GROUP MS 1 / ",SUM(COUNTIF(A$3:A93,"GROUP MS 1*"),1)))</f>
        <v/>
      </c>
      <c r="C94" s="111" t="str">
        <f t="shared" si="9"/>
        <v/>
      </c>
      <c r="E94" s="15" t="str">
        <f>IF(B94="","",CONCATENATE(VLOOKUP(B94,'Group Check'!$B:$D,2,FALSE)," v ",VLOOKUP(D94,'Group Check'!$B:$D,2,FALSE)," in Group ",VLOOKUP(B94,'Group Check'!$B:$E,4,FALSE)))</f>
        <v/>
      </c>
      <c r="F94" s="15" t="str">
        <f t="shared" si="10"/>
        <v/>
      </c>
      <c r="H94" s="15" t="str">
        <f t="shared" si="11"/>
        <v/>
      </c>
      <c r="I94" s="134" t="str">
        <f t="shared" si="12"/>
        <v/>
      </c>
      <c r="J94" s="111" t="str">
        <f t="shared" si="13"/>
        <v/>
      </c>
      <c r="M94" s="111"/>
      <c r="N94" s="111"/>
      <c r="O94" s="111"/>
      <c r="P94" s="111"/>
      <c r="Q94" s="111"/>
      <c r="R94" s="111"/>
      <c r="S94" s="111"/>
      <c r="U94" s="111"/>
      <c r="V94" s="111"/>
      <c r="W94" s="111"/>
      <c r="X94" s="111"/>
      <c r="Z94" s="111"/>
      <c r="AA94" s="111"/>
      <c r="AB94" s="111"/>
      <c r="AC94" s="111"/>
    </row>
    <row r="95" spans="1:29">
      <c r="A95" s="111" t="str">
        <f>IF(B95="","",CONCATENATE("GROUP MS 5 / ",SUM(COUNTIF(A$3:A94,"GROUP MS 5*"),1)))</f>
        <v>GROUP MS 5 / 10</v>
      </c>
      <c r="B95" s="111">
        <v>28</v>
      </c>
      <c r="C95" s="111" t="str">
        <f t="shared" si="9"/>
        <v>v</v>
      </c>
      <c r="D95" s="111">
        <v>27</v>
      </c>
      <c r="E95" s="15" t="str">
        <f>IF(B95="","",CONCATENATE(VLOOKUP(B95,'Group Check'!$B:$D,2,FALSE)," v ",VLOOKUP(D95,'Group Check'!$B:$D,2,FALSE)," in Group ",VLOOKUP(B95,'Group Check'!$B:$E,4,FALSE)))</f>
        <v>Harry Goodwin (England ) v Jason Lee Evans (South Africa ) in Group MS 5</v>
      </c>
      <c r="F95" s="15" t="str">
        <f t="shared" si="10"/>
        <v>Monday 22nd April 2024 @ Session 7 - 6.15pm - 7:45pm on Rink 3</v>
      </c>
      <c r="H95" s="15" t="str">
        <f t="shared" si="11"/>
        <v>Monday 22nd April 2024</v>
      </c>
      <c r="I95" s="134" t="str">
        <f t="shared" si="12"/>
        <v>Session 7 - 6.15pm - 7:45pm</v>
      </c>
      <c r="J95" s="111">
        <f t="shared" si="13"/>
        <v>3</v>
      </c>
      <c r="M95" s="111"/>
      <c r="N95" s="111"/>
      <c r="O95" s="111"/>
      <c r="P95" s="111"/>
      <c r="Q95" s="111"/>
      <c r="R95" s="111"/>
      <c r="S95" s="111"/>
      <c r="U95" s="111"/>
      <c r="V95" s="111"/>
      <c r="W95" s="111"/>
      <c r="X95" s="111"/>
      <c r="Z95" s="111"/>
      <c r="AA95" s="111"/>
      <c r="AB95" s="111"/>
      <c r="AC95" s="111"/>
    </row>
    <row r="96" spans="1:29">
      <c r="A96" s="111" t="str">
        <f>IF(B96="","",CONCATENATE("GROUP MS 5 / ",SUM(COUNTIF(A$3:A95,"GROUP MS 5*"),1)))</f>
        <v>GROUP MS 5 / 11</v>
      </c>
      <c r="B96" s="111">
        <v>27</v>
      </c>
      <c r="C96" s="111" t="str">
        <f t="shared" si="9"/>
        <v>v</v>
      </c>
      <c r="D96" s="111">
        <v>29</v>
      </c>
      <c r="E96" s="15" t="str">
        <f>IF(B96="","",CONCATENATE(VLOOKUP(B96,'Group Check'!$B:$D,2,FALSE)," v ",VLOOKUP(D96,'Group Check'!$B:$D,2,FALSE)," in Group ",VLOOKUP(B96,'Group Check'!$B:$E,4,FALSE)))</f>
        <v>Jason Lee Evans (South Africa ) v Mike McNorton (Canada ) in Group MS 5</v>
      </c>
      <c r="F96" s="15" t="str">
        <f t="shared" si="10"/>
        <v>Wednesday 24th April 2024 @ Session  - 3.15pm - 4:45pm on Rink 3</v>
      </c>
      <c r="H96" s="15" t="str">
        <f t="shared" si="11"/>
        <v>Wednesday 24th April 2024</v>
      </c>
      <c r="I96" s="134" t="str">
        <f t="shared" si="12"/>
        <v>Session  - 3.15pm - 4:45pm</v>
      </c>
      <c r="J96" s="111">
        <f t="shared" si="13"/>
        <v>3</v>
      </c>
      <c r="M96" s="111"/>
      <c r="N96" s="111"/>
      <c r="O96" s="111"/>
      <c r="P96" s="111"/>
      <c r="Q96" s="111"/>
      <c r="R96" s="111"/>
      <c r="S96" s="111"/>
      <c r="U96" s="111"/>
      <c r="V96" s="111"/>
      <c r="W96" s="111"/>
      <c r="X96" s="111"/>
      <c r="Z96" s="111"/>
      <c r="AA96" s="111"/>
      <c r="AB96" s="111"/>
      <c r="AC96" s="111"/>
    </row>
    <row r="97" spans="1:29">
      <c r="A97" s="111" t="str">
        <f>IF(B97="","",CONCATENATE("GROUP MS 5 / ",SUM(COUNTIF(A$3:A96,"GROUP MS 5*"),1)))</f>
        <v>GROUP MS 5 / 12</v>
      </c>
      <c r="B97" s="111">
        <v>30</v>
      </c>
      <c r="C97" s="111" t="str">
        <f t="shared" si="9"/>
        <v>v</v>
      </c>
      <c r="D97" s="111">
        <v>27</v>
      </c>
      <c r="E97" s="15" t="str">
        <f>IF(B97="","",CONCATENATE(VLOOKUP(B97,'Group Check'!$B:$D,2,FALSE)," v ",VLOOKUP(D97,'Group Check'!$B:$D,2,FALSE)," in Group ",VLOOKUP(B97,'Group Check'!$B:$E,4,FALSE)))</f>
        <v>Michael Gabobewe (Botswana) v Jason Lee Evans (South Africa ) in Group MS 5</v>
      </c>
      <c r="F97" s="15" t="str">
        <f t="shared" si="10"/>
        <v>Tuesday 23rd April 2024 @ Session  - 3.15pm - 4:45pm on Rink 4</v>
      </c>
      <c r="H97" s="15" t="str">
        <f t="shared" si="11"/>
        <v>Tuesday 23rd April 2024</v>
      </c>
      <c r="I97" s="134" t="str">
        <f t="shared" si="12"/>
        <v>Session  - 3.15pm - 4:45pm</v>
      </c>
      <c r="J97" s="111">
        <f t="shared" si="13"/>
        <v>4</v>
      </c>
      <c r="M97" s="111"/>
      <c r="N97" s="111"/>
      <c r="O97" s="111"/>
      <c r="P97" s="111"/>
      <c r="Q97" s="111"/>
      <c r="R97" s="111"/>
      <c r="S97" s="111"/>
      <c r="U97" s="111"/>
      <c r="V97" s="111"/>
      <c r="W97" s="111"/>
      <c r="X97" s="111"/>
      <c r="Z97" s="111"/>
      <c r="AA97" s="111"/>
      <c r="AB97" s="111"/>
      <c r="AC97" s="111"/>
    </row>
    <row r="98" spans="1:29">
      <c r="A98" s="111" t="str">
        <f>IF(B98="","",CONCATENATE("GROUP MS 1 / ",SUM(COUNTIF(A$3:A97,"GROUP MS 1*"),1)))</f>
        <v/>
      </c>
      <c r="C98" s="111" t="str">
        <f t="shared" si="9"/>
        <v/>
      </c>
      <c r="E98" s="15" t="str">
        <f>IF(B98="","",CONCATENATE(VLOOKUP(B98,'Group Check'!$B:$D,2,FALSE)," v ",VLOOKUP(D98,'Group Check'!$B:$D,2,FALSE)," in Group ",VLOOKUP(B98,'Group Check'!$B:$E,4,FALSE)))</f>
        <v/>
      </c>
      <c r="F98" s="15" t="str">
        <f t="shared" si="10"/>
        <v/>
      </c>
      <c r="H98" s="15" t="str">
        <f t="shared" si="11"/>
        <v/>
      </c>
      <c r="I98" s="134" t="str">
        <f t="shared" si="12"/>
        <v/>
      </c>
      <c r="J98" s="111" t="str">
        <f t="shared" si="13"/>
        <v/>
      </c>
      <c r="M98" s="111"/>
      <c r="N98" s="111"/>
      <c r="O98" s="111"/>
      <c r="P98" s="111"/>
      <c r="Q98" s="111"/>
      <c r="R98" s="111"/>
      <c r="S98" s="111"/>
      <c r="U98" s="111"/>
      <c r="V98" s="111"/>
      <c r="W98" s="111"/>
      <c r="X98" s="111"/>
      <c r="Z98" s="111"/>
      <c r="AA98" s="111"/>
      <c r="AB98" s="111"/>
      <c r="AC98" s="111"/>
    </row>
    <row r="99" spans="1:29">
      <c r="A99" s="111" t="str">
        <f>IF(B99="","",CONCATENATE("GROUP MS 5 / ",SUM(COUNTIF(A$3:A98,"GROUP MS 5*"),1)))</f>
        <v>GROUP MS 5 / 13</v>
      </c>
      <c r="B99" s="111">
        <v>28</v>
      </c>
      <c r="C99" s="111" t="str">
        <f t="shared" si="9"/>
        <v>v</v>
      </c>
      <c r="D99" s="111">
        <v>29</v>
      </c>
      <c r="E99" s="15" t="str">
        <f>IF(B99="","",CONCATENATE(VLOOKUP(B99,'Group Check'!$B:$D,2,FALSE)," v ",VLOOKUP(D99,'Group Check'!$B:$D,2,FALSE)," in Group ",VLOOKUP(B99,'Group Check'!$B:$E,4,FALSE)))</f>
        <v>Harry Goodwin (England ) v Mike McNorton (Canada ) in Group MS 5</v>
      </c>
      <c r="F99" s="15" t="str">
        <f t="shared" si="10"/>
        <v>Tuesday 23rd April 2024 @ Session 7 - 6.15pm - 7:45pm on Rink 5</v>
      </c>
      <c r="H99" s="15" t="str">
        <f t="shared" si="11"/>
        <v>Tuesday 23rd April 2024</v>
      </c>
      <c r="I99" s="134" t="str">
        <f t="shared" si="12"/>
        <v>Session 7 - 6.15pm - 7:45pm</v>
      </c>
      <c r="J99" s="111">
        <f t="shared" si="13"/>
        <v>5</v>
      </c>
      <c r="M99" s="111"/>
      <c r="N99" s="111"/>
      <c r="O99" s="111"/>
      <c r="P99" s="111"/>
      <c r="Q99" s="111"/>
      <c r="R99" s="111"/>
      <c r="S99" s="111"/>
      <c r="U99" s="111"/>
      <c r="V99" s="111"/>
      <c r="W99" s="111"/>
      <c r="X99" s="111"/>
      <c r="Z99" s="111"/>
      <c r="AA99" s="111"/>
      <c r="AB99" s="111"/>
      <c r="AC99" s="111"/>
    </row>
    <row r="100" spans="1:29">
      <c r="A100" s="111" t="str">
        <f>IF(B100="","",CONCATENATE("GROUP MS 5 / ",SUM(COUNTIF(A$3:A99,"GROUP MS 5*"),1)))</f>
        <v>GROUP MS 5 / 14</v>
      </c>
      <c r="B100" s="111">
        <v>28</v>
      </c>
      <c r="C100" s="111" t="str">
        <f t="shared" si="9"/>
        <v>v</v>
      </c>
      <c r="D100" s="111">
        <v>30</v>
      </c>
      <c r="E100" s="15" t="str">
        <f>IF(B100="","",CONCATENATE(VLOOKUP(B100,'Group Check'!$B:$D,2,FALSE)," v ",VLOOKUP(D100,'Group Check'!$B:$D,2,FALSE)," in Group ",VLOOKUP(B100,'Group Check'!$B:$E,4,FALSE)))</f>
        <v>Harry Goodwin (England ) v Michael Gabobewe (Botswana) in Group MS 5</v>
      </c>
      <c r="F100" s="15" t="str">
        <f t="shared" si="10"/>
        <v>Sunday 21st April 2024 @ Session 4 - 1:45pm- 3.15pm on Rink 1</v>
      </c>
      <c r="H100" s="15" t="str">
        <f t="shared" si="11"/>
        <v>Sunday 21st April 2024</v>
      </c>
      <c r="I100" s="134" t="str">
        <f t="shared" si="12"/>
        <v>Session 4 - 1:45pm- 3.15pm</v>
      </c>
      <c r="J100" s="111">
        <f t="shared" si="13"/>
        <v>1</v>
      </c>
      <c r="M100" s="111"/>
      <c r="N100" s="111"/>
      <c r="O100" s="111"/>
      <c r="P100" s="111"/>
      <c r="Q100" s="111"/>
      <c r="R100" s="111"/>
      <c r="S100" s="111"/>
      <c r="U100" s="111"/>
      <c r="V100" s="111"/>
      <c r="W100" s="111"/>
      <c r="X100" s="111"/>
      <c r="Z100" s="111"/>
      <c r="AA100" s="111"/>
      <c r="AB100" s="111"/>
      <c r="AC100" s="111"/>
    </row>
    <row r="101" spans="1:29">
      <c r="A101" s="111" t="str">
        <f>IF(B101="","",CONCATENATE("GROUP MS 1 / ",SUM(COUNTIF(A$3:A100,"GROUP MS 1*"),1)))</f>
        <v/>
      </c>
      <c r="C101" s="111" t="str">
        <f t="shared" si="9"/>
        <v/>
      </c>
      <c r="E101" s="15" t="str">
        <f>IF(B101="","",CONCATENATE(VLOOKUP(B101,'Group Check'!$B:$D,2,FALSE)," v ",VLOOKUP(D101,'Group Check'!$B:$D,2,FALSE)," in Group ",VLOOKUP(B101,'Group Check'!$B:$E,4,FALSE)))</f>
        <v/>
      </c>
      <c r="F101" s="15" t="str">
        <f t="shared" si="10"/>
        <v/>
      </c>
      <c r="H101" s="15" t="str">
        <f t="shared" si="11"/>
        <v/>
      </c>
      <c r="I101" s="134" t="str">
        <f t="shared" si="12"/>
        <v/>
      </c>
      <c r="J101" s="111" t="str">
        <f t="shared" si="13"/>
        <v/>
      </c>
      <c r="M101" s="111"/>
      <c r="N101" s="111"/>
      <c r="O101" s="111"/>
      <c r="P101" s="111"/>
      <c r="Q101" s="111"/>
      <c r="R101" s="111"/>
      <c r="S101" s="111"/>
      <c r="U101" s="111"/>
      <c r="V101" s="111"/>
      <c r="W101" s="111"/>
      <c r="X101" s="111"/>
      <c r="Z101" s="111"/>
      <c r="AA101" s="111"/>
      <c r="AB101" s="111"/>
      <c r="AC101" s="111"/>
    </row>
    <row r="102" spans="1:29">
      <c r="A102" s="111" t="str">
        <f>IF(B102="","",CONCATENATE("GROUP MS 5 / ",SUM(COUNTIF(A$3:A101,"GROUP MS 5*"),1)))</f>
        <v>GROUP MS 5 / 15</v>
      </c>
      <c r="B102" s="111">
        <v>30</v>
      </c>
      <c r="C102" s="111" t="str">
        <f t="shared" si="9"/>
        <v>v</v>
      </c>
      <c r="D102" s="111">
        <v>29</v>
      </c>
      <c r="E102" s="15" t="str">
        <f>IF(B102="","",CONCATENATE(VLOOKUP(B102,'Group Check'!$B:$D,2,FALSE)," v ",VLOOKUP(D102,'Group Check'!$B:$D,2,FALSE)," in Group ",VLOOKUP(B102,'Group Check'!$B:$E,4,FALSE)))</f>
        <v>Michael Gabobewe (Botswana) v Mike McNorton (Canada ) in Group MS 5</v>
      </c>
      <c r="F102" s="15" t="str">
        <f t="shared" si="10"/>
        <v>Thursday 25th April 2024 @ Session 7 - 6.15pm - 7:45pm on Rink 5</v>
      </c>
      <c r="H102" s="15" t="str">
        <f t="shared" si="11"/>
        <v>Thursday 25th April 2024</v>
      </c>
      <c r="I102" s="134" t="str">
        <f t="shared" si="12"/>
        <v>Session 7 - 6.15pm - 7:45pm</v>
      </c>
      <c r="J102" s="111">
        <f t="shared" si="13"/>
        <v>5</v>
      </c>
      <c r="M102" s="111"/>
      <c r="N102" s="111"/>
      <c r="O102" s="111"/>
      <c r="P102" s="111"/>
      <c r="Q102" s="111"/>
      <c r="R102" s="111"/>
      <c r="S102" s="111"/>
      <c r="U102" s="111"/>
      <c r="V102" s="111"/>
      <c r="W102" s="111"/>
      <c r="X102" s="111"/>
      <c r="Z102" s="111"/>
      <c r="AA102" s="111"/>
      <c r="AB102" s="111"/>
      <c r="AC102" s="111"/>
    </row>
    <row r="103" spans="1:29">
      <c r="A103" s="111" t="str">
        <f>IF(B103="","",CONCATENATE("GROUP MS 1 / ",SUM(COUNTIF(A$3:A102,"GROUP MS 1*"),1)))</f>
        <v/>
      </c>
      <c r="C103" s="111" t="str">
        <f t="shared" si="9"/>
        <v/>
      </c>
      <c r="E103" s="15" t="str">
        <f>IF(B103="","",CONCATENATE(VLOOKUP(B103,'Group Check'!$B:$D,2,FALSE)," v ",VLOOKUP(D103,'Group Check'!$B:$D,2,FALSE)," in Group ",VLOOKUP(B103,'Group Check'!$B:$E,4,FALSE)))</f>
        <v/>
      </c>
      <c r="F103" s="15" t="str">
        <f t="shared" si="10"/>
        <v/>
      </c>
      <c r="H103" s="15" t="str">
        <f t="shared" si="11"/>
        <v/>
      </c>
      <c r="I103" s="134" t="str">
        <f t="shared" si="12"/>
        <v/>
      </c>
      <c r="J103" s="111" t="str">
        <f t="shared" si="13"/>
        <v/>
      </c>
      <c r="M103" s="111"/>
      <c r="N103" s="111"/>
      <c r="O103" s="111"/>
      <c r="P103" s="111"/>
      <c r="Q103" s="111"/>
      <c r="R103" s="111"/>
      <c r="S103" s="111"/>
      <c r="U103" s="111"/>
      <c r="V103" s="111"/>
      <c r="W103" s="111"/>
      <c r="X103" s="111"/>
      <c r="Z103" s="111"/>
      <c r="AA103" s="111"/>
      <c r="AB103" s="111"/>
      <c r="AC103" s="111"/>
    </row>
    <row r="104" spans="1:29">
      <c r="A104" s="111" t="str">
        <f>IF(B104="","",CONCATENATE("GROUP WS 1 / ",SUM(COUNTIF(A$3:A103,"GROUP WS 1*"),1)))</f>
        <v>GROUP WS 1 / 1</v>
      </c>
      <c r="B104" s="111">
        <v>41</v>
      </c>
      <c r="C104" s="111" t="str">
        <f t="shared" si="9"/>
        <v>v</v>
      </c>
      <c r="D104" s="111">
        <v>42</v>
      </c>
      <c r="E104" s="15" t="str">
        <f>IF(B104="","",CONCATENATE(VLOOKUP(B104,'Group Check'!$B:$D,2,FALSE)," v ",VLOOKUP(D104,'Group Check'!$B:$D,2,FALSE)," in Group ",VLOOKUP(B104,'Group Check'!$B:$E,4,FALSE)))</f>
        <v>Natalie McWilliams (Scotland) v Lisa Bonsor (Spain) in Group WS 1</v>
      </c>
      <c r="F104" s="15" t="str">
        <f t="shared" si="10"/>
        <v>Tuesday 23rd April 2024 @ Session 4 - 1:45pm- 3.15pm on Rink 2</v>
      </c>
      <c r="H104" s="15" t="str">
        <f t="shared" si="11"/>
        <v>Tuesday 23rd April 2024</v>
      </c>
      <c r="I104" s="134" t="str">
        <f t="shared" si="12"/>
        <v>Session 4 - 1:45pm- 3.15pm</v>
      </c>
      <c r="J104" s="111">
        <f t="shared" si="13"/>
        <v>2</v>
      </c>
      <c r="M104" s="111"/>
      <c r="N104" s="111"/>
      <c r="O104" s="111"/>
      <c r="P104" s="111"/>
      <c r="Q104" s="114"/>
      <c r="R104" s="114"/>
      <c r="S104" s="111"/>
      <c r="U104" s="111"/>
      <c r="V104" s="111"/>
      <c r="W104" s="111"/>
      <c r="X104" s="111"/>
      <c r="Z104" s="111"/>
      <c r="AA104" s="111"/>
      <c r="AB104" s="111"/>
      <c r="AC104" s="111"/>
    </row>
    <row r="105" spans="1:29">
      <c r="A105" s="111" t="str">
        <f>IF(B105="","",CONCATENATE("GROUP WS 1 / ",SUM(COUNTIF(A$3:A104,"GROUP WS 1*"),1)))</f>
        <v>GROUP WS 1 / 2</v>
      </c>
      <c r="B105" s="111">
        <v>41</v>
      </c>
      <c r="C105" s="111" t="str">
        <f t="shared" si="9"/>
        <v>v</v>
      </c>
      <c r="D105" s="111">
        <v>43</v>
      </c>
      <c r="E105" s="15" t="str">
        <f>IF(B105="","",CONCATENATE(VLOOKUP(B105,'Group Check'!$B:$D,2,FALSE)," v ",VLOOKUP(D105,'Group Check'!$B:$D,2,FALSE)," in Group ",VLOOKUP(B105,'Group Check'!$B:$E,4,FALSE)))</f>
        <v>Natalie McWilliams (Scotland) v Esme Haley (South Africa ) in Group WS 1</v>
      </c>
      <c r="F105" s="15" t="str">
        <f t="shared" si="10"/>
        <v>Monday 22nd April 2024 @ Session 3 - 12.00pm- 1:45pm on Rink 2</v>
      </c>
      <c r="H105" s="15" t="str">
        <f t="shared" si="11"/>
        <v>Monday 22nd April 2024</v>
      </c>
      <c r="I105" s="134" t="str">
        <f t="shared" si="12"/>
        <v>Session 3 - 12.00pm- 1:45pm</v>
      </c>
      <c r="J105" s="111">
        <f t="shared" si="13"/>
        <v>2</v>
      </c>
      <c r="M105" s="111"/>
      <c r="N105" s="111"/>
      <c r="O105" s="111"/>
      <c r="P105" s="111"/>
      <c r="Q105" s="111"/>
      <c r="R105" s="111"/>
      <c r="S105" s="111"/>
      <c r="U105" s="111"/>
      <c r="V105" s="111"/>
      <c r="W105" s="111"/>
      <c r="X105" s="111"/>
      <c r="Z105" s="111"/>
      <c r="AA105" s="111"/>
      <c r="AB105" s="111"/>
      <c r="AC105" s="111"/>
    </row>
    <row r="106" spans="1:29">
      <c r="A106" s="111" t="str">
        <f>IF(B106="","",CONCATENATE("GROUP WS 1 / ",SUM(COUNTIF(A$3:A105,"GROUP WS 1*"),1)))</f>
        <v>GROUP WS 1 / 3</v>
      </c>
      <c r="B106" s="111">
        <v>41</v>
      </c>
      <c r="C106" s="111" t="str">
        <f t="shared" si="9"/>
        <v>v</v>
      </c>
      <c r="D106" s="111">
        <v>44</v>
      </c>
      <c r="E106" s="15" t="str">
        <f>IF(B106="","",CONCATENATE(VLOOKUP(B106,'Group Check'!$B:$D,2,FALSE)," v ",VLOOKUP(D106,'Group Check'!$B:$D,2,FALSE)," in Group ",VLOOKUP(B106,'Group Check'!$B:$E,4,FALSE)))</f>
        <v>Natalie McWilliams (Scotland) v Nor Farrah Ain Abdullah (Malaysia ) in Group WS 1</v>
      </c>
      <c r="F106" s="15" t="str">
        <f t="shared" si="10"/>
        <v>Sunday 21st April 2024 @ Session  - 3.15pm - 4:45pm on Rink 6</v>
      </c>
      <c r="H106" s="15" t="str">
        <f t="shared" si="11"/>
        <v>Sunday 21st April 2024</v>
      </c>
      <c r="I106" s="134" t="str">
        <f t="shared" si="12"/>
        <v>Session  - 3.15pm - 4:45pm</v>
      </c>
      <c r="J106" s="111">
        <f t="shared" si="13"/>
        <v>6</v>
      </c>
      <c r="M106" s="111"/>
      <c r="N106" s="111"/>
      <c r="O106" s="111"/>
      <c r="P106" s="111"/>
      <c r="Q106" s="111"/>
      <c r="R106" s="111"/>
      <c r="S106" s="111"/>
      <c r="U106" s="111"/>
      <c r="V106" s="111"/>
      <c r="W106" s="111"/>
      <c r="X106" s="111"/>
      <c r="Z106" s="111"/>
      <c r="AA106" s="111"/>
      <c r="AB106" s="111"/>
      <c r="AC106" s="111"/>
    </row>
    <row r="107" spans="1:29">
      <c r="A107" s="111" t="str">
        <f>IF(B107="","",CONCATENATE("GROUP WS 1 / ",SUM(COUNTIF(A$3:A106,"GROUP WS 1*"),1)))</f>
        <v>GROUP WS 1 / 4</v>
      </c>
      <c r="B107" s="111">
        <v>45</v>
      </c>
      <c r="C107" s="111" t="str">
        <f t="shared" si="9"/>
        <v>v</v>
      </c>
      <c r="D107" s="111">
        <v>41</v>
      </c>
      <c r="E107" s="15" t="str">
        <f>IF(B107="","",CONCATENATE(VLOOKUP(B107,'Group Check'!$B:$D,2,FALSE)," v ",VLOOKUP(D107,'Group Check'!$B:$D,2,FALSE)," in Group ",VLOOKUP(B107,'Group Check'!$B:$E,4,FALSE)))</f>
        <v>Rahsan Akar (Turkiye) v Natalie McWilliams (Scotland) in Group WS 1</v>
      </c>
      <c r="F107" s="15" t="str">
        <f t="shared" si="10"/>
        <v>Thursday 25th April 2024 @ Session 3 - 12.00pm- 1:45pm on Rink 3</v>
      </c>
      <c r="H107" s="15" t="str">
        <f t="shared" si="11"/>
        <v>Thursday 25th April 2024</v>
      </c>
      <c r="I107" s="134" t="str">
        <f t="shared" si="12"/>
        <v>Session 3 - 12.00pm- 1:45pm</v>
      </c>
      <c r="J107" s="111">
        <f t="shared" si="13"/>
        <v>3</v>
      </c>
      <c r="M107" s="111"/>
      <c r="N107" s="111"/>
      <c r="O107" s="111"/>
      <c r="P107" s="111"/>
      <c r="Q107" s="111"/>
      <c r="R107" s="111"/>
      <c r="S107" s="111"/>
      <c r="U107" s="111"/>
      <c r="V107" s="111"/>
      <c r="W107" s="111"/>
      <c r="X107" s="111"/>
      <c r="Z107" s="111"/>
      <c r="AA107" s="111"/>
      <c r="AB107" s="111"/>
      <c r="AC107" s="111"/>
    </row>
    <row r="108" spans="1:29">
      <c r="C108" s="111" t="str">
        <f t="shared" si="9"/>
        <v/>
      </c>
      <c r="I108" s="134"/>
      <c r="M108" s="111"/>
      <c r="N108" s="111"/>
      <c r="O108" s="111"/>
      <c r="P108" s="111"/>
      <c r="Q108" s="111"/>
      <c r="R108" s="111"/>
      <c r="S108" s="111"/>
      <c r="U108" s="111"/>
      <c r="V108" s="111"/>
      <c r="W108" s="111"/>
      <c r="X108" s="111"/>
      <c r="Z108" s="111"/>
      <c r="AA108" s="111"/>
      <c r="AB108" s="111"/>
      <c r="AC108" s="111"/>
    </row>
    <row r="109" spans="1:29">
      <c r="A109" s="111" t="str">
        <f>IF(B109="","",CONCATENATE("GROUP MS 1 / ",SUM(COUNTIF(A$3:A108,"GROUP MS 1*"),1)))</f>
        <v/>
      </c>
      <c r="C109" s="111" t="str">
        <f t="shared" si="9"/>
        <v/>
      </c>
      <c r="E109" s="15" t="str">
        <f>IF(B109="","",CONCATENATE(VLOOKUP(B109,'Group Check'!$B:$D,2,FALSE)," v ",VLOOKUP(D109,'Group Check'!$B:$D,2,FALSE)," in Group ",VLOOKUP(B109,'Group Check'!$B:$E,4,FALSE)))</f>
        <v/>
      </c>
      <c r="F109" s="15" t="str">
        <f>IF(E109="","",CONCATENATE(TEXT(H109,"dd/mm/yyyy")," @ ",TEXT(I109,"h:mm (am/pm)")," on Rink ",J109))</f>
        <v/>
      </c>
      <c r="H109" s="15" t="str">
        <f>IF(E109="","",VLOOKUP(A109,Timings_Sheet,4,FALSE))</f>
        <v/>
      </c>
      <c r="I109" s="134" t="str">
        <f>IF(E109="","",VLOOKUP(A109,Timings_Sheet,5,FALSE))</f>
        <v/>
      </c>
      <c r="J109" s="111" t="str">
        <f>IF(E109="","",VLOOKUP(A109,Timings_Sheet,6,FALSE))</f>
        <v/>
      </c>
      <c r="M109" s="111"/>
      <c r="N109" s="111"/>
      <c r="O109" s="111"/>
      <c r="P109" s="111"/>
      <c r="Q109" s="111"/>
      <c r="R109" s="111"/>
      <c r="S109" s="111"/>
      <c r="U109" s="111"/>
      <c r="V109" s="111"/>
      <c r="W109" s="111"/>
      <c r="X109" s="111"/>
      <c r="Z109" s="111"/>
      <c r="AA109" s="111"/>
      <c r="AB109" s="111"/>
      <c r="AC109" s="111"/>
    </row>
    <row r="110" spans="1:29">
      <c r="A110" s="111" t="str">
        <f>IF(B110="","",CONCATENATE("GROUP WS 1 / ",SUM(COUNTIF(A$3:A109,"GROUP WS 1*"),1)))</f>
        <v>GROUP WS 1 / 5</v>
      </c>
      <c r="B110" s="111">
        <v>42</v>
      </c>
      <c r="C110" s="111" t="str">
        <f t="shared" si="9"/>
        <v>v</v>
      </c>
      <c r="D110" s="111">
        <v>43</v>
      </c>
      <c r="E110" s="15" t="str">
        <f>IF(B110="","",CONCATENATE(VLOOKUP(B110,'Group Check'!$B:$D,2,FALSE)," v ",VLOOKUP(D110,'Group Check'!$B:$D,2,FALSE)," in Group ",VLOOKUP(B110,'Group Check'!$B:$E,4,FALSE)))</f>
        <v>Lisa Bonsor (Spain) v Esme Haley (South Africa ) in Group WS 1</v>
      </c>
      <c r="F110" s="15" t="str">
        <f>IF(E110="","",CONCATENATE(TEXT(H110,"dd/mm/yyyy")," @ ",TEXT(I110,"h:mm (am/pm)")," on Rink ",J110))</f>
        <v>Sunday 21st April 2024 @ Session  - 3.15pm - 4:45pm on Rink 4</v>
      </c>
      <c r="H110" s="15" t="str">
        <f>IF(E110="","",VLOOKUP(A110,Timings_Sheet,4,FALSE))</f>
        <v>Sunday 21st April 2024</v>
      </c>
      <c r="I110" s="134" t="str">
        <f>IF(E110="","",VLOOKUP(A110,Timings_Sheet,5,FALSE))</f>
        <v>Session  - 3.15pm - 4:45pm</v>
      </c>
      <c r="J110" s="111">
        <f>IF(E110="","",VLOOKUP(A110,Timings_Sheet,6,FALSE))</f>
        <v>4</v>
      </c>
      <c r="M110" s="111"/>
      <c r="N110" s="111"/>
      <c r="O110" s="111"/>
      <c r="P110" s="111"/>
      <c r="Q110" s="111"/>
      <c r="R110" s="111"/>
      <c r="S110" s="111"/>
      <c r="U110" s="111"/>
      <c r="V110" s="111"/>
      <c r="W110" s="111"/>
      <c r="X110" s="111"/>
      <c r="Z110" s="111"/>
      <c r="AA110" s="111"/>
      <c r="AB110" s="111"/>
      <c r="AC110" s="111"/>
    </row>
    <row r="111" spans="1:29">
      <c r="A111" s="111" t="str">
        <f>IF(B111="","",CONCATENATE("GROUP WS 1 / ",SUM(COUNTIF(A$3:A110,"GROUP WS 1*"),1)))</f>
        <v>GROUP WS 1 / 6</v>
      </c>
      <c r="B111" s="111">
        <v>42</v>
      </c>
      <c r="C111" s="111" t="str">
        <f t="shared" si="9"/>
        <v>v</v>
      </c>
      <c r="D111" s="111">
        <v>44</v>
      </c>
      <c r="E111" s="15" t="str">
        <f>IF(B111="","",CONCATENATE(VLOOKUP(B111,'Group Check'!$B:$D,2,FALSE)," v ",VLOOKUP(D111,'Group Check'!$B:$D,2,FALSE)," in Group ",VLOOKUP(B111,'Group Check'!$B:$E,4,FALSE)))</f>
        <v>Lisa Bonsor (Spain) v Nor Farrah Ain Abdullah (Malaysia ) in Group WS 1</v>
      </c>
      <c r="F111" s="15" t="str">
        <f>IF(E111="","",CONCATENATE(TEXT(H111,"dd/mm/yyyy")," @ ",TEXT(I111,"h:mm (am/pm)")," on Rink ",J111))</f>
        <v>Thursday 25th April 2024 @ Session 3 - 12.00pm- 1:45pm on Rink 5</v>
      </c>
      <c r="H111" s="15" t="str">
        <f>IF(E111="","",VLOOKUP(A111,Timings_Sheet,4,FALSE))</f>
        <v>Thursday 25th April 2024</v>
      </c>
      <c r="I111" s="134" t="str">
        <f>IF(E111="","",VLOOKUP(A111,Timings_Sheet,5,FALSE))</f>
        <v>Session 3 - 12.00pm- 1:45pm</v>
      </c>
      <c r="J111" s="111">
        <f>IF(E111="","",VLOOKUP(A111,Timings_Sheet,6,FALSE))</f>
        <v>5</v>
      </c>
      <c r="M111" s="111"/>
      <c r="N111" s="111"/>
      <c r="O111" s="111"/>
      <c r="P111" s="111"/>
      <c r="Q111" s="111"/>
      <c r="R111" s="111"/>
      <c r="S111" s="111"/>
      <c r="U111" s="111"/>
      <c r="V111" s="111"/>
      <c r="W111" s="111"/>
      <c r="X111" s="111"/>
      <c r="Z111" s="111"/>
      <c r="AA111" s="111"/>
      <c r="AB111" s="111"/>
      <c r="AC111" s="111"/>
    </row>
    <row r="112" spans="1:29">
      <c r="A112" s="111" t="str">
        <f>IF(B112="","",CONCATENATE("GROUP WS 1 / ",SUM(COUNTIF(A$3:A111,"GROUP WS 1*"),1)))</f>
        <v>GROUP WS 1 / 7</v>
      </c>
      <c r="B112" s="111">
        <v>45</v>
      </c>
      <c r="C112" s="111" t="str">
        <f t="shared" si="9"/>
        <v>v</v>
      </c>
      <c r="D112" s="111">
        <v>42</v>
      </c>
      <c r="E112" s="15" t="str">
        <f>IF(B112="","",CONCATENATE(VLOOKUP(B112,'Group Check'!$B:$D,2,FALSE)," v ",VLOOKUP(D112,'Group Check'!$B:$D,2,FALSE)," in Group ",VLOOKUP(B112,'Group Check'!$B:$E,4,FALSE)))</f>
        <v>Rahsan Akar (Turkiye) v Lisa Bonsor (Spain) in Group WS 1</v>
      </c>
      <c r="F112" s="15" t="str">
        <f>IF(E112="","",CONCATENATE(TEXT(H112,"dd/mm/yyyy")," @ ",TEXT(I112,"h:mm (am/pm)")," on Rink ",J112))</f>
        <v>Wednesday 24th April 2024 @ Session  - 3.15pm - 4:45pm on Rink 1</v>
      </c>
      <c r="H112" s="15" t="str">
        <f>IF(E112="","",VLOOKUP(A112,Timings_Sheet,4,FALSE))</f>
        <v>Wednesday 24th April 2024</v>
      </c>
      <c r="I112" s="134" t="str">
        <f>IF(E112="","",VLOOKUP(A112,Timings_Sheet,5,FALSE))</f>
        <v>Session  - 3.15pm - 4:45pm</v>
      </c>
      <c r="J112" s="111">
        <f>IF(E112="","",VLOOKUP(A112,Timings_Sheet,6,FALSE))</f>
        <v>1</v>
      </c>
      <c r="M112" s="111"/>
      <c r="N112" s="111"/>
      <c r="O112" s="111"/>
      <c r="P112" s="111"/>
      <c r="Q112" s="111"/>
      <c r="R112" s="111"/>
      <c r="S112" s="111"/>
      <c r="U112" s="111"/>
      <c r="V112" s="111"/>
      <c r="W112" s="111"/>
      <c r="X112" s="111"/>
      <c r="Z112" s="111"/>
      <c r="AA112" s="111"/>
      <c r="AB112" s="111"/>
      <c r="AC112" s="111"/>
    </row>
    <row r="113" spans="1:29">
      <c r="C113" s="111" t="str">
        <f t="shared" si="9"/>
        <v/>
      </c>
      <c r="I113" s="134"/>
      <c r="M113" s="111"/>
      <c r="N113" s="111"/>
      <c r="O113" s="111"/>
      <c r="P113" s="111"/>
      <c r="Q113" s="111"/>
      <c r="R113" s="111"/>
      <c r="S113" s="111"/>
      <c r="U113" s="111"/>
      <c r="V113" s="111"/>
      <c r="W113" s="111"/>
      <c r="X113" s="111"/>
      <c r="Z113" s="111"/>
      <c r="AA113" s="111"/>
      <c r="AB113" s="111"/>
      <c r="AC113" s="111"/>
    </row>
    <row r="114" spans="1:29">
      <c r="A114" s="111" t="str">
        <f>IF(B114="","",CONCATENATE("GROUP MS 1 / ",SUM(COUNTIF(A$3:A113,"GROUP MS 1*"),1)))</f>
        <v/>
      </c>
      <c r="C114" s="111" t="str">
        <f t="shared" si="9"/>
        <v/>
      </c>
      <c r="E114" s="15" t="str">
        <f>IF(B114="","",CONCATENATE(VLOOKUP(B114,'Group Check'!$B:$D,2,FALSE)," v ",VLOOKUP(D114,'Group Check'!$B:$D,2,FALSE)," in Group ",VLOOKUP(B114,'Group Check'!$B:$E,4,FALSE)))</f>
        <v/>
      </c>
      <c r="F114" s="15" t="str">
        <f>IF(E114="","",CONCATENATE(TEXT(H114,"dd/mm/yyyy")," @ ",TEXT(I114,"h:mm (am/pm)")," on Rink ",J114))</f>
        <v/>
      </c>
      <c r="H114" s="15" t="str">
        <f>IF(E114="","",VLOOKUP(A114,Timings_Sheet,4,FALSE))</f>
        <v/>
      </c>
      <c r="I114" s="134" t="str">
        <f>IF(E114="","",VLOOKUP(A114,Timings_Sheet,5,FALSE))</f>
        <v/>
      </c>
      <c r="J114" s="111" t="str">
        <f>IF(E114="","",VLOOKUP(A114,Timings_Sheet,6,FALSE))</f>
        <v/>
      </c>
      <c r="M114" s="111"/>
      <c r="N114" s="111"/>
      <c r="O114" s="111"/>
      <c r="P114" s="111"/>
      <c r="Q114" s="111"/>
      <c r="R114" s="111"/>
      <c r="S114" s="111"/>
      <c r="U114" s="111"/>
      <c r="V114" s="111"/>
      <c r="W114" s="111"/>
      <c r="X114" s="111"/>
      <c r="Z114" s="111"/>
      <c r="AA114" s="111"/>
      <c r="AB114" s="111"/>
      <c r="AC114" s="111"/>
    </row>
    <row r="115" spans="1:29">
      <c r="A115" s="111" t="str">
        <f>IF(B115="","",CONCATENATE("GROUP WS 1 / ",SUM(COUNTIF(A$3:A114,"GROUP WS 1*"),1)))</f>
        <v>GROUP WS 1 / 8</v>
      </c>
      <c r="B115" s="111">
        <v>43</v>
      </c>
      <c r="C115" s="111" t="str">
        <f t="shared" si="9"/>
        <v>v</v>
      </c>
      <c r="D115" s="111">
        <v>44</v>
      </c>
      <c r="E115" s="15" t="str">
        <f>IF(B115="","",CONCATENATE(VLOOKUP(B115,'Group Check'!$B:$D,2,FALSE)," v ",VLOOKUP(D115,'Group Check'!$B:$D,2,FALSE)," in Group ",VLOOKUP(B115,'Group Check'!$B:$E,4,FALSE)))</f>
        <v>Esme Haley (South Africa ) v Nor Farrah Ain Abdullah (Malaysia ) in Group WS 1</v>
      </c>
      <c r="F115" s="15" t="str">
        <f>IF(E115="","",CONCATENATE(TEXT(H115,"dd/mm/yyyy")," @ ",TEXT(I115,"h:mm (am/pm)")," on Rink ",J115))</f>
        <v>Wednesday 24th April 2024 @ Session  - 3.15pm - 4:45pm on Rink 2</v>
      </c>
      <c r="H115" s="15" t="str">
        <f>IF(E115="","",VLOOKUP(A115,Timings_Sheet,4,FALSE))</f>
        <v>Wednesday 24th April 2024</v>
      </c>
      <c r="I115" s="134" t="str">
        <f>IF(E115="","",VLOOKUP(A115,Timings_Sheet,5,FALSE))</f>
        <v>Session  - 3.15pm - 4:45pm</v>
      </c>
      <c r="J115" s="111">
        <f>IF(E115="","",VLOOKUP(A115,Timings_Sheet,6,FALSE))</f>
        <v>2</v>
      </c>
      <c r="M115" s="111"/>
      <c r="N115" s="111"/>
      <c r="O115" s="111"/>
      <c r="P115" s="111"/>
      <c r="Q115" s="111"/>
      <c r="R115" s="111"/>
      <c r="S115" s="111"/>
      <c r="U115" s="111"/>
      <c r="V115" s="111"/>
      <c r="W115" s="111"/>
      <c r="X115" s="111"/>
      <c r="Z115" s="111"/>
      <c r="AA115" s="111"/>
      <c r="AB115" s="111"/>
      <c r="AC115" s="111"/>
    </row>
    <row r="116" spans="1:29">
      <c r="A116" s="111" t="str">
        <f>IF(B116="","",CONCATENATE("GROUP WS 1 / ",SUM(COUNTIF(A$3:A115,"GROUP WS 1*"),1)))</f>
        <v>GROUP WS 1 / 9</v>
      </c>
      <c r="B116" s="111">
        <v>45</v>
      </c>
      <c r="C116" s="111" t="str">
        <f t="shared" si="9"/>
        <v>v</v>
      </c>
      <c r="D116" s="111">
        <v>43</v>
      </c>
      <c r="E116" s="15" t="str">
        <f>IF(B116="","",CONCATENATE(VLOOKUP(B116,'Group Check'!$B:$D,2,FALSE)," v ",VLOOKUP(D116,'Group Check'!$B:$D,2,FALSE)," in Group ",VLOOKUP(B116,'Group Check'!$B:$E,4,FALSE)))</f>
        <v>Rahsan Akar (Turkiye) v Esme Haley (South Africa ) in Group WS 1</v>
      </c>
      <c r="F116" s="15" t="str">
        <f>IF(E116="","",CONCATENATE(TEXT(H116,"dd/mm/yyyy")," @ ",TEXT(I116,"h:mm (am/pm)")," on Rink ",J116))</f>
        <v>Tuesday 23rd April 2024 @ Session 4 - 1:45pm- 3.15pm on Rink 1</v>
      </c>
      <c r="H116" s="15" t="str">
        <f>IF(E116="","",VLOOKUP(A116,Timings_Sheet,4,FALSE))</f>
        <v>Tuesday 23rd April 2024</v>
      </c>
      <c r="I116" s="134" t="str">
        <f>IF(E116="","",VLOOKUP(A116,Timings_Sheet,5,FALSE))</f>
        <v>Session 4 - 1:45pm- 3.15pm</v>
      </c>
      <c r="J116" s="111">
        <f>IF(E116="","",VLOOKUP(A116,Timings_Sheet,6,FALSE))</f>
        <v>1</v>
      </c>
      <c r="M116" s="111"/>
      <c r="N116" s="111"/>
      <c r="O116" s="111"/>
      <c r="P116" s="111"/>
      <c r="Q116" s="111"/>
      <c r="R116" s="111"/>
      <c r="S116" s="111"/>
      <c r="U116" s="111"/>
      <c r="V116" s="111"/>
      <c r="W116" s="111"/>
      <c r="X116" s="111"/>
      <c r="Z116" s="111"/>
      <c r="AA116" s="111"/>
      <c r="AB116" s="111"/>
      <c r="AC116" s="111"/>
    </row>
    <row r="117" spans="1:29">
      <c r="C117" s="111" t="str">
        <f t="shared" si="9"/>
        <v/>
      </c>
      <c r="I117" s="134"/>
      <c r="M117" s="111"/>
      <c r="N117" s="111"/>
      <c r="O117" s="111"/>
      <c r="P117" s="111"/>
      <c r="Q117" s="111"/>
      <c r="R117" s="111"/>
      <c r="S117" s="111"/>
      <c r="U117" s="111"/>
      <c r="V117" s="111"/>
      <c r="W117" s="111"/>
      <c r="X117" s="111"/>
      <c r="Z117" s="111"/>
      <c r="AA117" s="111"/>
      <c r="AB117" s="111"/>
      <c r="AC117" s="111"/>
    </row>
    <row r="118" spans="1:29">
      <c r="A118" s="111" t="str">
        <f>IF(B118="","",CONCATENATE("GROUP MS 1 / ",SUM(COUNTIF(A$3:A117,"GROUP MS 1*"),1)))</f>
        <v/>
      </c>
      <c r="C118" s="111" t="str">
        <f t="shared" si="9"/>
        <v/>
      </c>
      <c r="E118" s="15" t="str">
        <f>IF(B118="","",CONCATENATE(VLOOKUP(B118,'Group Check'!$B:$D,2,FALSE)," v ",VLOOKUP(D118,'Group Check'!$B:$D,2,FALSE)," in Group ",VLOOKUP(B118,'Group Check'!$B:$E,4,FALSE)))</f>
        <v/>
      </c>
      <c r="F118" s="15" t="str">
        <f>IF(E118="","",CONCATENATE(TEXT(H118,"dd/mm/yyyy")," @ ",TEXT(I118,"h:mm (am/pm)")," on Rink ",J118))</f>
        <v/>
      </c>
      <c r="H118" s="15" t="str">
        <f>IF(E118="","",VLOOKUP(A118,Timings_Sheet,4,FALSE))</f>
        <v/>
      </c>
      <c r="I118" s="134" t="str">
        <f>IF(E118="","",VLOOKUP(A118,Timings_Sheet,5,FALSE))</f>
        <v/>
      </c>
      <c r="J118" s="111" t="str">
        <f>IF(E118="","",VLOOKUP(A118,Timings_Sheet,6,FALSE))</f>
        <v/>
      </c>
      <c r="M118" s="111"/>
      <c r="N118" s="111"/>
      <c r="O118" s="111"/>
      <c r="P118" s="111"/>
      <c r="Q118" s="111"/>
      <c r="R118" s="111"/>
      <c r="S118" s="111"/>
      <c r="U118" s="111"/>
      <c r="V118" s="111"/>
      <c r="W118" s="111"/>
      <c r="X118" s="111"/>
      <c r="Z118" s="111"/>
      <c r="AA118" s="111"/>
      <c r="AB118" s="111"/>
      <c r="AC118" s="111"/>
    </row>
    <row r="119" spans="1:29">
      <c r="A119" s="111" t="str">
        <f>IF(B119="","",CONCATENATE("GROUP WS 1 / ",SUM(COUNTIF(A$3:A118,"GROUP WS 1*"),1)))</f>
        <v>GROUP WS 1 / 10</v>
      </c>
      <c r="B119" s="111">
        <v>45</v>
      </c>
      <c r="C119" s="111" t="str">
        <f t="shared" si="9"/>
        <v>v</v>
      </c>
      <c r="D119" s="111">
        <v>44</v>
      </c>
      <c r="E119" s="15" t="str">
        <f>IF(B119="","",CONCATENATE(VLOOKUP(B119,'Group Check'!$B:$D,2,FALSE)," v ",VLOOKUP(D119,'Group Check'!$B:$D,2,FALSE)," in Group ",VLOOKUP(B119,'Group Check'!$B:$E,4,FALSE)))</f>
        <v>Rahsan Akar (Turkiye) v Nor Farrah Ain Abdullah (Malaysia ) in Group WS 1</v>
      </c>
      <c r="F119" s="15" t="str">
        <f>IF(E119="","",CONCATENATE(TEXT(H119,"dd/mm/yyyy")," @ ",TEXT(I119,"h:mm (am/pm)")," on Rink ",J119))</f>
        <v>Monday 22nd April 2024 @ Session  - 3.15pm - 4:45pm on Rink 5</v>
      </c>
      <c r="H119" s="15" t="str">
        <f>IF(E119="","",VLOOKUP(A119,Timings_Sheet,4,FALSE))</f>
        <v>Monday 22nd April 2024</v>
      </c>
      <c r="I119" s="134" t="str">
        <f>IF(E119="","",VLOOKUP(A119,Timings_Sheet,5,FALSE))</f>
        <v>Session  - 3.15pm - 4:45pm</v>
      </c>
      <c r="J119" s="111">
        <f>IF(E119="","",VLOOKUP(A119,Timings_Sheet,6,FALSE))</f>
        <v>5</v>
      </c>
      <c r="M119" s="111"/>
      <c r="N119" s="111"/>
      <c r="O119" s="111"/>
      <c r="P119" s="111"/>
      <c r="Q119" s="111"/>
      <c r="R119" s="111"/>
      <c r="S119" s="111"/>
      <c r="U119" s="111"/>
      <c r="V119" s="111"/>
      <c r="W119" s="111"/>
      <c r="X119" s="111"/>
      <c r="Z119" s="111"/>
      <c r="AA119" s="111"/>
      <c r="AB119" s="111"/>
      <c r="AC119" s="111"/>
    </row>
    <row r="120" spans="1:29">
      <c r="C120" s="111" t="str">
        <f t="shared" si="9"/>
        <v/>
      </c>
      <c r="I120" s="134"/>
      <c r="M120" s="111"/>
      <c r="N120" s="111"/>
      <c r="O120" s="111"/>
      <c r="P120" s="111"/>
      <c r="Q120" s="111"/>
      <c r="R120" s="111"/>
      <c r="S120" s="111"/>
      <c r="U120" s="111"/>
      <c r="V120" s="111"/>
      <c r="W120" s="111"/>
      <c r="X120" s="111"/>
      <c r="Z120" s="111"/>
      <c r="AA120" s="111"/>
      <c r="AB120" s="111"/>
      <c r="AC120" s="111"/>
    </row>
    <row r="121" spans="1:29">
      <c r="A121" s="111" t="str">
        <f>IF(B121="","",CONCATENATE("GROUP MS 1 / ",SUM(COUNTIF(A$3:A120,"GROUP MS 1*"),1)))</f>
        <v/>
      </c>
      <c r="C121" s="111" t="str">
        <f t="shared" si="9"/>
        <v/>
      </c>
      <c r="E121" s="15" t="str">
        <f>IF(B121="","",CONCATENATE(VLOOKUP(B121,'Group Check'!$B:$D,2,FALSE)," v ",VLOOKUP(D121,'Group Check'!$B:$D,2,FALSE)," in Group ",VLOOKUP(B121,'Group Check'!$B:$E,4,FALSE)))</f>
        <v/>
      </c>
      <c r="F121" s="15" t="str">
        <f>IF(E121="","",CONCATENATE(TEXT(H121,"dd/mm/yyyy")," @ ",TEXT(I121,"h:mm (am/pm)")," on Rink ",J121))</f>
        <v/>
      </c>
      <c r="H121" s="15" t="str">
        <f>IF(E121="","",VLOOKUP(A121,Timings_Sheet,4,FALSE))</f>
        <v/>
      </c>
      <c r="I121" s="134" t="str">
        <f>IF(E121="","",VLOOKUP(A121,Timings_Sheet,5,FALSE))</f>
        <v/>
      </c>
      <c r="J121" s="111" t="str">
        <f>IF(E121="","",VLOOKUP(A121,Timings_Sheet,6,FALSE))</f>
        <v/>
      </c>
      <c r="M121" s="111"/>
      <c r="N121" s="111"/>
      <c r="O121" s="111"/>
      <c r="P121" s="111"/>
      <c r="Q121" s="111"/>
      <c r="R121" s="111"/>
      <c r="S121" s="111"/>
      <c r="U121" s="111"/>
      <c r="V121" s="111"/>
      <c r="W121" s="111"/>
      <c r="X121" s="111"/>
      <c r="Z121" s="111"/>
      <c r="AA121" s="111"/>
      <c r="AB121" s="111"/>
      <c r="AC121" s="111"/>
    </row>
    <row r="122" spans="1:29">
      <c r="C122" s="111" t="str">
        <f t="shared" si="9"/>
        <v/>
      </c>
      <c r="I122" s="134"/>
      <c r="M122" s="111"/>
      <c r="N122" s="111"/>
      <c r="O122" s="111"/>
      <c r="P122" s="111"/>
      <c r="Q122" s="111"/>
      <c r="R122" s="111"/>
      <c r="S122" s="111"/>
      <c r="U122" s="111"/>
      <c r="V122" s="111"/>
      <c r="W122" s="111"/>
      <c r="X122" s="111"/>
      <c r="Z122" s="111"/>
      <c r="AA122" s="111"/>
      <c r="AB122" s="111"/>
      <c r="AC122" s="111"/>
    </row>
    <row r="123" spans="1:29">
      <c r="A123" s="111" t="str">
        <f>IF(B123="","",CONCATENATE("GROUP MS 1 / ",SUM(COUNTIF(A$3:A122,"GROUP MS 1*"),1)))</f>
        <v/>
      </c>
      <c r="C123" s="111" t="str">
        <f t="shared" si="9"/>
        <v/>
      </c>
      <c r="E123" s="15" t="str">
        <f>IF(B123="","",CONCATENATE(VLOOKUP(B123,'Group Check'!$B:$D,2,FALSE)," v ",VLOOKUP(D123,'Group Check'!$B:$D,2,FALSE)," in Group ",VLOOKUP(B123,'Group Check'!$B:$E,4,FALSE)))</f>
        <v/>
      </c>
      <c r="F123" s="15" t="str">
        <f t="shared" ref="F123:F144" si="14">IF(E123="","",CONCATENATE(TEXT(H123,"dd/mm/yyyy")," @ ",TEXT(I123,"h:mm (am/pm)")," on Rink ",J123))</f>
        <v/>
      </c>
      <c r="H123" s="15" t="str">
        <f t="shared" ref="H123:H144" si="15">IF(E123="","",VLOOKUP(A123,Timings_Sheet,4,FALSE))</f>
        <v/>
      </c>
      <c r="I123" s="134" t="str">
        <f t="shared" ref="I123:I144" si="16">IF(E123="","",VLOOKUP(A123,Timings_Sheet,5,FALSE))</f>
        <v/>
      </c>
      <c r="J123" s="111" t="str">
        <f t="shared" ref="J123:J144" si="17">IF(E123="","",VLOOKUP(A123,Timings_Sheet,6,FALSE))</f>
        <v/>
      </c>
      <c r="M123" s="111"/>
      <c r="N123" s="111"/>
      <c r="O123" s="111"/>
      <c r="P123" s="111"/>
      <c r="Q123" s="111"/>
      <c r="R123" s="111"/>
      <c r="S123" s="111"/>
      <c r="U123" s="111"/>
      <c r="V123" s="111"/>
      <c r="W123" s="111"/>
      <c r="X123" s="111"/>
      <c r="Z123" s="111"/>
      <c r="AA123" s="111"/>
      <c r="AB123" s="111"/>
      <c r="AC123" s="111"/>
    </row>
    <row r="124" spans="1:29">
      <c r="A124" s="111" t="str">
        <f>IF(B124="","",CONCATENATE("GROUP WS 2 / ",SUM(COUNTIF(A$3:A123,"GROUP WS 2*"),1)))</f>
        <v>GROUP WS 2 / 1</v>
      </c>
      <c r="B124" s="111">
        <v>46</v>
      </c>
      <c r="C124" s="111" t="str">
        <f t="shared" si="9"/>
        <v>v</v>
      </c>
      <c r="D124" s="111">
        <v>47</v>
      </c>
      <c r="E124" s="15" t="str">
        <f>IF(B124="","",CONCATENATE(VLOOKUP(B124,'Group Check'!$B:$D,2,FALSE)," v ",VLOOKUP(D124,'Group Check'!$B:$D,2,FALSE)," in Group ",VLOOKUP(B124,'Group Check'!$B:$E,4,FALSE)))</f>
        <v>Ha Yat Ting (Gloria) (Hong Kong China ) v Keiko Kurohara (Japan ) in Group WS 2</v>
      </c>
      <c r="F124" s="15" t="str">
        <f t="shared" si="14"/>
        <v>Tuesday 23rd April 2024 @ Session 3 - 12.00pm- 1:45pm on Rink 3</v>
      </c>
      <c r="H124" s="15" t="str">
        <f t="shared" si="15"/>
        <v>Tuesday 23rd April 2024</v>
      </c>
      <c r="I124" s="134" t="str">
        <f t="shared" si="16"/>
        <v>Session 3 - 12.00pm- 1:45pm</v>
      </c>
      <c r="J124" s="111">
        <f t="shared" si="17"/>
        <v>3</v>
      </c>
      <c r="M124" s="111"/>
      <c r="N124" s="111"/>
      <c r="O124" s="111"/>
      <c r="P124" s="111"/>
      <c r="Q124" s="111"/>
      <c r="R124" s="111"/>
      <c r="S124" s="111"/>
      <c r="U124" s="111"/>
      <c r="V124" s="111"/>
      <c r="W124" s="111"/>
      <c r="X124" s="111"/>
      <c r="Z124" s="111"/>
      <c r="AA124" s="111"/>
      <c r="AB124" s="111"/>
      <c r="AC124" s="111"/>
    </row>
    <row r="125" spans="1:29">
      <c r="A125" s="111" t="str">
        <f>IF(B125="","",CONCATENATE("GROUP WS 2 / ",SUM(COUNTIF(A$3:A124,"GROUP WS 2*"),1)))</f>
        <v>GROUP WS 2 / 2</v>
      </c>
      <c r="B125" s="111">
        <v>48</v>
      </c>
      <c r="C125" s="111" t="str">
        <f t="shared" si="9"/>
        <v>v</v>
      </c>
      <c r="D125" s="111">
        <v>46</v>
      </c>
      <c r="E125" s="15" t="str">
        <f>IF(B125="","",CONCATENATE(VLOOKUP(B125,'Group Check'!$B:$D,2,FALSE)," v ",VLOOKUP(D125,'Group Check'!$B:$D,2,FALSE)," in Group ",VLOOKUP(B125,'Group Check'!$B:$E,4,FALSE)))</f>
        <v>Lindsey Greechan (Jersey) v Ha Yat Ting (Gloria) (Hong Kong China ) in Group WS 2</v>
      </c>
      <c r="F125" s="15" t="str">
        <f t="shared" si="14"/>
        <v>Thursday 25th April 2024 @ Session 4 - 1:45pm- 3.15pm on Rink 4</v>
      </c>
      <c r="H125" s="15" t="str">
        <f t="shared" si="15"/>
        <v>Thursday 25th April 2024</v>
      </c>
      <c r="I125" s="134" t="str">
        <f t="shared" si="16"/>
        <v>Session 4 - 1:45pm- 3.15pm</v>
      </c>
      <c r="J125" s="111">
        <f t="shared" si="17"/>
        <v>4</v>
      </c>
      <c r="M125" s="111"/>
      <c r="N125" s="111"/>
      <c r="O125" s="111"/>
      <c r="P125" s="111"/>
      <c r="Q125" s="111"/>
      <c r="R125" s="111"/>
      <c r="S125" s="111"/>
      <c r="U125" s="111"/>
      <c r="V125" s="111"/>
      <c r="W125" s="111"/>
      <c r="X125" s="111"/>
      <c r="Z125" s="111"/>
      <c r="AA125" s="111"/>
      <c r="AB125" s="111"/>
      <c r="AC125" s="111"/>
    </row>
    <row r="126" spans="1:29">
      <c r="A126" s="111" t="str">
        <f>IF(B126="","",CONCATENATE("GROUP WS 2 / ",SUM(COUNTIF(A$3:A125,"GROUP WS 2*"),1)))</f>
        <v>GROUP WS 2 / 3</v>
      </c>
      <c r="B126" s="111">
        <v>46</v>
      </c>
      <c r="C126" s="111" t="str">
        <f t="shared" si="9"/>
        <v>v</v>
      </c>
      <c r="D126" s="111">
        <v>49</v>
      </c>
      <c r="E126" s="15" t="str">
        <f>IF(B126="","",CONCATENATE(VLOOKUP(B126,'Group Check'!$B:$D,2,FALSE)," v ",VLOOKUP(D126,'Group Check'!$B:$D,2,FALSE)," in Group ",VLOOKUP(B126,'Group Check'!$B:$E,4,FALSE)))</f>
        <v>Ha Yat Ting (Gloria) (Hong Kong China ) v Julie Forrest (Defending Champion) in Group WS 2</v>
      </c>
      <c r="F126" s="15" t="str">
        <f t="shared" si="14"/>
        <v>Wednesday 24th April 2024 @ Session 6 - 4:45pm - 6.15pm on Rink 1</v>
      </c>
      <c r="H126" s="15" t="str">
        <f t="shared" si="15"/>
        <v>Wednesday 24th April 2024</v>
      </c>
      <c r="I126" s="134" t="str">
        <f t="shared" si="16"/>
        <v>Session 6 - 4:45pm - 6.15pm</v>
      </c>
      <c r="J126" s="111">
        <f t="shared" si="17"/>
        <v>1</v>
      </c>
      <c r="M126" s="111"/>
      <c r="N126" s="111"/>
      <c r="O126" s="111"/>
      <c r="P126" s="111"/>
      <c r="Q126" s="111"/>
      <c r="R126" s="111"/>
      <c r="S126" s="111"/>
      <c r="U126" s="111"/>
      <c r="V126" s="111"/>
      <c r="W126" s="111"/>
      <c r="X126" s="111"/>
      <c r="Z126" s="111"/>
      <c r="AA126" s="111"/>
      <c r="AB126" s="111"/>
      <c r="AC126" s="111"/>
    </row>
    <row r="127" spans="1:29">
      <c r="A127" s="111" t="str">
        <f>IF(B127="","",CONCATENATE("GROUP WS 2 / ",SUM(COUNTIF(A$3:A126,"GROUP WS 2*"),1)))</f>
        <v>GROUP WS 2 / 4</v>
      </c>
      <c r="B127" s="111">
        <v>46</v>
      </c>
      <c r="C127" s="111" t="str">
        <f t="shared" si="9"/>
        <v>v</v>
      </c>
      <c r="D127" s="111">
        <v>50</v>
      </c>
      <c r="E127" s="15" t="str">
        <f>IF(B127="","",CONCATENATE(VLOOKUP(B127,'Group Check'!$B:$D,2,FALSE)," v ",VLOOKUP(D127,'Group Check'!$B:$D,2,FALSE)," in Group ",VLOOKUP(B127,'Group Check'!$B:$E,4,FALSE)))</f>
        <v>Ha Yat Ting (Gloria) (Hong Kong China ) v Mary Thompson (USA) in Group WS 2</v>
      </c>
      <c r="F127" s="15" t="str">
        <f t="shared" si="14"/>
        <v>Sunday 21st April 2024 @ Session 6 - 4:45pm - 6.15pm on Rink 3</v>
      </c>
      <c r="H127" s="15" t="str">
        <f t="shared" si="15"/>
        <v>Sunday 21st April 2024</v>
      </c>
      <c r="I127" s="134" t="str">
        <f t="shared" si="16"/>
        <v>Session 6 - 4:45pm - 6.15pm</v>
      </c>
      <c r="J127" s="111">
        <f t="shared" si="17"/>
        <v>3</v>
      </c>
      <c r="M127" s="111"/>
      <c r="N127" s="111"/>
      <c r="O127" s="111"/>
      <c r="P127" s="111"/>
      <c r="Q127" s="111"/>
      <c r="R127" s="111"/>
      <c r="S127" s="111"/>
      <c r="U127" s="111"/>
      <c r="V127" s="111"/>
      <c r="W127" s="111"/>
      <c r="X127" s="111"/>
      <c r="Z127" s="111"/>
      <c r="AA127" s="111"/>
      <c r="AB127" s="111"/>
      <c r="AC127" s="111"/>
    </row>
    <row r="128" spans="1:29">
      <c r="A128" s="111" t="str">
        <f>IF(B128="","",CONCATENATE("GROUP WS 2 / ",SUM(COUNTIF(A$3:A127,"GROUP WS 2*"),1)))</f>
        <v>GROUP WS 2 / 5</v>
      </c>
      <c r="B128" s="111">
        <v>46</v>
      </c>
      <c r="C128" s="111" t="str">
        <f t="shared" si="9"/>
        <v>v</v>
      </c>
      <c r="D128" s="111">
        <v>51</v>
      </c>
      <c r="E128" s="15" t="str">
        <f>IF(B128="","",CONCATENATE(VLOOKUP(B128,'Group Check'!$B:$D,2,FALSE)," v ",VLOOKUP(D128,'Group Check'!$B:$D,2,FALSE)," in Group ",VLOOKUP(B128,'Group Check'!$B:$E,4,FALSE)))</f>
        <v>Ha Yat Ting (Gloria) (Hong Kong China ) v Connie Rixon (Malta) in Group WS 2</v>
      </c>
      <c r="F128" s="15" t="str">
        <f t="shared" si="14"/>
        <v>Monday 22nd April 2024 @ Session 4 - 1:45pm- 3.15pm on Rink 1</v>
      </c>
      <c r="H128" s="15" t="str">
        <f t="shared" si="15"/>
        <v>Monday 22nd April 2024</v>
      </c>
      <c r="I128" s="134" t="str">
        <f t="shared" si="16"/>
        <v>Session 4 - 1:45pm- 3.15pm</v>
      </c>
      <c r="J128" s="111">
        <f t="shared" si="17"/>
        <v>1</v>
      </c>
      <c r="M128" s="111"/>
      <c r="N128" s="111"/>
      <c r="O128" s="111"/>
      <c r="P128" s="111"/>
      <c r="Q128" s="111"/>
      <c r="R128" s="111"/>
      <c r="S128" s="111"/>
      <c r="U128" s="111"/>
      <c r="V128" s="111"/>
      <c r="W128" s="111"/>
      <c r="X128" s="111"/>
      <c r="Z128" s="111"/>
      <c r="AA128" s="111"/>
      <c r="AB128" s="111"/>
      <c r="AC128" s="111"/>
    </row>
    <row r="129" spans="1:29">
      <c r="A129" s="111" t="str">
        <f>IF(B129="","",CONCATENATE("GROUP MS 1 / ",SUM(COUNTIF(A$3:A128,"GROUP MS 1*"),1)))</f>
        <v/>
      </c>
      <c r="C129" s="111" t="str">
        <f t="shared" si="9"/>
        <v/>
      </c>
      <c r="E129" s="15" t="str">
        <f>IF(B129="","",CONCATENATE(VLOOKUP(B129,'Group Check'!$B:$D,2,FALSE)," v ",VLOOKUP(D129,'Group Check'!$B:$D,2,FALSE)," in Group ",VLOOKUP(B129,'Group Check'!$B:$E,4,FALSE)))</f>
        <v/>
      </c>
      <c r="F129" s="15" t="str">
        <f t="shared" si="14"/>
        <v/>
      </c>
      <c r="H129" s="15" t="str">
        <f t="shared" si="15"/>
        <v/>
      </c>
      <c r="I129" s="134" t="str">
        <f t="shared" si="16"/>
        <v/>
      </c>
      <c r="J129" s="111" t="str">
        <f t="shared" si="17"/>
        <v/>
      </c>
      <c r="M129" s="111"/>
      <c r="N129" s="111"/>
      <c r="O129" s="111"/>
      <c r="P129" s="111"/>
      <c r="Q129" s="111"/>
      <c r="R129" s="111"/>
      <c r="S129" s="111"/>
      <c r="U129" s="111"/>
      <c r="V129" s="111"/>
      <c r="W129" s="111"/>
      <c r="X129" s="111"/>
      <c r="Z129" s="111"/>
      <c r="AA129" s="111"/>
      <c r="AB129" s="111"/>
      <c r="AC129" s="111"/>
    </row>
    <row r="130" spans="1:29">
      <c r="A130" s="111" t="str">
        <f>IF(B130="","",CONCATENATE("GROUP WS 2 / ",SUM(COUNTIF(A$3:A129,"GROUP WS 2*"),1)))</f>
        <v>GROUP WS 2 / 6</v>
      </c>
      <c r="B130" s="111">
        <v>47</v>
      </c>
      <c r="C130" s="111" t="str">
        <f t="shared" si="9"/>
        <v>v</v>
      </c>
      <c r="D130" s="111">
        <v>48</v>
      </c>
      <c r="E130" s="15" t="str">
        <f>IF(B130="","",CONCATENATE(VLOOKUP(B130,'Group Check'!$B:$D,2,FALSE)," v ",VLOOKUP(D130,'Group Check'!$B:$D,2,FALSE)," in Group ",VLOOKUP(B130,'Group Check'!$B:$E,4,FALSE)))</f>
        <v>Keiko Kurohara (Japan ) v Lindsey Greechan (Jersey) in Group WS 2</v>
      </c>
      <c r="F130" s="15" t="str">
        <f t="shared" si="14"/>
        <v>Sunday 21st April 2024 @ Session 6 - 4:45pm - 6.15pm on Rink 4</v>
      </c>
      <c r="H130" s="15" t="str">
        <f t="shared" si="15"/>
        <v>Sunday 21st April 2024</v>
      </c>
      <c r="I130" s="134" t="str">
        <f t="shared" si="16"/>
        <v>Session 6 - 4:45pm - 6.15pm</v>
      </c>
      <c r="J130" s="111">
        <f t="shared" si="17"/>
        <v>4</v>
      </c>
      <c r="M130" s="111"/>
      <c r="N130" s="111"/>
      <c r="O130" s="111"/>
      <c r="P130" s="111"/>
      <c r="Q130" s="111"/>
      <c r="R130" s="111"/>
      <c r="S130" s="111"/>
      <c r="U130" s="111"/>
      <c r="V130" s="111"/>
      <c r="W130" s="111"/>
      <c r="X130" s="111"/>
      <c r="Z130" s="111"/>
      <c r="AA130" s="111"/>
      <c r="AB130" s="111"/>
      <c r="AC130" s="111"/>
    </row>
    <row r="131" spans="1:29">
      <c r="A131" s="111" t="str">
        <f>IF(B131="","",CONCATENATE("GROUP WS 2 / ",SUM(COUNTIF(A$3:A130,"GROUP WS 2*"),1)))</f>
        <v>GROUP WS 2 / 7</v>
      </c>
      <c r="B131" s="111">
        <v>49</v>
      </c>
      <c r="C131" s="111" t="str">
        <f t="shared" si="9"/>
        <v>v</v>
      </c>
      <c r="D131" s="111">
        <v>47</v>
      </c>
      <c r="E131" s="15" t="str">
        <f>IF(B131="","",CONCATENATE(VLOOKUP(B131,'Group Check'!$B:$D,2,FALSE)," v ",VLOOKUP(D131,'Group Check'!$B:$D,2,FALSE)," in Group ",VLOOKUP(B131,'Group Check'!$B:$E,4,FALSE)))</f>
        <v>Julie Forrest (Defending Champion) v Keiko Kurohara (Japan ) in Group WS 2</v>
      </c>
      <c r="F131" s="15" t="str">
        <f t="shared" si="14"/>
        <v xml:space="preserve"> @  on Rink </v>
      </c>
      <c r="H131" s="15" t="str">
        <f t="shared" si="15"/>
        <v/>
      </c>
      <c r="I131" s="134" t="str">
        <f t="shared" si="16"/>
        <v/>
      </c>
      <c r="J131" s="111" t="str">
        <f t="shared" si="17"/>
        <v/>
      </c>
      <c r="M131" s="111"/>
      <c r="N131" s="111"/>
      <c r="O131" s="111"/>
      <c r="P131" s="111"/>
      <c r="Q131" s="111"/>
      <c r="R131" s="111"/>
      <c r="S131" s="111"/>
      <c r="U131" s="111"/>
      <c r="V131" s="111"/>
      <c r="W131" s="111"/>
      <c r="X131" s="111"/>
      <c r="Z131" s="111"/>
      <c r="AA131" s="111"/>
      <c r="AB131" s="111"/>
      <c r="AC131" s="111"/>
    </row>
    <row r="132" spans="1:29">
      <c r="A132" s="111" t="str">
        <f>IF(B132="","",CONCATENATE("GROUP WS 2 / ",SUM(COUNTIF(A$3:A131,"GROUP WS 2*"),1)))</f>
        <v>GROUP WS 2 / 8</v>
      </c>
      <c r="B132" s="111">
        <v>47</v>
      </c>
      <c r="C132" s="111" t="str">
        <f t="shared" si="9"/>
        <v>v</v>
      </c>
      <c r="D132" s="111">
        <v>50</v>
      </c>
      <c r="E132" s="15" t="str">
        <f>IF(B132="","",CONCATENATE(VLOOKUP(B132,'Group Check'!$B:$D,2,FALSE)," v ",VLOOKUP(D132,'Group Check'!$B:$D,2,FALSE)," in Group ",VLOOKUP(B132,'Group Check'!$B:$E,4,FALSE)))</f>
        <v>Keiko Kurohara (Japan ) v Mary Thompson (USA) in Group WS 2</v>
      </c>
      <c r="F132" s="15" t="str">
        <f t="shared" si="14"/>
        <v>Monday 22nd April 2024 @ Session 4 - 1:45pm- 3.15pm on Rink 2</v>
      </c>
      <c r="H132" s="15" t="str">
        <f t="shared" si="15"/>
        <v>Monday 22nd April 2024</v>
      </c>
      <c r="I132" s="134" t="str">
        <f t="shared" si="16"/>
        <v>Session 4 - 1:45pm- 3.15pm</v>
      </c>
      <c r="J132" s="111">
        <f t="shared" si="17"/>
        <v>2</v>
      </c>
      <c r="M132" s="111"/>
      <c r="N132" s="111"/>
      <c r="O132" s="111"/>
      <c r="P132" s="111"/>
      <c r="Q132" s="111"/>
      <c r="R132" s="111"/>
      <c r="S132" s="111"/>
      <c r="U132" s="111"/>
      <c r="V132" s="111"/>
      <c r="W132" s="111"/>
      <c r="X132" s="111"/>
      <c r="Z132" s="111"/>
      <c r="AA132" s="111"/>
      <c r="AB132" s="111"/>
      <c r="AC132" s="111"/>
    </row>
    <row r="133" spans="1:29">
      <c r="A133" s="111" t="str">
        <f>IF(B133="","",CONCATENATE("GROUP WS 2 / ",SUM(COUNTIF(A$3:A132,"GROUP WS 2*"),1)))</f>
        <v>GROUP WS 2 / 9</v>
      </c>
      <c r="B133" s="111">
        <v>51</v>
      </c>
      <c r="C133" s="111" t="str">
        <f t="shared" ref="C133:C196" si="18">IF(A133="","","v")</f>
        <v>v</v>
      </c>
      <c r="D133" s="111">
        <v>47</v>
      </c>
      <c r="E133" s="15" t="str">
        <f>IF(B133="","",CONCATENATE(VLOOKUP(B133,'Group Check'!$B:$D,2,FALSE)," v ",VLOOKUP(D133,'Group Check'!$B:$D,2,FALSE)," in Group ",VLOOKUP(B133,'Group Check'!$B:$E,4,FALSE)))</f>
        <v>Connie Rixon (Malta) v Keiko Kurohara (Japan ) in Group WS 2</v>
      </c>
      <c r="F133" s="15" t="str">
        <f t="shared" si="14"/>
        <v>Wednesday 24th April 2024 @ Session 6 - 4:45pm - 6.15pm on Rink 3</v>
      </c>
      <c r="H133" s="15" t="str">
        <f t="shared" si="15"/>
        <v>Wednesday 24th April 2024</v>
      </c>
      <c r="I133" s="134" t="str">
        <f t="shared" si="16"/>
        <v>Session 6 - 4:45pm - 6.15pm</v>
      </c>
      <c r="J133" s="111">
        <f t="shared" si="17"/>
        <v>3</v>
      </c>
      <c r="M133" s="111"/>
      <c r="N133" s="111"/>
      <c r="O133" s="111"/>
      <c r="P133" s="111"/>
      <c r="Q133" s="111"/>
      <c r="R133" s="111"/>
      <c r="S133" s="111"/>
      <c r="U133" s="111"/>
      <c r="V133" s="111"/>
      <c r="W133" s="111"/>
      <c r="X133" s="111"/>
      <c r="Z133" s="111"/>
      <c r="AA133" s="111"/>
      <c r="AB133" s="111"/>
      <c r="AC133" s="111"/>
    </row>
    <row r="134" spans="1:29">
      <c r="A134" s="111" t="str">
        <f>IF(B134="","",CONCATENATE("GROUP MS 1 / ",SUM(COUNTIF(A$3:A133,"GROUP MS 1*"),1)))</f>
        <v/>
      </c>
      <c r="C134" s="111" t="str">
        <f t="shared" si="18"/>
        <v/>
      </c>
      <c r="E134" s="15" t="str">
        <f>IF(B134="","",CONCATENATE(VLOOKUP(B134,'Group Check'!$B:$D,2,FALSE)," v ",VLOOKUP(D134,'Group Check'!$B:$D,2,FALSE)," in Group ",VLOOKUP(B134,'Group Check'!$B:$E,4,FALSE)))</f>
        <v/>
      </c>
      <c r="F134" s="15" t="str">
        <f t="shared" si="14"/>
        <v/>
      </c>
      <c r="H134" s="15" t="str">
        <f t="shared" si="15"/>
        <v/>
      </c>
      <c r="I134" s="134" t="str">
        <f t="shared" si="16"/>
        <v/>
      </c>
      <c r="J134" s="111" t="str">
        <f t="shared" si="17"/>
        <v/>
      </c>
      <c r="M134" s="111"/>
      <c r="N134" s="111"/>
      <c r="O134" s="111"/>
      <c r="P134" s="111"/>
      <c r="Q134" s="111"/>
      <c r="R134" s="111"/>
      <c r="S134" s="111"/>
      <c r="U134" s="111"/>
      <c r="V134" s="111"/>
      <c r="W134" s="111"/>
      <c r="X134" s="111"/>
      <c r="Z134" s="111"/>
      <c r="AA134" s="111"/>
      <c r="AB134" s="111"/>
      <c r="AC134" s="111"/>
    </row>
    <row r="135" spans="1:29">
      <c r="A135" s="111" t="str">
        <f>IF(B135="","",CONCATENATE("GROUP WS 2 / ",SUM(COUNTIF(A$3:A134,"GROUP WS 2*"),1)))</f>
        <v>GROUP WS 2 / 10</v>
      </c>
      <c r="B135" s="111">
        <v>49</v>
      </c>
      <c r="C135" s="111" t="str">
        <f t="shared" si="18"/>
        <v>v</v>
      </c>
      <c r="D135" s="111">
        <v>48</v>
      </c>
      <c r="E135" s="15" t="str">
        <f>IF(B135="","",CONCATENATE(VLOOKUP(B135,'Group Check'!$B:$D,2,FALSE)," v ",VLOOKUP(D135,'Group Check'!$B:$D,2,FALSE)," in Group ",VLOOKUP(B135,'Group Check'!$B:$E,4,FALSE)))</f>
        <v>Julie Forrest (Defending Champion) v Lindsey Greechan (Jersey) in Group WS 2</v>
      </c>
      <c r="F135" s="15" t="str">
        <f t="shared" si="14"/>
        <v>Monday 22nd April 2024 @ Session 4 - 1:45pm- 3.15pm on Rink 4</v>
      </c>
      <c r="H135" s="15" t="str">
        <f t="shared" si="15"/>
        <v>Monday 22nd April 2024</v>
      </c>
      <c r="I135" s="134" t="str">
        <f t="shared" si="16"/>
        <v>Session 4 - 1:45pm- 3.15pm</v>
      </c>
      <c r="J135" s="111">
        <f t="shared" si="17"/>
        <v>4</v>
      </c>
      <c r="M135" s="111"/>
      <c r="N135" s="111"/>
      <c r="O135" s="111"/>
      <c r="P135" s="111"/>
      <c r="Q135" s="111"/>
      <c r="R135" s="111"/>
      <c r="S135" s="111"/>
      <c r="U135" s="111"/>
      <c r="V135" s="111"/>
      <c r="W135" s="111"/>
      <c r="X135" s="111"/>
      <c r="Z135" s="111"/>
      <c r="AA135" s="111"/>
      <c r="AB135" s="111"/>
      <c r="AC135" s="111"/>
    </row>
    <row r="136" spans="1:29">
      <c r="A136" s="111" t="str">
        <f>IF(B136="","",CONCATENATE("GROUP WS 2 / ",SUM(COUNTIF(A$3:A135,"GROUP WS 2*"),1)))</f>
        <v>GROUP WS 2 / 11</v>
      </c>
      <c r="B136" s="111">
        <v>48</v>
      </c>
      <c r="C136" s="111" t="str">
        <f t="shared" si="18"/>
        <v>v</v>
      </c>
      <c r="D136" s="111">
        <v>50</v>
      </c>
      <c r="E136" s="15" t="str">
        <f>IF(B136="","",CONCATENATE(VLOOKUP(B136,'Group Check'!$B:$D,2,FALSE)," v ",VLOOKUP(D136,'Group Check'!$B:$D,2,FALSE)," in Group ",VLOOKUP(B136,'Group Check'!$B:$E,4,FALSE)))</f>
        <v>Lindsey Greechan (Jersey) v Mary Thompson (USA) in Group WS 2</v>
      </c>
      <c r="F136" s="15" t="str">
        <f t="shared" si="14"/>
        <v>Wednesday 24th April 2024 @ Session 6 - 4:45pm - 6.15pm on Rink 2</v>
      </c>
      <c r="H136" s="15" t="str">
        <f t="shared" si="15"/>
        <v>Wednesday 24th April 2024</v>
      </c>
      <c r="I136" s="134" t="str">
        <f t="shared" si="16"/>
        <v>Session 6 - 4:45pm - 6.15pm</v>
      </c>
      <c r="J136" s="111">
        <f t="shared" si="17"/>
        <v>2</v>
      </c>
      <c r="M136" s="111"/>
      <c r="N136" s="111"/>
      <c r="O136" s="111"/>
      <c r="P136" s="111"/>
      <c r="Q136" s="111"/>
      <c r="R136" s="111"/>
      <c r="S136" s="111"/>
      <c r="U136" s="111"/>
      <c r="V136" s="111"/>
      <c r="W136" s="111"/>
      <c r="X136" s="111"/>
      <c r="Z136" s="111"/>
      <c r="AA136" s="111"/>
      <c r="AB136" s="111"/>
      <c r="AC136" s="111"/>
    </row>
    <row r="137" spans="1:29">
      <c r="A137" s="111" t="str">
        <f>IF(B137="","",CONCATENATE("GROUP WS 2 / ",SUM(COUNTIF(A$3:A136,"GROUP WS 2*"),1)))</f>
        <v>GROUP WS 2 / 12</v>
      </c>
      <c r="B137" s="111">
        <v>51</v>
      </c>
      <c r="C137" s="111" t="str">
        <f t="shared" si="18"/>
        <v>v</v>
      </c>
      <c r="D137" s="111">
        <v>48</v>
      </c>
      <c r="E137" s="15" t="str">
        <f>IF(B137="","",CONCATENATE(VLOOKUP(B137,'Group Check'!$B:$D,2,FALSE)," v ",VLOOKUP(D137,'Group Check'!$B:$D,2,FALSE)," in Group ",VLOOKUP(B137,'Group Check'!$B:$E,4,FALSE)))</f>
        <v>Connie Rixon (Malta) v Lindsey Greechan (Jersey) in Group WS 2</v>
      </c>
      <c r="F137" s="15" t="str">
        <f t="shared" si="14"/>
        <v>Tuesday 23rd April 2024 @ Session  - 3.15pm - 4:45pm on Rink 3</v>
      </c>
      <c r="H137" s="15" t="str">
        <f t="shared" si="15"/>
        <v>Tuesday 23rd April 2024</v>
      </c>
      <c r="I137" s="134" t="str">
        <f t="shared" si="16"/>
        <v>Session  - 3.15pm - 4:45pm</v>
      </c>
      <c r="J137" s="111">
        <f t="shared" si="17"/>
        <v>3</v>
      </c>
      <c r="M137" s="111"/>
      <c r="N137" s="111"/>
      <c r="O137" s="111"/>
      <c r="P137" s="111"/>
      <c r="Q137" s="111"/>
      <c r="R137" s="111"/>
      <c r="S137" s="111"/>
      <c r="U137" s="111"/>
      <c r="V137" s="111"/>
      <c r="W137" s="111"/>
      <c r="X137" s="111"/>
      <c r="Z137" s="111"/>
      <c r="AA137" s="111"/>
      <c r="AB137" s="111"/>
      <c r="AC137" s="111"/>
    </row>
    <row r="138" spans="1:29">
      <c r="A138" s="111" t="str">
        <f>IF(B138="","",CONCATENATE("GROUP MS 1 / ",SUM(COUNTIF(A$3:A137,"GROUP MS 1*"),1)))</f>
        <v/>
      </c>
      <c r="C138" s="111" t="str">
        <f t="shared" si="18"/>
        <v/>
      </c>
      <c r="E138" s="15" t="str">
        <f>IF(B138="","",CONCATENATE(VLOOKUP(B138,'Group Check'!$B:$D,2,FALSE)," v ",VLOOKUP(D138,'Group Check'!$B:$D,2,FALSE)," in Group ",VLOOKUP(B138,'Group Check'!$B:$E,4,FALSE)))</f>
        <v/>
      </c>
      <c r="F138" s="15" t="str">
        <f t="shared" si="14"/>
        <v/>
      </c>
      <c r="H138" s="15" t="str">
        <f t="shared" si="15"/>
        <v/>
      </c>
      <c r="I138" s="134" t="str">
        <f t="shared" si="16"/>
        <v/>
      </c>
      <c r="J138" s="111" t="str">
        <f t="shared" si="17"/>
        <v/>
      </c>
      <c r="M138" s="111"/>
      <c r="N138" s="111"/>
      <c r="O138" s="111"/>
      <c r="P138" s="111"/>
      <c r="Q138" s="111"/>
      <c r="R138" s="111"/>
      <c r="S138" s="111"/>
      <c r="U138" s="111"/>
      <c r="V138" s="111"/>
      <c r="W138" s="111"/>
      <c r="X138" s="111"/>
      <c r="Z138" s="111"/>
      <c r="AA138" s="111"/>
      <c r="AB138" s="111"/>
      <c r="AC138" s="111"/>
    </row>
    <row r="139" spans="1:29">
      <c r="A139" s="111" t="str">
        <f>IF(B139="","",CONCATENATE("GROUP WS 2 / ",SUM(COUNTIF(A$3:A138,"GROUP WS 2*"),1)))</f>
        <v>GROUP WS 2 / 13</v>
      </c>
      <c r="B139" s="111">
        <v>49</v>
      </c>
      <c r="C139" s="111" t="str">
        <f t="shared" si="18"/>
        <v>v</v>
      </c>
      <c r="D139" s="111">
        <v>50</v>
      </c>
      <c r="E139" s="15" t="str">
        <f>IF(B139="","",CONCATENATE(VLOOKUP(B139,'Group Check'!$B:$D,2,FALSE)," v ",VLOOKUP(D139,'Group Check'!$B:$D,2,FALSE)," in Group ",VLOOKUP(B139,'Group Check'!$B:$E,4,FALSE)))</f>
        <v>Julie Forrest (Defending Champion) v Mary Thompson (USA) in Group WS 2</v>
      </c>
      <c r="F139" s="15" t="str">
        <f t="shared" si="14"/>
        <v>Tuesday 23rd April 2024 @ Session  - 3.15pm - 4:45pm on Rink 1</v>
      </c>
      <c r="H139" s="15" t="str">
        <f t="shared" si="15"/>
        <v>Tuesday 23rd April 2024</v>
      </c>
      <c r="I139" s="134" t="str">
        <f t="shared" si="16"/>
        <v>Session  - 3.15pm - 4:45pm</v>
      </c>
      <c r="J139" s="111">
        <f t="shared" si="17"/>
        <v>1</v>
      </c>
      <c r="M139" s="111"/>
      <c r="N139" s="111"/>
      <c r="O139" s="111"/>
      <c r="P139" s="111"/>
      <c r="Q139" s="111"/>
      <c r="R139" s="111"/>
      <c r="S139" s="111"/>
      <c r="U139" s="111"/>
      <c r="V139" s="111"/>
      <c r="W139" s="111"/>
      <c r="X139" s="111"/>
      <c r="Z139" s="111"/>
      <c r="AA139" s="111"/>
      <c r="AB139" s="111"/>
      <c r="AC139" s="111"/>
    </row>
    <row r="140" spans="1:29">
      <c r="A140" s="111" t="str">
        <f>IF(B140="","",CONCATENATE("GROUP WS 2 / ",SUM(COUNTIF(A$3:A139,"GROUP WS 2*"),1)))</f>
        <v>GROUP WS 2 / 14</v>
      </c>
      <c r="B140" s="111">
        <v>49</v>
      </c>
      <c r="C140" s="111" t="str">
        <f t="shared" si="18"/>
        <v>v</v>
      </c>
      <c r="D140" s="111">
        <v>51</v>
      </c>
      <c r="E140" s="15" t="str">
        <f>IF(B140="","",CONCATENATE(VLOOKUP(B140,'Group Check'!$B:$D,2,FALSE)," v ",VLOOKUP(D140,'Group Check'!$B:$D,2,FALSE)," in Group ",VLOOKUP(B140,'Group Check'!$B:$E,4,FALSE)))</f>
        <v>Julie Forrest (Defending Champion) v Connie Rixon (Malta) in Group WS 2</v>
      </c>
      <c r="F140" s="15" t="str">
        <f t="shared" si="14"/>
        <v>Sunday 21st April 2024 @ Session 6 - 4:45pm - 6.15pm on Rink 5</v>
      </c>
      <c r="H140" s="15" t="str">
        <f t="shared" si="15"/>
        <v>Sunday 21st April 2024</v>
      </c>
      <c r="I140" s="134" t="str">
        <f t="shared" si="16"/>
        <v>Session 6 - 4:45pm - 6.15pm</v>
      </c>
      <c r="J140" s="111">
        <f t="shared" si="17"/>
        <v>5</v>
      </c>
      <c r="M140" s="111"/>
      <c r="N140" s="111"/>
      <c r="O140" s="111"/>
      <c r="P140" s="111"/>
      <c r="Q140" s="111"/>
      <c r="R140" s="111"/>
      <c r="S140" s="111"/>
      <c r="U140" s="111"/>
      <c r="V140" s="111"/>
      <c r="W140" s="111"/>
      <c r="X140" s="111"/>
      <c r="Z140" s="111"/>
      <c r="AA140" s="111"/>
      <c r="AB140" s="111"/>
      <c r="AC140" s="111"/>
    </row>
    <row r="141" spans="1:29">
      <c r="A141" s="111" t="str">
        <f>IF(B141="","",CONCATENATE("GROUP MS 1 / ",SUM(COUNTIF(A$3:A140,"GROUP MS 1*"),1)))</f>
        <v/>
      </c>
      <c r="C141" s="111" t="str">
        <f t="shared" si="18"/>
        <v/>
      </c>
      <c r="E141" s="15" t="str">
        <f>IF(B141="","",CONCATENATE(VLOOKUP(B141,'Group Check'!$B:$D,2,FALSE)," v ",VLOOKUP(D141,'Group Check'!$B:$D,2,FALSE)," in Group ",VLOOKUP(B141,'Group Check'!$B:$E,4,FALSE)))</f>
        <v/>
      </c>
      <c r="F141" s="15" t="str">
        <f t="shared" si="14"/>
        <v/>
      </c>
      <c r="H141" s="15" t="str">
        <f t="shared" si="15"/>
        <v/>
      </c>
      <c r="I141" s="134" t="str">
        <f t="shared" si="16"/>
        <v/>
      </c>
      <c r="J141" s="111" t="str">
        <f t="shared" si="17"/>
        <v/>
      </c>
      <c r="M141" s="111"/>
      <c r="N141" s="111"/>
      <c r="O141" s="111"/>
      <c r="P141" s="111"/>
      <c r="Q141" s="111"/>
      <c r="R141" s="111"/>
      <c r="S141" s="111"/>
      <c r="U141" s="111"/>
      <c r="V141" s="111"/>
      <c r="W141" s="111"/>
      <c r="X141" s="111"/>
      <c r="Z141" s="111"/>
      <c r="AA141" s="111"/>
      <c r="AB141" s="111"/>
      <c r="AC141" s="111"/>
    </row>
    <row r="142" spans="1:29">
      <c r="A142" s="111" t="str">
        <f>IF(B142="","",CONCATENATE("GROUP WS 2 / ",SUM(COUNTIF(A$3:A141,"GROUP WS 2*"),1)))</f>
        <v>GROUP WS 2 / 15</v>
      </c>
      <c r="B142" s="111">
        <v>51</v>
      </c>
      <c r="C142" s="111" t="str">
        <f t="shared" si="18"/>
        <v>v</v>
      </c>
      <c r="D142" s="111">
        <v>50</v>
      </c>
      <c r="E142" s="15" t="str">
        <f>IF(B142="","",CONCATENATE(VLOOKUP(B142,'Group Check'!$B:$D,2,FALSE)," v ",VLOOKUP(D142,'Group Check'!$B:$D,2,FALSE)," in Group ",VLOOKUP(B142,'Group Check'!$B:$E,4,FALSE)))</f>
        <v>Connie Rixon (Malta) v Mary Thompson (USA) in Group WS 2</v>
      </c>
      <c r="F142" s="15" t="str">
        <f t="shared" si="14"/>
        <v>Thursday 25th April 2024 @ Session 4 - 1:45pm- 3.15pm on Rink 2</v>
      </c>
      <c r="H142" s="15" t="str">
        <f t="shared" si="15"/>
        <v>Thursday 25th April 2024</v>
      </c>
      <c r="I142" s="134" t="str">
        <f t="shared" si="16"/>
        <v>Session 4 - 1:45pm- 3.15pm</v>
      </c>
      <c r="J142" s="111">
        <f t="shared" si="17"/>
        <v>2</v>
      </c>
      <c r="M142" s="111"/>
      <c r="N142" s="111"/>
      <c r="O142" s="111"/>
      <c r="P142" s="111"/>
      <c r="Q142" s="111"/>
      <c r="R142" s="111"/>
      <c r="S142" s="111"/>
      <c r="U142" s="111"/>
      <c r="V142" s="111"/>
      <c r="W142" s="111"/>
      <c r="X142" s="111"/>
      <c r="Z142" s="111"/>
      <c r="AA142" s="111"/>
      <c r="AB142" s="111"/>
      <c r="AC142" s="111"/>
    </row>
    <row r="143" spans="1:29">
      <c r="A143" s="111" t="str">
        <f>IF(B143="","",CONCATENATE("GROUP MS 1 / ",SUM(COUNTIF(A$3:A142,"GROUP MS 1*"),1)))</f>
        <v/>
      </c>
      <c r="C143" s="111" t="str">
        <f t="shared" si="18"/>
        <v/>
      </c>
      <c r="E143" s="15" t="str">
        <f>IF(B143="","",CONCATENATE(VLOOKUP(B143,'Group Check'!$B:$D,2,FALSE)," v ",VLOOKUP(D143,'Group Check'!$B:$D,2,FALSE)," in Group ",VLOOKUP(B143,'Group Check'!$B:$E,4,FALSE)))</f>
        <v/>
      </c>
      <c r="F143" s="15" t="str">
        <f t="shared" si="14"/>
        <v/>
      </c>
      <c r="H143" s="15" t="str">
        <f t="shared" si="15"/>
        <v/>
      </c>
      <c r="I143" s="134" t="str">
        <f t="shared" si="16"/>
        <v/>
      </c>
      <c r="J143" s="111" t="str">
        <f t="shared" si="17"/>
        <v/>
      </c>
      <c r="M143" s="111"/>
      <c r="N143" s="111"/>
      <c r="O143" s="111"/>
      <c r="P143" s="111"/>
      <c r="Q143" s="111"/>
      <c r="R143" s="111"/>
      <c r="S143" s="111"/>
      <c r="U143" s="111"/>
      <c r="V143" s="111"/>
      <c r="W143" s="111"/>
      <c r="X143" s="111"/>
      <c r="Z143" s="111"/>
      <c r="AA143" s="111"/>
      <c r="AB143" s="111"/>
      <c r="AC143" s="111"/>
    </row>
    <row r="144" spans="1:29">
      <c r="A144" s="111" t="str">
        <f>IF(B144="","",CONCATENATE("GROUP WS 3 / ",SUM(COUNTIF(A$3:A143,"GROUP WS 3*"),1)))</f>
        <v>GROUP WS 3 / 1</v>
      </c>
      <c r="B144" s="111">
        <v>52</v>
      </c>
      <c r="C144" s="111" t="str">
        <f t="shared" si="18"/>
        <v>v</v>
      </c>
      <c r="D144" s="111">
        <v>53</v>
      </c>
      <c r="E144" s="15" t="str">
        <f>IF(B144="","",CONCATENATE(VLOOKUP(B144,'Group Check'!$B:$D,2,FALSE)," v ",VLOOKUP(D144,'Group Check'!$B:$D,2,FALSE)," in Group ",VLOOKUP(B144,'Group Check'!$B:$E,4,FALSE)))</f>
        <v>Christine (Petal) Jones (Norfolk Island) v Sara Marie Nicholls (Wales) in Group WS 3</v>
      </c>
      <c r="F144" s="15" t="str">
        <f t="shared" si="14"/>
        <v>Tuesday 23rd April 2024 @ Session 4 - 1:45pm- 3.15pm on Rink 3</v>
      </c>
      <c r="H144" s="15" t="str">
        <f t="shared" si="15"/>
        <v>Tuesday 23rd April 2024</v>
      </c>
      <c r="I144" s="134" t="str">
        <f t="shared" si="16"/>
        <v>Session 4 - 1:45pm- 3.15pm</v>
      </c>
      <c r="J144" s="111">
        <f t="shared" si="17"/>
        <v>3</v>
      </c>
      <c r="M144" s="111"/>
      <c r="N144" s="111"/>
      <c r="O144" s="111"/>
      <c r="P144" s="111"/>
      <c r="Q144" s="111"/>
      <c r="R144" s="111"/>
      <c r="S144" s="111"/>
      <c r="U144" s="111"/>
      <c r="V144" s="111"/>
      <c r="W144" s="111"/>
      <c r="X144" s="111"/>
      <c r="Z144" s="111"/>
      <c r="AA144" s="111"/>
      <c r="AB144" s="111"/>
      <c r="AC144" s="111"/>
    </row>
    <row r="145" spans="1:29">
      <c r="I145" s="134"/>
      <c r="M145" s="111"/>
      <c r="N145" s="111"/>
      <c r="O145" s="111"/>
      <c r="P145" s="111"/>
      <c r="Q145" s="111"/>
      <c r="R145" s="111"/>
      <c r="S145" s="111"/>
      <c r="U145" s="111"/>
      <c r="V145" s="111"/>
      <c r="W145" s="111"/>
      <c r="X145" s="111"/>
      <c r="Z145" s="111"/>
      <c r="AA145" s="111"/>
      <c r="AB145" s="111"/>
      <c r="AC145" s="111"/>
    </row>
    <row r="146" spans="1:29">
      <c r="A146" s="111" t="str">
        <f>IF(B146="","",CONCATENATE("GROUP WS 3 / ",SUM(COUNTIF(A$3:A145,"GROUP WS 3*"),1)))</f>
        <v>GROUP WS 3 / 2</v>
      </c>
      <c r="B146" s="111">
        <v>52</v>
      </c>
      <c r="C146" s="111" t="str">
        <f t="shared" si="18"/>
        <v>v</v>
      </c>
      <c r="D146" s="111">
        <v>55</v>
      </c>
      <c r="E146" s="15" t="str">
        <f>IF(B146="","",CONCATENATE(VLOOKUP(B146,'Group Check'!$B:$D,2,FALSE)," v ",VLOOKUP(D146,'Group Check'!$B:$D,2,FALSE)," in Group ",VLOOKUP(B146,'Group Check'!$B:$E,4,FALSE)))</f>
        <v>Christine (Petal) Jones (Norfolk Island) v Samantha Atkinson (Australia) in Group WS 3</v>
      </c>
      <c r="F146" s="15" t="str">
        <f>IF(E146="","",CONCATENATE(TEXT(H146,"dd/mm/yyyy")," @ ",TEXT(I146,"h:mm (am/pm)")," on Rink ",J146))</f>
        <v>Thursday 25th April 2024 @ Session 3 - 12.00pm- 1:45pm on Rink 4</v>
      </c>
      <c r="H146" s="15" t="str">
        <f>IF(E146="","",VLOOKUP(A146,Timings_Sheet,4,FALSE))</f>
        <v>Thursday 25th April 2024</v>
      </c>
      <c r="I146" s="134" t="str">
        <f>IF(E146="","",VLOOKUP(A146,Timings_Sheet,5,FALSE))</f>
        <v>Session 3 - 12.00pm- 1:45pm</v>
      </c>
      <c r="J146" s="111">
        <f>IF(E146="","",VLOOKUP(A146,Timings_Sheet,6,FALSE))</f>
        <v>4</v>
      </c>
      <c r="M146" s="111"/>
      <c r="N146" s="111"/>
      <c r="O146" s="111"/>
      <c r="P146" s="111"/>
      <c r="Q146" s="111"/>
      <c r="R146" s="111"/>
      <c r="S146" s="111"/>
      <c r="U146" s="111"/>
      <c r="V146" s="111"/>
      <c r="W146" s="111"/>
      <c r="X146" s="111"/>
      <c r="Z146" s="111"/>
      <c r="AA146" s="111"/>
      <c r="AB146" s="111"/>
      <c r="AC146" s="111"/>
    </row>
    <row r="147" spans="1:29">
      <c r="A147" s="111" t="str">
        <f>IF(B147="","",CONCATENATE("GROUP WS 3 / ",SUM(COUNTIF(A$3:A146,"GROUP WS 3*"),1)))</f>
        <v>GROUP WS 3 / 3</v>
      </c>
      <c r="B147" s="111">
        <v>52</v>
      </c>
      <c r="C147" s="111" t="str">
        <f t="shared" si="18"/>
        <v>v</v>
      </c>
      <c r="D147" s="111">
        <v>56</v>
      </c>
      <c r="E147" s="15" t="str">
        <f>IF(B147="","",CONCATENATE(VLOOKUP(B147,'Group Check'!$B:$D,2,FALSE)," v ",VLOOKUP(D147,'Group Check'!$B:$D,2,FALSE)," in Group ",VLOOKUP(B147,'Group Check'!$B:$E,4,FALSE)))</f>
        <v>Christine (Petal) Jones (Norfolk Island) v Irit Grencel (Israel ) in Group WS 3</v>
      </c>
      <c r="F147" s="15" t="str">
        <f>IF(E147="","",CONCATENATE(TEXT(H147,"dd/mm/yyyy")," @ ",TEXT(I147,"h:mm (am/pm)")," on Rink ",J147))</f>
        <v>Sunday 21st April 2024 @ Session 6 - 4:45pm - 6.15pm on Rink 1</v>
      </c>
      <c r="H147" s="15" t="str">
        <f>IF(E147="","",VLOOKUP(A147,Timings_Sheet,4,FALSE))</f>
        <v>Sunday 21st April 2024</v>
      </c>
      <c r="I147" s="134" t="str">
        <f>IF(E147="","",VLOOKUP(A147,Timings_Sheet,5,FALSE))</f>
        <v>Session 6 - 4:45pm - 6.15pm</v>
      </c>
      <c r="J147" s="111">
        <f>IF(E147="","",VLOOKUP(A147,Timings_Sheet,6,FALSE))</f>
        <v>1</v>
      </c>
      <c r="M147" s="111"/>
      <c r="N147" s="111"/>
      <c r="O147" s="111"/>
      <c r="P147" s="111"/>
      <c r="Q147" s="111"/>
      <c r="R147" s="111"/>
      <c r="S147" s="111"/>
      <c r="U147" s="111"/>
      <c r="V147" s="111"/>
      <c r="W147" s="111"/>
      <c r="X147" s="111"/>
      <c r="Z147" s="111"/>
      <c r="AA147" s="111"/>
      <c r="AB147" s="111"/>
      <c r="AC147" s="111"/>
    </row>
    <row r="148" spans="1:29">
      <c r="A148" s="111" t="str">
        <f>IF(B148="","",CONCATENATE("GROUP WS 3 / ",SUM(COUNTIF(A$3:A147,"GROUP WS 3*"),1)))</f>
        <v>GROUP WS 3 / 4</v>
      </c>
      <c r="B148" s="111">
        <v>52</v>
      </c>
      <c r="C148" s="111" t="str">
        <f t="shared" si="18"/>
        <v>v</v>
      </c>
      <c r="D148" s="111">
        <v>57</v>
      </c>
      <c r="E148" s="15" t="str">
        <f>IF(B148="","",CONCATENATE(VLOOKUP(B148,'Group Check'!$B:$D,2,FALSE)," v ",VLOOKUP(D148,'Group Check'!$B:$D,2,FALSE)," in Group ",VLOOKUP(B148,'Group Check'!$B:$E,4,FALSE)))</f>
        <v>Christine (Petal) Jones (Norfolk Island) v Lee Beng Hua (May) (Singapore ) in Group WS 3</v>
      </c>
      <c r="F148" s="15" t="str">
        <f>IF(E148="","",CONCATENATE(TEXT(H148,"dd/mm/yyyy")," @ ",TEXT(I148,"h:mm (am/pm)")," on Rink ",J148))</f>
        <v>Monday 22nd April 2024 @ Session 4 - 1:45pm- 3.15pm on Rink 3</v>
      </c>
      <c r="H148" s="15" t="str">
        <f>IF(E148="","",VLOOKUP(A148,Timings_Sheet,4,FALSE))</f>
        <v>Monday 22nd April 2024</v>
      </c>
      <c r="I148" s="134" t="str">
        <f>IF(E148="","",VLOOKUP(A148,Timings_Sheet,5,FALSE))</f>
        <v>Session 4 - 1:45pm- 3.15pm</v>
      </c>
      <c r="J148" s="111">
        <f>IF(E148="","",VLOOKUP(A148,Timings_Sheet,6,FALSE))</f>
        <v>3</v>
      </c>
      <c r="M148" s="111"/>
      <c r="N148" s="111"/>
      <c r="O148" s="111"/>
      <c r="P148" s="111"/>
      <c r="Q148" s="111"/>
      <c r="R148" s="111"/>
      <c r="S148" s="111"/>
      <c r="U148" s="111"/>
      <c r="V148" s="111"/>
      <c r="W148" s="111"/>
      <c r="X148" s="111"/>
      <c r="Z148" s="111"/>
      <c r="AA148" s="111"/>
      <c r="AB148" s="111"/>
      <c r="AC148" s="111"/>
    </row>
    <row r="149" spans="1:29">
      <c r="A149" s="111" t="str">
        <f>IF(B149="","",CONCATENATE("GROUP MS 1 / ",SUM(COUNTIF(A$3:A148,"GROUP MS 1*"),1)))</f>
        <v/>
      </c>
      <c r="C149" s="111" t="str">
        <f t="shared" si="18"/>
        <v/>
      </c>
      <c r="E149" s="15" t="str">
        <f>IF(B149="","",CONCATENATE(VLOOKUP(B149,'Group Check'!$B:$D,2,FALSE)," v ",VLOOKUP(D149,'Group Check'!$B:$D,2,FALSE)," in Group ",VLOOKUP(B149,'Group Check'!$B:$E,4,FALSE)))</f>
        <v/>
      </c>
      <c r="F149" s="15" t="str">
        <f>IF(E149="","",CONCATENATE(TEXT(H149,"dd/mm/yyyy")," @ ",TEXT(I149,"h:mm (am/pm)")," on Rink ",J149))</f>
        <v/>
      </c>
      <c r="H149" s="15" t="str">
        <f>IF(E149="","",VLOOKUP(A149,Timings_Sheet,4,FALSE))</f>
        <v/>
      </c>
      <c r="I149" s="134" t="str">
        <f>IF(E149="","",VLOOKUP(A149,Timings_Sheet,5,FALSE))</f>
        <v/>
      </c>
      <c r="J149" s="111" t="str">
        <f>IF(E149="","",VLOOKUP(A149,Timings_Sheet,6,FALSE))</f>
        <v/>
      </c>
      <c r="M149" s="111"/>
      <c r="N149" s="111"/>
      <c r="O149" s="111"/>
      <c r="P149" s="111"/>
      <c r="Q149" s="111"/>
      <c r="R149" s="111"/>
      <c r="S149" s="111"/>
      <c r="U149" s="111"/>
      <c r="V149" s="111"/>
      <c r="W149" s="111"/>
      <c r="X149" s="111"/>
      <c r="Z149" s="111"/>
      <c r="AA149" s="111"/>
      <c r="AB149" s="111"/>
      <c r="AC149" s="111"/>
    </row>
    <row r="150" spans="1:29">
      <c r="I150" s="134"/>
      <c r="M150" s="111"/>
      <c r="N150" s="111"/>
      <c r="O150" s="111"/>
      <c r="P150" s="111"/>
      <c r="Q150" s="111"/>
      <c r="R150" s="111"/>
      <c r="S150" s="111"/>
      <c r="U150" s="111"/>
      <c r="V150" s="111"/>
      <c r="W150" s="111"/>
      <c r="X150" s="111"/>
      <c r="Z150" s="111"/>
      <c r="AA150" s="111"/>
      <c r="AB150" s="111"/>
      <c r="AC150" s="111"/>
    </row>
    <row r="151" spans="1:29">
      <c r="A151" s="111" t="str">
        <f>IF(B151="","",CONCATENATE("GROUP WS 3 / ",SUM(COUNTIF(A$3:A150,"GROUP WS 3*"),1)))</f>
        <v>GROUP WS 3 / 5</v>
      </c>
      <c r="B151" s="111">
        <v>53</v>
      </c>
      <c r="C151" s="111" t="str">
        <f t="shared" si="18"/>
        <v>v</v>
      </c>
      <c r="D151" s="111">
        <v>55</v>
      </c>
      <c r="E151" s="15" t="str">
        <f>IF(B151="","",CONCATENATE(VLOOKUP(B151,'Group Check'!$B:$D,2,FALSE)," v ",VLOOKUP(D151,'Group Check'!$B:$D,2,FALSE)," in Group ",VLOOKUP(B151,'Group Check'!$B:$E,4,FALSE)))</f>
        <v>Sara Marie Nicholls (Wales) v Samantha Atkinson (Australia) in Group WS 3</v>
      </c>
      <c r="F151" s="15" t="str">
        <f>IF(E151="","",CONCATENATE(TEXT(H151,"dd/mm/yyyy")," @ ",TEXT(I151,"h:mm (am/pm)")," on Rink ",J151))</f>
        <v>Sunday 21st April 2024 @ Session 6 - 4:45pm - 6.15pm on Rink 2</v>
      </c>
      <c r="H151" s="15" t="str">
        <f>IF(E151="","",VLOOKUP(A151,Timings_Sheet,4,FALSE))</f>
        <v>Sunday 21st April 2024</v>
      </c>
      <c r="I151" s="134" t="str">
        <f>IF(E151="","",VLOOKUP(A151,Timings_Sheet,5,FALSE))</f>
        <v>Session 6 - 4:45pm - 6.15pm</v>
      </c>
      <c r="J151" s="111">
        <f>IF(E151="","",VLOOKUP(A151,Timings_Sheet,6,FALSE))</f>
        <v>2</v>
      </c>
      <c r="M151" s="111"/>
      <c r="N151" s="111"/>
      <c r="O151" s="111"/>
      <c r="P151" s="111"/>
      <c r="Q151" s="111"/>
      <c r="R151" s="111"/>
      <c r="S151" s="111"/>
      <c r="U151" s="111"/>
      <c r="V151" s="111"/>
      <c r="W151" s="111"/>
      <c r="X151" s="111"/>
      <c r="Z151" s="111"/>
      <c r="AA151" s="111"/>
      <c r="AB151" s="111"/>
      <c r="AC151" s="111"/>
    </row>
    <row r="152" spans="1:29">
      <c r="A152" s="111" t="str">
        <f>IF(B152="","",CONCATENATE("GROUP WS 3 / ",SUM(COUNTIF(A$3:A151,"GROUP WS 3*"),1)))</f>
        <v>GROUP WS 3 / 6</v>
      </c>
      <c r="B152" s="111">
        <v>53</v>
      </c>
      <c r="C152" s="111" t="str">
        <f t="shared" si="18"/>
        <v>v</v>
      </c>
      <c r="D152" s="111">
        <v>56</v>
      </c>
      <c r="E152" s="15" t="str">
        <f>IF(B152="","",CONCATENATE(VLOOKUP(B152,'Group Check'!$B:$D,2,FALSE)," v ",VLOOKUP(D152,'Group Check'!$B:$D,2,FALSE)," in Group ",VLOOKUP(B152,'Group Check'!$B:$E,4,FALSE)))</f>
        <v>Sara Marie Nicholls (Wales) v Irit Grencel (Israel ) in Group WS 3</v>
      </c>
      <c r="F152" s="15" t="str">
        <f>IF(E152="","",CONCATENATE(TEXT(H152,"dd/mm/yyyy")," @ ",TEXT(I152,"h:mm (am/pm)")," on Rink ",J152))</f>
        <v>Monday 22nd April 2024 @ Session  - 3.15pm - 4:45pm on Rink 4</v>
      </c>
      <c r="H152" s="15" t="str">
        <f>IF(E152="","",VLOOKUP(A152,Timings_Sheet,4,FALSE))</f>
        <v>Monday 22nd April 2024</v>
      </c>
      <c r="I152" s="134" t="str">
        <f>IF(E152="","",VLOOKUP(A152,Timings_Sheet,5,FALSE))</f>
        <v>Session  - 3.15pm - 4:45pm</v>
      </c>
      <c r="J152" s="111">
        <f>IF(E152="","",VLOOKUP(A152,Timings_Sheet,6,FALSE))</f>
        <v>4</v>
      </c>
      <c r="M152" s="111"/>
      <c r="N152" s="111"/>
      <c r="O152" s="111"/>
      <c r="P152" s="111"/>
      <c r="Q152" s="111"/>
      <c r="R152" s="111"/>
      <c r="S152" s="111"/>
      <c r="U152" s="111"/>
      <c r="V152" s="111"/>
      <c r="W152" s="111"/>
      <c r="X152" s="111"/>
      <c r="Z152" s="111"/>
      <c r="AA152" s="111"/>
      <c r="AB152" s="111"/>
      <c r="AC152" s="111"/>
    </row>
    <row r="153" spans="1:29">
      <c r="A153" s="111" t="str">
        <f>IF(B153="","",CONCATENATE("GROUP WS 3 / ",SUM(COUNTIF(A$3:A152,"GROUP WS 3*"),1)))</f>
        <v>GROUP WS 3 / 7</v>
      </c>
      <c r="B153" s="111">
        <v>57</v>
      </c>
      <c r="C153" s="111" t="str">
        <f t="shared" si="18"/>
        <v>v</v>
      </c>
      <c r="D153" s="111">
        <v>53</v>
      </c>
      <c r="E153" s="15" t="str">
        <f>IF(B153="","",CONCATENATE(VLOOKUP(B153,'Group Check'!$B:$D,2,FALSE)," v ",VLOOKUP(D153,'Group Check'!$B:$D,2,FALSE)," in Group ",VLOOKUP(B153,'Group Check'!$B:$E,4,FALSE)))</f>
        <v>Lee Beng Hua (May) (Singapore ) v Sara Marie Nicholls (Wales) in Group WS 3</v>
      </c>
      <c r="F153" s="15" t="str">
        <f>IF(E153="","",CONCATENATE(TEXT(H153,"dd/mm/yyyy")," @ ",TEXT(I153,"h:mm (am/pm)")," on Rink ",J153))</f>
        <v>Wednesday 24th April 2024 @ Session 6 - 4:45pm - 6.15pm on Rink 4</v>
      </c>
      <c r="H153" s="15" t="str">
        <f>IF(E153="","",VLOOKUP(A153,Timings_Sheet,4,FALSE))</f>
        <v>Wednesday 24th April 2024</v>
      </c>
      <c r="I153" s="134" t="str">
        <f>IF(E153="","",VLOOKUP(A153,Timings_Sheet,5,FALSE))</f>
        <v>Session 6 - 4:45pm - 6.15pm</v>
      </c>
      <c r="J153" s="111">
        <f>IF(E153="","",VLOOKUP(A153,Timings_Sheet,6,FALSE))</f>
        <v>4</v>
      </c>
      <c r="M153" s="111"/>
      <c r="N153" s="111"/>
      <c r="O153" s="111"/>
      <c r="P153" s="111"/>
      <c r="Q153" s="111"/>
      <c r="R153" s="111"/>
      <c r="S153" s="111"/>
      <c r="U153" s="111"/>
      <c r="V153" s="111"/>
      <c r="W153" s="111"/>
      <c r="X153" s="111"/>
      <c r="Z153" s="111"/>
      <c r="AA153" s="111"/>
      <c r="AB153" s="111"/>
      <c r="AC153" s="111"/>
    </row>
    <row r="154" spans="1:29">
      <c r="A154" s="111" t="str">
        <f>IF(B154="","",CONCATENATE("GROUP MS 1 / ",SUM(COUNTIF(A$3:A153,"GROUP MS 1*"),1)))</f>
        <v/>
      </c>
      <c r="C154" s="111" t="str">
        <f t="shared" si="18"/>
        <v/>
      </c>
      <c r="E154" s="15" t="str">
        <f>IF(B154="","",CONCATENATE(VLOOKUP(B154,'Group Check'!$B:$D,2,FALSE)," v ",VLOOKUP(D154,'Group Check'!$B:$D,2,FALSE)," in Group ",VLOOKUP(B154,'Group Check'!$B:$E,4,FALSE)))</f>
        <v/>
      </c>
      <c r="F154" s="15" t="str">
        <f>IF(E154="","",CONCATENATE(TEXT(H154,"dd/mm/yyyy")," @ ",TEXT(I154,"h:mm (am/pm)")," on Rink ",J154))</f>
        <v/>
      </c>
      <c r="H154" s="15" t="str">
        <f>IF(E154="","",VLOOKUP(A154,Timings_Sheet,4,FALSE))</f>
        <v/>
      </c>
      <c r="I154" s="134" t="str">
        <f>IF(E154="","",VLOOKUP(A154,Timings_Sheet,5,FALSE))</f>
        <v/>
      </c>
      <c r="J154" s="111" t="str">
        <f>IF(E154="","",VLOOKUP(A154,Timings_Sheet,6,FALSE))</f>
        <v/>
      </c>
      <c r="M154" s="111"/>
      <c r="N154" s="111"/>
      <c r="O154" s="111"/>
      <c r="P154" s="111"/>
      <c r="Q154" s="111"/>
      <c r="R154" s="111"/>
      <c r="S154" s="111"/>
      <c r="U154" s="111"/>
      <c r="V154" s="111"/>
      <c r="W154" s="111"/>
      <c r="X154" s="111"/>
      <c r="Z154" s="111"/>
      <c r="AA154" s="111"/>
      <c r="AB154" s="111"/>
      <c r="AC154" s="111"/>
    </row>
    <row r="155" spans="1:29">
      <c r="I155" s="134"/>
      <c r="M155" s="111"/>
      <c r="N155" s="111"/>
      <c r="O155" s="111"/>
      <c r="P155" s="111"/>
      <c r="Q155" s="111"/>
      <c r="R155" s="111"/>
      <c r="S155" s="111"/>
      <c r="U155" s="111"/>
      <c r="V155" s="111"/>
      <c r="W155" s="111"/>
      <c r="X155" s="111"/>
      <c r="Z155" s="111"/>
      <c r="AA155" s="111"/>
      <c r="AB155" s="111"/>
      <c r="AC155" s="111"/>
    </row>
    <row r="156" spans="1:29">
      <c r="I156" s="134"/>
      <c r="M156" s="111"/>
      <c r="N156" s="111"/>
      <c r="O156" s="111"/>
      <c r="P156" s="111"/>
      <c r="Q156" s="111"/>
      <c r="R156" s="111"/>
      <c r="S156" s="111"/>
      <c r="U156" s="111"/>
      <c r="V156" s="111"/>
      <c r="W156" s="111"/>
      <c r="X156" s="111"/>
      <c r="Z156" s="111"/>
      <c r="AA156" s="111"/>
      <c r="AB156" s="111"/>
      <c r="AC156" s="111"/>
    </row>
    <row r="157" spans="1:29">
      <c r="I157" s="134"/>
      <c r="M157" s="111"/>
      <c r="N157" s="111"/>
      <c r="O157" s="111"/>
      <c r="P157" s="111"/>
      <c r="Q157" s="111"/>
      <c r="R157" s="111"/>
      <c r="S157" s="111"/>
      <c r="U157" s="111"/>
      <c r="V157" s="111"/>
      <c r="W157" s="111"/>
      <c r="X157" s="111"/>
      <c r="Z157" s="111"/>
      <c r="AA157" s="111"/>
      <c r="AB157" s="111"/>
      <c r="AC157" s="111"/>
    </row>
    <row r="158" spans="1:29">
      <c r="A158" s="111" t="str">
        <f>IF(B158="","",CONCATENATE("GROUP MS 1 / ",SUM(COUNTIF(A$3:A157,"GROUP MS 1*"),1)))</f>
        <v/>
      </c>
      <c r="C158" s="111" t="str">
        <f t="shared" si="18"/>
        <v/>
      </c>
      <c r="E158" s="15" t="str">
        <f>IF(B158="","",CONCATENATE(VLOOKUP(B158,'Group Check'!$B:$D,2,FALSE)," v ",VLOOKUP(D158,'Group Check'!$B:$D,2,FALSE)," in Group ",VLOOKUP(B158,'Group Check'!$B:$E,4,FALSE)))</f>
        <v/>
      </c>
      <c r="F158" s="15" t="str">
        <f t="shared" ref="F158:F204" si="19">IF(E158="","",CONCATENATE(TEXT(H158,"dd/mm/yyyy")," @ ",TEXT(I158,"h:mm (am/pm)")," on Rink ",J158))</f>
        <v/>
      </c>
      <c r="H158" s="15" t="str">
        <f t="shared" ref="H158:H204" si="20">IF(E158="","",VLOOKUP(A158,Timings_Sheet,4,FALSE))</f>
        <v/>
      </c>
      <c r="I158" s="134" t="str">
        <f t="shared" ref="I158:I204" si="21">IF(E158="","",VLOOKUP(A158,Timings_Sheet,5,FALSE))</f>
        <v/>
      </c>
      <c r="J158" s="111" t="str">
        <f t="shared" ref="J158:J204" si="22">IF(E158="","",VLOOKUP(A158,Timings_Sheet,6,FALSE))</f>
        <v/>
      </c>
      <c r="M158" s="111"/>
      <c r="N158" s="111"/>
      <c r="O158" s="111"/>
      <c r="P158" s="111"/>
      <c r="Q158" s="111"/>
      <c r="R158" s="111"/>
      <c r="S158" s="111"/>
      <c r="U158" s="111"/>
      <c r="V158" s="111"/>
      <c r="W158" s="111"/>
      <c r="X158" s="111"/>
      <c r="Z158" s="111"/>
      <c r="AA158" s="111"/>
      <c r="AB158" s="111"/>
      <c r="AC158" s="111"/>
    </row>
    <row r="159" spans="1:29">
      <c r="A159" s="111" t="str">
        <f>IF(B159="","",CONCATENATE("GROUP WS 3 / ",SUM(COUNTIF(A$3:A158,"GROUP WS 3*"),1)))</f>
        <v>GROUP WS 3 / 8</v>
      </c>
      <c r="B159" s="111">
        <v>55</v>
      </c>
      <c r="C159" s="111" t="str">
        <f t="shared" si="18"/>
        <v>v</v>
      </c>
      <c r="D159" s="111">
        <v>56</v>
      </c>
      <c r="E159" s="15" t="str">
        <f>IF(B159="","",CONCATENATE(VLOOKUP(B159,'Group Check'!$B:$D,2,FALSE)," v ",VLOOKUP(D159,'Group Check'!$B:$D,2,FALSE)," in Group ",VLOOKUP(B159,'Group Check'!$B:$E,4,FALSE)))</f>
        <v>Samantha Atkinson (Australia) v Irit Grencel (Israel ) in Group WS 3</v>
      </c>
      <c r="F159" s="15" t="str">
        <f t="shared" si="19"/>
        <v>Wednesday 24th April 2024 @ Session 6 - 4:45pm - 6.15pm on Rink 5</v>
      </c>
      <c r="H159" s="15" t="str">
        <f t="shared" si="20"/>
        <v>Wednesday 24th April 2024</v>
      </c>
      <c r="I159" s="134" t="str">
        <f t="shared" si="21"/>
        <v>Session 6 - 4:45pm - 6.15pm</v>
      </c>
      <c r="J159" s="111">
        <f t="shared" si="22"/>
        <v>5</v>
      </c>
      <c r="M159" s="111"/>
      <c r="N159" s="111"/>
      <c r="O159" s="111"/>
      <c r="P159" s="111"/>
      <c r="Q159" s="111"/>
      <c r="R159" s="111"/>
      <c r="S159" s="111"/>
      <c r="U159" s="111"/>
      <c r="V159" s="111"/>
      <c r="W159" s="111"/>
      <c r="X159" s="111"/>
      <c r="Z159" s="111"/>
      <c r="AA159" s="111"/>
      <c r="AB159" s="111"/>
      <c r="AC159" s="111"/>
    </row>
    <row r="160" spans="1:29">
      <c r="A160" s="111" t="str">
        <f>IF(B160="","",CONCATENATE("GROUP WS 3 / ",SUM(COUNTIF(A$3:A159,"GROUP WS 3*"),1)))</f>
        <v>GROUP WS 3 / 9</v>
      </c>
      <c r="B160" s="111">
        <v>57</v>
      </c>
      <c r="C160" s="111" t="str">
        <f t="shared" si="18"/>
        <v>v</v>
      </c>
      <c r="D160" s="111">
        <v>55</v>
      </c>
      <c r="E160" s="15" t="str">
        <f>IF(B160="","",CONCATENATE(VLOOKUP(B160,'Group Check'!$B:$D,2,FALSE)," v ",VLOOKUP(D160,'Group Check'!$B:$D,2,FALSE)," in Group ",VLOOKUP(B160,'Group Check'!$B:$E,4,FALSE)))</f>
        <v>Lee Beng Hua (May) (Singapore ) v Samantha Atkinson (Australia) in Group WS 3</v>
      </c>
      <c r="F160" s="15" t="str">
        <f t="shared" si="19"/>
        <v xml:space="preserve"> @  on Rink </v>
      </c>
      <c r="H160" s="15" t="str">
        <f t="shared" si="20"/>
        <v/>
      </c>
      <c r="I160" s="134" t="str">
        <f t="shared" si="21"/>
        <v/>
      </c>
      <c r="J160" s="111" t="str">
        <f t="shared" si="22"/>
        <v/>
      </c>
      <c r="M160" s="111"/>
      <c r="N160" s="111"/>
      <c r="O160" s="111"/>
      <c r="P160" s="111"/>
      <c r="Q160" s="111"/>
      <c r="R160" s="111"/>
      <c r="S160" s="111"/>
      <c r="U160" s="111"/>
      <c r="V160" s="111"/>
      <c r="W160" s="111"/>
      <c r="X160" s="111"/>
      <c r="Z160" s="111"/>
      <c r="AA160" s="111"/>
      <c r="AB160" s="111"/>
      <c r="AC160" s="111"/>
    </row>
    <row r="161" spans="1:29">
      <c r="A161" s="111" t="str">
        <f>IF(B161="","",CONCATENATE("GROUP MS 1 / ",SUM(COUNTIF(A$3:A160,"GROUP MS 1*"),1)))</f>
        <v/>
      </c>
      <c r="C161" s="111" t="str">
        <f t="shared" si="18"/>
        <v/>
      </c>
      <c r="E161" s="15" t="str">
        <f>IF(B161="","",CONCATENATE(VLOOKUP(B161,'Group Check'!$B:$D,2,FALSE)," v ",VLOOKUP(D161,'Group Check'!$B:$D,2,FALSE)," in Group ",VLOOKUP(B161,'Group Check'!$B:$E,4,FALSE)))</f>
        <v/>
      </c>
      <c r="F161" s="15" t="str">
        <f t="shared" si="19"/>
        <v/>
      </c>
      <c r="H161" s="15" t="str">
        <f t="shared" si="20"/>
        <v/>
      </c>
      <c r="I161" s="134" t="str">
        <f t="shared" si="21"/>
        <v/>
      </c>
      <c r="J161" s="111" t="str">
        <f t="shared" si="22"/>
        <v/>
      </c>
      <c r="M161" s="111"/>
      <c r="N161" s="111"/>
      <c r="O161" s="111"/>
      <c r="P161" s="111"/>
      <c r="Q161" s="111"/>
      <c r="R161" s="111"/>
      <c r="S161" s="111"/>
      <c r="U161" s="111"/>
      <c r="V161" s="111"/>
      <c r="W161" s="111"/>
      <c r="X161" s="111"/>
      <c r="Z161" s="111"/>
      <c r="AA161" s="111"/>
      <c r="AB161" s="111"/>
      <c r="AC161" s="111"/>
    </row>
    <row r="162" spans="1:29">
      <c r="A162" s="111" t="str">
        <f>IF(B162="","",CONCATENATE("GROUP WS 3 / ",SUM(COUNTIF(A$3:A161,"GROUP WS 3*"),1)))</f>
        <v>GROUP WS 3 / 10</v>
      </c>
      <c r="B162" s="111">
        <v>57</v>
      </c>
      <c r="C162" s="111" t="str">
        <f t="shared" si="18"/>
        <v>v</v>
      </c>
      <c r="D162" s="111">
        <v>56</v>
      </c>
      <c r="E162" s="15" t="str">
        <f>IF(B162="","",CONCATENATE(VLOOKUP(B162,'Group Check'!$B:$D,2,FALSE)," v ",VLOOKUP(D162,'Group Check'!$B:$D,2,FALSE)," in Group ",VLOOKUP(B162,'Group Check'!$B:$E,4,FALSE)))</f>
        <v>Lee Beng Hua (May) (Singapore ) v Irit Grencel (Israel ) in Group WS 3</v>
      </c>
      <c r="F162" s="15" t="str">
        <f t="shared" si="19"/>
        <v>Thursday 25th April 2024 @ Session 3 - 12.00pm- 1:45pm on Rink 6</v>
      </c>
      <c r="H162" s="15" t="str">
        <f t="shared" si="20"/>
        <v>Thursday 25th April 2024</v>
      </c>
      <c r="I162" s="134" t="str">
        <f t="shared" si="21"/>
        <v>Session 3 - 12.00pm- 1:45pm</v>
      </c>
      <c r="J162" s="111">
        <f t="shared" si="22"/>
        <v>6</v>
      </c>
      <c r="M162" s="111"/>
      <c r="N162" s="111"/>
      <c r="O162" s="111"/>
      <c r="P162" s="111"/>
      <c r="Q162" s="111"/>
      <c r="R162" s="111"/>
      <c r="S162" s="111"/>
      <c r="U162" s="111"/>
      <c r="V162" s="111"/>
      <c r="W162" s="111"/>
      <c r="X162" s="111"/>
      <c r="Z162" s="111"/>
      <c r="AA162" s="111"/>
      <c r="AB162" s="111"/>
      <c r="AC162" s="111"/>
    </row>
    <row r="163" spans="1:29">
      <c r="A163" s="111" t="str">
        <f>IF(B163="","",CONCATENATE("GROUP MS 1 / ",SUM(COUNTIF(A$3:A162,"GROUP MS 1*"),1)))</f>
        <v/>
      </c>
      <c r="C163" s="111" t="str">
        <f t="shared" si="18"/>
        <v/>
      </c>
      <c r="E163" s="15" t="str">
        <f>IF(B163="","",CONCATENATE(VLOOKUP(B163,'Group Check'!$B:$D,2,FALSE)," v ",VLOOKUP(D163,'Group Check'!$B:$D,2,FALSE)," in Group ",VLOOKUP(B163,'Group Check'!$B:$E,4,FALSE)))</f>
        <v/>
      </c>
      <c r="F163" s="15" t="str">
        <f t="shared" si="19"/>
        <v/>
      </c>
      <c r="H163" s="15" t="str">
        <f t="shared" si="20"/>
        <v/>
      </c>
      <c r="I163" s="134" t="str">
        <f t="shared" si="21"/>
        <v/>
      </c>
      <c r="J163" s="111" t="str">
        <f t="shared" si="22"/>
        <v/>
      </c>
      <c r="M163" s="111"/>
      <c r="N163" s="111"/>
      <c r="O163" s="111"/>
      <c r="P163" s="111"/>
      <c r="Q163" s="111"/>
      <c r="R163" s="111"/>
      <c r="S163" s="111"/>
      <c r="U163" s="111"/>
      <c r="V163" s="111"/>
      <c r="W163" s="111"/>
      <c r="X163" s="111"/>
      <c r="Z163" s="111"/>
      <c r="AA163" s="111"/>
      <c r="AB163" s="111"/>
      <c r="AC163" s="111"/>
    </row>
    <row r="164" spans="1:29">
      <c r="A164" s="111" t="str">
        <f>IF(B164="","",CONCATENATE("GROUP WS 4 / ",SUM(COUNTIF(A$3:A163,"GROUP WS 4*"),1)))</f>
        <v>GROUP WS 4 / 1</v>
      </c>
      <c r="B164" s="111">
        <v>58</v>
      </c>
      <c r="C164" s="111" t="str">
        <f t="shared" si="18"/>
        <v>v</v>
      </c>
      <c r="D164" s="111">
        <v>59</v>
      </c>
      <c r="E164" s="15" t="str">
        <f>IF(B164="","",CONCATENATE(VLOOKUP(B164,'Group Check'!$B:$D,2,FALSE)," v ",VLOOKUP(D164,'Group Check'!$B:$D,2,FALSE)," in Group ",VLOOKUP(B164,'Group Check'!$B:$E,4,FALSE)))</f>
        <v>Linda Ng (Canada ) v Maureen Caesar (Jamaica) in Group WS 4</v>
      </c>
      <c r="F164" s="15" t="str">
        <f t="shared" si="19"/>
        <v>Tuesday 23rd April 2024 @ Session 3 - 12.00pm- 1:45pm on Rink 6</v>
      </c>
      <c r="H164" s="15" t="str">
        <f t="shared" si="20"/>
        <v>Tuesday 23rd April 2024</v>
      </c>
      <c r="I164" s="134" t="str">
        <f t="shared" si="21"/>
        <v>Session 3 - 12.00pm- 1:45pm</v>
      </c>
      <c r="J164" s="111">
        <f t="shared" si="22"/>
        <v>6</v>
      </c>
      <c r="M164" s="111"/>
      <c r="N164" s="111"/>
      <c r="O164" s="111"/>
      <c r="P164" s="111"/>
      <c r="Q164" s="111"/>
      <c r="R164" s="111"/>
      <c r="S164" s="111"/>
      <c r="U164" s="111"/>
      <c r="V164" s="111"/>
      <c r="W164" s="111"/>
      <c r="X164" s="111"/>
      <c r="Z164" s="111"/>
      <c r="AA164" s="111"/>
      <c r="AB164" s="111"/>
      <c r="AC164" s="111"/>
    </row>
    <row r="165" spans="1:29">
      <c r="A165" s="111" t="str">
        <f>IF(B165="","",CONCATENATE("GROUP WS 4 / ",SUM(COUNTIF(A$3:A164,"GROUP WS 4*"),1)))</f>
        <v>GROUP WS 4 / 2</v>
      </c>
      <c r="B165" s="111">
        <v>60</v>
      </c>
      <c r="C165" s="111" t="str">
        <f t="shared" si="18"/>
        <v>v</v>
      </c>
      <c r="D165" s="111">
        <v>58</v>
      </c>
      <c r="E165" s="15" t="str">
        <f>IF(B165="","",CONCATENATE(VLOOKUP(B165,'Group Check'!$B:$D,2,FALSE)," v ",VLOOKUP(D165,'Group Check'!$B:$D,2,FALSE)," in Group ",VLOOKUP(B165,'Group Check'!$B:$E,4,FALSE)))</f>
        <v>Tayla Bruce (New Zealand) v Linda Ng (Canada ) in Group WS 4</v>
      </c>
      <c r="F165" s="15" t="str">
        <f t="shared" si="19"/>
        <v>Thursday 25th April 2024 @ Session 4 - 1:45pm- 3.15pm on Rink 6</v>
      </c>
      <c r="H165" s="15" t="str">
        <f t="shared" si="20"/>
        <v>Thursday 25th April 2024</v>
      </c>
      <c r="I165" s="134" t="str">
        <f t="shared" si="21"/>
        <v>Session 4 - 1:45pm- 3.15pm</v>
      </c>
      <c r="J165" s="111">
        <f t="shared" si="22"/>
        <v>6</v>
      </c>
      <c r="M165" s="111"/>
      <c r="N165" s="111"/>
      <c r="O165" s="111"/>
      <c r="P165" s="111"/>
      <c r="Q165" s="111"/>
      <c r="R165" s="111"/>
      <c r="S165" s="111"/>
      <c r="U165" s="111"/>
      <c r="V165" s="111"/>
      <c r="W165" s="111"/>
      <c r="X165" s="111"/>
      <c r="Z165" s="111"/>
      <c r="AA165" s="111"/>
      <c r="AB165" s="111"/>
      <c r="AC165" s="111"/>
    </row>
    <row r="166" spans="1:29">
      <c r="A166" s="111" t="str">
        <f>IF(B166="","",CONCATENATE("GROUP WS 4 / ",SUM(COUNTIF(A$3:A165,"GROUP WS 4*"),1)))</f>
        <v>GROUP WS 4 / 3</v>
      </c>
      <c r="B166" s="111">
        <v>58</v>
      </c>
      <c r="C166" s="111" t="str">
        <f t="shared" si="18"/>
        <v>v</v>
      </c>
      <c r="D166" s="111">
        <v>61</v>
      </c>
      <c r="E166" s="15" t="str">
        <f>IF(B166="","",CONCATENATE(VLOOKUP(B166,'Group Check'!$B:$D,2,FALSE)," v ",VLOOKUP(D166,'Group Check'!$B:$D,2,FALSE)," in Group ",VLOOKUP(B166,'Group Check'!$B:$E,4,FALSE)))</f>
        <v>Linda Ng (Canada ) v Lephai Marea Modutlwa (Botswana) in Group WS 4</v>
      </c>
      <c r="F166" s="15" t="str">
        <f t="shared" si="19"/>
        <v>Wednesday 24th April 2024 @ Session 7 - 6.15pm - 7:45pm on Rink 6</v>
      </c>
      <c r="H166" s="15" t="str">
        <f t="shared" si="20"/>
        <v>Wednesday 24th April 2024</v>
      </c>
      <c r="I166" s="134" t="str">
        <f t="shared" si="21"/>
        <v>Session 7 - 6.15pm - 7:45pm</v>
      </c>
      <c r="J166" s="111">
        <f t="shared" si="22"/>
        <v>6</v>
      </c>
      <c r="M166" s="111"/>
      <c r="N166" s="111"/>
      <c r="O166" s="111"/>
      <c r="P166" s="111"/>
      <c r="Q166" s="111"/>
      <c r="R166" s="111"/>
      <c r="S166" s="111"/>
      <c r="U166" s="111"/>
      <c r="V166" s="111"/>
      <c r="W166" s="111"/>
      <c r="X166" s="111"/>
      <c r="Z166" s="111"/>
      <c r="AA166" s="111"/>
      <c r="AB166" s="111"/>
      <c r="AC166" s="111"/>
    </row>
    <row r="167" spans="1:29">
      <c r="A167" s="111" t="str">
        <f>IF(B167="","",CONCATENATE("GROUP WS 4 / ",SUM(COUNTIF(A$3:A166,"GROUP WS 4*"),1)))</f>
        <v>GROUP WS 4 / 4</v>
      </c>
      <c r="B167" s="111">
        <v>58</v>
      </c>
      <c r="C167" s="111" t="str">
        <f t="shared" si="18"/>
        <v>v</v>
      </c>
      <c r="D167" s="111">
        <v>62</v>
      </c>
      <c r="E167" s="15" t="str">
        <f>IF(B167="","",CONCATENATE(VLOOKUP(B167,'Group Check'!$B:$D,2,FALSE)," v ",VLOOKUP(D167,'Group Check'!$B:$D,2,FALSE)," in Group ",VLOOKUP(B167,'Group Check'!$B:$E,4,FALSE)))</f>
        <v>Linda Ng (Canada ) v Cindy Royet  (France) in Group WS 4</v>
      </c>
      <c r="F167" s="15" t="str">
        <f t="shared" si="19"/>
        <v>Sunday 21st April 2024 @ Session 6 - 4:45pm - 6.15pm on Rink 6</v>
      </c>
      <c r="H167" s="15" t="str">
        <f t="shared" si="20"/>
        <v>Sunday 21st April 2024</v>
      </c>
      <c r="I167" s="134" t="str">
        <f t="shared" si="21"/>
        <v>Session 6 - 4:45pm - 6.15pm</v>
      </c>
      <c r="J167" s="111">
        <f t="shared" si="22"/>
        <v>6</v>
      </c>
      <c r="M167" s="111"/>
      <c r="N167" s="111"/>
      <c r="O167" s="111"/>
      <c r="P167" s="111"/>
      <c r="Q167" s="111"/>
      <c r="R167" s="111"/>
      <c r="S167" s="111"/>
      <c r="U167" s="111"/>
      <c r="V167" s="111"/>
      <c r="W167" s="111"/>
      <c r="X167" s="111"/>
      <c r="Z167" s="111"/>
      <c r="AA167" s="111"/>
      <c r="AB167" s="111"/>
      <c r="AC167" s="111"/>
    </row>
    <row r="168" spans="1:29">
      <c r="A168" s="111" t="str">
        <f>IF(B168="","",CONCATENATE("GROUP WS 4 / ",SUM(COUNTIF(A$3:A167,"GROUP WS 4*"),1)))</f>
        <v>GROUP WS 4 / 5</v>
      </c>
      <c r="B168" s="111">
        <v>58</v>
      </c>
      <c r="C168" s="111" t="str">
        <f t="shared" si="18"/>
        <v>v</v>
      </c>
      <c r="D168" s="111">
        <v>63</v>
      </c>
      <c r="E168" s="15" t="str">
        <f>IF(B168="","",CONCATENATE(VLOOKUP(B168,'Group Check'!$B:$D,2,FALSE)," v ",VLOOKUP(D168,'Group Check'!$B:$D,2,FALSE)," in Group ",VLOOKUP(B168,'Group Check'!$B:$E,4,FALSE)))</f>
        <v>Linda Ng (Canada ) v Pian Lai (Macao China ) in Group WS 4</v>
      </c>
      <c r="F168" s="15" t="str">
        <f t="shared" si="19"/>
        <v>Monday 22nd April 2024 @ Session 3 - 12.00pm- 1:45pm on Rink 3</v>
      </c>
      <c r="H168" s="15" t="str">
        <f t="shared" si="20"/>
        <v>Monday 22nd April 2024</v>
      </c>
      <c r="I168" s="134" t="str">
        <f t="shared" si="21"/>
        <v>Session 3 - 12.00pm- 1:45pm</v>
      </c>
      <c r="J168" s="111">
        <f t="shared" si="22"/>
        <v>3</v>
      </c>
      <c r="M168" s="111"/>
      <c r="N168" s="111"/>
      <c r="O168" s="111"/>
      <c r="P168" s="111"/>
      <c r="Q168" s="111"/>
      <c r="R168" s="111"/>
      <c r="S168" s="111"/>
      <c r="U168" s="111"/>
      <c r="V168" s="111"/>
      <c r="W168" s="111"/>
      <c r="X168" s="111"/>
      <c r="Z168" s="111"/>
      <c r="AA168" s="111"/>
      <c r="AB168" s="111"/>
      <c r="AC168" s="111"/>
    </row>
    <row r="169" spans="1:29">
      <c r="A169" s="111" t="str">
        <f>IF(B169="","",CONCATENATE("GROUP MS 1 / ",SUM(COUNTIF(A$3:A168,"GROUP MS 1*"),1)))</f>
        <v/>
      </c>
      <c r="C169" s="111" t="str">
        <f t="shared" si="18"/>
        <v/>
      </c>
      <c r="E169" s="15" t="str">
        <f>IF(B169="","",CONCATENATE(VLOOKUP(B169,'Group Check'!$B:$D,2,FALSE)," v ",VLOOKUP(D169,'Group Check'!$B:$D,2,FALSE)," in Group ",VLOOKUP(B169,'Group Check'!$B:$E,4,FALSE)))</f>
        <v/>
      </c>
      <c r="F169" s="15" t="str">
        <f t="shared" si="19"/>
        <v/>
      </c>
      <c r="H169" s="15" t="str">
        <f t="shared" si="20"/>
        <v/>
      </c>
      <c r="I169" s="134" t="str">
        <f t="shared" si="21"/>
        <v/>
      </c>
      <c r="J169" s="111" t="str">
        <f t="shared" si="22"/>
        <v/>
      </c>
      <c r="M169" s="111"/>
      <c r="N169" s="111"/>
      <c r="O169" s="111"/>
      <c r="P169" s="111"/>
      <c r="Q169" s="111"/>
      <c r="R169" s="111"/>
      <c r="S169" s="111"/>
      <c r="U169" s="111"/>
      <c r="V169" s="111"/>
      <c r="W169" s="111"/>
      <c r="X169" s="111"/>
      <c r="Z169" s="111"/>
      <c r="AA169" s="111"/>
      <c r="AB169" s="111"/>
      <c r="AC169" s="111"/>
    </row>
    <row r="170" spans="1:29">
      <c r="A170" s="111" t="str">
        <f>IF(B170="","",CONCATENATE("GROUP WS 4 / ",SUM(COUNTIF(A$3:A169,"GROUP WS 4*"),1)))</f>
        <v>GROUP WS 4 / 6</v>
      </c>
      <c r="B170" s="111">
        <v>59</v>
      </c>
      <c r="C170" s="111" t="str">
        <f t="shared" si="18"/>
        <v>v</v>
      </c>
      <c r="D170" s="111">
        <v>60</v>
      </c>
      <c r="E170" s="15" t="str">
        <f>IF(B170="","",CONCATENATE(VLOOKUP(B170,'Group Check'!$B:$D,2,FALSE)," v ",VLOOKUP(D170,'Group Check'!$B:$D,2,FALSE)," in Group ",VLOOKUP(B170,'Group Check'!$B:$E,4,FALSE)))</f>
        <v>Maureen Caesar (Jamaica) v Tayla Bruce (New Zealand) in Group WS 4</v>
      </c>
      <c r="F170" s="15" t="str">
        <f t="shared" si="19"/>
        <v>Sunday 21st April 2024 @ Session 7 - 6.15pm - 7:45pm on Rink 1</v>
      </c>
      <c r="H170" s="15" t="str">
        <f t="shared" si="20"/>
        <v>Sunday 21st April 2024</v>
      </c>
      <c r="I170" s="134" t="str">
        <f t="shared" si="21"/>
        <v>Session 7 - 6.15pm - 7:45pm</v>
      </c>
      <c r="J170" s="111">
        <f t="shared" si="22"/>
        <v>1</v>
      </c>
      <c r="M170" s="111"/>
      <c r="N170" s="111"/>
      <c r="O170" s="111"/>
      <c r="P170" s="111"/>
      <c r="Q170" s="111"/>
      <c r="R170" s="111"/>
      <c r="S170" s="111"/>
      <c r="U170" s="111"/>
      <c r="V170" s="111"/>
      <c r="W170" s="111"/>
      <c r="X170" s="111"/>
      <c r="Z170" s="111"/>
      <c r="AA170" s="111"/>
      <c r="AB170" s="111"/>
      <c r="AC170" s="111"/>
    </row>
    <row r="171" spans="1:29">
      <c r="A171" s="111" t="str">
        <f>IF(B171="","",CONCATENATE("GROUP WS 4 / ",SUM(COUNTIF(A$3:A170,"GROUP WS 4*"),1)))</f>
        <v>GROUP WS 4 / 7</v>
      </c>
      <c r="B171" s="111">
        <v>59</v>
      </c>
      <c r="C171" s="111" t="str">
        <f t="shared" si="18"/>
        <v>v</v>
      </c>
      <c r="D171" s="111">
        <v>61</v>
      </c>
      <c r="E171" s="15" t="str">
        <f>IF(B171="","",CONCATENATE(VLOOKUP(B171,'Group Check'!$B:$D,2,FALSE)," v ",VLOOKUP(D171,'Group Check'!$B:$D,2,FALSE)," in Group ",VLOOKUP(B171,'Group Check'!$B:$E,4,FALSE)))</f>
        <v>Maureen Caesar (Jamaica) v Lephai Marea Modutlwa (Botswana) in Group WS 4</v>
      </c>
      <c r="F171" s="15" t="str">
        <f t="shared" si="19"/>
        <v>Thursday 25th April 2024 @ Session 4 - 1:45pm- 3.15pm on Rink 1</v>
      </c>
      <c r="H171" s="15" t="str">
        <f t="shared" si="20"/>
        <v>Thursday 25th April 2024</v>
      </c>
      <c r="I171" s="134" t="str">
        <f t="shared" si="21"/>
        <v>Session 4 - 1:45pm- 3.15pm</v>
      </c>
      <c r="J171" s="111">
        <f t="shared" si="22"/>
        <v>1</v>
      </c>
      <c r="M171" s="111"/>
      <c r="N171" s="111"/>
      <c r="O171" s="111"/>
      <c r="P171" s="111"/>
      <c r="Q171" s="111"/>
      <c r="R171" s="111"/>
      <c r="S171" s="111"/>
      <c r="U171" s="111"/>
      <c r="V171" s="111"/>
      <c r="W171" s="111"/>
      <c r="X171" s="111"/>
      <c r="Z171" s="111"/>
      <c r="AA171" s="111"/>
      <c r="AB171" s="111"/>
      <c r="AC171" s="111"/>
    </row>
    <row r="172" spans="1:29">
      <c r="A172" s="111" t="str">
        <f>IF(B172="","",CONCATENATE("GROUP WS 4 / ",SUM(COUNTIF(A$3:A171,"GROUP WS 4*"),1)))</f>
        <v>GROUP WS 4 / 8</v>
      </c>
      <c r="B172" s="111">
        <v>59</v>
      </c>
      <c r="C172" s="111" t="str">
        <f t="shared" si="18"/>
        <v>v</v>
      </c>
      <c r="D172" s="111">
        <v>62</v>
      </c>
      <c r="E172" s="15" t="str">
        <f>IF(B172="","",CONCATENATE(VLOOKUP(B172,'Group Check'!$B:$D,2,FALSE)," v ",VLOOKUP(D172,'Group Check'!$B:$D,2,FALSE)," in Group ",VLOOKUP(B172,'Group Check'!$B:$E,4,FALSE)))</f>
        <v>Maureen Caesar (Jamaica) v Cindy Royet  (France) in Group WS 4</v>
      </c>
      <c r="F172" s="15" t="str">
        <f t="shared" si="19"/>
        <v>Monday 22nd April 2024 @ Session  - 3.15pm - 4:45pm on Rink 3</v>
      </c>
      <c r="H172" s="15" t="str">
        <f t="shared" si="20"/>
        <v>Monday 22nd April 2024</v>
      </c>
      <c r="I172" s="134" t="str">
        <f t="shared" si="21"/>
        <v>Session  - 3.15pm - 4:45pm</v>
      </c>
      <c r="J172" s="111">
        <f t="shared" si="22"/>
        <v>3</v>
      </c>
      <c r="M172" s="111"/>
      <c r="N172" s="111"/>
      <c r="O172" s="111"/>
      <c r="P172" s="111"/>
      <c r="Q172" s="111"/>
      <c r="R172" s="111"/>
      <c r="S172" s="111"/>
      <c r="U172" s="111"/>
      <c r="V172" s="111"/>
      <c r="W172" s="111"/>
      <c r="X172" s="111"/>
      <c r="Z172" s="111"/>
      <c r="AA172" s="111"/>
      <c r="AB172" s="111"/>
      <c r="AC172" s="111"/>
    </row>
    <row r="173" spans="1:29">
      <c r="A173" s="111" t="str">
        <f>IF(B173="","",CONCATENATE("GROUP WS 4 / ",SUM(COUNTIF(A$3:A172,"GROUP WS 4*"),1)))</f>
        <v>GROUP WS 4 / 9</v>
      </c>
      <c r="B173" s="111">
        <v>63</v>
      </c>
      <c r="C173" s="111" t="str">
        <f t="shared" si="18"/>
        <v>v</v>
      </c>
      <c r="D173" s="111">
        <v>59</v>
      </c>
      <c r="E173" s="15" t="str">
        <f>IF(B173="","",CONCATENATE(VLOOKUP(B173,'Group Check'!$B:$D,2,FALSE)," v ",VLOOKUP(D173,'Group Check'!$B:$D,2,FALSE)," in Group ",VLOOKUP(B173,'Group Check'!$B:$E,4,FALSE)))</f>
        <v>Pian Lai (Macao China ) v Maureen Caesar (Jamaica) in Group WS 4</v>
      </c>
      <c r="F173" s="15" t="str">
        <f t="shared" si="19"/>
        <v>Wednesday 24th April 2024 @ Session 6 - 4:45pm - 6.15pm on Rink 6</v>
      </c>
      <c r="H173" s="15" t="str">
        <f t="shared" si="20"/>
        <v>Wednesday 24th April 2024</v>
      </c>
      <c r="I173" s="134" t="str">
        <f t="shared" si="21"/>
        <v>Session 6 - 4:45pm - 6.15pm</v>
      </c>
      <c r="J173" s="111">
        <f t="shared" si="22"/>
        <v>6</v>
      </c>
      <c r="M173" s="111"/>
      <c r="N173" s="111"/>
      <c r="O173" s="111"/>
      <c r="P173" s="111"/>
      <c r="Q173" s="111"/>
      <c r="R173" s="111"/>
      <c r="S173" s="111"/>
      <c r="U173" s="111"/>
      <c r="V173" s="111"/>
      <c r="W173" s="111"/>
      <c r="X173" s="111"/>
      <c r="Z173" s="111"/>
      <c r="AA173" s="111"/>
      <c r="AB173" s="111"/>
      <c r="AC173" s="111"/>
    </row>
    <row r="174" spans="1:29">
      <c r="A174" s="111" t="str">
        <f>IF(B174="","",CONCATENATE("GROUP MS 1 / ",SUM(COUNTIF(A$3:A173,"GROUP MS 1*"),1)))</f>
        <v/>
      </c>
      <c r="C174" s="111" t="str">
        <f t="shared" si="18"/>
        <v/>
      </c>
      <c r="E174" s="15" t="str">
        <f>IF(B174="","",CONCATENATE(VLOOKUP(B174,'Group Check'!$B:$D,2,FALSE)," v ",VLOOKUP(D174,'Group Check'!$B:$D,2,FALSE)," in Group ",VLOOKUP(B174,'Group Check'!$B:$E,4,FALSE)))</f>
        <v/>
      </c>
      <c r="F174" s="15" t="str">
        <f t="shared" si="19"/>
        <v/>
      </c>
      <c r="H174" s="15" t="str">
        <f t="shared" si="20"/>
        <v/>
      </c>
      <c r="I174" s="134" t="str">
        <f t="shared" si="21"/>
        <v/>
      </c>
      <c r="J174" s="111" t="str">
        <f t="shared" si="22"/>
        <v/>
      </c>
      <c r="M174" s="111"/>
      <c r="N174" s="111"/>
      <c r="O174" s="111"/>
      <c r="P174" s="111"/>
      <c r="Q174" s="111"/>
      <c r="R174" s="111"/>
      <c r="S174" s="111"/>
      <c r="U174" s="111"/>
      <c r="V174" s="111"/>
      <c r="W174" s="111"/>
      <c r="X174" s="111"/>
      <c r="Z174" s="111"/>
      <c r="AA174" s="111"/>
      <c r="AB174" s="111"/>
      <c r="AC174" s="111"/>
    </row>
    <row r="175" spans="1:29">
      <c r="A175" s="111" t="str">
        <f>IF(B175="","",CONCATENATE("GROUP WS 4 / ",SUM(COUNTIF(A$3:A174,"GROUP WS 4*"),1)))</f>
        <v>GROUP WS 4 / 10</v>
      </c>
      <c r="B175" s="111">
        <v>61</v>
      </c>
      <c r="C175" s="111" t="str">
        <f t="shared" si="18"/>
        <v>v</v>
      </c>
      <c r="D175" s="111">
        <v>60</v>
      </c>
      <c r="E175" s="15" t="str">
        <f>IF(B175="","",CONCATENATE(VLOOKUP(B175,'Group Check'!$B:$D,2,FALSE)," v ",VLOOKUP(D175,'Group Check'!$B:$D,2,FALSE)," in Group ",VLOOKUP(B175,'Group Check'!$B:$E,4,FALSE)))</f>
        <v>Lephai Marea Modutlwa (Botswana) v Tayla Bruce (New Zealand) in Group WS 4</v>
      </c>
      <c r="F175" s="15" t="str">
        <f t="shared" si="19"/>
        <v>Monday 22nd April 2024 @ Session 4 - 1:45pm- 3.15pm on Rink 6</v>
      </c>
      <c r="H175" s="15" t="str">
        <f t="shared" si="20"/>
        <v>Monday 22nd April 2024</v>
      </c>
      <c r="I175" s="134" t="str">
        <f t="shared" si="21"/>
        <v>Session 4 - 1:45pm- 3.15pm</v>
      </c>
      <c r="J175" s="111">
        <f t="shared" si="22"/>
        <v>6</v>
      </c>
      <c r="M175" s="111"/>
      <c r="N175" s="111"/>
      <c r="O175" s="111"/>
      <c r="P175" s="111"/>
      <c r="Q175" s="111"/>
      <c r="R175" s="111"/>
      <c r="S175" s="111"/>
      <c r="U175" s="111"/>
      <c r="V175" s="111"/>
      <c r="W175" s="111"/>
      <c r="X175" s="111"/>
      <c r="Z175" s="111"/>
      <c r="AA175" s="111"/>
      <c r="AB175" s="111"/>
      <c r="AC175" s="111"/>
    </row>
    <row r="176" spans="1:29">
      <c r="A176" s="111" t="str">
        <f>IF(B176="","",CONCATENATE("GROUP WS 4 / ",SUM(COUNTIF(A$3:A175,"GROUP WS 4*"),1)))</f>
        <v>GROUP WS 4 / 11</v>
      </c>
      <c r="B176" s="111">
        <v>60</v>
      </c>
      <c r="C176" s="111" t="str">
        <f t="shared" si="18"/>
        <v>v</v>
      </c>
      <c r="D176" s="111">
        <v>62</v>
      </c>
      <c r="E176" s="15" t="str">
        <f>IF(B176="","",CONCATENATE(VLOOKUP(B176,'Group Check'!$B:$D,2,FALSE)," v ",VLOOKUP(D176,'Group Check'!$B:$D,2,FALSE)," in Group ",VLOOKUP(B176,'Group Check'!$B:$E,4,FALSE)))</f>
        <v>Tayla Bruce (New Zealand) v Cindy Royet  (France) in Group WS 4</v>
      </c>
      <c r="F176" s="15" t="str">
        <f t="shared" si="19"/>
        <v>Wednesday 24th April 2024 @ Session 7 - 6.15pm - 7:45pm on Rink 5</v>
      </c>
      <c r="H176" s="15" t="str">
        <f t="shared" si="20"/>
        <v>Wednesday 24th April 2024</v>
      </c>
      <c r="I176" s="134" t="str">
        <f t="shared" si="21"/>
        <v>Session 7 - 6.15pm - 7:45pm</v>
      </c>
      <c r="J176" s="111">
        <f t="shared" si="22"/>
        <v>5</v>
      </c>
      <c r="M176" s="111"/>
      <c r="N176" s="111"/>
      <c r="O176" s="111"/>
      <c r="P176" s="111"/>
      <c r="Q176" s="111"/>
      <c r="R176" s="111"/>
      <c r="S176" s="111"/>
      <c r="U176" s="111"/>
      <c r="V176" s="111"/>
      <c r="W176" s="111"/>
      <c r="X176" s="111"/>
      <c r="Z176" s="111"/>
      <c r="AA176" s="111"/>
      <c r="AB176" s="111"/>
      <c r="AC176" s="111"/>
    </row>
    <row r="177" spans="1:29">
      <c r="A177" s="111" t="str">
        <f>IF(B177="","",CONCATENATE("GROUP WS 4 / ",SUM(COUNTIF(A$3:A176,"GROUP WS 4*"),1)))</f>
        <v>GROUP WS 4 / 12</v>
      </c>
      <c r="B177" s="111">
        <v>63</v>
      </c>
      <c r="C177" s="111" t="str">
        <f t="shared" si="18"/>
        <v>v</v>
      </c>
      <c r="D177" s="111">
        <v>60</v>
      </c>
      <c r="E177" s="15" t="str">
        <f>IF(B177="","",CONCATENATE(VLOOKUP(B177,'Group Check'!$B:$D,2,FALSE)," v ",VLOOKUP(D177,'Group Check'!$B:$D,2,FALSE)," in Group ",VLOOKUP(B177,'Group Check'!$B:$E,4,FALSE)))</f>
        <v>Pian Lai (Macao China ) v Tayla Bruce (New Zealand) in Group WS 4</v>
      </c>
      <c r="F177" s="15" t="str">
        <f t="shared" si="19"/>
        <v>Tuesday 23rd April 2024 @ Session 3 - 12.00pm- 1:45pm on Rink 5</v>
      </c>
      <c r="H177" s="15" t="str">
        <f t="shared" si="20"/>
        <v>Tuesday 23rd April 2024</v>
      </c>
      <c r="I177" s="134" t="str">
        <f t="shared" si="21"/>
        <v>Session 3 - 12.00pm- 1:45pm</v>
      </c>
      <c r="J177" s="111">
        <f t="shared" si="22"/>
        <v>5</v>
      </c>
      <c r="M177" s="111"/>
      <c r="N177" s="111"/>
      <c r="O177" s="111"/>
      <c r="P177" s="111"/>
      <c r="Q177" s="111"/>
      <c r="R177" s="111"/>
      <c r="S177" s="111"/>
      <c r="U177" s="111"/>
      <c r="V177" s="111"/>
      <c r="W177" s="111"/>
      <c r="X177" s="111"/>
      <c r="Z177" s="111"/>
      <c r="AA177" s="111"/>
      <c r="AB177" s="111"/>
      <c r="AC177" s="111"/>
    </row>
    <row r="178" spans="1:29">
      <c r="A178" s="111" t="str">
        <f>IF(B178="","",CONCATENATE("GROUP MS 1 / ",SUM(COUNTIF(A$3:A177,"GROUP MS 1*"),1)))</f>
        <v/>
      </c>
      <c r="C178" s="111" t="str">
        <f t="shared" si="18"/>
        <v/>
      </c>
      <c r="E178" s="15" t="str">
        <f>IF(B178="","",CONCATENATE(VLOOKUP(B178,'Group Check'!$B:$D,2,FALSE)," v ",VLOOKUP(D178,'Group Check'!$B:$D,2,FALSE)," in Group ",VLOOKUP(B178,'Group Check'!$B:$E,4,FALSE)))</f>
        <v/>
      </c>
      <c r="F178" s="15" t="str">
        <f t="shared" si="19"/>
        <v/>
      </c>
      <c r="H178" s="15" t="str">
        <f t="shared" si="20"/>
        <v/>
      </c>
      <c r="I178" s="134" t="str">
        <f t="shared" si="21"/>
        <v/>
      </c>
      <c r="J178" s="111" t="str">
        <f t="shared" si="22"/>
        <v/>
      </c>
      <c r="M178" s="111"/>
      <c r="N178" s="111"/>
      <c r="O178" s="111"/>
      <c r="P178" s="111"/>
      <c r="Q178" s="111"/>
      <c r="R178" s="111"/>
      <c r="S178" s="111"/>
      <c r="U178" s="111"/>
      <c r="V178" s="111"/>
      <c r="W178" s="111"/>
      <c r="X178" s="111"/>
      <c r="Z178" s="111"/>
      <c r="AA178" s="111"/>
      <c r="AB178" s="111"/>
      <c r="AC178" s="111"/>
    </row>
    <row r="179" spans="1:29">
      <c r="A179" s="111" t="str">
        <f>IF(B179="","",CONCATENATE("GROUP WS 4 / ",SUM(COUNTIF(A$3:A178,"GROUP WS 4*"),1)))</f>
        <v>GROUP WS 4 / 13</v>
      </c>
      <c r="B179" s="111">
        <v>61</v>
      </c>
      <c r="C179" s="111" t="str">
        <f t="shared" si="18"/>
        <v>v</v>
      </c>
      <c r="D179" s="111">
        <v>62</v>
      </c>
      <c r="E179" s="15" t="str">
        <f>IF(B179="","",CONCATENATE(VLOOKUP(B179,'Group Check'!$B:$D,2,FALSE)," v ",VLOOKUP(D179,'Group Check'!$B:$D,2,FALSE)," in Group ",VLOOKUP(B179,'Group Check'!$B:$E,4,FALSE)))</f>
        <v>Lephai Marea Modutlwa (Botswana) v Cindy Royet  (France) in Group WS 4</v>
      </c>
      <c r="F179" s="15" t="str">
        <f t="shared" si="19"/>
        <v>Tuesday 23rd April 2024 @ Session 3 - 12.00pm- 1:45pm on Rink 4</v>
      </c>
      <c r="H179" s="15" t="str">
        <f t="shared" si="20"/>
        <v>Tuesday 23rd April 2024</v>
      </c>
      <c r="I179" s="134" t="str">
        <f t="shared" si="21"/>
        <v>Session 3 - 12.00pm- 1:45pm</v>
      </c>
      <c r="J179" s="111">
        <f t="shared" si="22"/>
        <v>4</v>
      </c>
      <c r="M179" s="111"/>
      <c r="N179" s="111"/>
      <c r="O179" s="111"/>
      <c r="P179" s="111"/>
      <c r="Q179" s="111"/>
      <c r="R179" s="111"/>
      <c r="S179" s="111"/>
      <c r="U179" s="111"/>
      <c r="V179" s="111"/>
      <c r="W179" s="111"/>
      <c r="X179" s="111"/>
      <c r="Z179" s="111"/>
      <c r="AA179" s="111"/>
      <c r="AB179" s="111"/>
      <c r="AC179" s="111"/>
    </row>
    <row r="180" spans="1:29">
      <c r="A180" s="111" t="str">
        <f>IF(B180="","",CONCATENATE("GROUP WS 4 / ",SUM(COUNTIF(A$3:A179,"GROUP WS 4*"),1)))</f>
        <v>GROUP WS 4 / 14</v>
      </c>
      <c r="B180" s="111">
        <v>61</v>
      </c>
      <c r="C180" s="111" t="str">
        <f t="shared" si="18"/>
        <v>v</v>
      </c>
      <c r="D180" s="111">
        <v>63</v>
      </c>
      <c r="E180" s="15" t="str">
        <f>IF(B180="","",CONCATENATE(VLOOKUP(B180,'Group Check'!$B:$D,2,FALSE)," v ",VLOOKUP(D180,'Group Check'!$B:$D,2,FALSE)," in Group ",VLOOKUP(B180,'Group Check'!$B:$E,4,FALSE)))</f>
        <v>Lephai Marea Modutlwa (Botswana) v Pian Lai (Macao China ) in Group WS 4</v>
      </c>
      <c r="F180" s="15" t="str">
        <f t="shared" si="19"/>
        <v>Sunday 21st April 2024 @ Session 7 - 6.15pm - 7:45pm on Rink 2</v>
      </c>
      <c r="H180" s="15" t="str">
        <f t="shared" si="20"/>
        <v>Sunday 21st April 2024</v>
      </c>
      <c r="I180" s="134" t="str">
        <f t="shared" si="21"/>
        <v>Session 7 - 6.15pm - 7:45pm</v>
      </c>
      <c r="J180" s="111">
        <f t="shared" si="22"/>
        <v>2</v>
      </c>
      <c r="M180" s="111"/>
      <c r="N180" s="111"/>
      <c r="O180" s="111"/>
      <c r="P180" s="111"/>
      <c r="Q180" s="111"/>
      <c r="R180" s="111"/>
      <c r="S180" s="111"/>
      <c r="U180" s="111"/>
      <c r="V180" s="111"/>
      <c r="W180" s="111"/>
      <c r="X180" s="111"/>
      <c r="Z180" s="111"/>
      <c r="AA180" s="111"/>
      <c r="AB180" s="111"/>
      <c r="AC180" s="111"/>
    </row>
    <row r="181" spans="1:29">
      <c r="A181" s="111" t="str">
        <f>IF(B181="","",CONCATENATE("GROUP MS 1 / ",SUM(COUNTIF(A$3:A180,"GROUP MS 1*"),1)))</f>
        <v/>
      </c>
      <c r="C181" s="111" t="str">
        <f t="shared" si="18"/>
        <v/>
      </c>
      <c r="E181" s="15" t="str">
        <f>IF(B181="","",CONCATENATE(VLOOKUP(B181,'Group Check'!$B:$D,2,FALSE)," v ",VLOOKUP(D181,'Group Check'!$B:$D,2,FALSE)," in Group ",VLOOKUP(B181,'Group Check'!$B:$E,4,FALSE)))</f>
        <v/>
      </c>
      <c r="F181" s="15" t="str">
        <f t="shared" si="19"/>
        <v/>
      </c>
      <c r="H181" s="15" t="str">
        <f t="shared" si="20"/>
        <v/>
      </c>
      <c r="I181" s="134" t="str">
        <f t="shared" si="21"/>
        <v/>
      </c>
      <c r="J181" s="111" t="str">
        <f t="shared" si="22"/>
        <v/>
      </c>
      <c r="M181" s="111"/>
      <c r="N181" s="111"/>
      <c r="O181" s="111"/>
      <c r="P181" s="111"/>
      <c r="Q181" s="111"/>
      <c r="R181" s="111"/>
      <c r="S181" s="111"/>
      <c r="U181" s="111"/>
      <c r="V181" s="111"/>
      <c r="W181" s="111"/>
      <c r="X181" s="111"/>
      <c r="Z181" s="111"/>
      <c r="AA181" s="111"/>
      <c r="AB181" s="111"/>
      <c r="AC181" s="111"/>
    </row>
    <row r="182" spans="1:29">
      <c r="A182" s="111" t="str">
        <f>IF(B182="","",CONCATENATE("GROUP WS 4 / ",SUM(COUNTIF(A$3:A181,"GROUP WS 4*"),1)))</f>
        <v>GROUP WS 4 / 15</v>
      </c>
      <c r="B182" s="111">
        <v>63</v>
      </c>
      <c r="C182" s="111" t="str">
        <f t="shared" si="18"/>
        <v>v</v>
      </c>
      <c r="D182" s="111">
        <v>62</v>
      </c>
      <c r="E182" s="15" t="str">
        <f>IF(B182="","",CONCATENATE(VLOOKUP(B182,'Group Check'!$B:$D,2,FALSE)," v ",VLOOKUP(D182,'Group Check'!$B:$D,2,FALSE)," in Group ",VLOOKUP(B182,'Group Check'!$B:$E,4,FALSE)))</f>
        <v>Pian Lai (Macao China ) v Cindy Royet  (France) in Group WS 4</v>
      </c>
      <c r="F182" s="15" t="str">
        <f t="shared" si="19"/>
        <v>Thursday 25th April 2024 @ Session 4 - 1:45pm- 3.15pm on Rink 3</v>
      </c>
      <c r="H182" s="15" t="str">
        <f t="shared" si="20"/>
        <v>Thursday 25th April 2024</v>
      </c>
      <c r="I182" s="134" t="str">
        <f t="shared" si="21"/>
        <v>Session 4 - 1:45pm- 3.15pm</v>
      </c>
      <c r="J182" s="111">
        <f t="shared" si="22"/>
        <v>3</v>
      </c>
      <c r="M182" s="111"/>
      <c r="N182" s="111"/>
      <c r="O182" s="111"/>
      <c r="P182" s="111"/>
      <c r="Q182" s="111"/>
      <c r="R182" s="111"/>
      <c r="S182" s="111"/>
      <c r="U182" s="111"/>
      <c r="V182" s="111"/>
      <c r="W182" s="111"/>
      <c r="X182" s="111"/>
      <c r="Z182" s="111"/>
      <c r="AA182" s="111"/>
      <c r="AB182" s="111"/>
      <c r="AC182" s="111"/>
    </row>
    <row r="183" spans="1:29">
      <c r="A183" s="111" t="str">
        <f>IF(B183="","",CONCATENATE("GROUP MS 1 / ",SUM(COUNTIF(A$3:A182,"GROUP MS 1*"),1)))</f>
        <v/>
      </c>
      <c r="C183" s="111" t="str">
        <f t="shared" si="18"/>
        <v/>
      </c>
      <c r="E183" s="15" t="str">
        <f>IF(B183="","",CONCATENATE(VLOOKUP(B183,'Group Check'!$B:$D,2,FALSE)," v ",VLOOKUP(D183,'Group Check'!$B:$D,2,FALSE)," in Group ",VLOOKUP(B183,'Group Check'!$B:$E,4,FALSE)))</f>
        <v/>
      </c>
      <c r="F183" s="15" t="str">
        <f t="shared" si="19"/>
        <v/>
      </c>
      <c r="H183" s="15" t="str">
        <f t="shared" si="20"/>
        <v/>
      </c>
      <c r="I183" s="134" t="str">
        <f t="shared" si="21"/>
        <v/>
      </c>
      <c r="J183" s="111" t="str">
        <f t="shared" si="22"/>
        <v/>
      </c>
      <c r="M183" s="111"/>
      <c r="N183" s="111"/>
      <c r="O183" s="111"/>
      <c r="P183" s="111"/>
      <c r="Q183" s="111"/>
      <c r="R183" s="111"/>
      <c r="S183" s="111"/>
      <c r="U183" s="111"/>
      <c r="V183" s="111"/>
      <c r="W183" s="111"/>
      <c r="X183" s="111"/>
      <c r="Z183" s="111"/>
      <c r="AA183" s="111"/>
      <c r="AB183" s="111"/>
      <c r="AC183" s="111"/>
    </row>
    <row r="184" spans="1:29">
      <c r="A184" s="111" t="str">
        <f>IF(B184="","",CONCATENATE("GROUP WS 5 / ",SUM(COUNTIF(A$3:A183,"GROUP WS 5*"),1)))</f>
        <v>GROUP WS 5 / 1</v>
      </c>
      <c r="B184" s="111">
        <v>64</v>
      </c>
      <c r="C184" s="111" t="str">
        <f t="shared" si="18"/>
        <v>v</v>
      </c>
      <c r="D184" s="111">
        <v>65</v>
      </c>
      <c r="E184" s="15" t="str">
        <f>IF(B184="","",CONCATENATE(VLOOKUP(B184,'Group Check'!$B:$D,2,FALSE)," v ",VLOOKUP(D184,'Group Check'!$B:$D,2,FALSE)," in Group ",VLOOKUP(B184,'Group Check'!$B:$E,4,FALSE)))</f>
        <v>Marianne Kuenzle (Switzerland ) v Caroline Whitehead (Isle Of Man) in Group WS 5</v>
      </c>
      <c r="F184" s="15" t="str">
        <f t="shared" si="19"/>
        <v>Tuesday 23rd April 2024 @ Session 4 - 1:45pm- 3.15pm on Rink 6</v>
      </c>
      <c r="H184" s="15" t="str">
        <f t="shared" si="20"/>
        <v>Tuesday 23rd April 2024</v>
      </c>
      <c r="I184" s="134" t="str">
        <f t="shared" si="21"/>
        <v>Session 4 - 1:45pm- 3.15pm</v>
      </c>
      <c r="J184" s="111">
        <f t="shared" si="22"/>
        <v>6</v>
      </c>
      <c r="M184" s="111"/>
      <c r="N184" s="111"/>
      <c r="O184" s="111"/>
      <c r="P184" s="111"/>
      <c r="Q184" s="111"/>
      <c r="R184" s="111"/>
      <c r="S184" s="111"/>
      <c r="U184" s="111"/>
      <c r="V184" s="111"/>
      <c r="W184" s="111"/>
      <c r="X184" s="111"/>
      <c r="Z184" s="111"/>
      <c r="AA184" s="111"/>
      <c r="AB184" s="111"/>
      <c r="AC184" s="111"/>
    </row>
    <row r="185" spans="1:29">
      <c r="A185" s="111" t="str">
        <f>IF(B185="","",CONCATENATE("GROUP WS 5 / ",SUM(COUNTIF(A$3:A184,"GROUP WS 5*"),1)))</f>
        <v>GROUP WS 5 / 2</v>
      </c>
      <c r="B185" s="111">
        <v>66</v>
      </c>
      <c r="C185" s="111" t="str">
        <f t="shared" si="18"/>
        <v>v</v>
      </c>
      <c r="D185" s="111">
        <v>64</v>
      </c>
      <c r="E185" s="15" t="str">
        <f>IF(B185="","",CONCATENATE(VLOOKUP(B185,'Group Check'!$B:$D,2,FALSE)," v ",VLOOKUP(D185,'Group Check'!$B:$D,2,FALSE)," in Group ",VLOOKUP(B185,'Group Check'!$B:$E,4,FALSE)))</f>
        <v>Sandra Hazel Bailie MBE (Ireland ) v Marianne Kuenzle (Switzerland ) in Group WS 5</v>
      </c>
      <c r="F185" s="15" t="str">
        <f t="shared" si="19"/>
        <v>Thursday 25th April 2024 @ Session  - 3.15pm - 4:45pm on Rink 4</v>
      </c>
      <c r="H185" s="15" t="str">
        <f t="shared" si="20"/>
        <v>Thursday 25th April 2024</v>
      </c>
      <c r="I185" s="134" t="str">
        <f t="shared" si="21"/>
        <v>Session  - 3.15pm - 4:45pm</v>
      </c>
      <c r="J185" s="111">
        <f t="shared" si="22"/>
        <v>4</v>
      </c>
      <c r="M185" s="111"/>
      <c r="N185" s="111"/>
      <c r="O185" s="111"/>
      <c r="P185" s="111"/>
      <c r="Q185" s="111"/>
      <c r="R185" s="111"/>
      <c r="S185" s="111"/>
      <c r="U185" s="111"/>
      <c r="V185" s="111"/>
      <c r="W185" s="111"/>
      <c r="X185" s="111"/>
      <c r="Z185" s="111"/>
      <c r="AA185" s="111"/>
      <c r="AB185" s="111"/>
      <c r="AC185" s="111"/>
    </row>
    <row r="186" spans="1:29">
      <c r="A186" s="111" t="str">
        <f>IF(B186="","",CONCATENATE("GROUP WS 5 / ",SUM(COUNTIF(A$3:A185,"GROUP WS 5*"),1)))</f>
        <v>GROUP WS 5 / 3</v>
      </c>
      <c r="B186" s="111">
        <v>64</v>
      </c>
      <c r="C186" s="111" t="str">
        <f t="shared" si="18"/>
        <v>v</v>
      </c>
      <c r="D186" s="111">
        <v>67</v>
      </c>
      <c r="E186" s="15" t="str">
        <f>IF(B186="","",CONCATENATE(VLOOKUP(B186,'Group Check'!$B:$D,2,FALSE)," v ",VLOOKUP(D186,'Group Check'!$B:$D,2,FALSE)," in Group ",VLOOKUP(B186,'Group Check'!$B:$E,4,FALSE)))</f>
        <v>Marianne Kuenzle (Switzerland ) v Yvonne Olivier (Namibia) in Group WS 5</v>
      </c>
      <c r="F186" s="15" t="str">
        <f t="shared" si="19"/>
        <v>Wednesday 24th April 2024 @ Session 7 - 6.15pm - 7:45pm on Rink 3</v>
      </c>
      <c r="H186" s="15" t="str">
        <f t="shared" si="20"/>
        <v>Wednesday 24th April 2024</v>
      </c>
      <c r="I186" s="134" t="str">
        <f t="shared" si="21"/>
        <v>Session 7 - 6.15pm - 7:45pm</v>
      </c>
      <c r="J186" s="111">
        <f t="shared" si="22"/>
        <v>3</v>
      </c>
      <c r="M186" s="111"/>
      <c r="N186" s="111"/>
      <c r="O186" s="111"/>
      <c r="P186" s="111"/>
      <c r="Q186" s="111"/>
      <c r="R186" s="111"/>
      <c r="S186" s="111"/>
      <c r="U186" s="111"/>
      <c r="V186" s="111"/>
      <c r="W186" s="111"/>
      <c r="X186" s="111"/>
      <c r="Z186" s="111"/>
      <c r="AA186" s="111"/>
      <c r="AB186" s="111"/>
      <c r="AC186" s="111"/>
    </row>
    <row r="187" spans="1:29">
      <c r="A187" s="111" t="str">
        <f>IF(B187="","",CONCATENATE("GROUP WS 5 / ",SUM(COUNTIF(A$3:A186,"GROUP WS 5*"),1)))</f>
        <v>GROUP WS 5 / 4</v>
      </c>
      <c r="B187" s="111">
        <v>64</v>
      </c>
      <c r="C187" s="111" t="str">
        <f t="shared" si="18"/>
        <v>v</v>
      </c>
      <c r="D187" s="111">
        <v>68</v>
      </c>
      <c r="E187" s="15" t="str">
        <f>IF(B187="","",CONCATENATE(VLOOKUP(B187,'Group Check'!$B:$D,2,FALSE)," v ",VLOOKUP(D187,'Group Check'!$B:$D,2,FALSE)," in Group ",VLOOKUP(B187,'Group Check'!$B:$E,4,FALSE)))</f>
        <v>Marianne Kuenzle (Switzerland ) v Rosemary Ogier (Guernsey ) in Group WS 5</v>
      </c>
      <c r="F187" s="15" t="str">
        <f t="shared" si="19"/>
        <v>Sunday 21st April 2024 @ Session 7 - 6.15pm - 7:45pm on Rink 3</v>
      </c>
      <c r="H187" s="15" t="str">
        <f t="shared" si="20"/>
        <v>Sunday 21st April 2024</v>
      </c>
      <c r="I187" s="134" t="str">
        <f t="shared" si="21"/>
        <v>Session 7 - 6.15pm - 7:45pm</v>
      </c>
      <c r="J187" s="111">
        <f t="shared" si="22"/>
        <v>3</v>
      </c>
      <c r="M187" s="111"/>
      <c r="N187" s="111"/>
      <c r="O187" s="111"/>
      <c r="P187" s="111"/>
      <c r="Q187" s="111"/>
      <c r="R187" s="111"/>
      <c r="S187" s="111"/>
      <c r="U187" s="111"/>
      <c r="V187" s="111"/>
      <c r="W187" s="111"/>
      <c r="X187" s="111"/>
      <c r="Z187" s="111"/>
      <c r="AA187" s="111"/>
      <c r="AB187" s="111"/>
      <c r="AC187" s="111"/>
    </row>
    <row r="188" spans="1:29">
      <c r="A188" s="111" t="str">
        <f>IF(B188="","",CONCATENATE("GROUP WS 5 / ",SUM(COUNTIF(A$3:A187,"GROUP WS 5*"),1)))</f>
        <v>GROUP WS 5 / 5</v>
      </c>
      <c r="B188" s="111">
        <v>64</v>
      </c>
      <c r="C188" s="111" t="str">
        <f t="shared" si="18"/>
        <v>v</v>
      </c>
      <c r="D188" s="111">
        <v>69</v>
      </c>
      <c r="E188" s="15" t="str">
        <f>IF(B188="","",CONCATENATE(VLOOKUP(B188,'Group Check'!$B:$D,2,FALSE)," v ",VLOOKUP(D188,'Group Check'!$B:$D,2,FALSE)," in Group ",VLOOKUP(B188,'Group Check'!$B:$E,4,FALSE)))</f>
        <v>Marianne Kuenzle (Switzerland ) v Rebecca McMillan (England ) in Group WS 5</v>
      </c>
      <c r="F188" s="15" t="str">
        <f t="shared" si="19"/>
        <v>Monday 22nd April 2024 @ Session 4 - 1:45pm- 3.15pm on Rink 5</v>
      </c>
      <c r="H188" s="15" t="str">
        <f t="shared" si="20"/>
        <v>Monday 22nd April 2024</v>
      </c>
      <c r="I188" s="134" t="str">
        <f t="shared" si="21"/>
        <v>Session 4 - 1:45pm- 3.15pm</v>
      </c>
      <c r="J188" s="111">
        <f t="shared" si="22"/>
        <v>5</v>
      </c>
      <c r="M188" s="111"/>
      <c r="N188" s="111"/>
      <c r="O188" s="111"/>
      <c r="P188" s="111"/>
      <c r="Q188" s="111"/>
      <c r="R188" s="111"/>
      <c r="S188" s="111"/>
      <c r="U188" s="111"/>
      <c r="V188" s="111"/>
      <c r="W188" s="111"/>
      <c r="X188" s="111"/>
      <c r="Z188" s="111"/>
      <c r="AA188" s="111"/>
      <c r="AB188" s="111"/>
      <c r="AC188" s="111"/>
    </row>
    <row r="189" spans="1:29">
      <c r="A189" s="111" t="str">
        <f>IF(B189="","",CONCATENATE("GROUP MS 1 / ",SUM(COUNTIF(A$3:A188,"GROUP MS 1*"),1)))</f>
        <v/>
      </c>
      <c r="C189" s="111" t="str">
        <f t="shared" si="18"/>
        <v/>
      </c>
      <c r="E189" s="15" t="str">
        <f>IF(B189="","",CONCATENATE(VLOOKUP(B189,'Group Check'!$B:$D,2,FALSE)," v ",VLOOKUP(D189,'Group Check'!$B:$D,2,FALSE)," in Group ",VLOOKUP(B189,'Group Check'!$B:$E,4,FALSE)))</f>
        <v/>
      </c>
      <c r="F189" s="15" t="str">
        <f t="shared" si="19"/>
        <v/>
      </c>
      <c r="H189" s="15" t="str">
        <f t="shared" si="20"/>
        <v/>
      </c>
      <c r="I189" s="134" t="str">
        <f t="shared" si="21"/>
        <v/>
      </c>
      <c r="J189" s="111" t="str">
        <f t="shared" si="22"/>
        <v/>
      </c>
      <c r="M189" s="111"/>
      <c r="N189" s="111"/>
      <c r="O189" s="111"/>
      <c r="P189" s="111"/>
      <c r="Q189" s="111"/>
      <c r="R189" s="111"/>
      <c r="S189" s="111"/>
      <c r="U189" s="111"/>
      <c r="V189" s="111"/>
      <c r="W189" s="111"/>
      <c r="X189" s="111"/>
      <c r="Z189" s="111"/>
      <c r="AA189" s="111"/>
      <c r="AB189" s="111"/>
      <c r="AC189" s="111"/>
    </row>
    <row r="190" spans="1:29">
      <c r="A190" s="111" t="str">
        <f>IF(B190="","",CONCATENATE("GROUP WS 5 / ",SUM(COUNTIF(A$3:A189,"GROUP WS 5*"),1)))</f>
        <v>GROUP WS 5 / 6</v>
      </c>
      <c r="B190" s="111">
        <v>65</v>
      </c>
      <c r="C190" s="111" t="str">
        <f t="shared" si="18"/>
        <v>v</v>
      </c>
      <c r="D190" s="111">
        <v>66</v>
      </c>
      <c r="E190" s="15" t="str">
        <f>IF(B190="","",CONCATENATE(VLOOKUP(B190,'Group Check'!$B:$D,2,FALSE)," v ",VLOOKUP(D190,'Group Check'!$B:$D,2,FALSE)," in Group ",VLOOKUP(B190,'Group Check'!$B:$E,4,FALSE)))</f>
        <v>Caroline Whitehead (Isle Of Man) v Sandra Hazel Bailie MBE (Ireland ) in Group WS 5</v>
      </c>
      <c r="F190" s="15" t="str">
        <f t="shared" si="19"/>
        <v>Sunday 21st April 2024 @ Session 7 - 6.15pm - 7:45pm on Rink 4</v>
      </c>
      <c r="H190" s="15" t="str">
        <f t="shared" si="20"/>
        <v>Sunday 21st April 2024</v>
      </c>
      <c r="I190" s="134" t="str">
        <f t="shared" si="21"/>
        <v>Session 7 - 6.15pm - 7:45pm</v>
      </c>
      <c r="J190" s="111">
        <f t="shared" si="22"/>
        <v>4</v>
      </c>
      <c r="M190" s="111"/>
      <c r="N190" s="111"/>
      <c r="O190" s="111"/>
      <c r="P190" s="111"/>
      <c r="Q190" s="111"/>
      <c r="R190" s="111"/>
      <c r="S190" s="111"/>
      <c r="U190" s="111"/>
      <c r="V190" s="111"/>
      <c r="W190" s="111"/>
      <c r="X190" s="111"/>
      <c r="Z190" s="111"/>
      <c r="AA190" s="111"/>
      <c r="AB190" s="111"/>
      <c r="AC190" s="111"/>
    </row>
    <row r="191" spans="1:29">
      <c r="A191" s="111" t="str">
        <f>IF(B191="","",CONCATENATE("GROUP WS 5 / ",SUM(COUNTIF(A$3:A190,"GROUP WS 5*"),1)))</f>
        <v>GROUP WS 5 / 7</v>
      </c>
      <c r="B191" s="111">
        <v>65</v>
      </c>
      <c r="C191" s="111" t="str">
        <f t="shared" si="18"/>
        <v>v</v>
      </c>
      <c r="D191" s="111">
        <v>67</v>
      </c>
      <c r="E191" s="15" t="str">
        <f>IF(B191="","",CONCATENATE(VLOOKUP(B191,'Group Check'!$B:$D,2,FALSE)," v ",VLOOKUP(D191,'Group Check'!$B:$D,2,FALSE)," in Group ",VLOOKUP(B191,'Group Check'!$B:$E,4,FALSE)))</f>
        <v>Caroline Whitehead (Isle Of Man) v Yvonne Olivier (Namibia) in Group WS 5</v>
      </c>
      <c r="F191" s="15" t="str">
        <f t="shared" si="19"/>
        <v>Thursday 25th April 2024 @ Session  - 3.15pm - 4:45pm on Rink 2</v>
      </c>
      <c r="H191" s="15" t="str">
        <f t="shared" si="20"/>
        <v>Thursday 25th April 2024</v>
      </c>
      <c r="I191" s="134" t="str">
        <f t="shared" si="21"/>
        <v>Session  - 3.15pm - 4:45pm</v>
      </c>
      <c r="J191" s="111">
        <f t="shared" si="22"/>
        <v>2</v>
      </c>
      <c r="M191" s="111"/>
      <c r="N191" s="111"/>
      <c r="O191" s="111"/>
      <c r="P191" s="111"/>
      <c r="Q191" s="111"/>
      <c r="R191" s="111"/>
      <c r="S191" s="111"/>
      <c r="U191" s="111"/>
      <c r="V191" s="111"/>
      <c r="W191" s="111"/>
      <c r="X191" s="111"/>
      <c r="Z191" s="111"/>
      <c r="AA191" s="111"/>
      <c r="AB191" s="111"/>
      <c r="AC191" s="111"/>
    </row>
    <row r="192" spans="1:29">
      <c r="A192" s="111" t="str">
        <f>IF(B192="","",CONCATENATE("GROUP WS 5 / ",SUM(COUNTIF(A$3:A191,"GROUP WS 5*"),1)))</f>
        <v>GROUP WS 5 / 8</v>
      </c>
      <c r="B192" s="111">
        <v>65</v>
      </c>
      <c r="C192" s="111" t="str">
        <f t="shared" si="18"/>
        <v>v</v>
      </c>
      <c r="D192" s="111">
        <v>68</v>
      </c>
      <c r="E192" s="15" t="str">
        <f>IF(B192="","",CONCATENATE(VLOOKUP(B192,'Group Check'!$B:$D,2,FALSE)," v ",VLOOKUP(D192,'Group Check'!$B:$D,2,FALSE)," in Group ",VLOOKUP(B192,'Group Check'!$B:$E,4,FALSE)))</f>
        <v>Caroline Whitehead (Isle Of Man) v Rosemary Ogier (Guernsey ) in Group WS 5</v>
      </c>
      <c r="F192" s="15" t="str">
        <f t="shared" si="19"/>
        <v>Monday 22nd April 2024 @ Session  - 3.15pm - 4:45pm on Rink 2</v>
      </c>
      <c r="H192" s="15" t="str">
        <f t="shared" si="20"/>
        <v>Monday 22nd April 2024</v>
      </c>
      <c r="I192" s="134" t="str">
        <f t="shared" si="21"/>
        <v>Session  - 3.15pm - 4:45pm</v>
      </c>
      <c r="J192" s="111">
        <f t="shared" si="22"/>
        <v>2</v>
      </c>
      <c r="M192" s="111"/>
      <c r="N192" s="111"/>
      <c r="O192" s="111"/>
      <c r="P192" s="111"/>
      <c r="Q192" s="111"/>
      <c r="R192" s="111"/>
      <c r="S192" s="111"/>
      <c r="U192" s="111"/>
      <c r="V192" s="111"/>
      <c r="W192" s="111"/>
      <c r="X192" s="111"/>
      <c r="Z192" s="111"/>
      <c r="AA192" s="111"/>
      <c r="AB192" s="111"/>
      <c r="AC192" s="111"/>
    </row>
    <row r="193" spans="1:29">
      <c r="A193" s="111" t="str">
        <f>IF(B193="","",CONCATENATE("GROUP WS 5 / ",SUM(COUNTIF(A$3:A192,"GROUP WS 5*"),1)))</f>
        <v>GROUP WS 5 / 9</v>
      </c>
      <c r="B193" s="111">
        <v>69</v>
      </c>
      <c r="C193" s="111" t="str">
        <f t="shared" si="18"/>
        <v>v</v>
      </c>
      <c r="D193" s="111">
        <v>65</v>
      </c>
      <c r="E193" s="15" t="str">
        <f>IF(B193="","",CONCATENATE(VLOOKUP(B193,'Group Check'!$B:$D,2,FALSE)," v ",VLOOKUP(D193,'Group Check'!$B:$D,2,FALSE)," in Group ",VLOOKUP(B193,'Group Check'!$B:$E,4,FALSE)))</f>
        <v>Rebecca McMillan (England ) v Caroline Whitehead (Isle Of Man) in Group WS 5</v>
      </c>
      <c r="F193" s="15" t="str">
        <f t="shared" si="19"/>
        <v>Wednesday 24th April 2024 @ Session 7 - 6.15pm - 7:45pm on Rink 2</v>
      </c>
      <c r="H193" s="15" t="str">
        <f t="shared" si="20"/>
        <v>Wednesday 24th April 2024</v>
      </c>
      <c r="I193" s="134" t="str">
        <f t="shared" si="21"/>
        <v>Session 7 - 6.15pm - 7:45pm</v>
      </c>
      <c r="J193" s="111">
        <f t="shared" si="22"/>
        <v>2</v>
      </c>
      <c r="M193" s="111"/>
      <c r="N193" s="111"/>
      <c r="O193" s="111"/>
      <c r="P193" s="111"/>
      <c r="Q193" s="111"/>
      <c r="R193" s="111"/>
      <c r="S193" s="111"/>
      <c r="U193" s="111"/>
      <c r="V193" s="111"/>
      <c r="W193" s="111"/>
      <c r="X193" s="111"/>
      <c r="Z193" s="111"/>
      <c r="AA193" s="111"/>
      <c r="AB193" s="111"/>
      <c r="AC193" s="111"/>
    </row>
    <row r="194" spans="1:29">
      <c r="A194" s="111" t="str">
        <f>IF(B194="","",CONCATENATE("GROUP MS 1 / ",SUM(COUNTIF(A$3:A193,"GROUP MS 1*"),1)))</f>
        <v/>
      </c>
      <c r="C194" s="111" t="str">
        <f t="shared" si="18"/>
        <v/>
      </c>
      <c r="E194" s="15" t="str">
        <f>IF(B194="","",CONCATENATE(VLOOKUP(B194,'Group Check'!$B:$D,2,FALSE)," v ",VLOOKUP(D194,'Group Check'!$B:$D,2,FALSE)," in Group ",VLOOKUP(B194,'Group Check'!$B:$E,4,FALSE)))</f>
        <v/>
      </c>
      <c r="F194" s="15" t="str">
        <f t="shared" si="19"/>
        <v/>
      </c>
      <c r="H194" s="15" t="str">
        <f t="shared" si="20"/>
        <v/>
      </c>
      <c r="I194" s="134" t="str">
        <f t="shared" si="21"/>
        <v/>
      </c>
      <c r="J194" s="111" t="str">
        <f t="shared" si="22"/>
        <v/>
      </c>
      <c r="M194" s="111"/>
      <c r="N194" s="111"/>
      <c r="O194" s="111"/>
      <c r="P194" s="111"/>
      <c r="Q194" s="111"/>
      <c r="R194" s="111"/>
      <c r="S194" s="111"/>
      <c r="U194" s="111"/>
      <c r="V194" s="111"/>
      <c r="W194" s="111"/>
      <c r="X194" s="111"/>
      <c r="Z194" s="111"/>
      <c r="AA194" s="111"/>
      <c r="AB194" s="111"/>
      <c r="AC194" s="111"/>
    </row>
    <row r="195" spans="1:29">
      <c r="A195" s="111" t="str">
        <f>IF(B195="","",CONCATENATE("GROUP WS 5 / ",SUM(COUNTIF(A$3:A194,"GROUP WS 5*"),1)))</f>
        <v>GROUP WS 5 / 10</v>
      </c>
      <c r="B195" s="111">
        <v>67</v>
      </c>
      <c r="C195" s="111" t="str">
        <f t="shared" si="18"/>
        <v>v</v>
      </c>
      <c r="D195" s="111">
        <v>66</v>
      </c>
      <c r="E195" s="15" t="str">
        <f>IF(B195="","",CONCATENATE(VLOOKUP(B195,'Group Check'!$B:$D,2,FALSE)," v ",VLOOKUP(D195,'Group Check'!$B:$D,2,FALSE)," in Group ",VLOOKUP(B195,'Group Check'!$B:$E,4,FALSE)))</f>
        <v>Yvonne Olivier (Namibia) v Sandra Hazel Bailie MBE (Ireland ) in Group WS 5</v>
      </c>
      <c r="F195" s="15" t="str">
        <f t="shared" si="19"/>
        <v>Monday 22nd April 2024 @ Session  - 3.15pm - 4:45pm on Rink 1</v>
      </c>
      <c r="H195" s="15" t="str">
        <f t="shared" si="20"/>
        <v>Monday 22nd April 2024</v>
      </c>
      <c r="I195" s="134" t="str">
        <f t="shared" si="21"/>
        <v>Session  - 3.15pm - 4:45pm</v>
      </c>
      <c r="J195" s="111">
        <f t="shared" si="22"/>
        <v>1</v>
      </c>
      <c r="M195" s="111"/>
      <c r="N195" s="111"/>
      <c r="O195" s="111"/>
      <c r="P195" s="111"/>
      <c r="Q195" s="111"/>
      <c r="R195" s="111"/>
      <c r="S195" s="111"/>
      <c r="U195" s="111"/>
      <c r="V195" s="111"/>
      <c r="W195" s="111"/>
      <c r="X195" s="111"/>
      <c r="Z195" s="111"/>
      <c r="AA195" s="111"/>
      <c r="AB195" s="111"/>
      <c r="AC195" s="111"/>
    </row>
    <row r="196" spans="1:29">
      <c r="A196" s="111" t="str">
        <f>IF(B196="","",CONCATENATE("GROUP WS 5 / ",SUM(COUNTIF(A$3:A195,"GROUP WS 5*"),1)))</f>
        <v>GROUP WS 5 / 11</v>
      </c>
      <c r="B196" s="111">
        <v>66</v>
      </c>
      <c r="C196" s="111" t="str">
        <f t="shared" si="18"/>
        <v>v</v>
      </c>
      <c r="D196" s="111">
        <v>68</v>
      </c>
      <c r="E196" s="15" t="str">
        <f>IF(B196="","",CONCATENATE(VLOOKUP(B196,'Group Check'!$B:$D,2,FALSE)," v ",VLOOKUP(D196,'Group Check'!$B:$D,2,FALSE)," in Group ",VLOOKUP(B196,'Group Check'!$B:$E,4,FALSE)))</f>
        <v>Sandra Hazel Bailie MBE (Ireland ) v Rosemary Ogier (Guernsey ) in Group WS 5</v>
      </c>
      <c r="F196" s="15" t="str">
        <f t="shared" si="19"/>
        <v>Wednesday 24th April 2024 @ Session 7 - 6.15pm - 7:45pm on Rink 4</v>
      </c>
      <c r="H196" s="15" t="str">
        <f t="shared" si="20"/>
        <v>Wednesday 24th April 2024</v>
      </c>
      <c r="I196" s="134" t="str">
        <f t="shared" si="21"/>
        <v>Session 7 - 6.15pm - 7:45pm</v>
      </c>
      <c r="J196" s="111">
        <f t="shared" si="22"/>
        <v>4</v>
      </c>
      <c r="M196" s="111"/>
      <c r="N196" s="111"/>
      <c r="O196" s="111"/>
      <c r="P196" s="111"/>
      <c r="Q196" s="111"/>
      <c r="R196" s="111"/>
      <c r="S196" s="111"/>
      <c r="U196" s="111"/>
      <c r="V196" s="111"/>
      <c r="W196" s="111"/>
      <c r="X196" s="111"/>
      <c r="Z196" s="111"/>
      <c r="AA196" s="111"/>
      <c r="AB196" s="111"/>
      <c r="AC196" s="111"/>
    </row>
    <row r="197" spans="1:29">
      <c r="A197" s="111" t="str">
        <f>IF(B197="","",CONCATENATE("GROUP WS 5 / ",SUM(COUNTIF(A$3:A196,"GROUP WS 5*"),1)))</f>
        <v>GROUP WS 5 / 12</v>
      </c>
      <c r="B197" s="111">
        <v>69</v>
      </c>
      <c r="C197" s="111" t="str">
        <f t="shared" ref="C197:C260" si="23">IF(A197="","","v")</f>
        <v>v</v>
      </c>
      <c r="D197" s="111">
        <v>66</v>
      </c>
      <c r="E197" s="15" t="str">
        <f>IF(B197="","",CONCATENATE(VLOOKUP(B197,'Group Check'!$B:$D,2,FALSE)," v ",VLOOKUP(D197,'Group Check'!$B:$D,2,FALSE)," in Group ",VLOOKUP(B197,'Group Check'!$B:$E,4,FALSE)))</f>
        <v>Rebecca McMillan (England ) v Sandra Hazel Bailie MBE (Ireland ) in Group WS 5</v>
      </c>
      <c r="F197" s="15" t="str">
        <f t="shared" si="19"/>
        <v>Tuesday 23rd April 2024 @ Session 4 - 1:45pm- 3.15pm on Rink 4</v>
      </c>
      <c r="H197" s="15" t="str">
        <f t="shared" si="20"/>
        <v>Tuesday 23rd April 2024</v>
      </c>
      <c r="I197" s="134" t="str">
        <f t="shared" si="21"/>
        <v>Session 4 - 1:45pm- 3.15pm</v>
      </c>
      <c r="J197" s="111">
        <f t="shared" si="22"/>
        <v>4</v>
      </c>
      <c r="M197" s="111"/>
      <c r="N197" s="111"/>
      <c r="O197" s="111"/>
      <c r="P197" s="111"/>
      <c r="Q197" s="111"/>
      <c r="R197" s="111"/>
      <c r="S197" s="111"/>
      <c r="U197" s="111"/>
      <c r="V197" s="111"/>
      <c r="W197" s="111"/>
      <c r="X197" s="111"/>
      <c r="Z197" s="111"/>
      <c r="AA197" s="111"/>
      <c r="AB197" s="111"/>
      <c r="AC197" s="111"/>
    </row>
    <row r="198" spans="1:29">
      <c r="A198" s="111" t="str">
        <f>IF(B198="","",CONCATENATE("GROUP MS 1 / ",SUM(COUNTIF(A$3:A197,"GROUP MS 1*"),1)))</f>
        <v/>
      </c>
      <c r="C198" s="111" t="str">
        <f t="shared" si="23"/>
        <v/>
      </c>
      <c r="E198" s="15" t="str">
        <f>IF(B198="","",CONCATENATE(VLOOKUP(B198,'Group Check'!$B:$D,2,FALSE)," v ",VLOOKUP(D198,'Group Check'!$B:$D,2,FALSE)," in Group ",VLOOKUP(B198,'Group Check'!$B:$E,4,FALSE)))</f>
        <v/>
      </c>
      <c r="F198" s="15" t="str">
        <f t="shared" si="19"/>
        <v/>
      </c>
      <c r="H198" s="15" t="str">
        <f t="shared" si="20"/>
        <v/>
      </c>
      <c r="I198" s="134" t="str">
        <f t="shared" si="21"/>
        <v/>
      </c>
      <c r="J198" s="111" t="str">
        <f t="shared" si="22"/>
        <v/>
      </c>
      <c r="M198" s="111"/>
      <c r="N198" s="111"/>
      <c r="O198" s="111"/>
      <c r="P198" s="111"/>
      <c r="Q198" s="111"/>
      <c r="R198" s="111"/>
      <c r="S198" s="111"/>
      <c r="U198" s="111"/>
      <c r="V198" s="111"/>
      <c r="W198" s="111"/>
      <c r="X198" s="111"/>
      <c r="Z198" s="111"/>
      <c r="AA198" s="111"/>
      <c r="AB198" s="111"/>
      <c r="AC198" s="111"/>
    </row>
    <row r="199" spans="1:29">
      <c r="A199" s="111" t="str">
        <f>IF(B199="","",CONCATENATE("GROUP WS 5 / ",SUM(COUNTIF(A$3:A198,"GROUP WS 5*"),1)))</f>
        <v>GROUP WS 5 / 13</v>
      </c>
      <c r="B199" s="111">
        <v>67</v>
      </c>
      <c r="C199" s="111" t="str">
        <f t="shared" si="23"/>
        <v>v</v>
      </c>
      <c r="D199" s="111">
        <v>68</v>
      </c>
      <c r="E199" s="15" t="str">
        <f>IF(B199="","",CONCATENATE(VLOOKUP(B199,'Group Check'!$B:$D,2,FALSE)," v ",VLOOKUP(D199,'Group Check'!$B:$D,2,FALSE)," in Group ",VLOOKUP(B199,'Group Check'!$B:$E,4,FALSE)))</f>
        <v>Yvonne Olivier (Namibia) v Rosemary Ogier (Guernsey ) in Group WS 5</v>
      </c>
      <c r="F199" s="15" t="str">
        <f t="shared" si="19"/>
        <v>Tuesday 23rd April 2024 @ Session 4 - 1:45pm- 3.15pm on Rink 5</v>
      </c>
      <c r="H199" s="15" t="str">
        <f t="shared" si="20"/>
        <v>Tuesday 23rd April 2024</v>
      </c>
      <c r="I199" s="134" t="str">
        <f t="shared" si="21"/>
        <v>Session 4 - 1:45pm- 3.15pm</v>
      </c>
      <c r="J199" s="111">
        <f t="shared" si="22"/>
        <v>5</v>
      </c>
      <c r="M199" s="111"/>
      <c r="N199" s="111"/>
      <c r="O199" s="111"/>
      <c r="P199" s="111"/>
      <c r="Q199" s="111"/>
      <c r="R199" s="111"/>
      <c r="S199" s="111"/>
      <c r="U199" s="111"/>
      <c r="V199" s="111"/>
      <c r="W199" s="111"/>
      <c r="X199" s="111"/>
      <c r="Z199" s="111"/>
      <c r="AA199" s="111"/>
      <c r="AB199" s="111"/>
      <c r="AC199" s="111"/>
    </row>
    <row r="200" spans="1:29">
      <c r="A200" s="111" t="str">
        <f>IF(B200="","",CONCATENATE("GROUP WS 5 / ",SUM(COUNTIF(A$3:A199,"GROUP WS 5*"),1)))</f>
        <v>GROUP WS 5 / 14</v>
      </c>
      <c r="B200" s="111">
        <v>67</v>
      </c>
      <c r="C200" s="111" t="str">
        <f t="shared" si="23"/>
        <v>v</v>
      </c>
      <c r="D200" s="111">
        <v>69</v>
      </c>
      <c r="E200" s="15" t="str">
        <f>IF(B200="","",CONCATENATE(VLOOKUP(B200,'Group Check'!$B:$D,2,FALSE)," v ",VLOOKUP(D200,'Group Check'!$B:$D,2,FALSE)," in Group ",VLOOKUP(B200,'Group Check'!$B:$E,4,FALSE)))</f>
        <v>Yvonne Olivier (Namibia) v Rebecca McMillan (England ) in Group WS 5</v>
      </c>
      <c r="F200" s="15" t="str">
        <f t="shared" si="19"/>
        <v>Sunday 21st April 2024 @ Session 7 - 6.15pm - 7:45pm on Rink 5</v>
      </c>
      <c r="H200" s="15" t="str">
        <f t="shared" si="20"/>
        <v>Sunday 21st April 2024</v>
      </c>
      <c r="I200" s="134" t="str">
        <f t="shared" si="21"/>
        <v>Session 7 - 6.15pm - 7:45pm</v>
      </c>
      <c r="J200" s="111">
        <f t="shared" si="22"/>
        <v>5</v>
      </c>
      <c r="M200" s="111"/>
      <c r="N200" s="111"/>
      <c r="O200" s="111"/>
      <c r="P200" s="111"/>
      <c r="Q200" s="111"/>
      <c r="R200" s="111"/>
      <c r="S200" s="111"/>
      <c r="U200" s="111"/>
      <c r="V200" s="111"/>
      <c r="W200" s="111"/>
      <c r="X200" s="111"/>
      <c r="Z200" s="111"/>
      <c r="AA200" s="111"/>
      <c r="AB200" s="111"/>
      <c r="AC200" s="111"/>
    </row>
    <row r="201" spans="1:29">
      <c r="A201" s="111" t="str">
        <f>IF(B201="","",CONCATENATE("GROUP MS 1 / ",SUM(COUNTIF(A$3:A200,"GROUP MS 1*"),1)))</f>
        <v/>
      </c>
      <c r="C201" s="111" t="str">
        <f t="shared" si="23"/>
        <v/>
      </c>
      <c r="E201" s="15" t="str">
        <f>IF(B201="","",CONCATENATE(VLOOKUP(B201,'Group Check'!$B:$D,2,FALSE)," v ",VLOOKUP(D201,'Group Check'!$B:$D,2,FALSE)," in Group ",VLOOKUP(B201,'Group Check'!$B:$E,4,FALSE)))</f>
        <v/>
      </c>
      <c r="F201" s="15" t="str">
        <f t="shared" si="19"/>
        <v/>
      </c>
      <c r="H201" s="15" t="str">
        <f t="shared" si="20"/>
        <v/>
      </c>
      <c r="I201" s="134" t="str">
        <f t="shared" si="21"/>
        <v/>
      </c>
      <c r="J201" s="111" t="str">
        <f t="shared" si="22"/>
        <v/>
      </c>
      <c r="M201" s="111"/>
      <c r="N201" s="111"/>
      <c r="O201" s="111"/>
      <c r="P201" s="111"/>
      <c r="Q201" s="111"/>
      <c r="R201" s="111"/>
      <c r="S201" s="111"/>
      <c r="U201" s="111"/>
      <c r="V201" s="111"/>
      <c r="W201" s="111"/>
      <c r="X201" s="111"/>
      <c r="Z201" s="111"/>
      <c r="AA201" s="111"/>
      <c r="AB201" s="111"/>
      <c r="AC201" s="111"/>
    </row>
    <row r="202" spans="1:29">
      <c r="A202" s="111" t="str">
        <f>IF(B202="","",CONCATENATE("GROUP WS 5 / ",SUM(COUNTIF(A$3:A201,"GROUP WS 5*"),1)))</f>
        <v>GROUP WS 5 / 15</v>
      </c>
      <c r="B202" s="111">
        <v>69</v>
      </c>
      <c r="C202" s="111" t="str">
        <f t="shared" si="23"/>
        <v>v</v>
      </c>
      <c r="D202" s="111">
        <v>68</v>
      </c>
      <c r="E202" s="15" t="str">
        <f>IF(B202="","",CONCATENATE(VLOOKUP(B202,'Group Check'!$B:$D,2,FALSE)," v ",VLOOKUP(D202,'Group Check'!$B:$D,2,FALSE)," in Group ",VLOOKUP(B202,'Group Check'!$B:$E,4,FALSE)))</f>
        <v>Rebecca McMillan (England ) v Rosemary Ogier (Guernsey ) in Group WS 5</v>
      </c>
      <c r="F202" s="15" t="str">
        <f t="shared" si="19"/>
        <v>Thursday 25th April 2024 @ Session  - 3.15pm - 4:45pm on Rink 3</v>
      </c>
      <c r="H202" s="15" t="str">
        <f t="shared" si="20"/>
        <v>Thursday 25th April 2024</v>
      </c>
      <c r="I202" s="134" t="str">
        <f t="shared" si="21"/>
        <v>Session  - 3.15pm - 4:45pm</v>
      </c>
      <c r="J202" s="111">
        <f t="shared" si="22"/>
        <v>3</v>
      </c>
      <c r="M202" s="111"/>
      <c r="N202" s="111"/>
      <c r="O202" s="111"/>
      <c r="P202" s="111"/>
      <c r="Q202" s="111"/>
      <c r="R202" s="111"/>
      <c r="S202" s="111"/>
      <c r="U202" s="111"/>
      <c r="V202" s="111"/>
      <c r="W202" s="111"/>
      <c r="X202" s="111"/>
      <c r="Z202" s="111"/>
      <c r="AA202" s="111"/>
      <c r="AB202" s="111"/>
      <c r="AC202" s="111"/>
    </row>
    <row r="203" spans="1:29">
      <c r="A203" s="111" t="str">
        <f>IF(B203="","",CONCATENATE("GROUP MS 1 / ",SUM(COUNTIF(A$3:A202,"GROUP MS 1*"),1)))</f>
        <v/>
      </c>
      <c r="C203" s="111" t="str">
        <f t="shared" si="23"/>
        <v/>
      </c>
      <c r="E203" s="15" t="str">
        <f>IF(B203="","",CONCATENATE(VLOOKUP(B203,'Group Check'!$B:$D,2,FALSE)," v ",VLOOKUP(D203,'Group Check'!$B:$D,2,FALSE)," in Group ",VLOOKUP(B203,'Group Check'!$B:$E,4,FALSE)))</f>
        <v/>
      </c>
      <c r="F203" s="15" t="str">
        <f t="shared" si="19"/>
        <v/>
      </c>
      <c r="H203" s="15" t="str">
        <f t="shared" si="20"/>
        <v/>
      </c>
      <c r="I203" s="134" t="str">
        <f t="shared" si="21"/>
        <v/>
      </c>
      <c r="J203" s="111" t="str">
        <f t="shared" si="22"/>
        <v/>
      </c>
      <c r="M203" s="111"/>
      <c r="N203" s="111"/>
      <c r="O203" s="111"/>
      <c r="P203" s="111"/>
      <c r="Q203" s="111"/>
      <c r="R203" s="111"/>
      <c r="S203" s="111"/>
      <c r="U203" s="111"/>
      <c r="V203" s="111"/>
      <c r="W203" s="111"/>
      <c r="X203" s="111"/>
      <c r="Z203" s="111"/>
      <c r="AA203" s="111"/>
      <c r="AB203" s="111"/>
      <c r="AC203" s="111"/>
    </row>
    <row r="204" spans="1:29">
      <c r="A204" s="111" t="str">
        <f>IF(B204="","",CONCATENATE("GROUP MXP 1 / ",SUM(COUNTIF(A$3:A203,"GROUP MXP 1*"),1)))</f>
        <v>GROUP MXP 1 / 1</v>
      </c>
      <c r="B204" s="111">
        <v>81</v>
      </c>
      <c r="C204" s="111" t="str">
        <f t="shared" si="23"/>
        <v>v</v>
      </c>
      <c r="D204" s="111">
        <v>82</v>
      </c>
      <c r="E204" s="15" t="str">
        <f>IF(B204="","",CONCATENATE(VLOOKUP(B204,'Group Check'!$B:$D,2,FALSE)," v ",VLOOKUP(D204,'Group Check'!$B:$D,2,FALSE)," in Group ",VLOOKUP(B204,'Group Check'!$B:$E,4,FALSE)))</f>
        <v>Samantha Atkinson (Australia) &amp; Ray Pearse (Australia) v Yvonne Olivier (Namibia) &amp; Carel Aaron Olivier (Namibia) in Group MXP 1</v>
      </c>
      <c r="F204" s="15" t="str">
        <f t="shared" si="19"/>
        <v>Tuesday 23rd April 2024 @ Session 2 - 10.15am- 12:00pm on Rink 3</v>
      </c>
      <c r="H204" s="15" t="str">
        <f t="shared" si="20"/>
        <v>Tuesday 23rd April 2024</v>
      </c>
      <c r="I204" s="134" t="str">
        <f t="shared" si="21"/>
        <v>Session 2 - 10.15am- 12:00pm</v>
      </c>
      <c r="J204" s="111">
        <f t="shared" si="22"/>
        <v>3</v>
      </c>
      <c r="M204" s="111"/>
      <c r="N204" s="111"/>
      <c r="O204" s="111"/>
      <c r="P204" s="111"/>
      <c r="Q204" s="114"/>
      <c r="R204" s="114"/>
      <c r="S204" s="111"/>
      <c r="U204" s="111"/>
      <c r="V204" s="111"/>
      <c r="W204" s="111"/>
      <c r="X204" s="111"/>
      <c r="Z204" s="111"/>
      <c r="AA204" s="111"/>
      <c r="AB204" s="111"/>
      <c r="AC204" s="111"/>
    </row>
    <row r="205" spans="1:29">
      <c r="I205" s="134"/>
      <c r="M205" s="111"/>
      <c r="N205" s="111"/>
      <c r="O205" s="111"/>
      <c r="P205" s="111"/>
      <c r="Q205" s="111"/>
      <c r="R205" s="111"/>
      <c r="S205" s="111"/>
      <c r="U205" s="111"/>
      <c r="V205" s="111"/>
      <c r="W205" s="111"/>
      <c r="X205" s="111"/>
      <c r="Z205" s="111"/>
      <c r="AA205" s="111"/>
      <c r="AB205" s="111"/>
      <c r="AC205" s="111"/>
    </row>
    <row r="206" spans="1:29">
      <c r="A206" s="111" t="str">
        <f>IF(B206="","",CONCATENATE("GROUP MXP 1 / ",SUM(COUNTIF(A$3:A205,"GROUP MXP 1*"),1)))</f>
        <v>GROUP MXP 1 / 2</v>
      </c>
      <c r="B206" s="111">
        <v>81</v>
      </c>
      <c r="C206" s="111" t="str">
        <f t="shared" si="23"/>
        <v>v</v>
      </c>
      <c r="D206" s="111">
        <v>84</v>
      </c>
      <c r="E206" s="15" t="str">
        <f>IF(B206="","",CONCATENATE(VLOOKUP(B206,'Group Check'!$B:$D,2,FALSE)," v ",VLOOKUP(D206,'Group Check'!$B:$D,2,FALSE)," in Group ",VLOOKUP(B206,'Group Check'!$B:$E,4,FALSE)))</f>
        <v>Samantha Atkinson (Australia) &amp; Ray Pearse (Australia) v Caroline Whitehead (Isle Of Man) &amp; Clive McGreal (Isle Of Man) in Group MXP 1</v>
      </c>
      <c r="F206" s="15" t="str">
        <f>IF(E206="","",CONCATENATE(TEXT(H206,"dd/mm/yyyy")," @ ",TEXT(I206,"h:mm (am/pm)")," on Rink ",J206))</f>
        <v>Wednesday 24th April 2024 @ Session 2 - 10.15am- 12:00pm on Rink 1</v>
      </c>
      <c r="H206" s="15" t="str">
        <f>IF(E206="","",VLOOKUP(A206,Timings_Sheet,4,FALSE))</f>
        <v>Wednesday 24th April 2024</v>
      </c>
      <c r="I206" s="134" t="str">
        <f>IF(E206="","",VLOOKUP(A206,Timings_Sheet,5,FALSE))</f>
        <v>Session 2 - 10.15am- 12:00pm</v>
      </c>
      <c r="J206" s="111">
        <f>IF(E206="","",VLOOKUP(A206,Timings_Sheet,6,FALSE))</f>
        <v>1</v>
      </c>
      <c r="M206" s="111"/>
      <c r="N206" s="111"/>
      <c r="O206" s="111"/>
      <c r="P206" s="111"/>
      <c r="Q206" s="111"/>
      <c r="R206" s="111"/>
      <c r="S206" s="111"/>
      <c r="U206" s="111"/>
      <c r="V206" s="111"/>
      <c r="W206" s="111"/>
      <c r="X206" s="111"/>
      <c r="Z206" s="111"/>
      <c r="AA206" s="111"/>
      <c r="AB206" s="111"/>
      <c r="AC206" s="111"/>
    </row>
    <row r="207" spans="1:29">
      <c r="A207" s="111" t="str">
        <f>IF(B207="","",CONCATENATE("GROUP MXP 1 / ",SUM(COUNTIF(A$3:A206,"GROUP MXP 1*"),1)))</f>
        <v>GROUP MXP 1 / 3</v>
      </c>
      <c r="B207" s="111">
        <v>81</v>
      </c>
      <c r="C207" s="111" t="str">
        <f t="shared" si="23"/>
        <v>v</v>
      </c>
      <c r="D207" s="111">
        <v>85</v>
      </c>
      <c r="E207" s="15" t="str">
        <f>IF(B207="","",CONCATENATE(VLOOKUP(B207,'Group Check'!$B:$D,2,FALSE)," v ",VLOOKUP(D207,'Group Check'!$B:$D,2,FALSE)," in Group ",VLOOKUP(B207,'Group Check'!$B:$E,4,FALSE)))</f>
        <v>Samantha Atkinson (Australia) &amp; Ray Pearse (Australia) v Sara Marie Nicholls (Wales) &amp; Kristian Crocker (Wales) in Group MXP 1</v>
      </c>
      <c r="F207" s="15" t="str">
        <f>IF(E207="","",CONCATENATE(TEXT(H207,"dd/mm/yyyy")," @ ",TEXT(I207,"h:mm (am/pm)")," on Rink ",J207))</f>
        <v>Sunday 21st April 2024 @ Session 1 - 8:30am - 10:15am on Rink 1</v>
      </c>
      <c r="H207" s="15" t="str">
        <f>IF(E207="","",VLOOKUP(A207,Timings_Sheet,4,FALSE))</f>
        <v>Sunday 21st April 2024</v>
      </c>
      <c r="I207" s="134" t="str">
        <f>IF(E207="","",VLOOKUP(A207,Timings_Sheet,5,FALSE))</f>
        <v>Session 1 - 8:30am - 10:15am</v>
      </c>
      <c r="J207" s="111">
        <f>IF(E207="","",VLOOKUP(A207,Timings_Sheet,6,FALSE))</f>
        <v>1</v>
      </c>
      <c r="M207" s="111"/>
      <c r="N207" s="111"/>
      <c r="O207" s="111"/>
      <c r="P207" s="111"/>
      <c r="Q207" s="111"/>
      <c r="R207" s="111"/>
      <c r="S207" s="111"/>
      <c r="U207" s="111"/>
      <c r="V207" s="111"/>
      <c r="W207" s="111"/>
      <c r="X207" s="111"/>
      <c r="Z207" s="111"/>
      <c r="AA207" s="111"/>
      <c r="AB207" s="111"/>
      <c r="AC207" s="111"/>
    </row>
    <row r="208" spans="1:29">
      <c r="A208" s="111" t="str">
        <f>IF(B208="","",CONCATENATE("GROUP MXP 1 / ",SUM(COUNTIF(A$3:A207,"GROUP MXP 1*"),1)))</f>
        <v>GROUP MXP 1 / 4</v>
      </c>
      <c r="B208" s="111">
        <v>81</v>
      </c>
      <c r="C208" s="111" t="str">
        <f t="shared" si="23"/>
        <v>v</v>
      </c>
      <c r="D208" s="111">
        <v>86</v>
      </c>
      <c r="E208" s="15" t="str">
        <f>IF(B208="","",CONCATENATE(VLOOKUP(B208,'Group Check'!$B:$D,2,FALSE)," v ",VLOOKUP(D208,'Group Check'!$B:$D,2,FALSE)," in Group ",VLOOKUP(B208,'Group Check'!$B:$E,4,FALSE)))</f>
        <v>Samantha Atkinson (Australia) &amp; Ray Pearse (Australia) v Marianne Kuenzle (Switzerland ) &amp; Beat Matti (Switzerland ) in Group MXP 1</v>
      </c>
      <c r="F208" s="15" t="str">
        <f>IF(E208="","",CONCATENATE(TEXT(H208,"dd/mm/yyyy")," @ ",TEXT(I208,"h:mm (am/pm)")," on Rink ",J208))</f>
        <v>Monday 22nd April 2024 @ Session 2 - 10.15am- 12:00pm on Rink 6</v>
      </c>
      <c r="H208" s="15" t="str">
        <f>IF(E208="","",VLOOKUP(A208,Timings_Sheet,4,FALSE))</f>
        <v>Monday 22nd April 2024</v>
      </c>
      <c r="I208" s="134" t="str">
        <f>IF(E208="","",VLOOKUP(A208,Timings_Sheet,5,FALSE))</f>
        <v>Session 2 - 10.15am- 12:00pm</v>
      </c>
      <c r="J208" s="111">
        <f>IF(E208="","",VLOOKUP(A208,Timings_Sheet,6,FALSE))</f>
        <v>6</v>
      </c>
      <c r="M208" s="111"/>
      <c r="N208" s="111"/>
      <c r="O208" s="111"/>
      <c r="P208" s="111"/>
      <c r="Q208" s="111"/>
      <c r="R208" s="111"/>
      <c r="S208" s="111"/>
      <c r="U208" s="111"/>
      <c r="V208" s="111"/>
      <c r="W208" s="111"/>
      <c r="X208" s="111"/>
      <c r="Z208" s="111"/>
      <c r="AA208" s="111"/>
      <c r="AB208" s="111"/>
      <c r="AC208" s="111"/>
    </row>
    <row r="209" spans="1:29">
      <c r="A209" s="111" t="str">
        <f>IF(B209="","",CONCATENATE("GROUP MS 1 / ",SUM(COUNTIF(A$3:A208,"GROUP MS 1*"),1)))</f>
        <v/>
      </c>
      <c r="C209" s="111" t="str">
        <f t="shared" si="23"/>
        <v/>
      </c>
      <c r="E209" s="15" t="str">
        <f>IF(B209="","",CONCATENATE(VLOOKUP(B209,'Group Check'!$B:$D,2,FALSE)," v ",VLOOKUP(D209,'Group Check'!$B:$D,2,FALSE)," in Group ",VLOOKUP(B209,'Group Check'!$B:$E,4,FALSE)))</f>
        <v/>
      </c>
      <c r="F209" s="15" t="str">
        <f>IF(E209="","",CONCATENATE(TEXT(H209,"dd/mm/yyyy")," @ ",TEXT(I209,"h:mm (am/pm)")," on Rink ",J209))</f>
        <v/>
      </c>
      <c r="H209" s="15" t="str">
        <f>IF(E209="","",VLOOKUP(A209,Timings_Sheet,4,FALSE))</f>
        <v/>
      </c>
      <c r="I209" s="134" t="str">
        <f>IF(E209="","",VLOOKUP(A209,Timings_Sheet,5,FALSE))</f>
        <v/>
      </c>
      <c r="J209" s="111" t="str">
        <f>IF(E209="","",VLOOKUP(A209,Timings_Sheet,6,FALSE))</f>
        <v/>
      </c>
      <c r="M209" s="111"/>
      <c r="N209" s="111"/>
      <c r="O209" s="111"/>
      <c r="P209" s="111"/>
      <c r="Q209" s="111"/>
      <c r="R209" s="111"/>
      <c r="S209" s="111"/>
      <c r="U209" s="111"/>
      <c r="V209" s="111"/>
      <c r="W209" s="111"/>
      <c r="X209" s="111"/>
      <c r="Z209" s="111"/>
      <c r="AA209" s="111"/>
      <c r="AB209" s="111"/>
      <c r="AC209" s="111"/>
    </row>
    <row r="210" spans="1:29">
      <c r="I210" s="134"/>
      <c r="M210" s="111"/>
      <c r="N210" s="111"/>
      <c r="O210" s="111"/>
      <c r="P210" s="111"/>
      <c r="Q210" s="111"/>
      <c r="R210" s="111"/>
      <c r="S210" s="111"/>
      <c r="U210" s="111"/>
      <c r="V210" s="111"/>
      <c r="W210" s="111"/>
      <c r="X210" s="111"/>
      <c r="Z210" s="111"/>
      <c r="AA210" s="111"/>
      <c r="AB210" s="111"/>
      <c r="AC210" s="111"/>
    </row>
    <row r="211" spans="1:29">
      <c r="A211" s="111" t="str">
        <f>IF(B211="","",CONCATENATE("GROUP MXP 1 / ",SUM(COUNTIF(A$3:A210,"GROUP MXP 1*"),1)))</f>
        <v>GROUP MXP 1 / 5</v>
      </c>
      <c r="B211" s="111">
        <v>82</v>
      </c>
      <c r="C211" s="111" t="str">
        <f t="shared" si="23"/>
        <v>v</v>
      </c>
      <c r="D211" s="111">
        <v>84</v>
      </c>
      <c r="E211" s="15" t="str">
        <f>IF(B211="","",CONCATENATE(VLOOKUP(B211,'Group Check'!$B:$D,2,FALSE)," v ",VLOOKUP(D211,'Group Check'!$B:$D,2,FALSE)," in Group ",VLOOKUP(B211,'Group Check'!$B:$E,4,FALSE)))</f>
        <v>Yvonne Olivier (Namibia) &amp; Carel Aaron Olivier (Namibia) v Caroline Whitehead (Isle Of Man) &amp; Clive McGreal (Isle Of Man) in Group MXP 1</v>
      </c>
      <c r="F211" s="15" t="str">
        <f>IF(E211="","",CONCATENATE(TEXT(H211,"dd/mm/yyyy")," @ ",TEXT(I211,"h:mm (am/pm)")," on Rink ",J211))</f>
        <v>Thursday 25th April 2024 @ Session 3 - 12.00pm- 1:45pm on Rink 1</v>
      </c>
      <c r="H211" s="15" t="str">
        <f>IF(E211="","",VLOOKUP(A211,Timings_Sheet,4,FALSE))</f>
        <v>Thursday 25th April 2024</v>
      </c>
      <c r="I211" s="134" t="str">
        <f>IF(E211="","",VLOOKUP(A211,Timings_Sheet,5,FALSE))</f>
        <v>Session 3 - 12.00pm- 1:45pm</v>
      </c>
      <c r="J211" s="111">
        <f>IF(E211="","",VLOOKUP(A211,Timings_Sheet,6,FALSE))</f>
        <v>1</v>
      </c>
      <c r="M211" s="111"/>
      <c r="N211" s="111"/>
      <c r="O211" s="111"/>
      <c r="P211" s="111"/>
      <c r="Q211" s="111"/>
      <c r="R211" s="111"/>
      <c r="S211" s="111"/>
      <c r="U211" s="111"/>
      <c r="V211" s="111"/>
      <c r="W211" s="111"/>
      <c r="X211" s="111"/>
      <c r="Z211" s="111"/>
      <c r="AA211" s="111"/>
      <c r="AB211" s="111"/>
      <c r="AC211" s="111"/>
    </row>
    <row r="212" spans="1:29">
      <c r="A212" s="111" t="str">
        <f>IF(B212="","",CONCATENATE("GROUP MXP 1 / ",SUM(COUNTIF(A$3:A211,"GROUP MXP 1*"),1)))</f>
        <v>GROUP MXP 1 / 6</v>
      </c>
      <c r="B212" s="111">
        <v>82</v>
      </c>
      <c r="C212" s="111" t="str">
        <f t="shared" si="23"/>
        <v>v</v>
      </c>
      <c r="D212" s="111">
        <v>85</v>
      </c>
      <c r="E212" s="15" t="str">
        <f>IF(B212="","",CONCATENATE(VLOOKUP(B212,'Group Check'!$B:$D,2,FALSE)," v ",VLOOKUP(D212,'Group Check'!$B:$D,2,FALSE)," in Group ",VLOOKUP(B212,'Group Check'!$B:$E,4,FALSE)))</f>
        <v>Yvonne Olivier (Namibia) &amp; Carel Aaron Olivier (Namibia) v Sara Marie Nicholls (Wales) &amp; Kristian Crocker (Wales) in Group MXP 1</v>
      </c>
      <c r="F212" s="15" t="str">
        <f>IF(E212="","",CONCATENATE(TEXT(H212,"dd/mm/yyyy")," @ ",TEXT(I212,"h:mm (am/pm)")," on Rink ",J212))</f>
        <v>Monday 22nd April 2024 @ Session 3 - 12.00pm- 1:45pm on Rink 5</v>
      </c>
      <c r="H212" s="15" t="str">
        <f>IF(E212="","",VLOOKUP(A212,Timings_Sheet,4,FALSE))</f>
        <v>Monday 22nd April 2024</v>
      </c>
      <c r="I212" s="134" t="str">
        <f>IF(E212="","",VLOOKUP(A212,Timings_Sheet,5,FALSE))</f>
        <v>Session 3 - 12.00pm- 1:45pm</v>
      </c>
      <c r="J212" s="111">
        <f>IF(E212="","",VLOOKUP(A212,Timings_Sheet,6,FALSE))</f>
        <v>5</v>
      </c>
      <c r="M212" s="111"/>
      <c r="N212" s="111"/>
      <c r="O212" s="111"/>
      <c r="P212" s="111"/>
      <c r="Q212" s="111"/>
      <c r="R212" s="111"/>
      <c r="S212" s="111"/>
      <c r="U212" s="111"/>
      <c r="V212" s="111"/>
      <c r="W212" s="111"/>
      <c r="X212" s="111"/>
      <c r="Z212" s="111"/>
      <c r="AA212" s="111"/>
      <c r="AB212" s="111"/>
      <c r="AC212" s="111"/>
    </row>
    <row r="213" spans="1:29">
      <c r="A213" s="111" t="str">
        <f>IF(B213="","",CONCATENATE("GROUP MXP 1 / ",SUM(COUNTIF(A$3:A212,"GROUP MXP 1*"),1)))</f>
        <v>GROUP MXP 1 / 7</v>
      </c>
      <c r="B213" s="111">
        <v>86</v>
      </c>
      <c r="C213" s="111" t="str">
        <f t="shared" si="23"/>
        <v>v</v>
      </c>
      <c r="D213" s="111">
        <v>82</v>
      </c>
      <c r="E213" s="15" t="str">
        <f>IF(B213="","",CONCATENATE(VLOOKUP(B213,'Group Check'!$B:$D,2,FALSE)," v ",VLOOKUP(D213,'Group Check'!$B:$D,2,FALSE)," in Group ",VLOOKUP(B213,'Group Check'!$B:$E,4,FALSE)))</f>
        <v>Marianne Kuenzle (Switzerland ) &amp; Beat Matti (Switzerland ) v Yvonne Olivier (Namibia) &amp; Carel Aaron Olivier (Namibia) in Group MXP 1</v>
      </c>
      <c r="F213" s="15" t="str">
        <f>IF(E213="","",CONCATENATE(TEXT(H213,"dd/mm/yyyy")," @ ",TEXT(I213,"h:mm (am/pm)")," on Rink ",J213))</f>
        <v>Wednesday 24th April 2024 @ Session 3 - 12.00pm- 1:45pm on Rink 5</v>
      </c>
      <c r="H213" s="15" t="str">
        <f>IF(E213="","",VLOOKUP(A213,Timings_Sheet,4,FALSE))</f>
        <v>Wednesday 24th April 2024</v>
      </c>
      <c r="I213" s="134" t="str">
        <f>IF(E213="","",VLOOKUP(A213,Timings_Sheet,5,FALSE))</f>
        <v>Session 3 - 12.00pm- 1:45pm</v>
      </c>
      <c r="J213" s="111">
        <f>IF(E213="","",VLOOKUP(A213,Timings_Sheet,6,FALSE))</f>
        <v>5</v>
      </c>
      <c r="M213" s="111"/>
      <c r="N213" s="111"/>
      <c r="O213" s="111"/>
      <c r="P213" s="111"/>
      <c r="Q213" s="111"/>
      <c r="R213" s="111"/>
      <c r="S213" s="111"/>
      <c r="U213" s="111"/>
      <c r="V213" s="111"/>
      <c r="W213" s="111"/>
      <c r="X213" s="111"/>
      <c r="Z213" s="111"/>
      <c r="AA213" s="111"/>
      <c r="AB213" s="111"/>
      <c r="AC213" s="111"/>
    </row>
    <row r="214" spans="1:29">
      <c r="A214" s="111" t="str">
        <f>IF(B214="","",CONCATENATE("GROUP MS 1 / ",SUM(COUNTIF(A$3:A213,"GROUP MS 1*"),1)))</f>
        <v/>
      </c>
      <c r="C214" s="111" t="str">
        <f t="shared" si="23"/>
        <v/>
      </c>
      <c r="E214" s="15" t="str">
        <f>IF(B214="","",CONCATENATE(VLOOKUP(B214,'Group Check'!$B:$D,2,FALSE)," v ",VLOOKUP(D214,'Group Check'!$B:$D,2,FALSE)," in Group ",VLOOKUP(B214,'Group Check'!$B:$E,4,FALSE)))</f>
        <v/>
      </c>
      <c r="F214" s="15" t="str">
        <f>IF(E214="","",CONCATENATE(TEXT(H214,"dd/mm/yyyy")," @ ",TEXT(I214,"h:mm (am/pm)")," on Rink ",J214))</f>
        <v/>
      </c>
      <c r="H214" s="15" t="str">
        <f>IF(E214="","",VLOOKUP(A214,Timings_Sheet,4,FALSE))</f>
        <v/>
      </c>
      <c r="I214" s="134" t="str">
        <f>IF(E214="","",VLOOKUP(A214,Timings_Sheet,5,FALSE))</f>
        <v/>
      </c>
      <c r="J214" s="111" t="str">
        <f>IF(E214="","",VLOOKUP(A214,Timings_Sheet,6,FALSE))</f>
        <v/>
      </c>
      <c r="M214" s="111"/>
      <c r="N214" s="111"/>
      <c r="O214" s="111"/>
      <c r="P214" s="111"/>
      <c r="Q214" s="111"/>
      <c r="R214" s="111"/>
      <c r="S214" s="111"/>
      <c r="U214" s="111"/>
      <c r="V214" s="111"/>
      <c r="W214" s="111"/>
      <c r="X214" s="111"/>
      <c r="Z214" s="111"/>
      <c r="AA214" s="111"/>
      <c r="AB214" s="111"/>
      <c r="AC214" s="111"/>
    </row>
    <row r="215" spans="1:29">
      <c r="I215" s="134"/>
      <c r="M215" s="111"/>
      <c r="N215" s="111"/>
      <c r="O215" s="111"/>
      <c r="P215" s="111"/>
      <c r="Q215" s="111"/>
      <c r="R215" s="111"/>
      <c r="S215" s="111"/>
      <c r="U215" s="111"/>
      <c r="V215" s="111"/>
      <c r="W215" s="111"/>
      <c r="X215" s="111"/>
      <c r="Z215" s="111"/>
      <c r="AA215" s="111"/>
      <c r="AB215" s="111"/>
      <c r="AC215" s="111"/>
    </row>
    <row r="216" spans="1:29">
      <c r="I216" s="134"/>
      <c r="M216" s="111"/>
      <c r="N216" s="111"/>
      <c r="O216" s="111"/>
      <c r="P216" s="111"/>
      <c r="Q216" s="111"/>
      <c r="R216" s="111"/>
      <c r="S216" s="111"/>
      <c r="U216" s="111"/>
      <c r="V216" s="111"/>
      <c r="W216" s="111"/>
      <c r="X216" s="111"/>
      <c r="Z216" s="111"/>
      <c r="AA216" s="111"/>
      <c r="AB216" s="111"/>
      <c r="AC216" s="111"/>
    </row>
    <row r="217" spans="1:29">
      <c r="I217" s="134"/>
      <c r="M217" s="111"/>
      <c r="N217" s="111"/>
      <c r="O217" s="111"/>
      <c r="P217" s="111"/>
      <c r="Q217" s="111"/>
      <c r="R217" s="111"/>
      <c r="S217" s="111"/>
      <c r="U217" s="111"/>
      <c r="V217" s="111"/>
      <c r="W217" s="111"/>
      <c r="X217" s="111"/>
      <c r="Z217" s="111"/>
      <c r="AA217" s="111"/>
      <c r="AB217" s="111"/>
      <c r="AC217" s="111"/>
    </row>
    <row r="218" spans="1:29">
      <c r="A218" s="111" t="str">
        <f>IF(B218="","",CONCATENATE("GROUP MS 1 / ",SUM(COUNTIF(A$3:A217,"GROUP MS 1*"),1)))</f>
        <v/>
      </c>
      <c r="C218" s="111" t="str">
        <f t="shared" si="23"/>
        <v/>
      </c>
      <c r="E218" s="15" t="str">
        <f>IF(B218="","",CONCATENATE(VLOOKUP(B218,'Group Check'!$B:$D,2,FALSE)," v ",VLOOKUP(D218,'Group Check'!$B:$D,2,FALSE)," in Group ",VLOOKUP(B218,'Group Check'!$B:$E,4,FALSE)))</f>
        <v/>
      </c>
      <c r="F218" s="15" t="str">
        <f t="shared" ref="F218:F249" si="24">IF(E218="","",CONCATENATE(TEXT(H218,"dd/mm/yyyy")," @ ",TEXT(I218,"h:mm (am/pm)")," on Rink ",J218))</f>
        <v/>
      </c>
      <c r="H218" s="15" t="str">
        <f t="shared" ref="H218:H249" si="25">IF(E218="","",VLOOKUP(A218,Timings_Sheet,4,FALSE))</f>
        <v/>
      </c>
      <c r="I218" s="134" t="str">
        <f t="shared" ref="I218:I249" si="26">IF(E218="","",VLOOKUP(A218,Timings_Sheet,5,FALSE))</f>
        <v/>
      </c>
      <c r="J218" s="111" t="str">
        <f t="shared" ref="J218:J249" si="27">IF(E218="","",VLOOKUP(A218,Timings_Sheet,6,FALSE))</f>
        <v/>
      </c>
      <c r="M218" s="111"/>
      <c r="N218" s="111"/>
      <c r="O218" s="111"/>
      <c r="P218" s="111"/>
      <c r="Q218" s="111"/>
      <c r="R218" s="111"/>
      <c r="S218" s="111"/>
      <c r="U218" s="111"/>
      <c r="V218" s="111"/>
      <c r="W218" s="111"/>
      <c r="X218" s="111"/>
      <c r="Z218" s="111"/>
      <c r="AA218" s="111"/>
      <c r="AB218" s="111"/>
      <c r="AC218" s="111"/>
    </row>
    <row r="219" spans="1:29">
      <c r="A219" s="111" t="str">
        <f>IF(B219="","",CONCATENATE("GROUP MXP 1 / ",SUM(COUNTIF(A$3:A218,"GROUP MXP 1*"),1)))</f>
        <v>GROUP MXP 1 / 8</v>
      </c>
      <c r="B219" s="111">
        <v>84</v>
      </c>
      <c r="C219" s="111" t="str">
        <f t="shared" si="23"/>
        <v>v</v>
      </c>
      <c r="D219" s="111">
        <v>85</v>
      </c>
      <c r="E219" s="15" t="str">
        <f>IF(B219="","",CONCATENATE(VLOOKUP(B219,'Group Check'!$B:$D,2,FALSE)," v ",VLOOKUP(D219,'Group Check'!$B:$D,2,FALSE)," in Group ",VLOOKUP(B219,'Group Check'!$B:$E,4,FALSE)))</f>
        <v>Caroline Whitehead (Isle Of Man) &amp; Clive McGreal (Isle Of Man) v Sara Marie Nicholls (Wales) &amp; Kristian Crocker (Wales) in Group MXP 1</v>
      </c>
      <c r="F219" s="15" t="str">
        <f t="shared" si="24"/>
        <v>Tuesday 23rd April 2024 @ Session 2 - 10.15am- 12:00pm on Rink 2</v>
      </c>
      <c r="H219" s="15" t="str">
        <f t="shared" si="25"/>
        <v>Tuesday 23rd April 2024</v>
      </c>
      <c r="I219" s="134" t="str">
        <f t="shared" si="26"/>
        <v>Session 2 - 10.15am- 12:00pm</v>
      </c>
      <c r="J219" s="111">
        <f t="shared" si="27"/>
        <v>2</v>
      </c>
      <c r="M219" s="111"/>
      <c r="N219" s="111"/>
      <c r="O219" s="111"/>
      <c r="P219" s="111"/>
      <c r="Q219" s="111"/>
      <c r="R219" s="111"/>
      <c r="S219" s="111"/>
      <c r="U219" s="111"/>
      <c r="V219" s="111"/>
      <c r="W219" s="111"/>
      <c r="X219" s="111"/>
      <c r="Z219" s="111"/>
      <c r="AA219" s="111"/>
      <c r="AB219" s="111"/>
      <c r="AC219" s="111"/>
    </row>
    <row r="220" spans="1:29">
      <c r="A220" s="111" t="str">
        <f>IF(B220="","",CONCATENATE("GROUP MXP 1 / ",SUM(COUNTIF(A$3:A219,"GROUP MXP 1*"),1)))</f>
        <v>GROUP MXP 1 / 9</v>
      </c>
      <c r="B220" s="111">
        <v>84</v>
      </c>
      <c r="C220" s="111" t="str">
        <f t="shared" si="23"/>
        <v>v</v>
      </c>
      <c r="D220" s="111">
        <v>86</v>
      </c>
      <c r="E220" s="15" t="str">
        <f>IF(B220="","",CONCATENATE(VLOOKUP(B220,'Group Check'!$B:$D,2,FALSE)," v ",VLOOKUP(D220,'Group Check'!$B:$D,2,FALSE)," in Group ",VLOOKUP(B220,'Group Check'!$B:$E,4,FALSE)))</f>
        <v>Caroline Whitehead (Isle Of Man) &amp; Clive McGreal (Isle Of Man) v Marianne Kuenzle (Switzerland ) &amp; Beat Matti (Switzerland ) in Group MXP 1</v>
      </c>
      <c r="F220" s="15" t="str">
        <f t="shared" si="24"/>
        <v>Sunday 21st April 2024 @ Session 2 - 10.15am- 12:00pm on Rink 2</v>
      </c>
      <c r="H220" s="15" t="str">
        <f t="shared" si="25"/>
        <v>Sunday 21st April 2024</v>
      </c>
      <c r="I220" s="134" t="str">
        <f t="shared" si="26"/>
        <v>Session 2 - 10.15am- 12:00pm</v>
      </c>
      <c r="J220" s="111">
        <f t="shared" si="27"/>
        <v>2</v>
      </c>
      <c r="M220" s="111"/>
      <c r="N220" s="111"/>
      <c r="O220" s="111"/>
      <c r="P220" s="111"/>
      <c r="Q220" s="111"/>
      <c r="R220" s="111"/>
      <c r="S220" s="111"/>
      <c r="U220" s="111"/>
      <c r="V220" s="111"/>
      <c r="W220" s="111"/>
      <c r="X220" s="111"/>
      <c r="Z220" s="111"/>
      <c r="AA220" s="111"/>
      <c r="AB220" s="111"/>
      <c r="AC220" s="111"/>
    </row>
    <row r="221" spans="1:29">
      <c r="A221" s="111" t="str">
        <f>IF(B221="","",CONCATENATE("GROUP MS 1 / ",SUM(COUNTIF(A$3:A220,"GROUP MS 1*"),1)))</f>
        <v/>
      </c>
      <c r="C221" s="111" t="str">
        <f t="shared" si="23"/>
        <v/>
      </c>
      <c r="E221" s="15" t="str">
        <f>IF(B221="","",CONCATENATE(VLOOKUP(B221,'Group Check'!$B:$D,2,FALSE)," v ",VLOOKUP(D221,'Group Check'!$B:$D,2,FALSE)," in Group ",VLOOKUP(B221,'Group Check'!$B:$E,4,FALSE)))</f>
        <v/>
      </c>
      <c r="F221" s="15" t="str">
        <f t="shared" si="24"/>
        <v/>
      </c>
      <c r="H221" s="15" t="str">
        <f t="shared" si="25"/>
        <v/>
      </c>
      <c r="I221" s="134" t="str">
        <f t="shared" si="26"/>
        <v/>
      </c>
      <c r="J221" s="111" t="str">
        <f t="shared" si="27"/>
        <v/>
      </c>
      <c r="M221" s="111"/>
      <c r="N221" s="111"/>
      <c r="O221" s="111"/>
      <c r="P221" s="111"/>
      <c r="Q221" s="111"/>
      <c r="R221" s="111"/>
      <c r="S221" s="111"/>
      <c r="U221" s="111"/>
      <c r="V221" s="111"/>
      <c r="W221" s="111"/>
      <c r="X221" s="111"/>
      <c r="Z221" s="111"/>
      <c r="AA221" s="111"/>
      <c r="AB221" s="111"/>
      <c r="AC221" s="111"/>
    </row>
    <row r="222" spans="1:29">
      <c r="A222" s="111" t="str">
        <f>IF(B222="","",CONCATENATE("GROUP MXP 1 / ",SUM(COUNTIF(A$3:A221,"GROUP MXP 1*"),1)))</f>
        <v>GROUP MXP 1 / 10</v>
      </c>
      <c r="B222" s="111">
        <v>86</v>
      </c>
      <c r="C222" s="111" t="str">
        <f t="shared" si="23"/>
        <v>v</v>
      </c>
      <c r="D222" s="111">
        <v>85</v>
      </c>
      <c r="E222" s="15" t="str">
        <f>IF(B222="","",CONCATENATE(VLOOKUP(B222,'Group Check'!$B:$D,2,FALSE)," v ",VLOOKUP(D222,'Group Check'!$B:$D,2,FALSE)," in Group ",VLOOKUP(B222,'Group Check'!$B:$E,4,FALSE)))</f>
        <v>Marianne Kuenzle (Switzerland ) &amp; Beat Matti (Switzerland ) v Sara Marie Nicholls (Wales) &amp; Kristian Crocker (Wales) in Group MXP 1</v>
      </c>
      <c r="F222" s="15" t="str">
        <f t="shared" si="24"/>
        <v>Thursday 25th April 2024 @ Session 3 - 12.00pm- 1:45pm on Rink 2</v>
      </c>
      <c r="H222" s="15" t="str">
        <f t="shared" si="25"/>
        <v>Thursday 25th April 2024</v>
      </c>
      <c r="I222" s="134" t="str">
        <f t="shared" si="26"/>
        <v>Session 3 - 12.00pm- 1:45pm</v>
      </c>
      <c r="J222" s="111">
        <f t="shared" si="27"/>
        <v>2</v>
      </c>
      <c r="M222" s="111"/>
      <c r="N222" s="111"/>
      <c r="O222" s="111"/>
      <c r="P222" s="111"/>
      <c r="Q222" s="111"/>
      <c r="R222" s="111"/>
      <c r="S222" s="111"/>
      <c r="U222" s="111"/>
      <c r="V222" s="111"/>
      <c r="W222" s="111"/>
      <c r="X222" s="111"/>
      <c r="Z222" s="111"/>
      <c r="AA222" s="111"/>
      <c r="AB222" s="111"/>
      <c r="AC222" s="111"/>
    </row>
    <row r="223" spans="1:29">
      <c r="A223" s="111" t="str">
        <f>IF(B223="","",CONCATENATE("GROUP MS 1 / ",SUM(COUNTIF(A$3:A222,"GROUP MS 1*"),1)))</f>
        <v/>
      </c>
      <c r="C223" s="111" t="str">
        <f t="shared" si="23"/>
        <v/>
      </c>
      <c r="E223" s="15" t="str">
        <f>IF(B223="","",CONCATENATE(VLOOKUP(B223,'Group Check'!$B:$D,2,FALSE)," v ",VLOOKUP(D223,'Group Check'!$B:$D,2,FALSE)," in Group ",VLOOKUP(B223,'Group Check'!$B:$E,4,FALSE)))</f>
        <v/>
      </c>
      <c r="F223" s="15" t="str">
        <f t="shared" si="24"/>
        <v/>
      </c>
      <c r="H223" s="15" t="str">
        <f t="shared" si="25"/>
        <v/>
      </c>
      <c r="I223" s="134" t="str">
        <f t="shared" si="26"/>
        <v/>
      </c>
      <c r="J223" s="111" t="str">
        <f t="shared" si="27"/>
        <v/>
      </c>
      <c r="M223" s="111"/>
      <c r="N223" s="111"/>
      <c r="O223" s="111"/>
      <c r="P223" s="111"/>
      <c r="Q223" s="111"/>
      <c r="R223" s="111"/>
      <c r="S223" s="111"/>
      <c r="U223" s="111"/>
      <c r="V223" s="111"/>
      <c r="W223" s="111"/>
      <c r="X223" s="111"/>
      <c r="Z223" s="111"/>
      <c r="AA223" s="111"/>
      <c r="AB223" s="111"/>
      <c r="AC223" s="111"/>
    </row>
    <row r="224" spans="1:29">
      <c r="A224" s="111" t="str">
        <f>IF(B224="","",CONCATENATE("GROUP MXP 2 / ",SUM(COUNTIF(A$3:A223,"GROUP MXP 2*"),1)))</f>
        <v>GROUP MXP 2 / 1</v>
      </c>
      <c r="B224" s="111">
        <v>87</v>
      </c>
      <c r="C224" s="111" t="str">
        <f t="shared" si="23"/>
        <v>v</v>
      </c>
      <c r="D224" s="111">
        <v>88</v>
      </c>
      <c r="E224" s="15" t="str">
        <f>IF(B224="","",CONCATENATE(VLOOKUP(B224,'Group Check'!$B:$D,2,FALSE)," v ",VLOOKUP(D224,'Group Check'!$B:$D,2,FALSE)," in Group ",VLOOKUP(B224,'Group Check'!$B:$E,4,FALSE)))</f>
        <v>Alison Merrien MBE (Guernsey ) &amp; Lars Olov Backgren (Sweden ) v Christine (Petal) Jones (Norfolk Island) &amp; Jordy Jones (Norfolk Island) in Group MXP 2</v>
      </c>
      <c r="F224" s="15" t="str">
        <f t="shared" si="24"/>
        <v>Tuesday 23rd April 2024 @ Session 2 - 10.15am- 12:00pm on Rink 1</v>
      </c>
      <c r="H224" s="15" t="str">
        <f t="shared" si="25"/>
        <v>Tuesday 23rd April 2024</v>
      </c>
      <c r="I224" s="134" t="str">
        <f t="shared" si="26"/>
        <v>Session 2 - 10.15am- 12:00pm</v>
      </c>
      <c r="J224" s="111">
        <f t="shared" si="27"/>
        <v>1</v>
      </c>
      <c r="M224" s="111"/>
      <c r="N224" s="111"/>
      <c r="O224" s="111"/>
      <c r="P224" s="111"/>
      <c r="Q224" s="111"/>
      <c r="R224" s="111"/>
      <c r="S224" s="111"/>
      <c r="U224" s="111"/>
      <c r="V224" s="111"/>
      <c r="W224" s="111"/>
      <c r="X224" s="111"/>
      <c r="Z224" s="111"/>
      <c r="AA224" s="111"/>
      <c r="AB224" s="111"/>
      <c r="AC224" s="111"/>
    </row>
    <row r="225" spans="1:29">
      <c r="A225" s="111" t="str">
        <f>IF(B225="","",CONCATENATE("GROUP MXP 2 / ",SUM(COUNTIF(A$3:A224,"GROUP MXP 2*"),1)))</f>
        <v>GROUP MXP 2 / 2</v>
      </c>
      <c r="B225" s="111">
        <v>89</v>
      </c>
      <c r="C225" s="111" t="str">
        <f t="shared" si="23"/>
        <v>v</v>
      </c>
      <c r="D225" s="111">
        <v>87</v>
      </c>
      <c r="E225" s="15" t="str">
        <f>IF(B225="","",CONCATENATE(VLOOKUP(B225,'Group Check'!$B:$D,2,FALSE)," v ",VLOOKUP(D225,'Group Check'!$B:$D,2,FALSE)," in Group ",VLOOKUP(B225,'Group Check'!$B:$E,4,FALSE)))</f>
        <v>Connie Rixon (Malta) &amp; Peter Ellul (Malta) v Alison Merrien MBE (Guernsey ) &amp; Lars Olov Backgren (Sweden ) in Group MXP 2</v>
      </c>
      <c r="F225" s="15" t="str">
        <f t="shared" si="24"/>
        <v>Thursday 25th April 2024 @ Session 1 - 8:30am - 10:15am on Rink 3</v>
      </c>
      <c r="H225" s="15" t="str">
        <f t="shared" si="25"/>
        <v>Thursday 25th April 2024</v>
      </c>
      <c r="I225" s="134" t="str">
        <f t="shared" si="26"/>
        <v>Session 1 - 8:30am - 10:15am</v>
      </c>
      <c r="J225" s="111">
        <f t="shared" si="27"/>
        <v>3</v>
      </c>
      <c r="M225" s="111"/>
      <c r="N225" s="111"/>
      <c r="O225" s="111"/>
      <c r="P225" s="111"/>
      <c r="Q225" s="111"/>
      <c r="R225" s="111"/>
      <c r="S225" s="111"/>
      <c r="U225" s="111"/>
      <c r="V225" s="111"/>
      <c r="W225" s="111"/>
      <c r="X225" s="111"/>
      <c r="Z225" s="111"/>
      <c r="AA225" s="111"/>
      <c r="AB225" s="111"/>
      <c r="AC225" s="111"/>
    </row>
    <row r="226" spans="1:29">
      <c r="A226" s="111" t="str">
        <f>IF(B226="","",CONCATENATE("GROUP MXP 2 / ",SUM(COUNTIF(A$3:A225,"GROUP MXP 2*"),1)))</f>
        <v>GROUP MXP 2 / 3</v>
      </c>
      <c r="B226" s="111">
        <v>87</v>
      </c>
      <c r="C226" s="111" t="str">
        <f t="shared" si="23"/>
        <v>v</v>
      </c>
      <c r="D226" s="111">
        <v>90</v>
      </c>
      <c r="E226" s="15" t="str">
        <f>IF(B226="","",CONCATENATE(VLOOKUP(B226,'Group Check'!$B:$D,2,FALSE)," v ",VLOOKUP(D226,'Group Check'!$B:$D,2,FALSE)," in Group ",VLOOKUP(B226,'Group Check'!$B:$E,4,FALSE)))</f>
        <v>Alison Merrien MBE (Guernsey ) &amp; Lars Olov Backgren (Sweden ) v Lindsey Greechan (Jersey) &amp; Derek Boswell (Jersey) in Group MXP 2</v>
      </c>
      <c r="F226" s="15" t="str">
        <f t="shared" si="24"/>
        <v>Wednesday 24th April 2024 @ Session 2 - 10.15am- 12:00pm on Rink 4</v>
      </c>
      <c r="H226" s="15" t="str">
        <f t="shared" si="25"/>
        <v>Wednesday 24th April 2024</v>
      </c>
      <c r="I226" s="134" t="str">
        <f t="shared" si="26"/>
        <v>Session 2 - 10.15am- 12:00pm</v>
      </c>
      <c r="J226" s="111">
        <f t="shared" si="27"/>
        <v>4</v>
      </c>
      <c r="M226" s="111"/>
      <c r="N226" s="111"/>
      <c r="O226" s="111"/>
      <c r="P226" s="111"/>
      <c r="Q226" s="111"/>
      <c r="R226" s="111"/>
      <c r="S226" s="111"/>
      <c r="U226" s="111"/>
      <c r="V226" s="111"/>
      <c r="W226" s="111"/>
      <c r="X226" s="111"/>
      <c r="Z226" s="111"/>
      <c r="AA226" s="111"/>
      <c r="AB226" s="111"/>
      <c r="AC226" s="111"/>
    </row>
    <row r="227" spans="1:29">
      <c r="A227" s="111" t="str">
        <f>IF(B227="","",CONCATENATE("GROUP MXP 2 / ",SUM(COUNTIF(A$3:A226,"GROUP MXP 2*"),1)))</f>
        <v>GROUP MXP 2 / 4</v>
      </c>
      <c r="B227" s="111">
        <v>87</v>
      </c>
      <c r="C227" s="111" t="str">
        <f t="shared" si="23"/>
        <v>v</v>
      </c>
      <c r="D227" s="111">
        <v>91</v>
      </c>
      <c r="E227" s="15" t="str">
        <f>IF(B227="","",CONCATENATE(VLOOKUP(B227,'Group Check'!$B:$D,2,FALSE)," v ",VLOOKUP(D227,'Group Check'!$B:$D,2,FALSE)," in Group ",VLOOKUP(B227,'Group Check'!$B:$E,4,FALSE)))</f>
        <v>Alison Merrien MBE (Guernsey ) &amp; Lars Olov Backgren (Sweden ) v Nor Farrah Ain Abdullah (Malaysia ) &amp; Izzat Shameer Dzulkeple (Malaysia ) in Group MXP 2</v>
      </c>
      <c r="F227" s="15" t="str">
        <f t="shared" si="24"/>
        <v>Sunday 21st April 2024 @ Session 3 - 12.00pm- 1:45pm on Rink 4</v>
      </c>
      <c r="H227" s="15" t="str">
        <f t="shared" si="25"/>
        <v>Sunday 21st April 2024</v>
      </c>
      <c r="I227" s="134" t="str">
        <f t="shared" si="26"/>
        <v>Session 3 - 12.00pm- 1:45pm</v>
      </c>
      <c r="J227" s="111">
        <f t="shared" si="27"/>
        <v>4</v>
      </c>
      <c r="M227" s="111"/>
      <c r="N227" s="111"/>
      <c r="O227" s="111"/>
      <c r="P227" s="111"/>
      <c r="Q227" s="111"/>
      <c r="R227" s="111"/>
      <c r="S227" s="111"/>
      <c r="U227" s="111"/>
      <c r="V227" s="111"/>
      <c r="W227" s="111"/>
      <c r="X227" s="111"/>
      <c r="Z227" s="111"/>
      <c r="AA227" s="111"/>
      <c r="AB227" s="111"/>
      <c r="AC227" s="111"/>
    </row>
    <row r="228" spans="1:29">
      <c r="A228" s="111" t="str">
        <f>IF(B228="","",CONCATENATE("GROUP MXP 2 / ",SUM(COUNTIF(A$3:A227,"GROUP MXP 2*"),1)))</f>
        <v>GROUP MXP 2 / 5</v>
      </c>
      <c r="B228" s="111">
        <v>87</v>
      </c>
      <c r="C228" s="111" t="str">
        <f t="shared" si="23"/>
        <v>v</v>
      </c>
      <c r="D228" s="111">
        <v>92</v>
      </c>
      <c r="E228" s="15" t="str">
        <f>IF(B228="","",CONCATENATE(VLOOKUP(B228,'Group Check'!$B:$D,2,FALSE)," v ",VLOOKUP(D228,'Group Check'!$B:$D,2,FALSE)," in Group ",VLOOKUP(B228,'Group Check'!$B:$E,4,FALSE)))</f>
        <v>Alison Merrien MBE (Guernsey ) &amp; Lars Olov Backgren (Sweden ) v Irit Grencel (Israel ) &amp; Gabor Foti (Hungary) in Group MXP 2</v>
      </c>
      <c r="F228" s="15" t="str">
        <f t="shared" si="24"/>
        <v>Monday 22nd April 2024 @ Session 2 - 10.15am- 12:00pm on Rink 1</v>
      </c>
      <c r="H228" s="15" t="str">
        <f t="shared" si="25"/>
        <v>Monday 22nd April 2024</v>
      </c>
      <c r="I228" s="134" t="str">
        <f t="shared" si="26"/>
        <v>Session 2 - 10.15am- 12:00pm</v>
      </c>
      <c r="J228" s="111">
        <f t="shared" si="27"/>
        <v>1</v>
      </c>
      <c r="M228" s="111"/>
      <c r="N228" s="111"/>
      <c r="O228" s="111"/>
      <c r="P228" s="111"/>
      <c r="Q228" s="111"/>
      <c r="R228" s="111"/>
      <c r="S228" s="111"/>
      <c r="U228" s="111"/>
      <c r="V228" s="111"/>
      <c r="W228" s="111"/>
      <c r="X228" s="111"/>
      <c r="Z228" s="111"/>
      <c r="AA228" s="111"/>
      <c r="AB228" s="111"/>
      <c r="AC228" s="111"/>
    </row>
    <row r="229" spans="1:29">
      <c r="A229" s="111" t="str">
        <f>IF(B229="","",CONCATENATE("GROUP MS 1 / ",SUM(COUNTIF(A$3:A228,"GROUP MS 1*"),1)))</f>
        <v/>
      </c>
      <c r="C229" s="111" t="str">
        <f t="shared" si="23"/>
        <v/>
      </c>
      <c r="E229" s="15" t="str">
        <f>IF(B229="","",CONCATENATE(VLOOKUP(B229,'Group Check'!$B:$D,2,FALSE)," v ",VLOOKUP(D229,'Group Check'!$B:$D,2,FALSE)," in Group ",VLOOKUP(B229,'Group Check'!$B:$E,4,FALSE)))</f>
        <v/>
      </c>
      <c r="F229" s="15" t="str">
        <f t="shared" si="24"/>
        <v/>
      </c>
      <c r="H229" s="15" t="str">
        <f t="shared" si="25"/>
        <v/>
      </c>
      <c r="I229" s="134" t="str">
        <f t="shared" si="26"/>
        <v/>
      </c>
      <c r="J229" s="111" t="str">
        <f t="shared" si="27"/>
        <v/>
      </c>
      <c r="M229" s="111"/>
      <c r="N229" s="111"/>
      <c r="O229" s="111"/>
      <c r="P229" s="111"/>
      <c r="Q229" s="111"/>
      <c r="R229" s="111"/>
      <c r="S229" s="111"/>
      <c r="U229" s="111"/>
      <c r="V229" s="111"/>
      <c r="W229" s="111"/>
      <c r="X229" s="111"/>
      <c r="Z229" s="111"/>
      <c r="AA229" s="111"/>
      <c r="AB229" s="111"/>
      <c r="AC229" s="111"/>
    </row>
    <row r="230" spans="1:29">
      <c r="A230" s="111" t="str">
        <f>IF(B230="","",CONCATENATE("GROUP MXP 2 / ",SUM(COUNTIF(A$3:A229,"GROUP MXP 2*"),1)))</f>
        <v>GROUP MXP 2 / 6</v>
      </c>
      <c r="B230" s="111">
        <v>88</v>
      </c>
      <c r="C230" s="111" t="str">
        <f t="shared" si="23"/>
        <v>v</v>
      </c>
      <c r="D230" s="111">
        <v>89</v>
      </c>
      <c r="E230" s="15" t="str">
        <f>IF(B230="","",CONCATENATE(VLOOKUP(B230,'Group Check'!$B:$D,2,FALSE)," v ",VLOOKUP(D230,'Group Check'!$B:$D,2,FALSE)," in Group ",VLOOKUP(B230,'Group Check'!$B:$E,4,FALSE)))</f>
        <v>Christine (Petal) Jones (Norfolk Island) &amp; Jordy Jones (Norfolk Island) v Connie Rixon (Malta) &amp; Peter Ellul (Malta) in Group MXP 2</v>
      </c>
      <c r="F230" s="15" t="str">
        <f t="shared" si="24"/>
        <v>Sunday 21st April 2024 @ Session 2 - 10.15am- 12:00pm on Rink 5</v>
      </c>
      <c r="H230" s="15" t="str">
        <f t="shared" si="25"/>
        <v>Sunday 21st April 2024</v>
      </c>
      <c r="I230" s="134" t="str">
        <f t="shared" si="26"/>
        <v>Session 2 - 10.15am- 12:00pm</v>
      </c>
      <c r="J230" s="111">
        <f t="shared" si="27"/>
        <v>5</v>
      </c>
      <c r="M230" s="111"/>
      <c r="N230" s="111"/>
      <c r="O230" s="111"/>
      <c r="P230" s="111"/>
      <c r="Q230" s="111"/>
      <c r="R230" s="111"/>
      <c r="S230" s="111"/>
      <c r="U230" s="111"/>
      <c r="V230" s="111"/>
      <c r="W230" s="111"/>
      <c r="X230" s="111"/>
      <c r="Z230" s="111"/>
      <c r="AA230" s="111"/>
      <c r="AB230" s="111"/>
      <c r="AC230" s="111"/>
    </row>
    <row r="231" spans="1:29">
      <c r="A231" s="111" t="str">
        <f>IF(B231="","",CONCATENATE("GROUP MXP 2 / ",SUM(COUNTIF(A$3:A230,"GROUP MXP 2*"),1)))</f>
        <v>GROUP MXP 2 / 7</v>
      </c>
      <c r="B231" s="111">
        <v>88</v>
      </c>
      <c r="C231" s="111" t="str">
        <f t="shared" si="23"/>
        <v>v</v>
      </c>
      <c r="D231" s="111">
        <v>90</v>
      </c>
      <c r="E231" s="15" t="str">
        <f>IF(B231="","",CONCATENATE(VLOOKUP(B231,'Group Check'!$B:$D,2,FALSE)," v ",VLOOKUP(D231,'Group Check'!$B:$D,2,FALSE)," in Group ",VLOOKUP(B231,'Group Check'!$B:$E,4,FALSE)))</f>
        <v>Christine (Petal) Jones (Norfolk Island) &amp; Jordy Jones (Norfolk Island) v Lindsey Greechan (Jersey) &amp; Derek Boswell (Jersey) in Group MXP 2</v>
      </c>
      <c r="F231" s="15" t="str">
        <f t="shared" si="24"/>
        <v>Thursday 25th April 2024 @ Session 1 - 8:30am - 10:15am on Rink 1</v>
      </c>
      <c r="H231" s="15" t="str">
        <f t="shared" si="25"/>
        <v>Thursday 25th April 2024</v>
      </c>
      <c r="I231" s="134" t="str">
        <f t="shared" si="26"/>
        <v>Session 1 - 8:30am - 10:15am</v>
      </c>
      <c r="J231" s="111">
        <f t="shared" si="27"/>
        <v>1</v>
      </c>
      <c r="M231" s="111"/>
      <c r="N231" s="111"/>
      <c r="O231" s="111"/>
      <c r="P231" s="111"/>
      <c r="Q231" s="111"/>
      <c r="R231" s="111"/>
      <c r="S231" s="111"/>
      <c r="U231" s="111"/>
      <c r="V231" s="111"/>
      <c r="W231" s="111"/>
      <c r="X231" s="111"/>
      <c r="Z231" s="111"/>
      <c r="AA231" s="111"/>
      <c r="AB231" s="111"/>
      <c r="AC231" s="111"/>
    </row>
    <row r="232" spans="1:29">
      <c r="A232" s="111" t="str">
        <f>IF(B232="","",CONCATENATE("GROUP MXP 2 / ",SUM(COUNTIF(A$3:A231,"GROUP MXP 2*"),1)))</f>
        <v>GROUP MXP 2 / 8</v>
      </c>
      <c r="B232" s="111">
        <v>88</v>
      </c>
      <c r="C232" s="111" t="str">
        <f t="shared" si="23"/>
        <v>v</v>
      </c>
      <c r="D232" s="111">
        <v>91</v>
      </c>
      <c r="E232" s="15" t="str">
        <f>IF(B232="","",CONCATENATE(VLOOKUP(B232,'Group Check'!$B:$D,2,FALSE)," v ",VLOOKUP(D232,'Group Check'!$B:$D,2,FALSE)," in Group ",VLOOKUP(B232,'Group Check'!$B:$E,4,FALSE)))</f>
        <v>Christine (Petal) Jones (Norfolk Island) &amp; Jordy Jones (Norfolk Island) v Nor Farrah Ain Abdullah (Malaysia ) &amp; Izzat Shameer Dzulkeple (Malaysia ) in Group MXP 2</v>
      </c>
      <c r="F232" s="15" t="str">
        <f t="shared" si="24"/>
        <v>Monday 22nd April 2024 @ Session 2 - 10.15am- 12:00pm on Rink 2</v>
      </c>
      <c r="H232" s="15" t="str">
        <f t="shared" si="25"/>
        <v>Monday 22nd April 2024</v>
      </c>
      <c r="I232" s="134" t="str">
        <f t="shared" si="26"/>
        <v>Session 2 - 10.15am- 12:00pm</v>
      </c>
      <c r="J232" s="111">
        <f t="shared" si="27"/>
        <v>2</v>
      </c>
      <c r="M232" s="111"/>
      <c r="N232" s="111"/>
      <c r="O232" s="111"/>
      <c r="P232" s="111"/>
      <c r="Q232" s="111"/>
      <c r="R232" s="111"/>
      <c r="S232" s="111"/>
      <c r="U232" s="111"/>
      <c r="V232" s="111"/>
      <c r="W232" s="111"/>
      <c r="X232" s="111"/>
      <c r="Z232" s="111"/>
      <c r="AA232" s="111"/>
      <c r="AB232" s="111"/>
      <c r="AC232" s="111"/>
    </row>
    <row r="233" spans="1:29">
      <c r="A233" s="111" t="str">
        <f>IF(B233="","",CONCATENATE("GROUP MXP 2 / ",SUM(COUNTIF(A$3:A232,"GROUP MXP 2*"),1)))</f>
        <v>GROUP MXP 2 / 9</v>
      </c>
      <c r="B233" s="111">
        <v>92</v>
      </c>
      <c r="C233" s="111" t="str">
        <f t="shared" si="23"/>
        <v>v</v>
      </c>
      <c r="D233" s="111">
        <v>88</v>
      </c>
      <c r="E233" s="15" t="str">
        <f>IF(B233="","",CONCATENATE(VLOOKUP(B233,'Group Check'!$B:$D,2,FALSE)," v ",VLOOKUP(D233,'Group Check'!$B:$D,2,FALSE)," in Group ",VLOOKUP(B233,'Group Check'!$B:$E,4,FALSE)))</f>
        <v>Irit Grencel (Israel ) &amp; Gabor Foti (Hungary) v Christine (Petal) Jones (Norfolk Island) &amp; Jordy Jones (Norfolk Island) in Group MXP 2</v>
      </c>
      <c r="F233" s="15" t="str">
        <f t="shared" si="24"/>
        <v>Wednesday 24th April 2024 @ Session 1 - 8:30am - 10:15am on Rink 4</v>
      </c>
      <c r="H233" s="15" t="str">
        <f t="shared" si="25"/>
        <v>Wednesday 24th April 2024</v>
      </c>
      <c r="I233" s="134" t="str">
        <f t="shared" si="26"/>
        <v>Session 1 - 8:30am - 10:15am</v>
      </c>
      <c r="J233" s="111">
        <f t="shared" si="27"/>
        <v>4</v>
      </c>
      <c r="M233" s="111"/>
      <c r="N233" s="111"/>
      <c r="O233" s="111"/>
      <c r="P233" s="111"/>
      <c r="Q233" s="111"/>
      <c r="R233" s="111"/>
      <c r="S233" s="111"/>
      <c r="U233" s="111"/>
      <c r="V233" s="111"/>
      <c r="W233" s="111"/>
      <c r="X233" s="111"/>
      <c r="Z233" s="111"/>
      <c r="AA233" s="111"/>
      <c r="AB233" s="111"/>
      <c r="AC233" s="111"/>
    </row>
    <row r="234" spans="1:29">
      <c r="A234" s="111" t="str">
        <f>IF(B234="","",CONCATENATE("GROUP MS 1 / ",SUM(COUNTIF(A$3:A233,"GROUP MS 1*"),1)))</f>
        <v/>
      </c>
      <c r="C234" s="111" t="str">
        <f t="shared" si="23"/>
        <v/>
      </c>
      <c r="E234" s="15" t="str">
        <f>IF(B234="","",CONCATENATE(VLOOKUP(B234,'Group Check'!$B:$D,2,FALSE)," v ",VLOOKUP(D234,'Group Check'!$B:$D,2,FALSE)," in Group ",VLOOKUP(B234,'Group Check'!$B:$E,4,FALSE)))</f>
        <v/>
      </c>
      <c r="F234" s="15" t="str">
        <f t="shared" si="24"/>
        <v/>
      </c>
      <c r="H234" s="15" t="str">
        <f t="shared" si="25"/>
        <v/>
      </c>
      <c r="I234" s="134" t="str">
        <f t="shared" si="26"/>
        <v/>
      </c>
      <c r="J234" s="111" t="str">
        <f t="shared" si="27"/>
        <v/>
      </c>
      <c r="M234" s="111"/>
      <c r="N234" s="111"/>
      <c r="O234" s="111"/>
      <c r="P234" s="111"/>
      <c r="Q234" s="111"/>
      <c r="R234" s="111"/>
      <c r="S234" s="111"/>
      <c r="U234" s="111"/>
      <c r="V234" s="111"/>
      <c r="W234" s="111"/>
      <c r="X234" s="111"/>
      <c r="Z234" s="111"/>
      <c r="AA234" s="111"/>
      <c r="AB234" s="111"/>
      <c r="AC234" s="111"/>
    </row>
    <row r="235" spans="1:29">
      <c r="A235" s="111" t="str">
        <f>IF(B235="","",CONCATENATE("GROUP MXP 2 / ",SUM(COUNTIF(A$3:A234,"GROUP MXP 2*"),1)))</f>
        <v>GROUP MXP 2 / 10</v>
      </c>
      <c r="B235" s="111">
        <v>90</v>
      </c>
      <c r="C235" s="111" t="str">
        <f t="shared" si="23"/>
        <v>v</v>
      </c>
      <c r="D235" s="111">
        <v>89</v>
      </c>
      <c r="E235" s="15" t="str">
        <f>IF(B235="","",CONCATENATE(VLOOKUP(B235,'Group Check'!$B:$D,2,FALSE)," v ",VLOOKUP(D235,'Group Check'!$B:$D,2,FALSE)," in Group ",VLOOKUP(B235,'Group Check'!$B:$E,4,FALSE)))</f>
        <v>Lindsey Greechan (Jersey) &amp; Derek Boswell (Jersey) v Connie Rixon (Malta) &amp; Peter Ellul (Malta) in Group MXP 2</v>
      </c>
      <c r="F235" s="15" t="str">
        <f t="shared" si="24"/>
        <v>Monday 22nd April 2024 @ Session 2 - 10.15am- 12:00pm on Rink 3</v>
      </c>
      <c r="H235" s="15" t="str">
        <f t="shared" si="25"/>
        <v>Monday 22nd April 2024</v>
      </c>
      <c r="I235" s="134" t="str">
        <f t="shared" si="26"/>
        <v>Session 2 - 10.15am- 12:00pm</v>
      </c>
      <c r="J235" s="111">
        <f t="shared" si="27"/>
        <v>3</v>
      </c>
      <c r="M235" s="111"/>
      <c r="N235" s="111"/>
      <c r="O235" s="111"/>
      <c r="P235" s="111"/>
      <c r="Q235" s="111"/>
      <c r="R235" s="111"/>
      <c r="S235" s="111"/>
      <c r="U235" s="111"/>
      <c r="V235" s="111"/>
      <c r="W235" s="111"/>
      <c r="X235" s="111"/>
      <c r="Z235" s="111"/>
      <c r="AA235" s="111"/>
      <c r="AB235" s="111"/>
      <c r="AC235" s="111"/>
    </row>
    <row r="236" spans="1:29">
      <c r="A236" s="111" t="str">
        <f>IF(B236="","",CONCATENATE("GROUP MXP 2 / ",SUM(COUNTIF(A$3:A235,"GROUP MXP 2*"),1)))</f>
        <v>GROUP MXP 2 / 11</v>
      </c>
      <c r="B236" s="111">
        <v>89</v>
      </c>
      <c r="C236" s="111" t="str">
        <f t="shared" si="23"/>
        <v>v</v>
      </c>
      <c r="D236" s="111">
        <v>91</v>
      </c>
      <c r="E236" s="15" t="str">
        <f>IF(B236="","",CONCATENATE(VLOOKUP(B236,'Group Check'!$B:$D,2,FALSE)," v ",VLOOKUP(D236,'Group Check'!$B:$D,2,FALSE)," in Group ",VLOOKUP(B236,'Group Check'!$B:$E,4,FALSE)))</f>
        <v>Connie Rixon (Malta) &amp; Peter Ellul (Malta) v Nor Farrah Ain Abdullah (Malaysia ) &amp; Izzat Shameer Dzulkeple (Malaysia ) in Group MXP 2</v>
      </c>
      <c r="F236" s="15" t="str">
        <f t="shared" si="24"/>
        <v>Wednesday 24th April 2024 @ Session 2 - 10.15am- 12:00pm on Rink 6</v>
      </c>
      <c r="H236" s="15" t="str">
        <f t="shared" si="25"/>
        <v>Wednesday 24th April 2024</v>
      </c>
      <c r="I236" s="134" t="str">
        <f t="shared" si="26"/>
        <v>Session 2 - 10.15am- 12:00pm</v>
      </c>
      <c r="J236" s="111">
        <f t="shared" si="27"/>
        <v>6</v>
      </c>
      <c r="M236" s="111"/>
      <c r="N236" s="111"/>
      <c r="O236" s="111"/>
      <c r="P236" s="111"/>
      <c r="Q236" s="111"/>
      <c r="R236" s="111"/>
      <c r="S236" s="111"/>
      <c r="U236" s="111"/>
      <c r="V236" s="111"/>
      <c r="W236" s="111"/>
      <c r="X236" s="111"/>
      <c r="Z236" s="111"/>
      <c r="AA236" s="111"/>
      <c r="AB236" s="111"/>
      <c r="AC236" s="111"/>
    </row>
    <row r="237" spans="1:29">
      <c r="A237" s="111" t="str">
        <f>IF(B237="","",CONCATENATE("GROUP MXP 2 / ",SUM(COUNTIF(A$3:A236,"GROUP MXP 2*"),1)))</f>
        <v>GROUP MXP 2 / 12</v>
      </c>
      <c r="B237" s="111">
        <v>92</v>
      </c>
      <c r="C237" s="111" t="str">
        <f t="shared" si="23"/>
        <v>v</v>
      </c>
      <c r="D237" s="111">
        <v>89</v>
      </c>
      <c r="E237" s="15" t="str">
        <f>IF(B237="","",CONCATENATE(VLOOKUP(B237,'Group Check'!$B:$D,2,FALSE)," v ",VLOOKUP(D237,'Group Check'!$B:$D,2,FALSE)," in Group ",VLOOKUP(B237,'Group Check'!$B:$E,4,FALSE)))</f>
        <v>Irit Grencel (Israel ) &amp; Gabor Foti (Hungary) v Connie Rixon (Malta) &amp; Peter Ellul (Malta) in Group MXP 2</v>
      </c>
      <c r="F237" s="15" t="str">
        <f t="shared" si="24"/>
        <v>Tuesday 23rd April 2024 @ Session 3 - 12.00pm- 1:45pm on Rink 1</v>
      </c>
      <c r="H237" s="15" t="str">
        <f t="shared" si="25"/>
        <v>Tuesday 23rd April 2024</v>
      </c>
      <c r="I237" s="134" t="str">
        <f t="shared" si="26"/>
        <v>Session 3 - 12.00pm- 1:45pm</v>
      </c>
      <c r="J237" s="111">
        <f t="shared" si="27"/>
        <v>1</v>
      </c>
      <c r="M237" s="111"/>
      <c r="N237" s="111"/>
      <c r="O237" s="111"/>
      <c r="P237" s="111"/>
      <c r="Q237" s="111"/>
      <c r="R237" s="111"/>
      <c r="S237" s="111"/>
      <c r="U237" s="111"/>
      <c r="V237" s="111"/>
      <c r="W237" s="111"/>
      <c r="X237" s="111"/>
      <c r="Z237" s="111"/>
      <c r="AA237" s="111"/>
      <c r="AB237" s="111"/>
      <c r="AC237" s="111"/>
    </row>
    <row r="238" spans="1:29">
      <c r="A238" s="111" t="str">
        <f>IF(B238="","",CONCATENATE("GROUP MS 1 / ",SUM(COUNTIF(A$3:A237,"GROUP MS 1*"),1)))</f>
        <v/>
      </c>
      <c r="C238" s="111" t="str">
        <f t="shared" si="23"/>
        <v/>
      </c>
      <c r="E238" s="15" t="str">
        <f>IF(B238="","",CONCATENATE(VLOOKUP(B238,'Group Check'!$B:$D,2,FALSE)," v ",VLOOKUP(D238,'Group Check'!$B:$D,2,FALSE)," in Group ",VLOOKUP(B238,'Group Check'!$B:$E,4,FALSE)))</f>
        <v/>
      </c>
      <c r="F238" s="15" t="str">
        <f t="shared" si="24"/>
        <v/>
      </c>
      <c r="H238" s="15" t="str">
        <f t="shared" si="25"/>
        <v/>
      </c>
      <c r="I238" s="134" t="str">
        <f t="shared" si="26"/>
        <v/>
      </c>
      <c r="J238" s="111" t="str">
        <f t="shared" si="27"/>
        <v/>
      </c>
      <c r="M238" s="111"/>
      <c r="N238" s="111"/>
      <c r="O238" s="111"/>
      <c r="P238" s="111"/>
      <c r="Q238" s="111"/>
      <c r="R238" s="111"/>
      <c r="S238" s="111"/>
      <c r="U238" s="111"/>
      <c r="V238" s="111"/>
      <c r="W238" s="111"/>
      <c r="X238" s="111"/>
      <c r="Z238" s="111"/>
      <c r="AA238" s="111"/>
      <c r="AB238" s="111"/>
      <c r="AC238" s="111"/>
    </row>
    <row r="239" spans="1:29">
      <c r="A239" s="111" t="str">
        <f>IF(B239="","",CONCATENATE("GROUP MXP 2 / ",SUM(COUNTIF(A$3:A238,"GROUP MXP 2*"),1)))</f>
        <v>GROUP MXP 2 / 13</v>
      </c>
      <c r="B239" s="111">
        <v>90</v>
      </c>
      <c r="C239" s="111" t="str">
        <f t="shared" si="23"/>
        <v>v</v>
      </c>
      <c r="D239" s="111">
        <v>91</v>
      </c>
      <c r="E239" s="15" t="str">
        <f>IF(B239="","",CONCATENATE(VLOOKUP(B239,'Group Check'!$B:$D,2,FALSE)," v ",VLOOKUP(D239,'Group Check'!$B:$D,2,FALSE)," in Group ",VLOOKUP(B239,'Group Check'!$B:$E,4,FALSE)))</f>
        <v>Lindsey Greechan (Jersey) &amp; Derek Boswell (Jersey) v Nor Farrah Ain Abdullah (Malaysia ) &amp; Izzat Shameer Dzulkeple (Malaysia ) in Group MXP 2</v>
      </c>
      <c r="F239" s="15" t="str">
        <f t="shared" si="24"/>
        <v>Tuesday 23rd April 2024 @ Session 3 - 12.00pm- 1:45pm on Rink 2</v>
      </c>
      <c r="H239" s="15" t="str">
        <f t="shared" si="25"/>
        <v>Tuesday 23rd April 2024</v>
      </c>
      <c r="I239" s="134" t="str">
        <f t="shared" si="26"/>
        <v>Session 3 - 12.00pm- 1:45pm</v>
      </c>
      <c r="J239" s="111">
        <f t="shared" si="27"/>
        <v>2</v>
      </c>
      <c r="M239" s="111"/>
      <c r="N239" s="111"/>
      <c r="O239" s="111"/>
      <c r="P239" s="111"/>
      <c r="Q239" s="111"/>
      <c r="R239" s="111"/>
      <c r="S239" s="111"/>
      <c r="U239" s="111"/>
      <c r="V239" s="111"/>
      <c r="W239" s="111"/>
      <c r="X239" s="111"/>
      <c r="Z239" s="111"/>
      <c r="AA239" s="111"/>
      <c r="AB239" s="111"/>
      <c r="AC239" s="111"/>
    </row>
    <row r="240" spans="1:29">
      <c r="A240" s="111" t="str">
        <f>IF(B240="","",CONCATENATE("GROUP MXP 2 / ",SUM(COUNTIF(A$3:A239,"GROUP MXP 2*"),1)))</f>
        <v>GROUP MXP 2 / 14</v>
      </c>
      <c r="B240" s="111">
        <v>92</v>
      </c>
      <c r="C240" s="111" t="str">
        <f t="shared" si="23"/>
        <v>v</v>
      </c>
      <c r="D240" s="111">
        <v>89</v>
      </c>
      <c r="E240" s="15" t="str">
        <f>IF(B240="","",CONCATENATE(VLOOKUP(B240,'Group Check'!$B:$D,2,FALSE)," v ",VLOOKUP(D240,'Group Check'!$B:$D,2,FALSE)," in Group ",VLOOKUP(B240,'Group Check'!$B:$E,4,FALSE)))</f>
        <v>Irit Grencel (Israel ) &amp; Gabor Foti (Hungary) v Connie Rixon (Malta) &amp; Peter Ellul (Malta) in Group MXP 2</v>
      </c>
      <c r="F240" s="15" t="str">
        <f t="shared" si="24"/>
        <v>Tuesday 23rd April 2024 @ Session 3 - 12.00pm- 1:45pm on Rink 1</v>
      </c>
      <c r="H240" s="15" t="str">
        <f t="shared" si="25"/>
        <v>Tuesday 23rd April 2024</v>
      </c>
      <c r="I240" s="134" t="str">
        <f t="shared" si="26"/>
        <v>Session 3 - 12.00pm- 1:45pm</v>
      </c>
      <c r="J240" s="111">
        <f t="shared" si="27"/>
        <v>1</v>
      </c>
      <c r="M240" s="111"/>
      <c r="N240" s="111"/>
      <c r="O240" s="111"/>
      <c r="P240" s="111"/>
      <c r="Q240" s="111"/>
      <c r="R240" s="111"/>
      <c r="S240" s="111"/>
      <c r="U240" s="111"/>
      <c r="V240" s="111"/>
      <c r="W240" s="111"/>
      <c r="X240" s="111"/>
      <c r="Z240" s="111"/>
      <c r="AA240" s="111"/>
      <c r="AB240" s="111"/>
      <c r="AC240" s="111"/>
    </row>
    <row r="241" spans="1:29">
      <c r="A241" s="111" t="str">
        <f>IF(B241="","",CONCATENATE("GROUP MS 1 / ",SUM(COUNTIF(A$3:A240,"GROUP MS 1*"),1)))</f>
        <v/>
      </c>
      <c r="C241" s="111" t="str">
        <f t="shared" si="23"/>
        <v/>
      </c>
      <c r="E241" s="15" t="str">
        <f>IF(B241="","",CONCATENATE(VLOOKUP(B241,'Group Check'!$B:$D,2,FALSE)," v ",VLOOKUP(D241,'Group Check'!$B:$D,2,FALSE)," in Group ",VLOOKUP(B241,'Group Check'!$B:$E,4,FALSE)))</f>
        <v/>
      </c>
      <c r="F241" s="15" t="str">
        <f t="shared" si="24"/>
        <v/>
      </c>
      <c r="H241" s="15" t="str">
        <f t="shared" si="25"/>
        <v/>
      </c>
      <c r="I241" s="134" t="str">
        <f t="shared" si="26"/>
        <v/>
      </c>
      <c r="J241" s="111" t="str">
        <f t="shared" si="27"/>
        <v/>
      </c>
      <c r="M241" s="111"/>
      <c r="N241" s="111"/>
      <c r="O241" s="111"/>
      <c r="P241" s="111"/>
      <c r="Q241" s="111"/>
      <c r="R241" s="111"/>
      <c r="S241" s="111"/>
      <c r="U241" s="111"/>
      <c r="V241" s="111"/>
      <c r="W241" s="111"/>
      <c r="X241" s="111"/>
      <c r="Z241" s="111"/>
      <c r="AA241" s="111"/>
      <c r="AB241" s="111"/>
      <c r="AC241" s="111"/>
    </row>
    <row r="242" spans="1:29">
      <c r="A242" s="111" t="str">
        <f>IF(B242="","",CONCATENATE("GROUP MXP 2 / ",SUM(COUNTIF(A$3:A241,"GROUP MXP 2*"),1)))</f>
        <v>GROUP MXP 2 / 15</v>
      </c>
      <c r="B242" s="111">
        <v>92</v>
      </c>
      <c r="C242" s="111" t="str">
        <f t="shared" si="23"/>
        <v>v</v>
      </c>
      <c r="D242" s="111">
        <v>91</v>
      </c>
      <c r="E242" s="15" t="str">
        <f>IF(B242="","",CONCATENATE(VLOOKUP(B242,'Group Check'!$B:$D,2,FALSE)," v ",VLOOKUP(D242,'Group Check'!$B:$D,2,FALSE)," in Group ",VLOOKUP(B242,'Group Check'!$B:$E,4,FALSE)))</f>
        <v>Irit Grencel (Israel ) &amp; Gabor Foti (Hungary) v Nor Farrah Ain Abdullah (Malaysia ) &amp; Izzat Shameer Dzulkeple (Malaysia ) in Group MXP 2</v>
      </c>
      <c r="F242" s="15" t="str">
        <f t="shared" si="24"/>
        <v>Thursday 25th April 2024 @ Session 1 - 8:30am - 10:15am on Rink 2</v>
      </c>
      <c r="H242" s="15" t="str">
        <f t="shared" si="25"/>
        <v>Thursday 25th April 2024</v>
      </c>
      <c r="I242" s="134" t="str">
        <f t="shared" si="26"/>
        <v>Session 1 - 8:30am - 10:15am</v>
      </c>
      <c r="J242" s="111">
        <f t="shared" si="27"/>
        <v>2</v>
      </c>
      <c r="M242" s="111"/>
      <c r="N242" s="111"/>
      <c r="O242" s="111"/>
      <c r="P242" s="111"/>
      <c r="Q242" s="111"/>
      <c r="R242" s="111"/>
      <c r="S242" s="111"/>
      <c r="U242" s="111"/>
      <c r="V242" s="111"/>
      <c r="W242" s="111"/>
      <c r="X242" s="111"/>
      <c r="Z242" s="111"/>
      <c r="AA242" s="111"/>
      <c r="AB242" s="111"/>
      <c r="AC242" s="111"/>
    </row>
    <row r="243" spans="1:29">
      <c r="A243" s="111" t="str">
        <f>IF(B243="","",CONCATENATE("GROUP MS 1 / ",SUM(COUNTIF(A$3:A242,"GROUP MS 1*"),1)))</f>
        <v/>
      </c>
      <c r="C243" s="111" t="str">
        <f t="shared" si="23"/>
        <v/>
      </c>
      <c r="E243" s="15" t="str">
        <f>IF(B243="","",CONCATENATE(VLOOKUP(B243,'Group Check'!$B:$D,2,FALSE)," v ",VLOOKUP(D243,'Group Check'!$B:$D,2,FALSE)," in Group ",VLOOKUP(B243,'Group Check'!$B:$E,4,FALSE)))</f>
        <v/>
      </c>
      <c r="F243" s="15" t="str">
        <f t="shared" si="24"/>
        <v/>
      </c>
      <c r="H243" s="15" t="str">
        <f t="shared" si="25"/>
        <v/>
      </c>
      <c r="I243" s="134" t="str">
        <f t="shared" si="26"/>
        <v/>
      </c>
      <c r="J243" s="111" t="str">
        <f t="shared" si="27"/>
        <v/>
      </c>
      <c r="M243" s="111"/>
      <c r="N243" s="111"/>
      <c r="O243" s="111"/>
      <c r="P243" s="111"/>
      <c r="Q243" s="111"/>
      <c r="R243" s="111"/>
      <c r="S243" s="111"/>
      <c r="U243" s="111"/>
      <c r="V243" s="111"/>
      <c r="W243" s="111"/>
      <c r="X243" s="111"/>
      <c r="Z243" s="111"/>
      <c r="AA243" s="111"/>
      <c r="AB243" s="111"/>
      <c r="AC243" s="111"/>
    </row>
    <row r="244" spans="1:29">
      <c r="A244" s="111" t="str">
        <f>IF(B244="","",CONCATENATE("GROUP MXP 3 / ",SUM(COUNTIF(A$3:A243,"GROUP MXP 3*"),1)))</f>
        <v>GROUP MXP 3 / 1</v>
      </c>
      <c r="B244" s="111">
        <v>93</v>
      </c>
      <c r="C244" s="111" t="str">
        <f t="shared" si="23"/>
        <v>v</v>
      </c>
      <c r="D244" s="111">
        <v>94</v>
      </c>
      <c r="E244" s="15" t="str">
        <f>IF(B244="","",CONCATENATE(VLOOKUP(B244,'Group Check'!$B:$D,2,FALSE)," v ",VLOOKUP(D244,'Group Check'!$B:$D,2,FALSE)," in Group ",VLOOKUP(B244,'Group Check'!$B:$E,4,FALSE)))</f>
        <v>Lephai Marea Modutlwa (Botswana) &amp; Michael Gabobewe (Botswana) v Pian Lai (Macao China ) &amp; Johnny Ng (Macao China ) in Group MXP 3</v>
      </c>
      <c r="F244" s="15" t="str">
        <f t="shared" si="24"/>
        <v>Tuesday 23rd April 2024 @ Session 1 - 8:30am - 10:15am on Rink 3</v>
      </c>
      <c r="H244" s="15" t="str">
        <f t="shared" si="25"/>
        <v>Tuesday 23rd April 2024</v>
      </c>
      <c r="I244" s="134" t="str">
        <f t="shared" si="26"/>
        <v>Session 1 - 8:30am - 10:15am</v>
      </c>
      <c r="J244" s="111">
        <f t="shared" si="27"/>
        <v>3</v>
      </c>
      <c r="M244" s="111"/>
      <c r="N244" s="111"/>
      <c r="O244" s="111"/>
      <c r="P244" s="111"/>
      <c r="Q244" s="111"/>
      <c r="R244" s="111"/>
      <c r="S244" s="111"/>
      <c r="U244" s="111"/>
      <c r="V244" s="111"/>
      <c r="W244" s="111"/>
      <c r="X244" s="111"/>
      <c r="Z244" s="111"/>
      <c r="AA244" s="111"/>
      <c r="AB244" s="111"/>
      <c r="AC244" s="111"/>
    </row>
    <row r="245" spans="1:29">
      <c r="A245" s="111" t="str">
        <f>IF(B245="","",CONCATENATE("GROUP MXP 3 / ",SUM(COUNTIF(A$3:A244,"GROUP MXP 3*"),1)))</f>
        <v>GROUP MXP 3 / 2</v>
      </c>
      <c r="B245" s="111">
        <v>95</v>
      </c>
      <c r="C245" s="111" t="str">
        <f t="shared" si="23"/>
        <v>v</v>
      </c>
      <c r="D245" s="111">
        <v>93</v>
      </c>
      <c r="E245" s="15" t="str">
        <f>IF(B245="","",CONCATENATE(VLOOKUP(B245,'Group Check'!$B:$D,2,FALSE)," v ",VLOOKUP(D245,'Group Check'!$B:$D,2,FALSE)," in Group ",VLOOKUP(B245,'Group Check'!$B:$E,4,FALSE)))</f>
        <v>Sandra Hazel Bailie MBE (Ireland ) &amp; Simon Martin (Ireland ) v Lephai Marea Modutlwa (Botswana) &amp; Michael Gabobewe (Botswana) in Group MXP 3</v>
      </c>
      <c r="F245" s="15" t="str">
        <f t="shared" si="24"/>
        <v>Thursday 25th April 2024 @ Session 2 - 10.15am- 12:00pm on Rink 3</v>
      </c>
      <c r="H245" s="15" t="str">
        <f t="shared" si="25"/>
        <v>Thursday 25th April 2024</v>
      </c>
      <c r="I245" s="134" t="str">
        <f t="shared" si="26"/>
        <v>Session 2 - 10.15am- 12:00pm</v>
      </c>
      <c r="J245" s="111">
        <f t="shared" si="27"/>
        <v>3</v>
      </c>
      <c r="M245" s="111"/>
      <c r="N245" s="111"/>
      <c r="O245" s="111"/>
      <c r="P245" s="111"/>
      <c r="Q245" s="111"/>
      <c r="R245" s="111"/>
      <c r="S245" s="111"/>
      <c r="U245" s="111"/>
      <c r="V245" s="111"/>
      <c r="W245" s="111"/>
      <c r="X245" s="111"/>
      <c r="Z245" s="111"/>
      <c r="AA245" s="111"/>
      <c r="AB245" s="111"/>
      <c r="AC245" s="111"/>
    </row>
    <row r="246" spans="1:29">
      <c r="A246" s="111" t="str">
        <f>IF(B246="","",CONCATENATE("GROUP MXP 3 / ",SUM(COUNTIF(A$3:A245,"GROUP MXP 3*"),1)))</f>
        <v>GROUP MXP 3 / 3</v>
      </c>
      <c r="B246" s="111">
        <v>93</v>
      </c>
      <c r="C246" s="111" t="str">
        <f t="shared" si="23"/>
        <v>v</v>
      </c>
      <c r="D246" s="111">
        <v>96</v>
      </c>
      <c r="E246" s="15" t="str">
        <f>IF(B246="","",CONCATENATE(VLOOKUP(B246,'Group Check'!$B:$D,2,FALSE)," v ",VLOOKUP(D246,'Group Check'!$B:$D,2,FALSE)," in Group ",VLOOKUP(B246,'Group Check'!$B:$E,4,FALSE)))</f>
        <v>Lephai Marea Modutlwa (Botswana) &amp; Michael Gabobewe (Botswana) v Linda Ng (Canada ) &amp; Mike McNorton (Canada ) in Group MXP 3</v>
      </c>
      <c r="F246" s="15" t="str">
        <f t="shared" si="24"/>
        <v>Wednesday 24th April 2024 @ Session 2 - 10.15am- 12:00pm on Rink 5</v>
      </c>
      <c r="H246" s="15" t="str">
        <f t="shared" si="25"/>
        <v>Wednesday 24th April 2024</v>
      </c>
      <c r="I246" s="134" t="str">
        <f t="shared" si="26"/>
        <v>Session 2 - 10.15am- 12:00pm</v>
      </c>
      <c r="J246" s="111">
        <f t="shared" si="27"/>
        <v>5</v>
      </c>
      <c r="M246" s="111"/>
      <c r="N246" s="111"/>
      <c r="O246" s="111"/>
      <c r="P246" s="111"/>
      <c r="Q246" s="111"/>
      <c r="R246" s="111"/>
      <c r="S246" s="111"/>
      <c r="U246" s="111"/>
      <c r="V246" s="111"/>
      <c r="W246" s="111"/>
      <c r="X246" s="111"/>
      <c r="Z246" s="111"/>
      <c r="AA246" s="111"/>
      <c r="AB246" s="111"/>
      <c r="AC246" s="111"/>
    </row>
    <row r="247" spans="1:29">
      <c r="A247" s="111" t="str">
        <f>IF(B247="","",CONCATENATE("GROUP MXP 3 / ",SUM(COUNTIF(A$3:A246,"GROUP MXP 3*"),1)))</f>
        <v>GROUP MXP 3 / 4</v>
      </c>
      <c r="B247" s="111">
        <v>93</v>
      </c>
      <c r="C247" s="111" t="str">
        <f t="shared" si="23"/>
        <v>v</v>
      </c>
      <c r="D247" s="111">
        <v>97</v>
      </c>
      <c r="E247" s="15" t="str">
        <f>IF(B247="","",CONCATENATE(VLOOKUP(B247,'Group Check'!$B:$D,2,FALSE)," v ",VLOOKUP(D247,'Group Check'!$B:$D,2,FALSE)," in Group ",VLOOKUP(B247,'Group Check'!$B:$E,4,FALSE)))</f>
        <v>Lephai Marea Modutlwa (Botswana) &amp; Michael Gabobewe (Botswana) v Natalie McWilliams (Scotland) &amp; Oliver John Thompson (Falkland Islands ) in Group MXP 3</v>
      </c>
      <c r="F247" s="15" t="str">
        <f t="shared" si="24"/>
        <v>Sunday 21st April 2024 @ Session 1 - 8:30am - 10:15am on Rink 3</v>
      </c>
      <c r="H247" s="15" t="str">
        <f t="shared" si="25"/>
        <v>Sunday 21st April 2024</v>
      </c>
      <c r="I247" s="134" t="str">
        <f t="shared" si="26"/>
        <v>Session 1 - 8:30am - 10:15am</v>
      </c>
      <c r="J247" s="111">
        <f t="shared" si="27"/>
        <v>3</v>
      </c>
      <c r="M247" s="111"/>
      <c r="N247" s="111"/>
      <c r="O247" s="111"/>
      <c r="P247" s="111"/>
      <c r="Q247" s="111"/>
      <c r="R247" s="111"/>
      <c r="S247" s="111"/>
      <c r="U247" s="111"/>
      <c r="V247" s="111"/>
      <c r="W247" s="111"/>
      <c r="X247" s="111"/>
      <c r="Z247" s="111"/>
      <c r="AA247" s="111"/>
      <c r="AB247" s="111"/>
      <c r="AC247" s="111"/>
    </row>
    <row r="248" spans="1:29">
      <c r="A248" s="111" t="str">
        <f>IF(B248="","",CONCATENATE("GROUP MXP 3 / ",SUM(COUNTIF(A$3:A247,"GROUP MXP 3*"),1)))</f>
        <v>GROUP MXP 3 / 5</v>
      </c>
      <c r="B248" s="111">
        <v>93</v>
      </c>
      <c r="C248" s="111" t="str">
        <f t="shared" si="23"/>
        <v>v</v>
      </c>
      <c r="D248" s="111">
        <v>98</v>
      </c>
      <c r="E248" s="15" t="str">
        <f>IF(B248="","",CONCATENATE(VLOOKUP(B248,'Group Check'!$B:$D,2,FALSE)," v ",VLOOKUP(D248,'Group Check'!$B:$D,2,FALSE)," in Group ",VLOOKUP(B248,'Group Check'!$B:$E,4,FALSE)))</f>
        <v>Lephai Marea Modutlwa (Botswana) &amp; Michael Gabobewe (Botswana) v Maureen Caesar (Jamaica) &amp; Robert Simpson (Jamaica) in Group MXP 3</v>
      </c>
      <c r="F248" s="15" t="str">
        <f t="shared" si="24"/>
        <v>Monday 22nd April 2024 @ Session 2 - 10.15am- 12:00pm on Rink 4</v>
      </c>
      <c r="H248" s="15" t="str">
        <f t="shared" si="25"/>
        <v>Monday 22nd April 2024</v>
      </c>
      <c r="I248" s="134" t="str">
        <f t="shared" si="26"/>
        <v>Session 2 - 10.15am- 12:00pm</v>
      </c>
      <c r="J248" s="111">
        <f t="shared" si="27"/>
        <v>4</v>
      </c>
      <c r="M248" s="111"/>
      <c r="N248" s="111"/>
      <c r="O248" s="111"/>
      <c r="P248" s="111"/>
      <c r="Q248" s="111"/>
      <c r="R248" s="111"/>
      <c r="S248" s="111"/>
      <c r="U248" s="111"/>
      <c r="V248" s="111"/>
      <c r="W248" s="111"/>
      <c r="X248" s="111"/>
      <c r="Z248" s="111"/>
      <c r="AA248" s="111"/>
      <c r="AB248" s="111"/>
      <c r="AC248" s="111"/>
    </row>
    <row r="249" spans="1:29">
      <c r="A249" s="111" t="str">
        <f>IF(B249="","",CONCATENATE("GROUP MS 1 / ",SUM(COUNTIF(A$3:A248,"GROUP MS 1*"),1)))</f>
        <v/>
      </c>
      <c r="C249" s="111" t="str">
        <f t="shared" si="23"/>
        <v/>
      </c>
      <c r="E249" s="15" t="str">
        <f>IF(B249="","",CONCATENATE(VLOOKUP(B249,'Group Check'!$B:$D,2,FALSE)," v ",VLOOKUP(D249,'Group Check'!$B:$D,2,FALSE)," in Group ",VLOOKUP(B249,'Group Check'!$B:$E,4,FALSE)))</f>
        <v/>
      </c>
      <c r="F249" s="15" t="str">
        <f t="shared" si="24"/>
        <v/>
      </c>
      <c r="H249" s="15" t="str">
        <f t="shared" si="25"/>
        <v/>
      </c>
      <c r="I249" s="134" t="str">
        <f t="shared" si="26"/>
        <v/>
      </c>
      <c r="J249" s="111" t="str">
        <f t="shared" si="27"/>
        <v/>
      </c>
      <c r="M249" s="111"/>
      <c r="N249" s="111"/>
      <c r="O249" s="111"/>
      <c r="P249" s="111"/>
      <c r="Q249" s="111"/>
      <c r="R249" s="111"/>
      <c r="S249" s="111"/>
      <c r="U249" s="111"/>
      <c r="V249" s="111"/>
      <c r="W249" s="111"/>
      <c r="X249" s="111"/>
      <c r="Z249" s="111"/>
      <c r="AA249" s="111"/>
      <c r="AB249" s="111"/>
      <c r="AC249" s="111"/>
    </row>
    <row r="250" spans="1:29">
      <c r="A250" s="111" t="str">
        <f>IF(B250="","",CONCATENATE("GROUP MXP 3 / ",SUM(COUNTIF(A$3:A249,"GROUP MXP 3*"),1)))</f>
        <v>GROUP MXP 3 / 6</v>
      </c>
      <c r="B250" s="111">
        <v>94</v>
      </c>
      <c r="C250" s="111" t="str">
        <f t="shared" si="23"/>
        <v>v</v>
      </c>
      <c r="D250" s="111">
        <v>95</v>
      </c>
      <c r="E250" s="15" t="str">
        <f>IF(B250="","",CONCATENATE(VLOOKUP(B250,'Group Check'!$B:$D,2,FALSE)," v ",VLOOKUP(D250,'Group Check'!$B:$D,2,FALSE)," in Group ",VLOOKUP(B250,'Group Check'!$B:$E,4,FALSE)))</f>
        <v>Pian Lai (Macao China ) &amp; Johnny Ng (Macao China ) v Sandra Hazel Bailie MBE (Ireland ) &amp; Simon Martin (Ireland ) in Group MXP 3</v>
      </c>
      <c r="F250" s="15" t="str">
        <f t="shared" ref="F250:F281" si="28">IF(E250="","",CONCATENATE(TEXT(H250,"dd/mm/yyyy")," @ ",TEXT(I250,"h:mm (am/pm)")," on Rink ",J250))</f>
        <v>Sunday 21st April 2024 @ Session 2 - 10.15am- 12:00pm on Rink 1</v>
      </c>
      <c r="H250" s="15" t="str">
        <f t="shared" ref="H250:H281" si="29">IF(E250="","",VLOOKUP(A250,Timings_Sheet,4,FALSE))</f>
        <v>Sunday 21st April 2024</v>
      </c>
      <c r="I250" s="134" t="str">
        <f t="shared" ref="I250:I281" si="30">IF(E250="","",VLOOKUP(A250,Timings_Sheet,5,FALSE))</f>
        <v>Session 2 - 10.15am- 12:00pm</v>
      </c>
      <c r="J250" s="111">
        <f t="shared" ref="J250:J281" si="31">IF(E250="","",VLOOKUP(A250,Timings_Sheet,6,FALSE))</f>
        <v>1</v>
      </c>
      <c r="M250" s="111"/>
      <c r="N250" s="111"/>
      <c r="O250" s="111"/>
      <c r="P250" s="111"/>
      <c r="Q250" s="111"/>
      <c r="R250" s="111"/>
      <c r="S250" s="111"/>
      <c r="U250" s="111"/>
      <c r="V250" s="111"/>
      <c r="W250" s="111"/>
      <c r="X250" s="111"/>
      <c r="Z250" s="111"/>
      <c r="AA250" s="111"/>
      <c r="AB250" s="111"/>
      <c r="AC250" s="111"/>
    </row>
    <row r="251" spans="1:29">
      <c r="A251" s="111" t="str">
        <f>IF(B251="","",CONCATENATE("GROUP MXP 3 / ",SUM(COUNTIF(A$3:A250,"GROUP MXP 3*"),1)))</f>
        <v>GROUP MXP 3 / 7</v>
      </c>
      <c r="B251" s="111">
        <v>94</v>
      </c>
      <c r="C251" s="111" t="str">
        <f t="shared" si="23"/>
        <v>v</v>
      </c>
      <c r="D251" s="111">
        <v>96</v>
      </c>
      <c r="E251" s="15" t="str">
        <f>IF(B251="","",CONCATENATE(VLOOKUP(B251,'Group Check'!$B:$D,2,FALSE)," v ",VLOOKUP(D251,'Group Check'!$B:$D,2,FALSE)," in Group ",VLOOKUP(B251,'Group Check'!$B:$E,4,FALSE)))</f>
        <v>Pian Lai (Macao China ) &amp; Johnny Ng (Macao China ) v Linda Ng (Canada ) &amp; Mike McNorton (Canada ) in Group MXP 3</v>
      </c>
      <c r="F251" s="15" t="str">
        <f t="shared" si="28"/>
        <v>Thursday 25th April 2024 @ Session 2 - 10.15am- 12:00pm on Rink 1</v>
      </c>
      <c r="H251" s="15" t="str">
        <f t="shared" si="29"/>
        <v>Thursday 25th April 2024</v>
      </c>
      <c r="I251" s="134" t="str">
        <f t="shared" si="30"/>
        <v>Session 2 - 10.15am- 12:00pm</v>
      </c>
      <c r="J251" s="111">
        <f t="shared" si="31"/>
        <v>1</v>
      </c>
      <c r="M251" s="111"/>
      <c r="N251" s="111"/>
      <c r="O251" s="111"/>
      <c r="P251" s="111"/>
      <c r="Q251" s="111"/>
      <c r="R251" s="111"/>
      <c r="S251" s="111"/>
      <c r="U251" s="111"/>
      <c r="V251" s="111"/>
      <c r="W251" s="111"/>
      <c r="X251" s="111"/>
      <c r="Z251" s="111"/>
      <c r="AA251" s="111"/>
      <c r="AB251" s="111"/>
      <c r="AC251" s="111"/>
    </row>
    <row r="252" spans="1:29">
      <c r="A252" s="111" t="str">
        <f>IF(B252="","",CONCATENATE("GROUP MXP 3 / ",SUM(COUNTIF(A$3:A251,"GROUP MXP 3*"),1)))</f>
        <v>GROUP MXP 3 / 8</v>
      </c>
      <c r="B252" s="111">
        <v>94</v>
      </c>
      <c r="C252" s="111" t="str">
        <f t="shared" si="23"/>
        <v>v</v>
      </c>
      <c r="D252" s="111">
        <v>97</v>
      </c>
      <c r="E252" s="15" t="str">
        <f>IF(B252="","",CONCATENATE(VLOOKUP(B252,'Group Check'!$B:$D,2,FALSE)," v ",VLOOKUP(D252,'Group Check'!$B:$D,2,FALSE)," in Group ",VLOOKUP(B252,'Group Check'!$B:$E,4,FALSE)))</f>
        <v>Pian Lai (Macao China ) &amp; Johnny Ng (Macao China ) v Natalie McWilliams (Scotland) &amp; Oliver John Thompson (Falkland Islands ) in Group MXP 3</v>
      </c>
      <c r="F252" s="15" t="str">
        <f t="shared" si="28"/>
        <v>Monday 22nd April 2024 @ Session 1 - 8:30am - 10:15am on Rink 5</v>
      </c>
      <c r="H252" s="15" t="str">
        <f t="shared" si="29"/>
        <v>Monday 22nd April 2024</v>
      </c>
      <c r="I252" s="134" t="str">
        <f t="shared" si="30"/>
        <v>Session 1 - 8:30am - 10:15am</v>
      </c>
      <c r="J252" s="111">
        <f t="shared" si="31"/>
        <v>5</v>
      </c>
      <c r="M252" s="111"/>
      <c r="N252" s="111"/>
      <c r="O252" s="111"/>
      <c r="P252" s="111"/>
      <c r="Q252" s="111"/>
      <c r="R252" s="111"/>
      <c r="S252" s="111"/>
      <c r="U252" s="111"/>
      <c r="V252" s="111"/>
      <c r="W252" s="111"/>
      <c r="X252" s="111"/>
      <c r="Z252" s="111"/>
      <c r="AA252" s="111"/>
      <c r="AB252" s="111"/>
      <c r="AC252" s="111"/>
    </row>
    <row r="253" spans="1:29">
      <c r="A253" s="111" t="str">
        <f>IF(B253="","",CONCATENATE("GROUP MXP 3 / ",SUM(COUNTIF(A$3:A252,"GROUP MXP 3*"),1)))</f>
        <v>GROUP MXP 3 / 9</v>
      </c>
      <c r="B253" s="111">
        <v>98</v>
      </c>
      <c r="C253" s="111" t="str">
        <f t="shared" si="23"/>
        <v>v</v>
      </c>
      <c r="D253" s="111">
        <v>94</v>
      </c>
      <c r="E253" s="15" t="str">
        <f>IF(B253="","",CONCATENATE(VLOOKUP(B253,'Group Check'!$B:$D,2,FALSE)," v ",VLOOKUP(D253,'Group Check'!$B:$D,2,FALSE)," in Group ",VLOOKUP(B253,'Group Check'!$B:$E,4,FALSE)))</f>
        <v>Maureen Caesar (Jamaica) &amp; Robert Simpson (Jamaica) v Pian Lai (Macao China ) &amp; Johnny Ng (Macao China ) in Group MXP 3</v>
      </c>
      <c r="F253" s="15" t="str">
        <f t="shared" si="28"/>
        <v>Wednesday 24th April 2024 @ Session 1 - 8:30am - 10:15am on Rink 6</v>
      </c>
      <c r="H253" s="15" t="str">
        <f t="shared" si="29"/>
        <v>Wednesday 24th April 2024</v>
      </c>
      <c r="I253" s="134" t="str">
        <f t="shared" si="30"/>
        <v>Session 1 - 8:30am - 10:15am</v>
      </c>
      <c r="J253" s="111">
        <f t="shared" si="31"/>
        <v>6</v>
      </c>
      <c r="M253" s="111"/>
      <c r="N253" s="111"/>
      <c r="O253" s="111"/>
      <c r="P253" s="111"/>
      <c r="Q253" s="111"/>
      <c r="R253" s="111"/>
      <c r="S253" s="111"/>
      <c r="U253" s="111"/>
      <c r="V253" s="111"/>
      <c r="W253" s="111"/>
      <c r="X253" s="111"/>
      <c r="Z253" s="111"/>
      <c r="AA253" s="111"/>
      <c r="AB253" s="111"/>
      <c r="AC253" s="111"/>
    </row>
    <row r="254" spans="1:29">
      <c r="A254" s="111" t="str">
        <f>IF(B254="","",CONCATENATE("GROUP MS 1 / ",SUM(COUNTIF(A$3:A253,"GROUP MS 1*"),1)))</f>
        <v/>
      </c>
      <c r="C254" s="111" t="str">
        <f t="shared" si="23"/>
        <v/>
      </c>
      <c r="E254" s="15" t="str">
        <f>IF(B254="","",CONCATENATE(VLOOKUP(B254,'Group Check'!$B:$D,2,FALSE)," v ",VLOOKUP(D254,'Group Check'!$B:$D,2,FALSE)," in Group ",VLOOKUP(B254,'Group Check'!$B:$E,4,FALSE)))</f>
        <v/>
      </c>
      <c r="F254" s="15" t="str">
        <f t="shared" si="28"/>
        <v/>
      </c>
      <c r="H254" s="15" t="str">
        <f t="shared" si="29"/>
        <v/>
      </c>
      <c r="I254" s="134" t="str">
        <f t="shared" si="30"/>
        <v/>
      </c>
      <c r="J254" s="111" t="str">
        <f t="shared" si="31"/>
        <v/>
      </c>
      <c r="M254" s="111"/>
      <c r="N254" s="111"/>
      <c r="O254" s="111"/>
      <c r="P254" s="111"/>
      <c r="Q254" s="111"/>
      <c r="R254" s="111"/>
      <c r="S254" s="111"/>
      <c r="U254" s="111"/>
      <c r="V254" s="111"/>
      <c r="W254" s="111"/>
      <c r="X254" s="111"/>
      <c r="Z254" s="111"/>
      <c r="AA254" s="111"/>
      <c r="AB254" s="111"/>
      <c r="AC254" s="111"/>
    </row>
    <row r="255" spans="1:29">
      <c r="A255" s="111" t="str">
        <f>IF(B255="","",CONCATENATE("GROUP MXP 3 / ",SUM(COUNTIF(A$3:A254,"GROUP MXP 3*"),1)))</f>
        <v>GROUP MXP 3 / 10</v>
      </c>
      <c r="B255" s="111">
        <v>96</v>
      </c>
      <c r="C255" s="111" t="str">
        <f t="shared" si="23"/>
        <v>v</v>
      </c>
      <c r="D255" s="111">
        <v>95</v>
      </c>
      <c r="E255" s="15" t="str">
        <f>IF(B255="","",CONCATENATE(VLOOKUP(B255,'Group Check'!$B:$D,2,FALSE)," v ",VLOOKUP(D255,'Group Check'!$B:$D,2,FALSE)," in Group ",VLOOKUP(B255,'Group Check'!$B:$E,4,FALSE)))</f>
        <v>Linda Ng (Canada ) &amp; Mike McNorton (Canada ) v Sandra Hazel Bailie MBE (Ireland ) &amp; Simon Martin (Ireland ) in Group MXP 3</v>
      </c>
      <c r="F255" s="15" t="str">
        <f t="shared" si="28"/>
        <v>Monday 22nd April 2024 @ Session 1 - 8:30am - 10:15am on Rink 4</v>
      </c>
      <c r="H255" s="15" t="str">
        <f t="shared" si="29"/>
        <v>Monday 22nd April 2024</v>
      </c>
      <c r="I255" s="134" t="str">
        <f t="shared" si="30"/>
        <v>Session 1 - 8:30am - 10:15am</v>
      </c>
      <c r="J255" s="111">
        <f t="shared" si="31"/>
        <v>4</v>
      </c>
      <c r="M255" s="111"/>
      <c r="N255" s="111"/>
      <c r="O255" s="111"/>
      <c r="P255" s="111"/>
      <c r="Q255" s="111"/>
      <c r="R255" s="111"/>
      <c r="S255" s="111"/>
      <c r="U255" s="111"/>
      <c r="V255" s="111"/>
      <c r="W255" s="111"/>
      <c r="X255" s="111"/>
      <c r="Z255" s="111"/>
      <c r="AA255" s="111"/>
      <c r="AB255" s="111"/>
      <c r="AC255" s="111"/>
    </row>
    <row r="256" spans="1:29">
      <c r="A256" s="111" t="str">
        <f>IF(B256="","",CONCATENATE("GROUP MXP 3 / ",SUM(COUNTIF(A$3:A255,"GROUP MXP 3*"),1)))</f>
        <v>GROUP MXP 3 / 11</v>
      </c>
      <c r="B256" s="111">
        <v>95</v>
      </c>
      <c r="C256" s="111" t="str">
        <f t="shared" si="23"/>
        <v>v</v>
      </c>
      <c r="D256" s="111">
        <v>97</v>
      </c>
      <c r="E256" s="15" t="str">
        <f>IF(B256="","",CONCATENATE(VLOOKUP(B256,'Group Check'!$B:$D,2,FALSE)," v ",VLOOKUP(D256,'Group Check'!$B:$D,2,FALSE)," in Group ",VLOOKUP(B256,'Group Check'!$B:$E,4,FALSE)))</f>
        <v>Sandra Hazel Bailie MBE (Ireland ) &amp; Simon Martin (Ireland ) v Natalie McWilliams (Scotland) &amp; Oliver John Thompson (Falkland Islands ) in Group MXP 3</v>
      </c>
      <c r="F256" s="15" t="str">
        <f t="shared" si="28"/>
        <v>Wednesday 24th April 2024 @ Session 1 - 8:30am - 10:15am on Rink 5</v>
      </c>
      <c r="H256" s="15" t="str">
        <f t="shared" si="29"/>
        <v>Wednesday 24th April 2024</v>
      </c>
      <c r="I256" s="134" t="str">
        <f t="shared" si="30"/>
        <v>Session 1 - 8:30am - 10:15am</v>
      </c>
      <c r="J256" s="111">
        <f t="shared" si="31"/>
        <v>5</v>
      </c>
      <c r="M256" s="111"/>
      <c r="N256" s="111"/>
      <c r="O256" s="111"/>
      <c r="P256" s="111"/>
      <c r="Q256" s="111"/>
      <c r="R256" s="111"/>
      <c r="S256" s="111"/>
      <c r="U256" s="111"/>
      <c r="V256" s="111"/>
      <c r="W256" s="111"/>
      <c r="X256" s="111"/>
      <c r="Z256" s="111"/>
      <c r="AA256" s="111"/>
      <c r="AB256" s="111"/>
      <c r="AC256" s="111"/>
    </row>
    <row r="257" spans="1:29">
      <c r="A257" s="111" t="str">
        <f>IF(B257="","",CONCATENATE("GROUP MXP 3 / ",SUM(COUNTIF(A$3:A256,"GROUP MXP 3*"),1)))</f>
        <v>GROUP MXP 3 / 12</v>
      </c>
      <c r="B257" s="111">
        <v>98</v>
      </c>
      <c r="C257" s="111" t="str">
        <f t="shared" si="23"/>
        <v>v</v>
      </c>
      <c r="D257" s="111">
        <v>95</v>
      </c>
      <c r="E257" s="15" t="str">
        <f>IF(B257="","",CONCATENATE(VLOOKUP(B257,'Group Check'!$B:$D,2,FALSE)," v ",VLOOKUP(D257,'Group Check'!$B:$D,2,FALSE)," in Group ",VLOOKUP(B257,'Group Check'!$B:$E,4,FALSE)))</f>
        <v>Maureen Caesar (Jamaica) &amp; Robert Simpson (Jamaica) v Sandra Hazel Bailie MBE (Ireland ) &amp; Simon Martin (Ireland ) in Group MXP 3</v>
      </c>
      <c r="F257" s="15" t="str">
        <f t="shared" si="28"/>
        <v>Tuesday 23rd April 2024 @ Session 1 - 8:30am - 10:15am on Rink 5</v>
      </c>
      <c r="H257" s="15" t="str">
        <f t="shared" si="29"/>
        <v>Tuesday 23rd April 2024</v>
      </c>
      <c r="I257" s="134" t="str">
        <f t="shared" si="30"/>
        <v>Session 1 - 8:30am - 10:15am</v>
      </c>
      <c r="J257" s="111">
        <f t="shared" si="31"/>
        <v>5</v>
      </c>
      <c r="M257" s="111"/>
      <c r="N257" s="111"/>
      <c r="O257" s="111"/>
      <c r="P257" s="111"/>
      <c r="Q257" s="111"/>
      <c r="R257" s="111"/>
      <c r="S257" s="111"/>
      <c r="U257" s="111"/>
      <c r="V257" s="111"/>
      <c r="W257" s="111"/>
      <c r="X257" s="111"/>
      <c r="Z257" s="111"/>
      <c r="AA257" s="111"/>
      <c r="AB257" s="111"/>
      <c r="AC257" s="111"/>
    </row>
    <row r="258" spans="1:29">
      <c r="A258" s="111" t="str">
        <f>IF(B258="","",CONCATENATE("GROUP MS 1 / ",SUM(COUNTIF(A$3:A257,"GROUP MS 1*"),1)))</f>
        <v/>
      </c>
      <c r="C258" s="111" t="str">
        <f t="shared" si="23"/>
        <v/>
      </c>
      <c r="E258" s="15" t="str">
        <f>IF(B258="","",CONCATENATE(VLOOKUP(B258,'Group Check'!$B:$D,2,FALSE)," v ",VLOOKUP(D258,'Group Check'!$B:$D,2,FALSE)," in Group ",VLOOKUP(B258,'Group Check'!$B:$E,4,FALSE)))</f>
        <v/>
      </c>
      <c r="F258" s="15" t="str">
        <f t="shared" si="28"/>
        <v/>
      </c>
      <c r="H258" s="15" t="str">
        <f t="shared" si="29"/>
        <v/>
      </c>
      <c r="I258" s="134" t="str">
        <f t="shared" si="30"/>
        <v/>
      </c>
      <c r="J258" s="111" t="str">
        <f t="shared" si="31"/>
        <v/>
      </c>
      <c r="M258" s="111"/>
      <c r="N258" s="111"/>
      <c r="O258" s="111"/>
      <c r="P258" s="111"/>
      <c r="Q258" s="111"/>
      <c r="R258" s="111"/>
      <c r="S258" s="111"/>
      <c r="U258" s="111"/>
      <c r="V258" s="111"/>
      <c r="W258" s="111"/>
      <c r="X258" s="111"/>
      <c r="Z258" s="111"/>
      <c r="AA258" s="111"/>
      <c r="AB258" s="111"/>
      <c r="AC258" s="111"/>
    </row>
    <row r="259" spans="1:29">
      <c r="A259" s="111" t="str">
        <f>IF(B259="","",CONCATENATE("GROUP MXP 3 / ",SUM(COUNTIF(A$3:A258,"GROUP MXP 3*"),1)))</f>
        <v>GROUP MXP 3 / 13</v>
      </c>
      <c r="B259" s="111">
        <v>96</v>
      </c>
      <c r="C259" s="111" t="str">
        <f t="shared" si="23"/>
        <v>v</v>
      </c>
      <c r="D259" s="111">
        <v>97</v>
      </c>
      <c r="E259" s="15" t="str">
        <f>IF(B259="","",CONCATENATE(VLOOKUP(B259,'Group Check'!$B:$D,2,FALSE)," v ",VLOOKUP(D259,'Group Check'!$B:$D,2,FALSE)," in Group ",VLOOKUP(B259,'Group Check'!$B:$E,4,FALSE)))</f>
        <v>Linda Ng (Canada ) &amp; Mike McNorton (Canada ) v Natalie McWilliams (Scotland) &amp; Oliver John Thompson (Falkland Islands ) in Group MXP 3</v>
      </c>
      <c r="F259" s="15" t="str">
        <f t="shared" si="28"/>
        <v>Tuesday 23rd April 2024 @ Session 1 - 8:30am - 10:15am on Rink 4</v>
      </c>
      <c r="H259" s="15" t="str">
        <f t="shared" si="29"/>
        <v>Tuesday 23rd April 2024</v>
      </c>
      <c r="I259" s="134" t="str">
        <f t="shared" si="30"/>
        <v>Session 1 - 8:30am - 10:15am</v>
      </c>
      <c r="J259" s="111">
        <f t="shared" si="31"/>
        <v>4</v>
      </c>
      <c r="M259" s="111"/>
      <c r="N259" s="111"/>
      <c r="O259" s="111"/>
      <c r="P259" s="111"/>
      <c r="Q259" s="111"/>
      <c r="R259" s="111"/>
      <c r="S259" s="111"/>
      <c r="U259" s="111"/>
      <c r="V259" s="111"/>
      <c r="W259" s="111"/>
      <c r="X259" s="111"/>
      <c r="Z259" s="111"/>
      <c r="AA259" s="111"/>
      <c r="AB259" s="111"/>
      <c r="AC259" s="111"/>
    </row>
    <row r="260" spans="1:29">
      <c r="A260" s="111" t="str">
        <f>IF(B260="","",CONCATENATE("GROUP MXP 3 / ",SUM(COUNTIF(A$3:A259,"GROUP MXP 3*"),1)))</f>
        <v>GROUP MXP 3 / 14</v>
      </c>
      <c r="B260" s="111">
        <v>96</v>
      </c>
      <c r="C260" s="111" t="str">
        <f t="shared" si="23"/>
        <v>v</v>
      </c>
      <c r="D260" s="111">
        <v>98</v>
      </c>
      <c r="E260" s="15" t="str">
        <f>IF(B260="","",CONCATENATE(VLOOKUP(B260,'Group Check'!$B:$D,2,FALSE)," v ",VLOOKUP(D260,'Group Check'!$B:$D,2,FALSE)," in Group ",VLOOKUP(B260,'Group Check'!$B:$E,4,FALSE)))</f>
        <v>Linda Ng (Canada ) &amp; Mike McNorton (Canada ) v Maureen Caesar (Jamaica) &amp; Robert Simpson (Jamaica) in Group MXP 3</v>
      </c>
      <c r="F260" s="15" t="str">
        <f t="shared" si="28"/>
        <v>Sunday 21st April 2024 @ Session 1 - 8:30am - 10:15am on Rink 4</v>
      </c>
      <c r="H260" s="15" t="str">
        <f t="shared" si="29"/>
        <v>Sunday 21st April 2024</v>
      </c>
      <c r="I260" s="134" t="str">
        <f t="shared" si="30"/>
        <v>Session 1 - 8:30am - 10:15am</v>
      </c>
      <c r="J260" s="111">
        <f t="shared" si="31"/>
        <v>4</v>
      </c>
      <c r="M260" s="111"/>
      <c r="N260" s="111"/>
      <c r="O260" s="111"/>
      <c r="P260" s="111"/>
      <c r="Q260" s="111"/>
      <c r="R260" s="111"/>
      <c r="S260" s="111"/>
      <c r="U260" s="111"/>
      <c r="V260" s="111"/>
      <c r="W260" s="111"/>
      <c r="X260" s="111"/>
      <c r="Z260" s="111"/>
      <c r="AA260" s="111"/>
      <c r="AB260" s="111"/>
      <c r="AC260" s="111"/>
    </row>
    <row r="261" spans="1:29">
      <c r="A261" s="111" t="str">
        <f>IF(B261="","",CONCATENATE("GROUP MS 1 / ",SUM(COUNTIF(A$3:A260,"GROUP MS 1*"),1)))</f>
        <v/>
      </c>
      <c r="C261" s="111" t="str">
        <f t="shared" ref="C261:C302" si="32">IF(A261="","","v")</f>
        <v/>
      </c>
      <c r="E261" s="15" t="str">
        <f>IF(B261="","",CONCATENATE(VLOOKUP(B261,'Group Check'!$B:$D,2,FALSE)," v ",VLOOKUP(D261,'Group Check'!$B:$D,2,FALSE)," in Group ",VLOOKUP(B261,'Group Check'!$B:$E,4,FALSE)))</f>
        <v/>
      </c>
      <c r="F261" s="15" t="str">
        <f t="shared" si="28"/>
        <v/>
      </c>
      <c r="H261" s="15" t="str">
        <f t="shared" si="29"/>
        <v/>
      </c>
      <c r="I261" s="134" t="str">
        <f t="shared" si="30"/>
        <v/>
      </c>
      <c r="J261" s="111" t="str">
        <f t="shared" si="31"/>
        <v/>
      </c>
      <c r="M261" s="111"/>
      <c r="N261" s="111"/>
      <c r="O261" s="111"/>
      <c r="P261" s="111"/>
      <c r="Q261" s="111"/>
      <c r="R261" s="111"/>
      <c r="S261" s="111"/>
      <c r="U261" s="111"/>
      <c r="V261" s="111"/>
      <c r="W261" s="111"/>
      <c r="X261" s="111"/>
      <c r="Z261" s="111"/>
      <c r="AA261" s="111"/>
      <c r="AB261" s="111"/>
      <c r="AC261" s="111"/>
    </row>
    <row r="262" spans="1:29">
      <c r="A262" s="111" t="str">
        <f>IF(B262="","",CONCATENATE("GROUP MXP 3 / ",SUM(COUNTIF(A$3:A261,"GROUP MXP 3*"),1)))</f>
        <v>GROUP MXP 3 / 15</v>
      </c>
      <c r="B262" s="111">
        <v>98</v>
      </c>
      <c r="C262" s="111" t="str">
        <f t="shared" si="32"/>
        <v>v</v>
      </c>
      <c r="D262" s="111">
        <v>97</v>
      </c>
      <c r="E262" s="15" t="str">
        <f>IF(B262="","",CONCATENATE(VLOOKUP(B262,'Group Check'!$B:$D,2,FALSE)," v ",VLOOKUP(D262,'Group Check'!$B:$D,2,FALSE)," in Group ",VLOOKUP(B262,'Group Check'!$B:$E,4,FALSE)))</f>
        <v>Maureen Caesar (Jamaica) &amp; Robert Simpson (Jamaica) v Natalie McWilliams (Scotland) &amp; Oliver John Thompson (Falkland Islands ) in Group MXP 3</v>
      </c>
      <c r="F262" s="15" t="str">
        <f t="shared" si="28"/>
        <v>Thursday 25th April 2024 @ Session 2 - 10.15am- 12:00pm on Rink 2</v>
      </c>
      <c r="H262" s="15" t="str">
        <f t="shared" si="29"/>
        <v>Thursday 25th April 2024</v>
      </c>
      <c r="I262" s="134" t="str">
        <f t="shared" si="30"/>
        <v>Session 2 - 10.15am- 12:00pm</v>
      </c>
      <c r="J262" s="111">
        <f t="shared" si="31"/>
        <v>2</v>
      </c>
      <c r="M262" s="111"/>
      <c r="N262" s="111"/>
      <c r="O262" s="111"/>
      <c r="P262" s="111"/>
      <c r="Q262" s="111"/>
      <c r="R262" s="111"/>
      <c r="S262" s="111"/>
      <c r="U262" s="111"/>
      <c r="V262" s="111"/>
      <c r="W262" s="111"/>
      <c r="X262" s="111"/>
      <c r="Z262" s="111"/>
      <c r="AA262" s="111"/>
      <c r="AB262" s="111"/>
      <c r="AC262" s="111"/>
    </row>
    <row r="263" spans="1:29">
      <c r="A263" s="111" t="str">
        <f>IF(B263="","",CONCATENATE("GROUP MS 1 / ",SUM(COUNTIF(A$3:A262,"GROUP MS 1*"),1)))</f>
        <v/>
      </c>
      <c r="C263" s="111" t="str">
        <f t="shared" si="32"/>
        <v/>
      </c>
      <c r="E263" s="15" t="str">
        <f>IF(B263="","",CONCATENATE(VLOOKUP(B263,'Group Check'!$B:$D,2,FALSE)," v ",VLOOKUP(D263,'Group Check'!$B:$D,2,FALSE)," in Group ",VLOOKUP(B263,'Group Check'!$B:$E,4,FALSE)))</f>
        <v/>
      </c>
      <c r="F263" s="15" t="str">
        <f t="shared" si="28"/>
        <v/>
      </c>
      <c r="H263" s="15" t="str">
        <f t="shared" si="29"/>
        <v/>
      </c>
      <c r="I263" s="134" t="str">
        <f t="shared" si="30"/>
        <v/>
      </c>
      <c r="J263" s="111" t="str">
        <f t="shared" si="31"/>
        <v/>
      </c>
      <c r="M263" s="111"/>
      <c r="N263" s="111"/>
      <c r="O263" s="111"/>
      <c r="P263" s="111"/>
      <c r="Q263" s="111"/>
      <c r="R263" s="111"/>
      <c r="S263" s="111"/>
      <c r="U263" s="111"/>
      <c r="V263" s="111"/>
      <c r="W263" s="111"/>
      <c r="X263" s="111"/>
      <c r="Z263" s="111"/>
      <c r="AA263" s="111"/>
      <c r="AB263" s="111"/>
      <c r="AC263" s="111"/>
    </row>
    <row r="264" spans="1:29">
      <c r="A264" s="111" t="str">
        <f>IF(B264="","",CONCATENATE("GROUP MXP 4 / ",SUM(COUNTIF(A$3:A263,"GROUP MXP 4*"),1)))</f>
        <v>GROUP MXP 4 / 1</v>
      </c>
      <c r="B264" s="111">
        <v>99</v>
      </c>
      <c r="C264" s="111" t="str">
        <f t="shared" si="32"/>
        <v>v</v>
      </c>
      <c r="D264" s="111">
        <v>100</v>
      </c>
      <c r="E264" s="15" t="str">
        <f>IF(B264="","",CONCATENATE(VLOOKUP(B264,'Group Check'!$B:$D,2,FALSE)," v ",VLOOKUP(D264,'Group Check'!$B:$D,2,FALSE)," in Group ",VLOOKUP(B264,'Group Check'!$B:$E,4,FALSE)))</f>
        <v>Ha Yat Ting (Gloria) (Hong Kong China ) &amp; Lai Gon-Lap Stanley (Hong Kong China ) v Cindy Royet  (France) &amp; Maxime Faure  (France) in Group MXP 4</v>
      </c>
      <c r="F264" s="15" t="str">
        <f t="shared" si="28"/>
        <v>Tuesday 23rd April 2024 @ Session 1 - 8:30am - 10:15am on Rink 6</v>
      </c>
      <c r="H264" s="15" t="str">
        <f t="shared" si="29"/>
        <v>Tuesday 23rd April 2024</v>
      </c>
      <c r="I264" s="134" t="str">
        <f t="shared" si="30"/>
        <v>Session 1 - 8:30am - 10:15am</v>
      </c>
      <c r="J264" s="111">
        <f t="shared" si="31"/>
        <v>6</v>
      </c>
      <c r="M264" s="111"/>
      <c r="N264" s="111"/>
      <c r="O264" s="111"/>
      <c r="P264" s="111"/>
      <c r="Q264" s="111"/>
      <c r="R264" s="111"/>
      <c r="S264" s="111"/>
      <c r="U264" s="111"/>
      <c r="V264" s="111"/>
      <c r="W264" s="111"/>
      <c r="X264" s="111"/>
      <c r="Z264" s="111"/>
      <c r="AA264" s="111"/>
      <c r="AB264" s="111"/>
      <c r="AC264" s="111"/>
    </row>
    <row r="265" spans="1:29">
      <c r="A265" s="111" t="str">
        <f>IF(B265="","",CONCATENATE("GROUP MXP 4 / ",SUM(COUNTIF(A$3:A264,"GROUP MXP 4*"),1)))</f>
        <v>GROUP MXP 4 / 2</v>
      </c>
      <c r="B265" s="111">
        <v>101</v>
      </c>
      <c r="C265" s="111" t="str">
        <f t="shared" si="32"/>
        <v>v</v>
      </c>
      <c r="D265" s="111">
        <v>99</v>
      </c>
      <c r="E265" s="15" t="str">
        <f>IF(B265="","",CONCATENATE(VLOOKUP(B265,'Group Check'!$B:$D,2,FALSE)," v ",VLOOKUP(D265,'Group Check'!$B:$D,2,FALSE)," in Group ",VLOOKUP(B265,'Group Check'!$B:$E,4,FALSE)))</f>
        <v>Mary Thompson (USA) &amp; Loren Dion (USA) v Ha Yat Ting (Gloria) (Hong Kong China ) &amp; Lai Gon-Lap Stanley (Hong Kong China ) in Group MXP 4</v>
      </c>
      <c r="F265" s="15" t="str">
        <f t="shared" si="28"/>
        <v>Thursday 25th April 2024 @ Session 2 - 10.15am- 12:00pm on Rink 6</v>
      </c>
      <c r="H265" s="15" t="str">
        <f t="shared" si="29"/>
        <v>Thursday 25th April 2024</v>
      </c>
      <c r="I265" s="134" t="str">
        <f t="shared" si="30"/>
        <v>Session 2 - 10.15am- 12:00pm</v>
      </c>
      <c r="J265" s="111">
        <f t="shared" si="31"/>
        <v>6</v>
      </c>
      <c r="M265" s="111"/>
      <c r="N265" s="111"/>
      <c r="O265" s="111"/>
      <c r="P265" s="111"/>
      <c r="Q265" s="111"/>
      <c r="R265" s="111"/>
      <c r="S265" s="111"/>
      <c r="U265" s="111"/>
      <c r="V265" s="111"/>
      <c r="W265" s="111"/>
      <c r="X265" s="111"/>
      <c r="Z265" s="111"/>
      <c r="AA265" s="111"/>
      <c r="AB265" s="111"/>
      <c r="AC265" s="111"/>
    </row>
    <row r="266" spans="1:29">
      <c r="A266" s="111" t="str">
        <f>IF(B266="","",CONCATENATE("GROUP MXP 4 / ",SUM(COUNTIF(A$3:A265,"GROUP MXP 4*"),1)))</f>
        <v>GROUP MXP 4 / 3</v>
      </c>
      <c r="B266" s="111">
        <v>99</v>
      </c>
      <c r="C266" s="111" t="str">
        <f t="shared" si="32"/>
        <v>v</v>
      </c>
      <c r="D266" s="111">
        <v>102</v>
      </c>
      <c r="E266" s="15" t="str">
        <f>IF(B266="","",CONCATENATE(VLOOKUP(B266,'Group Check'!$B:$D,2,FALSE)," v ",VLOOKUP(D266,'Group Check'!$B:$D,2,FALSE)," in Group ",VLOOKUP(B266,'Group Check'!$B:$E,4,FALSE)))</f>
        <v>Ha Yat Ting (Gloria) (Hong Kong China ) &amp; Lai Gon-Lap Stanley (Hong Kong China ) v Tayla Bruce (New Zealand) &amp; Shannon McIlroy (New Zealand) in Group MXP 4</v>
      </c>
      <c r="F266" s="15" t="str">
        <f t="shared" si="28"/>
        <v>Wednesday 24th April 2024 @ Session 1 - 8:30am - 10:15am on Rink 2</v>
      </c>
      <c r="H266" s="15" t="str">
        <f t="shared" si="29"/>
        <v>Wednesday 24th April 2024</v>
      </c>
      <c r="I266" s="134" t="str">
        <f t="shared" si="30"/>
        <v>Session 1 - 8:30am - 10:15am</v>
      </c>
      <c r="J266" s="111">
        <f t="shared" si="31"/>
        <v>2</v>
      </c>
      <c r="M266" s="111"/>
      <c r="N266" s="111"/>
      <c r="O266" s="111"/>
      <c r="P266" s="111"/>
      <c r="Q266" s="111"/>
      <c r="R266" s="111"/>
      <c r="S266" s="111"/>
      <c r="U266" s="111"/>
      <c r="V266" s="111"/>
      <c r="W266" s="111"/>
      <c r="X266" s="111"/>
      <c r="Z266" s="111"/>
      <c r="AA266" s="111"/>
      <c r="AB266" s="111"/>
      <c r="AC266" s="111"/>
    </row>
    <row r="267" spans="1:29">
      <c r="A267" s="111" t="str">
        <f>IF(B267="","",CONCATENATE("GROUP MXP 4 / ",SUM(COUNTIF(A$3:A266,"GROUP MXP 4*"),1)))</f>
        <v>GROUP MXP 4 / 4</v>
      </c>
      <c r="B267" s="111">
        <v>99</v>
      </c>
      <c r="C267" s="111" t="str">
        <f t="shared" si="32"/>
        <v>v</v>
      </c>
      <c r="D267" s="111">
        <v>103</v>
      </c>
      <c r="E267" s="15" t="str">
        <f>IF(B267="","",CONCATENATE(VLOOKUP(B267,'Group Check'!$B:$D,2,FALSE)," v ",VLOOKUP(D267,'Group Check'!$B:$D,2,FALSE)," in Group ",VLOOKUP(B267,'Group Check'!$B:$E,4,FALSE)))</f>
        <v>Ha Yat Ting (Gloria) (Hong Kong China ) &amp; Lai Gon-Lap Stanley (Hong Kong China ) v Rebecca McMillan (England ) &amp; Harry Goodwin (England ) in Group MXP 4</v>
      </c>
      <c r="F267" s="15" t="str">
        <f t="shared" si="28"/>
        <v>Sunday 21st April 2024 @ Session 2 - 10.15am- 12:00pm on Rink 4</v>
      </c>
      <c r="H267" s="15" t="str">
        <f t="shared" si="29"/>
        <v>Sunday 21st April 2024</v>
      </c>
      <c r="I267" s="134" t="str">
        <f t="shared" si="30"/>
        <v>Session 2 - 10.15am- 12:00pm</v>
      </c>
      <c r="J267" s="111">
        <f t="shared" si="31"/>
        <v>4</v>
      </c>
      <c r="M267" s="111"/>
      <c r="N267" s="111"/>
      <c r="O267" s="111"/>
      <c r="P267" s="111"/>
      <c r="Q267" s="111"/>
      <c r="R267" s="111"/>
      <c r="S267" s="111"/>
      <c r="U267" s="111"/>
      <c r="V267" s="111"/>
      <c r="W267" s="111"/>
      <c r="X267" s="111"/>
      <c r="Z267" s="111"/>
      <c r="AA267" s="111"/>
      <c r="AB267" s="111"/>
      <c r="AC267" s="111"/>
    </row>
    <row r="268" spans="1:29">
      <c r="A268" s="111" t="str">
        <f>IF(B268="","",CONCATENATE("GROUP MXP 4 / ",SUM(COUNTIF(A$3:A267,"GROUP MXP 4*"),1)))</f>
        <v>GROUP MXP 4 / 5</v>
      </c>
      <c r="B268" s="111">
        <v>99</v>
      </c>
      <c r="C268" s="111" t="str">
        <f t="shared" si="32"/>
        <v>v</v>
      </c>
      <c r="D268" s="111">
        <v>104</v>
      </c>
      <c r="E268" s="15" t="str">
        <f>IF(B268="","",CONCATENATE(VLOOKUP(B268,'Group Check'!$B:$D,2,FALSE)," v ",VLOOKUP(D268,'Group Check'!$B:$D,2,FALSE)," in Group ",VLOOKUP(B268,'Group Check'!$B:$E,4,FALSE)))</f>
        <v>Ha Yat Ting (Gloria) (Hong Kong China ) &amp; Lai Gon-Lap Stanley (Hong Kong China ) v Lee Beng Hua (May) (Singapore ) &amp; Chiu Pok Man (Singapore ) in Group MXP 4</v>
      </c>
      <c r="F268" s="15" t="str">
        <f t="shared" si="28"/>
        <v>Monday 22nd April 2024 @ Session 1 - 8:30am - 10:15am on Rink 2</v>
      </c>
      <c r="H268" s="15" t="str">
        <f t="shared" si="29"/>
        <v>Monday 22nd April 2024</v>
      </c>
      <c r="I268" s="134" t="str">
        <f t="shared" si="30"/>
        <v>Session 1 - 8:30am - 10:15am</v>
      </c>
      <c r="J268" s="111">
        <f t="shared" si="31"/>
        <v>2</v>
      </c>
      <c r="M268" s="111"/>
      <c r="N268" s="111"/>
      <c r="O268" s="111"/>
      <c r="P268" s="111"/>
      <c r="Q268" s="111"/>
      <c r="R268" s="111"/>
      <c r="S268" s="111"/>
      <c r="U268" s="111"/>
      <c r="V268" s="111"/>
      <c r="W268" s="111"/>
      <c r="X268" s="111"/>
      <c r="Z268" s="111"/>
      <c r="AA268" s="111"/>
      <c r="AB268" s="111"/>
      <c r="AC268" s="111"/>
    </row>
    <row r="269" spans="1:29">
      <c r="A269" s="111" t="str">
        <f>IF(B269="","",CONCATENATE("GROUP MS 1 / ",SUM(COUNTIF(A$3:A268,"GROUP MS 1*"),1)))</f>
        <v/>
      </c>
      <c r="C269" s="111" t="str">
        <f t="shared" si="32"/>
        <v/>
      </c>
      <c r="E269" s="15" t="str">
        <f>IF(B269="","",CONCATENATE(VLOOKUP(B269,'Group Check'!$B:$D,2,FALSE)," v ",VLOOKUP(D269,'Group Check'!$B:$D,2,FALSE)," in Group ",VLOOKUP(B269,'Group Check'!$B:$E,4,FALSE)))</f>
        <v/>
      </c>
      <c r="F269" s="15" t="str">
        <f t="shared" si="28"/>
        <v/>
      </c>
      <c r="H269" s="15" t="str">
        <f t="shared" si="29"/>
        <v/>
      </c>
      <c r="I269" s="134" t="str">
        <f t="shared" si="30"/>
        <v/>
      </c>
      <c r="J269" s="111" t="str">
        <f t="shared" si="31"/>
        <v/>
      </c>
      <c r="M269" s="111"/>
      <c r="N269" s="111"/>
      <c r="O269" s="111"/>
      <c r="P269" s="111"/>
      <c r="Q269" s="111"/>
      <c r="R269" s="111"/>
      <c r="S269" s="111"/>
      <c r="U269" s="111"/>
      <c r="V269" s="111"/>
      <c r="W269" s="111"/>
      <c r="X269" s="111"/>
      <c r="Z269" s="111"/>
      <c r="AA269" s="111"/>
      <c r="AB269" s="111"/>
      <c r="AC269" s="111"/>
    </row>
    <row r="270" spans="1:29">
      <c r="A270" s="111" t="str">
        <f>IF(B270="","",CONCATENATE("GROUP MXP 4 / ",SUM(COUNTIF(A$3:A269,"GROUP MXP 4*"),1)))</f>
        <v>GROUP MXP 4 / 6</v>
      </c>
      <c r="B270" s="111">
        <v>100</v>
      </c>
      <c r="C270" s="111" t="str">
        <f t="shared" si="32"/>
        <v>v</v>
      </c>
      <c r="D270" s="111">
        <v>101</v>
      </c>
      <c r="E270" s="15" t="str">
        <f>IF(B270="","",CONCATENATE(VLOOKUP(B270,'Group Check'!$B:$D,2,FALSE)," v ",VLOOKUP(D270,'Group Check'!$B:$D,2,FALSE)," in Group ",VLOOKUP(B270,'Group Check'!$B:$E,4,FALSE)))</f>
        <v>Cindy Royet  (France) &amp; Maxime Faure  (France) v Mary Thompson (USA) &amp; Loren Dion (USA) in Group MXP 4</v>
      </c>
      <c r="F270" s="15" t="str">
        <f t="shared" si="28"/>
        <v>Sunday 21st April 2024 @ Session 1 - 8:30am - 10:15am on Rink 2</v>
      </c>
      <c r="H270" s="15" t="str">
        <f t="shared" si="29"/>
        <v>Sunday 21st April 2024</v>
      </c>
      <c r="I270" s="134" t="str">
        <f t="shared" si="30"/>
        <v>Session 1 - 8:30am - 10:15am</v>
      </c>
      <c r="J270" s="111">
        <f t="shared" si="31"/>
        <v>2</v>
      </c>
      <c r="M270" s="111"/>
      <c r="N270" s="111"/>
      <c r="O270" s="111"/>
      <c r="P270" s="111"/>
      <c r="Q270" s="111"/>
      <c r="R270" s="111"/>
      <c r="S270" s="111"/>
      <c r="U270" s="111"/>
      <c r="V270" s="111"/>
      <c r="W270" s="111"/>
      <c r="X270" s="111"/>
      <c r="Z270" s="111"/>
      <c r="AA270" s="111"/>
      <c r="AB270" s="111"/>
      <c r="AC270" s="111"/>
    </row>
    <row r="271" spans="1:29">
      <c r="A271" s="111" t="str">
        <f>IF(B271="","",CONCATENATE("GROUP MXP 4 / ",SUM(COUNTIF(A$3:A270,"GROUP MXP 4*"),1)))</f>
        <v>GROUP MXP 4 / 7</v>
      </c>
      <c r="B271" s="111">
        <v>100</v>
      </c>
      <c r="C271" s="111" t="str">
        <f t="shared" si="32"/>
        <v>v</v>
      </c>
      <c r="D271" s="111">
        <v>102</v>
      </c>
      <c r="E271" s="15" t="str">
        <f>IF(B271="","",CONCATENATE(VLOOKUP(B271,'Group Check'!$B:$D,2,FALSE)," v ",VLOOKUP(D271,'Group Check'!$B:$D,2,FALSE)," in Group ",VLOOKUP(B271,'Group Check'!$B:$E,4,FALSE)))</f>
        <v>Cindy Royet  (France) &amp; Maxime Faure  (France) v Tayla Bruce (New Zealand) &amp; Shannon McIlroy (New Zealand) in Group MXP 4</v>
      </c>
      <c r="F271" s="15" t="str">
        <f t="shared" si="28"/>
        <v>Thursday 25th April 2024 @ Session 2 - 10.15am- 12:00pm on Rink 4</v>
      </c>
      <c r="H271" s="15" t="str">
        <f t="shared" si="29"/>
        <v>Thursday 25th April 2024</v>
      </c>
      <c r="I271" s="134" t="str">
        <f t="shared" si="30"/>
        <v>Session 2 - 10.15am- 12:00pm</v>
      </c>
      <c r="J271" s="111">
        <f t="shared" si="31"/>
        <v>4</v>
      </c>
      <c r="M271" s="111"/>
      <c r="N271" s="111"/>
      <c r="O271" s="111"/>
      <c r="P271" s="111"/>
      <c r="Q271" s="111"/>
      <c r="R271" s="111"/>
      <c r="S271" s="111"/>
      <c r="U271" s="111"/>
      <c r="V271" s="111"/>
      <c r="W271" s="111"/>
      <c r="X271" s="111"/>
      <c r="Z271" s="111"/>
      <c r="AA271" s="111"/>
      <c r="AB271" s="111"/>
      <c r="AC271" s="111"/>
    </row>
    <row r="272" spans="1:29">
      <c r="A272" s="111" t="str">
        <f>IF(B272="","",CONCATENATE("GROUP MXP 4 / ",SUM(COUNTIF(A$3:A271,"GROUP MXP 4*"),1)))</f>
        <v>GROUP MXP 4 / 8</v>
      </c>
      <c r="B272" s="111">
        <v>100</v>
      </c>
      <c r="C272" s="111" t="str">
        <f t="shared" si="32"/>
        <v>v</v>
      </c>
      <c r="D272" s="111">
        <v>103</v>
      </c>
      <c r="E272" s="15" t="str">
        <f>IF(B272="","",CONCATENATE(VLOOKUP(B272,'Group Check'!$B:$D,2,FALSE)," v ",VLOOKUP(D272,'Group Check'!$B:$D,2,FALSE)," in Group ",VLOOKUP(B272,'Group Check'!$B:$E,4,FALSE)))</f>
        <v>Cindy Royet  (France) &amp; Maxime Faure  (France) v Rebecca McMillan (England ) &amp; Harry Goodwin (England ) in Group MXP 4</v>
      </c>
      <c r="F272" s="15" t="str">
        <f t="shared" si="28"/>
        <v>Monday 22nd April 2024 @ Session 1 - 8:30am - 10:15am on Rink 1</v>
      </c>
      <c r="H272" s="15" t="str">
        <f t="shared" si="29"/>
        <v>Monday 22nd April 2024</v>
      </c>
      <c r="I272" s="134" t="str">
        <f t="shared" si="30"/>
        <v>Session 1 - 8:30am - 10:15am</v>
      </c>
      <c r="J272" s="111">
        <f t="shared" si="31"/>
        <v>1</v>
      </c>
      <c r="M272" s="111"/>
      <c r="N272" s="111"/>
      <c r="O272" s="111"/>
      <c r="P272" s="111"/>
      <c r="Q272" s="111"/>
      <c r="R272" s="111"/>
      <c r="S272" s="111"/>
      <c r="U272" s="111"/>
      <c r="V272" s="111"/>
      <c r="W272" s="111"/>
      <c r="X272" s="111"/>
      <c r="Z272" s="111"/>
      <c r="AA272" s="111"/>
      <c r="AB272" s="111"/>
      <c r="AC272" s="111"/>
    </row>
    <row r="273" spans="1:29">
      <c r="A273" s="111" t="str">
        <f>IF(B273="","",CONCATENATE("GROUP MXP 4 / ",SUM(COUNTIF(A$3:A272,"GROUP MXP 4*"),1)))</f>
        <v>GROUP MXP 4 / 9</v>
      </c>
      <c r="B273" s="111">
        <v>104</v>
      </c>
      <c r="C273" s="111" t="str">
        <f t="shared" si="32"/>
        <v>v</v>
      </c>
      <c r="D273" s="111">
        <v>100</v>
      </c>
      <c r="E273" s="15" t="str">
        <f>IF(B273="","",CONCATENATE(VLOOKUP(B273,'Group Check'!$B:$D,2,FALSE)," v ",VLOOKUP(D273,'Group Check'!$B:$D,2,FALSE)," in Group ",VLOOKUP(B273,'Group Check'!$B:$E,4,FALSE)))</f>
        <v>Lee Beng Hua (May) (Singapore ) &amp; Chiu Pok Man (Singapore ) v Cindy Royet  (France) &amp; Maxime Faure  (France) in Group MXP 4</v>
      </c>
      <c r="F273" s="15" t="str">
        <f t="shared" si="28"/>
        <v>Wednesday 24th April 2024 @ Session 1 - 8:30am - 10:15am on Rink 3</v>
      </c>
      <c r="H273" s="15" t="str">
        <f t="shared" si="29"/>
        <v>Wednesday 24th April 2024</v>
      </c>
      <c r="I273" s="134" t="str">
        <f t="shared" si="30"/>
        <v>Session 1 - 8:30am - 10:15am</v>
      </c>
      <c r="J273" s="111">
        <f t="shared" si="31"/>
        <v>3</v>
      </c>
      <c r="M273" s="111"/>
      <c r="N273" s="111"/>
      <c r="O273" s="111"/>
      <c r="P273" s="111"/>
      <c r="Q273" s="111"/>
      <c r="R273" s="111"/>
      <c r="S273" s="111"/>
      <c r="U273" s="111"/>
      <c r="V273" s="111"/>
      <c r="W273" s="111"/>
      <c r="X273" s="111"/>
      <c r="Z273" s="111"/>
      <c r="AA273" s="111"/>
      <c r="AB273" s="111"/>
      <c r="AC273" s="111"/>
    </row>
    <row r="274" spans="1:29">
      <c r="A274" s="111" t="str">
        <f>IF(B274="","",CONCATENATE("GROUP MS 1 / ",SUM(COUNTIF(A$3:A273,"GROUP MS 1*"),1)))</f>
        <v/>
      </c>
      <c r="C274" s="111" t="str">
        <f t="shared" si="32"/>
        <v/>
      </c>
      <c r="E274" s="15" t="str">
        <f>IF(B274="","",CONCATENATE(VLOOKUP(B274,'Group Check'!$B:$D,2,FALSE)," v ",VLOOKUP(D274,'Group Check'!$B:$D,2,FALSE)," in Group ",VLOOKUP(B274,'Group Check'!$B:$E,4,FALSE)))</f>
        <v/>
      </c>
      <c r="F274" s="15" t="str">
        <f t="shared" si="28"/>
        <v/>
      </c>
      <c r="H274" s="15" t="str">
        <f t="shared" si="29"/>
        <v/>
      </c>
      <c r="I274" s="134" t="str">
        <f t="shared" si="30"/>
        <v/>
      </c>
      <c r="J274" s="111" t="str">
        <f t="shared" si="31"/>
        <v/>
      </c>
      <c r="M274" s="111"/>
      <c r="N274" s="111"/>
      <c r="O274" s="111"/>
      <c r="P274" s="111"/>
      <c r="Q274" s="111"/>
      <c r="R274" s="111"/>
      <c r="S274" s="111"/>
      <c r="U274" s="111"/>
      <c r="V274" s="111"/>
      <c r="W274" s="111"/>
      <c r="X274" s="111"/>
      <c r="Z274" s="111"/>
      <c r="AA274" s="111"/>
      <c r="AB274" s="111"/>
      <c r="AC274" s="111"/>
    </row>
    <row r="275" spans="1:29">
      <c r="A275" s="111" t="str">
        <f>IF(B275="","",CONCATENATE("GROUP MXP 4 / ",SUM(COUNTIF(A$3:A274,"GROUP MXP 4*"),1)))</f>
        <v>GROUP MXP 4 / 10</v>
      </c>
      <c r="B275" s="111">
        <v>102</v>
      </c>
      <c r="C275" s="111" t="str">
        <f t="shared" si="32"/>
        <v>v</v>
      </c>
      <c r="D275" s="111">
        <v>101</v>
      </c>
      <c r="E275" s="15" t="str">
        <f>IF(B275="","",CONCATENATE(VLOOKUP(B275,'Group Check'!$B:$D,2,FALSE)," v ",VLOOKUP(D275,'Group Check'!$B:$D,2,FALSE)," in Group ",VLOOKUP(B275,'Group Check'!$B:$E,4,FALSE)))</f>
        <v>Tayla Bruce (New Zealand) &amp; Shannon McIlroy (New Zealand) v Mary Thompson (USA) &amp; Loren Dion (USA) in Group MXP 4</v>
      </c>
      <c r="F275" s="15" t="str">
        <f t="shared" si="28"/>
        <v>Monday 22nd April 2024 @ Session 1 - 8:30am - 10:15am on Rink 3</v>
      </c>
      <c r="H275" s="15" t="str">
        <f t="shared" si="29"/>
        <v>Monday 22nd April 2024</v>
      </c>
      <c r="I275" s="134" t="str">
        <f t="shared" si="30"/>
        <v>Session 1 - 8:30am - 10:15am</v>
      </c>
      <c r="J275" s="111">
        <f t="shared" si="31"/>
        <v>3</v>
      </c>
      <c r="M275" s="111"/>
      <c r="N275" s="111"/>
      <c r="O275" s="111"/>
      <c r="P275" s="111"/>
      <c r="Q275" s="111"/>
      <c r="R275" s="111"/>
      <c r="S275" s="111"/>
      <c r="U275" s="111"/>
      <c r="V275" s="111"/>
      <c r="W275" s="111"/>
      <c r="X275" s="111"/>
      <c r="Z275" s="111"/>
      <c r="AA275" s="111"/>
      <c r="AB275" s="111"/>
      <c r="AC275" s="111"/>
    </row>
    <row r="276" spans="1:29">
      <c r="A276" s="111" t="str">
        <f>IF(B276="","",CONCATENATE("GROUP MXP 4 / ",SUM(COUNTIF(A$3:A275,"GROUP MXP 4*"),1)))</f>
        <v>GROUP MXP 4 / 11</v>
      </c>
      <c r="B276" s="111">
        <v>101</v>
      </c>
      <c r="C276" s="111" t="str">
        <f t="shared" si="32"/>
        <v>v</v>
      </c>
      <c r="D276" s="111">
        <v>103</v>
      </c>
      <c r="E276" s="15" t="str">
        <f>IF(B276="","",CONCATENATE(VLOOKUP(B276,'Group Check'!$B:$D,2,FALSE)," v ",VLOOKUP(D276,'Group Check'!$B:$D,2,FALSE)," in Group ",VLOOKUP(B276,'Group Check'!$B:$E,4,FALSE)))</f>
        <v>Mary Thompson (USA) &amp; Loren Dion (USA) v Rebecca McMillan (England ) &amp; Harry Goodwin (England ) in Group MXP 4</v>
      </c>
      <c r="F276" s="15" t="str">
        <f t="shared" si="28"/>
        <v>Wednesday 24th April 2024 @ Session 1 - 8:30am - 10:15am on Rink 1</v>
      </c>
      <c r="H276" s="15" t="str">
        <f t="shared" si="29"/>
        <v>Wednesday 24th April 2024</v>
      </c>
      <c r="I276" s="134" t="str">
        <f t="shared" si="30"/>
        <v>Session 1 - 8:30am - 10:15am</v>
      </c>
      <c r="J276" s="111">
        <f t="shared" si="31"/>
        <v>1</v>
      </c>
      <c r="M276" s="111"/>
      <c r="N276" s="111"/>
      <c r="O276" s="111"/>
      <c r="P276" s="111"/>
      <c r="Q276" s="111"/>
      <c r="R276" s="111"/>
      <c r="S276" s="111"/>
      <c r="U276" s="111"/>
      <c r="V276" s="111"/>
      <c r="W276" s="111"/>
      <c r="X276" s="111"/>
      <c r="Z276" s="111"/>
      <c r="AA276" s="111"/>
      <c r="AB276" s="111"/>
      <c r="AC276" s="111"/>
    </row>
    <row r="277" spans="1:29">
      <c r="A277" s="111" t="str">
        <f>IF(B277="","",CONCATENATE("GROUP MXP 4 / ",SUM(COUNTIF(A$3:A276,"GROUP MXP 4*"),1)))</f>
        <v>GROUP MXP 4 / 12</v>
      </c>
      <c r="B277" s="111">
        <v>104</v>
      </c>
      <c r="C277" s="111" t="str">
        <f t="shared" si="32"/>
        <v>v</v>
      </c>
      <c r="D277" s="111">
        <v>101</v>
      </c>
      <c r="E277" s="15" t="str">
        <f>IF(B277="","",CONCATENATE(VLOOKUP(B277,'Group Check'!$B:$D,2,FALSE)," v ",VLOOKUP(D277,'Group Check'!$B:$D,2,FALSE)," in Group ",VLOOKUP(B277,'Group Check'!$B:$E,4,FALSE)))</f>
        <v>Lee Beng Hua (May) (Singapore ) &amp; Chiu Pok Man (Singapore ) v Mary Thompson (USA) &amp; Loren Dion (USA) in Group MXP 4</v>
      </c>
      <c r="F277" s="15" t="str">
        <f t="shared" si="28"/>
        <v>Tuesday 23rd April 2024 @ Session 2 - 10.15am- 12:00pm on Rink 4</v>
      </c>
      <c r="H277" s="15" t="str">
        <f t="shared" si="29"/>
        <v>Tuesday 23rd April 2024</v>
      </c>
      <c r="I277" s="134" t="str">
        <f t="shared" si="30"/>
        <v>Session 2 - 10.15am- 12:00pm</v>
      </c>
      <c r="J277" s="111">
        <f t="shared" si="31"/>
        <v>4</v>
      </c>
      <c r="M277" s="111"/>
      <c r="N277" s="111"/>
      <c r="O277" s="111"/>
      <c r="P277" s="111"/>
      <c r="Q277" s="111"/>
      <c r="R277" s="111"/>
      <c r="S277" s="111"/>
      <c r="U277" s="111"/>
      <c r="V277" s="111"/>
      <c r="W277" s="111"/>
      <c r="X277" s="111"/>
      <c r="Z277" s="111"/>
      <c r="AA277" s="111"/>
      <c r="AB277" s="111"/>
      <c r="AC277" s="111"/>
    </row>
    <row r="278" spans="1:29">
      <c r="A278" s="111" t="str">
        <f>IF(B278="","",CONCATENATE("GROUP MS 1 / ",SUM(COUNTIF(A$3:A277,"GROUP MS 1*"),1)))</f>
        <v/>
      </c>
      <c r="C278" s="111" t="str">
        <f t="shared" si="32"/>
        <v/>
      </c>
      <c r="E278" s="15" t="str">
        <f>IF(B278="","",CONCATENATE(VLOOKUP(B278,'Group Check'!$B:$D,2,FALSE)," v ",VLOOKUP(D278,'Group Check'!$B:$D,2,FALSE)," in Group ",VLOOKUP(B278,'Group Check'!$B:$E,4,FALSE)))</f>
        <v/>
      </c>
      <c r="F278" s="15" t="str">
        <f t="shared" si="28"/>
        <v/>
      </c>
      <c r="H278" s="15" t="str">
        <f t="shared" si="29"/>
        <v/>
      </c>
      <c r="I278" s="134" t="str">
        <f t="shared" si="30"/>
        <v/>
      </c>
      <c r="J278" s="111" t="str">
        <f t="shared" si="31"/>
        <v/>
      </c>
      <c r="M278" s="111"/>
      <c r="N278" s="111"/>
      <c r="O278" s="111"/>
      <c r="P278" s="111"/>
      <c r="Q278" s="111"/>
      <c r="R278" s="111"/>
      <c r="S278" s="111"/>
      <c r="U278" s="111"/>
      <c r="V278" s="111"/>
      <c r="W278" s="111"/>
      <c r="X278" s="111"/>
      <c r="Z278" s="111"/>
      <c r="AA278" s="111"/>
      <c r="AB278" s="111"/>
      <c r="AC278" s="111"/>
    </row>
    <row r="279" spans="1:29">
      <c r="A279" s="111" t="str">
        <f>IF(B279="","",CONCATENATE("GROUP MXP 4 / ",SUM(COUNTIF(A$3:A278,"GROUP MXP 4*"),1)))</f>
        <v>GROUP MXP 4 / 13</v>
      </c>
      <c r="B279" s="111">
        <v>102</v>
      </c>
      <c r="C279" s="111" t="str">
        <f t="shared" si="32"/>
        <v>v</v>
      </c>
      <c r="D279" s="111">
        <v>103</v>
      </c>
      <c r="E279" s="15" t="str">
        <f>IF(B279="","",CONCATENATE(VLOOKUP(B279,'Group Check'!$B:$D,2,FALSE)," v ",VLOOKUP(D279,'Group Check'!$B:$D,2,FALSE)," in Group ",VLOOKUP(B279,'Group Check'!$B:$E,4,FALSE)))</f>
        <v>Tayla Bruce (New Zealand) &amp; Shannon McIlroy (New Zealand) v Rebecca McMillan (England ) &amp; Harry Goodwin (England ) in Group MXP 4</v>
      </c>
      <c r="F279" s="15" t="str">
        <f t="shared" si="28"/>
        <v>Tuesday 23rd April 2024 @ Session 1 - 8:30am - 10:15am on Rink 2</v>
      </c>
      <c r="H279" s="15" t="str">
        <f t="shared" si="29"/>
        <v>Tuesday 23rd April 2024</v>
      </c>
      <c r="I279" s="134" t="str">
        <f t="shared" si="30"/>
        <v>Session 1 - 8:30am - 10:15am</v>
      </c>
      <c r="J279" s="111">
        <f t="shared" si="31"/>
        <v>2</v>
      </c>
      <c r="M279" s="111"/>
      <c r="N279" s="111"/>
      <c r="O279" s="111"/>
      <c r="P279" s="111"/>
      <c r="Q279" s="111"/>
      <c r="R279" s="111"/>
      <c r="S279" s="111"/>
      <c r="U279" s="111"/>
      <c r="V279" s="111"/>
      <c r="W279" s="111"/>
      <c r="X279" s="111"/>
      <c r="Z279" s="111"/>
      <c r="AA279" s="111"/>
      <c r="AB279" s="111"/>
      <c r="AC279" s="111"/>
    </row>
    <row r="280" spans="1:29">
      <c r="A280" s="111" t="str">
        <f>IF(B280="","",CONCATENATE("GROUP MXP 4 / ",SUM(COUNTIF(A$3:A279,"GROUP MXP 4*"),1)))</f>
        <v>GROUP MXP 4 / 14</v>
      </c>
      <c r="B280" s="111">
        <v>102</v>
      </c>
      <c r="C280" s="111" t="str">
        <f t="shared" si="32"/>
        <v>v</v>
      </c>
      <c r="D280" s="111">
        <v>104</v>
      </c>
      <c r="E280" s="15" t="str">
        <f>IF(B280="","",CONCATENATE(VLOOKUP(B280,'Group Check'!$B:$D,2,FALSE)," v ",VLOOKUP(D280,'Group Check'!$B:$D,2,FALSE)," in Group ",VLOOKUP(B280,'Group Check'!$B:$E,4,FALSE)))</f>
        <v>Tayla Bruce (New Zealand) &amp; Shannon McIlroy (New Zealand) v Lee Beng Hua (May) (Singapore ) &amp; Chiu Pok Man (Singapore ) in Group MXP 4</v>
      </c>
      <c r="F280" s="15" t="str">
        <f t="shared" si="28"/>
        <v>Sunday 21st April 2024 @ Session 2 - 10.15am- 12:00pm on Rink 6</v>
      </c>
      <c r="H280" s="15" t="str">
        <f t="shared" si="29"/>
        <v>Sunday 21st April 2024</v>
      </c>
      <c r="I280" s="134" t="str">
        <f t="shared" si="30"/>
        <v>Session 2 - 10.15am- 12:00pm</v>
      </c>
      <c r="J280" s="111">
        <f t="shared" si="31"/>
        <v>6</v>
      </c>
      <c r="M280" s="111"/>
      <c r="N280" s="111"/>
      <c r="O280" s="111"/>
      <c r="P280" s="111"/>
      <c r="Q280" s="111"/>
      <c r="R280" s="111"/>
      <c r="S280" s="111"/>
      <c r="U280" s="111"/>
      <c r="V280" s="111"/>
      <c r="W280" s="111"/>
      <c r="X280" s="111"/>
      <c r="Z280" s="111"/>
      <c r="AA280" s="111"/>
      <c r="AB280" s="111"/>
      <c r="AC280" s="111"/>
    </row>
    <row r="281" spans="1:29">
      <c r="A281" s="111" t="str">
        <f>IF(B281="","",CONCATENATE("GROUP MS 1 / ",SUM(COUNTIF(A$3:A280,"GROUP MS 1*"),1)))</f>
        <v/>
      </c>
      <c r="C281" s="111" t="str">
        <f t="shared" si="32"/>
        <v/>
      </c>
      <c r="E281" s="15" t="str">
        <f>IF(B281="","",CONCATENATE(VLOOKUP(B281,'Group Check'!$B:$D,2,FALSE)," v ",VLOOKUP(D281,'Group Check'!$B:$D,2,FALSE)," in Group ",VLOOKUP(B281,'Group Check'!$B:$E,4,FALSE)))</f>
        <v/>
      </c>
      <c r="F281" s="15" t="str">
        <f t="shared" si="28"/>
        <v/>
      </c>
      <c r="H281" s="15" t="str">
        <f t="shared" si="29"/>
        <v/>
      </c>
      <c r="I281" s="134" t="str">
        <f t="shared" si="30"/>
        <v/>
      </c>
      <c r="J281" s="111" t="str">
        <f t="shared" si="31"/>
        <v/>
      </c>
      <c r="M281" s="111"/>
      <c r="N281" s="111"/>
      <c r="O281" s="111"/>
      <c r="P281" s="111"/>
      <c r="Q281" s="111"/>
      <c r="R281" s="111"/>
      <c r="S281" s="111"/>
      <c r="U281" s="111"/>
      <c r="V281" s="111"/>
      <c r="W281" s="111"/>
      <c r="X281" s="111"/>
      <c r="Z281" s="111"/>
      <c r="AA281" s="111"/>
      <c r="AB281" s="111"/>
      <c r="AC281" s="111"/>
    </row>
    <row r="282" spans="1:29">
      <c r="A282" s="111" t="str">
        <f>IF(B282="","",CONCATENATE("GROUP MXP 4 / ",SUM(COUNTIF(A$3:A281,"GROUP MXP 4*"),1)))</f>
        <v>GROUP MXP 4 / 15</v>
      </c>
      <c r="B282" s="111">
        <v>104</v>
      </c>
      <c r="C282" s="111" t="str">
        <f t="shared" si="32"/>
        <v>v</v>
      </c>
      <c r="D282" s="111">
        <v>103</v>
      </c>
      <c r="E282" s="15" t="str">
        <f>IF(B282="","",CONCATENATE(VLOOKUP(B282,'Group Check'!$B:$D,2,FALSE)," v ",VLOOKUP(D282,'Group Check'!$B:$D,2,FALSE)," in Group ",VLOOKUP(B282,'Group Check'!$B:$E,4,FALSE)))</f>
        <v>Lee Beng Hua (May) (Singapore ) &amp; Chiu Pok Man (Singapore ) v Rebecca McMillan (England ) &amp; Harry Goodwin (England ) in Group MXP 4</v>
      </c>
      <c r="F282" s="15" t="str">
        <f t="shared" ref="F282:F303" si="33">IF(E282="","",CONCATENATE(TEXT(H282,"dd/mm/yyyy")," @ ",TEXT(I282,"h:mm (am/pm)")," on Rink ",J282))</f>
        <v>Thursday 25th April 2024 @ Session 2 - 10.15am- 12:00pm on Rink 5</v>
      </c>
      <c r="H282" s="15" t="str">
        <f t="shared" ref="H282:H303" si="34">IF(E282="","",VLOOKUP(A282,Timings_Sheet,4,FALSE))</f>
        <v>Thursday 25th April 2024</v>
      </c>
      <c r="I282" s="134" t="str">
        <f t="shared" ref="I282:I303" si="35">IF(E282="","",VLOOKUP(A282,Timings_Sheet,5,FALSE))</f>
        <v>Session 2 - 10.15am- 12:00pm</v>
      </c>
      <c r="J282" s="111">
        <f t="shared" ref="J282:J303" si="36">IF(E282="","",VLOOKUP(A282,Timings_Sheet,6,FALSE))</f>
        <v>5</v>
      </c>
      <c r="M282" s="111"/>
      <c r="N282" s="111"/>
      <c r="O282" s="111"/>
      <c r="P282" s="111"/>
      <c r="Q282" s="111"/>
      <c r="R282" s="111"/>
      <c r="S282" s="111"/>
      <c r="U282" s="111"/>
      <c r="V282" s="111"/>
      <c r="W282" s="111"/>
      <c r="X282" s="111"/>
      <c r="Z282" s="111"/>
      <c r="AA282" s="111"/>
      <c r="AB282" s="111"/>
      <c r="AC282" s="111"/>
    </row>
    <row r="283" spans="1:29">
      <c r="A283" s="111" t="str">
        <f>IF(B283="","",CONCATENATE("GROUP MS 1 / ",SUM(COUNTIF(A$3:A282,"GROUP MS 1*"),1)))</f>
        <v/>
      </c>
      <c r="C283" s="111" t="str">
        <f t="shared" si="32"/>
        <v/>
      </c>
      <c r="E283" s="15" t="str">
        <f>IF(B283="","",CONCATENATE(VLOOKUP(B283,'Group Check'!$B:$D,2,FALSE)," v ",VLOOKUP(D283,'Group Check'!$B:$D,2,FALSE)," in Group ",VLOOKUP(B283,'Group Check'!$B:$E,4,FALSE)))</f>
        <v/>
      </c>
      <c r="F283" s="15" t="str">
        <f t="shared" si="33"/>
        <v/>
      </c>
      <c r="H283" s="15" t="str">
        <f t="shared" si="34"/>
        <v/>
      </c>
      <c r="I283" s="134" t="str">
        <f t="shared" si="35"/>
        <v/>
      </c>
      <c r="J283" s="111" t="str">
        <f t="shared" si="36"/>
        <v/>
      </c>
      <c r="M283" s="111"/>
      <c r="N283" s="111"/>
      <c r="O283" s="111"/>
      <c r="P283" s="111"/>
      <c r="Q283" s="111"/>
      <c r="R283" s="111"/>
      <c r="S283" s="111"/>
      <c r="U283" s="111"/>
      <c r="V283" s="111"/>
      <c r="W283" s="111"/>
      <c r="X283" s="111"/>
      <c r="Z283" s="111"/>
      <c r="AA283" s="111"/>
      <c r="AB283" s="111"/>
      <c r="AC283" s="111"/>
    </row>
    <row r="284" spans="1:29">
      <c r="A284" s="111" t="str">
        <f>IF(B284="","",CONCATENATE("GROUP MXP 5 / ",SUM(COUNTIF(A$3:A283,"GROUP MXP 5*"),1)))</f>
        <v>GROUP MXP 5 / 1</v>
      </c>
      <c r="B284" s="111">
        <v>105</v>
      </c>
      <c r="C284" s="111" t="str">
        <f t="shared" si="32"/>
        <v>v</v>
      </c>
      <c r="D284" s="111">
        <v>106</v>
      </c>
      <c r="E284" s="15" t="str">
        <f>IF(B284="","",CONCATENATE(VLOOKUP(B284,'Group Check'!$B:$D,2,FALSE)," v ",VLOOKUP(D284,'Group Check'!$B:$D,2,FALSE)," in Group ",VLOOKUP(B284,'Group Check'!$B:$E,4,FALSE)))</f>
        <v>Rosemary Ogier (Guernsey ) &amp; Jason Greenslade (Guernsey ) v Keiko Kurohara (Japan ) &amp; Hisaharu Satou (Japan ) in Group MXP 5</v>
      </c>
      <c r="F284" s="15" t="str">
        <f t="shared" si="33"/>
        <v>Tuesday 23rd April 2024 @ Session 1 - 8:30am - 10:15am on Rink 1</v>
      </c>
      <c r="H284" s="15" t="str">
        <f t="shared" si="34"/>
        <v>Tuesday 23rd April 2024</v>
      </c>
      <c r="I284" s="134" t="str">
        <f t="shared" si="35"/>
        <v>Session 1 - 8:30am - 10:15am</v>
      </c>
      <c r="J284" s="111">
        <f t="shared" si="36"/>
        <v>1</v>
      </c>
      <c r="M284" s="111"/>
      <c r="N284" s="111"/>
      <c r="O284" s="111"/>
      <c r="P284" s="111"/>
      <c r="Q284" s="111"/>
      <c r="R284" s="111"/>
      <c r="S284" s="111"/>
      <c r="U284" s="111"/>
      <c r="V284" s="111"/>
      <c r="W284" s="111"/>
      <c r="X284" s="111"/>
      <c r="Z284" s="111"/>
      <c r="AA284" s="111"/>
      <c r="AB284" s="111"/>
      <c r="AC284" s="111"/>
    </row>
    <row r="285" spans="1:29">
      <c r="A285" s="111" t="str">
        <f>IF(B285="","",CONCATENATE("GROUP MXP 5 / ",SUM(COUNTIF(A$3:A284,"GROUP MXP 5*"),1)))</f>
        <v>GROUP MXP 5 / 2</v>
      </c>
      <c r="B285" s="111">
        <v>107</v>
      </c>
      <c r="C285" s="111" t="str">
        <f t="shared" si="32"/>
        <v>v</v>
      </c>
      <c r="D285" s="111">
        <v>105</v>
      </c>
      <c r="E285" s="15" t="str">
        <f>IF(B285="","",CONCATENATE(VLOOKUP(B285,'Group Check'!$B:$D,2,FALSE)," v ",VLOOKUP(D285,'Group Check'!$B:$D,2,FALSE)," in Group ",VLOOKUP(B285,'Group Check'!$B:$E,4,FALSE)))</f>
        <v>Esme Haley (South Africa ) &amp; Jason Lee Evans (South Africa ) v Rosemary Ogier (Guernsey ) &amp; Jason Greenslade (Guernsey ) in Group MXP 5</v>
      </c>
      <c r="F285" s="15" t="str">
        <f t="shared" si="33"/>
        <v>Thursday 25th April 2024 @ Session 1 - 8:30am - 10:15am on Rink 5</v>
      </c>
      <c r="H285" s="15" t="str">
        <f t="shared" si="34"/>
        <v>Thursday 25th April 2024</v>
      </c>
      <c r="I285" s="134" t="str">
        <f t="shared" si="35"/>
        <v>Session 1 - 8:30am - 10:15am</v>
      </c>
      <c r="J285" s="111">
        <f t="shared" si="36"/>
        <v>5</v>
      </c>
      <c r="M285" s="111"/>
      <c r="N285" s="111"/>
      <c r="O285" s="111"/>
      <c r="P285" s="111"/>
      <c r="Q285" s="111"/>
      <c r="R285" s="111"/>
      <c r="S285" s="111"/>
      <c r="U285" s="111"/>
      <c r="V285" s="111"/>
      <c r="W285" s="111"/>
      <c r="X285" s="111"/>
      <c r="Z285" s="111"/>
      <c r="AA285" s="111"/>
      <c r="AB285" s="111"/>
      <c r="AC285" s="111"/>
    </row>
    <row r="286" spans="1:29">
      <c r="A286" s="111" t="str">
        <f>IF(B286="","",CONCATENATE("GROUP MXP 5 / ",SUM(COUNTIF(A$3:A285,"GROUP MXP 5*"),1)))</f>
        <v>GROUP MXP 5 / 3</v>
      </c>
      <c r="B286" s="111">
        <v>105</v>
      </c>
      <c r="C286" s="111" t="str">
        <f t="shared" si="32"/>
        <v>v</v>
      </c>
      <c r="D286" s="111">
        <v>108</v>
      </c>
      <c r="E286" s="15" t="str">
        <f>IF(B286="","",CONCATENATE(VLOOKUP(B286,'Group Check'!$B:$D,2,FALSE)," v ",VLOOKUP(D286,'Group Check'!$B:$D,2,FALSE)," in Group ",VLOOKUP(B286,'Group Check'!$B:$E,4,FALSE)))</f>
        <v>Rosemary Ogier (Guernsey ) &amp; Jason Greenslade (Guernsey ) v Lisa Bonsor (Spain) &amp; Peter Bonsor (Spain) in Group MXP 5</v>
      </c>
      <c r="F286" s="15" t="str">
        <f t="shared" si="33"/>
        <v>Wednesday 24th April 2024 @ Session 2 - 10.15am- 12:00pm on Rink 3</v>
      </c>
      <c r="H286" s="15" t="str">
        <f t="shared" si="34"/>
        <v>Wednesday 24th April 2024</v>
      </c>
      <c r="I286" s="134" t="str">
        <f t="shared" si="35"/>
        <v>Session 2 - 10.15am- 12:00pm</v>
      </c>
      <c r="J286" s="111">
        <f t="shared" si="36"/>
        <v>3</v>
      </c>
      <c r="M286" s="111"/>
      <c r="N286" s="111"/>
      <c r="O286" s="111"/>
      <c r="P286" s="111"/>
      <c r="Q286" s="111"/>
      <c r="R286" s="111"/>
      <c r="S286" s="111"/>
      <c r="U286" s="111"/>
      <c r="V286" s="111"/>
      <c r="W286" s="111"/>
      <c r="X286" s="111"/>
      <c r="Z286" s="111"/>
      <c r="AA286" s="111"/>
      <c r="AB286" s="111"/>
      <c r="AC286" s="111"/>
    </row>
    <row r="287" spans="1:29">
      <c r="A287" s="111" t="str">
        <f>IF(B287="","",CONCATENATE("GROUP MXP 5 / ",SUM(COUNTIF(A$3:A286,"GROUP MXP 5*"),1)))</f>
        <v>GROUP MXP 5 / 4</v>
      </c>
      <c r="B287" s="111">
        <v>105</v>
      </c>
      <c r="C287" s="111" t="str">
        <f t="shared" si="32"/>
        <v>v</v>
      </c>
      <c r="D287" s="111">
        <v>109</v>
      </c>
      <c r="E287" s="15" t="str">
        <f>IF(B287="","",CONCATENATE(VLOOKUP(B287,'Group Check'!$B:$D,2,FALSE)," v ",VLOOKUP(D287,'Group Check'!$B:$D,2,FALSE)," in Group ",VLOOKUP(B287,'Group Check'!$B:$E,4,FALSE)))</f>
        <v>Rosemary Ogier (Guernsey ) &amp; Jason Greenslade (Guernsey ) v Julie Forrest (Defending Champion) &amp; Michael Stepney (Scotland) in Group MXP 5</v>
      </c>
      <c r="F287" s="15" t="str">
        <f t="shared" si="33"/>
        <v>Sunday 21st April 2024 @ Session 1 - 8:30am - 10:15am on Rink 5</v>
      </c>
      <c r="H287" s="15" t="str">
        <f t="shared" si="34"/>
        <v>Sunday 21st April 2024</v>
      </c>
      <c r="I287" s="134" t="str">
        <f t="shared" si="35"/>
        <v>Session 1 - 8:30am - 10:15am</v>
      </c>
      <c r="J287" s="111">
        <f t="shared" si="36"/>
        <v>5</v>
      </c>
      <c r="M287" s="111"/>
      <c r="N287" s="111"/>
      <c r="O287" s="111"/>
      <c r="P287" s="111"/>
      <c r="Q287" s="111"/>
      <c r="R287" s="111"/>
      <c r="S287" s="111"/>
      <c r="U287" s="111"/>
      <c r="V287" s="111"/>
      <c r="W287" s="111"/>
      <c r="X287" s="111"/>
      <c r="Z287" s="111"/>
      <c r="AA287" s="111"/>
      <c r="AB287" s="111"/>
      <c r="AC287" s="111"/>
    </row>
    <row r="288" spans="1:29">
      <c r="A288" s="111" t="str">
        <f>IF(B288="","",CONCATENATE("GROUP MXP 5 / ",SUM(COUNTIF(A$3:A287,"GROUP MXP 5*"),1)))</f>
        <v>GROUP MXP 5 / 5</v>
      </c>
      <c r="B288" s="111">
        <v>105</v>
      </c>
      <c r="C288" s="111" t="str">
        <f t="shared" si="32"/>
        <v>v</v>
      </c>
      <c r="D288" s="111">
        <v>110</v>
      </c>
      <c r="E288" s="15" t="str">
        <f>IF(B288="","",CONCATENATE(VLOOKUP(B288,'Group Check'!$B:$D,2,FALSE)," v ",VLOOKUP(D288,'Group Check'!$B:$D,2,FALSE)," in Group ",VLOOKUP(B288,'Group Check'!$B:$E,4,FALSE)))</f>
        <v>Rosemary Ogier (Guernsey ) &amp; Jason Greenslade (Guernsey ) v Rahsan Akar (Turkiye) &amp; Ozkan Akar (Turkiye) in Group MXP 5</v>
      </c>
      <c r="F288" s="15" t="str">
        <f t="shared" si="33"/>
        <v>Monday 22nd April 2024 @ Session 3 - 12.00pm- 1:45pm on Rink 4</v>
      </c>
      <c r="H288" s="15" t="str">
        <f t="shared" si="34"/>
        <v>Monday 22nd April 2024</v>
      </c>
      <c r="I288" s="134" t="str">
        <f t="shared" si="35"/>
        <v>Session 3 - 12.00pm- 1:45pm</v>
      </c>
      <c r="J288" s="111">
        <f t="shared" si="36"/>
        <v>4</v>
      </c>
      <c r="M288" s="111"/>
      <c r="N288" s="111"/>
      <c r="O288" s="111"/>
      <c r="P288" s="111"/>
      <c r="Q288" s="111"/>
      <c r="R288" s="111"/>
      <c r="S288" s="111"/>
      <c r="U288" s="111"/>
      <c r="V288" s="111"/>
      <c r="W288" s="111"/>
      <c r="X288" s="111"/>
      <c r="Z288" s="111"/>
      <c r="AA288" s="111"/>
      <c r="AB288" s="111"/>
      <c r="AC288" s="111"/>
    </row>
    <row r="289" spans="1:29">
      <c r="A289" s="111" t="str">
        <f>IF(B289="","",CONCATENATE("GROUP MS 1 / ",SUM(COUNTIF(A$3:A288,"GROUP MS 1*"),1)))</f>
        <v/>
      </c>
      <c r="C289" s="111" t="str">
        <f t="shared" si="32"/>
        <v/>
      </c>
      <c r="E289" s="15" t="str">
        <f>IF(B289="","",CONCATENATE(VLOOKUP(B289,'Group Check'!$B:$D,2,FALSE)," v ",VLOOKUP(D289,'Group Check'!$B:$D,2,FALSE)," in Group ",VLOOKUP(B289,'Group Check'!$B:$E,4,FALSE)))</f>
        <v/>
      </c>
      <c r="F289" s="15" t="str">
        <f t="shared" si="33"/>
        <v/>
      </c>
      <c r="H289" s="15" t="str">
        <f t="shared" si="34"/>
        <v/>
      </c>
      <c r="I289" s="134" t="str">
        <f t="shared" si="35"/>
        <v/>
      </c>
      <c r="J289" s="111" t="str">
        <f t="shared" si="36"/>
        <v/>
      </c>
      <c r="M289" s="111"/>
      <c r="N289" s="111"/>
      <c r="O289" s="111"/>
      <c r="P289" s="111"/>
      <c r="Q289" s="111"/>
      <c r="R289" s="111"/>
      <c r="S289" s="111"/>
      <c r="U289" s="111"/>
      <c r="V289" s="111"/>
      <c r="W289" s="111"/>
      <c r="X289" s="111"/>
      <c r="Z289" s="111"/>
      <c r="AA289" s="111"/>
      <c r="AB289" s="111"/>
      <c r="AC289" s="111"/>
    </row>
    <row r="290" spans="1:29">
      <c r="A290" s="111" t="str">
        <f>IF(B290="","",CONCATENATE("GROUP MXP 5 / ",SUM(COUNTIF(A$3:A289,"GROUP MXP 5*"),1)))</f>
        <v>GROUP MXP 5 / 6</v>
      </c>
      <c r="B290" s="111">
        <v>106</v>
      </c>
      <c r="C290" s="111" t="str">
        <f t="shared" si="32"/>
        <v>v</v>
      </c>
      <c r="D290" s="111">
        <v>107</v>
      </c>
      <c r="E290" s="15" t="str">
        <f>IF(B290="","",CONCATENATE(VLOOKUP(B290,'Group Check'!$B:$D,2,FALSE)," v ",VLOOKUP(D290,'Group Check'!$B:$D,2,FALSE)," in Group ",VLOOKUP(B290,'Group Check'!$B:$E,4,FALSE)))</f>
        <v>Keiko Kurohara (Japan ) &amp; Hisaharu Satou (Japan ) v Esme Haley (South Africa ) &amp; Jason Lee Evans (South Africa ) in Group MXP 5</v>
      </c>
      <c r="F290" s="15" t="str">
        <f t="shared" si="33"/>
        <v>Sunday 21st April 2024 @ Session 1 - 8:30am - 10:15am on Rink 6</v>
      </c>
      <c r="H290" s="15" t="str">
        <f t="shared" si="34"/>
        <v>Sunday 21st April 2024</v>
      </c>
      <c r="I290" s="134" t="str">
        <f t="shared" si="35"/>
        <v>Session 1 - 8:30am - 10:15am</v>
      </c>
      <c r="J290" s="111">
        <f t="shared" si="36"/>
        <v>6</v>
      </c>
      <c r="M290" s="111"/>
      <c r="N290" s="111"/>
      <c r="O290" s="111"/>
      <c r="P290" s="111"/>
      <c r="Q290" s="111"/>
      <c r="R290" s="111"/>
      <c r="S290" s="111"/>
      <c r="U290" s="111"/>
      <c r="V290" s="111"/>
      <c r="W290" s="111"/>
      <c r="X290" s="111"/>
      <c r="Z290" s="111"/>
      <c r="AA290" s="111"/>
      <c r="AB290" s="111"/>
      <c r="AC290" s="111"/>
    </row>
    <row r="291" spans="1:29">
      <c r="A291" s="111" t="str">
        <f>IF(B291="","",CONCATENATE("GROUP MXP 5 / ",SUM(COUNTIF(A$3:A290,"GROUP MXP 5*"),1)))</f>
        <v>GROUP MXP 5 / 7</v>
      </c>
      <c r="B291" s="111">
        <v>106</v>
      </c>
      <c r="C291" s="111" t="str">
        <f t="shared" si="32"/>
        <v>v</v>
      </c>
      <c r="D291" s="111">
        <v>108</v>
      </c>
      <c r="E291" s="15" t="str">
        <f>IF(B291="","",CONCATENATE(VLOOKUP(B291,'Group Check'!$B:$D,2,FALSE)," v ",VLOOKUP(D291,'Group Check'!$B:$D,2,FALSE)," in Group ",VLOOKUP(B291,'Group Check'!$B:$E,4,FALSE)))</f>
        <v>Keiko Kurohara (Japan ) &amp; Hisaharu Satou (Japan ) v Lisa Bonsor (Spain) &amp; Peter Bonsor (Spain) in Group MXP 5</v>
      </c>
      <c r="F291" s="15" t="str">
        <f t="shared" si="33"/>
        <v>Thursday 25th April 2024 @ Session 1 - 8:30am - 10:15am on Rink 4</v>
      </c>
      <c r="H291" s="15" t="str">
        <f t="shared" si="34"/>
        <v>Thursday 25th April 2024</v>
      </c>
      <c r="I291" s="134" t="str">
        <f t="shared" si="35"/>
        <v>Session 1 - 8:30am - 10:15am</v>
      </c>
      <c r="J291" s="111">
        <f t="shared" si="36"/>
        <v>4</v>
      </c>
      <c r="M291" s="111"/>
      <c r="N291" s="111"/>
      <c r="O291" s="111"/>
      <c r="P291" s="111"/>
      <c r="Q291" s="111"/>
      <c r="R291" s="111"/>
      <c r="S291" s="111"/>
      <c r="U291" s="111"/>
      <c r="V291" s="111"/>
      <c r="W291" s="111"/>
      <c r="X291" s="111"/>
      <c r="Z291" s="111"/>
      <c r="AA291" s="111"/>
      <c r="AB291" s="111"/>
      <c r="AC291" s="111"/>
    </row>
    <row r="292" spans="1:29">
      <c r="A292" s="111" t="str">
        <f>IF(B292="","",CONCATENATE("GROUP MXP 5 / ",SUM(COUNTIF(A$3:A291,"GROUP MXP 5*"),1)))</f>
        <v>GROUP MXP 5 / 8</v>
      </c>
      <c r="B292" s="111">
        <v>106</v>
      </c>
      <c r="C292" s="111" t="str">
        <f t="shared" si="32"/>
        <v>v</v>
      </c>
      <c r="D292" s="111">
        <v>109</v>
      </c>
      <c r="E292" s="15" t="str">
        <f>IF(B292="","",CONCATENATE(VLOOKUP(B292,'Group Check'!$B:$D,2,FALSE)," v ",VLOOKUP(D292,'Group Check'!$B:$D,2,FALSE)," in Group ",VLOOKUP(B292,'Group Check'!$B:$E,4,FALSE)))</f>
        <v>Keiko Kurohara (Japan ) &amp; Hisaharu Satou (Japan ) v Julie Forrest (Defending Champion) &amp; Michael Stepney (Scotland) in Group MXP 5</v>
      </c>
      <c r="F292" s="15" t="str">
        <f t="shared" si="33"/>
        <v>Monday 22nd April 2024 @ Session 2 - 10.15am- 12:00pm on Rink 5</v>
      </c>
      <c r="H292" s="15" t="str">
        <f t="shared" si="34"/>
        <v>Monday 22nd April 2024</v>
      </c>
      <c r="I292" s="134" t="str">
        <f t="shared" si="35"/>
        <v>Session 2 - 10.15am- 12:00pm</v>
      </c>
      <c r="J292" s="111">
        <f t="shared" si="36"/>
        <v>5</v>
      </c>
      <c r="M292" s="111"/>
      <c r="N292" s="111"/>
      <c r="O292" s="111"/>
      <c r="P292" s="111"/>
      <c r="Q292" s="111"/>
      <c r="R292" s="111"/>
      <c r="S292" s="111"/>
      <c r="U292" s="111"/>
      <c r="V292" s="111"/>
      <c r="W292" s="111"/>
      <c r="X292" s="111"/>
      <c r="Z292" s="111"/>
      <c r="AA292" s="111"/>
      <c r="AB292" s="111"/>
      <c r="AC292" s="111"/>
    </row>
    <row r="293" spans="1:29">
      <c r="A293" s="111" t="str">
        <f>IF(B293="","",CONCATENATE("GROUP MXP 5 / ",SUM(COUNTIF(A$3:A292,"GROUP MXP 5*"),1)))</f>
        <v>GROUP MXP 5 / 9</v>
      </c>
      <c r="B293" s="111">
        <v>110</v>
      </c>
      <c r="C293" s="111" t="str">
        <f t="shared" si="32"/>
        <v>v</v>
      </c>
      <c r="D293" s="111">
        <v>106</v>
      </c>
      <c r="E293" s="15" t="str">
        <f>IF(B293="","",CONCATENATE(VLOOKUP(B293,'Group Check'!$B:$D,2,FALSE)," v ",VLOOKUP(D293,'Group Check'!$B:$D,2,FALSE)," in Group ",VLOOKUP(B293,'Group Check'!$B:$E,4,FALSE)))</f>
        <v>Rahsan Akar (Turkiye) &amp; Ozkan Akar (Turkiye) v Keiko Kurohara (Japan ) &amp; Hisaharu Satou (Japan ) in Group MXP 5</v>
      </c>
      <c r="F293" s="15" t="str">
        <f t="shared" si="33"/>
        <v>Wednesday 24th April 2024 @ Session 2 - 10.15am- 12:00pm on Rink 2</v>
      </c>
      <c r="H293" s="15" t="str">
        <f t="shared" si="34"/>
        <v>Wednesday 24th April 2024</v>
      </c>
      <c r="I293" s="134" t="str">
        <f t="shared" si="35"/>
        <v>Session 2 - 10.15am- 12:00pm</v>
      </c>
      <c r="J293" s="111">
        <f t="shared" si="36"/>
        <v>2</v>
      </c>
      <c r="M293" s="111"/>
      <c r="N293" s="111"/>
      <c r="O293" s="111"/>
      <c r="P293" s="111"/>
      <c r="Q293" s="111"/>
      <c r="R293" s="111"/>
      <c r="S293" s="111"/>
      <c r="U293" s="111"/>
      <c r="V293" s="111"/>
      <c r="W293" s="111"/>
      <c r="X293" s="111"/>
      <c r="Z293" s="111"/>
      <c r="AA293" s="111"/>
      <c r="AB293" s="111"/>
      <c r="AC293" s="111"/>
    </row>
    <row r="294" spans="1:29">
      <c r="A294" s="111" t="str">
        <f>IF(B294="","",CONCATENATE("GROUP MS 1 / ",SUM(COUNTIF(A$3:A293,"GROUP MS 1*"),1)))</f>
        <v/>
      </c>
      <c r="C294" s="111" t="str">
        <f t="shared" si="32"/>
        <v/>
      </c>
      <c r="E294" s="15" t="str">
        <f>IF(B294="","",CONCATENATE(VLOOKUP(B294,'Group Check'!$B:$D,2,FALSE)," v ",VLOOKUP(D294,'Group Check'!$B:$D,2,FALSE)," in Group ",VLOOKUP(B294,'Group Check'!$B:$E,4,FALSE)))</f>
        <v/>
      </c>
      <c r="F294" s="15" t="str">
        <f t="shared" si="33"/>
        <v/>
      </c>
      <c r="H294" s="15" t="str">
        <f t="shared" si="34"/>
        <v/>
      </c>
      <c r="I294" s="134" t="str">
        <f t="shared" si="35"/>
        <v/>
      </c>
      <c r="J294" s="111" t="str">
        <f t="shared" si="36"/>
        <v/>
      </c>
      <c r="M294" s="111"/>
      <c r="N294" s="111"/>
      <c r="O294" s="111"/>
      <c r="P294" s="111"/>
      <c r="Q294" s="111"/>
      <c r="R294" s="111"/>
      <c r="S294" s="111"/>
      <c r="U294" s="111"/>
      <c r="V294" s="111"/>
      <c r="W294" s="111"/>
      <c r="X294" s="111"/>
      <c r="Z294" s="111"/>
      <c r="AA294" s="111"/>
      <c r="AB294" s="111"/>
      <c r="AC294" s="111"/>
    </row>
    <row r="295" spans="1:29">
      <c r="A295" s="111" t="str">
        <f>IF(B295="","",CONCATENATE("GROUP MXP 5 / ",SUM(COUNTIF(A$3:A294,"GROUP MXP 5*"),1)))</f>
        <v>GROUP MXP 5 / 10</v>
      </c>
      <c r="B295" s="111">
        <v>108</v>
      </c>
      <c r="C295" s="111" t="str">
        <f t="shared" si="32"/>
        <v>v</v>
      </c>
      <c r="D295" s="111">
        <v>107</v>
      </c>
      <c r="E295" s="15" t="str">
        <f>IF(B295="","",CONCATENATE(VLOOKUP(B295,'Group Check'!$B:$D,2,FALSE)," v ",VLOOKUP(D295,'Group Check'!$B:$D,2,FALSE)," in Group ",VLOOKUP(B295,'Group Check'!$B:$E,4,FALSE)))</f>
        <v>Lisa Bonsor (Spain) &amp; Peter Bonsor (Spain) v Esme Haley (South Africa ) &amp; Jason Lee Evans (South Africa ) in Group MXP 5</v>
      </c>
      <c r="F295" s="15" t="str">
        <f t="shared" si="33"/>
        <v>Monday 22nd April 2024 @ Session 1 - 8:30am - 10:15am on Rink 6</v>
      </c>
      <c r="H295" s="15" t="str">
        <f t="shared" si="34"/>
        <v>Monday 22nd April 2024</v>
      </c>
      <c r="I295" s="134" t="str">
        <f t="shared" si="35"/>
        <v>Session 1 - 8:30am - 10:15am</v>
      </c>
      <c r="J295" s="111">
        <f t="shared" si="36"/>
        <v>6</v>
      </c>
      <c r="M295" s="111"/>
      <c r="N295" s="111"/>
      <c r="O295" s="111"/>
      <c r="P295" s="111"/>
      <c r="Q295" s="111"/>
      <c r="R295" s="111"/>
      <c r="S295" s="111"/>
      <c r="U295" s="111"/>
      <c r="V295" s="111"/>
      <c r="W295" s="111"/>
      <c r="X295" s="111"/>
      <c r="Z295" s="111"/>
      <c r="AA295" s="111"/>
      <c r="AB295" s="111"/>
      <c r="AC295" s="111"/>
    </row>
    <row r="296" spans="1:29">
      <c r="A296" s="111" t="str">
        <f>IF(B296="","",CONCATENATE("GROUP MXP 5 / ",SUM(COUNTIF(A$3:A295,"GROUP MXP 5*"),1)))</f>
        <v>GROUP MXP 5 / 11</v>
      </c>
      <c r="B296" s="111">
        <v>107</v>
      </c>
      <c r="C296" s="111" t="str">
        <f t="shared" si="32"/>
        <v>v</v>
      </c>
      <c r="D296" s="111">
        <v>109</v>
      </c>
      <c r="E296" s="15" t="str">
        <f>IF(B296="","",CONCATENATE(VLOOKUP(B296,'Group Check'!$B:$D,2,FALSE)," v ",VLOOKUP(D296,'Group Check'!$B:$D,2,FALSE)," in Group ",VLOOKUP(B296,'Group Check'!$B:$E,4,FALSE)))</f>
        <v>Esme Haley (South Africa ) &amp; Jason Lee Evans (South Africa ) v Julie Forrest (Defending Champion) &amp; Michael Stepney (Scotland) in Group MXP 5</v>
      </c>
      <c r="F296" s="15" t="str">
        <f t="shared" si="33"/>
        <v>Wednesday 24th April 2024 @ Session 3 - 12.00pm- 1:45pm on Rink 4</v>
      </c>
      <c r="H296" s="15" t="str">
        <f t="shared" si="34"/>
        <v>Wednesday 24th April 2024</v>
      </c>
      <c r="I296" s="134" t="str">
        <f t="shared" si="35"/>
        <v>Session 3 - 12.00pm- 1:45pm</v>
      </c>
      <c r="J296" s="111">
        <f t="shared" si="36"/>
        <v>4</v>
      </c>
      <c r="M296" s="111"/>
      <c r="N296" s="111"/>
      <c r="O296" s="111"/>
      <c r="P296" s="111"/>
      <c r="Q296" s="111"/>
      <c r="R296" s="111"/>
      <c r="S296" s="111"/>
      <c r="U296" s="111"/>
      <c r="V296" s="111"/>
      <c r="W296" s="111"/>
      <c r="X296" s="111"/>
      <c r="Z296" s="111"/>
      <c r="AA296" s="111"/>
      <c r="AB296" s="111"/>
      <c r="AC296" s="111"/>
    </row>
    <row r="297" spans="1:29">
      <c r="A297" s="111" t="str">
        <f>IF(B297="","",CONCATENATE("GROUP MXP 5 / ",SUM(COUNTIF(A$3:A296,"GROUP MXP 5*"),1)))</f>
        <v>GROUP MXP 5 / 12</v>
      </c>
      <c r="B297" s="111">
        <v>110</v>
      </c>
      <c r="C297" s="111" t="str">
        <f t="shared" si="32"/>
        <v>v</v>
      </c>
      <c r="D297" s="111">
        <v>107</v>
      </c>
      <c r="E297" s="15" t="str">
        <f>IF(B297="","",CONCATENATE(VLOOKUP(B297,'Group Check'!$B:$D,2,FALSE)," v ",VLOOKUP(D297,'Group Check'!$B:$D,2,FALSE)," in Group ",VLOOKUP(B297,'Group Check'!$B:$E,4,FALSE)))</f>
        <v>Rahsan Akar (Turkiye) &amp; Ozkan Akar (Turkiye) v Esme Haley (South Africa ) &amp; Jason Lee Evans (South Africa ) in Group MXP 5</v>
      </c>
      <c r="F297" s="15" t="str">
        <f t="shared" si="33"/>
        <v>Tuesday 23rd April 2024 @ Session 2 - 10.15am- 12:00pm on Rink 6</v>
      </c>
      <c r="H297" s="15" t="str">
        <f t="shared" si="34"/>
        <v>Tuesday 23rd April 2024</v>
      </c>
      <c r="I297" s="134" t="str">
        <f t="shared" si="35"/>
        <v>Session 2 - 10.15am- 12:00pm</v>
      </c>
      <c r="J297" s="111">
        <f t="shared" si="36"/>
        <v>6</v>
      </c>
      <c r="M297" s="111"/>
      <c r="N297" s="111"/>
      <c r="O297" s="111"/>
      <c r="P297" s="111"/>
      <c r="Q297" s="111"/>
      <c r="R297" s="111"/>
      <c r="S297" s="111"/>
      <c r="U297" s="111"/>
      <c r="V297" s="111"/>
      <c r="W297" s="111"/>
      <c r="X297" s="111"/>
      <c r="Z297" s="111"/>
      <c r="AA297" s="111"/>
      <c r="AB297" s="111"/>
      <c r="AC297" s="111"/>
    </row>
    <row r="298" spans="1:29">
      <c r="A298" s="111" t="str">
        <f>IF(B298="","",CONCATENATE("GROUP MS 1 / ",SUM(COUNTIF(A$3:A297,"GROUP MS 1*"),1)))</f>
        <v/>
      </c>
      <c r="C298" s="111" t="str">
        <f t="shared" si="32"/>
        <v/>
      </c>
      <c r="E298" s="15" t="str">
        <f>IF(B298="","",CONCATENATE(VLOOKUP(B298,'Group Check'!$B:$D,2,FALSE)," v ",VLOOKUP(D298,'Group Check'!$B:$D,2,FALSE)," in Group ",VLOOKUP(B298,'Group Check'!$B:$E,4,FALSE)))</f>
        <v/>
      </c>
      <c r="F298" s="15" t="str">
        <f t="shared" si="33"/>
        <v/>
      </c>
      <c r="H298" s="15" t="str">
        <f t="shared" si="34"/>
        <v/>
      </c>
      <c r="I298" s="134" t="str">
        <f t="shared" si="35"/>
        <v/>
      </c>
      <c r="J298" s="111" t="str">
        <f t="shared" si="36"/>
        <v/>
      </c>
      <c r="M298" s="111"/>
      <c r="N298" s="111"/>
      <c r="O298" s="111"/>
      <c r="P298" s="111"/>
      <c r="Q298" s="111"/>
      <c r="R298" s="111"/>
      <c r="S298" s="111"/>
      <c r="U298" s="111"/>
      <c r="V298" s="111"/>
      <c r="W298" s="111"/>
      <c r="X298" s="111"/>
      <c r="Z298" s="111"/>
      <c r="AA298" s="111"/>
      <c r="AB298" s="111"/>
      <c r="AC298" s="111"/>
    </row>
    <row r="299" spans="1:29">
      <c r="A299" s="111" t="str">
        <f>IF(B299="","",CONCATENATE("GROUP MXP 5 / ",SUM(COUNTIF(A$3:A298,"GROUP MXP 5*"),1)))</f>
        <v>GROUP MXP 5 / 13</v>
      </c>
      <c r="B299" s="111">
        <v>108</v>
      </c>
      <c r="C299" s="111" t="str">
        <f t="shared" si="32"/>
        <v>v</v>
      </c>
      <c r="D299" s="111">
        <v>109</v>
      </c>
      <c r="E299" s="15" t="str">
        <f>IF(B299="","",CONCATENATE(VLOOKUP(B299,'Group Check'!$B:$D,2,FALSE)," v ",VLOOKUP(D299,'Group Check'!$B:$D,2,FALSE)," in Group ",VLOOKUP(B299,'Group Check'!$B:$E,4,FALSE)))</f>
        <v>Lisa Bonsor (Spain) &amp; Peter Bonsor (Spain) v Julie Forrest (Defending Champion) &amp; Michael Stepney (Scotland) in Group MXP 5</v>
      </c>
      <c r="F299" s="15" t="str">
        <f t="shared" si="33"/>
        <v>Tuesday 23rd April 2024 @ Session 2 - 10.15am- 12:00pm on Rink 5</v>
      </c>
      <c r="H299" s="15" t="str">
        <f t="shared" si="34"/>
        <v>Tuesday 23rd April 2024</v>
      </c>
      <c r="I299" s="134" t="str">
        <f t="shared" si="35"/>
        <v>Session 2 - 10.15am- 12:00pm</v>
      </c>
      <c r="J299" s="111">
        <f t="shared" si="36"/>
        <v>5</v>
      </c>
      <c r="M299" s="111"/>
      <c r="N299" s="111"/>
      <c r="O299" s="111"/>
      <c r="P299" s="111"/>
      <c r="Q299" s="111"/>
      <c r="R299" s="111"/>
      <c r="S299" s="111"/>
      <c r="U299" s="111"/>
      <c r="V299" s="111"/>
      <c r="W299" s="111"/>
      <c r="X299" s="111"/>
      <c r="Z299" s="111"/>
      <c r="AA299" s="111"/>
      <c r="AB299" s="111"/>
      <c r="AC299" s="111"/>
    </row>
    <row r="300" spans="1:29">
      <c r="A300" s="111" t="str">
        <f>IF(B300="","",CONCATENATE("GROUP MXP 5 / ",SUM(COUNTIF(A$3:A299,"GROUP MXP 5*"),1)))</f>
        <v>GROUP MXP 5 / 14</v>
      </c>
      <c r="B300" s="111">
        <v>108</v>
      </c>
      <c r="C300" s="111" t="str">
        <f t="shared" si="32"/>
        <v>v</v>
      </c>
      <c r="D300" s="111">
        <v>110</v>
      </c>
      <c r="E300" s="15" t="str">
        <f>IF(B300="","",CONCATENATE(VLOOKUP(B300,'Group Check'!$B:$D,2,FALSE)," v ",VLOOKUP(D300,'Group Check'!$B:$D,2,FALSE)," in Group ",VLOOKUP(B300,'Group Check'!$B:$E,4,FALSE)))</f>
        <v>Lisa Bonsor (Spain) &amp; Peter Bonsor (Spain) v Rahsan Akar (Turkiye) &amp; Ozkan Akar (Turkiye) in Group MXP 5</v>
      </c>
      <c r="F300" s="15" t="str">
        <f t="shared" si="33"/>
        <v>Sunday 21st April 2024 @ Session 2 - 10.15am- 12:00pm on Rink 3</v>
      </c>
      <c r="H300" s="15" t="str">
        <f t="shared" si="34"/>
        <v>Sunday 21st April 2024</v>
      </c>
      <c r="I300" s="134" t="str">
        <f t="shared" si="35"/>
        <v>Session 2 - 10.15am- 12:00pm</v>
      </c>
      <c r="J300" s="111">
        <f t="shared" si="36"/>
        <v>3</v>
      </c>
      <c r="M300" s="111"/>
      <c r="N300" s="111"/>
      <c r="O300" s="111"/>
      <c r="P300" s="111"/>
      <c r="Q300" s="111"/>
      <c r="R300" s="111"/>
      <c r="S300" s="111"/>
      <c r="U300" s="111"/>
      <c r="V300" s="111"/>
      <c r="W300" s="111"/>
      <c r="X300" s="111"/>
      <c r="Z300" s="111"/>
      <c r="AA300" s="111"/>
      <c r="AB300" s="111"/>
      <c r="AC300" s="111"/>
    </row>
    <row r="301" spans="1:29">
      <c r="A301" s="111" t="str">
        <f>IF(B301="","",CONCATENATE("GROUP MS 1 / ",SUM(COUNTIF(A$3:A300,"GROUP MS 1*"),1)))</f>
        <v/>
      </c>
      <c r="C301" s="111" t="str">
        <f t="shared" si="32"/>
        <v/>
      </c>
      <c r="E301" s="15" t="str">
        <f>IF(B301="","",CONCATENATE(VLOOKUP(B301,'Group Check'!$B:$D,2,FALSE)," v ",VLOOKUP(D301,'Group Check'!$B:$D,2,FALSE)," in Group ",VLOOKUP(B301,'Group Check'!$B:$E,4,FALSE)))</f>
        <v/>
      </c>
      <c r="F301" s="15" t="str">
        <f t="shared" si="33"/>
        <v/>
      </c>
      <c r="H301" s="15" t="str">
        <f t="shared" si="34"/>
        <v/>
      </c>
      <c r="I301" s="134" t="str">
        <f t="shared" si="35"/>
        <v/>
      </c>
      <c r="J301" s="111" t="str">
        <f t="shared" si="36"/>
        <v/>
      </c>
      <c r="M301" s="111"/>
      <c r="N301" s="111"/>
      <c r="O301" s="111"/>
      <c r="P301" s="111"/>
      <c r="Q301" s="111"/>
      <c r="R301" s="111"/>
      <c r="S301" s="111"/>
      <c r="U301" s="111"/>
      <c r="V301" s="111"/>
      <c r="W301" s="111"/>
      <c r="X301" s="111"/>
      <c r="Z301" s="111"/>
      <c r="AA301" s="111"/>
      <c r="AB301" s="111"/>
      <c r="AC301" s="111"/>
    </row>
    <row r="302" spans="1:29">
      <c r="A302" s="111" t="str">
        <f>IF(B302="","",CONCATENATE("GROUP MXP 5 / ",SUM(COUNTIF(A$3:A301,"GROUP MXP 5*"),1)))</f>
        <v>GROUP MXP 5 / 15</v>
      </c>
      <c r="B302" s="111">
        <v>110</v>
      </c>
      <c r="C302" s="111" t="str">
        <f t="shared" si="32"/>
        <v>v</v>
      </c>
      <c r="D302" s="111">
        <v>109</v>
      </c>
      <c r="E302" s="15" t="str">
        <f>IF(B302="","",CONCATENATE(VLOOKUP(B302,'Group Check'!$B:$D,2,FALSE)," v ",VLOOKUP(D302,'Group Check'!$B:$D,2,FALSE)," in Group ",VLOOKUP(B302,'Group Check'!$B:$E,4,FALSE)))</f>
        <v>Rahsan Akar (Turkiye) &amp; Ozkan Akar (Turkiye) v Julie Forrest (Defending Champion) &amp; Michael Stepney (Scotland) in Group MXP 5</v>
      </c>
      <c r="F302" s="15" t="str">
        <f t="shared" si="33"/>
        <v>Thursday 25th April 2024 @ Session 1 - 8:30am - 10:15am on Rink 6</v>
      </c>
      <c r="H302" s="15" t="str">
        <f t="shared" si="34"/>
        <v>Thursday 25th April 2024</v>
      </c>
      <c r="I302" s="134" t="str">
        <f t="shared" si="35"/>
        <v>Session 1 - 8:30am - 10:15am</v>
      </c>
      <c r="J302" s="111">
        <f t="shared" si="36"/>
        <v>6</v>
      </c>
      <c r="M302" s="111"/>
      <c r="N302" s="111"/>
      <c r="O302" s="111"/>
      <c r="P302" s="111"/>
      <c r="Q302" s="111"/>
      <c r="R302" s="111"/>
      <c r="S302" s="111"/>
      <c r="U302" s="111"/>
      <c r="V302" s="111"/>
      <c r="W302" s="111"/>
      <c r="X302" s="111"/>
      <c r="Z302" s="111"/>
      <c r="AA302" s="111"/>
      <c r="AB302" s="111"/>
      <c r="AC302" s="111"/>
    </row>
    <row r="303" spans="1:29">
      <c r="A303" s="111" t="str">
        <f>IF(B303="","",CONCATENATE("GROUP MS 1 / ",SUM(COUNTIF(A$3:A302,"GROUP MS 1*"),1)))</f>
        <v/>
      </c>
      <c r="C303" s="111" t="s">
        <v>630</v>
      </c>
      <c r="E303" s="15" t="str">
        <f>IF(B303="","",CONCATENATE(VLOOKUP(B303,'Group Check'!$B:$D,2,FALSE)," v ",VLOOKUP(D303,'Group Check'!$B:$D,2,FALSE)," in Group ",VLOOKUP(B303,'Group Check'!$B:$E,4,FALSE)))</f>
        <v/>
      </c>
      <c r="F303" s="15" t="str">
        <f t="shared" si="33"/>
        <v/>
      </c>
      <c r="H303" s="15" t="str">
        <f t="shared" si="34"/>
        <v/>
      </c>
      <c r="I303" s="134" t="str">
        <f t="shared" si="35"/>
        <v/>
      </c>
      <c r="J303" s="111" t="str">
        <f t="shared" si="36"/>
        <v/>
      </c>
      <c r="M303" s="111"/>
      <c r="N303" s="111"/>
      <c r="O303" s="111"/>
      <c r="P303" s="111"/>
      <c r="Q303" s="111"/>
      <c r="R303" s="111"/>
      <c r="S303" s="111"/>
      <c r="U303" s="111"/>
      <c r="V303" s="111"/>
      <c r="W303" s="111"/>
      <c r="X303" s="111"/>
      <c r="Z303" s="111"/>
      <c r="AA303" s="111"/>
      <c r="AB303" s="111"/>
      <c r="AC303" s="111"/>
    </row>
  </sheetData>
  <autoFilter ref="A3:M303" xr:uid="{04CE563D-4D05-4AC2-84D9-66E4C41C1D3D}">
    <filterColumn colId="1" showButton="0"/>
    <filterColumn colId="2" showButton="0"/>
  </autoFilter>
  <mergeCells count="5">
    <mergeCell ref="B3:D3"/>
    <mergeCell ref="Z1:AC1"/>
    <mergeCell ref="A1:F2"/>
    <mergeCell ref="M1:P1"/>
    <mergeCell ref="U1:X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6E4EE-976F-4844-8392-031D81AB09EB}">
  <dimension ref="A1:BL1000"/>
  <sheetViews>
    <sheetView workbookViewId="0">
      <pane xSplit="1" ySplit="3" topLeftCell="X251" activePane="bottomRight" state="frozen"/>
      <selection activeCell="D217" sqref="D217"/>
      <selection pane="topRight" activeCell="D217" sqref="D217"/>
      <selection pane="bottomLeft" activeCell="D217" sqref="D217"/>
      <selection pane="bottomRight" activeCell="AQ266" sqref="AQ266"/>
    </sheetView>
  </sheetViews>
  <sheetFormatPr defaultColWidth="12.5703125" defaultRowHeight="15" customHeight="1"/>
  <cols>
    <col min="1" max="1" width="18.5703125" style="117" customWidth="1"/>
    <col min="2" max="2" width="120.7109375" style="117" customWidth="1"/>
    <col min="3" max="3" width="13.42578125" style="117" customWidth="1"/>
    <col min="4" max="4" width="24.28515625" style="117" bestFit="1" customWidth="1"/>
    <col min="5" max="5" width="27" style="117" bestFit="1" customWidth="1"/>
    <col min="6" max="6" width="10.7109375" style="117" customWidth="1"/>
    <col min="7" max="7" width="22.85546875" style="131" bestFit="1" customWidth="1"/>
    <col min="8" max="11" width="9.85546875" style="131" customWidth="1"/>
    <col min="12" max="12" width="9.85546875" style="117" customWidth="1"/>
    <col min="13" max="19" width="11.85546875" style="117" customWidth="1"/>
    <col min="20" max="25" width="9" style="117" customWidth="1"/>
    <col min="26" max="27" width="8" style="117" customWidth="1"/>
    <col min="28" max="29" width="9" style="117" bestFit="1" customWidth="1"/>
    <col min="30" max="34" width="8" style="117" customWidth="1"/>
    <col min="35" max="36" width="9" style="117" bestFit="1" customWidth="1"/>
    <col min="37" max="41" width="8" style="117" customWidth="1"/>
    <col min="42" max="43" width="9" style="117" bestFit="1" customWidth="1"/>
    <col min="44" max="48" width="8" style="117" customWidth="1"/>
    <col min="49" max="50" width="9" style="117" bestFit="1" customWidth="1"/>
    <col min="51" max="51" width="8" style="117" customWidth="1"/>
    <col min="52" max="54" width="9" style="117" customWidth="1"/>
    <col min="55" max="55" width="9.140625" style="117" customWidth="1"/>
    <col min="56" max="56" width="8.42578125" style="117" customWidth="1"/>
    <col min="57" max="57" width="9" style="117" customWidth="1"/>
    <col min="58" max="61" width="8.42578125" style="117" customWidth="1"/>
    <col min="62" max="63" width="9.140625" style="117" customWidth="1"/>
    <col min="64" max="16384" width="12.5703125" style="117"/>
  </cols>
  <sheetData>
    <row r="1" spans="1:64" ht="12" customHeight="1" thickBot="1">
      <c r="A1" s="115"/>
      <c r="B1" s="115"/>
      <c r="C1" s="115"/>
      <c r="D1" s="115"/>
      <c r="E1" s="115"/>
      <c r="F1" s="116"/>
      <c r="G1" s="130"/>
      <c r="H1" s="130"/>
      <c r="I1" s="130"/>
      <c r="J1" s="130"/>
      <c r="K1" s="130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6"/>
      <c r="BF1" s="115"/>
      <c r="BG1" s="115"/>
      <c r="BH1" s="115"/>
      <c r="BI1" s="115"/>
      <c r="BJ1" s="115"/>
      <c r="BK1" s="115"/>
    </row>
    <row r="2" spans="1:64" ht="12" customHeight="1">
      <c r="A2" s="115"/>
      <c r="B2" s="115"/>
      <c r="C2" s="115"/>
      <c r="D2" s="115"/>
      <c r="E2" s="115"/>
      <c r="F2" s="116"/>
      <c r="G2" s="330" t="s">
        <v>635</v>
      </c>
      <c r="H2" s="330"/>
      <c r="I2" s="330"/>
      <c r="J2" s="330"/>
      <c r="K2" s="330"/>
      <c r="L2" s="331"/>
      <c r="M2" s="327" t="str">
        <f>CONCATENATE("Time on ",G3)</f>
        <v>Time on Sunday 21st April 2024</v>
      </c>
      <c r="N2" s="328"/>
      <c r="O2" s="328"/>
      <c r="P2" s="328"/>
      <c r="Q2" s="328"/>
      <c r="R2" s="328"/>
      <c r="S2" s="329"/>
      <c r="T2" s="327" t="str">
        <f>CONCATENATE("Time on ",H3)</f>
        <v>Time on Monday 22nd April 2024</v>
      </c>
      <c r="U2" s="328"/>
      <c r="V2" s="328"/>
      <c r="W2" s="328"/>
      <c r="X2" s="328"/>
      <c r="Y2" s="328"/>
      <c r="Z2" s="329"/>
      <c r="AA2" s="327" t="str">
        <f>CONCATENATE("Time on ",I3)</f>
        <v>Time on Tuesday 23rd April 2024</v>
      </c>
      <c r="AB2" s="328"/>
      <c r="AC2" s="328"/>
      <c r="AD2" s="328"/>
      <c r="AE2" s="328"/>
      <c r="AF2" s="328"/>
      <c r="AG2" s="329"/>
      <c r="AH2" s="327" t="str">
        <f>CONCATENATE("Time on ",J3)</f>
        <v>Time on Wednesday 24th April 2024</v>
      </c>
      <c r="AI2" s="328"/>
      <c r="AJ2" s="328"/>
      <c r="AK2" s="328"/>
      <c r="AL2" s="328"/>
      <c r="AM2" s="328"/>
      <c r="AN2" s="329"/>
      <c r="AO2" s="327" t="str">
        <f>CONCATENATE("Time on ",K3)</f>
        <v>Time on Thursday 25th April 2024</v>
      </c>
      <c r="AP2" s="328"/>
      <c r="AQ2" s="328"/>
      <c r="AR2" s="328"/>
      <c r="AS2" s="328"/>
      <c r="AT2" s="328"/>
      <c r="AU2" s="329"/>
      <c r="AV2" s="327" t="str">
        <f>CONCATENATE("Time on ",L3)</f>
        <v>Time on Friday 26th April 2024</v>
      </c>
      <c r="AW2" s="328"/>
      <c r="AX2" s="328"/>
      <c r="AY2" s="328"/>
      <c r="AZ2" s="328"/>
      <c r="BA2" s="328"/>
      <c r="BB2" s="329"/>
      <c r="BC2" s="115"/>
      <c r="BD2" s="332" t="s">
        <v>82</v>
      </c>
      <c r="BE2" s="333"/>
      <c r="BF2" s="332" t="s">
        <v>636</v>
      </c>
      <c r="BG2" s="332"/>
      <c r="BH2" s="332"/>
      <c r="BI2" s="332"/>
      <c r="BJ2" s="332"/>
      <c r="BK2" s="332"/>
      <c r="BL2" s="133" t="s">
        <v>639</v>
      </c>
    </row>
    <row r="3" spans="1:64" ht="45.75" customHeight="1">
      <c r="A3" s="115" t="s">
        <v>637</v>
      </c>
      <c r="B3" s="115" t="s">
        <v>640</v>
      </c>
      <c r="C3" s="115" t="s">
        <v>638</v>
      </c>
      <c r="D3" s="115" t="s">
        <v>635</v>
      </c>
      <c r="E3" s="115" t="s">
        <v>82</v>
      </c>
      <c r="F3" s="116" t="s">
        <v>639</v>
      </c>
      <c r="G3" s="132" t="str">
        <f>'Names Schedule'!A7</f>
        <v>Sunday 21st April 2024</v>
      </c>
      <c r="H3" s="132" t="str">
        <f>'Names Schedule'!A20</f>
        <v>Monday 22nd April 2024</v>
      </c>
      <c r="I3" s="132" t="str">
        <f>'Names Schedule'!A33</f>
        <v>Tuesday 23rd April 2024</v>
      </c>
      <c r="J3" s="132" t="str">
        <f>'Names Schedule'!A46</f>
        <v>Wednesday 24th April 2024</v>
      </c>
      <c r="K3" s="132" t="str">
        <f>'Names Schedule'!A59</f>
        <v>Thursday 25th April 2024</v>
      </c>
      <c r="L3" s="118" t="str">
        <f>'Names Schedule'!A72</f>
        <v>Friday 26th April 2024</v>
      </c>
      <c r="M3" s="203" t="str">
        <f>'Master Schedule'!$A$7</f>
        <v>Session 1 - 8:30am - 10:15am</v>
      </c>
      <c r="N3" s="203" t="str">
        <f>'Master Schedule'!$A$8</f>
        <v>Session 2 - 10.15am- 12:00pm</v>
      </c>
      <c r="O3" s="203" t="str">
        <f>'Master Schedule'!$A$10</f>
        <v>Session 3 - 12.00pm- 1:45pm</v>
      </c>
      <c r="P3" s="203" t="str">
        <f>'Master Schedule'!$A$11</f>
        <v>Session 4 - 1:45pm- 3.15pm</v>
      </c>
      <c r="Q3" s="203" t="str">
        <f>'Master Schedule'!$A$12</f>
        <v>Session  - 3.15pm - 4:45pm</v>
      </c>
      <c r="R3" s="203" t="str">
        <f>'Master Schedule'!$A$14</f>
        <v>Session 6 - 4:45pm - 6.15pm</v>
      </c>
      <c r="S3" s="203" t="str">
        <f>'Master Schedule'!$A$15</f>
        <v>Session 7 - 6.15pm - 7:45pm</v>
      </c>
      <c r="T3" s="203" t="str">
        <f>'Master Schedule'!$A$7</f>
        <v>Session 1 - 8:30am - 10:15am</v>
      </c>
      <c r="U3" s="203" t="str">
        <f>'Master Schedule'!$A$8</f>
        <v>Session 2 - 10.15am- 12:00pm</v>
      </c>
      <c r="V3" s="203" t="str">
        <f>'Master Schedule'!$A$10</f>
        <v>Session 3 - 12.00pm- 1:45pm</v>
      </c>
      <c r="W3" s="203" t="str">
        <f>'Master Schedule'!$A$11</f>
        <v>Session 4 - 1:45pm- 3.15pm</v>
      </c>
      <c r="X3" s="203" t="str">
        <f>'Master Schedule'!$A$12</f>
        <v>Session  - 3.15pm - 4:45pm</v>
      </c>
      <c r="Y3" s="203" t="str">
        <f>'Master Schedule'!$A$14</f>
        <v>Session 6 - 4:45pm - 6.15pm</v>
      </c>
      <c r="Z3" s="203" t="str">
        <f>'Master Schedule'!$A$15</f>
        <v>Session 7 - 6.15pm - 7:45pm</v>
      </c>
      <c r="AA3" s="203" t="str">
        <f>'Master Schedule'!$A$7</f>
        <v>Session 1 - 8:30am - 10:15am</v>
      </c>
      <c r="AB3" s="203" t="str">
        <f>'Master Schedule'!$A$8</f>
        <v>Session 2 - 10.15am- 12:00pm</v>
      </c>
      <c r="AC3" s="203" t="str">
        <f>'Master Schedule'!$A$10</f>
        <v>Session 3 - 12.00pm- 1:45pm</v>
      </c>
      <c r="AD3" s="203" t="str">
        <f>'Master Schedule'!$A$11</f>
        <v>Session 4 - 1:45pm- 3.15pm</v>
      </c>
      <c r="AE3" s="203" t="str">
        <f>'Master Schedule'!$A$12</f>
        <v>Session  - 3.15pm - 4:45pm</v>
      </c>
      <c r="AF3" s="203" t="str">
        <f>'Master Schedule'!$A$14</f>
        <v>Session 6 - 4:45pm - 6.15pm</v>
      </c>
      <c r="AG3" s="203" t="str">
        <f>'Master Schedule'!$A$15</f>
        <v>Session 7 - 6.15pm - 7:45pm</v>
      </c>
      <c r="AH3" s="203" t="str">
        <f>'Master Schedule'!$A$7</f>
        <v>Session 1 - 8:30am - 10:15am</v>
      </c>
      <c r="AI3" s="203" t="str">
        <f>'Master Schedule'!$A$8</f>
        <v>Session 2 - 10.15am- 12:00pm</v>
      </c>
      <c r="AJ3" s="203" t="str">
        <f>'Master Schedule'!$A$10</f>
        <v>Session 3 - 12.00pm- 1:45pm</v>
      </c>
      <c r="AK3" s="203" t="str">
        <f>'Master Schedule'!$A$11</f>
        <v>Session 4 - 1:45pm- 3.15pm</v>
      </c>
      <c r="AL3" s="203" t="str">
        <f>'Master Schedule'!$A$12</f>
        <v>Session  - 3.15pm - 4:45pm</v>
      </c>
      <c r="AM3" s="203" t="str">
        <f>'Master Schedule'!$A$14</f>
        <v>Session 6 - 4:45pm - 6.15pm</v>
      </c>
      <c r="AN3" s="203" t="str">
        <f>'Master Schedule'!$A$15</f>
        <v>Session 7 - 6.15pm - 7:45pm</v>
      </c>
      <c r="AO3" s="203" t="str">
        <f>'Master Schedule'!$A$7</f>
        <v>Session 1 - 8:30am - 10:15am</v>
      </c>
      <c r="AP3" s="203" t="str">
        <f>'Master Schedule'!$A$8</f>
        <v>Session 2 - 10.15am- 12:00pm</v>
      </c>
      <c r="AQ3" s="203" t="str">
        <f>'Master Schedule'!$A$10</f>
        <v>Session 3 - 12.00pm- 1:45pm</v>
      </c>
      <c r="AR3" s="203" t="str">
        <f>'Master Schedule'!$A$11</f>
        <v>Session 4 - 1:45pm- 3.15pm</v>
      </c>
      <c r="AS3" s="203" t="str">
        <f>'Master Schedule'!$A$12</f>
        <v>Session  - 3.15pm - 4:45pm</v>
      </c>
      <c r="AT3" s="203" t="str">
        <f>'Master Schedule'!$A$14</f>
        <v>Session 6 - 4:45pm - 6.15pm</v>
      </c>
      <c r="AU3" s="203" t="str">
        <f>'Master Schedule'!$A$15</f>
        <v>Session 7 - 6.15pm - 7:45pm</v>
      </c>
      <c r="AV3" s="203" t="str">
        <f>'Master Schedule'!$A$7</f>
        <v>Session 1 - 8:30am - 10:15am</v>
      </c>
      <c r="AW3" s="203" t="str">
        <f>'Master Schedule'!$A$8</f>
        <v>Session 2 - 10.15am- 12:00pm</v>
      </c>
      <c r="AX3" s="203" t="str">
        <f>'Master Schedule'!$A$10</f>
        <v>Session 3 - 12.00pm- 1:45pm</v>
      </c>
      <c r="AY3" s="203" t="str">
        <f>'Master Schedule'!$A$11</f>
        <v>Session 4 - 1:45pm- 3.15pm</v>
      </c>
      <c r="AZ3" s="203" t="str">
        <f>'Master Schedule'!$A$12</f>
        <v>Session  - 3.15pm - 4:45pm</v>
      </c>
      <c r="BA3" s="203" t="str">
        <f>'Master Schedule'!$A$14</f>
        <v>Session 6 - 4:45pm - 6.15pm</v>
      </c>
      <c r="BB3" s="203" t="str">
        <f>'Master Schedule'!$A$15</f>
        <v>Session 7 - 6.15pm - 7:45pm</v>
      </c>
      <c r="BC3" s="119"/>
      <c r="BD3" s="115"/>
      <c r="BE3" s="116"/>
      <c r="BF3" s="115"/>
      <c r="BG3" s="115"/>
      <c r="BH3" s="115"/>
      <c r="BI3" s="115"/>
      <c r="BJ3" s="115"/>
      <c r="BK3" s="115"/>
    </row>
    <row r="4" spans="1:64" ht="12" customHeight="1">
      <c r="A4" s="115"/>
      <c r="B4" s="115"/>
      <c r="C4" s="115"/>
      <c r="D4" s="115"/>
      <c r="E4" s="115"/>
      <c r="F4" s="116"/>
      <c r="G4" s="130"/>
      <c r="H4" s="130"/>
      <c r="I4" s="130"/>
      <c r="J4" s="130"/>
      <c r="K4" s="130"/>
      <c r="L4" s="115"/>
      <c r="M4" s="120"/>
      <c r="N4" s="121"/>
      <c r="O4" s="121"/>
      <c r="P4" s="121"/>
      <c r="Q4" s="121"/>
      <c r="R4" s="121"/>
      <c r="S4" s="122"/>
      <c r="T4" s="120"/>
      <c r="U4" s="121"/>
      <c r="V4" s="121"/>
      <c r="W4" s="121"/>
      <c r="X4" s="121"/>
      <c r="Y4" s="121"/>
      <c r="Z4" s="122"/>
      <c r="AA4" s="120"/>
      <c r="AB4" s="121"/>
      <c r="AC4" s="121"/>
      <c r="AD4" s="121"/>
      <c r="AE4" s="121"/>
      <c r="AF4" s="121"/>
      <c r="AG4" s="122"/>
      <c r="AH4" s="120"/>
      <c r="AI4" s="121"/>
      <c r="AJ4" s="121"/>
      <c r="AK4" s="121"/>
      <c r="AL4" s="121"/>
      <c r="AM4" s="121"/>
      <c r="AN4" s="122"/>
      <c r="AO4" s="120"/>
      <c r="AP4" s="121"/>
      <c r="AQ4" s="121"/>
      <c r="AR4" s="121"/>
      <c r="AS4" s="121"/>
      <c r="AT4" s="121"/>
      <c r="AU4" s="122"/>
      <c r="AV4" s="120"/>
      <c r="AW4" s="121"/>
      <c r="AX4" s="121"/>
      <c r="AY4" s="121"/>
      <c r="AZ4" s="121"/>
      <c r="BA4" s="121"/>
      <c r="BB4" s="122"/>
      <c r="BC4" s="115"/>
      <c r="BD4" s="115"/>
      <c r="BE4" s="123"/>
      <c r="BF4" s="115"/>
      <c r="BG4" s="115"/>
      <c r="BH4" s="115"/>
      <c r="BI4" s="115"/>
      <c r="BJ4" s="115"/>
      <c r="BK4" s="115"/>
    </row>
    <row r="5" spans="1:64" ht="12" customHeight="1">
      <c r="A5" s="115" t="str">
        <f>Matches!A4</f>
        <v>GROUP MS 1 / 1</v>
      </c>
      <c r="B5" s="115" t="str">
        <f>IF(A5="","",CONCATENATE(VLOOKUP(Matches!B4,'Group Check'!$B:$D,2,FALSE)," v ",VLOOKUP(Matches!D4,'Group Check'!$B:$D,2,FALSE)," in Group ",VLOOKUP(Matches!B4,'Group Check'!$B:$E,4,FALSE)))</f>
        <v>Robert Simpson (Jamaica) v Ozkan Akar (Turkiye) in Group MS 1</v>
      </c>
      <c r="C5" s="115" t="str">
        <f>IF(B5="","",IF(SUM(M5:BB5)=0,"",IF(SUM(M5:BB5)&gt;1,"Duplication","")))</f>
        <v/>
      </c>
      <c r="D5" s="118" t="str">
        <f>IF(A5="","",IF(G5=1,$G$3,IF(H5=1,$H$3,IF(I5=1,$I$3,IF(J5=1,$J$3,IF(K5=1,$K$3,IF(L5=1,$L$3,"")))))))</f>
        <v>Tuesday 23rd April 2024</v>
      </c>
      <c r="E5" s="119" t="str">
        <f t="shared" ref="E5:E68" si="0">IF(A5="","",IF(ISNA(BE5),"",BE5))</f>
        <v>Session 6 - 4:45pm - 6.15pm</v>
      </c>
      <c r="F5" s="116">
        <f>IF(D5="","",BL5)</f>
        <v>4</v>
      </c>
      <c r="G5" s="126">
        <f>IF($A5="","",SUM(COUNTIF('Names Schedule'!$C$7:$H$7,$B5),COUNTIF('Names Schedule'!$C$8:$H$8,$B5),COUNTIF('Names Schedule'!$C$10:$H$10,$B5),COUNTIF('Names Schedule'!$C$11:$H$11,$B5),COUNTIF('Names Schedule'!$C$12:$H$12,$B5),COUNTIF('Names Schedule'!$C$14:$H$14,$B5),COUNTIF('Names Schedule'!$C$15:$H$15,$B5)))</f>
        <v>0</v>
      </c>
      <c r="H5" s="126">
        <f>IF($A5="","",SUM(COUNTIF('Names Schedule'!$C$20:$H$20,$B5),COUNTIF('Names Schedule'!$C$21:$H$21,$B5),COUNTIF('Names Schedule'!$C$23:$H$23,$B5),COUNTIF('Names Schedule'!$C$24:$H$24,$B5),COUNTIF('Names Schedule'!$C$25:$H$25,$B5),COUNTIF('Names Schedule'!$C$27:$H$27,$B5),COUNTIF('Names Schedule'!$C$28:$H$28,$B5)))</f>
        <v>0</v>
      </c>
      <c r="I5" s="126">
        <f>IF($A5="","",SUM(COUNTIF('Names Schedule'!$C$33:$H$33,$B5),COUNTIF('Names Schedule'!$C$34:$H$34,$B5),COUNTIF('Names Schedule'!$C$36:$H$36,$B5),COUNTIF('Names Schedule'!$C$37:$H$37,$B5),COUNTIF('Names Schedule'!$C$38:$H$38,$B5),COUNTIF('Names Schedule'!$C$40:$H$40,$B5),COUNTIF('Names Schedule'!$C$41:$H$41,$B5)))</f>
        <v>1</v>
      </c>
      <c r="J5" s="126">
        <f>IF($A5="","",SUM(COUNTIF('Names Schedule'!$C$46:$H$46,$B5),COUNTIF('Names Schedule'!$C$47:$H$47,$B5),COUNTIF('Names Schedule'!$C$49:$H$49,$B5),COUNTIF('Names Schedule'!$C$50:$H$50,$B5),COUNTIF('Names Schedule'!$C$51:$H$51,$B5),COUNTIF('Names Schedule'!$C$53:$H$53,$B5),COUNTIF('Names Schedule'!$C$54:$H$54,$B5)))</f>
        <v>0</v>
      </c>
      <c r="K5" s="126">
        <f>IF($A5="","",SUM(COUNTIF('Names Schedule'!$C$59:$H$59,$B5),COUNTIF('Names Schedule'!$C$60:$H$60,$B5),COUNTIF('Names Schedule'!$C$62:$H$62,$B5),COUNTIF('Names Schedule'!$C$63:$H$63,$B5),COUNTIF('Names Schedule'!$C$64:$H$64,$B5),COUNTIF('Names Schedule'!$C$66:$H$66,$B5),COUNTIF('Names Schedule'!$C$67:$H$67,$B5)))</f>
        <v>0</v>
      </c>
      <c r="L5" s="126">
        <f>IF($A5="","",SUM(COUNTIF('Names Schedule'!$C$72:$H$72,$B5),COUNTIF('Names Schedule'!$C$73:$H$73,$B5),COUNTIF('Names Schedule'!$C$75:$H$75,$B5),COUNTIF('Names Schedule'!$C$76:$H$76,$B5),COUNTIF('Names Schedule'!$C$77:$H$77,$B5),COUNTIF('Names Schedule'!$C$79:$H$79,$B5),COUNTIF('Names Schedule'!$C$80:$H$80,$B5)))</f>
        <v>0</v>
      </c>
      <c r="M5" s="124">
        <f>IF($A5="","",COUNTIF('Names Schedule'!$7:$7,$B5))</f>
        <v>0</v>
      </c>
      <c r="N5" s="125">
        <f>IF($A5="","",COUNTIF('Names Schedule'!$8:$8,$B5))</f>
        <v>0</v>
      </c>
      <c r="O5" s="125">
        <f>IF($A5="","",COUNTIF('Names Schedule'!$10:$10,$B5))</f>
        <v>0</v>
      </c>
      <c r="P5" s="125">
        <f>IF($A5="","",COUNTIF('Names Schedule'!$11:$11,$B5))</f>
        <v>0</v>
      </c>
      <c r="Q5" s="125">
        <f>IF($A5="","",COUNTIF('Names Schedule'!$12:$12,$B5))</f>
        <v>0</v>
      </c>
      <c r="R5" s="125">
        <f>IF($A5="","",COUNTIF('Names Schedule'!$14:$14,$B5))</f>
        <v>0</v>
      </c>
      <c r="S5" s="125">
        <f>IF($A5="","",COUNTIF('Names Schedule'!$15:$15,$B5))</f>
        <v>0</v>
      </c>
      <c r="T5" s="124">
        <f>IF($A5="","",COUNTIF('Names Schedule'!$20:$20,$B5))</f>
        <v>0</v>
      </c>
      <c r="U5" s="125">
        <f>IF($A5="","",COUNTIF('Names Schedule'!$21:$21,$B5))</f>
        <v>0</v>
      </c>
      <c r="V5" s="125">
        <f>IF($A5="","",COUNTIF('Names Schedule'!$23:$23,$B5))</f>
        <v>0</v>
      </c>
      <c r="W5" s="125">
        <f>IF($A5="","",COUNTIF('Names Schedule'!$24:$24,$B5))</f>
        <v>0</v>
      </c>
      <c r="X5" s="125">
        <f>IF($A5="","",COUNTIF('Names Schedule'!$25:$25,$B5))</f>
        <v>0</v>
      </c>
      <c r="Y5" s="125">
        <f>IF($A5="","",COUNTIF('Names Schedule'!$27:$27,$B5))</f>
        <v>0</v>
      </c>
      <c r="Z5" s="125">
        <f>IF($A5="","",COUNTIF('Names Schedule'!$28:$28,$B5))</f>
        <v>0</v>
      </c>
      <c r="AA5" s="124">
        <f>IF($A5="","",COUNTIF('Names Schedule'!$33:$33,$B5))</f>
        <v>0</v>
      </c>
      <c r="AB5" s="125">
        <f>IF($A5="","",COUNTIF('Names Schedule'!$34:$34,$B5))</f>
        <v>0</v>
      </c>
      <c r="AC5" s="125">
        <f>IF($A5="","",COUNTIF('Names Schedule'!$36:$36,$B5))</f>
        <v>0</v>
      </c>
      <c r="AD5" s="125">
        <f>IF($A5="","",COUNTIF('Names Schedule'!$37:$37,$B5))</f>
        <v>0</v>
      </c>
      <c r="AE5" s="125">
        <f>IF($A5="","",COUNTIF('Names Schedule'!$38:$38,$B5))</f>
        <v>0</v>
      </c>
      <c r="AF5" s="125">
        <f>IF($A5="","",COUNTIF('Names Schedule'!$40:$40,$B5))</f>
        <v>1</v>
      </c>
      <c r="AG5" s="125">
        <f>IF($A5="","",COUNTIF('Names Schedule'!$41:$41,$B5))</f>
        <v>0</v>
      </c>
      <c r="AH5" s="124">
        <f>IF($A5="","",COUNTIF('Names Schedule'!$46:$46,$B5))</f>
        <v>0</v>
      </c>
      <c r="AI5" s="125">
        <f>IF($A5="","",COUNTIF('Names Schedule'!$47:$47,$B5))</f>
        <v>0</v>
      </c>
      <c r="AJ5" s="125">
        <f>IF($A5="","",COUNTIF('Names Schedule'!$49:$49,$B5))</f>
        <v>0</v>
      </c>
      <c r="AK5" s="125">
        <f>IF($A5="","",COUNTIF('Names Schedule'!$50:$50,$B5))</f>
        <v>0</v>
      </c>
      <c r="AL5" s="125">
        <f>IF($A5="","",COUNTIF('Names Schedule'!$51:$51,$B5))</f>
        <v>0</v>
      </c>
      <c r="AM5" s="125">
        <f>IF($A5="","",COUNTIF('Names Schedule'!$53:$53,$B5))</f>
        <v>0</v>
      </c>
      <c r="AN5" s="125">
        <f>IF($A5="","",COUNTIF('Names Schedule'!$54:$54,$B5))</f>
        <v>0</v>
      </c>
      <c r="AO5" s="124">
        <f>IF($A5="","",COUNTIF('Names Schedule'!$59:$59,$B5))</f>
        <v>0</v>
      </c>
      <c r="AP5" s="125">
        <f>IF($A5="","",COUNTIF('Names Schedule'!$60:$60,$B5))</f>
        <v>0</v>
      </c>
      <c r="AQ5" s="125">
        <f>IF($A5="","",COUNTIF('Names Schedule'!$62:$62,$B5))</f>
        <v>0</v>
      </c>
      <c r="AR5" s="125">
        <f>IF($A5="","",COUNTIF('Names Schedule'!$63:$63,$B5))</f>
        <v>0</v>
      </c>
      <c r="AS5" s="125">
        <f>IF($A5="","",COUNTIF('Names Schedule'!$64:$64,$B5))</f>
        <v>0</v>
      </c>
      <c r="AT5" s="125">
        <f>IF($A5="","",COUNTIF('Names Schedule'!$66:$66,$B5))</f>
        <v>0</v>
      </c>
      <c r="AU5" s="125">
        <f>IF($A5="","",COUNTIF('Names Schedule'!$67:$67,$B5))</f>
        <v>0</v>
      </c>
      <c r="AV5" s="124">
        <f>IF($A5="","",COUNTIF('Names Schedule'!$72:$72,$B5))</f>
        <v>0</v>
      </c>
      <c r="AW5" s="125">
        <f>IF($A5="","",COUNTIF('Names Schedule'!$73:$73,$B5))</f>
        <v>0</v>
      </c>
      <c r="AX5" s="125">
        <f>IF($A5="","",COUNTIF('Names Schedule'!$75:$75,$B5))</f>
        <v>0</v>
      </c>
      <c r="AY5" s="125">
        <f>IF($A5="","",COUNTIF('Names Schedule'!$76:$76,$B5))</f>
        <v>0</v>
      </c>
      <c r="AZ5" s="125">
        <f>IF($A5="","",COUNTIF('Names Schedule'!$77:$77,$B5))</f>
        <v>0</v>
      </c>
      <c r="BA5" s="125">
        <f>IF($A5="","",COUNTIF('Names Schedule'!$79:$79,$B5))</f>
        <v>0</v>
      </c>
      <c r="BB5" s="125">
        <f>IF($A5="","",COUNTIF('Names Schedule'!$80:$80,$B5))</f>
        <v>0</v>
      </c>
      <c r="BC5" s="115">
        <f t="shared" ref="BC5:BC69" si="1">IF(ISNA(MATCH(1,$M5:$BB5,0)),"",MATCH(1,$M5:$BB5,0))</f>
        <v>20</v>
      </c>
      <c r="BD5" s="115">
        <f>IF(BC5="","",IF($BC5&gt;7,IF($BC5&gt;14,IF($BC5&gt;21,IF($BC5&gt;28,IF($BC5&gt;35,$BC5-35,$BC5-28),$BC5-21),$BC5-14),$BC5-7),IF($BC5=0,0,$BC5)))</f>
        <v>6</v>
      </c>
      <c r="BE5" s="119" t="str">
        <f>IF(G5="","",IF(G5=1,CHOOSE(BD5,$M$3,$N$3,$O$3,$P$3,$Q$3,$R$3,$S$3),IF(H5=1,CHOOSE(BD5,$T$3,$U$3,$V$3,$W$3,$X$3,$Y$3,$Z$3),IF(I5=1,CHOOSE(BD5,$AA$3,$AB$3,$AC$3,$AD$3,$AE$3,$AF$3,$AG$3),IF(J5=1,CHOOSE(BD5,$AH$3,$AI$3,$AJ$3,$AK$3,$AL$3,$AM$3,$AN$3),IF(K5=1,CHOOSE(BD5,$AO$3,$AP$3,$AQ$3,$AR$3,$AS$3,$AT$3,$AU$3),IF(L5=1,CHOOSE(BD5,$AV$3,$AW$3,$AX$3,$AY$3,$AZ$3,$BA$3,$BB$3),"")))))))</f>
        <v>Session 6 - 4:45pm - 6.15pm</v>
      </c>
      <c r="BF5" s="126">
        <f>IF($A5="","",COUNTIF('Names Schedule'!C$7:C$117,$B5))</f>
        <v>0</v>
      </c>
      <c r="BG5" s="126">
        <f>IF($A5="","",COUNTIF('Names Schedule'!D$7:D$117,$B5))</f>
        <v>0</v>
      </c>
      <c r="BH5" s="126">
        <f>IF($A5="","",COUNTIF('Names Schedule'!E$7:E$117,$B5))</f>
        <v>0</v>
      </c>
      <c r="BI5" s="126">
        <f>IF($A5="","",COUNTIF('Names Schedule'!F$7:F$117,$B5))</f>
        <v>1</v>
      </c>
      <c r="BJ5" s="126">
        <f>IF($A5="","",COUNTIF('Names Schedule'!G$7:G$117,$B5))</f>
        <v>0</v>
      </c>
      <c r="BK5" s="126">
        <f>IF($A5="","",COUNTIF('Names Schedule'!H$7:H$117,$B5))</f>
        <v>0</v>
      </c>
      <c r="BL5" s="133">
        <f>IF(B5="","",IF(BF5=1,1,IF(BG5=1,2,IF(BH5=1,3,IF(BI5=1,4,IF(BJ5=1,5,IF(BK5=1,6,"")))))))</f>
        <v>4</v>
      </c>
    </row>
    <row r="6" spans="1:64" ht="12" customHeight="1">
      <c r="A6" s="115" t="str">
        <f>Matches!A5</f>
        <v>GROUP MS 1 / 2</v>
      </c>
      <c r="B6" s="115" t="str">
        <f>IF(A6="","",CONCATENATE(VLOOKUP(Matches!B5,'Group Check'!$B:$D,2,FALSE)," v ",VLOOKUP(Matches!D5,'Group Check'!$B:$D,2,FALSE)," in Group ",VLOOKUP(Matches!B5,'Group Check'!$B:$E,4,FALSE)))</f>
        <v>Lai Gon-Lap Stanley (Hong Kong China ) v Robert Simpson (Jamaica) in Group MS 1</v>
      </c>
      <c r="C6" s="115" t="str">
        <f t="shared" ref="C6:C68" si="2">IF(SUM(M6:BB6)=0,"",IF(SUM(M6:BB6)&gt;1,"Duplication",""))</f>
        <v/>
      </c>
      <c r="D6" s="118" t="str">
        <f t="shared" ref="D6:D69" si="3">IF(A6="","",IF(G6=1,$G$3,IF(H6=1,$H$3,IF(I6=1,$I$3,IF(J6=1,$J$3,IF(K6=1,$K$3,IF(L6=1,$L$3,"")))))))</f>
        <v>Thursday 25th April 2024</v>
      </c>
      <c r="E6" s="119" t="str">
        <f t="shared" si="0"/>
        <v>Session 6 - 4:45pm - 6.15pm</v>
      </c>
      <c r="F6" s="116">
        <f t="shared" ref="F6:F69" si="4">IF(D6="","",BL6)</f>
        <v>1</v>
      </c>
      <c r="G6" s="126">
        <f>IF($A6="","",SUM(COUNTIF('Names Schedule'!$C$7:$H$7,$B6),COUNTIF('Names Schedule'!$C$8:$H$8,$B6),COUNTIF('Names Schedule'!$C$10:$H$10,$B6),COUNTIF('Names Schedule'!$C$11:$H$11,$B6),COUNTIF('Names Schedule'!$C$12:$H$12,$B6),COUNTIF('Names Schedule'!$C$14:$H$14,$B6),COUNTIF('Names Schedule'!$C$15:$H$15,$B6)))</f>
        <v>0</v>
      </c>
      <c r="H6" s="126">
        <f>IF($A6="","",SUM(COUNTIF('Names Schedule'!$C$20:$H$20,$B6),COUNTIF('Names Schedule'!$C$21:$H$21,$B6),COUNTIF('Names Schedule'!$C$23:$H$23,$B6),COUNTIF('Names Schedule'!$C$24:$H$24,$B6),COUNTIF('Names Schedule'!$C$25:$H$25,$B6),COUNTIF('Names Schedule'!$C$27:$H$27,$B6),COUNTIF('Names Schedule'!$C$28:$H$28,$B6)))</f>
        <v>0</v>
      </c>
      <c r="I6" s="126">
        <f>IF($A6="","",SUM(COUNTIF('Names Schedule'!$C$33:$H$33,$B6),COUNTIF('Names Schedule'!$C$34:$H$34,$B6),COUNTIF('Names Schedule'!$C$36:$H$36,$B6),COUNTIF('Names Schedule'!$C$37:$H$37,$B6),COUNTIF('Names Schedule'!$C$38:$H$38,$B6),COUNTIF('Names Schedule'!$C$40:$H$40,$B6),COUNTIF('Names Schedule'!$C$41:$H$41,$B6)))</f>
        <v>0</v>
      </c>
      <c r="J6" s="126">
        <f>IF($A6="","",SUM(COUNTIF('Names Schedule'!$C$46:$H$46,$B6),COUNTIF('Names Schedule'!$C$47:$H$47,$B6),COUNTIF('Names Schedule'!$C$49:$H$49,$B6),COUNTIF('Names Schedule'!$C$50:$H$50,$B6),COUNTIF('Names Schedule'!$C$51:$H$51,$B6),COUNTIF('Names Schedule'!$C$53:$H$53,$B6),COUNTIF('Names Schedule'!$C$54:$H$54,$B6)))</f>
        <v>0</v>
      </c>
      <c r="K6" s="126">
        <f>IF($A6="","",SUM(COUNTIF('Names Schedule'!$C$59:$H$59,$B6),COUNTIF('Names Schedule'!$C$60:$H$60,$B6),COUNTIF('Names Schedule'!$C$62:$H$62,$B6),COUNTIF('Names Schedule'!$C$63:$H$63,$B6),COUNTIF('Names Schedule'!$C$64:$H$64,$B6),COUNTIF('Names Schedule'!$C$66:$H$66,$B6),COUNTIF('Names Schedule'!$C$67:$H$67,$B6)))</f>
        <v>1</v>
      </c>
      <c r="L6" s="126">
        <f>IF($A6="","",SUM(COUNTIF('Names Schedule'!$C$72:$H$72,$B6),COUNTIF('Names Schedule'!$C$73:$H$73,$B6),COUNTIF('Names Schedule'!$C$75:$H$75,$B6),COUNTIF('Names Schedule'!$C$76:$H$76,$B6),COUNTIF('Names Schedule'!$C$77:$H$77,$B6),COUNTIF('Names Schedule'!$C$79:$H$79,$B6),COUNTIF('Names Schedule'!$C$80:$H$80,$B6)))</f>
        <v>0</v>
      </c>
      <c r="M6" s="124">
        <f>IF($A6="","",COUNTIF('Names Schedule'!$7:$7,$B6))</f>
        <v>0</v>
      </c>
      <c r="N6" s="125">
        <f>IF($A6="","",COUNTIF('Names Schedule'!$8:$8,$B6))</f>
        <v>0</v>
      </c>
      <c r="O6" s="125">
        <f>IF($A6="","",COUNTIF('Names Schedule'!$10:$10,$B6))</f>
        <v>0</v>
      </c>
      <c r="P6" s="125">
        <f>IF($A6="","",COUNTIF('Names Schedule'!$11:$11,$B6))</f>
        <v>0</v>
      </c>
      <c r="Q6" s="125">
        <f>IF($A6="","",COUNTIF('Names Schedule'!$12:$12,$B6))</f>
        <v>0</v>
      </c>
      <c r="R6" s="125">
        <f>IF($A6="","",COUNTIF('Names Schedule'!$14:$14,$B6))</f>
        <v>0</v>
      </c>
      <c r="S6" s="125">
        <f>IF($A6="","",COUNTIF('Names Schedule'!$15:$15,$B6))</f>
        <v>0</v>
      </c>
      <c r="T6" s="124">
        <f>IF($A6="","",COUNTIF('Names Schedule'!$20:$20,$B6))</f>
        <v>0</v>
      </c>
      <c r="U6" s="125">
        <f>IF($A6="","",COUNTIF('Names Schedule'!$21:$21,$B6))</f>
        <v>0</v>
      </c>
      <c r="V6" s="125">
        <f>IF($A6="","",COUNTIF('Names Schedule'!$23:$23,$B6))</f>
        <v>0</v>
      </c>
      <c r="W6" s="125">
        <f>IF($A6="","",COUNTIF('Names Schedule'!$24:$24,$B6))</f>
        <v>0</v>
      </c>
      <c r="X6" s="125">
        <f>IF($A6="","",COUNTIF('Names Schedule'!$25:$25,$B6))</f>
        <v>0</v>
      </c>
      <c r="Y6" s="125">
        <f>IF($A6="","",COUNTIF('Names Schedule'!$27:$27,$B6))</f>
        <v>0</v>
      </c>
      <c r="Z6" s="125">
        <f>IF($A6="","",COUNTIF('Names Schedule'!$28:$28,$B6))</f>
        <v>0</v>
      </c>
      <c r="AA6" s="124">
        <f>IF($A6="","",COUNTIF('Names Schedule'!$33:$33,$B6))</f>
        <v>0</v>
      </c>
      <c r="AB6" s="125">
        <f>IF($A6="","",COUNTIF('Names Schedule'!$34:$34,$B6))</f>
        <v>0</v>
      </c>
      <c r="AC6" s="125">
        <f>IF($A6="","",COUNTIF('Names Schedule'!$36:$36,$B6))</f>
        <v>0</v>
      </c>
      <c r="AD6" s="125">
        <f>IF($A6="","",COUNTIF('Names Schedule'!$37:$37,$B6))</f>
        <v>0</v>
      </c>
      <c r="AE6" s="125">
        <f>IF($A6="","",COUNTIF('Names Schedule'!$38:$38,$B6))</f>
        <v>0</v>
      </c>
      <c r="AF6" s="125">
        <f>IF($A6="","",COUNTIF('Names Schedule'!$40:$40,$B6))</f>
        <v>0</v>
      </c>
      <c r="AG6" s="125">
        <f>IF($A6="","",COUNTIF('Names Schedule'!$41:$41,$B6))</f>
        <v>0</v>
      </c>
      <c r="AH6" s="124">
        <f>IF($A6="","",COUNTIF('Names Schedule'!$46:$46,$B6))</f>
        <v>0</v>
      </c>
      <c r="AI6" s="125">
        <f>IF($A6="","",COUNTIF('Names Schedule'!$47:$47,$B6))</f>
        <v>0</v>
      </c>
      <c r="AJ6" s="125">
        <f>IF($A6="","",COUNTIF('Names Schedule'!$49:$49,$B6))</f>
        <v>0</v>
      </c>
      <c r="AK6" s="125">
        <f>IF($A6="","",COUNTIF('Names Schedule'!$50:$50,$B6))</f>
        <v>0</v>
      </c>
      <c r="AL6" s="125">
        <f>IF($A6="","",COUNTIF('Names Schedule'!$51:$51,$B6))</f>
        <v>0</v>
      </c>
      <c r="AM6" s="125">
        <f>IF($A6="","",COUNTIF('Names Schedule'!$53:$53,$B6))</f>
        <v>0</v>
      </c>
      <c r="AN6" s="125">
        <f>IF($A6="","",COUNTIF('Names Schedule'!$54:$54,$B6))</f>
        <v>0</v>
      </c>
      <c r="AO6" s="124">
        <f>IF($A6="","",COUNTIF('Names Schedule'!$59:$59,$B6))</f>
        <v>0</v>
      </c>
      <c r="AP6" s="125">
        <f>IF($A6="","",COUNTIF('Names Schedule'!$60:$60,$B6))</f>
        <v>0</v>
      </c>
      <c r="AQ6" s="125">
        <f>IF($A6="","",COUNTIF('Names Schedule'!$62:$62,$B6))</f>
        <v>0</v>
      </c>
      <c r="AR6" s="125">
        <f>IF($A6="","",COUNTIF('Names Schedule'!$63:$63,$B6))</f>
        <v>0</v>
      </c>
      <c r="AS6" s="125">
        <f>IF($A6="","",COUNTIF('Names Schedule'!$64:$64,$B6))</f>
        <v>0</v>
      </c>
      <c r="AT6" s="125">
        <f>IF($A6="","",COUNTIF('Names Schedule'!$66:$66,$B6))</f>
        <v>1</v>
      </c>
      <c r="AU6" s="125">
        <f>IF($A6="","",COUNTIF('Names Schedule'!$67:$67,$B6))</f>
        <v>0</v>
      </c>
      <c r="AV6" s="124">
        <f>IF($A6="","",COUNTIF('Names Schedule'!$72:$72,$B6))</f>
        <v>0</v>
      </c>
      <c r="AW6" s="125">
        <f>IF($A6="","",COUNTIF('Names Schedule'!$73:$73,$B6))</f>
        <v>0</v>
      </c>
      <c r="AX6" s="125">
        <f>IF($A6="","",COUNTIF('Names Schedule'!$75:$75,$B6))</f>
        <v>0</v>
      </c>
      <c r="AY6" s="125">
        <f>IF($A6="","",COUNTIF('Names Schedule'!$76:$76,$B6))</f>
        <v>0</v>
      </c>
      <c r="AZ6" s="125">
        <f>IF($A6="","",COUNTIF('Names Schedule'!$77:$77,$B6))</f>
        <v>0</v>
      </c>
      <c r="BA6" s="125">
        <f>IF($A6="","",COUNTIF('Names Schedule'!$79:$79,$B6))</f>
        <v>0</v>
      </c>
      <c r="BB6" s="125">
        <f>IF($A6="","",COUNTIF('Names Schedule'!$80:$80,$B6))</f>
        <v>0</v>
      </c>
      <c r="BC6" s="115">
        <f t="shared" si="1"/>
        <v>34</v>
      </c>
      <c r="BD6" s="115">
        <f t="shared" ref="BD6:BD69" si="5">IF(BC6="","",IF($BC6&gt;7,IF($BC6&gt;14,IF($BC6&gt;21,IF($BC6&gt;28,IF($BC6&gt;35,$BC6-35,$BC6-28),$BC6-21),$BC6-14),$BC6-7),IF($BC6=0,0,$BC6)))</f>
        <v>6</v>
      </c>
      <c r="BE6" s="119" t="str">
        <f t="shared" ref="BE6:BE69" si="6">IF(G6="","",IF(G6=1,CHOOSE(BD6,$M$3,$N$3,$O$3,$P$3,$Q$3,$R$3,$S$3),IF(H6=1,CHOOSE(BD6,$T$3,$U$3,$V$3,$W$3,$X$3,$Y$3,$Z$3),IF(I6=1,CHOOSE(BD6,$AA$3,$AB$3,$AC$3,$AD$3,$AE$3,$AF$3,$AG$3),IF(J6=1,CHOOSE(BD6,$AH$3,$AI$3,$AJ$3,$AK$3,$AL$3,$AM$3,$AN$3),IF(K6=1,CHOOSE(BD6,$AO$3,$AP$3,$AQ$3,$AR$3,$AS$3,$AT$3,$AU$3),IF(L6=1,CHOOSE(BD6,$AV$3,$AW$3,$AX$3,$AY$3,$AZ$3,$BA$3,$BB$3),"")))))))</f>
        <v>Session 6 - 4:45pm - 6.15pm</v>
      </c>
      <c r="BF6" s="126">
        <f>IF($A6="","",COUNTIF('Names Schedule'!C$7:C$117,$B6))</f>
        <v>1</v>
      </c>
      <c r="BG6" s="126">
        <f>IF($A6="","",COUNTIF('Names Schedule'!D$7:D$117,$B6))</f>
        <v>0</v>
      </c>
      <c r="BH6" s="126">
        <f>IF($A6="","",COUNTIF('Names Schedule'!E$7:E$117,$B6))</f>
        <v>0</v>
      </c>
      <c r="BI6" s="126">
        <f>IF($A6="","",COUNTIF('Names Schedule'!F$7:F$117,$B6))</f>
        <v>0</v>
      </c>
      <c r="BJ6" s="126">
        <f>IF($A6="","",COUNTIF('Names Schedule'!G$7:G$117,$B6))</f>
        <v>0</v>
      </c>
      <c r="BK6" s="126">
        <f>IF($A6="","",COUNTIF('Names Schedule'!H$7:H$117,$B6))</f>
        <v>0</v>
      </c>
      <c r="BL6" s="133">
        <f t="shared" ref="BL6:BL69" si="7">IF(B6="","",IF(BF6=1,1,IF(BG6=1,2,IF(BH6=1,3,IF(BI6=1,4,IF(BJ6=1,5,IF(BK6=1,6,"")))))))</f>
        <v>1</v>
      </c>
    </row>
    <row r="7" spans="1:64" ht="12" customHeight="1">
      <c r="A7" s="115" t="str">
        <f>Matches!A6</f>
        <v>GROUP MS 1 / 3</v>
      </c>
      <c r="B7" s="115" t="str">
        <f>IF(A7="","",CONCATENATE(VLOOKUP(Matches!B6,'Group Check'!$B:$D,2,FALSE)," v ",VLOOKUP(Matches!D6,'Group Check'!$B:$D,2,FALSE)," in Group ",VLOOKUP(Matches!B6,'Group Check'!$B:$E,4,FALSE)))</f>
        <v>Robert Simpson (Jamaica) v Simon Martin (Ireland ) in Group MS 1</v>
      </c>
      <c r="C7" s="115" t="str">
        <f t="shared" si="2"/>
        <v/>
      </c>
      <c r="D7" s="118" t="str">
        <f t="shared" si="3"/>
        <v>Wednesday 24th April 2024</v>
      </c>
      <c r="E7" s="119" t="str">
        <f t="shared" si="0"/>
        <v>Session 3 - 12.00pm- 1:45pm</v>
      </c>
      <c r="F7" s="116">
        <f t="shared" si="4"/>
        <v>1</v>
      </c>
      <c r="G7" s="126">
        <f>IF($A7="","",SUM(COUNTIF('Names Schedule'!$C$7:$H$7,$B7),COUNTIF('Names Schedule'!$C$8:$H$8,$B7),COUNTIF('Names Schedule'!$C$10:$H$10,$B7),COUNTIF('Names Schedule'!$C$11:$H$11,$B7),COUNTIF('Names Schedule'!$C$12:$H$12,$B7),COUNTIF('Names Schedule'!$C$14:$H$14,$B7),COUNTIF('Names Schedule'!$C$15:$H$15,$B7)))</f>
        <v>0</v>
      </c>
      <c r="H7" s="126">
        <f>IF($A7="","",SUM(COUNTIF('Names Schedule'!$C$20:$H$20,$B7),COUNTIF('Names Schedule'!$C$21:$H$21,$B7),COUNTIF('Names Schedule'!$C$23:$H$23,$B7),COUNTIF('Names Schedule'!$C$24:$H$24,$B7),COUNTIF('Names Schedule'!$C$25:$H$25,$B7),COUNTIF('Names Schedule'!$C$27:$H$27,$B7),COUNTIF('Names Schedule'!$C$28:$H$28,$B7)))</f>
        <v>0</v>
      </c>
      <c r="I7" s="126">
        <f>IF($A7="","",SUM(COUNTIF('Names Schedule'!$C$33:$H$33,$B7),COUNTIF('Names Schedule'!$C$34:$H$34,$B7),COUNTIF('Names Schedule'!$C$36:$H$36,$B7),COUNTIF('Names Schedule'!$C$37:$H$37,$B7),COUNTIF('Names Schedule'!$C$38:$H$38,$B7),COUNTIF('Names Schedule'!$C$40:$H$40,$B7),COUNTIF('Names Schedule'!$C$41:$H$41,$B7)))</f>
        <v>0</v>
      </c>
      <c r="J7" s="126">
        <f>IF($A7="","",SUM(COUNTIF('Names Schedule'!$C$46:$H$46,$B7),COUNTIF('Names Schedule'!$C$47:$H$47,$B7),COUNTIF('Names Schedule'!$C$49:$H$49,$B7),COUNTIF('Names Schedule'!$C$50:$H$50,$B7),COUNTIF('Names Schedule'!$C$51:$H$51,$B7),COUNTIF('Names Schedule'!$C$53:$H$53,$B7),COUNTIF('Names Schedule'!$C$54:$H$54,$B7)))</f>
        <v>1</v>
      </c>
      <c r="K7" s="126">
        <f>IF($A7="","",SUM(COUNTIF('Names Schedule'!$C$59:$H$59,$B7),COUNTIF('Names Schedule'!$C$60:$H$60,$B7),COUNTIF('Names Schedule'!$C$62:$H$62,$B7),COUNTIF('Names Schedule'!$C$63:$H$63,$B7),COUNTIF('Names Schedule'!$C$64:$H$64,$B7),COUNTIF('Names Schedule'!$C$66:$H$66,$B7),COUNTIF('Names Schedule'!$C$67:$H$67,$B7)))</f>
        <v>0</v>
      </c>
      <c r="L7" s="126">
        <f>IF($A7="","",SUM(COUNTIF('Names Schedule'!$C$72:$H$72,$B7),COUNTIF('Names Schedule'!$C$73:$H$73,$B7),COUNTIF('Names Schedule'!$C$75:$H$75,$B7),COUNTIF('Names Schedule'!$C$76:$H$76,$B7),COUNTIF('Names Schedule'!$C$77:$H$77,$B7),COUNTIF('Names Schedule'!$C$79:$H$79,$B7),COUNTIF('Names Schedule'!$C$80:$H$80,$B7)))</f>
        <v>0</v>
      </c>
      <c r="M7" s="124">
        <f>IF($A7="","",COUNTIF('Names Schedule'!$7:$7,$B7))</f>
        <v>0</v>
      </c>
      <c r="N7" s="125">
        <f>IF($A7="","",COUNTIF('Names Schedule'!$8:$8,$B7))</f>
        <v>0</v>
      </c>
      <c r="O7" s="125">
        <f>IF($A7="","",COUNTIF('Names Schedule'!$10:$10,$B7))</f>
        <v>0</v>
      </c>
      <c r="P7" s="125">
        <f>IF($A7="","",COUNTIF('Names Schedule'!$11:$11,$B7))</f>
        <v>0</v>
      </c>
      <c r="Q7" s="125">
        <f>IF($A7="","",COUNTIF('Names Schedule'!$12:$12,$B7))</f>
        <v>0</v>
      </c>
      <c r="R7" s="125">
        <f>IF($A7="","",COUNTIF('Names Schedule'!$14:$14,$B7))</f>
        <v>0</v>
      </c>
      <c r="S7" s="125">
        <f>IF($A7="","",COUNTIF('Names Schedule'!$15:$15,$B7))</f>
        <v>0</v>
      </c>
      <c r="T7" s="124">
        <f>IF($A7="","",COUNTIF('Names Schedule'!$20:$20,$B7))</f>
        <v>0</v>
      </c>
      <c r="U7" s="125">
        <f>IF($A7="","",COUNTIF('Names Schedule'!$21:$21,$B7))</f>
        <v>0</v>
      </c>
      <c r="V7" s="125">
        <f>IF($A7="","",COUNTIF('Names Schedule'!$23:$23,$B7))</f>
        <v>0</v>
      </c>
      <c r="W7" s="125">
        <f>IF($A7="","",COUNTIF('Names Schedule'!$24:$24,$B7))</f>
        <v>0</v>
      </c>
      <c r="X7" s="125">
        <f>IF($A7="","",COUNTIF('Names Schedule'!$25:$25,$B7))</f>
        <v>0</v>
      </c>
      <c r="Y7" s="125">
        <f>IF($A7="","",COUNTIF('Names Schedule'!$27:$27,$B7))</f>
        <v>0</v>
      </c>
      <c r="Z7" s="125">
        <f>IF($A7="","",COUNTIF('Names Schedule'!$28:$28,$B7))</f>
        <v>0</v>
      </c>
      <c r="AA7" s="124">
        <f>IF($A7="","",COUNTIF('Names Schedule'!$33:$33,$B7))</f>
        <v>0</v>
      </c>
      <c r="AB7" s="125">
        <f>IF($A7="","",COUNTIF('Names Schedule'!$34:$34,$B7))</f>
        <v>0</v>
      </c>
      <c r="AC7" s="125">
        <f>IF($A7="","",COUNTIF('Names Schedule'!$36:$36,$B7))</f>
        <v>0</v>
      </c>
      <c r="AD7" s="125">
        <f>IF($A7="","",COUNTIF('Names Schedule'!$37:$37,$B7))</f>
        <v>0</v>
      </c>
      <c r="AE7" s="125">
        <f>IF($A7="","",COUNTIF('Names Schedule'!$38:$38,$B7))</f>
        <v>0</v>
      </c>
      <c r="AF7" s="125">
        <f>IF($A7="","",COUNTIF('Names Schedule'!$40:$40,$B7))</f>
        <v>0</v>
      </c>
      <c r="AG7" s="125">
        <f>IF($A7="","",COUNTIF('Names Schedule'!$41:$41,$B7))</f>
        <v>0</v>
      </c>
      <c r="AH7" s="124">
        <f>IF($A7="","",COUNTIF('Names Schedule'!$46:$46,$B7))</f>
        <v>0</v>
      </c>
      <c r="AI7" s="125">
        <f>IF($A7="","",COUNTIF('Names Schedule'!$47:$47,$B7))</f>
        <v>0</v>
      </c>
      <c r="AJ7" s="125">
        <f>IF($A7="","",COUNTIF('Names Schedule'!$49:$49,$B7))</f>
        <v>1</v>
      </c>
      <c r="AK7" s="125">
        <f>IF($A7="","",COUNTIF('Names Schedule'!$50:$50,$B7))</f>
        <v>0</v>
      </c>
      <c r="AL7" s="125">
        <f>IF($A7="","",COUNTIF('Names Schedule'!$51:$51,$B7))</f>
        <v>0</v>
      </c>
      <c r="AM7" s="125">
        <f>IF($A7="","",COUNTIF('Names Schedule'!$53:$53,$B7))</f>
        <v>0</v>
      </c>
      <c r="AN7" s="125">
        <f>IF($A7="","",COUNTIF('Names Schedule'!$54:$54,$B7))</f>
        <v>0</v>
      </c>
      <c r="AO7" s="124">
        <f>IF($A7="","",COUNTIF('Names Schedule'!$59:$59,$B7))</f>
        <v>0</v>
      </c>
      <c r="AP7" s="125">
        <f>IF($A7="","",COUNTIF('Names Schedule'!$60:$60,$B7))</f>
        <v>0</v>
      </c>
      <c r="AQ7" s="125">
        <f>IF($A7="","",COUNTIF('Names Schedule'!$62:$62,$B7))</f>
        <v>0</v>
      </c>
      <c r="AR7" s="125">
        <f>IF($A7="","",COUNTIF('Names Schedule'!$63:$63,$B7))</f>
        <v>0</v>
      </c>
      <c r="AS7" s="125">
        <f>IF($A7="","",COUNTIF('Names Schedule'!$64:$64,$B7))</f>
        <v>0</v>
      </c>
      <c r="AT7" s="125">
        <f>IF($A7="","",COUNTIF('Names Schedule'!$66:$66,$B7))</f>
        <v>0</v>
      </c>
      <c r="AU7" s="125">
        <f>IF($A7="","",COUNTIF('Names Schedule'!$67:$67,$B7))</f>
        <v>0</v>
      </c>
      <c r="AV7" s="124">
        <f>IF($A7="","",COUNTIF('Names Schedule'!$72:$72,$B7))</f>
        <v>0</v>
      </c>
      <c r="AW7" s="125">
        <f>IF($A7="","",COUNTIF('Names Schedule'!$73:$73,$B7))</f>
        <v>0</v>
      </c>
      <c r="AX7" s="125">
        <f>IF($A7="","",COUNTIF('Names Schedule'!$75:$75,$B7))</f>
        <v>0</v>
      </c>
      <c r="AY7" s="125">
        <f>IF($A7="","",COUNTIF('Names Schedule'!$76:$76,$B7))</f>
        <v>0</v>
      </c>
      <c r="AZ7" s="125">
        <f>IF($A7="","",COUNTIF('Names Schedule'!$77:$77,$B7))</f>
        <v>0</v>
      </c>
      <c r="BA7" s="125">
        <f>IF($A7="","",COUNTIF('Names Schedule'!$79:$79,$B7))</f>
        <v>0</v>
      </c>
      <c r="BB7" s="125">
        <f>IF($A7="","",COUNTIF('Names Schedule'!$80:$80,$B7))</f>
        <v>0</v>
      </c>
      <c r="BC7" s="115">
        <f t="shared" si="1"/>
        <v>24</v>
      </c>
      <c r="BD7" s="115">
        <f t="shared" si="5"/>
        <v>3</v>
      </c>
      <c r="BE7" s="119" t="str">
        <f t="shared" si="6"/>
        <v>Session 3 - 12.00pm- 1:45pm</v>
      </c>
      <c r="BF7" s="126">
        <f>IF($A7="","",COUNTIF('Names Schedule'!C$7:C$117,$B7))</f>
        <v>1</v>
      </c>
      <c r="BG7" s="126">
        <f>IF($A7="","",COUNTIF('Names Schedule'!D$7:D$117,$B7))</f>
        <v>0</v>
      </c>
      <c r="BH7" s="126">
        <f>IF($A7="","",COUNTIF('Names Schedule'!E$7:E$117,$B7))</f>
        <v>0</v>
      </c>
      <c r="BI7" s="126">
        <f>IF($A7="","",COUNTIF('Names Schedule'!F$7:F$117,$B7))</f>
        <v>0</v>
      </c>
      <c r="BJ7" s="126">
        <f>IF($A7="","",COUNTIF('Names Schedule'!G$7:G$117,$B7))</f>
        <v>0</v>
      </c>
      <c r="BK7" s="126">
        <f>IF($A7="","",COUNTIF('Names Schedule'!H$7:H$117,$B7))</f>
        <v>0</v>
      </c>
      <c r="BL7" s="133">
        <f t="shared" si="7"/>
        <v>1</v>
      </c>
    </row>
    <row r="8" spans="1:64" ht="12" customHeight="1">
      <c r="A8" s="115" t="str">
        <f>Matches!A7</f>
        <v>GROUP MS 1 / 4</v>
      </c>
      <c r="B8" s="115" t="str">
        <f>IF(A8="","",CONCATENATE(VLOOKUP(Matches!B7,'Group Check'!$B:$D,2,FALSE)," v ",VLOOKUP(Matches!D7,'Group Check'!$B:$D,2,FALSE)," in Group ",VLOOKUP(Matches!B7,'Group Check'!$B:$E,4,FALSE)))</f>
        <v>Robert Simpson (Jamaica) v Loren Dion (USA) in Group MS 1</v>
      </c>
      <c r="C8" s="115" t="str">
        <f t="shared" si="2"/>
        <v/>
      </c>
      <c r="D8" s="118" t="str">
        <f t="shared" si="3"/>
        <v>Sunday 21st April 2024</v>
      </c>
      <c r="E8" s="119" t="str">
        <f t="shared" si="0"/>
        <v>Session 3 - 12.00pm- 1:45pm</v>
      </c>
      <c r="F8" s="116">
        <f t="shared" si="4"/>
        <v>3</v>
      </c>
      <c r="G8" s="126">
        <f>IF($A8="","",SUM(COUNTIF('Names Schedule'!$C$7:$H$7,$B8),COUNTIF('Names Schedule'!$C$8:$H$8,$B8),COUNTIF('Names Schedule'!$C$10:$H$10,$B8),COUNTIF('Names Schedule'!$C$11:$H$11,$B8),COUNTIF('Names Schedule'!$C$12:$H$12,$B8),COUNTIF('Names Schedule'!$C$14:$H$14,$B8),COUNTIF('Names Schedule'!$C$15:$H$15,$B8)))</f>
        <v>1</v>
      </c>
      <c r="H8" s="126">
        <f>IF($A8="","",SUM(COUNTIF('Names Schedule'!$C$20:$H$20,$B8),COUNTIF('Names Schedule'!$C$21:$H$21,$B8),COUNTIF('Names Schedule'!$C$23:$H$23,$B8),COUNTIF('Names Schedule'!$C$24:$H$24,$B8),COUNTIF('Names Schedule'!$C$25:$H$25,$B8),COUNTIF('Names Schedule'!$C$27:$H$27,$B8),COUNTIF('Names Schedule'!$C$28:$H$28,$B8)))</f>
        <v>0</v>
      </c>
      <c r="I8" s="126">
        <f>IF($A8="","",SUM(COUNTIF('Names Schedule'!$C$33:$H$33,$B8),COUNTIF('Names Schedule'!$C$34:$H$34,$B8),COUNTIF('Names Schedule'!$C$36:$H$36,$B8),COUNTIF('Names Schedule'!$C$37:$H$37,$B8),COUNTIF('Names Schedule'!$C$38:$H$38,$B8),COUNTIF('Names Schedule'!$C$40:$H$40,$B8),COUNTIF('Names Schedule'!$C$41:$H$41,$B8)))</f>
        <v>0</v>
      </c>
      <c r="J8" s="126">
        <f>IF($A8="","",SUM(COUNTIF('Names Schedule'!$C$46:$H$46,$B8),COUNTIF('Names Schedule'!$C$47:$H$47,$B8),COUNTIF('Names Schedule'!$C$49:$H$49,$B8),COUNTIF('Names Schedule'!$C$50:$H$50,$B8),COUNTIF('Names Schedule'!$C$51:$H$51,$B8),COUNTIF('Names Schedule'!$C$53:$H$53,$B8),COUNTIF('Names Schedule'!$C$54:$H$54,$B8)))</f>
        <v>0</v>
      </c>
      <c r="K8" s="126">
        <f>IF($A8="","",SUM(COUNTIF('Names Schedule'!$C$59:$H$59,$B8),COUNTIF('Names Schedule'!$C$60:$H$60,$B8),COUNTIF('Names Schedule'!$C$62:$H$62,$B8),COUNTIF('Names Schedule'!$C$63:$H$63,$B8),COUNTIF('Names Schedule'!$C$64:$H$64,$B8),COUNTIF('Names Schedule'!$C$66:$H$66,$B8),COUNTIF('Names Schedule'!$C$67:$H$67,$B8)))</f>
        <v>0</v>
      </c>
      <c r="L8" s="126">
        <f>IF($A8="","",SUM(COUNTIF('Names Schedule'!$C$72:$H$72,$B8),COUNTIF('Names Schedule'!$C$73:$H$73,$B8),COUNTIF('Names Schedule'!$C$75:$H$75,$B8),COUNTIF('Names Schedule'!$C$76:$H$76,$B8),COUNTIF('Names Schedule'!$C$77:$H$77,$B8),COUNTIF('Names Schedule'!$C$79:$H$79,$B8),COUNTIF('Names Schedule'!$C$80:$H$80,$B8)))</f>
        <v>0</v>
      </c>
      <c r="M8" s="124">
        <f>IF($A8="","",COUNTIF('Names Schedule'!$7:$7,$B8))</f>
        <v>0</v>
      </c>
      <c r="N8" s="125">
        <f>IF($A8="","",COUNTIF('Names Schedule'!$8:$8,$B8))</f>
        <v>0</v>
      </c>
      <c r="O8" s="125">
        <f>IF($A8="","",COUNTIF('Names Schedule'!$10:$10,$B8))</f>
        <v>1</v>
      </c>
      <c r="P8" s="125">
        <f>IF($A8="","",COUNTIF('Names Schedule'!$11:$11,$B8))</f>
        <v>0</v>
      </c>
      <c r="Q8" s="125">
        <f>IF($A8="","",COUNTIF('Names Schedule'!$12:$12,$B8))</f>
        <v>0</v>
      </c>
      <c r="R8" s="125">
        <f>IF($A8="","",COUNTIF('Names Schedule'!$14:$14,$B8))</f>
        <v>0</v>
      </c>
      <c r="S8" s="125">
        <f>IF($A8="","",COUNTIF('Names Schedule'!$15:$15,$B8))</f>
        <v>0</v>
      </c>
      <c r="T8" s="124">
        <f>IF($A8="","",COUNTIF('Names Schedule'!$20:$20,$B8))</f>
        <v>0</v>
      </c>
      <c r="U8" s="125">
        <f>IF($A8="","",COUNTIF('Names Schedule'!$21:$21,$B8))</f>
        <v>0</v>
      </c>
      <c r="V8" s="125">
        <f>IF($A8="","",COUNTIF('Names Schedule'!$23:$23,$B8))</f>
        <v>0</v>
      </c>
      <c r="W8" s="125">
        <f>IF($A8="","",COUNTIF('Names Schedule'!$24:$24,$B8))</f>
        <v>0</v>
      </c>
      <c r="X8" s="125">
        <f>IF($A8="","",COUNTIF('Names Schedule'!$25:$25,$B8))</f>
        <v>0</v>
      </c>
      <c r="Y8" s="125">
        <f>IF($A8="","",COUNTIF('Names Schedule'!$27:$27,$B8))</f>
        <v>0</v>
      </c>
      <c r="Z8" s="125">
        <f>IF($A8="","",COUNTIF('Names Schedule'!$28:$28,$B8))</f>
        <v>0</v>
      </c>
      <c r="AA8" s="124">
        <f>IF($A8="","",COUNTIF('Names Schedule'!$33:$33,$B8))</f>
        <v>0</v>
      </c>
      <c r="AB8" s="125">
        <f>IF($A8="","",COUNTIF('Names Schedule'!$34:$34,$B8))</f>
        <v>0</v>
      </c>
      <c r="AC8" s="125">
        <f>IF($A8="","",COUNTIF('Names Schedule'!$36:$36,$B8))</f>
        <v>0</v>
      </c>
      <c r="AD8" s="125">
        <f>IF($A8="","",COUNTIF('Names Schedule'!$37:$37,$B8))</f>
        <v>0</v>
      </c>
      <c r="AE8" s="125">
        <f>IF($A8="","",COUNTIF('Names Schedule'!$38:$38,$B8))</f>
        <v>0</v>
      </c>
      <c r="AF8" s="125">
        <f>IF($A8="","",COUNTIF('Names Schedule'!$40:$40,$B8))</f>
        <v>0</v>
      </c>
      <c r="AG8" s="125">
        <f>IF($A8="","",COUNTIF('Names Schedule'!$41:$41,$B8))</f>
        <v>0</v>
      </c>
      <c r="AH8" s="124">
        <f>IF($A8="","",COUNTIF('Names Schedule'!$46:$46,$B8))</f>
        <v>0</v>
      </c>
      <c r="AI8" s="125">
        <f>IF($A8="","",COUNTIF('Names Schedule'!$47:$47,$B8))</f>
        <v>0</v>
      </c>
      <c r="AJ8" s="125">
        <f>IF($A8="","",COUNTIF('Names Schedule'!$49:$49,$B8))</f>
        <v>0</v>
      </c>
      <c r="AK8" s="125">
        <f>IF($A8="","",COUNTIF('Names Schedule'!$50:$50,$B8))</f>
        <v>0</v>
      </c>
      <c r="AL8" s="125">
        <f>IF($A8="","",COUNTIF('Names Schedule'!$51:$51,$B8))</f>
        <v>0</v>
      </c>
      <c r="AM8" s="125">
        <f>IF($A8="","",COUNTIF('Names Schedule'!$53:$53,$B8))</f>
        <v>0</v>
      </c>
      <c r="AN8" s="125">
        <f>IF($A8="","",COUNTIF('Names Schedule'!$54:$54,$B8))</f>
        <v>0</v>
      </c>
      <c r="AO8" s="124">
        <f>IF($A8="","",COUNTIF('Names Schedule'!$59:$59,$B8))</f>
        <v>0</v>
      </c>
      <c r="AP8" s="125">
        <f>IF($A8="","",COUNTIF('Names Schedule'!$60:$60,$B8))</f>
        <v>0</v>
      </c>
      <c r="AQ8" s="125">
        <f>IF($A8="","",COUNTIF('Names Schedule'!$62:$62,$B8))</f>
        <v>0</v>
      </c>
      <c r="AR8" s="125">
        <f>IF($A8="","",COUNTIF('Names Schedule'!$63:$63,$B8))</f>
        <v>0</v>
      </c>
      <c r="AS8" s="125">
        <f>IF($A8="","",COUNTIF('Names Schedule'!$64:$64,$B8))</f>
        <v>0</v>
      </c>
      <c r="AT8" s="125">
        <f>IF($A8="","",COUNTIF('Names Schedule'!$66:$66,$B8))</f>
        <v>0</v>
      </c>
      <c r="AU8" s="125">
        <f>IF($A8="","",COUNTIF('Names Schedule'!$67:$67,$B8))</f>
        <v>0</v>
      </c>
      <c r="AV8" s="124">
        <f>IF($A8="","",COUNTIF('Names Schedule'!$72:$72,$B8))</f>
        <v>0</v>
      </c>
      <c r="AW8" s="125">
        <f>IF($A8="","",COUNTIF('Names Schedule'!$73:$73,$B8))</f>
        <v>0</v>
      </c>
      <c r="AX8" s="125">
        <f>IF($A8="","",COUNTIF('Names Schedule'!$75:$75,$B8))</f>
        <v>0</v>
      </c>
      <c r="AY8" s="125">
        <f>IF($A8="","",COUNTIF('Names Schedule'!$76:$76,$B8))</f>
        <v>0</v>
      </c>
      <c r="AZ8" s="125">
        <f>IF($A8="","",COUNTIF('Names Schedule'!$77:$77,$B8))</f>
        <v>0</v>
      </c>
      <c r="BA8" s="125">
        <f>IF($A8="","",COUNTIF('Names Schedule'!$79:$79,$B8))</f>
        <v>0</v>
      </c>
      <c r="BB8" s="125">
        <f>IF($A8="","",COUNTIF('Names Schedule'!$80:$80,$B8))</f>
        <v>0</v>
      </c>
      <c r="BC8" s="115">
        <f t="shared" si="1"/>
        <v>3</v>
      </c>
      <c r="BD8" s="115">
        <f t="shared" si="5"/>
        <v>3</v>
      </c>
      <c r="BE8" s="119" t="str">
        <f t="shared" si="6"/>
        <v>Session 3 - 12.00pm- 1:45pm</v>
      </c>
      <c r="BF8" s="126">
        <f>IF($A8="","",COUNTIF('Names Schedule'!C$7:C$117,$B8))</f>
        <v>0</v>
      </c>
      <c r="BG8" s="126">
        <f>IF($A8="","",COUNTIF('Names Schedule'!D$7:D$117,$B8))</f>
        <v>0</v>
      </c>
      <c r="BH8" s="126">
        <f>IF($A8="","",COUNTIF('Names Schedule'!E$7:E$117,$B8))</f>
        <v>1</v>
      </c>
      <c r="BI8" s="126">
        <f>IF($A8="","",COUNTIF('Names Schedule'!F$7:F$117,$B8))</f>
        <v>0</v>
      </c>
      <c r="BJ8" s="126">
        <f>IF($A8="","",COUNTIF('Names Schedule'!G$7:G$117,$B8))</f>
        <v>0</v>
      </c>
      <c r="BK8" s="126">
        <f>IF($A8="","",COUNTIF('Names Schedule'!H$7:H$117,$B8))</f>
        <v>0</v>
      </c>
      <c r="BL8" s="133">
        <f t="shared" si="7"/>
        <v>3</v>
      </c>
    </row>
    <row r="9" spans="1:64" ht="12" customHeight="1">
      <c r="A9" s="115" t="str">
        <f>Matches!A8</f>
        <v>GROUP MS 1 / 5</v>
      </c>
      <c r="B9" s="115" t="str">
        <f>IF(A9="","",CONCATENATE(VLOOKUP(Matches!B8,'Group Check'!$B:$D,2,FALSE)," v ",VLOOKUP(Matches!D8,'Group Check'!$B:$D,2,FALSE)," in Group ",VLOOKUP(Matches!B8,'Group Check'!$B:$E,4,FALSE)))</f>
        <v>Robert Simpson (Jamaica) v Ray Pearse (Australia) in Group MS 1</v>
      </c>
      <c r="C9" s="115" t="str">
        <f t="shared" si="2"/>
        <v/>
      </c>
      <c r="D9" s="118" t="str">
        <f t="shared" si="3"/>
        <v>Monday 22nd April 2024</v>
      </c>
      <c r="E9" s="119" t="str">
        <f t="shared" si="0"/>
        <v>Session 6 - 4:45pm - 6.15pm</v>
      </c>
      <c r="F9" s="116">
        <f t="shared" si="4"/>
        <v>5</v>
      </c>
      <c r="G9" s="126">
        <f>IF($A9="","",SUM(COUNTIF('Names Schedule'!$C$7:$H$7,$B9),COUNTIF('Names Schedule'!$C$8:$H$8,$B9),COUNTIF('Names Schedule'!$C$10:$H$10,$B9),COUNTIF('Names Schedule'!$C$11:$H$11,$B9),COUNTIF('Names Schedule'!$C$12:$H$12,$B9),COUNTIF('Names Schedule'!$C$14:$H$14,$B9),COUNTIF('Names Schedule'!$C$15:$H$15,$B9)))</f>
        <v>0</v>
      </c>
      <c r="H9" s="126">
        <f>IF($A9="","",SUM(COUNTIF('Names Schedule'!$C$20:$H$20,$B9),COUNTIF('Names Schedule'!$C$21:$H$21,$B9),COUNTIF('Names Schedule'!$C$23:$H$23,$B9),COUNTIF('Names Schedule'!$C$24:$H$24,$B9),COUNTIF('Names Schedule'!$C$25:$H$25,$B9),COUNTIF('Names Schedule'!$C$27:$H$27,$B9),COUNTIF('Names Schedule'!$C$28:$H$28,$B9)))</f>
        <v>1</v>
      </c>
      <c r="I9" s="126">
        <f>IF($A9="","",SUM(COUNTIF('Names Schedule'!$C$33:$H$33,$B9),COUNTIF('Names Schedule'!$C$34:$H$34,$B9),COUNTIF('Names Schedule'!$C$36:$H$36,$B9),COUNTIF('Names Schedule'!$C$37:$H$37,$B9),COUNTIF('Names Schedule'!$C$38:$H$38,$B9),COUNTIF('Names Schedule'!$C$40:$H$40,$B9),COUNTIF('Names Schedule'!$C$41:$H$41,$B9)))</f>
        <v>0</v>
      </c>
      <c r="J9" s="126">
        <f>IF($A9="","",SUM(COUNTIF('Names Schedule'!$C$46:$H$46,$B9),COUNTIF('Names Schedule'!$C$47:$H$47,$B9),COUNTIF('Names Schedule'!$C$49:$H$49,$B9),COUNTIF('Names Schedule'!$C$50:$H$50,$B9),COUNTIF('Names Schedule'!$C$51:$H$51,$B9),COUNTIF('Names Schedule'!$C$53:$H$53,$B9),COUNTIF('Names Schedule'!$C$54:$H$54,$B9)))</f>
        <v>0</v>
      </c>
      <c r="K9" s="126">
        <f>IF($A9="","",SUM(COUNTIF('Names Schedule'!$C$59:$H$59,$B9),COUNTIF('Names Schedule'!$C$60:$H$60,$B9),COUNTIF('Names Schedule'!$C$62:$H$62,$B9),COUNTIF('Names Schedule'!$C$63:$H$63,$B9),COUNTIF('Names Schedule'!$C$64:$H$64,$B9),COUNTIF('Names Schedule'!$C$66:$H$66,$B9),COUNTIF('Names Schedule'!$C$67:$H$67,$B9)))</f>
        <v>0</v>
      </c>
      <c r="L9" s="126">
        <f>IF($A9="","",SUM(COUNTIF('Names Schedule'!$C$72:$H$72,$B9),COUNTIF('Names Schedule'!$C$73:$H$73,$B9),COUNTIF('Names Schedule'!$C$75:$H$75,$B9),COUNTIF('Names Schedule'!$C$76:$H$76,$B9),COUNTIF('Names Schedule'!$C$77:$H$77,$B9),COUNTIF('Names Schedule'!$C$79:$H$79,$B9),COUNTIF('Names Schedule'!$C$80:$H$80,$B9)))</f>
        <v>0</v>
      </c>
      <c r="M9" s="124">
        <f>IF($A9="","",COUNTIF('Names Schedule'!$7:$7,$B9))</f>
        <v>0</v>
      </c>
      <c r="N9" s="125">
        <f>IF($A9="","",COUNTIF('Names Schedule'!$8:$8,$B9))</f>
        <v>0</v>
      </c>
      <c r="O9" s="125">
        <f>IF($A9="","",COUNTIF('Names Schedule'!$10:$10,$B9))</f>
        <v>0</v>
      </c>
      <c r="P9" s="125">
        <f>IF($A9="","",COUNTIF('Names Schedule'!$11:$11,$B9))</f>
        <v>0</v>
      </c>
      <c r="Q9" s="125">
        <f>IF($A9="","",COUNTIF('Names Schedule'!$12:$12,$B9))</f>
        <v>0</v>
      </c>
      <c r="R9" s="125">
        <f>IF($A9="","",COUNTIF('Names Schedule'!$14:$14,$B9))</f>
        <v>0</v>
      </c>
      <c r="S9" s="125">
        <f>IF($A9="","",COUNTIF('Names Schedule'!$15:$15,$B9))</f>
        <v>0</v>
      </c>
      <c r="T9" s="124">
        <f>IF($A9="","",COUNTIF('Names Schedule'!$20:$20,$B9))</f>
        <v>0</v>
      </c>
      <c r="U9" s="125">
        <f>IF($A9="","",COUNTIF('Names Schedule'!$21:$21,$B9))</f>
        <v>0</v>
      </c>
      <c r="V9" s="125">
        <f>IF($A9="","",COUNTIF('Names Schedule'!$23:$23,$B9))</f>
        <v>0</v>
      </c>
      <c r="W9" s="125">
        <f>IF($A9="","",COUNTIF('Names Schedule'!$24:$24,$B9))</f>
        <v>0</v>
      </c>
      <c r="X9" s="125">
        <f>IF($A9="","",COUNTIF('Names Schedule'!$25:$25,$B9))</f>
        <v>0</v>
      </c>
      <c r="Y9" s="125">
        <f>IF($A9="","",COUNTIF('Names Schedule'!$27:$27,$B9))</f>
        <v>1</v>
      </c>
      <c r="Z9" s="125">
        <f>IF($A9="","",COUNTIF('Names Schedule'!$28:$28,$B9))</f>
        <v>0</v>
      </c>
      <c r="AA9" s="124">
        <f>IF($A9="","",COUNTIF('Names Schedule'!$33:$33,$B9))</f>
        <v>0</v>
      </c>
      <c r="AB9" s="125">
        <f>IF($A9="","",COUNTIF('Names Schedule'!$34:$34,$B9))</f>
        <v>0</v>
      </c>
      <c r="AC9" s="125">
        <f>IF($A9="","",COUNTIF('Names Schedule'!$36:$36,$B9))</f>
        <v>0</v>
      </c>
      <c r="AD9" s="125">
        <f>IF($A9="","",COUNTIF('Names Schedule'!$37:$37,$B9))</f>
        <v>0</v>
      </c>
      <c r="AE9" s="125">
        <f>IF($A9="","",COUNTIF('Names Schedule'!$38:$38,$B9))</f>
        <v>0</v>
      </c>
      <c r="AF9" s="125">
        <f>IF($A9="","",COUNTIF('Names Schedule'!$40:$40,$B9))</f>
        <v>0</v>
      </c>
      <c r="AG9" s="125">
        <f>IF($A9="","",COUNTIF('Names Schedule'!$41:$41,$B9))</f>
        <v>0</v>
      </c>
      <c r="AH9" s="124">
        <f>IF($A9="","",COUNTIF('Names Schedule'!$46:$46,$B9))</f>
        <v>0</v>
      </c>
      <c r="AI9" s="125">
        <f>IF($A9="","",COUNTIF('Names Schedule'!$47:$47,$B9))</f>
        <v>0</v>
      </c>
      <c r="AJ9" s="125">
        <f>IF($A9="","",COUNTIF('Names Schedule'!$49:$49,$B9))</f>
        <v>0</v>
      </c>
      <c r="AK9" s="125">
        <f>IF($A9="","",COUNTIF('Names Schedule'!$50:$50,$B9))</f>
        <v>0</v>
      </c>
      <c r="AL9" s="125">
        <f>IF($A9="","",COUNTIF('Names Schedule'!$51:$51,$B9))</f>
        <v>0</v>
      </c>
      <c r="AM9" s="125">
        <f>IF($A9="","",COUNTIF('Names Schedule'!$53:$53,$B9))</f>
        <v>0</v>
      </c>
      <c r="AN9" s="125">
        <f>IF($A9="","",COUNTIF('Names Schedule'!$54:$54,$B9))</f>
        <v>0</v>
      </c>
      <c r="AO9" s="124">
        <f>IF($A9="","",COUNTIF('Names Schedule'!$59:$59,$B9))</f>
        <v>0</v>
      </c>
      <c r="AP9" s="125">
        <f>IF($A9="","",COUNTIF('Names Schedule'!$60:$60,$B9))</f>
        <v>0</v>
      </c>
      <c r="AQ9" s="125">
        <f>IF($A9="","",COUNTIF('Names Schedule'!$62:$62,$B9))</f>
        <v>0</v>
      </c>
      <c r="AR9" s="125">
        <f>IF($A9="","",COUNTIF('Names Schedule'!$63:$63,$B9))</f>
        <v>0</v>
      </c>
      <c r="AS9" s="125">
        <f>IF($A9="","",COUNTIF('Names Schedule'!$64:$64,$B9))</f>
        <v>0</v>
      </c>
      <c r="AT9" s="125">
        <f>IF($A9="","",COUNTIF('Names Schedule'!$66:$66,$B9))</f>
        <v>0</v>
      </c>
      <c r="AU9" s="125">
        <f>IF($A9="","",COUNTIF('Names Schedule'!$67:$67,$B9))</f>
        <v>0</v>
      </c>
      <c r="AV9" s="124">
        <f>IF($A9="","",COUNTIF('Names Schedule'!$72:$72,$B9))</f>
        <v>0</v>
      </c>
      <c r="AW9" s="125">
        <f>IF($A9="","",COUNTIF('Names Schedule'!$73:$73,$B9))</f>
        <v>0</v>
      </c>
      <c r="AX9" s="125">
        <f>IF($A9="","",COUNTIF('Names Schedule'!$75:$75,$B9))</f>
        <v>0</v>
      </c>
      <c r="AY9" s="125">
        <f>IF($A9="","",COUNTIF('Names Schedule'!$76:$76,$B9))</f>
        <v>0</v>
      </c>
      <c r="AZ9" s="125">
        <f>IF($A9="","",COUNTIF('Names Schedule'!$77:$77,$B9))</f>
        <v>0</v>
      </c>
      <c r="BA9" s="125">
        <f>IF($A9="","",COUNTIF('Names Schedule'!$79:$79,$B9))</f>
        <v>0</v>
      </c>
      <c r="BB9" s="125">
        <f>IF($A9="","",COUNTIF('Names Schedule'!$80:$80,$B9))</f>
        <v>0</v>
      </c>
      <c r="BC9" s="115">
        <f t="shared" si="1"/>
        <v>13</v>
      </c>
      <c r="BD9" s="115">
        <f t="shared" si="5"/>
        <v>6</v>
      </c>
      <c r="BE9" s="119" t="str">
        <f t="shared" si="6"/>
        <v>Session 6 - 4:45pm - 6.15pm</v>
      </c>
      <c r="BF9" s="126">
        <f>IF($A9="","",COUNTIF('Names Schedule'!C$7:C$117,$B9))</f>
        <v>0</v>
      </c>
      <c r="BG9" s="126">
        <f>IF($A9="","",COUNTIF('Names Schedule'!D$7:D$117,$B9))</f>
        <v>0</v>
      </c>
      <c r="BH9" s="126">
        <f>IF($A9="","",COUNTIF('Names Schedule'!E$7:E$117,$B9))</f>
        <v>0</v>
      </c>
      <c r="BI9" s="126">
        <f>IF($A9="","",COUNTIF('Names Schedule'!F$7:F$117,$B9))</f>
        <v>0</v>
      </c>
      <c r="BJ9" s="126">
        <f>IF($A9="","",COUNTIF('Names Schedule'!G$7:G$117,$B9))</f>
        <v>1</v>
      </c>
      <c r="BK9" s="126">
        <f>IF($A9="","",COUNTIF('Names Schedule'!H$7:H$117,$B9))</f>
        <v>0</v>
      </c>
      <c r="BL9" s="133">
        <f t="shared" si="7"/>
        <v>5</v>
      </c>
    </row>
    <row r="10" spans="1:64" ht="12" customHeight="1">
      <c r="A10" s="115" t="str">
        <f>Matches!A9</f>
        <v/>
      </c>
      <c r="B10" s="115" t="str">
        <f>IF(A10="","",CONCATENATE(VLOOKUP(Matches!B9,'Group Check'!$B:$D,2,FALSE)," v ",VLOOKUP(Matches!D9,'Group Check'!$B:$D,2,FALSE)," in Group ",VLOOKUP(Matches!B9,'Group Check'!$B:$E,4,FALSE)))</f>
        <v/>
      </c>
      <c r="C10" s="115" t="str">
        <f t="shared" si="2"/>
        <v/>
      </c>
      <c r="D10" s="118" t="str">
        <f t="shared" si="3"/>
        <v/>
      </c>
      <c r="E10" s="119" t="str">
        <f t="shared" si="0"/>
        <v/>
      </c>
      <c r="F10" s="116" t="str">
        <f t="shared" si="4"/>
        <v/>
      </c>
      <c r="G10" s="126" t="str">
        <f>IF($A10="","",SUM(COUNTIF('Names Schedule'!$C$7:$H$7,$B10),COUNTIF('Names Schedule'!$C$8:$H$8,$B10),COUNTIF('Names Schedule'!$C$10:$H$10,$B10),COUNTIF('Names Schedule'!$C$11:$H$11,$B10),COUNTIF('Names Schedule'!$C$12:$H$12,$B10),COUNTIF('Names Schedule'!$C$14:$H$14,$B10),COUNTIF('Names Schedule'!$C$15:$H$15,$B10)))</f>
        <v/>
      </c>
      <c r="H10" s="126" t="str">
        <f>IF($A10="","",SUM(COUNTIF('Names Schedule'!$C$20:$H$20,$B10),COUNTIF('Names Schedule'!$C$21:$H$21,$B10),COUNTIF('Names Schedule'!$C$23:$H$23,$B10),COUNTIF('Names Schedule'!$C$24:$H$24,$B10),COUNTIF('Names Schedule'!$C$25:$H$25,$B10),COUNTIF('Names Schedule'!$C$27:$H$27,$B10),COUNTIF('Names Schedule'!$C$28:$H$28,$B10)))</f>
        <v/>
      </c>
      <c r="I10" s="126" t="str">
        <f>IF($A10="","",SUM(COUNTIF('Names Schedule'!$C$33:$H$33,$B10),COUNTIF('Names Schedule'!$C$34:$H$34,$B10),COUNTIF('Names Schedule'!$C$36:$H$36,$B10),COUNTIF('Names Schedule'!$C$37:$H$37,$B10),COUNTIF('Names Schedule'!$C$38:$H$38,$B10),COUNTIF('Names Schedule'!$C$40:$H$40,$B10),COUNTIF('Names Schedule'!$C$41:$H$41,$B10)))</f>
        <v/>
      </c>
      <c r="J10" s="126" t="str">
        <f>IF($A10="","",SUM(COUNTIF('Names Schedule'!$C$46:$H$46,$B10),COUNTIF('Names Schedule'!$C$47:$H$47,$B10),COUNTIF('Names Schedule'!$C$49:$H$49,$B10),COUNTIF('Names Schedule'!$C$50:$H$50,$B10),COUNTIF('Names Schedule'!$C$51:$H$51,$B10),COUNTIF('Names Schedule'!$C$53:$H$53,$B10),COUNTIF('Names Schedule'!$C$54:$H$54,$B10)))</f>
        <v/>
      </c>
      <c r="K10" s="126" t="str">
        <f>IF($A10="","",SUM(COUNTIF('Names Schedule'!$C$59:$H$59,$B10),COUNTIF('Names Schedule'!$C$60:$H$60,$B10),COUNTIF('Names Schedule'!$C$62:$H$62,$B10),COUNTIF('Names Schedule'!$C$63:$H$63,$B10),COUNTIF('Names Schedule'!$C$64:$H$64,$B10),COUNTIF('Names Schedule'!$C$66:$H$66,$B10),COUNTIF('Names Schedule'!$C$67:$H$67,$B10)))</f>
        <v/>
      </c>
      <c r="L10" s="126" t="str">
        <f>IF($A10="","",SUM(COUNTIF('Names Schedule'!$C$72:$H$72,$B10),COUNTIF('Names Schedule'!$C$73:$H$73,$B10),COUNTIF('Names Schedule'!$C$75:$H$75,$B10),COUNTIF('Names Schedule'!$C$76:$H$76,$B10),COUNTIF('Names Schedule'!$C$77:$H$77,$B10),COUNTIF('Names Schedule'!$C$79:$H$79,$B10),COUNTIF('Names Schedule'!$C$80:$H$80,$B10)))</f>
        <v/>
      </c>
      <c r="M10" s="124" t="str">
        <f>IF($A10="","",COUNTIF('Names Schedule'!$7:$7,$B10))</f>
        <v/>
      </c>
      <c r="N10" s="125" t="str">
        <f>IF($A10="","",COUNTIF('Names Schedule'!$8:$8,$B10))</f>
        <v/>
      </c>
      <c r="O10" s="125" t="str">
        <f>IF($A10="","",COUNTIF('Names Schedule'!$10:$10,$B10))</f>
        <v/>
      </c>
      <c r="P10" s="125" t="str">
        <f>IF($A10="","",COUNTIF('Names Schedule'!$11:$11,$B10))</f>
        <v/>
      </c>
      <c r="Q10" s="125" t="str">
        <f>IF($A10="","",COUNTIF('Names Schedule'!$12:$12,$B10))</f>
        <v/>
      </c>
      <c r="R10" s="125" t="str">
        <f>IF($A10="","",COUNTIF('Names Schedule'!$14:$14,$B10))</f>
        <v/>
      </c>
      <c r="S10" s="125" t="str">
        <f>IF($A10="","",COUNTIF('Names Schedule'!$15:$15,$B10))</f>
        <v/>
      </c>
      <c r="T10" s="124" t="str">
        <f>IF($A10="","",COUNTIF('Names Schedule'!$20:$20,$B10))</f>
        <v/>
      </c>
      <c r="U10" s="125" t="str">
        <f>IF($A10="","",COUNTIF('Names Schedule'!$21:$21,$B10))</f>
        <v/>
      </c>
      <c r="V10" s="125" t="str">
        <f>IF($A10="","",COUNTIF('Names Schedule'!$23:$23,$B10))</f>
        <v/>
      </c>
      <c r="W10" s="125" t="str">
        <f>IF($A10="","",COUNTIF('Names Schedule'!$24:$24,$B10))</f>
        <v/>
      </c>
      <c r="X10" s="125" t="str">
        <f>IF($A10="","",COUNTIF('Names Schedule'!$25:$25,$B10))</f>
        <v/>
      </c>
      <c r="Y10" s="125" t="str">
        <f>IF($A10="","",COUNTIF('Names Schedule'!$27:$27,$B10))</f>
        <v/>
      </c>
      <c r="Z10" s="125" t="str">
        <f>IF($A10="","",COUNTIF('Names Schedule'!$28:$28,$B10))</f>
        <v/>
      </c>
      <c r="AA10" s="124" t="str">
        <f>IF($A10="","",COUNTIF('Names Schedule'!$33:$33,$B10))</f>
        <v/>
      </c>
      <c r="AB10" s="125" t="str">
        <f>IF($A10="","",COUNTIF('Names Schedule'!$34:$34,$B10))</f>
        <v/>
      </c>
      <c r="AC10" s="125" t="str">
        <f>IF($A10="","",COUNTIF('Names Schedule'!$36:$36,$B10))</f>
        <v/>
      </c>
      <c r="AD10" s="125" t="str">
        <f>IF($A10="","",COUNTIF('Names Schedule'!$37:$37,$B10))</f>
        <v/>
      </c>
      <c r="AE10" s="125" t="str">
        <f>IF($A10="","",COUNTIF('Names Schedule'!$38:$38,$B10))</f>
        <v/>
      </c>
      <c r="AF10" s="125" t="str">
        <f>IF($A10="","",COUNTIF('Names Schedule'!$40:$40,$B10))</f>
        <v/>
      </c>
      <c r="AG10" s="125" t="str">
        <f>IF($A10="","",COUNTIF('Names Schedule'!$41:$41,$B10))</f>
        <v/>
      </c>
      <c r="AH10" s="124" t="str">
        <f>IF($A10="","",COUNTIF('Names Schedule'!$46:$46,$B10))</f>
        <v/>
      </c>
      <c r="AI10" s="125" t="str">
        <f>IF($A10="","",COUNTIF('Names Schedule'!$47:$47,$B10))</f>
        <v/>
      </c>
      <c r="AJ10" s="125" t="str">
        <f>IF($A10="","",COUNTIF('Names Schedule'!$49:$49,$B10))</f>
        <v/>
      </c>
      <c r="AK10" s="125" t="str">
        <f>IF($A10="","",COUNTIF('Names Schedule'!$50:$50,$B10))</f>
        <v/>
      </c>
      <c r="AL10" s="125" t="str">
        <f>IF($A10="","",COUNTIF('Names Schedule'!$51:$51,$B10))</f>
        <v/>
      </c>
      <c r="AM10" s="125" t="str">
        <f>IF($A10="","",COUNTIF('Names Schedule'!$53:$53,$B10))</f>
        <v/>
      </c>
      <c r="AN10" s="125" t="str">
        <f>IF($A10="","",COUNTIF('Names Schedule'!$54:$54,$B10))</f>
        <v/>
      </c>
      <c r="AO10" s="124" t="str">
        <f>IF($A10="","",COUNTIF('Names Schedule'!$59:$59,$B10))</f>
        <v/>
      </c>
      <c r="AP10" s="125" t="str">
        <f>IF($A10="","",COUNTIF('Names Schedule'!$60:$60,$B10))</f>
        <v/>
      </c>
      <c r="AQ10" s="125" t="str">
        <f>IF($A10="","",COUNTIF('Names Schedule'!$62:$62,$B10))</f>
        <v/>
      </c>
      <c r="AR10" s="125" t="str">
        <f>IF($A10="","",COUNTIF('Names Schedule'!$63:$63,$B10))</f>
        <v/>
      </c>
      <c r="AS10" s="125" t="str">
        <f>IF($A10="","",COUNTIF('Names Schedule'!$64:$64,$B10))</f>
        <v/>
      </c>
      <c r="AT10" s="125" t="str">
        <f>IF($A10="","",COUNTIF('Names Schedule'!$66:$66,$B10))</f>
        <v/>
      </c>
      <c r="AU10" s="125" t="str">
        <f>IF($A10="","",COUNTIF('Names Schedule'!$67:$67,$B10))</f>
        <v/>
      </c>
      <c r="AV10" s="124" t="str">
        <f>IF($A10="","",COUNTIF('Names Schedule'!$72:$72,$B10))</f>
        <v/>
      </c>
      <c r="AW10" s="125" t="str">
        <f>IF($A10="","",COUNTIF('Names Schedule'!$73:$73,$B10))</f>
        <v/>
      </c>
      <c r="AX10" s="125" t="str">
        <f>IF($A10="","",COUNTIF('Names Schedule'!$75:$75,$B10))</f>
        <v/>
      </c>
      <c r="AY10" s="125" t="str">
        <f>IF($A10="","",COUNTIF('Names Schedule'!$76:$76,$B10))</f>
        <v/>
      </c>
      <c r="AZ10" s="125" t="str">
        <f>IF($A10="","",COUNTIF('Names Schedule'!$77:$77,$B10))</f>
        <v/>
      </c>
      <c r="BA10" s="125" t="str">
        <f>IF($A10="","",COUNTIF('Names Schedule'!$79:$79,$B10))</f>
        <v/>
      </c>
      <c r="BB10" s="125" t="str">
        <f>IF($A10="","",COUNTIF('Names Schedule'!$80:$80,$B10))</f>
        <v/>
      </c>
      <c r="BC10" s="115" t="str">
        <f t="shared" si="1"/>
        <v/>
      </c>
      <c r="BD10" s="115" t="str">
        <f t="shared" si="5"/>
        <v/>
      </c>
      <c r="BE10" s="119" t="str">
        <f t="shared" si="6"/>
        <v/>
      </c>
      <c r="BF10" s="126" t="str">
        <f>IF($A10="","",COUNTIF('Names Schedule'!C$7:C$117,$B10))</f>
        <v/>
      </c>
      <c r="BG10" s="126" t="str">
        <f>IF($A10="","",COUNTIF('Names Schedule'!D$7:D$117,$B10))</f>
        <v/>
      </c>
      <c r="BH10" s="126" t="str">
        <f>IF($A10="","",COUNTIF('Names Schedule'!E$7:E$117,$B10))</f>
        <v/>
      </c>
      <c r="BI10" s="126" t="str">
        <f>IF($A10="","",COUNTIF('Names Schedule'!F$7:F$117,$B10))</f>
        <v/>
      </c>
      <c r="BJ10" s="126" t="str">
        <f>IF($A10="","",COUNTIF('Names Schedule'!G$7:G$117,$B10))</f>
        <v/>
      </c>
      <c r="BK10" s="126" t="str">
        <f>IF($A10="","",COUNTIF('Names Schedule'!H$7:H$117,$B10))</f>
        <v/>
      </c>
      <c r="BL10" s="133" t="str">
        <f t="shared" si="7"/>
        <v/>
      </c>
    </row>
    <row r="11" spans="1:64" ht="12" customHeight="1">
      <c r="A11" s="115" t="str">
        <f>Matches!A10</f>
        <v>GROUP MS 1 / 6</v>
      </c>
      <c r="B11" s="115" t="str">
        <f>IF(A11="","",CONCATENATE(VLOOKUP(Matches!B10,'Group Check'!$B:$D,2,FALSE)," v ",VLOOKUP(Matches!D10,'Group Check'!$B:$D,2,FALSE)," in Group ",VLOOKUP(Matches!B10,'Group Check'!$B:$E,4,FALSE)))</f>
        <v>Ozkan Akar (Turkiye) v Lai Gon-Lap Stanley (Hong Kong China ) in Group MS 1</v>
      </c>
      <c r="C11" s="115" t="str">
        <f t="shared" si="2"/>
        <v/>
      </c>
      <c r="D11" s="118" t="str">
        <f t="shared" si="3"/>
        <v>Sunday 21st April 2024</v>
      </c>
      <c r="E11" s="119" t="str">
        <f t="shared" si="0"/>
        <v>Session 4 - 1:45pm- 3.15pm</v>
      </c>
      <c r="F11" s="116">
        <f t="shared" si="4"/>
        <v>6</v>
      </c>
      <c r="G11" s="126">
        <f>IF($A11="","",SUM(COUNTIF('Names Schedule'!$C$7:$H$7,$B11),COUNTIF('Names Schedule'!$C$8:$H$8,$B11),COUNTIF('Names Schedule'!$C$10:$H$10,$B11),COUNTIF('Names Schedule'!$C$11:$H$11,$B11),COUNTIF('Names Schedule'!$C$12:$H$12,$B11),COUNTIF('Names Schedule'!$C$14:$H$14,$B11),COUNTIF('Names Schedule'!$C$15:$H$15,$B11)))</f>
        <v>1</v>
      </c>
      <c r="H11" s="126">
        <f>IF($A11="","",SUM(COUNTIF('Names Schedule'!$C$20:$H$20,$B11),COUNTIF('Names Schedule'!$C$21:$H$21,$B11),COUNTIF('Names Schedule'!$C$23:$H$23,$B11),COUNTIF('Names Schedule'!$C$24:$H$24,$B11),COUNTIF('Names Schedule'!$C$25:$H$25,$B11),COUNTIF('Names Schedule'!$C$27:$H$27,$B11),COUNTIF('Names Schedule'!$C$28:$H$28,$B11)))</f>
        <v>0</v>
      </c>
      <c r="I11" s="126">
        <f>IF($A11="","",SUM(COUNTIF('Names Schedule'!$C$33:$H$33,$B11),COUNTIF('Names Schedule'!$C$34:$H$34,$B11),COUNTIF('Names Schedule'!$C$36:$H$36,$B11),COUNTIF('Names Schedule'!$C$37:$H$37,$B11),COUNTIF('Names Schedule'!$C$38:$H$38,$B11),COUNTIF('Names Schedule'!$C$40:$H$40,$B11),COUNTIF('Names Schedule'!$C$41:$H$41,$B11)))</f>
        <v>0</v>
      </c>
      <c r="J11" s="126">
        <f>IF($A11="","",SUM(COUNTIF('Names Schedule'!$C$46:$H$46,$B11),COUNTIF('Names Schedule'!$C$47:$H$47,$B11),COUNTIF('Names Schedule'!$C$49:$H$49,$B11),COUNTIF('Names Schedule'!$C$50:$H$50,$B11),COUNTIF('Names Schedule'!$C$51:$H$51,$B11),COUNTIF('Names Schedule'!$C$53:$H$53,$B11),COUNTIF('Names Schedule'!$C$54:$H$54,$B11)))</f>
        <v>0</v>
      </c>
      <c r="K11" s="126">
        <f>IF($A11="","",SUM(COUNTIF('Names Schedule'!$C$59:$H$59,$B11),COUNTIF('Names Schedule'!$C$60:$H$60,$B11),COUNTIF('Names Schedule'!$C$62:$H$62,$B11),COUNTIF('Names Schedule'!$C$63:$H$63,$B11),COUNTIF('Names Schedule'!$C$64:$H$64,$B11),COUNTIF('Names Schedule'!$C$66:$H$66,$B11),COUNTIF('Names Schedule'!$C$67:$H$67,$B11)))</f>
        <v>0</v>
      </c>
      <c r="L11" s="126">
        <f>IF($A11="","",SUM(COUNTIF('Names Schedule'!$C$72:$H$72,$B11),COUNTIF('Names Schedule'!$C$73:$H$73,$B11),COUNTIF('Names Schedule'!$C$75:$H$75,$B11),COUNTIF('Names Schedule'!$C$76:$H$76,$B11),COUNTIF('Names Schedule'!$C$77:$H$77,$B11),COUNTIF('Names Schedule'!$C$79:$H$79,$B11),COUNTIF('Names Schedule'!$C$80:$H$80,$B11)))</f>
        <v>0</v>
      </c>
      <c r="M11" s="124">
        <f>IF($A11="","",COUNTIF('Names Schedule'!$7:$7,$B11))</f>
        <v>0</v>
      </c>
      <c r="N11" s="125">
        <f>IF($A11="","",COUNTIF('Names Schedule'!$8:$8,$B11))</f>
        <v>0</v>
      </c>
      <c r="O11" s="125">
        <f>IF($A11="","",COUNTIF('Names Schedule'!$10:$10,$B11))</f>
        <v>0</v>
      </c>
      <c r="P11" s="125">
        <f>IF($A11="","",COUNTIF('Names Schedule'!$11:$11,$B11))</f>
        <v>1</v>
      </c>
      <c r="Q11" s="125">
        <f>IF($A11="","",COUNTIF('Names Schedule'!$12:$12,$B11))</f>
        <v>0</v>
      </c>
      <c r="R11" s="125">
        <f>IF($A11="","",COUNTIF('Names Schedule'!$14:$14,$B11))</f>
        <v>0</v>
      </c>
      <c r="S11" s="125">
        <f>IF($A11="","",COUNTIF('Names Schedule'!$15:$15,$B11))</f>
        <v>0</v>
      </c>
      <c r="T11" s="124">
        <f>IF($A11="","",COUNTIF('Names Schedule'!$20:$20,$B11))</f>
        <v>0</v>
      </c>
      <c r="U11" s="125">
        <f>IF($A11="","",COUNTIF('Names Schedule'!$21:$21,$B11))</f>
        <v>0</v>
      </c>
      <c r="V11" s="125">
        <f>IF($A11="","",COUNTIF('Names Schedule'!$23:$23,$B11))</f>
        <v>0</v>
      </c>
      <c r="W11" s="125">
        <f>IF($A11="","",COUNTIF('Names Schedule'!$24:$24,$B11))</f>
        <v>0</v>
      </c>
      <c r="X11" s="125">
        <f>IF($A11="","",COUNTIF('Names Schedule'!$25:$25,$B11))</f>
        <v>0</v>
      </c>
      <c r="Y11" s="125">
        <f>IF($A11="","",COUNTIF('Names Schedule'!$27:$27,$B11))</f>
        <v>0</v>
      </c>
      <c r="Z11" s="125">
        <f>IF($A11="","",COUNTIF('Names Schedule'!$28:$28,$B11))</f>
        <v>0</v>
      </c>
      <c r="AA11" s="124">
        <f>IF($A11="","",COUNTIF('Names Schedule'!$33:$33,$B11))</f>
        <v>0</v>
      </c>
      <c r="AB11" s="125">
        <f>IF($A11="","",COUNTIF('Names Schedule'!$34:$34,$B11))</f>
        <v>0</v>
      </c>
      <c r="AC11" s="125">
        <f>IF($A11="","",COUNTIF('Names Schedule'!$36:$36,$B11))</f>
        <v>0</v>
      </c>
      <c r="AD11" s="125">
        <f>IF($A11="","",COUNTIF('Names Schedule'!$37:$37,$B11))</f>
        <v>0</v>
      </c>
      <c r="AE11" s="125">
        <f>IF($A11="","",COUNTIF('Names Schedule'!$38:$38,$B11))</f>
        <v>0</v>
      </c>
      <c r="AF11" s="125">
        <f>IF($A11="","",COUNTIF('Names Schedule'!$40:$40,$B11))</f>
        <v>0</v>
      </c>
      <c r="AG11" s="125">
        <f>IF($A11="","",COUNTIF('Names Schedule'!$41:$41,$B11))</f>
        <v>0</v>
      </c>
      <c r="AH11" s="124">
        <f>IF($A11="","",COUNTIF('Names Schedule'!$46:$46,$B11))</f>
        <v>0</v>
      </c>
      <c r="AI11" s="125">
        <f>IF($A11="","",COUNTIF('Names Schedule'!$47:$47,$B11))</f>
        <v>0</v>
      </c>
      <c r="AJ11" s="125">
        <f>IF($A11="","",COUNTIF('Names Schedule'!$49:$49,$B11))</f>
        <v>0</v>
      </c>
      <c r="AK11" s="125">
        <f>IF($A11="","",COUNTIF('Names Schedule'!$50:$50,$B11))</f>
        <v>0</v>
      </c>
      <c r="AL11" s="125">
        <f>IF($A11="","",COUNTIF('Names Schedule'!$51:$51,$B11))</f>
        <v>0</v>
      </c>
      <c r="AM11" s="125">
        <f>IF($A11="","",COUNTIF('Names Schedule'!$53:$53,$B11))</f>
        <v>0</v>
      </c>
      <c r="AN11" s="125">
        <f>IF($A11="","",COUNTIF('Names Schedule'!$54:$54,$B11))</f>
        <v>0</v>
      </c>
      <c r="AO11" s="124">
        <f>IF($A11="","",COUNTIF('Names Schedule'!$59:$59,$B11))</f>
        <v>0</v>
      </c>
      <c r="AP11" s="125">
        <f>IF($A11="","",COUNTIF('Names Schedule'!$60:$60,$B11))</f>
        <v>0</v>
      </c>
      <c r="AQ11" s="125">
        <f>IF($A11="","",COUNTIF('Names Schedule'!$62:$62,$B11))</f>
        <v>0</v>
      </c>
      <c r="AR11" s="125">
        <f>IF($A11="","",COUNTIF('Names Schedule'!$63:$63,$B11))</f>
        <v>0</v>
      </c>
      <c r="AS11" s="125">
        <f>IF($A11="","",COUNTIF('Names Schedule'!$64:$64,$B11))</f>
        <v>0</v>
      </c>
      <c r="AT11" s="125">
        <f>IF($A11="","",COUNTIF('Names Schedule'!$66:$66,$B11))</f>
        <v>0</v>
      </c>
      <c r="AU11" s="125">
        <f>IF($A11="","",COUNTIF('Names Schedule'!$67:$67,$B11))</f>
        <v>0</v>
      </c>
      <c r="AV11" s="124">
        <f>IF($A11="","",COUNTIF('Names Schedule'!$72:$72,$B11))</f>
        <v>0</v>
      </c>
      <c r="AW11" s="125">
        <f>IF($A11="","",COUNTIF('Names Schedule'!$73:$73,$B11))</f>
        <v>0</v>
      </c>
      <c r="AX11" s="125">
        <f>IF($A11="","",COUNTIF('Names Schedule'!$75:$75,$B11))</f>
        <v>0</v>
      </c>
      <c r="AY11" s="125">
        <f>IF($A11="","",COUNTIF('Names Schedule'!$76:$76,$B11))</f>
        <v>0</v>
      </c>
      <c r="AZ11" s="125">
        <f>IF($A11="","",COUNTIF('Names Schedule'!$77:$77,$B11))</f>
        <v>0</v>
      </c>
      <c r="BA11" s="125">
        <f>IF($A11="","",COUNTIF('Names Schedule'!$79:$79,$B11))</f>
        <v>0</v>
      </c>
      <c r="BB11" s="125">
        <f>IF($A11="","",COUNTIF('Names Schedule'!$80:$80,$B11))</f>
        <v>0</v>
      </c>
      <c r="BC11" s="115">
        <f t="shared" si="1"/>
        <v>4</v>
      </c>
      <c r="BD11" s="115">
        <f t="shared" si="5"/>
        <v>4</v>
      </c>
      <c r="BE11" s="119" t="str">
        <f t="shared" si="6"/>
        <v>Session 4 - 1:45pm- 3.15pm</v>
      </c>
      <c r="BF11" s="126">
        <f>IF($A11="","",COUNTIF('Names Schedule'!C$7:C$117,$B11))</f>
        <v>0</v>
      </c>
      <c r="BG11" s="126">
        <f>IF($A11="","",COUNTIF('Names Schedule'!D$7:D$117,$B11))</f>
        <v>0</v>
      </c>
      <c r="BH11" s="126">
        <f>IF($A11="","",COUNTIF('Names Schedule'!E$7:E$117,$B11))</f>
        <v>0</v>
      </c>
      <c r="BI11" s="126">
        <f>IF($A11="","",COUNTIF('Names Schedule'!F$7:F$117,$B11))</f>
        <v>0</v>
      </c>
      <c r="BJ11" s="126">
        <f>IF($A11="","",COUNTIF('Names Schedule'!G$7:G$117,$B11))</f>
        <v>0</v>
      </c>
      <c r="BK11" s="126">
        <f>IF($A11="","",COUNTIF('Names Schedule'!H$7:H$117,$B11))</f>
        <v>1</v>
      </c>
      <c r="BL11" s="133">
        <f t="shared" si="7"/>
        <v>6</v>
      </c>
    </row>
    <row r="12" spans="1:64" ht="12" customHeight="1">
      <c r="A12" s="115" t="str">
        <f>Matches!A11</f>
        <v>GROUP MS 1 / 7</v>
      </c>
      <c r="B12" s="115" t="str">
        <f>IF(A12="","",CONCATENATE(VLOOKUP(Matches!B11,'Group Check'!$B:$D,2,FALSE)," v ",VLOOKUP(Matches!D11,'Group Check'!$B:$D,2,FALSE)," in Group ",VLOOKUP(Matches!B11,'Group Check'!$B:$E,4,FALSE)))</f>
        <v>Ozkan Akar (Turkiye) v Simon Martin (Ireland ) in Group MS 1</v>
      </c>
      <c r="C12" s="115" t="str">
        <f t="shared" si="2"/>
        <v/>
      </c>
      <c r="D12" s="118" t="str">
        <f t="shared" si="3"/>
        <v>Thursday 25th April 2024</v>
      </c>
      <c r="E12" s="119" t="str">
        <f t="shared" si="0"/>
        <v>Session 6 - 4:45pm - 6.15pm</v>
      </c>
      <c r="F12" s="116">
        <f t="shared" si="4"/>
        <v>2</v>
      </c>
      <c r="G12" s="126">
        <f>IF($A12="","",SUM(COUNTIF('Names Schedule'!$C$7:$H$7,$B12),COUNTIF('Names Schedule'!$C$8:$H$8,$B12),COUNTIF('Names Schedule'!$C$10:$H$10,$B12),COUNTIF('Names Schedule'!$C$11:$H$11,$B12),COUNTIF('Names Schedule'!$C$12:$H$12,$B12),COUNTIF('Names Schedule'!$C$14:$H$14,$B12),COUNTIF('Names Schedule'!$C$15:$H$15,$B12)))</f>
        <v>0</v>
      </c>
      <c r="H12" s="126">
        <f>IF($A12="","",SUM(COUNTIF('Names Schedule'!$C$20:$H$20,$B12),COUNTIF('Names Schedule'!$C$21:$H$21,$B12),COUNTIF('Names Schedule'!$C$23:$H$23,$B12),COUNTIF('Names Schedule'!$C$24:$H$24,$B12),COUNTIF('Names Schedule'!$C$25:$H$25,$B12),COUNTIF('Names Schedule'!$C$27:$H$27,$B12),COUNTIF('Names Schedule'!$C$28:$H$28,$B12)))</f>
        <v>0</v>
      </c>
      <c r="I12" s="126">
        <f>IF($A12="","",SUM(COUNTIF('Names Schedule'!$C$33:$H$33,$B12),COUNTIF('Names Schedule'!$C$34:$H$34,$B12),COUNTIF('Names Schedule'!$C$36:$H$36,$B12),COUNTIF('Names Schedule'!$C$37:$H$37,$B12),COUNTIF('Names Schedule'!$C$38:$H$38,$B12),COUNTIF('Names Schedule'!$C$40:$H$40,$B12),COUNTIF('Names Schedule'!$C$41:$H$41,$B12)))</f>
        <v>0</v>
      </c>
      <c r="J12" s="126">
        <f>IF($A12="","",SUM(COUNTIF('Names Schedule'!$C$46:$H$46,$B12),COUNTIF('Names Schedule'!$C$47:$H$47,$B12),COUNTIF('Names Schedule'!$C$49:$H$49,$B12),COUNTIF('Names Schedule'!$C$50:$H$50,$B12),COUNTIF('Names Schedule'!$C$51:$H$51,$B12),COUNTIF('Names Schedule'!$C$53:$H$53,$B12),COUNTIF('Names Schedule'!$C$54:$H$54,$B12)))</f>
        <v>0</v>
      </c>
      <c r="K12" s="126">
        <f>IF($A12="","",SUM(COUNTIF('Names Schedule'!$C$59:$H$59,$B12),COUNTIF('Names Schedule'!$C$60:$H$60,$B12),COUNTIF('Names Schedule'!$C$62:$H$62,$B12),COUNTIF('Names Schedule'!$C$63:$H$63,$B12),COUNTIF('Names Schedule'!$C$64:$H$64,$B12),COUNTIF('Names Schedule'!$C$66:$H$66,$B12),COUNTIF('Names Schedule'!$C$67:$H$67,$B12)))</f>
        <v>1</v>
      </c>
      <c r="L12" s="126">
        <f>IF($A12="","",SUM(COUNTIF('Names Schedule'!$C$72:$H$72,$B12),COUNTIF('Names Schedule'!$C$73:$H$73,$B12),COUNTIF('Names Schedule'!$C$75:$H$75,$B12),COUNTIF('Names Schedule'!$C$76:$H$76,$B12),COUNTIF('Names Schedule'!$C$77:$H$77,$B12),COUNTIF('Names Schedule'!$C$79:$H$79,$B12),COUNTIF('Names Schedule'!$C$80:$H$80,$B12)))</f>
        <v>0</v>
      </c>
      <c r="M12" s="124">
        <f>IF($A12="","",COUNTIF('Names Schedule'!$7:$7,$B12))</f>
        <v>0</v>
      </c>
      <c r="N12" s="125">
        <f>IF($A12="","",COUNTIF('Names Schedule'!$8:$8,$B12))</f>
        <v>0</v>
      </c>
      <c r="O12" s="125">
        <f>IF($A12="","",COUNTIF('Names Schedule'!$10:$10,$B12))</f>
        <v>0</v>
      </c>
      <c r="P12" s="125">
        <f>IF($A12="","",COUNTIF('Names Schedule'!$11:$11,$B12))</f>
        <v>0</v>
      </c>
      <c r="Q12" s="125">
        <f>IF($A12="","",COUNTIF('Names Schedule'!$12:$12,$B12))</f>
        <v>0</v>
      </c>
      <c r="R12" s="125">
        <f>IF($A12="","",COUNTIF('Names Schedule'!$14:$14,$B12))</f>
        <v>0</v>
      </c>
      <c r="S12" s="125">
        <f>IF($A12="","",COUNTIF('Names Schedule'!$15:$15,$B12))</f>
        <v>0</v>
      </c>
      <c r="T12" s="124">
        <f>IF($A12="","",COUNTIF('Names Schedule'!$20:$20,$B12))</f>
        <v>0</v>
      </c>
      <c r="U12" s="125">
        <f>IF($A12="","",COUNTIF('Names Schedule'!$21:$21,$B12))</f>
        <v>0</v>
      </c>
      <c r="V12" s="125">
        <f>IF($A12="","",COUNTIF('Names Schedule'!$23:$23,$B12))</f>
        <v>0</v>
      </c>
      <c r="W12" s="125">
        <f>IF($A12="","",COUNTIF('Names Schedule'!$24:$24,$B12))</f>
        <v>0</v>
      </c>
      <c r="X12" s="125">
        <f>IF($A12="","",COUNTIF('Names Schedule'!$25:$25,$B12))</f>
        <v>0</v>
      </c>
      <c r="Y12" s="125">
        <f>IF($A12="","",COUNTIF('Names Schedule'!$27:$27,$B12))</f>
        <v>0</v>
      </c>
      <c r="Z12" s="125">
        <f>IF($A12="","",COUNTIF('Names Schedule'!$28:$28,$B12))</f>
        <v>0</v>
      </c>
      <c r="AA12" s="124">
        <f>IF($A12="","",COUNTIF('Names Schedule'!$33:$33,$B12))</f>
        <v>0</v>
      </c>
      <c r="AB12" s="125">
        <f>IF($A12="","",COUNTIF('Names Schedule'!$34:$34,$B12))</f>
        <v>0</v>
      </c>
      <c r="AC12" s="125">
        <f>IF($A12="","",COUNTIF('Names Schedule'!$36:$36,$B12))</f>
        <v>0</v>
      </c>
      <c r="AD12" s="125">
        <f>IF($A12="","",COUNTIF('Names Schedule'!$37:$37,$B12))</f>
        <v>0</v>
      </c>
      <c r="AE12" s="125">
        <f>IF($A12="","",COUNTIF('Names Schedule'!$38:$38,$B12))</f>
        <v>0</v>
      </c>
      <c r="AF12" s="125">
        <f>IF($A12="","",COUNTIF('Names Schedule'!$40:$40,$B12))</f>
        <v>0</v>
      </c>
      <c r="AG12" s="125">
        <f>IF($A12="","",COUNTIF('Names Schedule'!$41:$41,$B12))</f>
        <v>0</v>
      </c>
      <c r="AH12" s="124">
        <f>IF($A12="","",COUNTIF('Names Schedule'!$46:$46,$B12))</f>
        <v>0</v>
      </c>
      <c r="AI12" s="125">
        <f>IF($A12="","",COUNTIF('Names Schedule'!$47:$47,$B12))</f>
        <v>0</v>
      </c>
      <c r="AJ12" s="125">
        <f>IF($A12="","",COUNTIF('Names Schedule'!$49:$49,$B12))</f>
        <v>0</v>
      </c>
      <c r="AK12" s="125">
        <f>IF($A12="","",COUNTIF('Names Schedule'!$50:$50,$B12))</f>
        <v>0</v>
      </c>
      <c r="AL12" s="125">
        <f>IF($A12="","",COUNTIF('Names Schedule'!$51:$51,$B12))</f>
        <v>0</v>
      </c>
      <c r="AM12" s="125">
        <f>IF($A12="","",COUNTIF('Names Schedule'!$53:$53,$B12))</f>
        <v>0</v>
      </c>
      <c r="AN12" s="125">
        <f>IF($A12="","",COUNTIF('Names Schedule'!$54:$54,$B12))</f>
        <v>0</v>
      </c>
      <c r="AO12" s="124">
        <f>IF($A12="","",COUNTIF('Names Schedule'!$59:$59,$B12))</f>
        <v>0</v>
      </c>
      <c r="AP12" s="125">
        <f>IF($A12="","",COUNTIF('Names Schedule'!$60:$60,$B12))</f>
        <v>0</v>
      </c>
      <c r="AQ12" s="125">
        <f>IF($A12="","",COUNTIF('Names Schedule'!$62:$62,$B12))</f>
        <v>0</v>
      </c>
      <c r="AR12" s="125">
        <f>IF($A12="","",COUNTIF('Names Schedule'!$63:$63,$B12))</f>
        <v>0</v>
      </c>
      <c r="AS12" s="125">
        <f>IF($A12="","",COUNTIF('Names Schedule'!$64:$64,$B12))</f>
        <v>0</v>
      </c>
      <c r="AT12" s="125">
        <f>IF($A12="","",COUNTIF('Names Schedule'!$66:$66,$B12))</f>
        <v>1</v>
      </c>
      <c r="AU12" s="125">
        <f>IF($A12="","",COUNTIF('Names Schedule'!$67:$67,$B12))</f>
        <v>0</v>
      </c>
      <c r="AV12" s="124">
        <f>IF($A12="","",COUNTIF('Names Schedule'!$72:$72,$B12))</f>
        <v>0</v>
      </c>
      <c r="AW12" s="125">
        <f>IF($A12="","",COUNTIF('Names Schedule'!$73:$73,$B12))</f>
        <v>0</v>
      </c>
      <c r="AX12" s="125">
        <f>IF($A12="","",COUNTIF('Names Schedule'!$75:$75,$B12))</f>
        <v>0</v>
      </c>
      <c r="AY12" s="125">
        <f>IF($A12="","",COUNTIF('Names Schedule'!$76:$76,$B12))</f>
        <v>0</v>
      </c>
      <c r="AZ12" s="125">
        <f>IF($A12="","",COUNTIF('Names Schedule'!$77:$77,$B12))</f>
        <v>0</v>
      </c>
      <c r="BA12" s="125">
        <f>IF($A12="","",COUNTIF('Names Schedule'!$79:$79,$B12))</f>
        <v>0</v>
      </c>
      <c r="BB12" s="125">
        <f>IF($A12="","",COUNTIF('Names Schedule'!$80:$80,$B12))</f>
        <v>0</v>
      </c>
      <c r="BC12" s="115">
        <f t="shared" si="1"/>
        <v>34</v>
      </c>
      <c r="BD12" s="115">
        <f t="shared" si="5"/>
        <v>6</v>
      </c>
      <c r="BE12" s="119" t="str">
        <f t="shared" si="6"/>
        <v>Session 6 - 4:45pm - 6.15pm</v>
      </c>
      <c r="BF12" s="126">
        <f>IF($A12="","",COUNTIF('Names Schedule'!C$7:C$117,$B12))</f>
        <v>0</v>
      </c>
      <c r="BG12" s="126">
        <f>IF($A12="","",COUNTIF('Names Schedule'!D$7:D$117,$B12))</f>
        <v>1</v>
      </c>
      <c r="BH12" s="126">
        <f>IF($A12="","",COUNTIF('Names Schedule'!E$7:E$117,$B12))</f>
        <v>0</v>
      </c>
      <c r="BI12" s="126">
        <f>IF($A12="","",COUNTIF('Names Schedule'!F$7:F$117,$B12))</f>
        <v>0</v>
      </c>
      <c r="BJ12" s="126">
        <f>IF($A12="","",COUNTIF('Names Schedule'!G$7:G$117,$B12))</f>
        <v>0</v>
      </c>
      <c r="BK12" s="126">
        <f>IF($A12="","",COUNTIF('Names Schedule'!H$7:H$117,$B12))</f>
        <v>0</v>
      </c>
      <c r="BL12" s="133">
        <f t="shared" si="7"/>
        <v>2</v>
      </c>
    </row>
    <row r="13" spans="1:64" ht="12" customHeight="1">
      <c r="A13" s="115" t="str">
        <f>Matches!A12</f>
        <v>GROUP MS 1 / 8</v>
      </c>
      <c r="B13" s="115" t="str">
        <f>IF(A13="","",CONCATENATE(VLOOKUP(Matches!B12,'Group Check'!$B:$D,2,FALSE)," v ",VLOOKUP(Matches!D12,'Group Check'!$B:$D,2,FALSE)," in Group ",VLOOKUP(Matches!B12,'Group Check'!$B:$E,4,FALSE)))</f>
        <v>Ozkan Akar (Turkiye) v Loren Dion (USA) in Group MS 1</v>
      </c>
      <c r="C13" s="115" t="str">
        <f t="shared" si="2"/>
        <v/>
      </c>
      <c r="D13" s="118" t="str">
        <f t="shared" si="3"/>
        <v>Monday 22nd April 2024</v>
      </c>
      <c r="E13" s="119" t="str">
        <f t="shared" si="0"/>
        <v>Session 6 - 4:45pm - 6.15pm</v>
      </c>
      <c r="F13" s="116">
        <f t="shared" si="4"/>
        <v>6</v>
      </c>
      <c r="G13" s="126">
        <f>IF($A13="","",SUM(COUNTIF('Names Schedule'!$C$7:$H$7,$B13),COUNTIF('Names Schedule'!$C$8:$H$8,$B13),COUNTIF('Names Schedule'!$C$10:$H$10,$B13),COUNTIF('Names Schedule'!$C$11:$H$11,$B13),COUNTIF('Names Schedule'!$C$12:$H$12,$B13),COUNTIF('Names Schedule'!$C$14:$H$14,$B13),COUNTIF('Names Schedule'!$C$15:$H$15,$B13)))</f>
        <v>0</v>
      </c>
      <c r="H13" s="126">
        <f>IF($A13="","",SUM(COUNTIF('Names Schedule'!$C$20:$H$20,$B13),COUNTIF('Names Schedule'!$C$21:$H$21,$B13),COUNTIF('Names Schedule'!$C$23:$H$23,$B13),COUNTIF('Names Schedule'!$C$24:$H$24,$B13),COUNTIF('Names Schedule'!$C$25:$H$25,$B13),COUNTIF('Names Schedule'!$C$27:$H$27,$B13),COUNTIF('Names Schedule'!$C$28:$H$28,$B13)))</f>
        <v>1</v>
      </c>
      <c r="I13" s="126">
        <f>IF($A13="","",SUM(COUNTIF('Names Schedule'!$C$33:$H$33,$B13),COUNTIF('Names Schedule'!$C$34:$H$34,$B13),COUNTIF('Names Schedule'!$C$36:$H$36,$B13),COUNTIF('Names Schedule'!$C$37:$H$37,$B13),COUNTIF('Names Schedule'!$C$38:$H$38,$B13),COUNTIF('Names Schedule'!$C$40:$H$40,$B13),COUNTIF('Names Schedule'!$C$41:$H$41,$B13)))</f>
        <v>0</v>
      </c>
      <c r="J13" s="126">
        <f>IF($A13="","",SUM(COUNTIF('Names Schedule'!$C$46:$H$46,$B13),COUNTIF('Names Schedule'!$C$47:$H$47,$B13),COUNTIF('Names Schedule'!$C$49:$H$49,$B13),COUNTIF('Names Schedule'!$C$50:$H$50,$B13),COUNTIF('Names Schedule'!$C$51:$H$51,$B13),COUNTIF('Names Schedule'!$C$53:$H$53,$B13),COUNTIF('Names Schedule'!$C$54:$H$54,$B13)))</f>
        <v>0</v>
      </c>
      <c r="K13" s="126">
        <f>IF($A13="","",SUM(COUNTIF('Names Schedule'!$C$59:$H$59,$B13),COUNTIF('Names Schedule'!$C$60:$H$60,$B13),COUNTIF('Names Schedule'!$C$62:$H$62,$B13),COUNTIF('Names Schedule'!$C$63:$H$63,$B13),COUNTIF('Names Schedule'!$C$64:$H$64,$B13),COUNTIF('Names Schedule'!$C$66:$H$66,$B13),COUNTIF('Names Schedule'!$C$67:$H$67,$B13)))</f>
        <v>0</v>
      </c>
      <c r="L13" s="126">
        <f>IF($A13="","",SUM(COUNTIF('Names Schedule'!$C$72:$H$72,$B13),COUNTIF('Names Schedule'!$C$73:$H$73,$B13),COUNTIF('Names Schedule'!$C$75:$H$75,$B13),COUNTIF('Names Schedule'!$C$76:$H$76,$B13),COUNTIF('Names Schedule'!$C$77:$H$77,$B13),COUNTIF('Names Schedule'!$C$79:$H$79,$B13),COUNTIF('Names Schedule'!$C$80:$H$80,$B13)))</f>
        <v>0</v>
      </c>
      <c r="M13" s="124">
        <f>IF($A13="","",COUNTIF('Names Schedule'!$7:$7,$B13))</f>
        <v>0</v>
      </c>
      <c r="N13" s="125">
        <f>IF($A13="","",COUNTIF('Names Schedule'!$8:$8,$B13))</f>
        <v>0</v>
      </c>
      <c r="O13" s="125">
        <f>IF($A13="","",COUNTIF('Names Schedule'!$10:$10,$B13))</f>
        <v>0</v>
      </c>
      <c r="P13" s="125">
        <f>IF($A13="","",COUNTIF('Names Schedule'!$11:$11,$B13))</f>
        <v>0</v>
      </c>
      <c r="Q13" s="125">
        <f>IF($A13="","",COUNTIF('Names Schedule'!$12:$12,$B13))</f>
        <v>0</v>
      </c>
      <c r="R13" s="125">
        <f>IF($A13="","",COUNTIF('Names Schedule'!$14:$14,$B13))</f>
        <v>0</v>
      </c>
      <c r="S13" s="125">
        <f>IF($A13="","",COUNTIF('Names Schedule'!$15:$15,$B13))</f>
        <v>0</v>
      </c>
      <c r="T13" s="124">
        <f>IF($A13="","",COUNTIF('Names Schedule'!$20:$20,$B13))</f>
        <v>0</v>
      </c>
      <c r="U13" s="125">
        <f>IF($A13="","",COUNTIF('Names Schedule'!$21:$21,$B13))</f>
        <v>0</v>
      </c>
      <c r="V13" s="125">
        <f>IF($A13="","",COUNTIF('Names Schedule'!$23:$23,$B13))</f>
        <v>0</v>
      </c>
      <c r="W13" s="125">
        <f>IF($A13="","",COUNTIF('Names Schedule'!$24:$24,$B13))</f>
        <v>0</v>
      </c>
      <c r="X13" s="125">
        <f>IF($A13="","",COUNTIF('Names Schedule'!$25:$25,$B13))</f>
        <v>0</v>
      </c>
      <c r="Y13" s="125">
        <f>IF($A13="","",COUNTIF('Names Schedule'!$27:$27,$B13))</f>
        <v>1</v>
      </c>
      <c r="Z13" s="125">
        <f>IF($A13="","",COUNTIF('Names Schedule'!$28:$28,$B13))</f>
        <v>0</v>
      </c>
      <c r="AA13" s="124">
        <f>IF($A13="","",COUNTIF('Names Schedule'!$33:$33,$B13))</f>
        <v>0</v>
      </c>
      <c r="AB13" s="125">
        <f>IF($A13="","",COUNTIF('Names Schedule'!$34:$34,$B13))</f>
        <v>0</v>
      </c>
      <c r="AC13" s="125">
        <f>IF($A13="","",COUNTIF('Names Schedule'!$36:$36,$B13))</f>
        <v>0</v>
      </c>
      <c r="AD13" s="125">
        <f>IF($A13="","",COUNTIF('Names Schedule'!$37:$37,$B13))</f>
        <v>0</v>
      </c>
      <c r="AE13" s="125">
        <f>IF($A13="","",COUNTIF('Names Schedule'!$38:$38,$B13))</f>
        <v>0</v>
      </c>
      <c r="AF13" s="125">
        <f>IF($A13="","",COUNTIF('Names Schedule'!$40:$40,$B13))</f>
        <v>0</v>
      </c>
      <c r="AG13" s="125">
        <f>IF($A13="","",COUNTIF('Names Schedule'!$41:$41,$B13))</f>
        <v>0</v>
      </c>
      <c r="AH13" s="124">
        <f>IF($A13="","",COUNTIF('Names Schedule'!$46:$46,$B13))</f>
        <v>0</v>
      </c>
      <c r="AI13" s="125">
        <f>IF($A13="","",COUNTIF('Names Schedule'!$47:$47,$B13))</f>
        <v>0</v>
      </c>
      <c r="AJ13" s="125">
        <f>IF($A13="","",COUNTIF('Names Schedule'!$49:$49,$B13))</f>
        <v>0</v>
      </c>
      <c r="AK13" s="125">
        <f>IF($A13="","",COUNTIF('Names Schedule'!$50:$50,$B13))</f>
        <v>0</v>
      </c>
      <c r="AL13" s="125">
        <f>IF($A13="","",COUNTIF('Names Schedule'!$51:$51,$B13))</f>
        <v>0</v>
      </c>
      <c r="AM13" s="125">
        <f>IF($A13="","",COUNTIF('Names Schedule'!$53:$53,$B13))</f>
        <v>0</v>
      </c>
      <c r="AN13" s="125">
        <f>IF($A13="","",COUNTIF('Names Schedule'!$54:$54,$B13))</f>
        <v>0</v>
      </c>
      <c r="AO13" s="124">
        <f>IF($A13="","",COUNTIF('Names Schedule'!$59:$59,$B13))</f>
        <v>0</v>
      </c>
      <c r="AP13" s="125">
        <f>IF($A13="","",COUNTIF('Names Schedule'!$60:$60,$B13))</f>
        <v>0</v>
      </c>
      <c r="AQ13" s="125">
        <f>IF($A13="","",COUNTIF('Names Schedule'!$62:$62,$B13))</f>
        <v>0</v>
      </c>
      <c r="AR13" s="125">
        <f>IF($A13="","",COUNTIF('Names Schedule'!$63:$63,$B13))</f>
        <v>0</v>
      </c>
      <c r="AS13" s="125">
        <f>IF($A13="","",COUNTIF('Names Schedule'!$64:$64,$B13))</f>
        <v>0</v>
      </c>
      <c r="AT13" s="125">
        <f>IF($A13="","",COUNTIF('Names Schedule'!$66:$66,$B13))</f>
        <v>0</v>
      </c>
      <c r="AU13" s="125">
        <f>IF($A13="","",COUNTIF('Names Schedule'!$67:$67,$B13))</f>
        <v>0</v>
      </c>
      <c r="AV13" s="124">
        <f>IF($A13="","",COUNTIF('Names Schedule'!$72:$72,$B13))</f>
        <v>0</v>
      </c>
      <c r="AW13" s="125">
        <f>IF($A13="","",COUNTIF('Names Schedule'!$73:$73,$B13))</f>
        <v>0</v>
      </c>
      <c r="AX13" s="125">
        <f>IF($A13="","",COUNTIF('Names Schedule'!$75:$75,$B13))</f>
        <v>0</v>
      </c>
      <c r="AY13" s="125">
        <f>IF($A13="","",COUNTIF('Names Schedule'!$76:$76,$B13))</f>
        <v>0</v>
      </c>
      <c r="AZ13" s="125">
        <f>IF($A13="","",COUNTIF('Names Schedule'!$77:$77,$B13))</f>
        <v>0</v>
      </c>
      <c r="BA13" s="125">
        <f>IF($A13="","",COUNTIF('Names Schedule'!$79:$79,$B13))</f>
        <v>0</v>
      </c>
      <c r="BB13" s="125">
        <f>IF($A13="","",COUNTIF('Names Schedule'!$80:$80,$B13))</f>
        <v>0</v>
      </c>
      <c r="BC13" s="115">
        <f t="shared" si="1"/>
        <v>13</v>
      </c>
      <c r="BD13" s="115">
        <f t="shared" si="5"/>
        <v>6</v>
      </c>
      <c r="BE13" s="119" t="str">
        <f t="shared" si="6"/>
        <v>Session 6 - 4:45pm - 6.15pm</v>
      </c>
      <c r="BF13" s="126">
        <f>IF($A13="","",COUNTIF('Names Schedule'!C$7:C$117,$B13))</f>
        <v>0</v>
      </c>
      <c r="BG13" s="126">
        <f>IF($A13="","",COUNTIF('Names Schedule'!D$7:D$117,$B13))</f>
        <v>0</v>
      </c>
      <c r="BH13" s="126">
        <f>IF($A13="","",COUNTIF('Names Schedule'!E$7:E$117,$B13))</f>
        <v>0</v>
      </c>
      <c r="BI13" s="126">
        <f>IF($A13="","",COUNTIF('Names Schedule'!F$7:F$117,$B13))</f>
        <v>0</v>
      </c>
      <c r="BJ13" s="126">
        <f>IF($A13="","",COUNTIF('Names Schedule'!G$7:G$117,$B13))</f>
        <v>0</v>
      </c>
      <c r="BK13" s="126">
        <f>IF($A13="","",COUNTIF('Names Schedule'!H$7:H$117,$B13))</f>
        <v>1</v>
      </c>
      <c r="BL13" s="133">
        <f t="shared" si="7"/>
        <v>6</v>
      </c>
    </row>
    <row r="14" spans="1:64" ht="12" customHeight="1">
      <c r="A14" s="115" t="str">
        <f>Matches!A13</f>
        <v>GROUP MS 1 / 9</v>
      </c>
      <c r="B14" s="115" t="str">
        <f>IF(A14="","",CONCATENATE(VLOOKUP(Matches!B13,'Group Check'!$B:$D,2,FALSE)," v ",VLOOKUP(Matches!D13,'Group Check'!$B:$D,2,FALSE)," in Group ",VLOOKUP(Matches!B13,'Group Check'!$B:$E,4,FALSE)))</f>
        <v>Ray Pearse (Australia) v Ozkan Akar (Turkiye) in Group MS 1</v>
      </c>
      <c r="C14" s="115" t="str">
        <f t="shared" si="2"/>
        <v/>
      </c>
      <c r="D14" s="118" t="str">
        <f t="shared" si="3"/>
        <v>Wednesday 24th April 2024</v>
      </c>
      <c r="E14" s="119" t="str">
        <f t="shared" si="0"/>
        <v>Session 4 - 1:45pm- 3.15pm</v>
      </c>
      <c r="F14" s="116">
        <f t="shared" si="4"/>
        <v>6</v>
      </c>
      <c r="G14" s="126">
        <f>IF($A14="","",SUM(COUNTIF('Names Schedule'!$C$7:$H$7,$B14),COUNTIF('Names Schedule'!$C$8:$H$8,$B14),COUNTIF('Names Schedule'!$C$10:$H$10,$B14),COUNTIF('Names Schedule'!$C$11:$H$11,$B14),COUNTIF('Names Schedule'!$C$12:$H$12,$B14),COUNTIF('Names Schedule'!$C$14:$H$14,$B14),COUNTIF('Names Schedule'!$C$15:$H$15,$B14)))</f>
        <v>0</v>
      </c>
      <c r="H14" s="126">
        <f>IF($A14="","",SUM(COUNTIF('Names Schedule'!$C$20:$H$20,$B14),COUNTIF('Names Schedule'!$C$21:$H$21,$B14),COUNTIF('Names Schedule'!$C$23:$H$23,$B14),COUNTIF('Names Schedule'!$C$24:$H$24,$B14),COUNTIF('Names Schedule'!$C$25:$H$25,$B14),COUNTIF('Names Schedule'!$C$27:$H$27,$B14),COUNTIF('Names Schedule'!$C$28:$H$28,$B14)))</f>
        <v>0</v>
      </c>
      <c r="I14" s="126">
        <f>IF($A14="","",SUM(COUNTIF('Names Schedule'!$C$33:$H$33,$B14),COUNTIF('Names Schedule'!$C$34:$H$34,$B14),COUNTIF('Names Schedule'!$C$36:$H$36,$B14),COUNTIF('Names Schedule'!$C$37:$H$37,$B14),COUNTIF('Names Schedule'!$C$38:$H$38,$B14),COUNTIF('Names Schedule'!$C$40:$H$40,$B14),COUNTIF('Names Schedule'!$C$41:$H$41,$B14)))</f>
        <v>0</v>
      </c>
      <c r="J14" s="126">
        <f>IF($A14="","",SUM(COUNTIF('Names Schedule'!$C$46:$H$46,$B14),COUNTIF('Names Schedule'!$C$47:$H$47,$B14),COUNTIF('Names Schedule'!$C$49:$H$49,$B14),COUNTIF('Names Schedule'!$C$50:$H$50,$B14),COUNTIF('Names Schedule'!$C$51:$H$51,$B14),COUNTIF('Names Schedule'!$C$53:$H$53,$B14),COUNTIF('Names Schedule'!$C$54:$H$54,$B14)))</f>
        <v>1</v>
      </c>
      <c r="K14" s="126">
        <f>IF($A14="","",SUM(COUNTIF('Names Schedule'!$C$59:$H$59,$B14),COUNTIF('Names Schedule'!$C$60:$H$60,$B14),COUNTIF('Names Schedule'!$C$62:$H$62,$B14),COUNTIF('Names Schedule'!$C$63:$H$63,$B14),COUNTIF('Names Schedule'!$C$64:$H$64,$B14),COUNTIF('Names Schedule'!$C$66:$H$66,$B14),COUNTIF('Names Schedule'!$C$67:$H$67,$B14)))</f>
        <v>0</v>
      </c>
      <c r="L14" s="126">
        <f>IF($A14="","",SUM(COUNTIF('Names Schedule'!$C$72:$H$72,$B14),COUNTIF('Names Schedule'!$C$73:$H$73,$B14),COUNTIF('Names Schedule'!$C$75:$H$75,$B14),COUNTIF('Names Schedule'!$C$76:$H$76,$B14),COUNTIF('Names Schedule'!$C$77:$H$77,$B14),COUNTIF('Names Schedule'!$C$79:$H$79,$B14),COUNTIF('Names Schedule'!$C$80:$H$80,$B14)))</f>
        <v>0</v>
      </c>
      <c r="M14" s="124">
        <f>IF($A14="","",COUNTIF('Names Schedule'!$7:$7,$B14))</f>
        <v>0</v>
      </c>
      <c r="N14" s="125">
        <f>IF($A14="","",COUNTIF('Names Schedule'!$8:$8,$B14))</f>
        <v>0</v>
      </c>
      <c r="O14" s="125">
        <f>IF($A14="","",COUNTIF('Names Schedule'!$10:$10,$B14))</f>
        <v>0</v>
      </c>
      <c r="P14" s="125">
        <f>IF($A14="","",COUNTIF('Names Schedule'!$11:$11,$B14))</f>
        <v>0</v>
      </c>
      <c r="Q14" s="125">
        <f>IF($A14="","",COUNTIF('Names Schedule'!$12:$12,$B14))</f>
        <v>0</v>
      </c>
      <c r="R14" s="125">
        <f>IF($A14="","",COUNTIF('Names Schedule'!$14:$14,$B14))</f>
        <v>0</v>
      </c>
      <c r="S14" s="125">
        <f>IF($A14="","",COUNTIF('Names Schedule'!$15:$15,$B14))</f>
        <v>0</v>
      </c>
      <c r="T14" s="124">
        <f>IF($A14="","",COUNTIF('Names Schedule'!$20:$20,$B14))</f>
        <v>0</v>
      </c>
      <c r="U14" s="125">
        <f>IF($A14="","",COUNTIF('Names Schedule'!$21:$21,$B14))</f>
        <v>0</v>
      </c>
      <c r="V14" s="125">
        <f>IF($A14="","",COUNTIF('Names Schedule'!$23:$23,$B14))</f>
        <v>0</v>
      </c>
      <c r="W14" s="125">
        <f>IF($A14="","",COUNTIF('Names Schedule'!$24:$24,$B14))</f>
        <v>0</v>
      </c>
      <c r="X14" s="125">
        <f>IF($A14="","",COUNTIF('Names Schedule'!$25:$25,$B14))</f>
        <v>0</v>
      </c>
      <c r="Y14" s="125">
        <f>IF($A14="","",COUNTIF('Names Schedule'!$27:$27,$B14))</f>
        <v>0</v>
      </c>
      <c r="Z14" s="125">
        <f>IF($A14="","",COUNTIF('Names Schedule'!$28:$28,$B14))</f>
        <v>0</v>
      </c>
      <c r="AA14" s="124">
        <f>IF($A14="","",COUNTIF('Names Schedule'!$33:$33,$B14))</f>
        <v>0</v>
      </c>
      <c r="AB14" s="125">
        <f>IF($A14="","",COUNTIF('Names Schedule'!$34:$34,$B14))</f>
        <v>0</v>
      </c>
      <c r="AC14" s="125">
        <f>IF($A14="","",COUNTIF('Names Schedule'!$36:$36,$B14))</f>
        <v>0</v>
      </c>
      <c r="AD14" s="125">
        <f>IF($A14="","",COUNTIF('Names Schedule'!$37:$37,$B14))</f>
        <v>0</v>
      </c>
      <c r="AE14" s="125">
        <f>IF($A14="","",COUNTIF('Names Schedule'!$38:$38,$B14))</f>
        <v>0</v>
      </c>
      <c r="AF14" s="125">
        <f>IF($A14="","",COUNTIF('Names Schedule'!$40:$40,$B14))</f>
        <v>0</v>
      </c>
      <c r="AG14" s="125">
        <f>IF($A14="","",COUNTIF('Names Schedule'!$41:$41,$B14))</f>
        <v>0</v>
      </c>
      <c r="AH14" s="124">
        <f>IF($A14="","",COUNTIF('Names Schedule'!$46:$46,$B14))</f>
        <v>0</v>
      </c>
      <c r="AI14" s="125">
        <f>IF($A14="","",COUNTIF('Names Schedule'!$47:$47,$B14))</f>
        <v>0</v>
      </c>
      <c r="AJ14" s="125">
        <f>IF($A14="","",COUNTIF('Names Schedule'!$49:$49,$B14))</f>
        <v>0</v>
      </c>
      <c r="AK14" s="125">
        <f>IF($A14="","",COUNTIF('Names Schedule'!$50:$50,$B14))</f>
        <v>1</v>
      </c>
      <c r="AL14" s="125">
        <f>IF($A14="","",COUNTIF('Names Schedule'!$51:$51,$B14))</f>
        <v>0</v>
      </c>
      <c r="AM14" s="125">
        <f>IF($A14="","",COUNTIF('Names Schedule'!$53:$53,$B14))</f>
        <v>0</v>
      </c>
      <c r="AN14" s="125">
        <f>IF($A14="","",COUNTIF('Names Schedule'!$54:$54,$B14))</f>
        <v>0</v>
      </c>
      <c r="AO14" s="124">
        <f>IF($A14="","",COUNTIF('Names Schedule'!$59:$59,$B14))</f>
        <v>0</v>
      </c>
      <c r="AP14" s="125">
        <f>IF($A14="","",COUNTIF('Names Schedule'!$60:$60,$B14))</f>
        <v>0</v>
      </c>
      <c r="AQ14" s="125">
        <f>IF($A14="","",COUNTIF('Names Schedule'!$62:$62,$B14))</f>
        <v>0</v>
      </c>
      <c r="AR14" s="125">
        <f>IF($A14="","",COUNTIF('Names Schedule'!$63:$63,$B14))</f>
        <v>0</v>
      </c>
      <c r="AS14" s="125">
        <f>IF($A14="","",COUNTIF('Names Schedule'!$64:$64,$B14))</f>
        <v>0</v>
      </c>
      <c r="AT14" s="125">
        <f>IF($A14="","",COUNTIF('Names Schedule'!$66:$66,$B14))</f>
        <v>0</v>
      </c>
      <c r="AU14" s="125">
        <f>IF($A14="","",COUNTIF('Names Schedule'!$67:$67,$B14))</f>
        <v>0</v>
      </c>
      <c r="AV14" s="124">
        <f>IF($A14="","",COUNTIF('Names Schedule'!$72:$72,$B14))</f>
        <v>0</v>
      </c>
      <c r="AW14" s="125">
        <f>IF($A14="","",COUNTIF('Names Schedule'!$73:$73,$B14))</f>
        <v>0</v>
      </c>
      <c r="AX14" s="125">
        <f>IF($A14="","",COUNTIF('Names Schedule'!$75:$75,$B14))</f>
        <v>0</v>
      </c>
      <c r="AY14" s="125">
        <f>IF($A14="","",COUNTIF('Names Schedule'!$76:$76,$B14))</f>
        <v>0</v>
      </c>
      <c r="AZ14" s="125">
        <f>IF($A14="","",COUNTIF('Names Schedule'!$77:$77,$B14))</f>
        <v>0</v>
      </c>
      <c r="BA14" s="125">
        <f>IF($A14="","",COUNTIF('Names Schedule'!$79:$79,$B14))</f>
        <v>0</v>
      </c>
      <c r="BB14" s="125">
        <f>IF($A14="","",COUNTIF('Names Schedule'!$80:$80,$B14))</f>
        <v>0</v>
      </c>
      <c r="BC14" s="115">
        <f t="shared" si="1"/>
        <v>25</v>
      </c>
      <c r="BD14" s="115">
        <f t="shared" si="5"/>
        <v>4</v>
      </c>
      <c r="BE14" s="119" t="str">
        <f t="shared" si="6"/>
        <v>Session 4 - 1:45pm- 3.15pm</v>
      </c>
      <c r="BF14" s="126">
        <f>IF($A14="","",COUNTIF('Names Schedule'!C$7:C$117,$B14))</f>
        <v>0</v>
      </c>
      <c r="BG14" s="126">
        <f>IF($A14="","",COUNTIF('Names Schedule'!D$7:D$117,$B14))</f>
        <v>0</v>
      </c>
      <c r="BH14" s="126">
        <f>IF($A14="","",COUNTIF('Names Schedule'!E$7:E$117,$B14))</f>
        <v>0</v>
      </c>
      <c r="BI14" s="126">
        <f>IF($A14="","",COUNTIF('Names Schedule'!F$7:F$117,$B14))</f>
        <v>0</v>
      </c>
      <c r="BJ14" s="126">
        <f>IF($A14="","",COUNTIF('Names Schedule'!G$7:G$117,$B14))</f>
        <v>0</v>
      </c>
      <c r="BK14" s="126">
        <f>IF($A14="","",COUNTIF('Names Schedule'!H$7:H$117,$B14))</f>
        <v>1</v>
      </c>
      <c r="BL14" s="133">
        <f t="shared" si="7"/>
        <v>6</v>
      </c>
    </row>
    <row r="15" spans="1:64" ht="12" customHeight="1">
      <c r="A15" s="115" t="str">
        <f>Matches!A14</f>
        <v/>
      </c>
      <c r="B15" s="115" t="str">
        <f>IF(A15="","",CONCATENATE(VLOOKUP(Matches!B14,'Group Check'!$B:$D,2,FALSE)," v ",VLOOKUP(Matches!D14,'Group Check'!$B:$D,2,FALSE)," in Group ",VLOOKUP(Matches!B14,'Group Check'!$B:$E,4,FALSE)))</f>
        <v/>
      </c>
      <c r="C15" s="115" t="str">
        <f t="shared" si="2"/>
        <v/>
      </c>
      <c r="D15" s="118" t="str">
        <f t="shared" si="3"/>
        <v/>
      </c>
      <c r="E15" s="119" t="str">
        <f t="shared" si="0"/>
        <v/>
      </c>
      <c r="F15" s="116" t="str">
        <f t="shared" si="4"/>
        <v/>
      </c>
      <c r="G15" s="126" t="str">
        <f>IF($A15="","",SUM(COUNTIF('Names Schedule'!$C$7:$H$7,$B15),COUNTIF('Names Schedule'!$C$8:$H$8,$B15),COUNTIF('Names Schedule'!$C$10:$H$10,$B15),COUNTIF('Names Schedule'!$C$11:$H$11,$B15),COUNTIF('Names Schedule'!$C$12:$H$12,$B15),COUNTIF('Names Schedule'!$C$14:$H$14,$B15),COUNTIF('Names Schedule'!$C$15:$H$15,$B15)))</f>
        <v/>
      </c>
      <c r="H15" s="126" t="str">
        <f>IF($A15="","",SUM(COUNTIF('Names Schedule'!$C$20:$H$20,$B15),COUNTIF('Names Schedule'!$C$21:$H$21,$B15),COUNTIF('Names Schedule'!$C$23:$H$23,$B15),COUNTIF('Names Schedule'!$C$24:$H$24,$B15),COUNTIF('Names Schedule'!$C$25:$H$25,$B15),COUNTIF('Names Schedule'!$C$27:$H$27,$B15),COUNTIF('Names Schedule'!$C$28:$H$28,$B15)))</f>
        <v/>
      </c>
      <c r="I15" s="126" t="str">
        <f>IF($A15="","",SUM(COUNTIF('Names Schedule'!$C$33:$H$33,$B15),COUNTIF('Names Schedule'!$C$34:$H$34,$B15),COUNTIF('Names Schedule'!$C$36:$H$36,$B15),COUNTIF('Names Schedule'!$C$37:$H$37,$B15),COUNTIF('Names Schedule'!$C$38:$H$38,$B15),COUNTIF('Names Schedule'!$C$40:$H$40,$B15),COUNTIF('Names Schedule'!$C$41:$H$41,$B15)))</f>
        <v/>
      </c>
      <c r="J15" s="126" t="str">
        <f>IF($A15="","",SUM(COUNTIF('Names Schedule'!$C$46:$H$46,$B15),COUNTIF('Names Schedule'!$C$47:$H$47,$B15),COUNTIF('Names Schedule'!$C$49:$H$49,$B15),COUNTIF('Names Schedule'!$C$50:$H$50,$B15),COUNTIF('Names Schedule'!$C$51:$H$51,$B15),COUNTIF('Names Schedule'!$C$53:$H$53,$B15),COUNTIF('Names Schedule'!$C$54:$H$54,$B15)))</f>
        <v/>
      </c>
      <c r="K15" s="126" t="str">
        <f>IF($A15="","",SUM(COUNTIF('Names Schedule'!$C$59:$H$59,$B15),COUNTIF('Names Schedule'!$C$60:$H$60,$B15),COUNTIF('Names Schedule'!$C$62:$H$62,$B15),COUNTIF('Names Schedule'!$C$63:$H$63,$B15),COUNTIF('Names Schedule'!$C$64:$H$64,$B15),COUNTIF('Names Schedule'!$C$66:$H$66,$B15),COUNTIF('Names Schedule'!$C$67:$H$67,$B15)))</f>
        <v/>
      </c>
      <c r="L15" s="126" t="str">
        <f>IF($A15="","",SUM(COUNTIF('Names Schedule'!$C$72:$H$72,$B15),COUNTIF('Names Schedule'!$C$73:$H$73,$B15),COUNTIF('Names Schedule'!$C$75:$H$75,$B15),COUNTIF('Names Schedule'!$C$76:$H$76,$B15),COUNTIF('Names Schedule'!$C$77:$H$77,$B15),COUNTIF('Names Schedule'!$C$79:$H$79,$B15),COUNTIF('Names Schedule'!$C$80:$H$80,$B15)))</f>
        <v/>
      </c>
      <c r="M15" s="124" t="str">
        <f>IF($A15="","",COUNTIF('Names Schedule'!$7:$7,$B15))</f>
        <v/>
      </c>
      <c r="N15" s="125" t="str">
        <f>IF($A15="","",COUNTIF('Names Schedule'!$8:$8,$B15))</f>
        <v/>
      </c>
      <c r="O15" s="125" t="str">
        <f>IF($A15="","",COUNTIF('Names Schedule'!$10:$10,$B15))</f>
        <v/>
      </c>
      <c r="P15" s="125" t="str">
        <f>IF($A15="","",COUNTIF('Names Schedule'!$11:$11,$B15))</f>
        <v/>
      </c>
      <c r="Q15" s="125" t="str">
        <f>IF($A15="","",COUNTIF('Names Schedule'!$12:$12,$B15))</f>
        <v/>
      </c>
      <c r="R15" s="125" t="str">
        <f>IF($A15="","",COUNTIF('Names Schedule'!$14:$14,$B15))</f>
        <v/>
      </c>
      <c r="S15" s="125" t="str">
        <f>IF($A15="","",COUNTIF('Names Schedule'!$15:$15,$B15))</f>
        <v/>
      </c>
      <c r="T15" s="124" t="str">
        <f>IF($A15="","",COUNTIF('Names Schedule'!$20:$20,$B15))</f>
        <v/>
      </c>
      <c r="U15" s="125" t="str">
        <f>IF($A15="","",COUNTIF('Names Schedule'!$21:$21,$B15))</f>
        <v/>
      </c>
      <c r="V15" s="125" t="str">
        <f>IF($A15="","",COUNTIF('Names Schedule'!$23:$23,$B15))</f>
        <v/>
      </c>
      <c r="W15" s="125" t="str">
        <f>IF($A15="","",COUNTIF('Names Schedule'!$24:$24,$B15))</f>
        <v/>
      </c>
      <c r="X15" s="125" t="str">
        <f>IF($A15="","",COUNTIF('Names Schedule'!$25:$25,$B15))</f>
        <v/>
      </c>
      <c r="Y15" s="125" t="str">
        <f>IF($A15="","",COUNTIF('Names Schedule'!$27:$27,$B15))</f>
        <v/>
      </c>
      <c r="Z15" s="125" t="str">
        <f>IF($A15="","",COUNTIF('Names Schedule'!$28:$28,$B15))</f>
        <v/>
      </c>
      <c r="AA15" s="124" t="str">
        <f>IF($A15="","",COUNTIF('Names Schedule'!$33:$33,$B15))</f>
        <v/>
      </c>
      <c r="AB15" s="125" t="str">
        <f>IF($A15="","",COUNTIF('Names Schedule'!$34:$34,$B15))</f>
        <v/>
      </c>
      <c r="AC15" s="125" t="str">
        <f>IF($A15="","",COUNTIF('Names Schedule'!$36:$36,$B15))</f>
        <v/>
      </c>
      <c r="AD15" s="125" t="str">
        <f>IF($A15="","",COUNTIF('Names Schedule'!$37:$37,$B15))</f>
        <v/>
      </c>
      <c r="AE15" s="125" t="str">
        <f>IF($A15="","",COUNTIF('Names Schedule'!$38:$38,$B15))</f>
        <v/>
      </c>
      <c r="AF15" s="125" t="str">
        <f>IF($A15="","",COUNTIF('Names Schedule'!$40:$40,$B15))</f>
        <v/>
      </c>
      <c r="AG15" s="125" t="str">
        <f>IF($A15="","",COUNTIF('Names Schedule'!$41:$41,$B15))</f>
        <v/>
      </c>
      <c r="AH15" s="124" t="str">
        <f>IF($A15="","",COUNTIF('Names Schedule'!$46:$46,$B15))</f>
        <v/>
      </c>
      <c r="AI15" s="125" t="str">
        <f>IF($A15="","",COUNTIF('Names Schedule'!$47:$47,$B15))</f>
        <v/>
      </c>
      <c r="AJ15" s="125" t="str">
        <f>IF($A15="","",COUNTIF('Names Schedule'!$49:$49,$B15))</f>
        <v/>
      </c>
      <c r="AK15" s="125" t="str">
        <f>IF($A15="","",COUNTIF('Names Schedule'!$50:$50,$B15))</f>
        <v/>
      </c>
      <c r="AL15" s="125" t="str">
        <f>IF($A15="","",COUNTIF('Names Schedule'!$51:$51,$B15))</f>
        <v/>
      </c>
      <c r="AM15" s="125" t="str">
        <f>IF($A15="","",COUNTIF('Names Schedule'!$53:$53,$B15))</f>
        <v/>
      </c>
      <c r="AN15" s="125" t="str">
        <f>IF($A15="","",COUNTIF('Names Schedule'!$54:$54,$B15))</f>
        <v/>
      </c>
      <c r="AO15" s="124" t="str">
        <f>IF($A15="","",COUNTIF('Names Schedule'!$59:$59,$B15))</f>
        <v/>
      </c>
      <c r="AP15" s="125" t="str">
        <f>IF($A15="","",COUNTIF('Names Schedule'!$60:$60,$B15))</f>
        <v/>
      </c>
      <c r="AQ15" s="125" t="str">
        <f>IF($A15="","",COUNTIF('Names Schedule'!$62:$62,$B15))</f>
        <v/>
      </c>
      <c r="AR15" s="125" t="str">
        <f>IF($A15="","",COUNTIF('Names Schedule'!$63:$63,$B15))</f>
        <v/>
      </c>
      <c r="AS15" s="125" t="str">
        <f>IF($A15="","",COUNTIF('Names Schedule'!$64:$64,$B15))</f>
        <v/>
      </c>
      <c r="AT15" s="125" t="str">
        <f>IF($A15="","",COUNTIF('Names Schedule'!$66:$66,$B15))</f>
        <v/>
      </c>
      <c r="AU15" s="125" t="str">
        <f>IF($A15="","",COUNTIF('Names Schedule'!$67:$67,$B15))</f>
        <v/>
      </c>
      <c r="AV15" s="124" t="str">
        <f>IF($A15="","",COUNTIF('Names Schedule'!$72:$72,$B15))</f>
        <v/>
      </c>
      <c r="AW15" s="125" t="str">
        <f>IF($A15="","",COUNTIF('Names Schedule'!$73:$73,$B15))</f>
        <v/>
      </c>
      <c r="AX15" s="125" t="str">
        <f>IF($A15="","",COUNTIF('Names Schedule'!$75:$75,$B15))</f>
        <v/>
      </c>
      <c r="AY15" s="125" t="str">
        <f>IF($A15="","",COUNTIF('Names Schedule'!$76:$76,$B15))</f>
        <v/>
      </c>
      <c r="AZ15" s="125" t="str">
        <f>IF($A15="","",COUNTIF('Names Schedule'!$77:$77,$B15))</f>
        <v/>
      </c>
      <c r="BA15" s="125" t="str">
        <f>IF($A15="","",COUNTIF('Names Schedule'!$79:$79,$B15))</f>
        <v/>
      </c>
      <c r="BB15" s="125" t="str">
        <f>IF($A15="","",COUNTIF('Names Schedule'!$80:$80,$B15))</f>
        <v/>
      </c>
      <c r="BC15" s="115" t="str">
        <f t="shared" si="1"/>
        <v/>
      </c>
      <c r="BD15" s="115" t="str">
        <f t="shared" si="5"/>
        <v/>
      </c>
      <c r="BE15" s="119" t="str">
        <f t="shared" si="6"/>
        <v/>
      </c>
      <c r="BF15" s="126" t="str">
        <f>IF($A15="","",COUNTIF('Names Schedule'!C$7:C$117,$B15))</f>
        <v/>
      </c>
      <c r="BG15" s="126" t="str">
        <f>IF($A15="","",COUNTIF('Names Schedule'!D$7:D$117,$B15))</f>
        <v/>
      </c>
      <c r="BH15" s="126" t="str">
        <f>IF($A15="","",COUNTIF('Names Schedule'!E$7:E$117,$B15))</f>
        <v/>
      </c>
      <c r="BI15" s="126" t="str">
        <f>IF($A15="","",COUNTIF('Names Schedule'!F$7:F$117,$B15))</f>
        <v/>
      </c>
      <c r="BJ15" s="126" t="str">
        <f>IF($A15="","",COUNTIF('Names Schedule'!G$7:G$117,$B15))</f>
        <v/>
      </c>
      <c r="BK15" s="126" t="str">
        <f>IF($A15="","",COUNTIF('Names Schedule'!H$7:H$117,$B15))</f>
        <v/>
      </c>
      <c r="BL15" s="133" t="str">
        <f t="shared" si="7"/>
        <v/>
      </c>
    </row>
    <row r="16" spans="1:64" ht="12" customHeight="1">
      <c r="A16" s="115" t="str">
        <f>Matches!A15</f>
        <v>GROUP MS 1 / 10</v>
      </c>
      <c r="B16" s="115" t="str">
        <f>IF(A16="","",CONCATENATE(VLOOKUP(Matches!B15,'Group Check'!$B:$D,2,FALSE)," v ",VLOOKUP(Matches!D15,'Group Check'!$B:$D,2,FALSE)," in Group ",VLOOKUP(Matches!B15,'Group Check'!$B:$E,4,FALSE)))</f>
        <v>Simon Martin (Ireland ) v Lai Gon-Lap Stanley (Hong Kong China ) in Group MS 1</v>
      </c>
      <c r="C16" s="115" t="str">
        <f t="shared" si="2"/>
        <v/>
      </c>
      <c r="D16" s="118" t="str">
        <f t="shared" si="3"/>
        <v>Monday 22nd April 2024</v>
      </c>
      <c r="E16" s="119" t="str">
        <f t="shared" si="0"/>
        <v>Session 3 - 12.00pm- 1:45pm</v>
      </c>
      <c r="F16" s="116">
        <f t="shared" si="4"/>
        <v>6</v>
      </c>
      <c r="G16" s="126">
        <f>IF($A16="","",SUM(COUNTIF('Names Schedule'!$C$7:$H$7,$B16),COUNTIF('Names Schedule'!$C$8:$H$8,$B16),COUNTIF('Names Schedule'!$C$10:$H$10,$B16),COUNTIF('Names Schedule'!$C$11:$H$11,$B16),COUNTIF('Names Schedule'!$C$12:$H$12,$B16),COUNTIF('Names Schedule'!$C$14:$H$14,$B16),COUNTIF('Names Schedule'!$C$15:$H$15,$B16)))</f>
        <v>0</v>
      </c>
      <c r="H16" s="126">
        <f>IF($A16="","",SUM(COUNTIF('Names Schedule'!$C$20:$H$20,$B16),COUNTIF('Names Schedule'!$C$21:$H$21,$B16),COUNTIF('Names Schedule'!$C$23:$H$23,$B16),COUNTIF('Names Schedule'!$C$24:$H$24,$B16),COUNTIF('Names Schedule'!$C$25:$H$25,$B16),COUNTIF('Names Schedule'!$C$27:$H$27,$B16),COUNTIF('Names Schedule'!$C$28:$H$28,$B16)))</f>
        <v>1</v>
      </c>
      <c r="I16" s="126">
        <f>IF($A16="","",SUM(COUNTIF('Names Schedule'!$C$33:$H$33,$B16),COUNTIF('Names Schedule'!$C$34:$H$34,$B16),COUNTIF('Names Schedule'!$C$36:$H$36,$B16),COUNTIF('Names Schedule'!$C$37:$H$37,$B16),COUNTIF('Names Schedule'!$C$38:$H$38,$B16),COUNTIF('Names Schedule'!$C$40:$H$40,$B16),COUNTIF('Names Schedule'!$C$41:$H$41,$B16)))</f>
        <v>0</v>
      </c>
      <c r="J16" s="126">
        <f>IF($A16="","",SUM(COUNTIF('Names Schedule'!$C$46:$H$46,$B16),COUNTIF('Names Schedule'!$C$47:$H$47,$B16),COUNTIF('Names Schedule'!$C$49:$H$49,$B16),COUNTIF('Names Schedule'!$C$50:$H$50,$B16),COUNTIF('Names Schedule'!$C$51:$H$51,$B16),COUNTIF('Names Schedule'!$C$53:$H$53,$B16),COUNTIF('Names Schedule'!$C$54:$H$54,$B16)))</f>
        <v>0</v>
      </c>
      <c r="K16" s="126">
        <f>IF($A16="","",SUM(COUNTIF('Names Schedule'!$C$59:$H$59,$B16),COUNTIF('Names Schedule'!$C$60:$H$60,$B16),COUNTIF('Names Schedule'!$C$62:$H$62,$B16),COUNTIF('Names Schedule'!$C$63:$H$63,$B16),COUNTIF('Names Schedule'!$C$64:$H$64,$B16),COUNTIF('Names Schedule'!$C$66:$H$66,$B16),COUNTIF('Names Schedule'!$C$67:$H$67,$B16)))</f>
        <v>0</v>
      </c>
      <c r="L16" s="126">
        <f>IF($A16="","",SUM(COUNTIF('Names Schedule'!$C$72:$H$72,$B16),COUNTIF('Names Schedule'!$C$73:$H$73,$B16),COUNTIF('Names Schedule'!$C$75:$H$75,$B16),COUNTIF('Names Schedule'!$C$76:$H$76,$B16),COUNTIF('Names Schedule'!$C$77:$H$77,$B16),COUNTIF('Names Schedule'!$C$79:$H$79,$B16),COUNTIF('Names Schedule'!$C$80:$H$80,$B16)))</f>
        <v>0</v>
      </c>
      <c r="M16" s="124">
        <f>IF($A16="","",COUNTIF('Names Schedule'!$7:$7,$B16))</f>
        <v>0</v>
      </c>
      <c r="N16" s="125">
        <f>IF($A16="","",COUNTIF('Names Schedule'!$8:$8,$B16))</f>
        <v>0</v>
      </c>
      <c r="O16" s="125">
        <f>IF($A16="","",COUNTIF('Names Schedule'!$10:$10,$B16))</f>
        <v>0</v>
      </c>
      <c r="P16" s="125">
        <f>IF($A16="","",COUNTIF('Names Schedule'!$11:$11,$B16))</f>
        <v>0</v>
      </c>
      <c r="Q16" s="125">
        <f>IF($A16="","",COUNTIF('Names Schedule'!$12:$12,$B16))</f>
        <v>0</v>
      </c>
      <c r="R16" s="125">
        <f>IF($A16="","",COUNTIF('Names Schedule'!$14:$14,$B16))</f>
        <v>0</v>
      </c>
      <c r="S16" s="125">
        <f>IF($A16="","",COUNTIF('Names Schedule'!$15:$15,$B16))</f>
        <v>0</v>
      </c>
      <c r="T16" s="124">
        <f>IF($A16="","",COUNTIF('Names Schedule'!$20:$20,$B16))</f>
        <v>0</v>
      </c>
      <c r="U16" s="125">
        <f>IF($A16="","",COUNTIF('Names Schedule'!$21:$21,$B16))</f>
        <v>0</v>
      </c>
      <c r="V16" s="125">
        <f>IF($A16="","",COUNTIF('Names Schedule'!$23:$23,$B16))</f>
        <v>1</v>
      </c>
      <c r="W16" s="125">
        <f>IF($A16="","",COUNTIF('Names Schedule'!$24:$24,$B16))</f>
        <v>0</v>
      </c>
      <c r="X16" s="125">
        <f>IF($A16="","",COUNTIF('Names Schedule'!$25:$25,$B16))</f>
        <v>0</v>
      </c>
      <c r="Y16" s="125">
        <f>IF($A16="","",COUNTIF('Names Schedule'!$27:$27,$B16))</f>
        <v>0</v>
      </c>
      <c r="Z16" s="125">
        <f>IF($A16="","",COUNTIF('Names Schedule'!$28:$28,$B16))</f>
        <v>0</v>
      </c>
      <c r="AA16" s="124">
        <f>IF($A16="","",COUNTIF('Names Schedule'!$33:$33,$B16))</f>
        <v>0</v>
      </c>
      <c r="AB16" s="125">
        <f>IF($A16="","",COUNTIF('Names Schedule'!$34:$34,$B16))</f>
        <v>0</v>
      </c>
      <c r="AC16" s="125">
        <f>IF($A16="","",COUNTIF('Names Schedule'!$36:$36,$B16))</f>
        <v>0</v>
      </c>
      <c r="AD16" s="125">
        <f>IF($A16="","",COUNTIF('Names Schedule'!$37:$37,$B16))</f>
        <v>0</v>
      </c>
      <c r="AE16" s="125">
        <f>IF($A16="","",COUNTIF('Names Schedule'!$38:$38,$B16))</f>
        <v>0</v>
      </c>
      <c r="AF16" s="125">
        <f>IF($A16="","",COUNTIF('Names Schedule'!$40:$40,$B16))</f>
        <v>0</v>
      </c>
      <c r="AG16" s="125">
        <f>IF($A16="","",COUNTIF('Names Schedule'!$41:$41,$B16))</f>
        <v>0</v>
      </c>
      <c r="AH16" s="124">
        <f>IF($A16="","",COUNTIF('Names Schedule'!$46:$46,$B16))</f>
        <v>0</v>
      </c>
      <c r="AI16" s="125">
        <f>IF($A16="","",COUNTIF('Names Schedule'!$47:$47,$B16))</f>
        <v>0</v>
      </c>
      <c r="AJ16" s="125">
        <f>IF($A16="","",COUNTIF('Names Schedule'!$49:$49,$B16))</f>
        <v>0</v>
      </c>
      <c r="AK16" s="125">
        <f>IF($A16="","",COUNTIF('Names Schedule'!$50:$50,$B16))</f>
        <v>0</v>
      </c>
      <c r="AL16" s="125">
        <f>IF($A16="","",COUNTIF('Names Schedule'!$51:$51,$B16))</f>
        <v>0</v>
      </c>
      <c r="AM16" s="125">
        <f>IF($A16="","",COUNTIF('Names Schedule'!$53:$53,$B16))</f>
        <v>0</v>
      </c>
      <c r="AN16" s="125">
        <f>IF($A16="","",COUNTIF('Names Schedule'!$54:$54,$B16))</f>
        <v>0</v>
      </c>
      <c r="AO16" s="124">
        <f>IF($A16="","",COUNTIF('Names Schedule'!$59:$59,$B16))</f>
        <v>0</v>
      </c>
      <c r="AP16" s="125">
        <f>IF($A16="","",COUNTIF('Names Schedule'!$60:$60,$B16))</f>
        <v>0</v>
      </c>
      <c r="AQ16" s="125">
        <f>IF($A16="","",COUNTIF('Names Schedule'!$62:$62,$B16))</f>
        <v>0</v>
      </c>
      <c r="AR16" s="125">
        <f>IF($A16="","",COUNTIF('Names Schedule'!$63:$63,$B16))</f>
        <v>0</v>
      </c>
      <c r="AS16" s="125">
        <f>IF($A16="","",COUNTIF('Names Schedule'!$64:$64,$B16))</f>
        <v>0</v>
      </c>
      <c r="AT16" s="125">
        <f>IF($A16="","",COUNTIF('Names Schedule'!$66:$66,$B16))</f>
        <v>0</v>
      </c>
      <c r="AU16" s="125">
        <f>IF($A16="","",COUNTIF('Names Schedule'!$67:$67,$B16))</f>
        <v>0</v>
      </c>
      <c r="AV16" s="124">
        <f>IF($A16="","",COUNTIF('Names Schedule'!$72:$72,$B16))</f>
        <v>0</v>
      </c>
      <c r="AW16" s="125">
        <f>IF($A16="","",COUNTIF('Names Schedule'!$73:$73,$B16))</f>
        <v>0</v>
      </c>
      <c r="AX16" s="125">
        <f>IF($A16="","",COUNTIF('Names Schedule'!$75:$75,$B16))</f>
        <v>0</v>
      </c>
      <c r="AY16" s="125">
        <f>IF($A16="","",COUNTIF('Names Schedule'!$76:$76,$B16))</f>
        <v>0</v>
      </c>
      <c r="AZ16" s="125">
        <f>IF($A16="","",COUNTIF('Names Schedule'!$77:$77,$B16))</f>
        <v>0</v>
      </c>
      <c r="BA16" s="125">
        <f>IF($A16="","",COUNTIF('Names Schedule'!$79:$79,$B16))</f>
        <v>0</v>
      </c>
      <c r="BB16" s="125">
        <f>IF($A16="","",COUNTIF('Names Schedule'!$80:$80,$B16))</f>
        <v>0</v>
      </c>
      <c r="BC16" s="115">
        <f t="shared" si="1"/>
        <v>10</v>
      </c>
      <c r="BD16" s="115">
        <f t="shared" si="5"/>
        <v>3</v>
      </c>
      <c r="BE16" s="119" t="str">
        <f t="shared" si="6"/>
        <v>Session 3 - 12.00pm- 1:45pm</v>
      </c>
      <c r="BF16" s="126">
        <f>IF($A16="","",COUNTIF('Names Schedule'!C$7:C$117,$B16))</f>
        <v>0</v>
      </c>
      <c r="BG16" s="126">
        <f>IF($A16="","",COUNTIF('Names Schedule'!D$7:D$117,$B16))</f>
        <v>0</v>
      </c>
      <c r="BH16" s="126">
        <f>IF($A16="","",COUNTIF('Names Schedule'!E$7:E$117,$B16))</f>
        <v>0</v>
      </c>
      <c r="BI16" s="126">
        <f>IF($A16="","",COUNTIF('Names Schedule'!F$7:F$117,$B16))</f>
        <v>0</v>
      </c>
      <c r="BJ16" s="126">
        <f>IF($A16="","",COUNTIF('Names Schedule'!G$7:G$117,$B16))</f>
        <v>0</v>
      </c>
      <c r="BK16" s="126">
        <f>IF($A16="","",COUNTIF('Names Schedule'!H$7:H$117,$B16))</f>
        <v>1</v>
      </c>
      <c r="BL16" s="133">
        <f t="shared" si="7"/>
        <v>6</v>
      </c>
    </row>
    <row r="17" spans="1:64" ht="12" customHeight="1">
      <c r="A17" s="115" t="str">
        <f>Matches!A16</f>
        <v>GROUP MS 1 / 11</v>
      </c>
      <c r="B17" s="115" t="str">
        <f>IF(A17="","",CONCATENATE(VLOOKUP(Matches!B16,'Group Check'!$B:$D,2,FALSE)," v ",VLOOKUP(Matches!D16,'Group Check'!$B:$D,2,FALSE)," in Group ",VLOOKUP(Matches!B16,'Group Check'!$B:$E,4,FALSE)))</f>
        <v>Lai Gon-Lap Stanley (Hong Kong China ) v Loren Dion (USA) in Group MS 1</v>
      </c>
      <c r="C17" s="115" t="str">
        <f t="shared" si="2"/>
        <v/>
      </c>
      <c r="D17" s="118" t="str">
        <f t="shared" si="3"/>
        <v>Wednesday 24th April 2024</v>
      </c>
      <c r="E17" s="119" t="str">
        <f t="shared" si="0"/>
        <v>Session 3 - 12.00pm- 1:45pm</v>
      </c>
      <c r="F17" s="116">
        <f t="shared" si="4"/>
        <v>3</v>
      </c>
      <c r="G17" s="126">
        <f>IF($A17="","",SUM(COUNTIF('Names Schedule'!$C$7:$H$7,$B17),COUNTIF('Names Schedule'!$C$8:$H$8,$B17),COUNTIF('Names Schedule'!$C$10:$H$10,$B17),COUNTIF('Names Schedule'!$C$11:$H$11,$B17),COUNTIF('Names Schedule'!$C$12:$H$12,$B17),COUNTIF('Names Schedule'!$C$14:$H$14,$B17),COUNTIF('Names Schedule'!$C$15:$H$15,$B17)))</f>
        <v>0</v>
      </c>
      <c r="H17" s="126">
        <f>IF($A17="","",SUM(COUNTIF('Names Schedule'!$C$20:$H$20,$B17),COUNTIF('Names Schedule'!$C$21:$H$21,$B17),COUNTIF('Names Schedule'!$C$23:$H$23,$B17),COUNTIF('Names Schedule'!$C$24:$H$24,$B17),COUNTIF('Names Schedule'!$C$25:$H$25,$B17),COUNTIF('Names Schedule'!$C$27:$H$27,$B17),COUNTIF('Names Schedule'!$C$28:$H$28,$B17)))</f>
        <v>0</v>
      </c>
      <c r="I17" s="126">
        <f>IF($A17="","",SUM(COUNTIF('Names Schedule'!$C$33:$H$33,$B17),COUNTIF('Names Schedule'!$C$34:$H$34,$B17),COUNTIF('Names Schedule'!$C$36:$H$36,$B17),COUNTIF('Names Schedule'!$C$37:$H$37,$B17),COUNTIF('Names Schedule'!$C$38:$H$38,$B17),COUNTIF('Names Schedule'!$C$40:$H$40,$B17),COUNTIF('Names Schedule'!$C$41:$H$41,$B17)))</f>
        <v>0</v>
      </c>
      <c r="J17" s="126">
        <f>IF($A17="","",SUM(COUNTIF('Names Schedule'!$C$46:$H$46,$B17),COUNTIF('Names Schedule'!$C$47:$H$47,$B17),COUNTIF('Names Schedule'!$C$49:$H$49,$B17),COUNTIF('Names Schedule'!$C$50:$H$50,$B17),COUNTIF('Names Schedule'!$C$51:$H$51,$B17),COUNTIF('Names Schedule'!$C$53:$H$53,$B17),COUNTIF('Names Schedule'!$C$54:$H$54,$B17)))</f>
        <v>1</v>
      </c>
      <c r="K17" s="126">
        <f>IF($A17="","",SUM(COUNTIF('Names Schedule'!$C$59:$H$59,$B17),COUNTIF('Names Schedule'!$C$60:$H$60,$B17),COUNTIF('Names Schedule'!$C$62:$H$62,$B17),COUNTIF('Names Schedule'!$C$63:$H$63,$B17),COUNTIF('Names Schedule'!$C$64:$H$64,$B17),COUNTIF('Names Schedule'!$C$66:$H$66,$B17),COUNTIF('Names Schedule'!$C$67:$H$67,$B17)))</f>
        <v>0</v>
      </c>
      <c r="L17" s="126">
        <f>IF($A17="","",SUM(COUNTIF('Names Schedule'!$C$72:$H$72,$B17),COUNTIF('Names Schedule'!$C$73:$H$73,$B17),COUNTIF('Names Schedule'!$C$75:$H$75,$B17),COUNTIF('Names Schedule'!$C$76:$H$76,$B17),COUNTIF('Names Schedule'!$C$77:$H$77,$B17),COUNTIF('Names Schedule'!$C$79:$H$79,$B17),COUNTIF('Names Schedule'!$C$80:$H$80,$B17)))</f>
        <v>0</v>
      </c>
      <c r="M17" s="124">
        <f>IF($A17="","",COUNTIF('Names Schedule'!$7:$7,$B17))</f>
        <v>0</v>
      </c>
      <c r="N17" s="125">
        <f>IF($A17="","",COUNTIF('Names Schedule'!$8:$8,$B17))</f>
        <v>0</v>
      </c>
      <c r="O17" s="125">
        <f>IF($A17="","",COUNTIF('Names Schedule'!$10:$10,$B17))</f>
        <v>0</v>
      </c>
      <c r="P17" s="125">
        <f>IF($A17="","",COUNTIF('Names Schedule'!$11:$11,$B17))</f>
        <v>0</v>
      </c>
      <c r="Q17" s="125">
        <f>IF($A17="","",COUNTIF('Names Schedule'!$12:$12,$B17))</f>
        <v>0</v>
      </c>
      <c r="R17" s="125">
        <f>IF($A17="","",COUNTIF('Names Schedule'!$14:$14,$B17))</f>
        <v>0</v>
      </c>
      <c r="S17" s="125">
        <f>IF($A17="","",COUNTIF('Names Schedule'!$15:$15,$B17))</f>
        <v>0</v>
      </c>
      <c r="T17" s="124">
        <f>IF($A17="","",COUNTIF('Names Schedule'!$20:$20,$B17))</f>
        <v>0</v>
      </c>
      <c r="U17" s="125">
        <f>IF($A17="","",COUNTIF('Names Schedule'!$21:$21,$B17))</f>
        <v>0</v>
      </c>
      <c r="V17" s="125">
        <f>IF($A17="","",COUNTIF('Names Schedule'!$23:$23,$B17))</f>
        <v>0</v>
      </c>
      <c r="W17" s="125">
        <f>IF($A17="","",COUNTIF('Names Schedule'!$24:$24,$B17))</f>
        <v>0</v>
      </c>
      <c r="X17" s="125">
        <f>IF($A17="","",COUNTIF('Names Schedule'!$25:$25,$B17))</f>
        <v>0</v>
      </c>
      <c r="Y17" s="125">
        <f>IF($A17="","",COUNTIF('Names Schedule'!$27:$27,$B17))</f>
        <v>0</v>
      </c>
      <c r="Z17" s="125">
        <f>IF($A17="","",COUNTIF('Names Schedule'!$28:$28,$B17))</f>
        <v>0</v>
      </c>
      <c r="AA17" s="124">
        <f>IF($A17="","",COUNTIF('Names Schedule'!$33:$33,$B17))</f>
        <v>0</v>
      </c>
      <c r="AB17" s="125">
        <f>IF($A17="","",COUNTIF('Names Schedule'!$34:$34,$B17))</f>
        <v>0</v>
      </c>
      <c r="AC17" s="125">
        <f>IF($A17="","",COUNTIF('Names Schedule'!$36:$36,$B17))</f>
        <v>0</v>
      </c>
      <c r="AD17" s="125">
        <f>IF($A17="","",COUNTIF('Names Schedule'!$37:$37,$B17))</f>
        <v>0</v>
      </c>
      <c r="AE17" s="125">
        <f>IF($A17="","",COUNTIF('Names Schedule'!$38:$38,$B17))</f>
        <v>0</v>
      </c>
      <c r="AF17" s="125">
        <f>IF($A17="","",COUNTIF('Names Schedule'!$40:$40,$B17))</f>
        <v>0</v>
      </c>
      <c r="AG17" s="125">
        <f>IF($A17="","",COUNTIF('Names Schedule'!$41:$41,$B17))</f>
        <v>0</v>
      </c>
      <c r="AH17" s="124">
        <f>IF($A17="","",COUNTIF('Names Schedule'!$46:$46,$B17))</f>
        <v>0</v>
      </c>
      <c r="AI17" s="125">
        <f>IF($A17="","",COUNTIF('Names Schedule'!$47:$47,$B17))</f>
        <v>0</v>
      </c>
      <c r="AJ17" s="125">
        <f>IF($A17="","",COUNTIF('Names Schedule'!$49:$49,$B17))</f>
        <v>1</v>
      </c>
      <c r="AK17" s="125">
        <f>IF($A17="","",COUNTIF('Names Schedule'!$50:$50,$B17))</f>
        <v>0</v>
      </c>
      <c r="AL17" s="125">
        <f>IF($A17="","",COUNTIF('Names Schedule'!$51:$51,$B17))</f>
        <v>0</v>
      </c>
      <c r="AM17" s="125">
        <f>IF($A17="","",COUNTIF('Names Schedule'!$53:$53,$B17))</f>
        <v>0</v>
      </c>
      <c r="AN17" s="125">
        <f>IF($A17="","",COUNTIF('Names Schedule'!$54:$54,$B17))</f>
        <v>0</v>
      </c>
      <c r="AO17" s="124">
        <f>IF($A17="","",COUNTIF('Names Schedule'!$59:$59,$B17))</f>
        <v>0</v>
      </c>
      <c r="AP17" s="125">
        <f>IF($A17="","",COUNTIF('Names Schedule'!$60:$60,$B17))</f>
        <v>0</v>
      </c>
      <c r="AQ17" s="125">
        <f>IF($A17="","",COUNTIF('Names Schedule'!$62:$62,$B17))</f>
        <v>0</v>
      </c>
      <c r="AR17" s="125">
        <f>IF($A17="","",COUNTIF('Names Schedule'!$63:$63,$B17))</f>
        <v>0</v>
      </c>
      <c r="AS17" s="125">
        <f>IF($A17="","",COUNTIF('Names Schedule'!$64:$64,$B17))</f>
        <v>0</v>
      </c>
      <c r="AT17" s="125">
        <f>IF($A17="","",COUNTIF('Names Schedule'!$66:$66,$B17))</f>
        <v>0</v>
      </c>
      <c r="AU17" s="125">
        <f>IF($A17="","",COUNTIF('Names Schedule'!$67:$67,$B17))</f>
        <v>0</v>
      </c>
      <c r="AV17" s="124">
        <f>IF($A17="","",COUNTIF('Names Schedule'!$72:$72,$B17))</f>
        <v>0</v>
      </c>
      <c r="AW17" s="125">
        <f>IF($A17="","",COUNTIF('Names Schedule'!$73:$73,$B17))</f>
        <v>0</v>
      </c>
      <c r="AX17" s="125">
        <f>IF($A17="","",COUNTIF('Names Schedule'!$75:$75,$B17))</f>
        <v>0</v>
      </c>
      <c r="AY17" s="125">
        <f>IF($A17="","",COUNTIF('Names Schedule'!$76:$76,$B17))</f>
        <v>0</v>
      </c>
      <c r="AZ17" s="125">
        <f>IF($A17="","",COUNTIF('Names Schedule'!$77:$77,$B17))</f>
        <v>0</v>
      </c>
      <c r="BA17" s="125">
        <f>IF($A17="","",COUNTIF('Names Schedule'!$79:$79,$B17))</f>
        <v>0</v>
      </c>
      <c r="BB17" s="125">
        <f>IF($A17="","",COUNTIF('Names Schedule'!$80:$80,$B17))</f>
        <v>0</v>
      </c>
      <c r="BC17" s="115">
        <f t="shared" si="1"/>
        <v>24</v>
      </c>
      <c r="BD17" s="115">
        <f t="shared" si="5"/>
        <v>3</v>
      </c>
      <c r="BE17" s="119" t="str">
        <f t="shared" si="6"/>
        <v>Session 3 - 12.00pm- 1:45pm</v>
      </c>
      <c r="BF17" s="126">
        <f>IF($A17="","",COUNTIF('Names Schedule'!C$7:C$117,$B17))</f>
        <v>0</v>
      </c>
      <c r="BG17" s="126">
        <f>IF($A17="","",COUNTIF('Names Schedule'!D$7:D$117,$B17))</f>
        <v>0</v>
      </c>
      <c r="BH17" s="126">
        <f>IF($A17="","",COUNTIF('Names Schedule'!E$7:E$117,$B17))</f>
        <v>1</v>
      </c>
      <c r="BI17" s="126">
        <f>IF($A17="","",COUNTIF('Names Schedule'!F$7:F$117,$B17))</f>
        <v>0</v>
      </c>
      <c r="BJ17" s="126">
        <f>IF($A17="","",COUNTIF('Names Schedule'!G$7:G$117,$B17))</f>
        <v>0</v>
      </c>
      <c r="BK17" s="126">
        <f>IF($A17="","",COUNTIF('Names Schedule'!H$7:H$117,$B17))</f>
        <v>0</v>
      </c>
      <c r="BL17" s="133">
        <f t="shared" si="7"/>
        <v>3</v>
      </c>
    </row>
    <row r="18" spans="1:64" ht="12" customHeight="1">
      <c r="A18" s="115" t="str">
        <f>Matches!A17</f>
        <v>GROUP MS 1 / 12</v>
      </c>
      <c r="B18" s="115" t="str">
        <f>IF(A18="","",CONCATENATE(VLOOKUP(Matches!B17,'Group Check'!$B:$D,2,FALSE)," v ",VLOOKUP(Matches!D17,'Group Check'!$B:$D,2,FALSE)," in Group ",VLOOKUP(Matches!B17,'Group Check'!$B:$E,4,FALSE)))</f>
        <v>Ray Pearse (Australia) v Lai Gon-Lap Stanley (Hong Kong China ) in Group MS 1</v>
      </c>
      <c r="C18" s="115" t="str">
        <f t="shared" si="2"/>
        <v/>
      </c>
      <c r="D18" s="118" t="str">
        <f t="shared" si="3"/>
        <v>Tuesday 23rd April 2024</v>
      </c>
      <c r="E18" s="119" t="str">
        <f t="shared" si="0"/>
        <v>Session 6 - 4:45pm - 6.15pm</v>
      </c>
      <c r="F18" s="116">
        <f t="shared" si="4"/>
        <v>1</v>
      </c>
      <c r="G18" s="126">
        <f>IF($A18="","",SUM(COUNTIF('Names Schedule'!$C$7:$H$7,$B18),COUNTIF('Names Schedule'!$C$8:$H$8,$B18),COUNTIF('Names Schedule'!$C$10:$H$10,$B18),COUNTIF('Names Schedule'!$C$11:$H$11,$B18),COUNTIF('Names Schedule'!$C$12:$H$12,$B18),COUNTIF('Names Schedule'!$C$14:$H$14,$B18),COUNTIF('Names Schedule'!$C$15:$H$15,$B18)))</f>
        <v>0</v>
      </c>
      <c r="H18" s="126">
        <f>IF($A18="","",SUM(COUNTIF('Names Schedule'!$C$20:$H$20,$B18),COUNTIF('Names Schedule'!$C$21:$H$21,$B18),COUNTIF('Names Schedule'!$C$23:$H$23,$B18),COUNTIF('Names Schedule'!$C$24:$H$24,$B18),COUNTIF('Names Schedule'!$C$25:$H$25,$B18),COUNTIF('Names Schedule'!$C$27:$H$27,$B18),COUNTIF('Names Schedule'!$C$28:$H$28,$B18)))</f>
        <v>0</v>
      </c>
      <c r="I18" s="126">
        <f>IF($A18="","",SUM(COUNTIF('Names Schedule'!$C$33:$H$33,$B18),COUNTIF('Names Schedule'!$C$34:$H$34,$B18),COUNTIF('Names Schedule'!$C$36:$H$36,$B18),COUNTIF('Names Schedule'!$C$37:$H$37,$B18),COUNTIF('Names Schedule'!$C$38:$H$38,$B18),COUNTIF('Names Schedule'!$C$40:$H$40,$B18),COUNTIF('Names Schedule'!$C$41:$H$41,$B18)))</f>
        <v>1</v>
      </c>
      <c r="J18" s="126">
        <f>IF($A18="","",SUM(COUNTIF('Names Schedule'!$C$46:$H$46,$B18),COUNTIF('Names Schedule'!$C$47:$H$47,$B18),COUNTIF('Names Schedule'!$C$49:$H$49,$B18),COUNTIF('Names Schedule'!$C$50:$H$50,$B18),COUNTIF('Names Schedule'!$C$51:$H$51,$B18),COUNTIF('Names Schedule'!$C$53:$H$53,$B18),COUNTIF('Names Schedule'!$C$54:$H$54,$B18)))</f>
        <v>0</v>
      </c>
      <c r="K18" s="126">
        <f>IF($A18="","",SUM(COUNTIF('Names Schedule'!$C$59:$H$59,$B18),COUNTIF('Names Schedule'!$C$60:$H$60,$B18),COUNTIF('Names Schedule'!$C$62:$H$62,$B18),COUNTIF('Names Schedule'!$C$63:$H$63,$B18),COUNTIF('Names Schedule'!$C$64:$H$64,$B18),COUNTIF('Names Schedule'!$C$66:$H$66,$B18),COUNTIF('Names Schedule'!$C$67:$H$67,$B18)))</f>
        <v>0</v>
      </c>
      <c r="L18" s="126">
        <f>IF($A18="","",SUM(COUNTIF('Names Schedule'!$C$72:$H$72,$B18),COUNTIF('Names Schedule'!$C$73:$H$73,$B18),COUNTIF('Names Schedule'!$C$75:$H$75,$B18),COUNTIF('Names Schedule'!$C$76:$H$76,$B18),COUNTIF('Names Schedule'!$C$77:$H$77,$B18),COUNTIF('Names Schedule'!$C$79:$H$79,$B18),COUNTIF('Names Schedule'!$C$80:$H$80,$B18)))</f>
        <v>0</v>
      </c>
      <c r="M18" s="124">
        <f>IF($A18="","",COUNTIF('Names Schedule'!$7:$7,$B18))</f>
        <v>0</v>
      </c>
      <c r="N18" s="125">
        <f>IF($A18="","",COUNTIF('Names Schedule'!$8:$8,$B18))</f>
        <v>0</v>
      </c>
      <c r="O18" s="125">
        <f>IF($A18="","",COUNTIF('Names Schedule'!$10:$10,$B18))</f>
        <v>0</v>
      </c>
      <c r="P18" s="125">
        <f>IF($A18="","",COUNTIF('Names Schedule'!$11:$11,$B18))</f>
        <v>0</v>
      </c>
      <c r="Q18" s="125">
        <f>IF($A18="","",COUNTIF('Names Schedule'!$12:$12,$B18))</f>
        <v>0</v>
      </c>
      <c r="R18" s="125">
        <f>IF($A18="","",COUNTIF('Names Schedule'!$14:$14,$B18))</f>
        <v>0</v>
      </c>
      <c r="S18" s="125">
        <f>IF($A18="","",COUNTIF('Names Schedule'!$15:$15,$B18))</f>
        <v>0</v>
      </c>
      <c r="T18" s="124">
        <f>IF($A18="","",COUNTIF('Names Schedule'!$20:$20,$B18))</f>
        <v>0</v>
      </c>
      <c r="U18" s="125">
        <f>IF($A18="","",COUNTIF('Names Schedule'!$21:$21,$B18))</f>
        <v>0</v>
      </c>
      <c r="V18" s="125">
        <f>IF($A18="","",COUNTIF('Names Schedule'!$23:$23,$B18))</f>
        <v>0</v>
      </c>
      <c r="W18" s="125">
        <f>IF($A18="","",COUNTIF('Names Schedule'!$24:$24,$B18))</f>
        <v>0</v>
      </c>
      <c r="X18" s="125">
        <f>IF($A18="","",COUNTIF('Names Schedule'!$25:$25,$B18))</f>
        <v>0</v>
      </c>
      <c r="Y18" s="125">
        <f>IF($A18="","",COUNTIF('Names Schedule'!$27:$27,$B18))</f>
        <v>0</v>
      </c>
      <c r="Z18" s="125">
        <f>IF($A18="","",COUNTIF('Names Schedule'!$28:$28,$B18))</f>
        <v>0</v>
      </c>
      <c r="AA18" s="124">
        <f>IF($A18="","",COUNTIF('Names Schedule'!$33:$33,$B18))</f>
        <v>0</v>
      </c>
      <c r="AB18" s="125">
        <f>IF($A18="","",COUNTIF('Names Schedule'!$34:$34,$B18))</f>
        <v>0</v>
      </c>
      <c r="AC18" s="125">
        <f>IF($A18="","",COUNTIF('Names Schedule'!$36:$36,$B18))</f>
        <v>0</v>
      </c>
      <c r="AD18" s="125">
        <f>IF($A18="","",COUNTIF('Names Schedule'!$37:$37,$B18))</f>
        <v>0</v>
      </c>
      <c r="AE18" s="125">
        <f>IF($A18="","",COUNTIF('Names Schedule'!$38:$38,$B18))</f>
        <v>0</v>
      </c>
      <c r="AF18" s="125">
        <f>IF($A18="","",COUNTIF('Names Schedule'!$40:$40,$B18))</f>
        <v>1</v>
      </c>
      <c r="AG18" s="125">
        <f>IF($A18="","",COUNTIF('Names Schedule'!$41:$41,$B18))</f>
        <v>0</v>
      </c>
      <c r="AH18" s="124">
        <f>IF($A18="","",COUNTIF('Names Schedule'!$46:$46,$B18))</f>
        <v>0</v>
      </c>
      <c r="AI18" s="125">
        <f>IF($A18="","",COUNTIF('Names Schedule'!$47:$47,$B18))</f>
        <v>0</v>
      </c>
      <c r="AJ18" s="125">
        <f>IF($A18="","",COUNTIF('Names Schedule'!$49:$49,$B18))</f>
        <v>0</v>
      </c>
      <c r="AK18" s="125">
        <f>IF($A18="","",COUNTIF('Names Schedule'!$50:$50,$B18))</f>
        <v>0</v>
      </c>
      <c r="AL18" s="125">
        <f>IF($A18="","",COUNTIF('Names Schedule'!$51:$51,$B18))</f>
        <v>0</v>
      </c>
      <c r="AM18" s="125">
        <f>IF($A18="","",COUNTIF('Names Schedule'!$53:$53,$B18))</f>
        <v>0</v>
      </c>
      <c r="AN18" s="125">
        <f>IF($A18="","",COUNTIF('Names Schedule'!$54:$54,$B18))</f>
        <v>0</v>
      </c>
      <c r="AO18" s="124">
        <f>IF($A18="","",COUNTIF('Names Schedule'!$59:$59,$B18))</f>
        <v>0</v>
      </c>
      <c r="AP18" s="125">
        <f>IF($A18="","",COUNTIF('Names Schedule'!$60:$60,$B18))</f>
        <v>0</v>
      </c>
      <c r="AQ18" s="125">
        <f>IF($A18="","",COUNTIF('Names Schedule'!$62:$62,$B18))</f>
        <v>0</v>
      </c>
      <c r="AR18" s="125">
        <f>IF($A18="","",COUNTIF('Names Schedule'!$63:$63,$B18))</f>
        <v>0</v>
      </c>
      <c r="AS18" s="125">
        <f>IF($A18="","",COUNTIF('Names Schedule'!$64:$64,$B18))</f>
        <v>0</v>
      </c>
      <c r="AT18" s="125">
        <f>IF($A18="","",COUNTIF('Names Schedule'!$66:$66,$B18))</f>
        <v>0</v>
      </c>
      <c r="AU18" s="125">
        <f>IF($A18="","",COUNTIF('Names Schedule'!$67:$67,$B18))</f>
        <v>0</v>
      </c>
      <c r="AV18" s="124">
        <f>IF($A18="","",COUNTIF('Names Schedule'!$72:$72,$B18))</f>
        <v>0</v>
      </c>
      <c r="AW18" s="125">
        <f>IF($A18="","",COUNTIF('Names Schedule'!$73:$73,$B18))</f>
        <v>0</v>
      </c>
      <c r="AX18" s="125">
        <f>IF($A18="","",COUNTIF('Names Schedule'!$75:$75,$B18))</f>
        <v>0</v>
      </c>
      <c r="AY18" s="125">
        <f>IF($A18="","",COUNTIF('Names Schedule'!$76:$76,$B18))</f>
        <v>0</v>
      </c>
      <c r="AZ18" s="125">
        <f>IF($A18="","",COUNTIF('Names Schedule'!$77:$77,$B18))</f>
        <v>0</v>
      </c>
      <c r="BA18" s="125">
        <f>IF($A18="","",COUNTIF('Names Schedule'!$79:$79,$B18))</f>
        <v>0</v>
      </c>
      <c r="BB18" s="125">
        <f>IF($A18="","",COUNTIF('Names Schedule'!$80:$80,$B18))</f>
        <v>0</v>
      </c>
      <c r="BC18" s="115">
        <f t="shared" si="1"/>
        <v>20</v>
      </c>
      <c r="BD18" s="115">
        <f t="shared" si="5"/>
        <v>6</v>
      </c>
      <c r="BE18" s="119" t="str">
        <f t="shared" si="6"/>
        <v>Session 6 - 4:45pm - 6.15pm</v>
      </c>
      <c r="BF18" s="126">
        <f>IF($A18="","",COUNTIF('Names Schedule'!C$7:C$117,$B18))</f>
        <v>1</v>
      </c>
      <c r="BG18" s="126">
        <f>IF($A18="","",COUNTIF('Names Schedule'!D$7:D$117,$B18))</f>
        <v>0</v>
      </c>
      <c r="BH18" s="126">
        <f>IF($A18="","",COUNTIF('Names Schedule'!E$7:E$117,$B18))</f>
        <v>0</v>
      </c>
      <c r="BI18" s="126">
        <f>IF($A18="","",COUNTIF('Names Schedule'!F$7:F$117,$B18))</f>
        <v>0</v>
      </c>
      <c r="BJ18" s="126">
        <f>IF($A18="","",COUNTIF('Names Schedule'!G$7:G$117,$B18))</f>
        <v>0</v>
      </c>
      <c r="BK18" s="126">
        <f>IF($A18="","",COUNTIF('Names Schedule'!H$7:H$117,$B18))</f>
        <v>0</v>
      </c>
      <c r="BL18" s="133">
        <f t="shared" si="7"/>
        <v>1</v>
      </c>
    </row>
    <row r="19" spans="1:64" ht="12" customHeight="1">
      <c r="A19" s="115" t="str">
        <f>Matches!A18</f>
        <v/>
      </c>
      <c r="B19" s="115" t="str">
        <f>IF(A19="","",CONCATENATE(VLOOKUP(Matches!B18,'Group Check'!$B:$D,2,FALSE)," v ",VLOOKUP(Matches!D18,'Group Check'!$B:$D,2,FALSE)," in Group ",VLOOKUP(Matches!B18,'Group Check'!$B:$E,4,FALSE)))</f>
        <v/>
      </c>
      <c r="C19" s="115" t="str">
        <f t="shared" si="2"/>
        <v/>
      </c>
      <c r="D19" s="118" t="str">
        <f t="shared" si="3"/>
        <v/>
      </c>
      <c r="E19" s="119" t="str">
        <f t="shared" si="0"/>
        <v/>
      </c>
      <c r="F19" s="116" t="str">
        <f t="shared" si="4"/>
        <v/>
      </c>
      <c r="G19" s="126" t="str">
        <f>IF($A19="","",SUM(COUNTIF('Names Schedule'!$C$7:$H$7,$B19),COUNTIF('Names Schedule'!$C$8:$H$8,$B19),COUNTIF('Names Schedule'!$C$10:$H$10,$B19),COUNTIF('Names Schedule'!$C$11:$H$11,$B19),COUNTIF('Names Schedule'!$C$12:$H$12,$B19),COUNTIF('Names Schedule'!$C$14:$H$14,$B19),COUNTIF('Names Schedule'!$C$15:$H$15,$B19)))</f>
        <v/>
      </c>
      <c r="H19" s="126" t="str">
        <f>IF($A19="","",SUM(COUNTIF('Names Schedule'!$C$20:$H$20,$B19),COUNTIF('Names Schedule'!$C$21:$H$21,$B19),COUNTIF('Names Schedule'!$C$23:$H$23,$B19),COUNTIF('Names Schedule'!$C$24:$H$24,$B19),COUNTIF('Names Schedule'!$C$25:$H$25,$B19),COUNTIF('Names Schedule'!$C$27:$H$27,$B19),COUNTIF('Names Schedule'!$C$28:$H$28,$B19)))</f>
        <v/>
      </c>
      <c r="I19" s="126" t="str">
        <f>IF($A19="","",SUM(COUNTIF('Names Schedule'!$C$33:$H$33,$B19),COUNTIF('Names Schedule'!$C$34:$H$34,$B19),COUNTIF('Names Schedule'!$C$36:$H$36,$B19),COUNTIF('Names Schedule'!$C$37:$H$37,$B19),COUNTIF('Names Schedule'!$C$38:$H$38,$B19),COUNTIF('Names Schedule'!$C$40:$H$40,$B19),COUNTIF('Names Schedule'!$C$41:$H$41,$B19)))</f>
        <v/>
      </c>
      <c r="J19" s="126" t="str">
        <f>IF($A19="","",SUM(COUNTIF('Names Schedule'!$C$46:$H$46,$B19),COUNTIF('Names Schedule'!$C$47:$H$47,$B19),COUNTIF('Names Schedule'!$C$49:$H$49,$B19),COUNTIF('Names Schedule'!$C$50:$H$50,$B19),COUNTIF('Names Schedule'!$C$51:$H$51,$B19),COUNTIF('Names Schedule'!$C$53:$H$53,$B19),COUNTIF('Names Schedule'!$C$54:$H$54,$B19)))</f>
        <v/>
      </c>
      <c r="K19" s="126" t="str">
        <f>IF($A19="","",SUM(COUNTIF('Names Schedule'!$C$59:$H$59,$B19),COUNTIF('Names Schedule'!$C$60:$H$60,$B19),COUNTIF('Names Schedule'!$C$62:$H$62,$B19),COUNTIF('Names Schedule'!$C$63:$H$63,$B19),COUNTIF('Names Schedule'!$C$64:$H$64,$B19),COUNTIF('Names Schedule'!$C$66:$H$66,$B19),COUNTIF('Names Schedule'!$C$67:$H$67,$B19)))</f>
        <v/>
      </c>
      <c r="L19" s="126" t="str">
        <f>IF($A19="","",SUM(COUNTIF('Names Schedule'!$C$72:$H$72,$B19),COUNTIF('Names Schedule'!$C$73:$H$73,$B19),COUNTIF('Names Schedule'!$C$75:$H$75,$B19),COUNTIF('Names Schedule'!$C$76:$H$76,$B19),COUNTIF('Names Schedule'!$C$77:$H$77,$B19),COUNTIF('Names Schedule'!$C$79:$H$79,$B19),COUNTIF('Names Schedule'!$C$80:$H$80,$B19)))</f>
        <v/>
      </c>
      <c r="M19" s="124" t="str">
        <f>IF($A19="","",COUNTIF('Names Schedule'!$7:$7,$B19))</f>
        <v/>
      </c>
      <c r="N19" s="125" t="str">
        <f>IF($A19="","",COUNTIF('Names Schedule'!$8:$8,$B19))</f>
        <v/>
      </c>
      <c r="O19" s="125" t="str">
        <f>IF($A19="","",COUNTIF('Names Schedule'!$10:$10,$B19))</f>
        <v/>
      </c>
      <c r="P19" s="125" t="str">
        <f>IF($A19="","",COUNTIF('Names Schedule'!$11:$11,$B19))</f>
        <v/>
      </c>
      <c r="Q19" s="125" t="str">
        <f>IF($A19="","",COUNTIF('Names Schedule'!$12:$12,$B19))</f>
        <v/>
      </c>
      <c r="R19" s="125" t="str">
        <f>IF($A19="","",COUNTIF('Names Schedule'!$14:$14,$B19))</f>
        <v/>
      </c>
      <c r="S19" s="125" t="str">
        <f>IF($A19="","",COUNTIF('Names Schedule'!$15:$15,$B19))</f>
        <v/>
      </c>
      <c r="T19" s="124" t="str">
        <f>IF($A19="","",COUNTIF('Names Schedule'!$20:$20,$B19))</f>
        <v/>
      </c>
      <c r="U19" s="125" t="str">
        <f>IF($A19="","",COUNTIF('Names Schedule'!$21:$21,$B19))</f>
        <v/>
      </c>
      <c r="V19" s="125" t="str">
        <f>IF($A19="","",COUNTIF('Names Schedule'!$23:$23,$B19))</f>
        <v/>
      </c>
      <c r="W19" s="125" t="str">
        <f>IF($A19="","",COUNTIF('Names Schedule'!$24:$24,$B19))</f>
        <v/>
      </c>
      <c r="X19" s="125" t="str">
        <f>IF($A19="","",COUNTIF('Names Schedule'!$25:$25,$B19))</f>
        <v/>
      </c>
      <c r="Y19" s="125" t="str">
        <f>IF($A19="","",COUNTIF('Names Schedule'!$27:$27,$B19))</f>
        <v/>
      </c>
      <c r="Z19" s="125" t="str">
        <f>IF($A19="","",COUNTIF('Names Schedule'!$28:$28,$B19))</f>
        <v/>
      </c>
      <c r="AA19" s="124" t="str">
        <f>IF($A19="","",COUNTIF('Names Schedule'!$33:$33,$B19))</f>
        <v/>
      </c>
      <c r="AB19" s="125" t="str">
        <f>IF($A19="","",COUNTIF('Names Schedule'!$34:$34,$B19))</f>
        <v/>
      </c>
      <c r="AC19" s="125" t="str">
        <f>IF($A19="","",COUNTIF('Names Schedule'!$36:$36,$B19))</f>
        <v/>
      </c>
      <c r="AD19" s="125" t="str">
        <f>IF($A19="","",COUNTIF('Names Schedule'!$37:$37,$B19))</f>
        <v/>
      </c>
      <c r="AE19" s="125" t="str">
        <f>IF($A19="","",COUNTIF('Names Schedule'!$38:$38,$B19))</f>
        <v/>
      </c>
      <c r="AF19" s="125" t="str">
        <f>IF($A19="","",COUNTIF('Names Schedule'!$40:$40,$B19))</f>
        <v/>
      </c>
      <c r="AG19" s="125" t="str">
        <f>IF($A19="","",COUNTIF('Names Schedule'!$41:$41,$B19))</f>
        <v/>
      </c>
      <c r="AH19" s="124" t="str">
        <f>IF($A19="","",COUNTIF('Names Schedule'!$46:$46,$B19))</f>
        <v/>
      </c>
      <c r="AI19" s="125" t="str">
        <f>IF($A19="","",COUNTIF('Names Schedule'!$47:$47,$B19))</f>
        <v/>
      </c>
      <c r="AJ19" s="125" t="str">
        <f>IF($A19="","",COUNTIF('Names Schedule'!$49:$49,$B19))</f>
        <v/>
      </c>
      <c r="AK19" s="125" t="str">
        <f>IF($A19="","",COUNTIF('Names Schedule'!$50:$50,$B19))</f>
        <v/>
      </c>
      <c r="AL19" s="125" t="str">
        <f>IF($A19="","",COUNTIF('Names Schedule'!$51:$51,$B19))</f>
        <v/>
      </c>
      <c r="AM19" s="125" t="str">
        <f>IF($A19="","",COUNTIF('Names Schedule'!$53:$53,$B19))</f>
        <v/>
      </c>
      <c r="AN19" s="125" t="str">
        <f>IF($A19="","",COUNTIF('Names Schedule'!$54:$54,$B19))</f>
        <v/>
      </c>
      <c r="AO19" s="124" t="str">
        <f>IF($A19="","",COUNTIF('Names Schedule'!$59:$59,$B19))</f>
        <v/>
      </c>
      <c r="AP19" s="125" t="str">
        <f>IF($A19="","",COUNTIF('Names Schedule'!$60:$60,$B19))</f>
        <v/>
      </c>
      <c r="AQ19" s="125" t="str">
        <f>IF($A19="","",COUNTIF('Names Schedule'!$62:$62,$B19))</f>
        <v/>
      </c>
      <c r="AR19" s="125" t="str">
        <f>IF($A19="","",COUNTIF('Names Schedule'!$63:$63,$B19))</f>
        <v/>
      </c>
      <c r="AS19" s="125" t="str">
        <f>IF($A19="","",COUNTIF('Names Schedule'!$64:$64,$B19))</f>
        <v/>
      </c>
      <c r="AT19" s="125" t="str">
        <f>IF($A19="","",COUNTIF('Names Schedule'!$66:$66,$B19))</f>
        <v/>
      </c>
      <c r="AU19" s="125" t="str">
        <f>IF($A19="","",COUNTIF('Names Schedule'!$67:$67,$B19))</f>
        <v/>
      </c>
      <c r="AV19" s="124" t="str">
        <f>IF($A19="","",COUNTIF('Names Schedule'!$72:$72,$B19))</f>
        <v/>
      </c>
      <c r="AW19" s="125" t="str">
        <f>IF($A19="","",COUNTIF('Names Schedule'!$73:$73,$B19))</f>
        <v/>
      </c>
      <c r="AX19" s="125" t="str">
        <f>IF($A19="","",COUNTIF('Names Schedule'!$75:$75,$B19))</f>
        <v/>
      </c>
      <c r="AY19" s="125" t="str">
        <f>IF($A19="","",COUNTIF('Names Schedule'!$76:$76,$B19))</f>
        <v/>
      </c>
      <c r="AZ19" s="125" t="str">
        <f>IF($A19="","",COUNTIF('Names Schedule'!$77:$77,$B19))</f>
        <v/>
      </c>
      <c r="BA19" s="125" t="str">
        <f>IF($A19="","",COUNTIF('Names Schedule'!$79:$79,$B19))</f>
        <v/>
      </c>
      <c r="BB19" s="125" t="str">
        <f>IF($A19="","",COUNTIF('Names Schedule'!$80:$80,$B19))</f>
        <v/>
      </c>
      <c r="BC19" s="115" t="str">
        <f t="shared" si="1"/>
        <v/>
      </c>
      <c r="BD19" s="115" t="str">
        <f t="shared" si="5"/>
        <v/>
      </c>
      <c r="BE19" s="119" t="str">
        <f t="shared" si="6"/>
        <v/>
      </c>
      <c r="BF19" s="126" t="str">
        <f>IF($A19="","",COUNTIF('Names Schedule'!C$7:C$117,$B19))</f>
        <v/>
      </c>
      <c r="BG19" s="126" t="str">
        <f>IF($A19="","",COUNTIF('Names Schedule'!D$7:D$117,$B19))</f>
        <v/>
      </c>
      <c r="BH19" s="126" t="str">
        <f>IF($A19="","",COUNTIF('Names Schedule'!E$7:E$117,$B19))</f>
        <v/>
      </c>
      <c r="BI19" s="126" t="str">
        <f>IF($A19="","",COUNTIF('Names Schedule'!F$7:F$117,$B19))</f>
        <v/>
      </c>
      <c r="BJ19" s="126" t="str">
        <f>IF($A19="","",COUNTIF('Names Schedule'!G$7:G$117,$B19))</f>
        <v/>
      </c>
      <c r="BK19" s="126" t="str">
        <f>IF($A19="","",COUNTIF('Names Schedule'!H$7:H$117,$B19))</f>
        <v/>
      </c>
      <c r="BL19" s="133" t="str">
        <f t="shared" si="7"/>
        <v/>
      </c>
    </row>
    <row r="20" spans="1:64" ht="12" customHeight="1">
      <c r="A20" s="115" t="str">
        <f>Matches!A19</f>
        <v>GROUP MS 1 / 13</v>
      </c>
      <c r="B20" s="115" t="str">
        <f>IF(A20="","",CONCATENATE(VLOOKUP(Matches!B19,'Group Check'!$B:$D,2,FALSE)," v ",VLOOKUP(Matches!D19,'Group Check'!$B:$D,2,FALSE)," in Group ",VLOOKUP(Matches!B19,'Group Check'!$B:$E,4,FALSE)))</f>
        <v>Simon Martin (Ireland ) v Loren Dion (USA) in Group MS 1</v>
      </c>
      <c r="C20" s="115" t="str">
        <f t="shared" si="2"/>
        <v/>
      </c>
      <c r="D20" s="118" t="str">
        <f t="shared" si="3"/>
        <v>Tuesday 23rd April 2024</v>
      </c>
      <c r="E20" s="119" t="str">
        <f t="shared" si="0"/>
        <v>Session 6 - 4:45pm - 6.15pm</v>
      </c>
      <c r="F20" s="116">
        <f t="shared" si="4"/>
        <v>6</v>
      </c>
      <c r="G20" s="126">
        <f>IF($A20="","",SUM(COUNTIF('Names Schedule'!$C$7:$H$7,$B20),COUNTIF('Names Schedule'!$C$8:$H$8,$B20),COUNTIF('Names Schedule'!$C$10:$H$10,$B20),COUNTIF('Names Schedule'!$C$11:$H$11,$B20),COUNTIF('Names Schedule'!$C$12:$H$12,$B20),COUNTIF('Names Schedule'!$C$14:$H$14,$B20),COUNTIF('Names Schedule'!$C$15:$H$15,$B20)))</f>
        <v>0</v>
      </c>
      <c r="H20" s="126">
        <f>IF($A20="","",SUM(COUNTIF('Names Schedule'!$C$20:$H$20,$B20),COUNTIF('Names Schedule'!$C$21:$H$21,$B20),COUNTIF('Names Schedule'!$C$23:$H$23,$B20),COUNTIF('Names Schedule'!$C$24:$H$24,$B20),COUNTIF('Names Schedule'!$C$25:$H$25,$B20),COUNTIF('Names Schedule'!$C$27:$H$27,$B20),COUNTIF('Names Schedule'!$C$28:$H$28,$B20)))</f>
        <v>0</v>
      </c>
      <c r="I20" s="126">
        <f>IF($A20="","",SUM(COUNTIF('Names Schedule'!$C$33:$H$33,$B20),COUNTIF('Names Schedule'!$C$34:$H$34,$B20),COUNTIF('Names Schedule'!$C$36:$H$36,$B20),COUNTIF('Names Schedule'!$C$37:$H$37,$B20),COUNTIF('Names Schedule'!$C$38:$H$38,$B20),COUNTIF('Names Schedule'!$C$40:$H$40,$B20),COUNTIF('Names Schedule'!$C$41:$H$41,$B20)))</f>
        <v>1</v>
      </c>
      <c r="J20" s="126">
        <f>IF($A20="","",SUM(COUNTIF('Names Schedule'!$C$46:$H$46,$B20),COUNTIF('Names Schedule'!$C$47:$H$47,$B20),COUNTIF('Names Schedule'!$C$49:$H$49,$B20),COUNTIF('Names Schedule'!$C$50:$H$50,$B20),COUNTIF('Names Schedule'!$C$51:$H$51,$B20),COUNTIF('Names Schedule'!$C$53:$H$53,$B20),COUNTIF('Names Schedule'!$C$54:$H$54,$B20)))</f>
        <v>0</v>
      </c>
      <c r="K20" s="126">
        <f>IF($A20="","",SUM(COUNTIF('Names Schedule'!$C$59:$H$59,$B20),COUNTIF('Names Schedule'!$C$60:$H$60,$B20),COUNTIF('Names Schedule'!$C$62:$H$62,$B20),COUNTIF('Names Schedule'!$C$63:$H$63,$B20),COUNTIF('Names Schedule'!$C$64:$H$64,$B20),COUNTIF('Names Schedule'!$C$66:$H$66,$B20),COUNTIF('Names Schedule'!$C$67:$H$67,$B20)))</f>
        <v>0</v>
      </c>
      <c r="L20" s="126">
        <f>IF($A20="","",SUM(COUNTIF('Names Schedule'!$C$72:$H$72,$B20),COUNTIF('Names Schedule'!$C$73:$H$73,$B20),COUNTIF('Names Schedule'!$C$75:$H$75,$B20),COUNTIF('Names Schedule'!$C$76:$H$76,$B20),COUNTIF('Names Schedule'!$C$77:$H$77,$B20),COUNTIF('Names Schedule'!$C$79:$H$79,$B20),COUNTIF('Names Schedule'!$C$80:$H$80,$B20)))</f>
        <v>0</v>
      </c>
      <c r="M20" s="124">
        <f>IF($A20="","",COUNTIF('Names Schedule'!$7:$7,$B20))</f>
        <v>0</v>
      </c>
      <c r="N20" s="125">
        <f>IF($A20="","",COUNTIF('Names Schedule'!$8:$8,$B20))</f>
        <v>0</v>
      </c>
      <c r="O20" s="125">
        <f>IF($A20="","",COUNTIF('Names Schedule'!$10:$10,$B20))</f>
        <v>0</v>
      </c>
      <c r="P20" s="125">
        <f>IF($A20="","",COUNTIF('Names Schedule'!$11:$11,$B20))</f>
        <v>0</v>
      </c>
      <c r="Q20" s="125">
        <f>IF($A20="","",COUNTIF('Names Schedule'!$12:$12,$B20))</f>
        <v>0</v>
      </c>
      <c r="R20" s="125">
        <f>IF($A20="","",COUNTIF('Names Schedule'!$14:$14,$B20))</f>
        <v>0</v>
      </c>
      <c r="S20" s="125">
        <f>IF($A20="","",COUNTIF('Names Schedule'!$15:$15,$B20))</f>
        <v>0</v>
      </c>
      <c r="T20" s="124">
        <f>IF($A20="","",COUNTIF('Names Schedule'!$20:$20,$B20))</f>
        <v>0</v>
      </c>
      <c r="U20" s="125">
        <f>IF($A20="","",COUNTIF('Names Schedule'!$21:$21,$B20))</f>
        <v>0</v>
      </c>
      <c r="V20" s="125">
        <f>IF($A20="","",COUNTIF('Names Schedule'!$23:$23,$B20))</f>
        <v>0</v>
      </c>
      <c r="W20" s="125">
        <f>IF($A20="","",COUNTIF('Names Schedule'!$24:$24,$B20))</f>
        <v>0</v>
      </c>
      <c r="X20" s="125">
        <f>IF($A20="","",COUNTIF('Names Schedule'!$25:$25,$B20))</f>
        <v>0</v>
      </c>
      <c r="Y20" s="125">
        <f>IF($A20="","",COUNTIF('Names Schedule'!$27:$27,$B20))</f>
        <v>0</v>
      </c>
      <c r="Z20" s="125">
        <f>IF($A20="","",COUNTIF('Names Schedule'!$28:$28,$B20))</f>
        <v>0</v>
      </c>
      <c r="AA20" s="124">
        <f>IF($A20="","",COUNTIF('Names Schedule'!$33:$33,$B20))</f>
        <v>0</v>
      </c>
      <c r="AB20" s="125">
        <f>IF($A20="","",COUNTIF('Names Schedule'!$34:$34,$B20))</f>
        <v>0</v>
      </c>
      <c r="AC20" s="125">
        <f>IF($A20="","",COUNTIF('Names Schedule'!$36:$36,$B20))</f>
        <v>0</v>
      </c>
      <c r="AD20" s="125">
        <f>IF($A20="","",COUNTIF('Names Schedule'!$37:$37,$B20))</f>
        <v>0</v>
      </c>
      <c r="AE20" s="125">
        <f>IF($A20="","",COUNTIF('Names Schedule'!$38:$38,$B20))</f>
        <v>0</v>
      </c>
      <c r="AF20" s="125">
        <f>IF($A20="","",COUNTIF('Names Schedule'!$40:$40,$B20))</f>
        <v>1</v>
      </c>
      <c r="AG20" s="125">
        <f>IF($A20="","",COUNTIF('Names Schedule'!$41:$41,$B20))</f>
        <v>0</v>
      </c>
      <c r="AH20" s="124">
        <f>IF($A20="","",COUNTIF('Names Schedule'!$46:$46,$B20))</f>
        <v>0</v>
      </c>
      <c r="AI20" s="125">
        <f>IF($A20="","",COUNTIF('Names Schedule'!$47:$47,$B20))</f>
        <v>0</v>
      </c>
      <c r="AJ20" s="125">
        <f>IF($A20="","",COUNTIF('Names Schedule'!$49:$49,$B20))</f>
        <v>0</v>
      </c>
      <c r="AK20" s="125">
        <f>IF($A20="","",COUNTIF('Names Schedule'!$50:$50,$B20))</f>
        <v>0</v>
      </c>
      <c r="AL20" s="125">
        <f>IF($A20="","",COUNTIF('Names Schedule'!$51:$51,$B20))</f>
        <v>0</v>
      </c>
      <c r="AM20" s="125">
        <f>IF($A20="","",COUNTIF('Names Schedule'!$53:$53,$B20))</f>
        <v>0</v>
      </c>
      <c r="AN20" s="125">
        <f>IF($A20="","",COUNTIF('Names Schedule'!$54:$54,$B20))</f>
        <v>0</v>
      </c>
      <c r="AO20" s="124">
        <f>IF($A20="","",COUNTIF('Names Schedule'!$59:$59,$B20))</f>
        <v>0</v>
      </c>
      <c r="AP20" s="125">
        <f>IF($A20="","",COUNTIF('Names Schedule'!$60:$60,$B20))</f>
        <v>0</v>
      </c>
      <c r="AQ20" s="125">
        <f>IF($A20="","",COUNTIF('Names Schedule'!$62:$62,$B20))</f>
        <v>0</v>
      </c>
      <c r="AR20" s="125">
        <f>IF($A20="","",COUNTIF('Names Schedule'!$63:$63,$B20))</f>
        <v>0</v>
      </c>
      <c r="AS20" s="125">
        <f>IF($A20="","",COUNTIF('Names Schedule'!$64:$64,$B20))</f>
        <v>0</v>
      </c>
      <c r="AT20" s="125">
        <f>IF($A20="","",COUNTIF('Names Schedule'!$66:$66,$B20))</f>
        <v>0</v>
      </c>
      <c r="AU20" s="125">
        <f>IF($A20="","",COUNTIF('Names Schedule'!$67:$67,$B20))</f>
        <v>0</v>
      </c>
      <c r="AV20" s="124">
        <f>IF($A20="","",COUNTIF('Names Schedule'!$72:$72,$B20))</f>
        <v>0</v>
      </c>
      <c r="AW20" s="125">
        <f>IF($A20="","",COUNTIF('Names Schedule'!$73:$73,$B20))</f>
        <v>0</v>
      </c>
      <c r="AX20" s="125">
        <f>IF($A20="","",COUNTIF('Names Schedule'!$75:$75,$B20))</f>
        <v>0</v>
      </c>
      <c r="AY20" s="125">
        <f>IF($A20="","",COUNTIF('Names Schedule'!$76:$76,$B20))</f>
        <v>0</v>
      </c>
      <c r="AZ20" s="125">
        <f>IF($A20="","",COUNTIF('Names Schedule'!$77:$77,$B20))</f>
        <v>0</v>
      </c>
      <c r="BA20" s="125">
        <f>IF($A20="","",COUNTIF('Names Schedule'!$79:$79,$B20))</f>
        <v>0</v>
      </c>
      <c r="BB20" s="125">
        <f>IF($A20="","",COUNTIF('Names Schedule'!$80:$80,$B20))</f>
        <v>0</v>
      </c>
      <c r="BC20" s="115">
        <f t="shared" si="1"/>
        <v>20</v>
      </c>
      <c r="BD20" s="115">
        <f t="shared" si="5"/>
        <v>6</v>
      </c>
      <c r="BE20" s="119" t="str">
        <f t="shared" si="6"/>
        <v>Session 6 - 4:45pm - 6.15pm</v>
      </c>
      <c r="BF20" s="126">
        <f>IF($A20="","",COUNTIF('Names Schedule'!C$7:C$117,$B20))</f>
        <v>0</v>
      </c>
      <c r="BG20" s="126">
        <f>IF($A20="","",COUNTIF('Names Schedule'!D$7:D$117,$B20))</f>
        <v>0</v>
      </c>
      <c r="BH20" s="126">
        <f>IF($A20="","",COUNTIF('Names Schedule'!E$7:E$117,$B20))</f>
        <v>0</v>
      </c>
      <c r="BI20" s="126">
        <f>IF($A20="","",COUNTIF('Names Schedule'!F$7:F$117,$B20))</f>
        <v>0</v>
      </c>
      <c r="BJ20" s="126">
        <f>IF($A20="","",COUNTIF('Names Schedule'!G$7:G$117,$B20))</f>
        <v>0</v>
      </c>
      <c r="BK20" s="126">
        <f>IF($A20="","",COUNTIF('Names Schedule'!H$7:H$117,$B20))</f>
        <v>1</v>
      </c>
      <c r="BL20" s="133">
        <f t="shared" si="7"/>
        <v>6</v>
      </c>
    </row>
    <row r="21" spans="1:64" ht="12" customHeight="1">
      <c r="A21" s="115" t="str">
        <f>Matches!A20</f>
        <v>GROUP MS 1 / 14</v>
      </c>
      <c r="B21" s="115" t="str">
        <f>IF(A21="","",CONCATENATE(VLOOKUP(Matches!B20,'Group Check'!$B:$D,2,FALSE)," v ",VLOOKUP(Matches!D20,'Group Check'!$B:$D,2,FALSE)," in Group ",VLOOKUP(Matches!B20,'Group Check'!$B:$E,4,FALSE)))</f>
        <v>Simon Martin (Ireland ) v Ray Pearse (Australia) in Group MS 1</v>
      </c>
      <c r="C21" s="115" t="str">
        <f t="shared" si="2"/>
        <v/>
      </c>
      <c r="D21" s="118" t="str">
        <f t="shared" si="3"/>
        <v>Sunday 21st April 2024</v>
      </c>
      <c r="E21" s="119" t="str">
        <f t="shared" si="0"/>
        <v>Session  - 3.15pm - 4:45pm</v>
      </c>
      <c r="F21" s="116">
        <f t="shared" si="4"/>
        <v>2</v>
      </c>
      <c r="G21" s="126">
        <f>IF($A21="","",SUM(COUNTIF('Names Schedule'!$C$7:$H$7,$B21),COUNTIF('Names Schedule'!$C$8:$H$8,$B21),COUNTIF('Names Schedule'!$C$10:$H$10,$B21),COUNTIF('Names Schedule'!$C$11:$H$11,$B21),COUNTIF('Names Schedule'!$C$12:$H$12,$B21),COUNTIF('Names Schedule'!$C$14:$H$14,$B21),COUNTIF('Names Schedule'!$C$15:$H$15,$B21)))</f>
        <v>1</v>
      </c>
      <c r="H21" s="126">
        <f>IF($A21="","",SUM(COUNTIF('Names Schedule'!$C$20:$H$20,$B21),COUNTIF('Names Schedule'!$C$21:$H$21,$B21),COUNTIF('Names Schedule'!$C$23:$H$23,$B21),COUNTIF('Names Schedule'!$C$24:$H$24,$B21),COUNTIF('Names Schedule'!$C$25:$H$25,$B21),COUNTIF('Names Schedule'!$C$27:$H$27,$B21),COUNTIF('Names Schedule'!$C$28:$H$28,$B21)))</f>
        <v>0</v>
      </c>
      <c r="I21" s="126">
        <f>IF($A21="","",SUM(COUNTIF('Names Schedule'!$C$33:$H$33,$B21),COUNTIF('Names Schedule'!$C$34:$H$34,$B21),COUNTIF('Names Schedule'!$C$36:$H$36,$B21),COUNTIF('Names Schedule'!$C$37:$H$37,$B21),COUNTIF('Names Schedule'!$C$38:$H$38,$B21),COUNTIF('Names Schedule'!$C$40:$H$40,$B21),COUNTIF('Names Schedule'!$C$41:$H$41,$B21)))</f>
        <v>0</v>
      </c>
      <c r="J21" s="126">
        <f>IF($A21="","",SUM(COUNTIF('Names Schedule'!$C$46:$H$46,$B21),COUNTIF('Names Schedule'!$C$47:$H$47,$B21),COUNTIF('Names Schedule'!$C$49:$H$49,$B21),COUNTIF('Names Schedule'!$C$50:$H$50,$B21),COUNTIF('Names Schedule'!$C$51:$H$51,$B21),COUNTIF('Names Schedule'!$C$53:$H$53,$B21),COUNTIF('Names Schedule'!$C$54:$H$54,$B21)))</f>
        <v>0</v>
      </c>
      <c r="K21" s="126">
        <f>IF($A21="","",SUM(COUNTIF('Names Schedule'!$C$59:$H$59,$B21),COUNTIF('Names Schedule'!$C$60:$H$60,$B21),COUNTIF('Names Schedule'!$C$62:$H$62,$B21),COUNTIF('Names Schedule'!$C$63:$H$63,$B21),COUNTIF('Names Schedule'!$C$64:$H$64,$B21),COUNTIF('Names Schedule'!$C$66:$H$66,$B21),COUNTIF('Names Schedule'!$C$67:$H$67,$B21)))</f>
        <v>0</v>
      </c>
      <c r="L21" s="126">
        <f>IF($A21="","",SUM(COUNTIF('Names Schedule'!$C$72:$H$72,$B21),COUNTIF('Names Schedule'!$C$73:$H$73,$B21),COUNTIF('Names Schedule'!$C$75:$H$75,$B21),COUNTIF('Names Schedule'!$C$76:$H$76,$B21),COUNTIF('Names Schedule'!$C$77:$H$77,$B21),COUNTIF('Names Schedule'!$C$79:$H$79,$B21),COUNTIF('Names Schedule'!$C$80:$H$80,$B21)))</f>
        <v>0</v>
      </c>
      <c r="M21" s="124">
        <f>IF($A21="","",COUNTIF('Names Schedule'!$7:$7,$B21))</f>
        <v>0</v>
      </c>
      <c r="N21" s="125">
        <f>IF($A21="","",COUNTIF('Names Schedule'!$8:$8,$B21))</f>
        <v>0</v>
      </c>
      <c r="O21" s="125">
        <f>IF($A21="","",COUNTIF('Names Schedule'!$10:$10,$B21))</f>
        <v>0</v>
      </c>
      <c r="P21" s="125">
        <f>IF($A21="","",COUNTIF('Names Schedule'!$11:$11,$B21))</f>
        <v>0</v>
      </c>
      <c r="Q21" s="125">
        <f>IF($A21="","",COUNTIF('Names Schedule'!$12:$12,$B21))</f>
        <v>1</v>
      </c>
      <c r="R21" s="125">
        <f>IF($A21="","",COUNTIF('Names Schedule'!$14:$14,$B21))</f>
        <v>0</v>
      </c>
      <c r="S21" s="125">
        <f>IF($A21="","",COUNTIF('Names Schedule'!$15:$15,$B21))</f>
        <v>0</v>
      </c>
      <c r="T21" s="124">
        <f>IF($A21="","",COUNTIF('Names Schedule'!$20:$20,$B21))</f>
        <v>0</v>
      </c>
      <c r="U21" s="125">
        <f>IF($A21="","",COUNTIF('Names Schedule'!$21:$21,$B21))</f>
        <v>0</v>
      </c>
      <c r="V21" s="125">
        <f>IF($A21="","",COUNTIF('Names Schedule'!$23:$23,$B21))</f>
        <v>0</v>
      </c>
      <c r="W21" s="125">
        <f>IF($A21="","",COUNTIF('Names Schedule'!$24:$24,$B21))</f>
        <v>0</v>
      </c>
      <c r="X21" s="125">
        <f>IF($A21="","",COUNTIF('Names Schedule'!$25:$25,$B21))</f>
        <v>0</v>
      </c>
      <c r="Y21" s="125">
        <f>IF($A21="","",COUNTIF('Names Schedule'!$27:$27,$B21))</f>
        <v>0</v>
      </c>
      <c r="Z21" s="125">
        <f>IF($A21="","",COUNTIF('Names Schedule'!$28:$28,$B21))</f>
        <v>0</v>
      </c>
      <c r="AA21" s="124">
        <f>IF($A21="","",COUNTIF('Names Schedule'!$33:$33,$B21))</f>
        <v>0</v>
      </c>
      <c r="AB21" s="125">
        <f>IF($A21="","",COUNTIF('Names Schedule'!$34:$34,$B21))</f>
        <v>0</v>
      </c>
      <c r="AC21" s="125">
        <f>IF($A21="","",COUNTIF('Names Schedule'!$36:$36,$B21))</f>
        <v>0</v>
      </c>
      <c r="AD21" s="125">
        <f>IF($A21="","",COUNTIF('Names Schedule'!$37:$37,$B21))</f>
        <v>0</v>
      </c>
      <c r="AE21" s="125">
        <f>IF($A21="","",COUNTIF('Names Schedule'!$38:$38,$B21))</f>
        <v>0</v>
      </c>
      <c r="AF21" s="125">
        <f>IF($A21="","",COUNTIF('Names Schedule'!$40:$40,$B21))</f>
        <v>0</v>
      </c>
      <c r="AG21" s="125">
        <f>IF($A21="","",COUNTIF('Names Schedule'!$41:$41,$B21))</f>
        <v>0</v>
      </c>
      <c r="AH21" s="124">
        <f>IF($A21="","",COUNTIF('Names Schedule'!$46:$46,$B21))</f>
        <v>0</v>
      </c>
      <c r="AI21" s="125">
        <f>IF($A21="","",COUNTIF('Names Schedule'!$47:$47,$B21))</f>
        <v>0</v>
      </c>
      <c r="AJ21" s="125">
        <f>IF($A21="","",COUNTIF('Names Schedule'!$49:$49,$B21))</f>
        <v>0</v>
      </c>
      <c r="AK21" s="125">
        <f>IF($A21="","",COUNTIF('Names Schedule'!$50:$50,$B21))</f>
        <v>0</v>
      </c>
      <c r="AL21" s="125">
        <f>IF($A21="","",COUNTIF('Names Schedule'!$51:$51,$B21))</f>
        <v>0</v>
      </c>
      <c r="AM21" s="125">
        <f>IF($A21="","",COUNTIF('Names Schedule'!$53:$53,$B21))</f>
        <v>0</v>
      </c>
      <c r="AN21" s="125">
        <f>IF($A21="","",COUNTIF('Names Schedule'!$54:$54,$B21))</f>
        <v>0</v>
      </c>
      <c r="AO21" s="124">
        <f>IF($A21="","",COUNTIF('Names Schedule'!$59:$59,$B21))</f>
        <v>0</v>
      </c>
      <c r="AP21" s="125">
        <f>IF($A21="","",COUNTIF('Names Schedule'!$60:$60,$B21))</f>
        <v>0</v>
      </c>
      <c r="AQ21" s="125">
        <f>IF($A21="","",COUNTIF('Names Schedule'!$62:$62,$B21))</f>
        <v>0</v>
      </c>
      <c r="AR21" s="125">
        <f>IF($A21="","",COUNTIF('Names Schedule'!$63:$63,$B21))</f>
        <v>0</v>
      </c>
      <c r="AS21" s="125">
        <f>IF($A21="","",COUNTIF('Names Schedule'!$64:$64,$B21))</f>
        <v>0</v>
      </c>
      <c r="AT21" s="125">
        <f>IF($A21="","",COUNTIF('Names Schedule'!$66:$66,$B21))</f>
        <v>0</v>
      </c>
      <c r="AU21" s="125">
        <f>IF($A21="","",COUNTIF('Names Schedule'!$67:$67,$B21))</f>
        <v>0</v>
      </c>
      <c r="AV21" s="124">
        <f>IF($A21="","",COUNTIF('Names Schedule'!$72:$72,$B21))</f>
        <v>0</v>
      </c>
      <c r="AW21" s="125">
        <f>IF($A21="","",COUNTIF('Names Schedule'!$73:$73,$B21))</f>
        <v>0</v>
      </c>
      <c r="AX21" s="125">
        <f>IF($A21="","",COUNTIF('Names Schedule'!$75:$75,$B21))</f>
        <v>0</v>
      </c>
      <c r="AY21" s="125">
        <f>IF($A21="","",COUNTIF('Names Schedule'!$76:$76,$B21))</f>
        <v>0</v>
      </c>
      <c r="AZ21" s="125">
        <f>IF($A21="","",COUNTIF('Names Schedule'!$77:$77,$B21))</f>
        <v>0</v>
      </c>
      <c r="BA21" s="125">
        <f>IF($A21="","",COUNTIF('Names Schedule'!$79:$79,$B21))</f>
        <v>0</v>
      </c>
      <c r="BB21" s="125">
        <f>IF($A21="","",COUNTIF('Names Schedule'!$80:$80,$B21))</f>
        <v>0</v>
      </c>
      <c r="BC21" s="115">
        <f t="shared" si="1"/>
        <v>5</v>
      </c>
      <c r="BD21" s="115">
        <f t="shared" si="5"/>
        <v>5</v>
      </c>
      <c r="BE21" s="119" t="str">
        <f t="shared" si="6"/>
        <v>Session  - 3.15pm - 4:45pm</v>
      </c>
      <c r="BF21" s="126">
        <f>IF($A21="","",COUNTIF('Names Schedule'!C$7:C$117,$B21))</f>
        <v>0</v>
      </c>
      <c r="BG21" s="126">
        <f>IF($A21="","",COUNTIF('Names Schedule'!D$7:D$117,$B21))</f>
        <v>1</v>
      </c>
      <c r="BH21" s="126">
        <f>IF($A21="","",COUNTIF('Names Schedule'!E$7:E$117,$B21))</f>
        <v>0</v>
      </c>
      <c r="BI21" s="126">
        <f>IF($A21="","",COUNTIF('Names Schedule'!F$7:F$117,$B21))</f>
        <v>0</v>
      </c>
      <c r="BJ21" s="126">
        <f>IF($A21="","",COUNTIF('Names Schedule'!G$7:G$117,$B21))</f>
        <v>0</v>
      </c>
      <c r="BK21" s="126">
        <f>IF($A21="","",COUNTIF('Names Schedule'!H$7:H$117,$B21))</f>
        <v>0</v>
      </c>
      <c r="BL21" s="133">
        <f t="shared" si="7"/>
        <v>2</v>
      </c>
    </row>
    <row r="22" spans="1:64" ht="12" customHeight="1">
      <c r="A22" s="115" t="str">
        <f>Matches!A21</f>
        <v/>
      </c>
      <c r="B22" s="115" t="str">
        <f>IF(A22="","",CONCATENATE(VLOOKUP(Matches!B21,'Group Check'!$B:$D,2,FALSE)," v ",VLOOKUP(Matches!D21,'Group Check'!$B:$D,2,FALSE)," in Group ",VLOOKUP(Matches!B21,'Group Check'!$B:$E,4,FALSE)))</f>
        <v/>
      </c>
      <c r="C22" s="115" t="str">
        <f t="shared" si="2"/>
        <v/>
      </c>
      <c r="D22" s="118" t="str">
        <f t="shared" si="3"/>
        <v/>
      </c>
      <c r="E22" s="119" t="str">
        <f t="shared" si="0"/>
        <v/>
      </c>
      <c r="F22" s="116" t="str">
        <f t="shared" si="4"/>
        <v/>
      </c>
      <c r="G22" s="126" t="str">
        <f>IF($A22="","",SUM(COUNTIF('Names Schedule'!$C$7:$H$7,$B22),COUNTIF('Names Schedule'!$C$8:$H$8,$B22),COUNTIF('Names Schedule'!$C$10:$H$10,$B22),COUNTIF('Names Schedule'!$C$11:$H$11,$B22),COUNTIF('Names Schedule'!$C$12:$H$12,$B22),COUNTIF('Names Schedule'!$C$14:$H$14,$B22),COUNTIF('Names Schedule'!$C$15:$H$15,$B22)))</f>
        <v/>
      </c>
      <c r="H22" s="126" t="str">
        <f>IF($A22="","",SUM(COUNTIF('Names Schedule'!$C$20:$H$20,$B22),COUNTIF('Names Schedule'!$C$21:$H$21,$B22),COUNTIF('Names Schedule'!$C$23:$H$23,$B22),COUNTIF('Names Schedule'!$C$24:$H$24,$B22),COUNTIF('Names Schedule'!$C$25:$H$25,$B22),COUNTIF('Names Schedule'!$C$27:$H$27,$B22),COUNTIF('Names Schedule'!$C$28:$H$28,$B22)))</f>
        <v/>
      </c>
      <c r="I22" s="126" t="str">
        <f>IF($A22="","",SUM(COUNTIF('Names Schedule'!$C$33:$H$33,$B22),COUNTIF('Names Schedule'!$C$34:$H$34,$B22),COUNTIF('Names Schedule'!$C$36:$H$36,$B22),COUNTIF('Names Schedule'!$C$37:$H$37,$B22),COUNTIF('Names Schedule'!$C$38:$H$38,$B22),COUNTIF('Names Schedule'!$C$40:$H$40,$B22),COUNTIF('Names Schedule'!$C$41:$H$41,$B22)))</f>
        <v/>
      </c>
      <c r="J22" s="126" t="str">
        <f>IF($A22="","",SUM(COUNTIF('Names Schedule'!$C$46:$H$46,$B22),COUNTIF('Names Schedule'!$C$47:$H$47,$B22),COUNTIF('Names Schedule'!$C$49:$H$49,$B22),COUNTIF('Names Schedule'!$C$50:$H$50,$B22),COUNTIF('Names Schedule'!$C$51:$H$51,$B22),COUNTIF('Names Schedule'!$C$53:$H$53,$B22),COUNTIF('Names Schedule'!$C$54:$H$54,$B22)))</f>
        <v/>
      </c>
      <c r="K22" s="126" t="str">
        <f>IF($A22="","",SUM(COUNTIF('Names Schedule'!$C$59:$H$59,$B22),COUNTIF('Names Schedule'!$C$60:$H$60,$B22),COUNTIF('Names Schedule'!$C$62:$H$62,$B22),COUNTIF('Names Schedule'!$C$63:$H$63,$B22),COUNTIF('Names Schedule'!$C$64:$H$64,$B22),COUNTIF('Names Schedule'!$C$66:$H$66,$B22),COUNTIF('Names Schedule'!$C$67:$H$67,$B22)))</f>
        <v/>
      </c>
      <c r="L22" s="126" t="str">
        <f>IF($A22="","",SUM(COUNTIF('Names Schedule'!$C$72:$H$72,$B22),COUNTIF('Names Schedule'!$C$73:$H$73,$B22),COUNTIF('Names Schedule'!$C$75:$H$75,$B22),COUNTIF('Names Schedule'!$C$76:$H$76,$B22),COUNTIF('Names Schedule'!$C$77:$H$77,$B22),COUNTIF('Names Schedule'!$C$79:$H$79,$B22),COUNTIF('Names Schedule'!$C$80:$H$80,$B22)))</f>
        <v/>
      </c>
      <c r="M22" s="124" t="str">
        <f>IF($A22="","",COUNTIF('Names Schedule'!$7:$7,$B22))</f>
        <v/>
      </c>
      <c r="N22" s="125" t="str">
        <f>IF($A22="","",COUNTIF('Names Schedule'!$8:$8,$B22))</f>
        <v/>
      </c>
      <c r="O22" s="125" t="str">
        <f>IF($A22="","",COUNTIF('Names Schedule'!$10:$10,$B22))</f>
        <v/>
      </c>
      <c r="P22" s="125" t="str">
        <f>IF($A22="","",COUNTIF('Names Schedule'!$11:$11,$B22))</f>
        <v/>
      </c>
      <c r="Q22" s="125" t="str">
        <f>IF($A22="","",COUNTIF('Names Schedule'!$12:$12,$B22))</f>
        <v/>
      </c>
      <c r="R22" s="125" t="str">
        <f>IF($A22="","",COUNTIF('Names Schedule'!$14:$14,$B22))</f>
        <v/>
      </c>
      <c r="S22" s="125" t="str">
        <f>IF($A22="","",COUNTIF('Names Schedule'!$15:$15,$B22))</f>
        <v/>
      </c>
      <c r="T22" s="124" t="str">
        <f>IF($A22="","",COUNTIF('Names Schedule'!$20:$20,$B22))</f>
        <v/>
      </c>
      <c r="U22" s="125" t="str">
        <f>IF($A22="","",COUNTIF('Names Schedule'!$21:$21,$B22))</f>
        <v/>
      </c>
      <c r="V22" s="125" t="str">
        <f>IF($A22="","",COUNTIF('Names Schedule'!$23:$23,$B22))</f>
        <v/>
      </c>
      <c r="W22" s="125" t="str">
        <f>IF($A22="","",COUNTIF('Names Schedule'!$24:$24,$B22))</f>
        <v/>
      </c>
      <c r="X22" s="125" t="str">
        <f>IF($A22="","",COUNTIF('Names Schedule'!$25:$25,$B22))</f>
        <v/>
      </c>
      <c r="Y22" s="125" t="str">
        <f>IF($A22="","",COUNTIF('Names Schedule'!$27:$27,$B22))</f>
        <v/>
      </c>
      <c r="Z22" s="125" t="str">
        <f>IF($A22="","",COUNTIF('Names Schedule'!$28:$28,$B22))</f>
        <v/>
      </c>
      <c r="AA22" s="124" t="str">
        <f>IF($A22="","",COUNTIF('Names Schedule'!$33:$33,$B22))</f>
        <v/>
      </c>
      <c r="AB22" s="125" t="str">
        <f>IF($A22="","",COUNTIF('Names Schedule'!$34:$34,$B22))</f>
        <v/>
      </c>
      <c r="AC22" s="125" t="str">
        <f>IF($A22="","",COUNTIF('Names Schedule'!$36:$36,$B22))</f>
        <v/>
      </c>
      <c r="AD22" s="125" t="str">
        <f>IF($A22="","",COUNTIF('Names Schedule'!$37:$37,$B22))</f>
        <v/>
      </c>
      <c r="AE22" s="125" t="str">
        <f>IF($A22="","",COUNTIF('Names Schedule'!$38:$38,$B22))</f>
        <v/>
      </c>
      <c r="AF22" s="125" t="str">
        <f>IF($A22="","",COUNTIF('Names Schedule'!$40:$40,$B22))</f>
        <v/>
      </c>
      <c r="AG22" s="125" t="str">
        <f>IF($A22="","",COUNTIF('Names Schedule'!$41:$41,$B22))</f>
        <v/>
      </c>
      <c r="AH22" s="124" t="str">
        <f>IF($A22="","",COUNTIF('Names Schedule'!$46:$46,$B22))</f>
        <v/>
      </c>
      <c r="AI22" s="125" t="str">
        <f>IF($A22="","",COUNTIF('Names Schedule'!$47:$47,$B22))</f>
        <v/>
      </c>
      <c r="AJ22" s="125" t="str">
        <f>IF($A22="","",COUNTIF('Names Schedule'!$49:$49,$B22))</f>
        <v/>
      </c>
      <c r="AK22" s="125" t="str">
        <f>IF($A22="","",COUNTIF('Names Schedule'!$50:$50,$B22))</f>
        <v/>
      </c>
      <c r="AL22" s="125" t="str">
        <f>IF($A22="","",COUNTIF('Names Schedule'!$51:$51,$B22))</f>
        <v/>
      </c>
      <c r="AM22" s="125" t="str">
        <f>IF($A22="","",COUNTIF('Names Schedule'!$53:$53,$B22))</f>
        <v/>
      </c>
      <c r="AN22" s="125" t="str">
        <f>IF($A22="","",COUNTIF('Names Schedule'!$54:$54,$B22))</f>
        <v/>
      </c>
      <c r="AO22" s="124" t="str">
        <f>IF($A22="","",COUNTIF('Names Schedule'!$59:$59,$B22))</f>
        <v/>
      </c>
      <c r="AP22" s="125" t="str">
        <f>IF($A22="","",COUNTIF('Names Schedule'!$60:$60,$B22))</f>
        <v/>
      </c>
      <c r="AQ22" s="125" t="str">
        <f>IF($A22="","",COUNTIF('Names Schedule'!$62:$62,$B22))</f>
        <v/>
      </c>
      <c r="AR22" s="125" t="str">
        <f>IF($A22="","",COUNTIF('Names Schedule'!$63:$63,$B22))</f>
        <v/>
      </c>
      <c r="AS22" s="125" t="str">
        <f>IF($A22="","",COUNTIF('Names Schedule'!$64:$64,$B22))</f>
        <v/>
      </c>
      <c r="AT22" s="125" t="str">
        <f>IF($A22="","",COUNTIF('Names Schedule'!$66:$66,$B22))</f>
        <v/>
      </c>
      <c r="AU22" s="125" t="str">
        <f>IF($A22="","",COUNTIF('Names Schedule'!$67:$67,$B22))</f>
        <v/>
      </c>
      <c r="AV22" s="124" t="str">
        <f>IF($A22="","",COUNTIF('Names Schedule'!$72:$72,$B22))</f>
        <v/>
      </c>
      <c r="AW22" s="125" t="str">
        <f>IF($A22="","",COUNTIF('Names Schedule'!$73:$73,$B22))</f>
        <v/>
      </c>
      <c r="AX22" s="125" t="str">
        <f>IF($A22="","",COUNTIF('Names Schedule'!$75:$75,$B22))</f>
        <v/>
      </c>
      <c r="AY22" s="125" t="str">
        <f>IF($A22="","",COUNTIF('Names Schedule'!$76:$76,$B22))</f>
        <v/>
      </c>
      <c r="AZ22" s="125" t="str">
        <f>IF($A22="","",COUNTIF('Names Schedule'!$77:$77,$B22))</f>
        <v/>
      </c>
      <c r="BA22" s="125" t="str">
        <f>IF($A22="","",COUNTIF('Names Schedule'!$79:$79,$B22))</f>
        <v/>
      </c>
      <c r="BB22" s="125" t="str">
        <f>IF($A22="","",COUNTIF('Names Schedule'!$80:$80,$B22))</f>
        <v/>
      </c>
      <c r="BC22" s="115" t="str">
        <f t="shared" si="1"/>
        <v/>
      </c>
      <c r="BD22" s="115" t="str">
        <f t="shared" si="5"/>
        <v/>
      </c>
      <c r="BE22" s="119" t="str">
        <f t="shared" si="6"/>
        <v/>
      </c>
      <c r="BF22" s="126" t="str">
        <f>IF($A22="","",COUNTIF('Names Schedule'!C$7:C$117,$B22))</f>
        <v/>
      </c>
      <c r="BG22" s="126" t="str">
        <f>IF($A22="","",COUNTIF('Names Schedule'!D$7:D$117,$B22))</f>
        <v/>
      </c>
      <c r="BH22" s="126" t="str">
        <f>IF($A22="","",COUNTIF('Names Schedule'!E$7:E$117,$B22))</f>
        <v/>
      </c>
      <c r="BI22" s="126" t="str">
        <f>IF($A22="","",COUNTIF('Names Schedule'!F$7:F$117,$B22))</f>
        <v/>
      </c>
      <c r="BJ22" s="126" t="str">
        <f>IF($A22="","",COUNTIF('Names Schedule'!G$7:G$117,$B22))</f>
        <v/>
      </c>
      <c r="BK22" s="126" t="str">
        <f>IF($A22="","",COUNTIF('Names Schedule'!H$7:H$117,$B22))</f>
        <v/>
      </c>
      <c r="BL22" s="133" t="str">
        <f t="shared" si="7"/>
        <v/>
      </c>
    </row>
    <row r="23" spans="1:64" ht="12" customHeight="1">
      <c r="A23" s="115" t="str">
        <f>Matches!A22</f>
        <v>GROUP MS 1 / 15</v>
      </c>
      <c r="B23" s="115" t="str">
        <f>IF(A23="","",CONCATENATE(VLOOKUP(Matches!B22,'Group Check'!$B:$D,2,FALSE)," v ",VLOOKUP(Matches!D22,'Group Check'!$B:$D,2,FALSE)," in Group ",VLOOKUP(Matches!B22,'Group Check'!$B:$E,4,FALSE)))</f>
        <v>Ray Pearse (Australia) v Loren Dion (USA) in Group MS 1</v>
      </c>
      <c r="C23" s="115" t="str">
        <f t="shared" si="2"/>
        <v/>
      </c>
      <c r="D23" s="118" t="str">
        <f t="shared" si="3"/>
        <v>Thursday 25th April 2024</v>
      </c>
      <c r="E23" s="119" t="str">
        <f t="shared" si="0"/>
        <v>Session 6 - 4:45pm - 6.15pm</v>
      </c>
      <c r="F23" s="116">
        <f t="shared" si="4"/>
        <v>5</v>
      </c>
      <c r="G23" s="126">
        <f>IF($A23="","",SUM(COUNTIF('Names Schedule'!$C$7:$H$7,$B23),COUNTIF('Names Schedule'!$C$8:$H$8,$B23),COUNTIF('Names Schedule'!$C$10:$H$10,$B23),COUNTIF('Names Schedule'!$C$11:$H$11,$B23),COUNTIF('Names Schedule'!$C$12:$H$12,$B23),COUNTIF('Names Schedule'!$C$14:$H$14,$B23),COUNTIF('Names Schedule'!$C$15:$H$15,$B23)))</f>
        <v>0</v>
      </c>
      <c r="H23" s="126">
        <f>IF($A23="","",SUM(COUNTIF('Names Schedule'!$C$20:$H$20,$B23),COUNTIF('Names Schedule'!$C$21:$H$21,$B23),COUNTIF('Names Schedule'!$C$23:$H$23,$B23),COUNTIF('Names Schedule'!$C$24:$H$24,$B23),COUNTIF('Names Schedule'!$C$25:$H$25,$B23),COUNTIF('Names Schedule'!$C$27:$H$27,$B23),COUNTIF('Names Schedule'!$C$28:$H$28,$B23)))</f>
        <v>0</v>
      </c>
      <c r="I23" s="126">
        <f>IF($A23="","",SUM(COUNTIF('Names Schedule'!$C$33:$H$33,$B23),COUNTIF('Names Schedule'!$C$34:$H$34,$B23),COUNTIF('Names Schedule'!$C$36:$H$36,$B23),COUNTIF('Names Schedule'!$C$37:$H$37,$B23),COUNTIF('Names Schedule'!$C$38:$H$38,$B23),COUNTIF('Names Schedule'!$C$40:$H$40,$B23),COUNTIF('Names Schedule'!$C$41:$H$41,$B23)))</f>
        <v>0</v>
      </c>
      <c r="J23" s="126">
        <f>IF($A23="","",SUM(COUNTIF('Names Schedule'!$C$46:$H$46,$B23),COUNTIF('Names Schedule'!$C$47:$H$47,$B23),COUNTIF('Names Schedule'!$C$49:$H$49,$B23),COUNTIF('Names Schedule'!$C$50:$H$50,$B23),COUNTIF('Names Schedule'!$C$51:$H$51,$B23),COUNTIF('Names Schedule'!$C$53:$H$53,$B23),COUNTIF('Names Schedule'!$C$54:$H$54,$B23)))</f>
        <v>0</v>
      </c>
      <c r="K23" s="126">
        <f>IF($A23="","",SUM(COUNTIF('Names Schedule'!$C$59:$H$59,$B23),COUNTIF('Names Schedule'!$C$60:$H$60,$B23),COUNTIF('Names Schedule'!$C$62:$H$62,$B23),COUNTIF('Names Schedule'!$C$63:$H$63,$B23),COUNTIF('Names Schedule'!$C$64:$H$64,$B23),COUNTIF('Names Schedule'!$C$66:$H$66,$B23),COUNTIF('Names Schedule'!$C$67:$H$67,$B23)))</f>
        <v>1</v>
      </c>
      <c r="L23" s="126">
        <f>IF($A23="","",SUM(COUNTIF('Names Schedule'!$C$72:$H$72,$B23),COUNTIF('Names Schedule'!$C$73:$H$73,$B23),COUNTIF('Names Schedule'!$C$75:$H$75,$B23),COUNTIF('Names Schedule'!$C$76:$H$76,$B23),COUNTIF('Names Schedule'!$C$77:$H$77,$B23),COUNTIF('Names Schedule'!$C$79:$H$79,$B23),COUNTIF('Names Schedule'!$C$80:$H$80,$B23)))</f>
        <v>0</v>
      </c>
      <c r="M23" s="124">
        <f>IF($A23="","",COUNTIF('Names Schedule'!$7:$7,$B23))</f>
        <v>0</v>
      </c>
      <c r="N23" s="125">
        <f>IF($A23="","",COUNTIF('Names Schedule'!$8:$8,$B23))</f>
        <v>0</v>
      </c>
      <c r="O23" s="125">
        <f>IF($A23="","",COUNTIF('Names Schedule'!$10:$10,$B23))</f>
        <v>0</v>
      </c>
      <c r="P23" s="125">
        <f>IF($A23="","",COUNTIF('Names Schedule'!$11:$11,$B23))</f>
        <v>0</v>
      </c>
      <c r="Q23" s="125">
        <f>IF($A23="","",COUNTIF('Names Schedule'!$12:$12,$B23))</f>
        <v>0</v>
      </c>
      <c r="R23" s="125">
        <f>IF($A23="","",COUNTIF('Names Schedule'!$14:$14,$B23))</f>
        <v>0</v>
      </c>
      <c r="S23" s="125">
        <f>IF($A23="","",COUNTIF('Names Schedule'!$15:$15,$B23))</f>
        <v>0</v>
      </c>
      <c r="T23" s="124">
        <f>IF($A23="","",COUNTIF('Names Schedule'!$20:$20,$B23))</f>
        <v>0</v>
      </c>
      <c r="U23" s="125">
        <f>IF($A23="","",COUNTIF('Names Schedule'!$21:$21,$B23))</f>
        <v>0</v>
      </c>
      <c r="V23" s="125">
        <f>IF($A23="","",COUNTIF('Names Schedule'!$23:$23,$B23))</f>
        <v>0</v>
      </c>
      <c r="W23" s="125">
        <f>IF($A23="","",COUNTIF('Names Schedule'!$24:$24,$B23))</f>
        <v>0</v>
      </c>
      <c r="X23" s="125">
        <f>IF($A23="","",COUNTIF('Names Schedule'!$25:$25,$B23))</f>
        <v>0</v>
      </c>
      <c r="Y23" s="125">
        <f>IF($A23="","",COUNTIF('Names Schedule'!$27:$27,$B23))</f>
        <v>0</v>
      </c>
      <c r="Z23" s="125">
        <f>IF($A23="","",COUNTIF('Names Schedule'!$28:$28,$B23))</f>
        <v>0</v>
      </c>
      <c r="AA23" s="124">
        <f>IF($A23="","",COUNTIF('Names Schedule'!$33:$33,$B23))</f>
        <v>0</v>
      </c>
      <c r="AB23" s="125">
        <f>IF($A23="","",COUNTIF('Names Schedule'!$34:$34,$B23))</f>
        <v>0</v>
      </c>
      <c r="AC23" s="125">
        <f>IF($A23="","",COUNTIF('Names Schedule'!$36:$36,$B23))</f>
        <v>0</v>
      </c>
      <c r="AD23" s="125">
        <f>IF($A23="","",COUNTIF('Names Schedule'!$37:$37,$B23))</f>
        <v>0</v>
      </c>
      <c r="AE23" s="125">
        <f>IF($A23="","",COUNTIF('Names Schedule'!$38:$38,$B23))</f>
        <v>0</v>
      </c>
      <c r="AF23" s="125">
        <f>IF($A23="","",COUNTIF('Names Schedule'!$40:$40,$B23))</f>
        <v>0</v>
      </c>
      <c r="AG23" s="125">
        <f>IF($A23="","",COUNTIF('Names Schedule'!$41:$41,$B23))</f>
        <v>0</v>
      </c>
      <c r="AH23" s="124">
        <f>IF($A23="","",COUNTIF('Names Schedule'!$46:$46,$B23))</f>
        <v>0</v>
      </c>
      <c r="AI23" s="125">
        <f>IF($A23="","",COUNTIF('Names Schedule'!$47:$47,$B23))</f>
        <v>0</v>
      </c>
      <c r="AJ23" s="125">
        <f>IF($A23="","",COUNTIF('Names Schedule'!$49:$49,$B23))</f>
        <v>0</v>
      </c>
      <c r="AK23" s="125">
        <f>IF($A23="","",COUNTIF('Names Schedule'!$50:$50,$B23))</f>
        <v>0</v>
      </c>
      <c r="AL23" s="125">
        <f>IF($A23="","",COUNTIF('Names Schedule'!$51:$51,$B23))</f>
        <v>0</v>
      </c>
      <c r="AM23" s="125">
        <f>IF($A23="","",COUNTIF('Names Schedule'!$53:$53,$B23))</f>
        <v>0</v>
      </c>
      <c r="AN23" s="125">
        <f>IF($A23="","",COUNTIF('Names Schedule'!$54:$54,$B23))</f>
        <v>0</v>
      </c>
      <c r="AO23" s="124">
        <f>IF($A23="","",COUNTIF('Names Schedule'!$59:$59,$B23))</f>
        <v>0</v>
      </c>
      <c r="AP23" s="125">
        <f>IF($A23="","",COUNTIF('Names Schedule'!$60:$60,$B23))</f>
        <v>0</v>
      </c>
      <c r="AQ23" s="125">
        <f>IF($A23="","",COUNTIF('Names Schedule'!$62:$62,$B23))</f>
        <v>0</v>
      </c>
      <c r="AR23" s="125">
        <f>IF($A23="","",COUNTIF('Names Schedule'!$63:$63,$B23))</f>
        <v>0</v>
      </c>
      <c r="AS23" s="125">
        <f>IF($A23="","",COUNTIF('Names Schedule'!$64:$64,$B23))</f>
        <v>0</v>
      </c>
      <c r="AT23" s="125">
        <f>IF($A23="","",COUNTIF('Names Schedule'!$66:$66,$B23))</f>
        <v>1</v>
      </c>
      <c r="AU23" s="125">
        <f>IF($A23="","",COUNTIF('Names Schedule'!$67:$67,$B23))</f>
        <v>0</v>
      </c>
      <c r="AV23" s="124">
        <f>IF($A23="","",COUNTIF('Names Schedule'!$72:$72,$B23))</f>
        <v>0</v>
      </c>
      <c r="AW23" s="125">
        <f>IF($A23="","",COUNTIF('Names Schedule'!$73:$73,$B23))</f>
        <v>0</v>
      </c>
      <c r="AX23" s="125">
        <f>IF($A23="","",COUNTIF('Names Schedule'!$75:$75,$B23))</f>
        <v>0</v>
      </c>
      <c r="AY23" s="125">
        <f>IF($A23="","",COUNTIF('Names Schedule'!$76:$76,$B23))</f>
        <v>0</v>
      </c>
      <c r="AZ23" s="125">
        <f>IF($A23="","",COUNTIF('Names Schedule'!$77:$77,$B23))</f>
        <v>0</v>
      </c>
      <c r="BA23" s="125">
        <f>IF($A23="","",COUNTIF('Names Schedule'!$79:$79,$B23))</f>
        <v>0</v>
      </c>
      <c r="BB23" s="125">
        <f>IF($A23="","",COUNTIF('Names Schedule'!$80:$80,$B23))</f>
        <v>0</v>
      </c>
      <c r="BC23" s="115">
        <f t="shared" si="1"/>
        <v>34</v>
      </c>
      <c r="BD23" s="115">
        <f t="shared" si="5"/>
        <v>6</v>
      </c>
      <c r="BE23" s="119" t="str">
        <f t="shared" si="6"/>
        <v>Session 6 - 4:45pm - 6.15pm</v>
      </c>
      <c r="BF23" s="126">
        <f>IF($A23="","",COUNTIF('Names Schedule'!C$7:C$117,$B23))</f>
        <v>0</v>
      </c>
      <c r="BG23" s="126">
        <f>IF($A23="","",COUNTIF('Names Schedule'!D$7:D$117,$B23))</f>
        <v>0</v>
      </c>
      <c r="BH23" s="126">
        <f>IF($A23="","",COUNTIF('Names Schedule'!E$7:E$117,$B23))</f>
        <v>0</v>
      </c>
      <c r="BI23" s="126">
        <f>IF($A23="","",COUNTIF('Names Schedule'!F$7:F$117,$B23))</f>
        <v>0</v>
      </c>
      <c r="BJ23" s="126">
        <f>IF($A23="","",COUNTIF('Names Schedule'!G$7:G$117,$B23))</f>
        <v>1</v>
      </c>
      <c r="BK23" s="126">
        <f>IF($A23="","",COUNTIF('Names Schedule'!H$7:H$117,$B23))</f>
        <v>0</v>
      </c>
      <c r="BL23" s="133">
        <f t="shared" si="7"/>
        <v>5</v>
      </c>
    </row>
    <row r="24" spans="1:64" ht="12" customHeight="1">
      <c r="A24" s="115" t="str">
        <f>Matches!A23</f>
        <v/>
      </c>
      <c r="B24" s="115" t="str">
        <f>IF(A24="","",CONCATENATE(VLOOKUP(Matches!B23,'Group Check'!$B:$D,2,FALSE)," v ",VLOOKUP(Matches!D23,'Group Check'!$B:$D,2,FALSE)," in Group ",VLOOKUP(Matches!B23,'Group Check'!$B:$E,4,FALSE)))</f>
        <v/>
      </c>
      <c r="C24" s="115" t="str">
        <f t="shared" si="2"/>
        <v/>
      </c>
      <c r="D24" s="118" t="str">
        <f t="shared" si="3"/>
        <v/>
      </c>
      <c r="E24" s="119" t="str">
        <f t="shared" si="0"/>
        <v/>
      </c>
      <c r="F24" s="116" t="str">
        <f t="shared" si="4"/>
        <v/>
      </c>
      <c r="G24" s="126" t="str">
        <f>IF($A24="","",SUM(COUNTIF('Names Schedule'!$C$7:$H$7,$B24),COUNTIF('Names Schedule'!$C$8:$H$8,$B24),COUNTIF('Names Schedule'!$C$10:$H$10,$B24),COUNTIF('Names Schedule'!$C$11:$H$11,$B24),COUNTIF('Names Schedule'!$C$12:$H$12,$B24),COUNTIF('Names Schedule'!$C$14:$H$14,$B24),COUNTIF('Names Schedule'!$C$15:$H$15,$B24)))</f>
        <v/>
      </c>
      <c r="H24" s="126" t="str">
        <f>IF($A24="","",SUM(COUNTIF('Names Schedule'!$C$20:$H$20,$B24),COUNTIF('Names Schedule'!$C$21:$H$21,$B24),COUNTIF('Names Schedule'!$C$23:$H$23,$B24),COUNTIF('Names Schedule'!$C$24:$H$24,$B24),COUNTIF('Names Schedule'!$C$25:$H$25,$B24),COUNTIF('Names Schedule'!$C$27:$H$27,$B24),COUNTIF('Names Schedule'!$C$28:$H$28,$B24)))</f>
        <v/>
      </c>
      <c r="I24" s="126" t="str">
        <f>IF($A24="","",SUM(COUNTIF('Names Schedule'!$C$33:$H$33,$B24),COUNTIF('Names Schedule'!$C$34:$H$34,$B24),COUNTIF('Names Schedule'!$C$36:$H$36,$B24),COUNTIF('Names Schedule'!$C$37:$H$37,$B24),COUNTIF('Names Schedule'!$C$38:$H$38,$B24),COUNTIF('Names Schedule'!$C$40:$H$40,$B24),COUNTIF('Names Schedule'!$C$41:$H$41,$B24)))</f>
        <v/>
      </c>
      <c r="J24" s="126" t="str">
        <f>IF($A24="","",SUM(COUNTIF('Names Schedule'!$C$46:$H$46,$B24),COUNTIF('Names Schedule'!$C$47:$H$47,$B24),COUNTIF('Names Schedule'!$C$49:$H$49,$B24),COUNTIF('Names Schedule'!$C$50:$H$50,$B24),COUNTIF('Names Schedule'!$C$51:$H$51,$B24),COUNTIF('Names Schedule'!$C$53:$H$53,$B24),COUNTIF('Names Schedule'!$C$54:$H$54,$B24)))</f>
        <v/>
      </c>
      <c r="K24" s="126" t="str">
        <f>IF($A24="","",SUM(COUNTIF('Names Schedule'!$C$59:$H$59,$B24),COUNTIF('Names Schedule'!$C$60:$H$60,$B24),COUNTIF('Names Schedule'!$C$62:$H$62,$B24),COUNTIF('Names Schedule'!$C$63:$H$63,$B24),COUNTIF('Names Schedule'!$C$64:$H$64,$B24),COUNTIF('Names Schedule'!$C$66:$H$66,$B24),COUNTIF('Names Schedule'!$C$67:$H$67,$B24)))</f>
        <v/>
      </c>
      <c r="L24" s="126" t="str">
        <f>IF($A24="","",SUM(COUNTIF('Names Schedule'!$C$72:$H$72,$B24),COUNTIF('Names Schedule'!$C$73:$H$73,$B24),COUNTIF('Names Schedule'!$C$75:$H$75,$B24),COUNTIF('Names Schedule'!$C$76:$H$76,$B24),COUNTIF('Names Schedule'!$C$77:$H$77,$B24),COUNTIF('Names Schedule'!$C$79:$H$79,$B24),COUNTIF('Names Schedule'!$C$80:$H$80,$B24)))</f>
        <v/>
      </c>
      <c r="M24" s="124" t="str">
        <f>IF($A24="","",COUNTIF('Names Schedule'!$7:$7,$B24))</f>
        <v/>
      </c>
      <c r="N24" s="125" t="str">
        <f>IF($A24="","",COUNTIF('Names Schedule'!$8:$8,$B24))</f>
        <v/>
      </c>
      <c r="O24" s="125" t="str">
        <f>IF($A24="","",COUNTIF('Names Schedule'!$10:$10,$B24))</f>
        <v/>
      </c>
      <c r="P24" s="125" t="str">
        <f>IF($A24="","",COUNTIF('Names Schedule'!$11:$11,$B24))</f>
        <v/>
      </c>
      <c r="Q24" s="125" t="str">
        <f>IF($A24="","",COUNTIF('Names Schedule'!$12:$12,$B24))</f>
        <v/>
      </c>
      <c r="R24" s="125" t="str">
        <f>IF($A24="","",COUNTIF('Names Schedule'!$14:$14,$B24))</f>
        <v/>
      </c>
      <c r="S24" s="125" t="str">
        <f>IF($A24="","",COUNTIF('Names Schedule'!$15:$15,$B24))</f>
        <v/>
      </c>
      <c r="T24" s="124" t="str">
        <f>IF($A24="","",COUNTIF('Names Schedule'!$20:$20,$B24))</f>
        <v/>
      </c>
      <c r="U24" s="125" t="str">
        <f>IF($A24="","",COUNTIF('Names Schedule'!$21:$21,$B24))</f>
        <v/>
      </c>
      <c r="V24" s="125" t="str">
        <f>IF($A24="","",COUNTIF('Names Schedule'!$23:$23,$B24))</f>
        <v/>
      </c>
      <c r="W24" s="125" t="str">
        <f>IF($A24="","",COUNTIF('Names Schedule'!$24:$24,$B24))</f>
        <v/>
      </c>
      <c r="X24" s="125" t="str">
        <f>IF($A24="","",COUNTIF('Names Schedule'!$25:$25,$B24))</f>
        <v/>
      </c>
      <c r="Y24" s="125" t="str">
        <f>IF($A24="","",COUNTIF('Names Schedule'!$27:$27,$B24))</f>
        <v/>
      </c>
      <c r="Z24" s="125" t="str">
        <f>IF($A24="","",COUNTIF('Names Schedule'!$28:$28,$B24))</f>
        <v/>
      </c>
      <c r="AA24" s="124" t="str">
        <f>IF($A24="","",COUNTIF('Names Schedule'!$33:$33,$B24))</f>
        <v/>
      </c>
      <c r="AB24" s="125" t="str">
        <f>IF($A24="","",COUNTIF('Names Schedule'!$34:$34,$B24))</f>
        <v/>
      </c>
      <c r="AC24" s="125" t="str">
        <f>IF($A24="","",COUNTIF('Names Schedule'!$36:$36,$B24))</f>
        <v/>
      </c>
      <c r="AD24" s="125" t="str">
        <f>IF($A24="","",COUNTIF('Names Schedule'!$37:$37,$B24))</f>
        <v/>
      </c>
      <c r="AE24" s="125" t="str">
        <f>IF($A24="","",COUNTIF('Names Schedule'!$38:$38,$B24))</f>
        <v/>
      </c>
      <c r="AF24" s="125" t="str">
        <f>IF($A24="","",COUNTIF('Names Schedule'!$40:$40,$B24))</f>
        <v/>
      </c>
      <c r="AG24" s="125" t="str">
        <f>IF($A24="","",COUNTIF('Names Schedule'!$41:$41,$B24))</f>
        <v/>
      </c>
      <c r="AH24" s="124" t="str">
        <f>IF($A24="","",COUNTIF('Names Schedule'!$46:$46,$B24))</f>
        <v/>
      </c>
      <c r="AI24" s="125" t="str">
        <f>IF($A24="","",COUNTIF('Names Schedule'!$47:$47,$B24))</f>
        <v/>
      </c>
      <c r="AJ24" s="125" t="str">
        <f>IF($A24="","",COUNTIF('Names Schedule'!$49:$49,$B24))</f>
        <v/>
      </c>
      <c r="AK24" s="125" t="str">
        <f>IF($A24="","",COUNTIF('Names Schedule'!$50:$50,$B24))</f>
        <v/>
      </c>
      <c r="AL24" s="125" t="str">
        <f>IF($A24="","",COUNTIF('Names Schedule'!$51:$51,$B24))</f>
        <v/>
      </c>
      <c r="AM24" s="125" t="str">
        <f>IF($A24="","",COUNTIF('Names Schedule'!$53:$53,$B24))</f>
        <v/>
      </c>
      <c r="AN24" s="125" t="str">
        <f>IF($A24="","",COUNTIF('Names Schedule'!$54:$54,$B24))</f>
        <v/>
      </c>
      <c r="AO24" s="124" t="str">
        <f>IF($A24="","",COUNTIF('Names Schedule'!$59:$59,$B24))</f>
        <v/>
      </c>
      <c r="AP24" s="125" t="str">
        <f>IF($A24="","",COUNTIF('Names Schedule'!$60:$60,$B24))</f>
        <v/>
      </c>
      <c r="AQ24" s="125" t="str">
        <f>IF($A24="","",COUNTIF('Names Schedule'!$62:$62,$B24))</f>
        <v/>
      </c>
      <c r="AR24" s="125" t="str">
        <f>IF($A24="","",COUNTIF('Names Schedule'!$63:$63,$B24))</f>
        <v/>
      </c>
      <c r="AS24" s="125" t="str">
        <f>IF($A24="","",COUNTIF('Names Schedule'!$64:$64,$B24))</f>
        <v/>
      </c>
      <c r="AT24" s="125" t="str">
        <f>IF($A24="","",COUNTIF('Names Schedule'!$66:$66,$B24))</f>
        <v/>
      </c>
      <c r="AU24" s="125" t="str">
        <f>IF($A24="","",COUNTIF('Names Schedule'!$67:$67,$B24))</f>
        <v/>
      </c>
      <c r="AV24" s="124" t="str">
        <f>IF($A24="","",COUNTIF('Names Schedule'!$72:$72,$B24))</f>
        <v/>
      </c>
      <c r="AW24" s="125" t="str">
        <f>IF($A24="","",COUNTIF('Names Schedule'!$73:$73,$B24))</f>
        <v/>
      </c>
      <c r="AX24" s="125" t="str">
        <f>IF($A24="","",COUNTIF('Names Schedule'!$75:$75,$B24))</f>
        <v/>
      </c>
      <c r="AY24" s="125" t="str">
        <f>IF($A24="","",COUNTIF('Names Schedule'!$76:$76,$B24))</f>
        <v/>
      </c>
      <c r="AZ24" s="125" t="str">
        <f>IF($A24="","",COUNTIF('Names Schedule'!$77:$77,$B24))</f>
        <v/>
      </c>
      <c r="BA24" s="125" t="str">
        <f>IF($A24="","",COUNTIF('Names Schedule'!$79:$79,$B24))</f>
        <v/>
      </c>
      <c r="BB24" s="125" t="str">
        <f>IF($A24="","",COUNTIF('Names Schedule'!$80:$80,$B24))</f>
        <v/>
      </c>
      <c r="BC24" s="115" t="str">
        <f t="shared" si="1"/>
        <v/>
      </c>
      <c r="BD24" s="115" t="str">
        <f t="shared" si="5"/>
        <v/>
      </c>
      <c r="BE24" s="119" t="str">
        <f t="shared" si="6"/>
        <v/>
      </c>
      <c r="BF24" s="126" t="str">
        <f>IF($A24="","",COUNTIF('Names Schedule'!C$7:C$117,$B24))</f>
        <v/>
      </c>
      <c r="BG24" s="126" t="str">
        <f>IF($A24="","",COUNTIF('Names Schedule'!D$7:D$117,$B24))</f>
        <v/>
      </c>
      <c r="BH24" s="126" t="str">
        <f>IF($A24="","",COUNTIF('Names Schedule'!E$7:E$117,$B24))</f>
        <v/>
      </c>
      <c r="BI24" s="126" t="str">
        <f>IF($A24="","",COUNTIF('Names Schedule'!F$7:F$117,$B24))</f>
        <v/>
      </c>
      <c r="BJ24" s="126" t="str">
        <f>IF($A24="","",COUNTIF('Names Schedule'!G$7:G$117,$B24))</f>
        <v/>
      </c>
      <c r="BK24" s="126" t="str">
        <f>IF($A24="","",COUNTIF('Names Schedule'!H$7:H$117,$B24))</f>
        <v/>
      </c>
      <c r="BL24" s="133" t="str">
        <f t="shared" si="7"/>
        <v/>
      </c>
    </row>
    <row r="25" spans="1:64" ht="12" customHeight="1">
      <c r="A25" s="115" t="str">
        <f>Matches!A24</f>
        <v>GROUP MS 2 / 1</v>
      </c>
      <c r="B25" s="115" t="str">
        <f>IF(A25="","",CONCATENATE(VLOOKUP(Matches!B24,'Group Check'!$B:$D,2,FALSE)," v ",VLOOKUP(Matches!D24,'Group Check'!$B:$D,2,FALSE)," in Group ",VLOOKUP(Matches!B24,'Group Check'!$B:$E,4,FALSE)))</f>
        <v>Jordy Jones (Norfolk Island) v Chiu Pok Man (Singapore ) in Group MS 2</v>
      </c>
      <c r="C25" s="115" t="str">
        <f t="shared" si="2"/>
        <v/>
      </c>
      <c r="D25" s="118" t="str">
        <f t="shared" si="3"/>
        <v>Tuesday 23rd April 2024</v>
      </c>
      <c r="E25" s="119" t="str">
        <f t="shared" si="0"/>
        <v>Session 7 - 6.15pm - 7:45pm</v>
      </c>
      <c r="F25" s="116">
        <f t="shared" si="4"/>
        <v>2</v>
      </c>
      <c r="G25" s="126">
        <f>IF($A25="","",SUM(COUNTIF('Names Schedule'!$C$7:$H$7,$B25),COUNTIF('Names Schedule'!$C$8:$H$8,$B25),COUNTIF('Names Schedule'!$C$10:$H$10,$B25),COUNTIF('Names Schedule'!$C$11:$H$11,$B25),COUNTIF('Names Schedule'!$C$12:$H$12,$B25),COUNTIF('Names Schedule'!$C$14:$H$14,$B25),COUNTIF('Names Schedule'!$C$15:$H$15,$B25)))</f>
        <v>0</v>
      </c>
      <c r="H25" s="126">
        <f>IF($A25="","",SUM(COUNTIF('Names Schedule'!$C$20:$H$20,$B25),COUNTIF('Names Schedule'!$C$21:$H$21,$B25),COUNTIF('Names Schedule'!$C$23:$H$23,$B25),COUNTIF('Names Schedule'!$C$24:$H$24,$B25),COUNTIF('Names Schedule'!$C$25:$H$25,$B25),COUNTIF('Names Schedule'!$C$27:$H$27,$B25),COUNTIF('Names Schedule'!$C$28:$H$28,$B25)))</f>
        <v>0</v>
      </c>
      <c r="I25" s="126">
        <f>IF($A25="","",SUM(COUNTIF('Names Schedule'!$C$33:$H$33,$B25),COUNTIF('Names Schedule'!$C$34:$H$34,$B25),COUNTIF('Names Schedule'!$C$36:$H$36,$B25),COUNTIF('Names Schedule'!$C$37:$H$37,$B25),COUNTIF('Names Schedule'!$C$38:$H$38,$B25),COUNTIF('Names Schedule'!$C$40:$H$40,$B25),COUNTIF('Names Schedule'!$C$41:$H$41,$B25)))</f>
        <v>1</v>
      </c>
      <c r="J25" s="126">
        <f>IF($A25="","",SUM(COUNTIF('Names Schedule'!$C$46:$H$46,$B25),COUNTIF('Names Schedule'!$C$47:$H$47,$B25),COUNTIF('Names Schedule'!$C$49:$H$49,$B25),COUNTIF('Names Schedule'!$C$50:$H$50,$B25),COUNTIF('Names Schedule'!$C$51:$H$51,$B25),COUNTIF('Names Schedule'!$C$53:$H$53,$B25),COUNTIF('Names Schedule'!$C$54:$H$54,$B25)))</f>
        <v>0</v>
      </c>
      <c r="K25" s="126">
        <f>IF($A25="","",SUM(COUNTIF('Names Schedule'!$C$59:$H$59,$B25),COUNTIF('Names Schedule'!$C$60:$H$60,$B25),COUNTIF('Names Schedule'!$C$62:$H$62,$B25),COUNTIF('Names Schedule'!$C$63:$H$63,$B25),COUNTIF('Names Schedule'!$C$64:$H$64,$B25),COUNTIF('Names Schedule'!$C$66:$H$66,$B25),COUNTIF('Names Schedule'!$C$67:$H$67,$B25)))</f>
        <v>0</v>
      </c>
      <c r="L25" s="126">
        <f>IF($A25="","",SUM(COUNTIF('Names Schedule'!$C$72:$H$72,$B25),COUNTIF('Names Schedule'!$C$73:$H$73,$B25),COUNTIF('Names Schedule'!$C$75:$H$75,$B25),COUNTIF('Names Schedule'!$C$76:$H$76,$B25),COUNTIF('Names Schedule'!$C$77:$H$77,$B25),COUNTIF('Names Schedule'!$C$79:$H$79,$B25),COUNTIF('Names Schedule'!$C$80:$H$80,$B25)))</f>
        <v>0</v>
      </c>
      <c r="M25" s="124">
        <f>IF($A25="","",COUNTIF('Names Schedule'!$7:$7,$B25))</f>
        <v>0</v>
      </c>
      <c r="N25" s="125">
        <f>IF($A25="","",COUNTIF('Names Schedule'!$8:$8,$B25))</f>
        <v>0</v>
      </c>
      <c r="O25" s="125">
        <f>IF($A25="","",COUNTIF('Names Schedule'!$10:$10,$B25))</f>
        <v>0</v>
      </c>
      <c r="P25" s="125">
        <f>IF($A25="","",COUNTIF('Names Schedule'!$11:$11,$B25))</f>
        <v>0</v>
      </c>
      <c r="Q25" s="125">
        <f>IF($A25="","",COUNTIF('Names Schedule'!$12:$12,$B25))</f>
        <v>0</v>
      </c>
      <c r="R25" s="125">
        <f>IF($A25="","",COUNTIF('Names Schedule'!$14:$14,$B25))</f>
        <v>0</v>
      </c>
      <c r="S25" s="125">
        <f>IF($A25="","",COUNTIF('Names Schedule'!$15:$15,$B25))</f>
        <v>0</v>
      </c>
      <c r="T25" s="124">
        <f>IF($A25="","",COUNTIF('Names Schedule'!$20:$20,$B25))</f>
        <v>0</v>
      </c>
      <c r="U25" s="125">
        <f>IF($A25="","",COUNTIF('Names Schedule'!$21:$21,$B25))</f>
        <v>0</v>
      </c>
      <c r="V25" s="125">
        <f>IF($A25="","",COUNTIF('Names Schedule'!$23:$23,$B25))</f>
        <v>0</v>
      </c>
      <c r="W25" s="125">
        <f>IF($A25="","",COUNTIF('Names Schedule'!$24:$24,$B25))</f>
        <v>0</v>
      </c>
      <c r="X25" s="125">
        <f>IF($A25="","",COUNTIF('Names Schedule'!$25:$25,$B25))</f>
        <v>0</v>
      </c>
      <c r="Y25" s="125">
        <f>IF($A25="","",COUNTIF('Names Schedule'!$27:$27,$B25))</f>
        <v>0</v>
      </c>
      <c r="Z25" s="125">
        <f>IF($A25="","",COUNTIF('Names Schedule'!$28:$28,$B25))</f>
        <v>0</v>
      </c>
      <c r="AA25" s="124">
        <f>IF($A25="","",COUNTIF('Names Schedule'!$33:$33,$B25))</f>
        <v>0</v>
      </c>
      <c r="AB25" s="125">
        <f>IF($A25="","",COUNTIF('Names Schedule'!$34:$34,$B25))</f>
        <v>0</v>
      </c>
      <c r="AC25" s="125">
        <f>IF($A25="","",COUNTIF('Names Schedule'!$36:$36,$B25))</f>
        <v>0</v>
      </c>
      <c r="AD25" s="125">
        <f>IF($A25="","",COUNTIF('Names Schedule'!$37:$37,$B25))</f>
        <v>0</v>
      </c>
      <c r="AE25" s="125">
        <f>IF($A25="","",COUNTIF('Names Schedule'!$38:$38,$B25))</f>
        <v>0</v>
      </c>
      <c r="AF25" s="125">
        <f>IF($A25="","",COUNTIF('Names Schedule'!$40:$40,$B25))</f>
        <v>0</v>
      </c>
      <c r="AG25" s="125">
        <f>IF($A25="","",COUNTIF('Names Schedule'!$41:$41,$B25))</f>
        <v>1</v>
      </c>
      <c r="AH25" s="124">
        <f>IF($A25="","",COUNTIF('Names Schedule'!$46:$46,$B25))</f>
        <v>0</v>
      </c>
      <c r="AI25" s="125">
        <f>IF($A25="","",COUNTIF('Names Schedule'!$47:$47,$B25))</f>
        <v>0</v>
      </c>
      <c r="AJ25" s="125">
        <f>IF($A25="","",COUNTIF('Names Schedule'!$49:$49,$B25))</f>
        <v>0</v>
      </c>
      <c r="AK25" s="125">
        <f>IF($A25="","",COUNTIF('Names Schedule'!$50:$50,$B25))</f>
        <v>0</v>
      </c>
      <c r="AL25" s="125">
        <f>IF($A25="","",COUNTIF('Names Schedule'!$51:$51,$B25))</f>
        <v>0</v>
      </c>
      <c r="AM25" s="125">
        <f>IF($A25="","",COUNTIF('Names Schedule'!$53:$53,$B25))</f>
        <v>0</v>
      </c>
      <c r="AN25" s="125">
        <f>IF($A25="","",COUNTIF('Names Schedule'!$54:$54,$B25))</f>
        <v>0</v>
      </c>
      <c r="AO25" s="124">
        <f>IF($A25="","",COUNTIF('Names Schedule'!$59:$59,$B25))</f>
        <v>0</v>
      </c>
      <c r="AP25" s="125">
        <f>IF($A25="","",COUNTIF('Names Schedule'!$60:$60,$B25))</f>
        <v>0</v>
      </c>
      <c r="AQ25" s="125">
        <f>IF($A25="","",COUNTIF('Names Schedule'!$62:$62,$B25))</f>
        <v>0</v>
      </c>
      <c r="AR25" s="125">
        <f>IF($A25="","",COUNTIF('Names Schedule'!$63:$63,$B25))</f>
        <v>0</v>
      </c>
      <c r="AS25" s="125">
        <f>IF($A25="","",COUNTIF('Names Schedule'!$64:$64,$B25))</f>
        <v>0</v>
      </c>
      <c r="AT25" s="125">
        <f>IF($A25="","",COUNTIF('Names Schedule'!$66:$66,$B25))</f>
        <v>0</v>
      </c>
      <c r="AU25" s="125">
        <f>IF($A25="","",COUNTIF('Names Schedule'!$67:$67,$B25))</f>
        <v>0</v>
      </c>
      <c r="AV25" s="124">
        <f>IF($A25="","",COUNTIF('Names Schedule'!$72:$72,$B25))</f>
        <v>0</v>
      </c>
      <c r="AW25" s="125">
        <f>IF($A25="","",COUNTIF('Names Schedule'!$73:$73,$B25))</f>
        <v>0</v>
      </c>
      <c r="AX25" s="125">
        <f>IF($A25="","",COUNTIF('Names Schedule'!$75:$75,$B25))</f>
        <v>0</v>
      </c>
      <c r="AY25" s="125">
        <f>IF($A25="","",COUNTIF('Names Schedule'!$76:$76,$B25))</f>
        <v>0</v>
      </c>
      <c r="AZ25" s="125">
        <f>IF($A25="","",COUNTIF('Names Schedule'!$77:$77,$B25))</f>
        <v>0</v>
      </c>
      <c r="BA25" s="125">
        <f>IF($A25="","",COUNTIF('Names Schedule'!$79:$79,$B25))</f>
        <v>0</v>
      </c>
      <c r="BB25" s="125">
        <f>IF($A25="","",COUNTIF('Names Schedule'!$80:$80,$B25))</f>
        <v>0</v>
      </c>
      <c r="BC25" s="115">
        <f t="shared" si="1"/>
        <v>21</v>
      </c>
      <c r="BD25" s="115">
        <f t="shared" si="5"/>
        <v>7</v>
      </c>
      <c r="BE25" s="119" t="str">
        <f t="shared" si="6"/>
        <v>Session 7 - 6.15pm - 7:45pm</v>
      </c>
      <c r="BF25" s="126">
        <f>IF($A25="","",COUNTIF('Names Schedule'!C$7:C$117,$B25))</f>
        <v>0</v>
      </c>
      <c r="BG25" s="126">
        <f>IF($A25="","",COUNTIF('Names Schedule'!D$7:D$117,$B25))</f>
        <v>1</v>
      </c>
      <c r="BH25" s="126">
        <f>IF($A25="","",COUNTIF('Names Schedule'!E$7:E$117,$B25))</f>
        <v>0</v>
      </c>
      <c r="BI25" s="126">
        <f>IF($A25="","",COUNTIF('Names Schedule'!F$7:F$117,$B25))</f>
        <v>0</v>
      </c>
      <c r="BJ25" s="126">
        <f>IF($A25="","",COUNTIF('Names Schedule'!G$7:G$117,$B25))</f>
        <v>0</v>
      </c>
      <c r="BK25" s="126">
        <f>IF($A25="","",COUNTIF('Names Schedule'!H$7:H$117,$B25))</f>
        <v>0</v>
      </c>
      <c r="BL25" s="133">
        <f t="shared" si="7"/>
        <v>2</v>
      </c>
    </row>
    <row r="26" spans="1:64" ht="12" customHeight="1">
      <c r="A26" s="115" t="str">
        <f>Matches!A25</f>
        <v>GROUP MS 2 / 2</v>
      </c>
      <c r="B26" s="115" t="str">
        <f>IF(A26="","",CONCATENATE(VLOOKUP(Matches!B25,'Group Check'!$B:$D,2,FALSE)," v ",VLOOKUP(Matches!D25,'Group Check'!$B:$D,2,FALSE)," in Group ",VLOOKUP(Matches!B25,'Group Check'!$B:$E,4,FALSE)))</f>
        <v>Peter Ellul (Malta) v Jordy Jones (Norfolk Island) in Group MS 2</v>
      </c>
      <c r="C26" s="115" t="str">
        <f t="shared" si="2"/>
        <v/>
      </c>
      <c r="D26" s="118" t="str">
        <f t="shared" si="3"/>
        <v>Thursday 25th April 2024</v>
      </c>
      <c r="E26" s="119" t="str">
        <f t="shared" si="0"/>
        <v>Session 6 - 4:45pm - 6.15pm</v>
      </c>
      <c r="F26" s="116">
        <f t="shared" si="4"/>
        <v>4</v>
      </c>
      <c r="G26" s="126">
        <f>IF($A26="","",SUM(COUNTIF('Names Schedule'!$C$7:$H$7,$B26),COUNTIF('Names Schedule'!$C$8:$H$8,$B26),COUNTIF('Names Schedule'!$C$10:$H$10,$B26),COUNTIF('Names Schedule'!$C$11:$H$11,$B26),COUNTIF('Names Schedule'!$C$12:$H$12,$B26),COUNTIF('Names Schedule'!$C$14:$H$14,$B26),COUNTIF('Names Schedule'!$C$15:$H$15,$B26)))</f>
        <v>0</v>
      </c>
      <c r="H26" s="126">
        <f>IF($A26="","",SUM(COUNTIF('Names Schedule'!$C$20:$H$20,$B26),COUNTIF('Names Schedule'!$C$21:$H$21,$B26),COUNTIF('Names Schedule'!$C$23:$H$23,$B26),COUNTIF('Names Schedule'!$C$24:$H$24,$B26),COUNTIF('Names Schedule'!$C$25:$H$25,$B26),COUNTIF('Names Schedule'!$C$27:$H$27,$B26),COUNTIF('Names Schedule'!$C$28:$H$28,$B26)))</f>
        <v>0</v>
      </c>
      <c r="I26" s="126">
        <f>IF($A26="","",SUM(COUNTIF('Names Schedule'!$C$33:$H$33,$B26),COUNTIF('Names Schedule'!$C$34:$H$34,$B26),COUNTIF('Names Schedule'!$C$36:$H$36,$B26),COUNTIF('Names Schedule'!$C$37:$H$37,$B26),COUNTIF('Names Schedule'!$C$38:$H$38,$B26),COUNTIF('Names Schedule'!$C$40:$H$40,$B26),COUNTIF('Names Schedule'!$C$41:$H$41,$B26)))</f>
        <v>0</v>
      </c>
      <c r="J26" s="126">
        <f>IF($A26="","",SUM(COUNTIF('Names Schedule'!$C$46:$H$46,$B26),COUNTIF('Names Schedule'!$C$47:$H$47,$B26),COUNTIF('Names Schedule'!$C$49:$H$49,$B26),COUNTIF('Names Schedule'!$C$50:$H$50,$B26),COUNTIF('Names Schedule'!$C$51:$H$51,$B26),COUNTIF('Names Schedule'!$C$53:$H$53,$B26),COUNTIF('Names Schedule'!$C$54:$H$54,$B26)))</f>
        <v>0</v>
      </c>
      <c r="K26" s="126">
        <f>IF($A26="","",SUM(COUNTIF('Names Schedule'!$C$59:$H$59,$B26),COUNTIF('Names Schedule'!$C$60:$H$60,$B26),COUNTIF('Names Schedule'!$C$62:$H$62,$B26),COUNTIF('Names Schedule'!$C$63:$H$63,$B26),COUNTIF('Names Schedule'!$C$64:$H$64,$B26),COUNTIF('Names Schedule'!$C$66:$H$66,$B26),COUNTIF('Names Schedule'!$C$67:$H$67,$B26)))</f>
        <v>1</v>
      </c>
      <c r="L26" s="126">
        <f>IF($A26="","",SUM(COUNTIF('Names Schedule'!$C$72:$H$72,$B26),COUNTIF('Names Schedule'!$C$73:$H$73,$B26),COUNTIF('Names Schedule'!$C$75:$H$75,$B26),COUNTIF('Names Schedule'!$C$76:$H$76,$B26),COUNTIF('Names Schedule'!$C$77:$H$77,$B26),COUNTIF('Names Schedule'!$C$79:$H$79,$B26),COUNTIF('Names Schedule'!$C$80:$H$80,$B26)))</f>
        <v>0</v>
      </c>
      <c r="M26" s="124">
        <f>IF($A26="","",COUNTIF('Names Schedule'!$7:$7,$B26))</f>
        <v>0</v>
      </c>
      <c r="N26" s="125">
        <f>IF($A26="","",COUNTIF('Names Schedule'!$8:$8,$B26))</f>
        <v>0</v>
      </c>
      <c r="O26" s="125">
        <f>IF($A26="","",COUNTIF('Names Schedule'!$10:$10,$B26))</f>
        <v>0</v>
      </c>
      <c r="P26" s="125">
        <f>IF($A26="","",COUNTIF('Names Schedule'!$11:$11,$B26))</f>
        <v>0</v>
      </c>
      <c r="Q26" s="125">
        <f>IF($A26="","",COUNTIF('Names Schedule'!$12:$12,$B26))</f>
        <v>0</v>
      </c>
      <c r="R26" s="125">
        <f>IF($A26="","",COUNTIF('Names Schedule'!$14:$14,$B26))</f>
        <v>0</v>
      </c>
      <c r="S26" s="125">
        <f>IF($A26="","",COUNTIF('Names Schedule'!$15:$15,$B26))</f>
        <v>0</v>
      </c>
      <c r="T26" s="124">
        <f>IF($A26="","",COUNTIF('Names Schedule'!$20:$20,$B26))</f>
        <v>0</v>
      </c>
      <c r="U26" s="125">
        <f>IF($A26="","",COUNTIF('Names Schedule'!$21:$21,$B26))</f>
        <v>0</v>
      </c>
      <c r="V26" s="125">
        <f>IF($A26="","",COUNTIF('Names Schedule'!$23:$23,$B26))</f>
        <v>0</v>
      </c>
      <c r="W26" s="125">
        <f>IF($A26="","",COUNTIF('Names Schedule'!$24:$24,$B26))</f>
        <v>0</v>
      </c>
      <c r="X26" s="125">
        <f>IF($A26="","",COUNTIF('Names Schedule'!$25:$25,$B26))</f>
        <v>0</v>
      </c>
      <c r="Y26" s="125">
        <f>IF($A26="","",COUNTIF('Names Schedule'!$27:$27,$B26))</f>
        <v>0</v>
      </c>
      <c r="Z26" s="125">
        <f>IF($A26="","",COUNTIF('Names Schedule'!$28:$28,$B26))</f>
        <v>0</v>
      </c>
      <c r="AA26" s="124">
        <f>IF($A26="","",COUNTIF('Names Schedule'!$33:$33,$B26))</f>
        <v>0</v>
      </c>
      <c r="AB26" s="125">
        <f>IF($A26="","",COUNTIF('Names Schedule'!$34:$34,$B26))</f>
        <v>0</v>
      </c>
      <c r="AC26" s="125">
        <f>IF($A26="","",COUNTIF('Names Schedule'!$36:$36,$B26))</f>
        <v>0</v>
      </c>
      <c r="AD26" s="125">
        <f>IF($A26="","",COUNTIF('Names Schedule'!$37:$37,$B26))</f>
        <v>0</v>
      </c>
      <c r="AE26" s="125">
        <f>IF($A26="","",COUNTIF('Names Schedule'!$38:$38,$B26))</f>
        <v>0</v>
      </c>
      <c r="AF26" s="125">
        <f>IF($A26="","",COUNTIF('Names Schedule'!$40:$40,$B26))</f>
        <v>0</v>
      </c>
      <c r="AG26" s="125">
        <f>IF($A26="","",COUNTIF('Names Schedule'!$41:$41,$B26))</f>
        <v>0</v>
      </c>
      <c r="AH26" s="124">
        <f>IF($A26="","",COUNTIF('Names Schedule'!$46:$46,$B26))</f>
        <v>0</v>
      </c>
      <c r="AI26" s="125">
        <f>IF($A26="","",COUNTIF('Names Schedule'!$47:$47,$B26))</f>
        <v>0</v>
      </c>
      <c r="AJ26" s="125">
        <f>IF($A26="","",COUNTIF('Names Schedule'!$49:$49,$B26))</f>
        <v>0</v>
      </c>
      <c r="AK26" s="125">
        <f>IF($A26="","",COUNTIF('Names Schedule'!$50:$50,$B26))</f>
        <v>0</v>
      </c>
      <c r="AL26" s="125">
        <f>IF($A26="","",COUNTIF('Names Schedule'!$51:$51,$B26))</f>
        <v>0</v>
      </c>
      <c r="AM26" s="125">
        <f>IF($A26="","",COUNTIF('Names Schedule'!$53:$53,$B26))</f>
        <v>0</v>
      </c>
      <c r="AN26" s="125">
        <f>IF($A26="","",COUNTIF('Names Schedule'!$54:$54,$B26))</f>
        <v>0</v>
      </c>
      <c r="AO26" s="124">
        <f>IF($A26="","",COUNTIF('Names Schedule'!$59:$59,$B26))</f>
        <v>0</v>
      </c>
      <c r="AP26" s="125">
        <f>IF($A26="","",COUNTIF('Names Schedule'!$60:$60,$B26))</f>
        <v>0</v>
      </c>
      <c r="AQ26" s="125">
        <f>IF($A26="","",COUNTIF('Names Schedule'!$62:$62,$B26))</f>
        <v>0</v>
      </c>
      <c r="AR26" s="125">
        <f>IF($A26="","",COUNTIF('Names Schedule'!$63:$63,$B26))</f>
        <v>0</v>
      </c>
      <c r="AS26" s="125">
        <f>IF($A26="","",COUNTIF('Names Schedule'!$64:$64,$B26))</f>
        <v>0</v>
      </c>
      <c r="AT26" s="125">
        <f>IF($A26="","",COUNTIF('Names Schedule'!$66:$66,$B26))</f>
        <v>1</v>
      </c>
      <c r="AU26" s="125">
        <f>IF($A26="","",COUNTIF('Names Schedule'!$67:$67,$B26))</f>
        <v>0</v>
      </c>
      <c r="AV26" s="124">
        <f>IF($A26="","",COUNTIF('Names Schedule'!$72:$72,$B26))</f>
        <v>0</v>
      </c>
      <c r="AW26" s="125">
        <f>IF($A26="","",COUNTIF('Names Schedule'!$73:$73,$B26))</f>
        <v>0</v>
      </c>
      <c r="AX26" s="125">
        <f>IF($A26="","",COUNTIF('Names Schedule'!$75:$75,$B26))</f>
        <v>0</v>
      </c>
      <c r="AY26" s="125">
        <f>IF($A26="","",COUNTIF('Names Schedule'!$76:$76,$B26))</f>
        <v>0</v>
      </c>
      <c r="AZ26" s="125">
        <f>IF($A26="","",COUNTIF('Names Schedule'!$77:$77,$B26))</f>
        <v>0</v>
      </c>
      <c r="BA26" s="125">
        <f>IF($A26="","",COUNTIF('Names Schedule'!$79:$79,$B26))</f>
        <v>0</v>
      </c>
      <c r="BB26" s="125">
        <f>IF($A26="","",COUNTIF('Names Schedule'!$80:$80,$B26))</f>
        <v>0</v>
      </c>
      <c r="BC26" s="115">
        <f t="shared" si="1"/>
        <v>34</v>
      </c>
      <c r="BD26" s="115">
        <f t="shared" si="5"/>
        <v>6</v>
      </c>
      <c r="BE26" s="119" t="str">
        <f t="shared" si="6"/>
        <v>Session 6 - 4:45pm - 6.15pm</v>
      </c>
      <c r="BF26" s="126">
        <f>IF($A26="","",COUNTIF('Names Schedule'!C$7:C$117,$B26))</f>
        <v>0</v>
      </c>
      <c r="BG26" s="126">
        <f>IF($A26="","",COUNTIF('Names Schedule'!D$7:D$117,$B26))</f>
        <v>0</v>
      </c>
      <c r="BH26" s="126">
        <f>IF($A26="","",COUNTIF('Names Schedule'!E$7:E$117,$B26))</f>
        <v>0</v>
      </c>
      <c r="BI26" s="126">
        <f>IF($A26="","",COUNTIF('Names Schedule'!F$7:F$117,$B26))</f>
        <v>1</v>
      </c>
      <c r="BJ26" s="126">
        <f>IF($A26="","",COUNTIF('Names Schedule'!G$7:G$117,$B26))</f>
        <v>0</v>
      </c>
      <c r="BK26" s="126">
        <f>IF($A26="","",COUNTIF('Names Schedule'!H$7:H$117,$B26))</f>
        <v>0</v>
      </c>
      <c r="BL26" s="133">
        <f t="shared" si="7"/>
        <v>4</v>
      </c>
    </row>
    <row r="27" spans="1:64" ht="12" customHeight="1">
      <c r="A27" s="115" t="str">
        <f>Matches!A26</f>
        <v>GROUP MS 2 / 3</v>
      </c>
      <c r="B27" s="115" t="str">
        <f>IF(A27="","",CONCATENATE(VLOOKUP(Matches!B26,'Group Check'!$B:$D,2,FALSE)," v ",VLOOKUP(Matches!D26,'Group Check'!$B:$D,2,FALSE)," in Group ",VLOOKUP(Matches!B26,'Group Check'!$B:$E,4,FALSE)))</f>
        <v>Jordy Jones (Norfolk Island) v Derek Boswell (Jersey) in Group MS 2</v>
      </c>
      <c r="C27" s="115" t="str">
        <f t="shared" si="2"/>
        <v/>
      </c>
      <c r="D27" s="118" t="str">
        <f t="shared" si="3"/>
        <v>Wednesday 24th April 2024</v>
      </c>
      <c r="E27" s="119" t="str">
        <f t="shared" si="0"/>
        <v>Session 4 - 1:45pm- 3.15pm</v>
      </c>
      <c r="F27" s="116">
        <f t="shared" si="4"/>
        <v>2</v>
      </c>
      <c r="G27" s="126">
        <f>IF($A27="","",SUM(COUNTIF('Names Schedule'!$C$7:$H$7,$B27),COUNTIF('Names Schedule'!$C$8:$H$8,$B27),COUNTIF('Names Schedule'!$C$10:$H$10,$B27),COUNTIF('Names Schedule'!$C$11:$H$11,$B27),COUNTIF('Names Schedule'!$C$12:$H$12,$B27),COUNTIF('Names Schedule'!$C$14:$H$14,$B27),COUNTIF('Names Schedule'!$C$15:$H$15,$B27)))</f>
        <v>0</v>
      </c>
      <c r="H27" s="126">
        <f>IF($A27="","",SUM(COUNTIF('Names Schedule'!$C$20:$H$20,$B27),COUNTIF('Names Schedule'!$C$21:$H$21,$B27),COUNTIF('Names Schedule'!$C$23:$H$23,$B27),COUNTIF('Names Schedule'!$C$24:$H$24,$B27),COUNTIF('Names Schedule'!$C$25:$H$25,$B27),COUNTIF('Names Schedule'!$C$27:$H$27,$B27),COUNTIF('Names Schedule'!$C$28:$H$28,$B27)))</f>
        <v>0</v>
      </c>
      <c r="I27" s="126">
        <f>IF($A27="","",SUM(COUNTIF('Names Schedule'!$C$33:$H$33,$B27),COUNTIF('Names Schedule'!$C$34:$H$34,$B27),COUNTIF('Names Schedule'!$C$36:$H$36,$B27),COUNTIF('Names Schedule'!$C$37:$H$37,$B27),COUNTIF('Names Schedule'!$C$38:$H$38,$B27),COUNTIF('Names Schedule'!$C$40:$H$40,$B27),COUNTIF('Names Schedule'!$C$41:$H$41,$B27)))</f>
        <v>0</v>
      </c>
      <c r="J27" s="126">
        <f>IF($A27="","",SUM(COUNTIF('Names Schedule'!$C$46:$H$46,$B27),COUNTIF('Names Schedule'!$C$47:$H$47,$B27),COUNTIF('Names Schedule'!$C$49:$H$49,$B27),COUNTIF('Names Schedule'!$C$50:$H$50,$B27),COUNTIF('Names Schedule'!$C$51:$H$51,$B27),COUNTIF('Names Schedule'!$C$53:$H$53,$B27),COUNTIF('Names Schedule'!$C$54:$H$54,$B27)))</f>
        <v>1</v>
      </c>
      <c r="K27" s="126">
        <f>IF($A27="","",SUM(COUNTIF('Names Schedule'!$C$59:$H$59,$B27),COUNTIF('Names Schedule'!$C$60:$H$60,$B27),COUNTIF('Names Schedule'!$C$62:$H$62,$B27),COUNTIF('Names Schedule'!$C$63:$H$63,$B27),COUNTIF('Names Schedule'!$C$64:$H$64,$B27),COUNTIF('Names Schedule'!$C$66:$H$66,$B27),COUNTIF('Names Schedule'!$C$67:$H$67,$B27)))</f>
        <v>0</v>
      </c>
      <c r="L27" s="126">
        <f>IF($A27="","",SUM(COUNTIF('Names Schedule'!$C$72:$H$72,$B27),COUNTIF('Names Schedule'!$C$73:$H$73,$B27),COUNTIF('Names Schedule'!$C$75:$H$75,$B27),COUNTIF('Names Schedule'!$C$76:$H$76,$B27),COUNTIF('Names Schedule'!$C$77:$H$77,$B27),COUNTIF('Names Schedule'!$C$79:$H$79,$B27),COUNTIF('Names Schedule'!$C$80:$H$80,$B27)))</f>
        <v>0</v>
      </c>
      <c r="M27" s="124">
        <f>IF($A27="","",COUNTIF('Names Schedule'!$7:$7,$B27))</f>
        <v>0</v>
      </c>
      <c r="N27" s="125">
        <f>IF($A27="","",COUNTIF('Names Schedule'!$8:$8,$B27))</f>
        <v>0</v>
      </c>
      <c r="O27" s="125">
        <f>IF($A27="","",COUNTIF('Names Schedule'!$10:$10,$B27))</f>
        <v>0</v>
      </c>
      <c r="P27" s="125">
        <f>IF($A27="","",COUNTIF('Names Schedule'!$11:$11,$B27))</f>
        <v>0</v>
      </c>
      <c r="Q27" s="125">
        <f>IF($A27="","",COUNTIF('Names Schedule'!$12:$12,$B27))</f>
        <v>0</v>
      </c>
      <c r="R27" s="125">
        <f>IF($A27="","",COUNTIF('Names Schedule'!$14:$14,$B27))</f>
        <v>0</v>
      </c>
      <c r="S27" s="125">
        <f>IF($A27="","",COUNTIF('Names Schedule'!$15:$15,$B27))</f>
        <v>0</v>
      </c>
      <c r="T27" s="124">
        <f>IF($A27="","",COUNTIF('Names Schedule'!$20:$20,$B27))</f>
        <v>0</v>
      </c>
      <c r="U27" s="125">
        <f>IF($A27="","",COUNTIF('Names Schedule'!$21:$21,$B27))</f>
        <v>0</v>
      </c>
      <c r="V27" s="125">
        <f>IF($A27="","",COUNTIF('Names Schedule'!$23:$23,$B27))</f>
        <v>0</v>
      </c>
      <c r="W27" s="125">
        <f>IF($A27="","",COUNTIF('Names Schedule'!$24:$24,$B27))</f>
        <v>0</v>
      </c>
      <c r="X27" s="125">
        <f>IF($A27="","",COUNTIF('Names Schedule'!$25:$25,$B27))</f>
        <v>0</v>
      </c>
      <c r="Y27" s="125">
        <f>IF($A27="","",COUNTIF('Names Schedule'!$27:$27,$B27))</f>
        <v>0</v>
      </c>
      <c r="Z27" s="125">
        <f>IF($A27="","",COUNTIF('Names Schedule'!$28:$28,$B27))</f>
        <v>0</v>
      </c>
      <c r="AA27" s="124">
        <f>IF($A27="","",COUNTIF('Names Schedule'!$33:$33,$B27))</f>
        <v>0</v>
      </c>
      <c r="AB27" s="125">
        <f>IF($A27="","",COUNTIF('Names Schedule'!$34:$34,$B27))</f>
        <v>0</v>
      </c>
      <c r="AC27" s="125">
        <f>IF($A27="","",COUNTIF('Names Schedule'!$36:$36,$B27))</f>
        <v>0</v>
      </c>
      <c r="AD27" s="125">
        <f>IF($A27="","",COUNTIF('Names Schedule'!$37:$37,$B27))</f>
        <v>0</v>
      </c>
      <c r="AE27" s="125">
        <f>IF($A27="","",COUNTIF('Names Schedule'!$38:$38,$B27))</f>
        <v>0</v>
      </c>
      <c r="AF27" s="125">
        <f>IF($A27="","",COUNTIF('Names Schedule'!$40:$40,$B27))</f>
        <v>0</v>
      </c>
      <c r="AG27" s="125">
        <f>IF($A27="","",COUNTIF('Names Schedule'!$41:$41,$B27))</f>
        <v>0</v>
      </c>
      <c r="AH27" s="124">
        <f>IF($A27="","",COUNTIF('Names Schedule'!$46:$46,$B27))</f>
        <v>0</v>
      </c>
      <c r="AI27" s="125">
        <f>IF($A27="","",COUNTIF('Names Schedule'!$47:$47,$B27))</f>
        <v>0</v>
      </c>
      <c r="AJ27" s="125">
        <f>IF($A27="","",COUNTIF('Names Schedule'!$49:$49,$B27))</f>
        <v>0</v>
      </c>
      <c r="AK27" s="125">
        <f>IF($A27="","",COUNTIF('Names Schedule'!$50:$50,$B27))</f>
        <v>1</v>
      </c>
      <c r="AL27" s="125">
        <f>IF($A27="","",COUNTIF('Names Schedule'!$51:$51,$B27))</f>
        <v>0</v>
      </c>
      <c r="AM27" s="125">
        <f>IF($A27="","",COUNTIF('Names Schedule'!$53:$53,$B27))</f>
        <v>0</v>
      </c>
      <c r="AN27" s="125">
        <f>IF($A27="","",COUNTIF('Names Schedule'!$54:$54,$B27))</f>
        <v>0</v>
      </c>
      <c r="AO27" s="124">
        <f>IF($A27="","",COUNTIF('Names Schedule'!$59:$59,$B27))</f>
        <v>0</v>
      </c>
      <c r="AP27" s="125">
        <f>IF($A27="","",COUNTIF('Names Schedule'!$60:$60,$B27))</f>
        <v>0</v>
      </c>
      <c r="AQ27" s="125">
        <f>IF($A27="","",COUNTIF('Names Schedule'!$62:$62,$B27))</f>
        <v>0</v>
      </c>
      <c r="AR27" s="125">
        <f>IF($A27="","",COUNTIF('Names Schedule'!$63:$63,$B27))</f>
        <v>0</v>
      </c>
      <c r="AS27" s="125">
        <f>IF($A27="","",COUNTIF('Names Schedule'!$64:$64,$B27))</f>
        <v>0</v>
      </c>
      <c r="AT27" s="125">
        <f>IF($A27="","",COUNTIF('Names Schedule'!$66:$66,$B27))</f>
        <v>0</v>
      </c>
      <c r="AU27" s="125">
        <f>IF($A27="","",COUNTIF('Names Schedule'!$67:$67,$B27))</f>
        <v>0</v>
      </c>
      <c r="AV27" s="124">
        <f>IF($A27="","",COUNTIF('Names Schedule'!$72:$72,$B27))</f>
        <v>0</v>
      </c>
      <c r="AW27" s="125">
        <f>IF($A27="","",COUNTIF('Names Schedule'!$73:$73,$B27))</f>
        <v>0</v>
      </c>
      <c r="AX27" s="125">
        <f>IF($A27="","",COUNTIF('Names Schedule'!$75:$75,$B27))</f>
        <v>0</v>
      </c>
      <c r="AY27" s="125">
        <f>IF($A27="","",COUNTIF('Names Schedule'!$76:$76,$B27))</f>
        <v>0</v>
      </c>
      <c r="AZ27" s="125">
        <f>IF($A27="","",COUNTIF('Names Schedule'!$77:$77,$B27))</f>
        <v>0</v>
      </c>
      <c r="BA27" s="125">
        <f>IF($A27="","",COUNTIF('Names Schedule'!$79:$79,$B27))</f>
        <v>0</v>
      </c>
      <c r="BB27" s="125">
        <f>IF($A27="","",COUNTIF('Names Schedule'!$80:$80,$B27))</f>
        <v>0</v>
      </c>
      <c r="BC27" s="115">
        <f t="shared" si="1"/>
        <v>25</v>
      </c>
      <c r="BD27" s="115">
        <f t="shared" si="5"/>
        <v>4</v>
      </c>
      <c r="BE27" s="119" t="str">
        <f t="shared" si="6"/>
        <v>Session 4 - 1:45pm- 3.15pm</v>
      </c>
      <c r="BF27" s="126">
        <f>IF($A27="","",COUNTIF('Names Schedule'!C$7:C$117,$B27))</f>
        <v>0</v>
      </c>
      <c r="BG27" s="126">
        <f>IF($A27="","",COUNTIF('Names Schedule'!D$7:D$117,$B27))</f>
        <v>1</v>
      </c>
      <c r="BH27" s="126">
        <f>IF($A27="","",COUNTIF('Names Schedule'!E$7:E$117,$B27))</f>
        <v>0</v>
      </c>
      <c r="BI27" s="126">
        <f>IF($A27="","",COUNTIF('Names Schedule'!F$7:F$117,$B27))</f>
        <v>0</v>
      </c>
      <c r="BJ27" s="126">
        <f>IF($A27="","",COUNTIF('Names Schedule'!G$7:G$117,$B27))</f>
        <v>0</v>
      </c>
      <c r="BK27" s="126">
        <f>IF($A27="","",COUNTIF('Names Schedule'!H$7:H$117,$B27))</f>
        <v>0</v>
      </c>
      <c r="BL27" s="133">
        <f t="shared" si="7"/>
        <v>2</v>
      </c>
    </row>
    <row r="28" spans="1:64" ht="12" customHeight="1">
      <c r="A28" s="115" t="str">
        <f>Matches!A27</f>
        <v>GROUP MS 2 / 4</v>
      </c>
      <c r="B28" s="115" t="str">
        <f>IF(A28="","",CONCATENATE(VLOOKUP(Matches!B27,'Group Check'!$B:$D,2,FALSE)," v ",VLOOKUP(Matches!D27,'Group Check'!$B:$D,2,FALSE)," in Group ",VLOOKUP(Matches!B27,'Group Check'!$B:$E,4,FALSE)))</f>
        <v>Jordy Jones (Norfolk Island) v Peter Bonsor (Spain) in Group MS 2</v>
      </c>
      <c r="C28" s="115" t="str">
        <f t="shared" si="2"/>
        <v/>
      </c>
      <c r="D28" s="118" t="str">
        <f t="shared" si="3"/>
        <v>Sunday 21st April 2024</v>
      </c>
      <c r="E28" s="119" t="str">
        <f t="shared" si="0"/>
        <v>Session 4 - 1:45pm- 3.15pm</v>
      </c>
      <c r="F28" s="116">
        <f t="shared" si="4"/>
        <v>4</v>
      </c>
      <c r="G28" s="126">
        <f>IF($A28="","",SUM(COUNTIF('Names Schedule'!$C$7:$H$7,$B28),COUNTIF('Names Schedule'!$C$8:$H$8,$B28),COUNTIF('Names Schedule'!$C$10:$H$10,$B28),COUNTIF('Names Schedule'!$C$11:$H$11,$B28),COUNTIF('Names Schedule'!$C$12:$H$12,$B28),COUNTIF('Names Schedule'!$C$14:$H$14,$B28),COUNTIF('Names Schedule'!$C$15:$H$15,$B28)))</f>
        <v>1</v>
      </c>
      <c r="H28" s="126">
        <f>IF($A28="","",SUM(COUNTIF('Names Schedule'!$C$20:$H$20,$B28),COUNTIF('Names Schedule'!$C$21:$H$21,$B28),COUNTIF('Names Schedule'!$C$23:$H$23,$B28),COUNTIF('Names Schedule'!$C$24:$H$24,$B28),COUNTIF('Names Schedule'!$C$25:$H$25,$B28),COUNTIF('Names Schedule'!$C$27:$H$27,$B28),COUNTIF('Names Schedule'!$C$28:$H$28,$B28)))</f>
        <v>0</v>
      </c>
      <c r="I28" s="126">
        <f>IF($A28="","",SUM(COUNTIF('Names Schedule'!$C$33:$H$33,$B28),COUNTIF('Names Schedule'!$C$34:$H$34,$B28),COUNTIF('Names Schedule'!$C$36:$H$36,$B28),COUNTIF('Names Schedule'!$C$37:$H$37,$B28),COUNTIF('Names Schedule'!$C$38:$H$38,$B28),COUNTIF('Names Schedule'!$C$40:$H$40,$B28),COUNTIF('Names Schedule'!$C$41:$H$41,$B28)))</f>
        <v>0</v>
      </c>
      <c r="J28" s="126">
        <f>IF($A28="","",SUM(COUNTIF('Names Schedule'!$C$46:$H$46,$B28),COUNTIF('Names Schedule'!$C$47:$H$47,$B28),COUNTIF('Names Schedule'!$C$49:$H$49,$B28),COUNTIF('Names Schedule'!$C$50:$H$50,$B28),COUNTIF('Names Schedule'!$C$51:$H$51,$B28),COUNTIF('Names Schedule'!$C$53:$H$53,$B28),COUNTIF('Names Schedule'!$C$54:$H$54,$B28)))</f>
        <v>0</v>
      </c>
      <c r="K28" s="126">
        <f>IF($A28="","",SUM(COUNTIF('Names Schedule'!$C$59:$H$59,$B28),COUNTIF('Names Schedule'!$C$60:$H$60,$B28),COUNTIF('Names Schedule'!$C$62:$H$62,$B28),COUNTIF('Names Schedule'!$C$63:$H$63,$B28),COUNTIF('Names Schedule'!$C$64:$H$64,$B28),COUNTIF('Names Schedule'!$C$66:$H$66,$B28),COUNTIF('Names Schedule'!$C$67:$H$67,$B28)))</f>
        <v>0</v>
      </c>
      <c r="L28" s="126">
        <f>IF($A28="","",SUM(COUNTIF('Names Schedule'!$C$72:$H$72,$B28),COUNTIF('Names Schedule'!$C$73:$H$73,$B28),COUNTIF('Names Schedule'!$C$75:$H$75,$B28),COUNTIF('Names Schedule'!$C$76:$H$76,$B28),COUNTIF('Names Schedule'!$C$77:$H$77,$B28),COUNTIF('Names Schedule'!$C$79:$H$79,$B28),COUNTIF('Names Schedule'!$C$80:$H$80,$B28)))</f>
        <v>0</v>
      </c>
      <c r="M28" s="124">
        <f>IF($A28="","",COUNTIF('Names Schedule'!$7:$7,$B28))</f>
        <v>0</v>
      </c>
      <c r="N28" s="125">
        <f>IF($A28="","",COUNTIF('Names Schedule'!$8:$8,$B28))</f>
        <v>0</v>
      </c>
      <c r="O28" s="125">
        <f>IF($A28="","",COUNTIF('Names Schedule'!$10:$10,$B28))</f>
        <v>0</v>
      </c>
      <c r="P28" s="125">
        <f>IF($A28="","",COUNTIF('Names Schedule'!$11:$11,$B28))</f>
        <v>1</v>
      </c>
      <c r="Q28" s="125">
        <f>IF($A28="","",COUNTIF('Names Schedule'!$12:$12,$B28))</f>
        <v>0</v>
      </c>
      <c r="R28" s="125">
        <f>IF($A28="","",COUNTIF('Names Schedule'!$14:$14,$B28))</f>
        <v>0</v>
      </c>
      <c r="S28" s="125">
        <f>IF($A28="","",COUNTIF('Names Schedule'!$15:$15,$B28))</f>
        <v>0</v>
      </c>
      <c r="T28" s="124">
        <f>IF($A28="","",COUNTIF('Names Schedule'!$20:$20,$B28))</f>
        <v>0</v>
      </c>
      <c r="U28" s="125">
        <f>IF($A28="","",COUNTIF('Names Schedule'!$21:$21,$B28))</f>
        <v>0</v>
      </c>
      <c r="V28" s="125">
        <f>IF($A28="","",COUNTIF('Names Schedule'!$23:$23,$B28))</f>
        <v>0</v>
      </c>
      <c r="W28" s="125">
        <f>IF($A28="","",COUNTIF('Names Schedule'!$24:$24,$B28))</f>
        <v>0</v>
      </c>
      <c r="X28" s="125">
        <f>IF($A28="","",COUNTIF('Names Schedule'!$25:$25,$B28))</f>
        <v>0</v>
      </c>
      <c r="Y28" s="125">
        <f>IF($A28="","",COUNTIF('Names Schedule'!$27:$27,$B28))</f>
        <v>0</v>
      </c>
      <c r="Z28" s="125">
        <f>IF($A28="","",COUNTIF('Names Schedule'!$28:$28,$B28))</f>
        <v>0</v>
      </c>
      <c r="AA28" s="124">
        <f>IF($A28="","",COUNTIF('Names Schedule'!$33:$33,$B28))</f>
        <v>0</v>
      </c>
      <c r="AB28" s="125">
        <f>IF($A28="","",COUNTIF('Names Schedule'!$34:$34,$B28))</f>
        <v>0</v>
      </c>
      <c r="AC28" s="125">
        <f>IF($A28="","",COUNTIF('Names Schedule'!$36:$36,$B28))</f>
        <v>0</v>
      </c>
      <c r="AD28" s="125">
        <f>IF($A28="","",COUNTIF('Names Schedule'!$37:$37,$B28))</f>
        <v>0</v>
      </c>
      <c r="AE28" s="125">
        <f>IF($A28="","",COUNTIF('Names Schedule'!$38:$38,$B28))</f>
        <v>0</v>
      </c>
      <c r="AF28" s="125">
        <f>IF($A28="","",COUNTIF('Names Schedule'!$40:$40,$B28))</f>
        <v>0</v>
      </c>
      <c r="AG28" s="125">
        <f>IF($A28="","",COUNTIF('Names Schedule'!$41:$41,$B28))</f>
        <v>0</v>
      </c>
      <c r="AH28" s="124">
        <f>IF($A28="","",COUNTIF('Names Schedule'!$46:$46,$B28))</f>
        <v>0</v>
      </c>
      <c r="AI28" s="125">
        <f>IF($A28="","",COUNTIF('Names Schedule'!$47:$47,$B28))</f>
        <v>0</v>
      </c>
      <c r="AJ28" s="125">
        <f>IF($A28="","",COUNTIF('Names Schedule'!$49:$49,$B28))</f>
        <v>0</v>
      </c>
      <c r="AK28" s="125">
        <f>IF($A28="","",COUNTIF('Names Schedule'!$50:$50,$B28))</f>
        <v>0</v>
      </c>
      <c r="AL28" s="125">
        <f>IF($A28="","",COUNTIF('Names Schedule'!$51:$51,$B28))</f>
        <v>0</v>
      </c>
      <c r="AM28" s="125">
        <f>IF($A28="","",COUNTIF('Names Schedule'!$53:$53,$B28))</f>
        <v>0</v>
      </c>
      <c r="AN28" s="125">
        <f>IF($A28="","",COUNTIF('Names Schedule'!$54:$54,$B28))</f>
        <v>0</v>
      </c>
      <c r="AO28" s="124">
        <f>IF($A28="","",COUNTIF('Names Schedule'!$59:$59,$B28))</f>
        <v>0</v>
      </c>
      <c r="AP28" s="125">
        <f>IF($A28="","",COUNTIF('Names Schedule'!$60:$60,$B28))</f>
        <v>0</v>
      </c>
      <c r="AQ28" s="125">
        <f>IF($A28="","",COUNTIF('Names Schedule'!$62:$62,$B28))</f>
        <v>0</v>
      </c>
      <c r="AR28" s="125">
        <f>IF($A28="","",COUNTIF('Names Schedule'!$63:$63,$B28))</f>
        <v>0</v>
      </c>
      <c r="AS28" s="125">
        <f>IF($A28="","",COUNTIF('Names Schedule'!$64:$64,$B28))</f>
        <v>0</v>
      </c>
      <c r="AT28" s="125">
        <f>IF($A28="","",COUNTIF('Names Schedule'!$66:$66,$B28))</f>
        <v>0</v>
      </c>
      <c r="AU28" s="125">
        <f>IF($A28="","",COUNTIF('Names Schedule'!$67:$67,$B28))</f>
        <v>0</v>
      </c>
      <c r="AV28" s="124">
        <f>IF($A28="","",COUNTIF('Names Schedule'!$72:$72,$B28))</f>
        <v>0</v>
      </c>
      <c r="AW28" s="125">
        <f>IF($A28="","",COUNTIF('Names Schedule'!$73:$73,$B28))</f>
        <v>0</v>
      </c>
      <c r="AX28" s="125">
        <f>IF($A28="","",COUNTIF('Names Schedule'!$75:$75,$B28))</f>
        <v>0</v>
      </c>
      <c r="AY28" s="125">
        <f>IF($A28="","",COUNTIF('Names Schedule'!$76:$76,$B28))</f>
        <v>0</v>
      </c>
      <c r="AZ28" s="125">
        <f>IF($A28="","",COUNTIF('Names Schedule'!$77:$77,$B28))</f>
        <v>0</v>
      </c>
      <c r="BA28" s="125">
        <f>IF($A28="","",COUNTIF('Names Schedule'!$79:$79,$B28))</f>
        <v>0</v>
      </c>
      <c r="BB28" s="125">
        <f>IF($A28="","",COUNTIF('Names Schedule'!$80:$80,$B28))</f>
        <v>0</v>
      </c>
      <c r="BC28" s="115">
        <f t="shared" si="1"/>
        <v>4</v>
      </c>
      <c r="BD28" s="115">
        <f t="shared" si="5"/>
        <v>4</v>
      </c>
      <c r="BE28" s="119" t="str">
        <f t="shared" si="6"/>
        <v>Session 4 - 1:45pm- 3.15pm</v>
      </c>
      <c r="BF28" s="126">
        <f>IF($A28="","",COUNTIF('Names Schedule'!C$7:C$117,$B28))</f>
        <v>0</v>
      </c>
      <c r="BG28" s="126">
        <f>IF($A28="","",COUNTIF('Names Schedule'!D$7:D$117,$B28))</f>
        <v>0</v>
      </c>
      <c r="BH28" s="126">
        <f>IF($A28="","",COUNTIF('Names Schedule'!E$7:E$117,$B28))</f>
        <v>0</v>
      </c>
      <c r="BI28" s="126">
        <f>IF($A28="","",COUNTIF('Names Schedule'!F$7:F$117,$B28))</f>
        <v>1</v>
      </c>
      <c r="BJ28" s="126">
        <f>IF($A28="","",COUNTIF('Names Schedule'!G$7:G$117,$B28))</f>
        <v>0</v>
      </c>
      <c r="BK28" s="126">
        <f>IF($A28="","",COUNTIF('Names Schedule'!H$7:H$117,$B28))</f>
        <v>0</v>
      </c>
      <c r="BL28" s="133">
        <f t="shared" si="7"/>
        <v>4</v>
      </c>
    </row>
    <row r="29" spans="1:64" ht="12" customHeight="1">
      <c r="A29" s="115" t="str">
        <f>Matches!A28</f>
        <v>GROUP MS 2 / 5</v>
      </c>
      <c r="B29" s="115" t="str">
        <f>IF(A29="","",CONCATENATE(VLOOKUP(Matches!B28,'Group Check'!$B:$D,2,FALSE)," v ",VLOOKUP(Matches!D28,'Group Check'!$B:$D,2,FALSE)," in Group ",VLOOKUP(Matches!B28,'Group Check'!$B:$E,4,FALSE)))</f>
        <v>Jordy Jones (Norfolk Island) v Izzat Shameer Dzulkeple (Malaysia ) in Group MS 2</v>
      </c>
      <c r="C29" s="115" t="str">
        <f t="shared" si="2"/>
        <v/>
      </c>
      <c r="D29" s="118" t="str">
        <f t="shared" si="3"/>
        <v>Monday 22nd April 2024</v>
      </c>
      <c r="E29" s="119" t="str">
        <f t="shared" si="0"/>
        <v>Session 7 - 6.15pm - 7:45pm</v>
      </c>
      <c r="F29" s="116">
        <f t="shared" si="4"/>
        <v>5</v>
      </c>
      <c r="G29" s="126">
        <f>IF($A29="","",SUM(COUNTIF('Names Schedule'!$C$7:$H$7,$B29),COUNTIF('Names Schedule'!$C$8:$H$8,$B29),COUNTIF('Names Schedule'!$C$10:$H$10,$B29),COUNTIF('Names Schedule'!$C$11:$H$11,$B29),COUNTIF('Names Schedule'!$C$12:$H$12,$B29),COUNTIF('Names Schedule'!$C$14:$H$14,$B29),COUNTIF('Names Schedule'!$C$15:$H$15,$B29)))</f>
        <v>0</v>
      </c>
      <c r="H29" s="126">
        <f>IF($A29="","",SUM(COUNTIF('Names Schedule'!$C$20:$H$20,$B29),COUNTIF('Names Schedule'!$C$21:$H$21,$B29),COUNTIF('Names Schedule'!$C$23:$H$23,$B29),COUNTIF('Names Schedule'!$C$24:$H$24,$B29),COUNTIF('Names Schedule'!$C$25:$H$25,$B29),COUNTIF('Names Schedule'!$C$27:$H$27,$B29),COUNTIF('Names Schedule'!$C$28:$H$28,$B29)))</f>
        <v>1</v>
      </c>
      <c r="I29" s="126">
        <f>IF($A29="","",SUM(COUNTIF('Names Schedule'!$C$33:$H$33,$B29),COUNTIF('Names Schedule'!$C$34:$H$34,$B29),COUNTIF('Names Schedule'!$C$36:$H$36,$B29),COUNTIF('Names Schedule'!$C$37:$H$37,$B29),COUNTIF('Names Schedule'!$C$38:$H$38,$B29),COUNTIF('Names Schedule'!$C$40:$H$40,$B29),COUNTIF('Names Schedule'!$C$41:$H$41,$B29)))</f>
        <v>0</v>
      </c>
      <c r="J29" s="126">
        <f>IF($A29="","",SUM(COUNTIF('Names Schedule'!$C$46:$H$46,$B29),COUNTIF('Names Schedule'!$C$47:$H$47,$B29),COUNTIF('Names Schedule'!$C$49:$H$49,$B29),COUNTIF('Names Schedule'!$C$50:$H$50,$B29),COUNTIF('Names Schedule'!$C$51:$H$51,$B29),COUNTIF('Names Schedule'!$C$53:$H$53,$B29),COUNTIF('Names Schedule'!$C$54:$H$54,$B29)))</f>
        <v>0</v>
      </c>
      <c r="K29" s="126">
        <f>IF($A29="","",SUM(COUNTIF('Names Schedule'!$C$59:$H$59,$B29),COUNTIF('Names Schedule'!$C$60:$H$60,$B29),COUNTIF('Names Schedule'!$C$62:$H$62,$B29),COUNTIF('Names Schedule'!$C$63:$H$63,$B29),COUNTIF('Names Schedule'!$C$64:$H$64,$B29),COUNTIF('Names Schedule'!$C$66:$H$66,$B29),COUNTIF('Names Schedule'!$C$67:$H$67,$B29)))</f>
        <v>0</v>
      </c>
      <c r="L29" s="126">
        <f>IF($A29="","",SUM(COUNTIF('Names Schedule'!$C$72:$H$72,$B29),COUNTIF('Names Schedule'!$C$73:$H$73,$B29),COUNTIF('Names Schedule'!$C$75:$H$75,$B29),COUNTIF('Names Schedule'!$C$76:$H$76,$B29),COUNTIF('Names Schedule'!$C$77:$H$77,$B29),COUNTIF('Names Schedule'!$C$79:$H$79,$B29),COUNTIF('Names Schedule'!$C$80:$H$80,$B29)))</f>
        <v>0</v>
      </c>
      <c r="M29" s="124">
        <f>IF($A29="","",COUNTIF('Names Schedule'!$7:$7,$B29))</f>
        <v>0</v>
      </c>
      <c r="N29" s="125">
        <f>IF($A29="","",COUNTIF('Names Schedule'!$8:$8,$B29))</f>
        <v>0</v>
      </c>
      <c r="O29" s="125">
        <f>IF($A29="","",COUNTIF('Names Schedule'!$10:$10,$B29))</f>
        <v>0</v>
      </c>
      <c r="P29" s="125">
        <f>IF($A29="","",COUNTIF('Names Schedule'!$11:$11,$B29))</f>
        <v>0</v>
      </c>
      <c r="Q29" s="125">
        <f>IF($A29="","",COUNTIF('Names Schedule'!$12:$12,$B29))</f>
        <v>0</v>
      </c>
      <c r="R29" s="125">
        <f>IF($A29="","",COUNTIF('Names Schedule'!$14:$14,$B29))</f>
        <v>0</v>
      </c>
      <c r="S29" s="125">
        <f>IF($A29="","",COUNTIF('Names Schedule'!$15:$15,$B29))</f>
        <v>0</v>
      </c>
      <c r="T29" s="124">
        <f>IF($A29="","",COUNTIF('Names Schedule'!$20:$20,$B29))</f>
        <v>0</v>
      </c>
      <c r="U29" s="125">
        <f>IF($A29="","",COUNTIF('Names Schedule'!$21:$21,$B29))</f>
        <v>0</v>
      </c>
      <c r="V29" s="125">
        <f>IF($A29="","",COUNTIF('Names Schedule'!$23:$23,$B29))</f>
        <v>0</v>
      </c>
      <c r="W29" s="125">
        <f>IF($A29="","",COUNTIF('Names Schedule'!$24:$24,$B29))</f>
        <v>0</v>
      </c>
      <c r="X29" s="125">
        <f>IF($A29="","",COUNTIF('Names Schedule'!$25:$25,$B29))</f>
        <v>0</v>
      </c>
      <c r="Y29" s="125">
        <f>IF($A29="","",COUNTIF('Names Schedule'!$27:$27,$B29))</f>
        <v>0</v>
      </c>
      <c r="Z29" s="125">
        <f>IF($A29="","",COUNTIF('Names Schedule'!$28:$28,$B29))</f>
        <v>1</v>
      </c>
      <c r="AA29" s="124">
        <f>IF($A29="","",COUNTIF('Names Schedule'!$33:$33,$B29))</f>
        <v>0</v>
      </c>
      <c r="AB29" s="125">
        <f>IF($A29="","",COUNTIF('Names Schedule'!$34:$34,$B29))</f>
        <v>0</v>
      </c>
      <c r="AC29" s="125">
        <f>IF($A29="","",COUNTIF('Names Schedule'!$36:$36,$B29))</f>
        <v>0</v>
      </c>
      <c r="AD29" s="125">
        <f>IF($A29="","",COUNTIF('Names Schedule'!$37:$37,$B29))</f>
        <v>0</v>
      </c>
      <c r="AE29" s="125">
        <f>IF($A29="","",COUNTIF('Names Schedule'!$38:$38,$B29))</f>
        <v>0</v>
      </c>
      <c r="AF29" s="125">
        <f>IF($A29="","",COUNTIF('Names Schedule'!$40:$40,$B29))</f>
        <v>0</v>
      </c>
      <c r="AG29" s="125">
        <f>IF($A29="","",COUNTIF('Names Schedule'!$41:$41,$B29))</f>
        <v>0</v>
      </c>
      <c r="AH29" s="124">
        <f>IF($A29="","",COUNTIF('Names Schedule'!$46:$46,$B29))</f>
        <v>0</v>
      </c>
      <c r="AI29" s="125">
        <f>IF($A29="","",COUNTIF('Names Schedule'!$47:$47,$B29))</f>
        <v>0</v>
      </c>
      <c r="AJ29" s="125">
        <f>IF($A29="","",COUNTIF('Names Schedule'!$49:$49,$B29))</f>
        <v>0</v>
      </c>
      <c r="AK29" s="125">
        <f>IF($A29="","",COUNTIF('Names Schedule'!$50:$50,$B29))</f>
        <v>0</v>
      </c>
      <c r="AL29" s="125">
        <f>IF($A29="","",COUNTIF('Names Schedule'!$51:$51,$B29))</f>
        <v>0</v>
      </c>
      <c r="AM29" s="125">
        <f>IF($A29="","",COUNTIF('Names Schedule'!$53:$53,$B29))</f>
        <v>0</v>
      </c>
      <c r="AN29" s="125">
        <f>IF($A29="","",COUNTIF('Names Schedule'!$54:$54,$B29))</f>
        <v>0</v>
      </c>
      <c r="AO29" s="124">
        <f>IF($A29="","",COUNTIF('Names Schedule'!$59:$59,$B29))</f>
        <v>0</v>
      </c>
      <c r="AP29" s="125">
        <f>IF($A29="","",COUNTIF('Names Schedule'!$60:$60,$B29))</f>
        <v>0</v>
      </c>
      <c r="AQ29" s="125">
        <f>IF($A29="","",COUNTIF('Names Schedule'!$62:$62,$B29))</f>
        <v>0</v>
      </c>
      <c r="AR29" s="125">
        <f>IF($A29="","",COUNTIF('Names Schedule'!$63:$63,$B29))</f>
        <v>0</v>
      </c>
      <c r="AS29" s="125">
        <f>IF($A29="","",COUNTIF('Names Schedule'!$64:$64,$B29))</f>
        <v>0</v>
      </c>
      <c r="AT29" s="125">
        <f>IF($A29="","",COUNTIF('Names Schedule'!$66:$66,$B29))</f>
        <v>0</v>
      </c>
      <c r="AU29" s="125">
        <f>IF($A29="","",COUNTIF('Names Schedule'!$67:$67,$B29))</f>
        <v>0</v>
      </c>
      <c r="AV29" s="124">
        <f>IF($A29="","",COUNTIF('Names Schedule'!$72:$72,$B29))</f>
        <v>0</v>
      </c>
      <c r="AW29" s="125">
        <f>IF($A29="","",COUNTIF('Names Schedule'!$73:$73,$B29))</f>
        <v>0</v>
      </c>
      <c r="AX29" s="125">
        <f>IF($A29="","",COUNTIF('Names Schedule'!$75:$75,$B29))</f>
        <v>0</v>
      </c>
      <c r="AY29" s="125">
        <f>IF($A29="","",COUNTIF('Names Schedule'!$76:$76,$B29))</f>
        <v>0</v>
      </c>
      <c r="AZ29" s="125">
        <f>IF($A29="","",COUNTIF('Names Schedule'!$77:$77,$B29))</f>
        <v>0</v>
      </c>
      <c r="BA29" s="125">
        <f>IF($A29="","",COUNTIF('Names Schedule'!$79:$79,$B29))</f>
        <v>0</v>
      </c>
      <c r="BB29" s="125">
        <f>IF($A29="","",COUNTIF('Names Schedule'!$80:$80,$B29))</f>
        <v>0</v>
      </c>
      <c r="BC29" s="115">
        <f t="shared" si="1"/>
        <v>14</v>
      </c>
      <c r="BD29" s="115">
        <f t="shared" si="5"/>
        <v>7</v>
      </c>
      <c r="BE29" s="119" t="str">
        <f t="shared" si="6"/>
        <v>Session 7 - 6.15pm - 7:45pm</v>
      </c>
      <c r="BF29" s="126">
        <f>IF($A29="","",COUNTIF('Names Schedule'!C$7:C$117,$B29))</f>
        <v>0</v>
      </c>
      <c r="BG29" s="126">
        <f>IF($A29="","",COUNTIF('Names Schedule'!D$7:D$117,$B29))</f>
        <v>0</v>
      </c>
      <c r="BH29" s="126">
        <f>IF($A29="","",COUNTIF('Names Schedule'!E$7:E$117,$B29))</f>
        <v>0</v>
      </c>
      <c r="BI29" s="126">
        <f>IF($A29="","",COUNTIF('Names Schedule'!F$7:F$117,$B29))</f>
        <v>0</v>
      </c>
      <c r="BJ29" s="126">
        <f>IF($A29="","",COUNTIF('Names Schedule'!G$7:G$117,$B29))</f>
        <v>1</v>
      </c>
      <c r="BK29" s="126">
        <f>IF($A29="","",COUNTIF('Names Schedule'!H$7:H$117,$B29))</f>
        <v>0</v>
      </c>
      <c r="BL29" s="133">
        <f t="shared" si="7"/>
        <v>5</v>
      </c>
    </row>
    <row r="30" spans="1:64" ht="12" customHeight="1">
      <c r="A30" s="115" t="str">
        <f>Matches!A29</f>
        <v/>
      </c>
      <c r="B30" s="115" t="str">
        <f>IF(A30="","",CONCATENATE(VLOOKUP(Matches!B29,'Group Check'!$B:$D,2,FALSE)," v ",VLOOKUP(Matches!D29,'Group Check'!$B:$D,2,FALSE)," in Group ",VLOOKUP(Matches!B29,'Group Check'!$B:$E,4,FALSE)))</f>
        <v/>
      </c>
      <c r="C30" s="115" t="str">
        <f t="shared" si="2"/>
        <v/>
      </c>
      <c r="D30" s="118" t="str">
        <f t="shared" si="3"/>
        <v/>
      </c>
      <c r="E30" s="119" t="str">
        <f t="shared" si="0"/>
        <v/>
      </c>
      <c r="F30" s="116" t="str">
        <f t="shared" si="4"/>
        <v/>
      </c>
      <c r="G30" s="126" t="str">
        <f>IF($A30="","",SUM(COUNTIF('Names Schedule'!$C$7:$H$7,$B30),COUNTIF('Names Schedule'!$C$8:$H$8,$B30),COUNTIF('Names Schedule'!$C$10:$H$10,$B30),COUNTIF('Names Schedule'!$C$11:$H$11,$B30),COUNTIF('Names Schedule'!$C$12:$H$12,$B30),COUNTIF('Names Schedule'!$C$14:$H$14,$B30),COUNTIF('Names Schedule'!$C$15:$H$15,$B30)))</f>
        <v/>
      </c>
      <c r="H30" s="126" t="str">
        <f>IF($A30="","",SUM(COUNTIF('Names Schedule'!$C$20:$H$20,$B30),COUNTIF('Names Schedule'!$C$21:$H$21,$B30),COUNTIF('Names Schedule'!$C$23:$H$23,$B30),COUNTIF('Names Schedule'!$C$24:$H$24,$B30),COUNTIF('Names Schedule'!$C$25:$H$25,$B30),COUNTIF('Names Schedule'!$C$27:$H$27,$B30),COUNTIF('Names Schedule'!$C$28:$H$28,$B30)))</f>
        <v/>
      </c>
      <c r="I30" s="126" t="str">
        <f>IF($A30="","",SUM(COUNTIF('Names Schedule'!$C$33:$H$33,$B30),COUNTIF('Names Schedule'!$C$34:$H$34,$B30),COUNTIF('Names Schedule'!$C$36:$H$36,$B30),COUNTIF('Names Schedule'!$C$37:$H$37,$B30),COUNTIF('Names Schedule'!$C$38:$H$38,$B30),COUNTIF('Names Schedule'!$C$40:$H$40,$B30),COUNTIF('Names Schedule'!$C$41:$H$41,$B30)))</f>
        <v/>
      </c>
      <c r="J30" s="126" t="str">
        <f>IF($A30="","",SUM(COUNTIF('Names Schedule'!$C$46:$H$46,$B30),COUNTIF('Names Schedule'!$C$47:$H$47,$B30),COUNTIF('Names Schedule'!$C$49:$H$49,$B30),COUNTIF('Names Schedule'!$C$50:$H$50,$B30),COUNTIF('Names Schedule'!$C$51:$H$51,$B30),COUNTIF('Names Schedule'!$C$53:$H$53,$B30),COUNTIF('Names Schedule'!$C$54:$H$54,$B30)))</f>
        <v/>
      </c>
      <c r="K30" s="126" t="str">
        <f>IF($A30="","",SUM(COUNTIF('Names Schedule'!$C$59:$H$59,$B30),COUNTIF('Names Schedule'!$C$60:$H$60,$B30),COUNTIF('Names Schedule'!$C$62:$H$62,$B30),COUNTIF('Names Schedule'!$C$63:$H$63,$B30),COUNTIF('Names Schedule'!$C$64:$H$64,$B30),COUNTIF('Names Schedule'!$C$66:$H$66,$B30),COUNTIF('Names Schedule'!$C$67:$H$67,$B30)))</f>
        <v/>
      </c>
      <c r="L30" s="126" t="str">
        <f>IF($A30="","",SUM(COUNTIF('Names Schedule'!$C$72:$H$72,$B30),COUNTIF('Names Schedule'!$C$73:$H$73,$B30),COUNTIF('Names Schedule'!$C$75:$H$75,$B30),COUNTIF('Names Schedule'!$C$76:$H$76,$B30),COUNTIF('Names Schedule'!$C$77:$H$77,$B30),COUNTIF('Names Schedule'!$C$79:$H$79,$B30),COUNTIF('Names Schedule'!$C$80:$H$80,$B30)))</f>
        <v/>
      </c>
      <c r="M30" s="124" t="str">
        <f>IF($A30="","",COUNTIF('Names Schedule'!$7:$7,$B30))</f>
        <v/>
      </c>
      <c r="N30" s="125" t="str">
        <f>IF($A30="","",COUNTIF('Names Schedule'!$8:$8,$B30))</f>
        <v/>
      </c>
      <c r="O30" s="125" t="str">
        <f>IF($A30="","",COUNTIF('Names Schedule'!$10:$10,$B30))</f>
        <v/>
      </c>
      <c r="P30" s="125" t="str">
        <f>IF($A30="","",COUNTIF('Names Schedule'!$11:$11,$B30))</f>
        <v/>
      </c>
      <c r="Q30" s="125" t="str">
        <f>IF($A30="","",COUNTIF('Names Schedule'!$12:$12,$B30))</f>
        <v/>
      </c>
      <c r="R30" s="125" t="str">
        <f>IF($A30="","",COUNTIF('Names Schedule'!$14:$14,$B30))</f>
        <v/>
      </c>
      <c r="S30" s="125" t="str">
        <f>IF($A30="","",COUNTIF('Names Schedule'!$15:$15,$B30))</f>
        <v/>
      </c>
      <c r="T30" s="124" t="str">
        <f>IF($A30="","",COUNTIF('Names Schedule'!$20:$20,$B30))</f>
        <v/>
      </c>
      <c r="U30" s="125" t="str">
        <f>IF($A30="","",COUNTIF('Names Schedule'!$21:$21,$B30))</f>
        <v/>
      </c>
      <c r="V30" s="125" t="str">
        <f>IF($A30="","",COUNTIF('Names Schedule'!$23:$23,$B30))</f>
        <v/>
      </c>
      <c r="W30" s="125" t="str">
        <f>IF($A30="","",COUNTIF('Names Schedule'!$24:$24,$B30))</f>
        <v/>
      </c>
      <c r="X30" s="125" t="str">
        <f>IF($A30="","",COUNTIF('Names Schedule'!$25:$25,$B30))</f>
        <v/>
      </c>
      <c r="Y30" s="125" t="str">
        <f>IF($A30="","",COUNTIF('Names Schedule'!$27:$27,$B30))</f>
        <v/>
      </c>
      <c r="Z30" s="125" t="str">
        <f>IF($A30="","",COUNTIF('Names Schedule'!$28:$28,$B30))</f>
        <v/>
      </c>
      <c r="AA30" s="124" t="str">
        <f>IF($A30="","",COUNTIF('Names Schedule'!$33:$33,$B30))</f>
        <v/>
      </c>
      <c r="AB30" s="125" t="str">
        <f>IF($A30="","",COUNTIF('Names Schedule'!$34:$34,$B30))</f>
        <v/>
      </c>
      <c r="AC30" s="125" t="str">
        <f>IF($A30="","",COUNTIF('Names Schedule'!$36:$36,$B30))</f>
        <v/>
      </c>
      <c r="AD30" s="125" t="str">
        <f>IF($A30="","",COUNTIF('Names Schedule'!$37:$37,$B30))</f>
        <v/>
      </c>
      <c r="AE30" s="125" t="str">
        <f>IF($A30="","",COUNTIF('Names Schedule'!$38:$38,$B30))</f>
        <v/>
      </c>
      <c r="AF30" s="125" t="str">
        <f>IF($A30="","",COUNTIF('Names Schedule'!$40:$40,$B30))</f>
        <v/>
      </c>
      <c r="AG30" s="125" t="str">
        <f>IF($A30="","",COUNTIF('Names Schedule'!$41:$41,$B30))</f>
        <v/>
      </c>
      <c r="AH30" s="124" t="str">
        <f>IF($A30="","",COUNTIF('Names Schedule'!$46:$46,$B30))</f>
        <v/>
      </c>
      <c r="AI30" s="125" t="str">
        <f>IF($A30="","",COUNTIF('Names Schedule'!$47:$47,$B30))</f>
        <v/>
      </c>
      <c r="AJ30" s="125" t="str">
        <f>IF($A30="","",COUNTIF('Names Schedule'!$49:$49,$B30))</f>
        <v/>
      </c>
      <c r="AK30" s="125" t="str">
        <f>IF($A30="","",COUNTIF('Names Schedule'!$50:$50,$B30))</f>
        <v/>
      </c>
      <c r="AL30" s="125" t="str">
        <f>IF($A30="","",COUNTIF('Names Schedule'!$51:$51,$B30))</f>
        <v/>
      </c>
      <c r="AM30" s="125" t="str">
        <f>IF($A30="","",COUNTIF('Names Schedule'!$53:$53,$B30))</f>
        <v/>
      </c>
      <c r="AN30" s="125" t="str">
        <f>IF($A30="","",COUNTIF('Names Schedule'!$54:$54,$B30))</f>
        <v/>
      </c>
      <c r="AO30" s="124" t="str">
        <f>IF($A30="","",COUNTIF('Names Schedule'!$59:$59,$B30))</f>
        <v/>
      </c>
      <c r="AP30" s="125" t="str">
        <f>IF($A30="","",COUNTIF('Names Schedule'!$60:$60,$B30))</f>
        <v/>
      </c>
      <c r="AQ30" s="125" t="str">
        <f>IF($A30="","",COUNTIF('Names Schedule'!$62:$62,$B30))</f>
        <v/>
      </c>
      <c r="AR30" s="125" t="str">
        <f>IF($A30="","",COUNTIF('Names Schedule'!$63:$63,$B30))</f>
        <v/>
      </c>
      <c r="AS30" s="125" t="str">
        <f>IF($A30="","",COUNTIF('Names Schedule'!$64:$64,$B30))</f>
        <v/>
      </c>
      <c r="AT30" s="125" t="str">
        <f>IF($A30="","",COUNTIF('Names Schedule'!$66:$66,$B30))</f>
        <v/>
      </c>
      <c r="AU30" s="125" t="str">
        <f>IF($A30="","",COUNTIF('Names Schedule'!$67:$67,$B30))</f>
        <v/>
      </c>
      <c r="AV30" s="124" t="str">
        <f>IF($A30="","",COUNTIF('Names Schedule'!$72:$72,$B30))</f>
        <v/>
      </c>
      <c r="AW30" s="125" t="str">
        <f>IF($A30="","",COUNTIF('Names Schedule'!$73:$73,$B30))</f>
        <v/>
      </c>
      <c r="AX30" s="125" t="str">
        <f>IF($A30="","",COUNTIF('Names Schedule'!$75:$75,$B30))</f>
        <v/>
      </c>
      <c r="AY30" s="125" t="str">
        <f>IF($A30="","",COUNTIF('Names Schedule'!$76:$76,$B30))</f>
        <v/>
      </c>
      <c r="AZ30" s="125" t="str">
        <f>IF($A30="","",COUNTIF('Names Schedule'!$77:$77,$B30))</f>
        <v/>
      </c>
      <c r="BA30" s="125" t="str">
        <f>IF($A30="","",COUNTIF('Names Schedule'!$79:$79,$B30))</f>
        <v/>
      </c>
      <c r="BB30" s="125" t="str">
        <f>IF($A30="","",COUNTIF('Names Schedule'!$80:$80,$B30))</f>
        <v/>
      </c>
      <c r="BC30" s="115" t="str">
        <f t="shared" si="1"/>
        <v/>
      </c>
      <c r="BD30" s="115" t="str">
        <f t="shared" si="5"/>
        <v/>
      </c>
      <c r="BE30" s="119" t="str">
        <f t="shared" si="6"/>
        <v/>
      </c>
      <c r="BF30" s="126" t="str">
        <f>IF($A30="","",COUNTIF('Names Schedule'!C$7:C$117,$B30))</f>
        <v/>
      </c>
      <c r="BG30" s="126" t="str">
        <f>IF($A30="","",COUNTIF('Names Schedule'!D$7:D$117,$B30))</f>
        <v/>
      </c>
      <c r="BH30" s="126" t="str">
        <f>IF($A30="","",COUNTIF('Names Schedule'!E$7:E$117,$B30))</f>
        <v/>
      </c>
      <c r="BI30" s="126" t="str">
        <f>IF($A30="","",COUNTIF('Names Schedule'!F$7:F$117,$B30))</f>
        <v/>
      </c>
      <c r="BJ30" s="126" t="str">
        <f>IF($A30="","",COUNTIF('Names Schedule'!G$7:G$117,$B30))</f>
        <v/>
      </c>
      <c r="BK30" s="126" t="str">
        <f>IF($A30="","",COUNTIF('Names Schedule'!H$7:H$117,$B30))</f>
        <v/>
      </c>
      <c r="BL30" s="133" t="str">
        <f t="shared" si="7"/>
        <v/>
      </c>
    </row>
    <row r="31" spans="1:64" ht="12" customHeight="1">
      <c r="A31" s="115" t="str">
        <f>Matches!A30</f>
        <v>GROUP MS 2 / 6</v>
      </c>
      <c r="B31" s="115" t="str">
        <f>IF(A31="","",CONCATENATE(VLOOKUP(Matches!B30,'Group Check'!$B:$D,2,FALSE)," v ",VLOOKUP(Matches!D30,'Group Check'!$B:$D,2,FALSE)," in Group ",VLOOKUP(Matches!B30,'Group Check'!$B:$E,4,FALSE)))</f>
        <v>Chiu Pok Man (Singapore ) v Peter Ellul (Malta) in Group MS 2</v>
      </c>
      <c r="C31" s="115" t="str">
        <f t="shared" si="2"/>
        <v/>
      </c>
      <c r="D31" s="118" t="str">
        <f t="shared" si="3"/>
        <v>Sunday 21st April 2024</v>
      </c>
      <c r="E31" s="119" t="str">
        <f t="shared" si="0"/>
        <v>Session 4 - 1:45pm- 3.15pm</v>
      </c>
      <c r="F31" s="116">
        <f t="shared" si="4"/>
        <v>3</v>
      </c>
      <c r="G31" s="126">
        <f>IF($A31="","",SUM(COUNTIF('Names Schedule'!$C$7:$H$7,$B31),COUNTIF('Names Schedule'!$C$8:$H$8,$B31),COUNTIF('Names Schedule'!$C$10:$H$10,$B31),COUNTIF('Names Schedule'!$C$11:$H$11,$B31),COUNTIF('Names Schedule'!$C$12:$H$12,$B31),COUNTIF('Names Schedule'!$C$14:$H$14,$B31),COUNTIF('Names Schedule'!$C$15:$H$15,$B31)))</f>
        <v>1</v>
      </c>
      <c r="H31" s="126">
        <f>IF($A31="","",SUM(COUNTIF('Names Schedule'!$C$20:$H$20,$B31),COUNTIF('Names Schedule'!$C$21:$H$21,$B31),COUNTIF('Names Schedule'!$C$23:$H$23,$B31),COUNTIF('Names Schedule'!$C$24:$H$24,$B31),COUNTIF('Names Schedule'!$C$25:$H$25,$B31),COUNTIF('Names Schedule'!$C$27:$H$27,$B31),COUNTIF('Names Schedule'!$C$28:$H$28,$B31)))</f>
        <v>0</v>
      </c>
      <c r="I31" s="126">
        <f>IF($A31="","",SUM(COUNTIF('Names Schedule'!$C$33:$H$33,$B31),COUNTIF('Names Schedule'!$C$34:$H$34,$B31),COUNTIF('Names Schedule'!$C$36:$H$36,$B31),COUNTIF('Names Schedule'!$C$37:$H$37,$B31),COUNTIF('Names Schedule'!$C$38:$H$38,$B31),COUNTIF('Names Schedule'!$C$40:$H$40,$B31),COUNTIF('Names Schedule'!$C$41:$H$41,$B31)))</f>
        <v>0</v>
      </c>
      <c r="J31" s="126">
        <f>IF($A31="","",SUM(COUNTIF('Names Schedule'!$C$46:$H$46,$B31),COUNTIF('Names Schedule'!$C$47:$H$47,$B31),COUNTIF('Names Schedule'!$C$49:$H$49,$B31),COUNTIF('Names Schedule'!$C$50:$H$50,$B31),COUNTIF('Names Schedule'!$C$51:$H$51,$B31),COUNTIF('Names Schedule'!$C$53:$H$53,$B31),COUNTIF('Names Schedule'!$C$54:$H$54,$B31)))</f>
        <v>0</v>
      </c>
      <c r="K31" s="126">
        <f>IF($A31="","",SUM(COUNTIF('Names Schedule'!$C$59:$H$59,$B31),COUNTIF('Names Schedule'!$C$60:$H$60,$B31),COUNTIF('Names Schedule'!$C$62:$H$62,$B31),COUNTIF('Names Schedule'!$C$63:$H$63,$B31),COUNTIF('Names Schedule'!$C$64:$H$64,$B31),COUNTIF('Names Schedule'!$C$66:$H$66,$B31),COUNTIF('Names Schedule'!$C$67:$H$67,$B31)))</f>
        <v>0</v>
      </c>
      <c r="L31" s="126">
        <f>IF($A31="","",SUM(COUNTIF('Names Schedule'!$C$72:$H$72,$B31),COUNTIF('Names Schedule'!$C$73:$H$73,$B31),COUNTIF('Names Schedule'!$C$75:$H$75,$B31),COUNTIF('Names Schedule'!$C$76:$H$76,$B31),COUNTIF('Names Schedule'!$C$77:$H$77,$B31),COUNTIF('Names Schedule'!$C$79:$H$79,$B31),COUNTIF('Names Schedule'!$C$80:$H$80,$B31)))</f>
        <v>0</v>
      </c>
      <c r="M31" s="124">
        <f>IF($A31="","",COUNTIF('Names Schedule'!$7:$7,$B31))</f>
        <v>0</v>
      </c>
      <c r="N31" s="125">
        <f>IF($A31="","",COUNTIF('Names Schedule'!$8:$8,$B31))</f>
        <v>0</v>
      </c>
      <c r="O31" s="125">
        <f>IF($A31="","",COUNTIF('Names Schedule'!$10:$10,$B31))</f>
        <v>0</v>
      </c>
      <c r="P31" s="125">
        <f>IF($A31="","",COUNTIF('Names Schedule'!$11:$11,$B31))</f>
        <v>1</v>
      </c>
      <c r="Q31" s="125">
        <f>IF($A31="","",COUNTIF('Names Schedule'!$12:$12,$B31))</f>
        <v>0</v>
      </c>
      <c r="R31" s="125">
        <f>IF($A31="","",COUNTIF('Names Schedule'!$14:$14,$B31))</f>
        <v>0</v>
      </c>
      <c r="S31" s="125">
        <f>IF($A31="","",COUNTIF('Names Schedule'!$15:$15,$B31))</f>
        <v>0</v>
      </c>
      <c r="T31" s="124">
        <f>IF($A31="","",COUNTIF('Names Schedule'!$20:$20,$B31))</f>
        <v>0</v>
      </c>
      <c r="U31" s="125">
        <f>IF($A31="","",COUNTIF('Names Schedule'!$21:$21,$B31))</f>
        <v>0</v>
      </c>
      <c r="V31" s="125">
        <f>IF($A31="","",COUNTIF('Names Schedule'!$23:$23,$B31))</f>
        <v>0</v>
      </c>
      <c r="W31" s="125">
        <f>IF($A31="","",COUNTIF('Names Schedule'!$24:$24,$B31))</f>
        <v>0</v>
      </c>
      <c r="X31" s="125">
        <f>IF($A31="","",COUNTIF('Names Schedule'!$25:$25,$B31))</f>
        <v>0</v>
      </c>
      <c r="Y31" s="125">
        <f>IF($A31="","",COUNTIF('Names Schedule'!$27:$27,$B31))</f>
        <v>0</v>
      </c>
      <c r="Z31" s="125">
        <f>IF($A31="","",COUNTIF('Names Schedule'!$28:$28,$B31))</f>
        <v>0</v>
      </c>
      <c r="AA31" s="124">
        <f>IF($A31="","",COUNTIF('Names Schedule'!$33:$33,$B31))</f>
        <v>0</v>
      </c>
      <c r="AB31" s="125">
        <f>IF($A31="","",COUNTIF('Names Schedule'!$34:$34,$B31))</f>
        <v>0</v>
      </c>
      <c r="AC31" s="125">
        <f>IF($A31="","",COUNTIF('Names Schedule'!$36:$36,$B31))</f>
        <v>0</v>
      </c>
      <c r="AD31" s="125">
        <f>IF($A31="","",COUNTIF('Names Schedule'!$37:$37,$B31))</f>
        <v>0</v>
      </c>
      <c r="AE31" s="125">
        <f>IF($A31="","",COUNTIF('Names Schedule'!$38:$38,$B31))</f>
        <v>0</v>
      </c>
      <c r="AF31" s="125">
        <f>IF($A31="","",COUNTIF('Names Schedule'!$40:$40,$B31))</f>
        <v>0</v>
      </c>
      <c r="AG31" s="125">
        <f>IF($A31="","",COUNTIF('Names Schedule'!$41:$41,$B31))</f>
        <v>0</v>
      </c>
      <c r="AH31" s="124">
        <f>IF($A31="","",COUNTIF('Names Schedule'!$46:$46,$B31))</f>
        <v>0</v>
      </c>
      <c r="AI31" s="125">
        <f>IF($A31="","",COUNTIF('Names Schedule'!$47:$47,$B31))</f>
        <v>0</v>
      </c>
      <c r="AJ31" s="125">
        <f>IF($A31="","",COUNTIF('Names Schedule'!$49:$49,$B31))</f>
        <v>0</v>
      </c>
      <c r="AK31" s="125">
        <f>IF($A31="","",COUNTIF('Names Schedule'!$50:$50,$B31))</f>
        <v>0</v>
      </c>
      <c r="AL31" s="125">
        <f>IF($A31="","",COUNTIF('Names Schedule'!$51:$51,$B31))</f>
        <v>0</v>
      </c>
      <c r="AM31" s="125">
        <f>IF($A31="","",COUNTIF('Names Schedule'!$53:$53,$B31))</f>
        <v>0</v>
      </c>
      <c r="AN31" s="125">
        <f>IF($A31="","",COUNTIF('Names Schedule'!$54:$54,$B31))</f>
        <v>0</v>
      </c>
      <c r="AO31" s="124">
        <f>IF($A31="","",COUNTIF('Names Schedule'!$59:$59,$B31))</f>
        <v>0</v>
      </c>
      <c r="AP31" s="125">
        <f>IF($A31="","",COUNTIF('Names Schedule'!$60:$60,$B31))</f>
        <v>0</v>
      </c>
      <c r="AQ31" s="125">
        <f>IF($A31="","",COUNTIF('Names Schedule'!$62:$62,$B31))</f>
        <v>0</v>
      </c>
      <c r="AR31" s="125">
        <f>IF($A31="","",COUNTIF('Names Schedule'!$63:$63,$B31))</f>
        <v>0</v>
      </c>
      <c r="AS31" s="125">
        <f>IF($A31="","",COUNTIF('Names Schedule'!$64:$64,$B31))</f>
        <v>0</v>
      </c>
      <c r="AT31" s="125">
        <f>IF($A31="","",COUNTIF('Names Schedule'!$66:$66,$B31))</f>
        <v>0</v>
      </c>
      <c r="AU31" s="125">
        <f>IF($A31="","",COUNTIF('Names Schedule'!$67:$67,$B31))</f>
        <v>0</v>
      </c>
      <c r="AV31" s="124">
        <f>IF($A31="","",COUNTIF('Names Schedule'!$72:$72,$B31))</f>
        <v>0</v>
      </c>
      <c r="AW31" s="125">
        <f>IF($A31="","",COUNTIF('Names Schedule'!$73:$73,$B31))</f>
        <v>0</v>
      </c>
      <c r="AX31" s="125">
        <f>IF($A31="","",COUNTIF('Names Schedule'!$75:$75,$B31))</f>
        <v>0</v>
      </c>
      <c r="AY31" s="125">
        <f>IF($A31="","",COUNTIF('Names Schedule'!$76:$76,$B31))</f>
        <v>0</v>
      </c>
      <c r="AZ31" s="125">
        <f>IF($A31="","",COUNTIF('Names Schedule'!$77:$77,$B31))</f>
        <v>0</v>
      </c>
      <c r="BA31" s="125">
        <f>IF($A31="","",COUNTIF('Names Schedule'!$79:$79,$B31))</f>
        <v>0</v>
      </c>
      <c r="BB31" s="125">
        <f>IF($A31="","",COUNTIF('Names Schedule'!$80:$80,$B31))</f>
        <v>0</v>
      </c>
      <c r="BC31" s="115">
        <f t="shared" si="1"/>
        <v>4</v>
      </c>
      <c r="BD31" s="115">
        <f t="shared" si="5"/>
        <v>4</v>
      </c>
      <c r="BE31" s="119" t="str">
        <f t="shared" si="6"/>
        <v>Session 4 - 1:45pm- 3.15pm</v>
      </c>
      <c r="BF31" s="126">
        <f>IF($A31="","",COUNTIF('Names Schedule'!C$7:C$117,$B31))</f>
        <v>0</v>
      </c>
      <c r="BG31" s="126">
        <f>IF($A31="","",COUNTIF('Names Schedule'!D$7:D$117,$B31))</f>
        <v>0</v>
      </c>
      <c r="BH31" s="126">
        <f>IF($A31="","",COUNTIF('Names Schedule'!E$7:E$117,$B31))</f>
        <v>1</v>
      </c>
      <c r="BI31" s="126">
        <f>IF($A31="","",COUNTIF('Names Schedule'!F$7:F$117,$B31))</f>
        <v>0</v>
      </c>
      <c r="BJ31" s="126">
        <f>IF($A31="","",COUNTIF('Names Schedule'!G$7:G$117,$B31))</f>
        <v>0</v>
      </c>
      <c r="BK31" s="126">
        <f>IF($A31="","",COUNTIF('Names Schedule'!H$7:H$117,$B31))</f>
        <v>0</v>
      </c>
      <c r="BL31" s="133">
        <f t="shared" si="7"/>
        <v>3</v>
      </c>
    </row>
    <row r="32" spans="1:64" ht="12" customHeight="1">
      <c r="A32" s="115" t="str">
        <f>Matches!A31</f>
        <v>GROUP MS 2 / 7</v>
      </c>
      <c r="B32" s="115" t="str">
        <f>IF(A32="","",CONCATENATE(VLOOKUP(Matches!B31,'Group Check'!$B:$D,2,FALSE)," v ",VLOOKUP(Matches!D31,'Group Check'!$B:$D,2,FALSE)," in Group ",VLOOKUP(Matches!B31,'Group Check'!$B:$E,4,FALSE)))</f>
        <v>Chiu Pok Man (Singapore ) v Derek Boswell (Jersey) in Group MS 2</v>
      </c>
      <c r="C32" s="115" t="str">
        <f t="shared" si="2"/>
        <v/>
      </c>
      <c r="D32" s="118" t="str">
        <f t="shared" si="3"/>
        <v>Thursday 25th April 2024</v>
      </c>
      <c r="E32" s="119" t="str">
        <f t="shared" si="0"/>
        <v>Session 6 - 4:45pm - 6.15pm</v>
      </c>
      <c r="F32" s="116">
        <f t="shared" si="4"/>
        <v>3</v>
      </c>
      <c r="G32" s="126">
        <f>IF($A32="","",SUM(COUNTIF('Names Schedule'!$C$7:$H$7,$B32),COUNTIF('Names Schedule'!$C$8:$H$8,$B32),COUNTIF('Names Schedule'!$C$10:$H$10,$B32),COUNTIF('Names Schedule'!$C$11:$H$11,$B32),COUNTIF('Names Schedule'!$C$12:$H$12,$B32),COUNTIF('Names Schedule'!$C$14:$H$14,$B32),COUNTIF('Names Schedule'!$C$15:$H$15,$B32)))</f>
        <v>0</v>
      </c>
      <c r="H32" s="126">
        <f>IF($A32="","",SUM(COUNTIF('Names Schedule'!$C$20:$H$20,$B32),COUNTIF('Names Schedule'!$C$21:$H$21,$B32),COUNTIF('Names Schedule'!$C$23:$H$23,$B32),COUNTIF('Names Schedule'!$C$24:$H$24,$B32),COUNTIF('Names Schedule'!$C$25:$H$25,$B32),COUNTIF('Names Schedule'!$C$27:$H$27,$B32),COUNTIF('Names Schedule'!$C$28:$H$28,$B32)))</f>
        <v>0</v>
      </c>
      <c r="I32" s="126">
        <f>IF($A32="","",SUM(COUNTIF('Names Schedule'!$C$33:$H$33,$B32),COUNTIF('Names Schedule'!$C$34:$H$34,$B32),COUNTIF('Names Schedule'!$C$36:$H$36,$B32),COUNTIF('Names Schedule'!$C$37:$H$37,$B32),COUNTIF('Names Schedule'!$C$38:$H$38,$B32),COUNTIF('Names Schedule'!$C$40:$H$40,$B32),COUNTIF('Names Schedule'!$C$41:$H$41,$B32)))</f>
        <v>0</v>
      </c>
      <c r="J32" s="126">
        <f>IF($A32="","",SUM(COUNTIF('Names Schedule'!$C$46:$H$46,$B32),COUNTIF('Names Schedule'!$C$47:$H$47,$B32),COUNTIF('Names Schedule'!$C$49:$H$49,$B32),COUNTIF('Names Schedule'!$C$50:$H$50,$B32),COUNTIF('Names Schedule'!$C$51:$H$51,$B32),COUNTIF('Names Schedule'!$C$53:$H$53,$B32),COUNTIF('Names Schedule'!$C$54:$H$54,$B32)))</f>
        <v>0</v>
      </c>
      <c r="K32" s="126">
        <f>IF($A32="","",SUM(COUNTIF('Names Schedule'!$C$59:$H$59,$B32),COUNTIF('Names Schedule'!$C$60:$H$60,$B32),COUNTIF('Names Schedule'!$C$62:$H$62,$B32),COUNTIF('Names Schedule'!$C$63:$H$63,$B32),COUNTIF('Names Schedule'!$C$64:$H$64,$B32),COUNTIF('Names Schedule'!$C$66:$H$66,$B32),COUNTIF('Names Schedule'!$C$67:$H$67,$B32)))</f>
        <v>1</v>
      </c>
      <c r="L32" s="126">
        <f>IF($A32="","",SUM(COUNTIF('Names Schedule'!$C$72:$H$72,$B32),COUNTIF('Names Schedule'!$C$73:$H$73,$B32),COUNTIF('Names Schedule'!$C$75:$H$75,$B32),COUNTIF('Names Schedule'!$C$76:$H$76,$B32),COUNTIF('Names Schedule'!$C$77:$H$77,$B32),COUNTIF('Names Schedule'!$C$79:$H$79,$B32),COUNTIF('Names Schedule'!$C$80:$H$80,$B32)))</f>
        <v>0</v>
      </c>
      <c r="M32" s="124">
        <f>IF($A32="","",COUNTIF('Names Schedule'!$7:$7,$B32))</f>
        <v>0</v>
      </c>
      <c r="N32" s="125">
        <f>IF($A32="","",COUNTIF('Names Schedule'!$8:$8,$B32))</f>
        <v>0</v>
      </c>
      <c r="O32" s="125">
        <f>IF($A32="","",COUNTIF('Names Schedule'!$10:$10,$B32))</f>
        <v>0</v>
      </c>
      <c r="P32" s="125">
        <f>IF($A32="","",COUNTIF('Names Schedule'!$11:$11,$B32))</f>
        <v>0</v>
      </c>
      <c r="Q32" s="125">
        <f>IF($A32="","",COUNTIF('Names Schedule'!$12:$12,$B32))</f>
        <v>0</v>
      </c>
      <c r="R32" s="125">
        <f>IF($A32="","",COUNTIF('Names Schedule'!$14:$14,$B32))</f>
        <v>0</v>
      </c>
      <c r="S32" s="125">
        <f>IF($A32="","",COUNTIF('Names Schedule'!$15:$15,$B32))</f>
        <v>0</v>
      </c>
      <c r="T32" s="124">
        <f>IF($A32="","",COUNTIF('Names Schedule'!$20:$20,$B32))</f>
        <v>0</v>
      </c>
      <c r="U32" s="125">
        <f>IF($A32="","",COUNTIF('Names Schedule'!$21:$21,$B32))</f>
        <v>0</v>
      </c>
      <c r="V32" s="125">
        <f>IF($A32="","",COUNTIF('Names Schedule'!$23:$23,$B32))</f>
        <v>0</v>
      </c>
      <c r="W32" s="125">
        <f>IF($A32="","",COUNTIF('Names Schedule'!$24:$24,$B32))</f>
        <v>0</v>
      </c>
      <c r="X32" s="125">
        <f>IF($A32="","",COUNTIF('Names Schedule'!$25:$25,$B32))</f>
        <v>0</v>
      </c>
      <c r="Y32" s="125">
        <f>IF($A32="","",COUNTIF('Names Schedule'!$27:$27,$B32))</f>
        <v>0</v>
      </c>
      <c r="Z32" s="125">
        <f>IF($A32="","",COUNTIF('Names Schedule'!$28:$28,$B32))</f>
        <v>0</v>
      </c>
      <c r="AA32" s="124">
        <f>IF($A32="","",COUNTIF('Names Schedule'!$33:$33,$B32))</f>
        <v>0</v>
      </c>
      <c r="AB32" s="125">
        <f>IF($A32="","",COUNTIF('Names Schedule'!$34:$34,$B32))</f>
        <v>0</v>
      </c>
      <c r="AC32" s="125">
        <f>IF($A32="","",COUNTIF('Names Schedule'!$36:$36,$B32))</f>
        <v>0</v>
      </c>
      <c r="AD32" s="125">
        <f>IF($A32="","",COUNTIF('Names Schedule'!$37:$37,$B32))</f>
        <v>0</v>
      </c>
      <c r="AE32" s="125">
        <f>IF($A32="","",COUNTIF('Names Schedule'!$38:$38,$B32))</f>
        <v>0</v>
      </c>
      <c r="AF32" s="125">
        <f>IF($A32="","",COUNTIF('Names Schedule'!$40:$40,$B32))</f>
        <v>0</v>
      </c>
      <c r="AG32" s="125">
        <f>IF($A32="","",COUNTIF('Names Schedule'!$41:$41,$B32))</f>
        <v>0</v>
      </c>
      <c r="AH32" s="124">
        <f>IF($A32="","",COUNTIF('Names Schedule'!$46:$46,$B32))</f>
        <v>0</v>
      </c>
      <c r="AI32" s="125">
        <f>IF($A32="","",COUNTIF('Names Schedule'!$47:$47,$B32))</f>
        <v>0</v>
      </c>
      <c r="AJ32" s="125">
        <f>IF($A32="","",COUNTIF('Names Schedule'!$49:$49,$B32))</f>
        <v>0</v>
      </c>
      <c r="AK32" s="125">
        <f>IF($A32="","",COUNTIF('Names Schedule'!$50:$50,$B32))</f>
        <v>0</v>
      </c>
      <c r="AL32" s="125">
        <f>IF($A32="","",COUNTIF('Names Schedule'!$51:$51,$B32))</f>
        <v>0</v>
      </c>
      <c r="AM32" s="125">
        <f>IF($A32="","",COUNTIF('Names Schedule'!$53:$53,$B32))</f>
        <v>0</v>
      </c>
      <c r="AN32" s="125">
        <f>IF($A32="","",COUNTIF('Names Schedule'!$54:$54,$B32))</f>
        <v>0</v>
      </c>
      <c r="AO32" s="124">
        <f>IF($A32="","",COUNTIF('Names Schedule'!$59:$59,$B32))</f>
        <v>0</v>
      </c>
      <c r="AP32" s="125">
        <f>IF($A32="","",COUNTIF('Names Schedule'!$60:$60,$B32))</f>
        <v>0</v>
      </c>
      <c r="AQ32" s="125">
        <f>IF($A32="","",COUNTIF('Names Schedule'!$62:$62,$B32))</f>
        <v>0</v>
      </c>
      <c r="AR32" s="125">
        <f>IF($A32="","",COUNTIF('Names Schedule'!$63:$63,$B32))</f>
        <v>0</v>
      </c>
      <c r="AS32" s="125">
        <f>IF($A32="","",COUNTIF('Names Schedule'!$64:$64,$B32))</f>
        <v>0</v>
      </c>
      <c r="AT32" s="125">
        <f>IF($A32="","",COUNTIF('Names Schedule'!$66:$66,$B32))</f>
        <v>1</v>
      </c>
      <c r="AU32" s="125">
        <f>IF($A32="","",COUNTIF('Names Schedule'!$67:$67,$B32))</f>
        <v>0</v>
      </c>
      <c r="AV32" s="124">
        <f>IF($A32="","",COUNTIF('Names Schedule'!$72:$72,$B32))</f>
        <v>0</v>
      </c>
      <c r="AW32" s="125">
        <f>IF($A32="","",COUNTIF('Names Schedule'!$73:$73,$B32))</f>
        <v>0</v>
      </c>
      <c r="AX32" s="125">
        <f>IF($A32="","",COUNTIF('Names Schedule'!$75:$75,$B32))</f>
        <v>0</v>
      </c>
      <c r="AY32" s="125">
        <f>IF($A32="","",COUNTIF('Names Schedule'!$76:$76,$B32))</f>
        <v>0</v>
      </c>
      <c r="AZ32" s="125">
        <f>IF($A32="","",COUNTIF('Names Schedule'!$77:$77,$B32))</f>
        <v>0</v>
      </c>
      <c r="BA32" s="125">
        <f>IF($A32="","",COUNTIF('Names Schedule'!$79:$79,$B32))</f>
        <v>0</v>
      </c>
      <c r="BB32" s="125">
        <f>IF($A32="","",COUNTIF('Names Schedule'!$80:$80,$B32))</f>
        <v>0</v>
      </c>
      <c r="BC32" s="115">
        <f t="shared" si="1"/>
        <v>34</v>
      </c>
      <c r="BD32" s="115">
        <f t="shared" si="5"/>
        <v>6</v>
      </c>
      <c r="BE32" s="119" t="str">
        <f t="shared" si="6"/>
        <v>Session 6 - 4:45pm - 6.15pm</v>
      </c>
      <c r="BF32" s="126">
        <f>IF($A32="","",COUNTIF('Names Schedule'!C$7:C$117,$B32))</f>
        <v>0</v>
      </c>
      <c r="BG32" s="126">
        <f>IF($A32="","",COUNTIF('Names Schedule'!D$7:D$117,$B32))</f>
        <v>0</v>
      </c>
      <c r="BH32" s="126">
        <f>IF($A32="","",COUNTIF('Names Schedule'!E$7:E$117,$B32))</f>
        <v>1</v>
      </c>
      <c r="BI32" s="126">
        <f>IF($A32="","",COUNTIF('Names Schedule'!F$7:F$117,$B32))</f>
        <v>0</v>
      </c>
      <c r="BJ32" s="126">
        <f>IF($A32="","",COUNTIF('Names Schedule'!G$7:G$117,$B32))</f>
        <v>0</v>
      </c>
      <c r="BK32" s="126">
        <f>IF($A32="","",COUNTIF('Names Schedule'!H$7:H$117,$B32))</f>
        <v>0</v>
      </c>
      <c r="BL32" s="133">
        <f t="shared" si="7"/>
        <v>3</v>
      </c>
    </row>
    <row r="33" spans="1:64" ht="12" customHeight="1">
      <c r="A33" s="115" t="str">
        <f>Matches!A32</f>
        <v>GROUP MS 2 / 8</v>
      </c>
      <c r="B33" s="115" t="str">
        <f>IF(A33="","",CONCATENATE(VLOOKUP(Matches!B32,'Group Check'!$B:$D,2,FALSE)," v ",VLOOKUP(Matches!D32,'Group Check'!$B:$D,2,FALSE)," in Group ",VLOOKUP(Matches!B32,'Group Check'!$B:$E,4,FALSE)))</f>
        <v>Chiu Pok Man (Singapore ) v Peter Bonsor (Spain) in Group MS 2</v>
      </c>
      <c r="C33" s="115" t="str">
        <f t="shared" si="2"/>
        <v/>
      </c>
      <c r="D33" s="118" t="str">
        <f t="shared" si="3"/>
        <v>Monday 22nd April 2024</v>
      </c>
      <c r="E33" s="119" t="str">
        <f t="shared" si="0"/>
        <v>Session 3 - 12.00pm- 1:45pm</v>
      </c>
      <c r="F33" s="116">
        <f t="shared" si="4"/>
        <v>1</v>
      </c>
      <c r="G33" s="126">
        <f>IF($A33="","",SUM(COUNTIF('Names Schedule'!$C$7:$H$7,$B33),COUNTIF('Names Schedule'!$C$8:$H$8,$B33),COUNTIF('Names Schedule'!$C$10:$H$10,$B33),COUNTIF('Names Schedule'!$C$11:$H$11,$B33),COUNTIF('Names Schedule'!$C$12:$H$12,$B33),COUNTIF('Names Schedule'!$C$14:$H$14,$B33),COUNTIF('Names Schedule'!$C$15:$H$15,$B33)))</f>
        <v>0</v>
      </c>
      <c r="H33" s="126">
        <f>IF($A33="","",SUM(COUNTIF('Names Schedule'!$C$20:$H$20,$B33),COUNTIF('Names Schedule'!$C$21:$H$21,$B33),COUNTIF('Names Schedule'!$C$23:$H$23,$B33),COUNTIF('Names Schedule'!$C$24:$H$24,$B33),COUNTIF('Names Schedule'!$C$25:$H$25,$B33),COUNTIF('Names Schedule'!$C$27:$H$27,$B33),COUNTIF('Names Schedule'!$C$28:$H$28,$B33)))</f>
        <v>1</v>
      </c>
      <c r="I33" s="126">
        <f>IF($A33="","",SUM(COUNTIF('Names Schedule'!$C$33:$H$33,$B33),COUNTIF('Names Schedule'!$C$34:$H$34,$B33),COUNTIF('Names Schedule'!$C$36:$H$36,$B33),COUNTIF('Names Schedule'!$C$37:$H$37,$B33),COUNTIF('Names Schedule'!$C$38:$H$38,$B33),COUNTIF('Names Schedule'!$C$40:$H$40,$B33),COUNTIF('Names Schedule'!$C$41:$H$41,$B33)))</f>
        <v>0</v>
      </c>
      <c r="J33" s="126">
        <f>IF($A33="","",SUM(COUNTIF('Names Schedule'!$C$46:$H$46,$B33),COUNTIF('Names Schedule'!$C$47:$H$47,$B33),COUNTIF('Names Schedule'!$C$49:$H$49,$B33),COUNTIF('Names Schedule'!$C$50:$H$50,$B33),COUNTIF('Names Schedule'!$C$51:$H$51,$B33),COUNTIF('Names Schedule'!$C$53:$H$53,$B33),COUNTIF('Names Schedule'!$C$54:$H$54,$B33)))</f>
        <v>0</v>
      </c>
      <c r="K33" s="126">
        <f>IF($A33="","",SUM(COUNTIF('Names Schedule'!$C$59:$H$59,$B33),COUNTIF('Names Schedule'!$C$60:$H$60,$B33),COUNTIF('Names Schedule'!$C$62:$H$62,$B33),COUNTIF('Names Schedule'!$C$63:$H$63,$B33),COUNTIF('Names Schedule'!$C$64:$H$64,$B33),COUNTIF('Names Schedule'!$C$66:$H$66,$B33),COUNTIF('Names Schedule'!$C$67:$H$67,$B33)))</f>
        <v>0</v>
      </c>
      <c r="L33" s="126">
        <f>IF($A33="","",SUM(COUNTIF('Names Schedule'!$C$72:$H$72,$B33),COUNTIF('Names Schedule'!$C$73:$H$73,$B33),COUNTIF('Names Schedule'!$C$75:$H$75,$B33),COUNTIF('Names Schedule'!$C$76:$H$76,$B33),COUNTIF('Names Schedule'!$C$77:$H$77,$B33),COUNTIF('Names Schedule'!$C$79:$H$79,$B33),COUNTIF('Names Schedule'!$C$80:$H$80,$B33)))</f>
        <v>0</v>
      </c>
      <c r="M33" s="124">
        <f>IF($A33="","",COUNTIF('Names Schedule'!$7:$7,$B33))</f>
        <v>0</v>
      </c>
      <c r="N33" s="125">
        <f>IF($A33="","",COUNTIF('Names Schedule'!$8:$8,$B33))</f>
        <v>0</v>
      </c>
      <c r="O33" s="125">
        <f>IF($A33="","",COUNTIF('Names Schedule'!$10:$10,$B33))</f>
        <v>0</v>
      </c>
      <c r="P33" s="125">
        <f>IF($A33="","",COUNTIF('Names Schedule'!$11:$11,$B33))</f>
        <v>0</v>
      </c>
      <c r="Q33" s="125">
        <f>IF($A33="","",COUNTIF('Names Schedule'!$12:$12,$B33))</f>
        <v>0</v>
      </c>
      <c r="R33" s="125">
        <f>IF($A33="","",COUNTIF('Names Schedule'!$14:$14,$B33))</f>
        <v>0</v>
      </c>
      <c r="S33" s="125">
        <f>IF($A33="","",COUNTIF('Names Schedule'!$15:$15,$B33))</f>
        <v>0</v>
      </c>
      <c r="T33" s="124">
        <f>IF($A33="","",COUNTIF('Names Schedule'!$20:$20,$B33))</f>
        <v>0</v>
      </c>
      <c r="U33" s="125">
        <f>IF($A33="","",COUNTIF('Names Schedule'!$21:$21,$B33))</f>
        <v>0</v>
      </c>
      <c r="V33" s="125">
        <f>IF($A33="","",COUNTIF('Names Schedule'!$23:$23,$B33))</f>
        <v>1</v>
      </c>
      <c r="W33" s="125">
        <f>IF($A33="","",COUNTIF('Names Schedule'!$24:$24,$B33))</f>
        <v>0</v>
      </c>
      <c r="X33" s="125">
        <f>IF($A33="","",COUNTIF('Names Schedule'!$25:$25,$B33))</f>
        <v>0</v>
      </c>
      <c r="Y33" s="125">
        <f>IF($A33="","",COUNTIF('Names Schedule'!$27:$27,$B33))</f>
        <v>0</v>
      </c>
      <c r="Z33" s="125">
        <f>IF($A33="","",COUNTIF('Names Schedule'!$28:$28,$B33))</f>
        <v>0</v>
      </c>
      <c r="AA33" s="124">
        <f>IF($A33="","",COUNTIF('Names Schedule'!$33:$33,$B33))</f>
        <v>0</v>
      </c>
      <c r="AB33" s="125">
        <f>IF($A33="","",COUNTIF('Names Schedule'!$34:$34,$B33))</f>
        <v>0</v>
      </c>
      <c r="AC33" s="125">
        <f>IF($A33="","",COUNTIF('Names Schedule'!$36:$36,$B33))</f>
        <v>0</v>
      </c>
      <c r="AD33" s="125">
        <f>IF($A33="","",COUNTIF('Names Schedule'!$37:$37,$B33))</f>
        <v>0</v>
      </c>
      <c r="AE33" s="125">
        <f>IF($A33="","",COUNTIF('Names Schedule'!$38:$38,$B33))</f>
        <v>0</v>
      </c>
      <c r="AF33" s="125">
        <f>IF($A33="","",COUNTIF('Names Schedule'!$40:$40,$B33))</f>
        <v>0</v>
      </c>
      <c r="AG33" s="125">
        <f>IF($A33="","",COUNTIF('Names Schedule'!$41:$41,$B33))</f>
        <v>0</v>
      </c>
      <c r="AH33" s="124">
        <f>IF($A33="","",COUNTIF('Names Schedule'!$46:$46,$B33))</f>
        <v>0</v>
      </c>
      <c r="AI33" s="125">
        <f>IF($A33="","",COUNTIF('Names Schedule'!$47:$47,$B33))</f>
        <v>0</v>
      </c>
      <c r="AJ33" s="125">
        <f>IF($A33="","",COUNTIF('Names Schedule'!$49:$49,$B33))</f>
        <v>0</v>
      </c>
      <c r="AK33" s="125">
        <f>IF($A33="","",COUNTIF('Names Schedule'!$50:$50,$B33))</f>
        <v>0</v>
      </c>
      <c r="AL33" s="125">
        <f>IF($A33="","",COUNTIF('Names Schedule'!$51:$51,$B33))</f>
        <v>0</v>
      </c>
      <c r="AM33" s="125">
        <f>IF($A33="","",COUNTIF('Names Schedule'!$53:$53,$B33))</f>
        <v>0</v>
      </c>
      <c r="AN33" s="125">
        <f>IF($A33="","",COUNTIF('Names Schedule'!$54:$54,$B33))</f>
        <v>0</v>
      </c>
      <c r="AO33" s="124">
        <f>IF($A33="","",COUNTIF('Names Schedule'!$59:$59,$B33))</f>
        <v>0</v>
      </c>
      <c r="AP33" s="125">
        <f>IF($A33="","",COUNTIF('Names Schedule'!$60:$60,$B33))</f>
        <v>0</v>
      </c>
      <c r="AQ33" s="125">
        <f>IF($A33="","",COUNTIF('Names Schedule'!$62:$62,$B33))</f>
        <v>0</v>
      </c>
      <c r="AR33" s="125">
        <f>IF($A33="","",COUNTIF('Names Schedule'!$63:$63,$B33))</f>
        <v>0</v>
      </c>
      <c r="AS33" s="125">
        <f>IF($A33="","",COUNTIF('Names Schedule'!$64:$64,$B33))</f>
        <v>0</v>
      </c>
      <c r="AT33" s="125">
        <f>IF($A33="","",COUNTIF('Names Schedule'!$66:$66,$B33))</f>
        <v>0</v>
      </c>
      <c r="AU33" s="125">
        <f>IF($A33="","",COUNTIF('Names Schedule'!$67:$67,$B33))</f>
        <v>0</v>
      </c>
      <c r="AV33" s="124">
        <f>IF($A33="","",COUNTIF('Names Schedule'!$72:$72,$B33))</f>
        <v>0</v>
      </c>
      <c r="AW33" s="125">
        <f>IF($A33="","",COUNTIF('Names Schedule'!$73:$73,$B33))</f>
        <v>0</v>
      </c>
      <c r="AX33" s="125">
        <f>IF($A33="","",COUNTIF('Names Schedule'!$75:$75,$B33))</f>
        <v>0</v>
      </c>
      <c r="AY33" s="125">
        <f>IF($A33="","",COUNTIF('Names Schedule'!$76:$76,$B33))</f>
        <v>0</v>
      </c>
      <c r="AZ33" s="125">
        <f>IF($A33="","",COUNTIF('Names Schedule'!$77:$77,$B33))</f>
        <v>0</v>
      </c>
      <c r="BA33" s="125">
        <f>IF($A33="","",COUNTIF('Names Schedule'!$79:$79,$B33))</f>
        <v>0</v>
      </c>
      <c r="BB33" s="125">
        <f>IF($A33="","",COUNTIF('Names Schedule'!$80:$80,$B33))</f>
        <v>0</v>
      </c>
      <c r="BC33" s="115">
        <f t="shared" si="1"/>
        <v>10</v>
      </c>
      <c r="BD33" s="115">
        <f t="shared" si="5"/>
        <v>3</v>
      </c>
      <c r="BE33" s="119" t="str">
        <f t="shared" si="6"/>
        <v>Session 3 - 12.00pm- 1:45pm</v>
      </c>
      <c r="BF33" s="126">
        <f>IF($A33="","",COUNTIF('Names Schedule'!C$7:C$117,$B33))</f>
        <v>1</v>
      </c>
      <c r="BG33" s="126">
        <f>IF($A33="","",COUNTIF('Names Schedule'!D$7:D$117,$B33))</f>
        <v>0</v>
      </c>
      <c r="BH33" s="126">
        <f>IF($A33="","",COUNTIF('Names Schedule'!E$7:E$117,$B33))</f>
        <v>0</v>
      </c>
      <c r="BI33" s="126">
        <f>IF($A33="","",COUNTIF('Names Schedule'!F$7:F$117,$B33))</f>
        <v>0</v>
      </c>
      <c r="BJ33" s="126">
        <f>IF($A33="","",COUNTIF('Names Schedule'!G$7:G$117,$B33))</f>
        <v>0</v>
      </c>
      <c r="BK33" s="126">
        <f>IF($A33="","",COUNTIF('Names Schedule'!H$7:H$117,$B33))</f>
        <v>0</v>
      </c>
      <c r="BL33" s="133">
        <f t="shared" si="7"/>
        <v>1</v>
      </c>
    </row>
    <row r="34" spans="1:64" ht="12" customHeight="1">
      <c r="A34" s="115" t="str">
        <f>Matches!A33</f>
        <v>GROUP MS 2 / 9</v>
      </c>
      <c r="B34" s="115" t="str">
        <f>IF(A34="","",CONCATENATE(VLOOKUP(Matches!B33,'Group Check'!$B:$D,2,FALSE)," v ",VLOOKUP(Matches!D33,'Group Check'!$B:$D,2,FALSE)," in Group ",VLOOKUP(Matches!B33,'Group Check'!$B:$E,4,FALSE)))</f>
        <v>Izzat Shameer Dzulkeple (Malaysia ) v Chiu Pok Man (Singapore ) in Group MS 2</v>
      </c>
      <c r="C34" s="115" t="str">
        <f t="shared" si="2"/>
        <v/>
      </c>
      <c r="D34" s="118" t="str">
        <f t="shared" si="3"/>
        <v>Wednesday 24th April 2024</v>
      </c>
      <c r="E34" s="119" t="str">
        <f t="shared" si="0"/>
        <v>Session 4 - 1:45pm- 3.15pm</v>
      </c>
      <c r="F34" s="116">
        <f t="shared" si="4"/>
        <v>1</v>
      </c>
      <c r="G34" s="126">
        <f>IF($A34="","",SUM(COUNTIF('Names Schedule'!$C$7:$H$7,$B34),COUNTIF('Names Schedule'!$C$8:$H$8,$B34),COUNTIF('Names Schedule'!$C$10:$H$10,$B34),COUNTIF('Names Schedule'!$C$11:$H$11,$B34),COUNTIF('Names Schedule'!$C$12:$H$12,$B34),COUNTIF('Names Schedule'!$C$14:$H$14,$B34),COUNTIF('Names Schedule'!$C$15:$H$15,$B34)))</f>
        <v>0</v>
      </c>
      <c r="H34" s="126">
        <f>IF($A34="","",SUM(COUNTIF('Names Schedule'!$C$20:$H$20,$B34),COUNTIF('Names Schedule'!$C$21:$H$21,$B34),COUNTIF('Names Schedule'!$C$23:$H$23,$B34),COUNTIF('Names Schedule'!$C$24:$H$24,$B34),COUNTIF('Names Schedule'!$C$25:$H$25,$B34),COUNTIF('Names Schedule'!$C$27:$H$27,$B34),COUNTIF('Names Schedule'!$C$28:$H$28,$B34)))</f>
        <v>0</v>
      </c>
      <c r="I34" s="126">
        <f>IF($A34="","",SUM(COUNTIF('Names Schedule'!$C$33:$H$33,$B34),COUNTIF('Names Schedule'!$C$34:$H$34,$B34),COUNTIF('Names Schedule'!$C$36:$H$36,$B34),COUNTIF('Names Schedule'!$C$37:$H$37,$B34),COUNTIF('Names Schedule'!$C$38:$H$38,$B34),COUNTIF('Names Schedule'!$C$40:$H$40,$B34),COUNTIF('Names Schedule'!$C$41:$H$41,$B34)))</f>
        <v>0</v>
      </c>
      <c r="J34" s="126">
        <f>IF($A34="","",SUM(COUNTIF('Names Schedule'!$C$46:$H$46,$B34),COUNTIF('Names Schedule'!$C$47:$H$47,$B34),COUNTIF('Names Schedule'!$C$49:$H$49,$B34),COUNTIF('Names Schedule'!$C$50:$H$50,$B34),COUNTIF('Names Schedule'!$C$51:$H$51,$B34),COUNTIF('Names Schedule'!$C$53:$H$53,$B34),COUNTIF('Names Schedule'!$C$54:$H$54,$B34)))</f>
        <v>1</v>
      </c>
      <c r="K34" s="126">
        <f>IF($A34="","",SUM(COUNTIF('Names Schedule'!$C$59:$H$59,$B34),COUNTIF('Names Schedule'!$C$60:$H$60,$B34),COUNTIF('Names Schedule'!$C$62:$H$62,$B34),COUNTIF('Names Schedule'!$C$63:$H$63,$B34),COUNTIF('Names Schedule'!$C$64:$H$64,$B34),COUNTIF('Names Schedule'!$C$66:$H$66,$B34),COUNTIF('Names Schedule'!$C$67:$H$67,$B34)))</f>
        <v>0</v>
      </c>
      <c r="L34" s="126">
        <f>IF($A34="","",SUM(COUNTIF('Names Schedule'!$C$72:$H$72,$B34),COUNTIF('Names Schedule'!$C$73:$H$73,$B34),COUNTIF('Names Schedule'!$C$75:$H$75,$B34),COUNTIF('Names Schedule'!$C$76:$H$76,$B34),COUNTIF('Names Schedule'!$C$77:$H$77,$B34),COUNTIF('Names Schedule'!$C$79:$H$79,$B34),COUNTIF('Names Schedule'!$C$80:$H$80,$B34)))</f>
        <v>0</v>
      </c>
      <c r="M34" s="124">
        <f>IF($A34="","",COUNTIF('Names Schedule'!$7:$7,$B34))</f>
        <v>0</v>
      </c>
      <c r="N34" s="125">
        <f>IF($A34="","",COUNTIF('Names Schedule'!$8:$8,$B34))</f>
        <v>0</v>
      </c>
      <c r="O34" s="125">
        <f>IF($A34="","",COUNTIF('Names Schedule'!$10:$10,$B34))</f>
        <v>0</v>
      </c>
      <c r="P34" s="125">
        <f>IF($A34="","",COUNTIF('Names Schedule'!$11:$11,$B34))</f>
        <v>0</v>
      </c>
      <c r="Q34" s="125">
        <f>IF($A34="","",COUNTIF('Names Schedule'!$12:$12,$B34))</f>
        <v>0</v>
      </c>
      <c r="R34" s="125">
        <f>IF($A34="","",COUNTIF('Names Schedule'!$14:$14,$B34))</f>
        <v>0</v>
      </c>
      <c r="S34" s="125">
        <f>IF($A34="","",COUNTIF('Names Schedule'!$15:$15,$B34))</f>
        <v>0</v>
      </c>
      <c r="T34" s="124">
        <f>IF($A34="","",COUNTIF('Names Schedule'!$20:$20,$B34))</f>
        <v>0</v>
      </c>
      <c r="U34" s="125">
        <f>IF($A34="","",COUNTIF('Names Schedule'!$21:$21,$B34))</f>
        <v>0</v>
      </c>
      <c r="V34" s="125">
        <f>IF($A34="","",COUNTIF('Names Schedule'!$23:$23,$B34))</f>
        <v>0</v>
      </c>
      <c r="W34" s="125">
        <f>IF($A34="","",COUNTIF('Names Schedule'!$24:$24,$B34))</f>
        <v>0</v>
      </c>
      <c r="X34" s="125">
        <f>IF($A34="","",COUNTIF('Names Schedule'!$25:$25,$B34))</f>
        <v>0</v>
      </c>
      <c r="Y34" s="125">
        <f>IF($A34="","",COUNTIF('Names Schedule'!$27:$27,$B34))</f>
        <v>0</v>
      </c>
      <c r="Z34" s="125">
        <f>IF($A34="","",COUNTIF('Names Schedule'!$28:$28,$B34))</f>
        <v>0</v>
      </c>
      <c r="AA34" s="124">
        <f>IF($A34="","",COUNTIF('Names Schedule'!$33:$33,$B34))</f>
        <v>0</v>
      </c>
      <c r="AB34" s="125">
        <f>IF($A34="","",COUNTIF('Names Schedule'!$34:$34,$B34))</f>
        <v>0</v>
      </c>
      <c r="AC34" s="125">
        <f>IF($A34="","",COUNTIF('Names Schedule'!$36:$36,$B34))</f>
        <v>0</v>
      </c>
      <c r="AD34" s="125">
        <f>IF($A34="","",COUNTIF('Names Schedule'!$37:$37,$B34))</f>
        <v>0</v>
      </c>
      <c r="AE34" s="125">
        <f>IF($A34="","",COUNTIF('Names Schedule'!$38:$38,$B34))</f>
        <v>0</v>
      </c>
      <c r="AF34" s="125">
        <f>IF($A34="","",COUNTIF('Names Schedule'!$40:$40,$B34))</f>
        <v>0</v>
      </c>
      <c r="AG34" s="125">
        <f>IF($A34="","",COUNTIF('Names Schedule'!$41:$41,$B34))</f>
        <v>0</v>
      </c>
      <c r="AH34" s="124">
        <f>IF($A34="","",COUNTIF('Names Schedule'!$46:$46,$B34))</f>
        <v>0</v>
      </c>
      <c r="AI34" s="125">
        <f>IF($A34="","",COUNTIF('Names Schedule'!$47:$47,$B34))</f>
        <v>0</v>
      </c>
      <c r="AJ34" s="125">
        <f>IF($A34="","",COUNTIF('Names Schedule'!$49:$49,$B34))</f>
        <v>0</v>
      </c>
      <c r="AK34" s="125">
        <f>IF($A34="","",COUNTIF('Names Schedule'!$50:$50,$B34))</f>
        <v>1</v>
      </c>
      <c r="AL34" s="125">
        <f>IF($A34="","",COUNTIF('Names Schedule'!$51:$51,$B34))</f>
        <v>0</v>
      </c>
      <c r="AM34" s="125">
        <f>IF($A34="","",COUNTIF('Names Schedule'!$53:$53,$B34))</f>
        <v>0</v>
      </c>
      <c r="AN34" s="125">
        <f>IF($A34="","",COUNTIF('Names Schedule'!$54:$54,$B34))</f>
        <v>0</v>
      </c>
      <c r="AO34" s="124">
        <f>IF($A34="","",COUNTIF('Names Schedule'!$59:$59,$B34))</f>
        <v>0</v>
      </c>
      <c r="AP34" s="125">
        <f>IF($A34="","",COUNTIF('Names Schedule'!$60:$60,$B34))</f>
        <v>0</v>
      </c>
      <c r="AQ34" s="125">
        <f>IF($A34="","",COUNTIF('Names Schedule'!$62:$62,$B34))</f>
        <v>0</v>
      </c>
      <c r="AR34" s="125">
        <f>IF($A34="","",COUNTIF('Names Schedule'!$63:$63,$B34))</f>
        <v>0</v>
      </c>
      <c r="AS34" s="125">
        <f>IF($A34="","",COUNTIF('Names Schedule'!$64:$64,$B34))</f>
        <v>0</v>
      </c>
      <c r="AT34" s="125">
        <f>IF($A34="","",COUNTIF('Names Schedule'!$66:$66,$B34))</f>
        <v>0</v>
      </c>
      <c r="AU34" s="125">
        <f>IF($A34="","",COUNTIF('Names Schedule'!$67:$67,$B34))</f>
        <v>0</v>
      </c>
      <c r="AV34" s="124">
        <f>IF($A34="","",COUNTIF('Names Schedule'!$72:$72,$B34))</f>
        <v>0</v>
      </c>
      <c r="AW34" s="125">
        <f>IF($A34="","",COUNTIF('Names Schedule'!$73:$73,$B34))</f>
        <v>0</v>
      </c>
      <c r="AX34" s="125">
        <f>IF($A34="","",COUNTIF('Names Schedule'!$75:$75,$B34))</f>
        <v>0</v>
      </c>
      <c r="AY34" s="125">
        <f>IF($A34="","",COUNTIF('Names Schedule'!$76:$76,$B34))</f>
        <v>0</v>
      </c>
      <c r="AZ34" s="125">
        <f>IF($A34="","",COUNTIF('Names Schedule'!$77:$77,$B34))</f>
        <v>0</v>
      </c>
      <c r="BA34" s="125">
        <f>IF($A34="","",COUNTIF('Names Schedule'!$79:$79,$B34))</f>
        <v>0</v>
      </c>
      <c r="BB34" s="125">
        <f>IF($A34="","",COUNTIF('Names Schedule'!$80:$80,$B34))</f>
        <v>0</v>
      </c>
      <c r="BC34" s="115">
        <f t="shared" si="1"/>
        <v>25</v>
      </c>
      <c r="BD34" s="115">
        <f t="shared" si="5"/>
        <v>4</v>
      </c>
      <c r="BE34" s="119" t="str">
        <f t="shared" si="6"/>
        <v>Session 4 - 1:45pm- 3.15pm</v>
      </c>
      <c r="BF34" s="126">
        <f>IF($A34="","",COUNTIF('Names Schedule'!C$7:C$117,$B34))</f>
        <v>1</v>
      </c>
      <c r="BG34" s="126">
        <f>IF($A34="","",COUNTIF('Names Schedule'!D$7:D$117,$B34))</f>
        <v>0</v>
      </c>
      <c r="BH34" s="126">
        <f>IF($A34="","",COUNTIF('Names Schedule'!E$7:E$117,$B34))</f>
        <v>0</v>
      </c>
      <c r="BI34" s="126">
        <f>IF($A34="","",COUNTIF('Names Schedule'!F$7:F$117,$B34))</f>
        <v>0</v>
      </c>
      <c r="BJ34" s="126">
        <f>IF($A34="","",COUNTIF('Names Schedule'!G$7:G$117,$B34))</f>
        <v>0</v>
      </c>
      <c r="BK34" s="126">
        <f>IF($A34="","",COUNTIF('Names Schedule'!H$7:H$117,$B34))</f>
        <v>0</v>
      </c>
      <c r="BL34" s="133">
        <f t="shared" si="7"/>
        <v>1</v>
      </c>
    </row>
    <row r="35" spans="1:64" ht="12" customHeight="1">
      <c r="A35" s="115" t="str">
        <f>Matches!A34</f>
        <v/>
      </c>
      <c r="B35" s="115" t="str">
        <f>IF(A35="","",CONCATENATE(VLOOKUP(Matches!B34,'Group Check'!$B:$D,2,FALSE)," v ",VLOOKUP(Matches!D34,'Group Check'!$B:$D,2,FALSE)," in Group ",VLOOKUP(Matches!B34,'Group Check'!$B:$E,4,FALSE)))</f>
        <v/>
      </c>
      <c r="C35" s="115" t="str">
        <f t="shared" si="2"/>
        <v/>
      </c>
      <c r="D35" s="118" t="str">
        <f t="shared" si="3"/>
        <v/>
      </c>
      <c r="E35" s="119" t="str">
        <f t="shared" si="0"/>
        <v/>
      </c>
      <c r="F35" s="116" t="str">
        <f t="shared" si="4"/>
        <v/>
      </c>
      <c r="G35" s="126" t="str">
        <f>IF($A35="","",SUM(COUNTIF('Names Schedule'!$C$7:$H$7,$B35),COUNTIF('Names Schedule'!$C$8:$H$8,$B35),COUNTIF('Names Schedule'!$C$10:$H$10,$B35),COUNTIF('Names Schedule'!$C$11:$H$11,$B35),COUNTIF('Names Schedule'!$C$12:$H$12,$B35),COUNTIF('Names Schedule'!$C$14:$H$14,$B35),COUNTIF('Names Schedule'!$C$15:$H$15,$B35)))</f>
        <v/>
      </c>
      <c r="H35" s="126" t="str">
        <f>IF($A35="","",SUM(COUNTIF('Names Schedule'!$C$20:$H$20,$B35),COUNTIF('Names Schedule'!$C$21:$H$21,$B35),COUNTIF('Names Schedule'!$C$23:$H$23,$B35),COUNTIF('Names Schedule'!$C$24:$H$24,$B35),COUNTIF('Names Schedule'!$C$25:$H$25,$B35),COUNTIF('Names Schedule'!$C$27:$H$27,$B35),COUNTIF('Names Schedule'!$C$28:$H$28,$B35)))</f>
        <v/>
      </c>
      <c r="I35" s="126" t="str">
        <f>IF($A35="","",SUM(COUNTIF('Names Schedule'!$C$33:$H$33,$B35),COUNTIF('Names Schedule'!$C$34:$H$34,$B35),COUNTIF('Names Schedule'!$C$36:$H$36,$B35),COUNTIF('Names Schedule'!$C$37:$H$37,$B35),COUNTIF('Names Schedule'!$C$38:$H$38,$B35),COUNTIF('Names Schedule'!$C$40:$H$40,$B35),COUNTIF('Names Schedule'!$C$41:$H$41,$B35)))</f>
        <v/>
      </c>
      <c r="J35" s="126" t="str">
        <f>IF($A35="","",SUM(COUNTIF('Names Schedule'!$C$46:$H$46,$B35),COUNTIF('Names Schedule'!$C$47:$H$47,$B35),COUNTIF('Names Schedule'!$C$49:$H$49,$B35),COUNTIF('Names Schedule'!$C$50:$H$50,$B35),COUNTIF('Names Schedule'!$C$51:$H$51,$B35),COUNTIF('Names Schedule'!$C$53:$H$53,$B35),COUNTIF('Names Schedule'!$C$54:$H$54,$B35)))</f>
        <v/>
      </c>
      <c r="K35" s="126" t="str">
        <f>IF($A35="","",SUM(COUNTIF('Names Schedule'!$C$59:$H$59,$B35),COUNTIF('Names Schedule'!$C$60:$H$60,$B35),COUNTIF('Names Schedule'!$C$62:$H$62,$B35),COUNTIF('Names Schedule'!$C$63:$H$63,$B35),COUNTIF('Names Schedule'!$C$64:$H$64,$B35),COUNTIF('Names Schedule'!$C$66:$H$66,$B35),COUNTIF('Names Schedule'!$C$67:$H$67,$B35)))</f>
        <v/>
      </c>
      <c r="L35" s="126" t="str">
        <f>IF($A35="","",SUM(COUNTIF('Names Schedule'!$C$72:$H$72,$B35),COUNTIF('Names Schedule'!$C$73:$H$73,$B35),COUNTIF('Names Schedule'!$C$75:$H$75,$B35),COUNTIF('Names Schedule'!$C$76:$H$76,$B35),COUNTIF('Names Schedule'!$C$77:$H$77,$B35),COUNTIF('Names Schedule'!$C$79:$H$79,$B35),COUNTIF('Names Schedule'!$C$80:$H$80,$B35)))</f>
        <v/>
      </c>
      <c r="M35" s="124" t="str">
        <f>IF($A35="","",COUNTIF('Names Schedule'!$7:$7,$B35))</f>
        <v/>
      </c>
      <c r="N35" s="125" t="str">
        <f>IF($A35="","",COUNTIF('Names Schedule'!$8:$8,$B35))</f>
        <v/>
      </c>
      <c r="O35" s="125" t="str">
        <f>IF($A35="","",COUNTIF('Names Schedule'!$10:$10,$B35))</f>
        <v/>
      </c>
      <c r="P35" s="125" t="str">
        <f>IF($A35="","",COUNTIF('Names Schedule'!$11:$11,$B35))</f>
        <v/>
      </c>
      <c r="Q35" s="125" t="str">
        <f>IF($A35="","",COUNTIF('Names Schedule'!$12:$12,$B35))</f>
        <v/>
      </c>
      <c r="R35" s="125" t="str">
        <f>IF($A35="","",COUNTIF('Names Schedule'!$14:$14,$B35))</f>
        <v/>
      </c>
      <c r="S35" s="125" t="str">
        <f>IF($A35="","",COUNTIF('Names Schedule'!$15:$15,$B35))</f>
        <v/>
      </c>
      <c r="T35" s="124" t="str">
        <f>IF($A35="","",COUNTIF('Names Schedule'!$20:$20,$B35))</f>
        <v/>
      </c>
      <c r="U35" s="125" t="str">
        <f>IF($A35="","",COUNTIF('Names Schedule'!$21:$21,$B35))</f>
        <v/>
      </c>
      <c r="V35" s="125" t="str">
        <f>IF($A35="","",COUNTIF('Names Schedule'!$23:$23,$B35))</f>
        <v/>
      </c>
      <c r="W35" s="125" t="str">
        <f>IF($A35="","",COUNTIF('Names Schedule'!$24:$24,$B35))</f>
        <v/>
      </c>
      <c r="X35" s="125" t="str">
        <f>IF($A35="","",COUNTIF('Names Schedule'!$25:$25,$B35))</f>
        <v/>
      </c>
      <c r="Y35" s="125" t="str">
        <f>IF($A35="","",COUNTIF('Names Schedule'!$27:$27,$B35))</f>
        <v/>
      </c>
      <c r="Z35" s="125" t="str">
        <f>IF($A35="","",COUNTIF('Names Schedule'!$28:$28,$B35))</f>
        <v/>
      </c>
      <c r="AA35" s="124" t="str">
        <f>IF($A35="","",COUNTIF('Names Schedule'!$33:$33,$B35))</f>
        <v/>
      </c>
      <c r="AB35" s="125" t="str">
        <f>IF($A35="","",COUNTIF('Names Schedule'!$34:$34,$B35))</f>
        <v/>
      </c>
      <c r="AC35" s="125" t="str">
        <f>IF($A35="","",COUNTIF('Names Schedule'!$36:$36,$B35))</f>
        <v/>
      </c>
      <c r="AD35" s="125" t="str">
        <f>IF($A35="","",COUNTIF('Names Schedule'!$37:$37,$B35))</f>
        <v/>
      </c>
      <c r="AE35" s="125" t="str">
        <f>IF($A35="","",COUNTIF('Names Schedule'!$38:$38,$B35))</f>
        <v/>
      </c>
      <c r="AF35" s="125" t="str">
        <f>IF($A35="","",COUNTIF('Names Schedule'!$40:$40,$B35))</f>
        <v/>
      </c>
      <c r="AG35" s="125" t="str">
        <f>IF($A35="","",COUNTIF('Names Schedule'!$41:$41,$B35))</f>
        <v/>
      </c>
      <c r="AH35" s="124" t="str">
        <f>IF($A35="","",COUNTIF('Names Schedule'!$46:$46,$B35))</f>
        <v/>
      </c>
      <c r="AI35" s="125" t="str">
        <f>IF($A35="","",COUNTIF('Names Schedule'!$47:$47,$B35))</f>
        <v/>
      </c>
      <c r="AJ35" s="125" t="str">
        <f>IF($A35="","",COUNTIF('Names Schedule'!$49:$49,$B35))</f>
        <v/>
      </c>
      <c r="AK35" s="125" t="str">
        <f>IF($A35="","",COUNTIF('Names Schedule'!$50:$50,$B35))</f>
        <v/>
      </c>
      <c r="AL35" s="125" t="str">
        <f>IF($A35="","",COUNTIF('Names Schedule'!$51:$51,$B35))</f>
        <v/>
      </c>
      <c r="AM35" s="125" t="str">
        <f>IF($A35="","",COUNTIF('Names Schedule'!$53:$53,$B35))</f>
        <v/>
      </c>
      <c r="AN35" s="125" t="str">
        <f>IF($A35="","",COUNTIF('Names Schedule'!$54:$54,$B35))</f>
        <v/>
      </c>
      <c r="AO35" s="124" t="str">
        <f>IF($A35="","",COUNTIF('Names Schedule'!$59:$59,$B35))</f>
        <v/>
      </c>
      <c r="AP35" s="125" t="str">
        <f>IF($A35="","",COUNTIF('Names Schedule'!$60:$60,$B35))</f>
        <v/>
      </c>
      <c r="AQ35" s="125" t="str">
        <f>IF($A35="","",COUNTIF('Names Schedule'!$62:$62,$B35))</f>
        <v/>
      </c>
      <c r="AR35" s="125" t="str">
        <f>IF($A35="","",COUNTIF('Names Schedule'!$63:$63,$B35))</f>
        <v/>
      </c>
      <c r="AS35" s="125" t="str">
        <f>IF($A35="","",COUNTIF('Names Schedule'!$64:$64,$B35))</f>
        <v/>
      </c>
      <c r="AT35" s="125" t="str">
        <f>IF($A35="","",COUNTIF('Names Schedule'!$66:$66,$B35))</f>
        <v/>
      </c>
      <c r="AU35" s="125" t="str">
        <f>IF($A35="","",COUNTIF('Names Schedule'!$67:$67,$B35))</f>
        <v/>
      </c>
      <c r="AV35" s="124" t="str">
        <f>IF($A35="","",COUNTIF('Names Schedule'!$72:$72,$B35))</f>
        <v/>
      </c>
      <c r="AW35" s="125" t="str">
        <f>IF($A35="","",COUNTIF('Names Schedule'!$73:$73,$B35))</f>
        <v/>
      </c>
      <c r="AX35" s="125" t="str">
        <f>IF($A35="","",COUNTIF('Names Schedule'!$75:$75,$B35))</f>
        <v/>
      </c>
      <c r="AY35" s="125" t="str">
        <f>IF($A35="","",COUNTIF('Names Schedule'!$76:$76,$B35))</f>
        <v/>
      </c>
      <c r="AZ35" s="125" t="str">
        <f>IF($A35="","",COUNTIF('Names Schedule'!$77:$77,$B35))</f>
        <v/>
      </c>
      <c r="BA35" s="125" t="str">
        <f>IF($A35="","",COUNTIF('Names Schedule'!$79:$79,$B35))</f>
        <v/>
      </c>
      <c r="BB35" s="125" t="str">
        <f>IF($A35="","",COUNTIF('Names Schedule'!$80:$80,$B35))</f>
        <v/>
      </c>
      <c r="BC35" s="115" t="str">
        <f t="shared" si="1"/>
        <v/>
      </c>
      <c r="BD35" s="115" t="str">
        <f t="shared" si="5"/>
        <v/>
      </c>
      <c r="BE35" s="119" t="str">
        <f t="shared" si="6"/>
        <v/>
      </c>
      <c r="BF35" s="126" t="str">
        <f>IF($A35="","",COUNTIF('Names Schedule'!C$7:C$117,$B35))</f>
        <v/>
      </c>
      <c r="BG35" s="126" t="str">
        <f>IF($A35="","",COUNTIF('Names Schedule'!D$7:D$117,$B35))</f>
        <v/>
      </c>
      <c r="BH35" s="126" t="str">
        <f>IF($A35="","",COUNTIF('Names Schedule'!E$7:E$117,$B35))</f>
        <v/>
      </c>
      <c r="BI35" s="126" t="str">
        <f>IF($A35="","",COUNTIF('Names Schedule'!F$7:F$117,$B35))</f>
        <v/>
      </c>
      <c r="BJ35" s="126" t="str">
        <f>IF($A35="","",COUNTIF('Names Schedule'!G$7:G$117,$B35))</f>
        <v/>
      </c>
      <c r="BK35" s="126" t="str">
        <f>IF($A35="","",COUNTIF('Names Schedule'!H$7:H$117,$B35))</f>
        <v/>
      </c>
      <c r="BL35" s="133" t="str">
        <f t="shared" si="7"/>
        <v/>
      </c>
    </row>
    <row r="36" spans="1:64" ht="12" customHeight="1">
      <c r="A36" s="115" t="str">
        <f>Matches!A35</f>
        <v>GROUP MS 2 / 10</v>
      </c>
      <c r="B36" s="115" t="str">
        <f>IF(A36="","",CONCATENATE(VLOOKUP(Matches!B35,'Group Check'!$B:$D,2,FALSE)," v ",VLOOKUP(Matches!D35,'Group Check'!$B:$D,2,FALSE)," in Group ",VLOOKUP(Matches!B35,'Group Check'!$B:$E,4,FALSE)))</f>
        <v>Derek Boswell (Jersey) v Peter Ellul (Malta) in Group MS 2</v>
      </c>
      <c r="C36" s="115" t="str">
        <f t="shared" si="2"/>
        <v/>
      </c>
      <c r="D36" s="118" t="str">
        <f t="shared" si="3"/>
        <v>Monday 22nd April 2024</v>
      </c>
      <c r="E36" s="119" t="str">
        <f t="shared" si="0"/>
        <v>Session 6 - 4:45pm - 6.15pm</v>
      </c>
      <c r="F36" s="116">
        <f t="shared" si="4"/>
        <v>4</v>
      </c>
      <c r="G36" s="126">
        <f>IF($A36="","",SUM(COUNTIF('Names Schedule'!$C$7:$H$7,$B36),COUNTIF('Names Schedule'!$C$8:$H$8,$B36),COUNTIF('Names Schedule'!$C$10:$H$10,$B36),COUNTIF('Names Schedule'!$C$11:$H$11,$B36),COUNTIF('Names Schedule'!$C$12:$H$12,$B36),COUNTIF('Names Schedule'!$C$14:$H$14,$B36),COUNTIF('Names Schedule'!$C$15:$H$15,$B36)))</f>
        <v>0</v>
      </c>
      <c r="H36" s="126">
        <f>IF($A36="","",SUM(COUNTIF('Names Schedule'!$C$20:$H$20,$B36),COUNTIF('Names Schedule'!$C$21:$H$21,$B36),COUNTIF('Names Schedule'!$C$23:$H$23,$B36),COUNTIF('Names Schedule'!$C$24:$H$24,$B36),COUNTIF('Names Schedule'!$C$25:$H$25,$B36),COUNTIF('Names Schedule'!$C$27:$H$27,$B36),COUNTIF('Names Schedule'!$C$28:$H$28,$B36)))</f>
        <v>1</v>
      </c>
      <c r="I36" s="126">
        <f>IF($A36="","",SUM(COUNTIF('Names Schedule'!$C$33:$H$33,$B36),COUNTIF('Names Schedule'!$C$34:$H$34,$B36),COUNTIF('Names Schedule'!$C$36:$H$36,$B36),COUNTIF('Names Schedule'!$C$37:$H$37,$B36),COUNTIF('Names Schedule'!$C$38:$H$38,$B36),COUNTIF('Names Schedule'!$C$40:$H$40,$B36),COUNTIF('Names Schedule'!$C$41:$H$41,$B36)))</f>
        <v>0</v>
      </c>
      <c r="J36" s="126">
        <f>IF($A36="","",SUM(COUNTIF('Names Schedule'!$C$46:$H$46,$B36),COUNTIF('Names Schedule'!$C$47:$H$47,$B36),COUNTIF('Names Schedule'!$C$49:$H$49,$B36),COUNTIF('Names Schedule'!$C$50:$H$50,$B36),COUNTIF('Names Schedule'!$C$51:$H$51,$B36),COUNTIF('Names Schedule'!$C$53:$H$53,$B36),COUNTIF('Names Schedule'!$C$54:$H$54,$B36)))</f>
        <v>0</v>
      </c>
      <c r="K36" s="126">
        <f>IF($A36="","",SUM(COUNTIF('Names Schedule'!$C$59:$H$59,$B36),COUNTIF('Names Schedule'!$C$60:$H$60,$B36),COUNTIF('Names Schedule'!$C$62:$H$62,$B36),COUNTIF('Names Schedule'!$C$63:$H$63,$B36),COUNTIF('Names Schedule'!$C$64:$H$64,$B36),COUNTIF('Names Schedule'!$C$66:$H$66,$B36),COUNTIF('Names Schedule'!$C$67:$H$67,$B36)))</f>
        <v>0</v>
      </c>
      <c r="L36" s="126">
        <f>IF($A36="","",SUM(COUNTIF('Names Schedule'!$C$72:$H$72,$B36),COUNTIF('Names Schedule'!$C$73:$H$73,$B36),COUNTIF('Names Schedule'!$C$75:$H$75,$B36),COUNTIF('Names Schedule'!$C$76:$H$76,$B36),COUNTIF('Names Schedule'!$C$77:$H$77,$B36),COUNTIF('Names Schedule'!$C$79:$H$79,$B36),COUNTIF('Names Schedule'!$C$80:$H$80,$B36)))</f>
        <v>0</v>
      </c>
      <c r="M36" s="124">
        <f>IF($A36="","",COUNTIF('Names Schedule'!$7:$7,$B36))</f>
        <v>0</v>
      </c>
      <c r="N36" s="125">
        <f>IF($A36="","",COUNTIF('Names Schedule'!$8:$8,$B36))</f>
        <v>0</v>
      </c>
      <c r="O36" s="125">
        <f>IF($A36="","",COUNTIF('Names Schedule'!$10:$10,$B36))</f>
        <v>0</v>
      </c>
      <c r="P36" s="125">
        <f>IF($A36="","",COUNTIF('Names Schedule'!$11:$11,$B36))</f>
        <v>0</v>
      </c>
      <c r="Q36" s="125">
        <f>IF($A36="","",COUNTIF('Names Schedule'!$12:$12,$B36))</f>
        <v>0</v>
      </c>
      <c r="R36" s="125">
        <f>IF($A36="","",COUNTIF('Names Schedule'!$14:$14,$B36))</f>
        <v>0</v>
      </c>
      <c r="S36" s="125">
        <f>IF($A36="","",COUNTIF('Names Schedule'!$15:$15,$B36))</f>
        <v>0</v>
      </c>
      <c r="T36" s="124">
        <f>IF($A36="","",COUNTIF('Names Schedule'!$20:$20,$B36))</f>
        <v>0</v>
      </c>
      <c r="U36" s="125">
        <f>IF($A36="","",COUNTIF('Names Schedule'!$21:$21,$B36))</f>
        <v>0</v>
      </c>
      <c r="V36" s="125">
        <f>IF($A36="","",COUNTIF('Names Schedule'!$23:$23,$B36))</f>
        <v>0</v>
      </c>
      <c r="W36" s="125">
        <f>IF($A36="","",COUNTIF('Names Schedule'!$24:$24,$B36))</f>
        <v>0</v>
      </c>
      <c r="X36" s="125">
        <f>IF($A36="","",COUNTIF('Names Schedule'!$25:$25,$B36))</f>
        <v>0</v>
      </c>
      <c r="Y36" s="125">
        <f>IF($A36="","",COUNTIF('Names Schedule'!$27:$27,$B36))</f>
        <v>1</v>
      </c>
      <c r="Z36" s="125">
        <f>IF($A36="","",COUNTIF('Names Schedule'!$28:$28,$B36))</f>
        <v>0</v>
      </c>
      <c r="AA36" s="124">
        <f>IF($A36="","",COUNTIF('Names Schedule'!$33:$33,$B36))</f>
        <v>0</v>
      </c>
      <c r="AB36" s="125">
        <f>IF($A36="","",COUNTIF('Names Schedule'!$34:$34,$B36))</f>
        <v>0</v>
      </c>
      <c r="AC36" s="125">
        <f>IF($A36="","",COUNTIF('Names Schedule'!$36:$36,$B36))</f>
        <v>0</v>
      </c>
      <c r="AD36" s="125">
        <f>IF($A36="","",COUNTIF('Names Schedule'!$37:$37,$B36))</f>
        <v>0</v>
      </c>
      <c r="AE36" s="125">
        <f>IF($A36="","",COUNTIF('Names Schedule'!$38:$38,$B36))</f>
        <v>0</v>
      </c>
      <c r="AF36" s="125">
        <f>IF($A36="","",COUNTIF('Names Schedule'!$40:$40,$B36))</f>
        <v>0</v>
      </c>
      <c r="AG36" s="125">
        <f>IF($A36="","",COUNTIF('Names Schedule'!$41:$41,$B36))</f>
        <v>0</v>
      </c>
      <c r="AH36" s="124">
        <f>IF($A36="","",COUNTIF('Names Schedule'!$46:$46,$B36))</f>
        <v>0</v>
      </c>
      <c r="AI36" s="125">
        <f>IF($A36="","",COUNTIF('Names Schedule'!$47:$47,$B36))</f>
        <v>0</v>
      </c>
      <c r="AJ36" s="125">
        <f>IF($A36="","",COUNTIF('Names Schedule'!$49:$49,$B36))</f>
        <v>0</v>
      </c>
      <c r="AK36" s="125">
        <f>IF($A36="","",COUNTIF('Names Schedule'!$50:$50,$B36))</f>
        <v>0</v>
      </c>
      <c r="AL36" s="125">
        <f>IF($A36="","",COUNTIF('Names Schedule'!$51:$51,$B36))</f>
        <v>0</v>
      </c>
      <c r="AM36" s="125">
        <f>IF($A36="","",COUNTIF('Names Schedule'!$53:$53,$B36))</f>
        <v>0</v>
      </c>
      <c r="AN36" s="125">
        <f>IF($A36="","",COUNTIF('Names Schedule'!$54:$54,$B36))</f>
        <v>0</v>
      </c>
      <c r="AO36" s="124">
        <f>IF($A36="","",COUNTIF('Names Schedule'!$59:$59,$B36))</f>
        <v>0</v>
      </c>
      <c r="AP36" s="125">
        <f>IF($A36="","",COUNTIF('Names Schedule'!$60:$60,$B36))</f>
        <v>0</v>
      </c>
      <c r="AQ36" s="125">
        <f>IF($A36="","",COUNTIF('Names Schedule'!$62:$62,$B36))</f>
        <v>0</v>
      </c>
      <c r="AR36" s="125">
        <f>IF($A36="","",COUNTIF('Names Schedule'!$63:$63,$B36))</f>
        <v>0</v>
      </c>
      <c r="AS36" s="125">
        <f>IF($A36="","",COUNTIF('Names Schedule'!$64:$64,$B36))</f>
        <v>0</v>
      </c>
      <c r="AT36" s="125">
        <f>IF($A36="","",COUNTIF('Names Schedule'!$66:$66,$B36))</f>
        <v>0</v>
      </c>
      <c r="AU36" s="125">
        <f>IF($A36="","",COUNTIF('Names Schedule'!$67:$67,$B36))</f>
        <v>0</v>
      </c>
      <c r="AV36" s="124">
        <f>IF($A36="","",COUNTIF('Names Schedule'!$72:$72,$B36))</f>
        <v>0</v>
      </c>
      <c r="AW36" s="125">
        <f>IF($A36="","",COUNTIF('Names Schedule'!$73:$73,$B36))</f>
        <v>0</v>
      </c>
      <c r="AX36" s="125">
        <f>IF($A36="","",COUNTIF('Names Schedule'!$75:$75,$B36))</f>
        <v>0</v>
      </c>
      <c r="AY36" s="125">
        <f>IF($A36="","",COUNTIF('Names Schedule'!$76:$76,$B36))</f>
        <v>0</v>
      </c>
      <c r="AZ36" s="125">
        <f>IF($A36="","",COUNTIF('Names Schedule'!$77:$77,$B36))</f>
        <v>0</v>
      </c>
      <c r="BA36" s="125">
        <f>IF($A36="","",COUNTIF('Names Schedule'!$79:$79,$B36))</f>
        <v>0</v>
      </c>
      <c r="BB36" s="125">
        <f>IF($A36="","",COUNTIF('Names Schedule'!$80:$80,$B36))</f>
        <v>0</v>
      </c>
      <c r="BC36" s="115">
        <f t="shared" si="1"/>
        <v>13</v>
      </c>
      <c r="BD36" s="115">
        <f t="shared" si="5"/>
        <v>6</v>
      </c>
      <c r="BE36" s="119" t="str">
        <f t="shared" si="6"/>
        <v>Session 6 - 4:45pm - 6.15pm</v>
      </c>
      <c r="BF36" s="126">
        <f>IF($A36="","",COUNTIF('Names Schedule'!C$7:C$117,$B36))</f>
        <v>0</v>
      </c>
      <c r="BG36" s="126">
        <f>IF($A36="","",COUNTIF('Names Schedule'!D$7:D$117,$B36))</f>
        <v>0</v>
      </c>
      <c r="BH36" s="126">
        <f>IF($A36="","",COUNTIF('Names Schedule'!E$7:E$117,$B36))</f>
        <v>0</v>
      </c>
      <c r="BI36" s="126">
        <f>IF($A36="","",COUNTIF('Names Schedule'!F$7:F$117,$B36))</f>
        <v>1</v>
      </c>
      <c r="BJ36" s="126">
        <f>IF($A36="","",COUNTIF('Names Schedule'!G$7:G$117,$B36))</f>
        <v>0</v>
      </c>
      <c r="BK36" s="126">
        <f>IF($A36="","",COUNTIF('Names Schedule'!H$7:H$117,$B36))</f>
        <v>0</v>
      </c>
      <c r="BL36" s="133">
        <f t="shared" si="7"/>
        <v>4</v>
      </c>
    </row>
    <row r="37" spans="1:64" ht="12" customHeight="1">
      <c r="A37" s="115" t="str">
        <f>Matches!A36</f>
        <v>GROUP MS 2 / 11</v>
      </c>
      <c r="B37" s="115" t="str">
        <f>IF(A37="","",CONCATENATE(VLOOKUP(Matches!B36,'Group Check'!$B:$D,2,FALSE)," v ",VLOOKUP(Matches!D36,'Group Check'!$B:$D,2,FALSE)," in Group ",VLOOKUP(Matches!B36,'Group Check'!$B:$E,4,FALSE)))</f>
        <v>Peter Ellul (Malta) v Peter Bonsor (Spain) in Group MS 2</v>
      </c>
      <c r="C37" s="115" t="str">
        <f t="shared" si="2"/>
        <v/>
      </c>
      <c r="D37" s="118" t="str">
        <f t="shared" si="3"/>
        <v>Wednesday 24th April 2024</v>
      </c>
      <c r="E37" s="119" t="str">
        <f t="shared" si="0"/>
        <v>Session 4 - 1:45pm- 3.15pm</v>
      </c>
      <c r="F37" s="116">
        <f t="shared" si="4"/>
        <v>5</v>
      </c>
      <c r="G37" s="126">
        <f>IF($A37="","",SUM(COUNTIF('Names Schedule'!$C$7:$H$7,$B37),COUNTIF('Names Schedule'!$C$8:$H$8,$B37),COUNTIF('Names Schedule'!$C$10:$H$10,$B37),COUNTIF('Names Schedule'!$C$11:$H$11,$B37),COUNTIF('Names Schedule'!$C$12:$H$12,$B37),COUNTIF('Names Schedule'!$C$14:$H$14,$B37),COUNTIF('Names Schedule'!$C$15:$H$15,$B37)))</f>
        <v>0</v>
      </c>
      <c r="H37" s="126">
        <f>IF($A37="","",SUM(COUNTIF('Names Schedule'!$C$20:$H$20,$B37),COUNTIF('Names Schedule'!$C$21:$H$21,$B37),COUNTIF('Names Schedule'!$C$23:$H$23,$B37),COUNTIF('Names Schedule'!$C$24:$H$24,$B37),COUNTIF('Names Schedule'!$C$25:$H$25,$B37),COUNTIF('Names Schedule'!$C$27:$H$27,$B37),COUNTIF('Names Schedule'!$C$28:$H$28,$B37)))</f>
        <v>0</v>
      </c>
      <c r="I37" s="126">
        <f>IF($A37="","",SUM(COUNTIF('Names Schedule'!$C$33:$H$33,$B37),COUNTIF('Names Schedule'!$C$34:$H$34,$B37),COUNTIF('Names Schedule'!$C$36:$H$36,$B37),COUNTIF('Names Schedule'!$C$37:$H$37,$B37),COUNTIF('Names Schedule'!$C$38:$H$38,$B37),COUNTIF('Names Schedule'!$C$40:$H$40,$B37),COUNTIF('Names Schedule'!$C$41:$H$41,$B37)))</f>
        <v>0</v>
      </c>
      <c r="J37" s="126">
        <f>IF($A37="","",SUM(COUNTIF('Names Schedule'!$C$46:$H$46,$B37),COUNTIF('Names Schedule'!$C$47:$H$47,$B37),COUNTIF('Names Schedule'!$C$49:$H$49,$B37),COUNTIF('Names Schedule'!$C$50:$H$50,$B37),COUNTIF('Names Schedule'!$C$51:$H$51,$B37),COUNTIF('Names Schedule'!$C$53:$H$53,$B37),COUNTIF('Names Schedule'!$C$54:$H$54,$B37)))</f>
        <v>1</v>
      </c>
      <c r="K37" s="126">
        <f>IF($A37="","",SUM(COUNTIF('Names Schedule'!$C$59:$H$59,$B37),COUNTIF('Names Schedule'!$C$60:$H$60,$B37),COUNTIF('Names Schedule'!$C$62:$H$62,$B37),COUNTIF('Names Schedule'!$C$63:$H$63,$B37),COUNTIF('Names Schedule'!$C$64:$H$64,$B37),COUNTIF('Names Schedule'!$C$66:$H$66,$B37),COUNTIF('Names Schedule'!$C$67:$H$67,$B37)))</f>
        <v>0</v>
      </c>
      <c r="L37" s="126">
        <f>IF($A37="","",SUM(COUNTIF('Names Schedule'!$C$72:$H$72,$B37),COUNTIF('Names Schedule'!$C$73:$H$73,$B37),COUNTIF('Names Schedule'!$C$75:$H$75,$B37),COUNTIF('Names Schedule'!$C$76:$H$76,$B37),COUNTIF('Names Schedule'!$C$77:$H$77,$B37),COUNTIF('Names Schedule'!$C$79:$H$79,$B37),COUNTIF('Names Schedule'!$C$80:$H$80,$B37)))</f>
        <v>0</v>
      </c>
      <c r="M37" s="124">
        <f>IF($A37="","",COUNTIF('Names Schedule'!$7:$7,$B37))</f>
        <v>0</v>
      </c>
      <c r="N37" s="125">
        <f>IF($A37="","",COUNTIF('Names Schedule'!$8:$8,$B37))</f>
        <v>0</v>
      </c>
      <c r="O37" s="125">
        <f>IF($A37="","",COUNTIF('Names Schedule'!$10:$10,$B37))</f>
        <v>0</v>
      </c>
      <c r="P37" s="125">
        <f>IF($A37="","",COUNTIF('Names Schedule'!$11:$11,$B37))</f>
        <v>0</v>
      </c>
      <c r="Q37" s="125">
        <f>IF($A37="","",COUNTIF('Names Schedule'!$12:$12,$B37))</f>
        <v>0</v>
      </c>
      <c r="R37" s="125">
        <f>IF($A37="","",COUNTIF('Names Schedule'!$14:$14,$B37))</f>
        <v>0</v>
      </c>
      <c r="S37" s="125">
        <f>IF($A37="","",COUNTIF('Names Schedule'!$15:$15,$B37))</f>
        <v>0</v>
      </c>
      <c r="T37" s="124">
        <f>IF($A37="","",COUNTIF('Names Schedule'!$20:$20,$B37))</f>
        <v>0</v>
      </c>
      <c r="U37" s="125">
        <f>IF($A37="","",COUNTIF('Names Schedule'!$21:$21,$B37))</f>
        <v>0</v>
      </c>
      <c r="V37" s="125">
        <f>IF($A37="","",COUNTIF('Names Schedule'!$23:$23,$B37))</f>
        <v>0</v>
      </c>
      <c r="W37" s="125">
        <f>IF($A37="","",COUNTIF('Names Schedule'!$24:$24,$B37))</f>
        <v>0</v>
      </c>
      <c r="X37" s="125">
        <f>IF($A37="","",COUNTIF('Names Schedule'!$25:$25,$B37))</f>
        <v>0</v>
      </c>
      <c r="Y37" s="125">
        <f>IF($A37="","",COUNTIF('Names Schedule'!$27:$27,$B37))</f>
        <v>0</v>
      </c>
      <c r="Z37" s="125">
        <f>IF($A37="","",COUNTIF('Names Schedule'!$28:$28,$B37))</f>
        <v>0</v>
      </c>
      <c r="AA37" s="124">
        <f>IF($A37="","",COUNTIF('Names Schedule'!$33:$33,$B37))</f>
        <v>0</v>
      </c>
      <c r="AB37" s="125">
        <f>IF($A37="","",COUNTIF('Names Schedule'!$34:$34,$B37))</f>
        <v>0</v>
      </c>
      <c r="AC37" s="125">
        <f>IF($A37="","",COUNTIF('Names Schedule'!$36:$36,$B37))</f>
        <v>0</v>
      </c>
      <c r="AD37" s="125">
        <f>IF($A37="","",COUNTIF('Names Schedule'!$37:$37,$B37))</f>
        <v>0</v>
      </c>
      <c r="AE37" s="125">
        <f>IF($A37="","",COUNTIF('Names Schedule'!$38:$38,$B37))</f>
        <v>0</v>
      </c>
      <c r="AF37" s="125">
        <f>IF($A37="","",COUNTIF('Names Schedule'!$40:$40,$B37))</f>
        <v>0</v>
      </c>
      <c r="AG37" s="125">
        <f>IF($A37="","",COUNTIF('Names Schedule'!$41:$41,$B37))</f>
        <v>0</v>
      </c>
      <c r="AH37" s="124">
        <f>IF($A37="","",COUNTIF('Names Schedule'!$46:$46,$B37))</f>
        <v>0</v>
      </c>
      <c r="AI37" s="125">
        <f>IF($A37="","",COUNTIF('Names Schedule'!$47:$47,$B37))</f>
        <v>0</v>
      </c>
      <c r="AJ37" s="125">
        <f>IF($A37="","",COUNTIF('Names Schedule'!$49:$49,$B37))</f>
        <v>0</v>
      </c>
      <c r="AK37" s="125">
        <f>IF($A37="","",COUNTIF('Names Schedule'!$50:$50,$B37))</f>
        <v>1</v>
      </c>
      <c r="AL37" s="125">
        <f>IF($A37="","",COUNTIF('Names Schedule'!$51:$51,$B37))</f>
        <v>0</v>
      </c>
      <c r="AM37" s="125">
        <f>IF($A37="","",COUNTIF('Names Schedule'!$53:$53,$B37))</f>
        <v>0</v>
      </c>
      <c r="AN37" s="125">
        <f>IF($A37="","",COUNTIF('Names Schedule'!$54:$54,$B37))</f>
        <v>0</v>
      </c>
      <c r="AO37" s="124">
        <f>IF($A37="","",COUNTIF('Names Schedule'!$59:$59,$B37))</f>
        <v>0</v>
      </c>
      <c r="AP37" s="125">
        <f>IF($A37="","",COUNTIF('Names Schedule'!$60:$60,$B37))</f>
        <v>0</v>
      </c>
      <c r="AQ37" s="125">
        <f>IF($A37="","",COUNTIF('Names Schedule'!$62:$62,$B37))</f>
        <v>0</v>
      </c>
      <c r="AR37" s="125">
        <f>IF($A37="","",COUNTIF('Names Schedule'!$63:$63,$B37))</f>
        <v>0</v>
      </c>
      <c r="AS37" s="125">
        <f>IF($A37="","",COUNTIF('Names Schedule'!$64:$64,$B37))</f>
        <v>0</v>
      </c>
      <c r="AT37" s="125">
        <f>IF($A37="","",COUNTIF('Names Schedule'!$66:$66,$B37))</f>
        <v>0</v>
      </c>
      <c r="AU37" s="125">
        <f>IF($A37="","",COUNTIF('Names Schedule'!$67:$67,$B37))</f>
        <v>0</v>
      </c>
      <c r="AV37" s="124">
        <f>IF($A37="","",COUNTIF('Names Schedule'!$72:$72,$B37))</f>
        <v>0</v>
      </c>
      <c r="AW37" s="125">
        <f>IF($A37="","",COUNTIF('Names Schedule'!$73:$73,$B37))</f>
        <v>0</v>
      </c>
      <c r="AX37" s="125">
        <f>IF($A37="","",COUNTIF('Names Schedule'!$75:$75,$B37))</f>
        <v>0</v>
      </c>
      <c r="AY37" s="125">
        <f>IF($A37="","",COUNTIF('Names Schedule'!$76:$76,$B37))</f>
        <v>0</v>
      </c>
      <c r="AZ37" s="125">
        <f>IF($A37="","",COUNTIF('Names Schedule'!$77:$77,$B37))</f>
        <v>0</v>
      </c>
      <c r="BA37" s="125">
        <f>IF($A37="","",COUNTIF('Names Schedule'!$79:$79,$B37))</f>
        <v>0</v>
      </c>
      <c r="BB37" s="125">
        <f>IF($A37="","",COUNTIF('Names Schedule'!$80:$80,$B37))</f>
        <v>0</v>
      </c>
      <c r="BC37" s="115">
        <f t="shared" si="1"/>
        <v>25</v>
      </c>
      <c r="BD37" s="115">
        <f t="shared" si="5"/>
        <v>4</v>
      </c>
      <c r="BE37" s="119" t="str">
        <f t="shared" si="6"/>
        <v>Session 4 - 1:45pm- 3.15pm</v>
      </c>
      <c r="BF37" s="126">
        <f>IF($A37="","",COUNTIF('Names Schedule'!C$7:C$117,$B37))</f>
        <v>0</v>
      </c>
      <c r="BG37" s="126">
        <f>IF($A37="","",COUNTIF('Names Schedule'!D$7:D$117,$B37))</f>
        <v>0</v>
      </c>
      <c r="BH37" s="126">
        <f>IF($A37="","",COUNTIF('Names Schedule'!E$7:E$117,$B37))</f>
        <v>0</v>
      </c>
      <c r="BI37" s="126">
        <f>IF($A37="","",COUNTIF('Names Schedule'!F$7:F$117,$B37))</f>
        <v>0</v>
      </c>
      <c r="BJ37" s="126">
        <f>IF($A37="","",COUNTIF('Names Schedule'!G$7:G$117,$B37))</f>
        <v>1</v>
      </c>
      <c r="BK37" s="126">
        <f>IF($A37="","",COUNTIF('Names Schedule'!H$7:H$117,$B37))</f>
        <v>0</v>
      </c>
      <c r="BL37" s="133">
        <f t="shared" si="7"/>
        <v>5</v>
      </c>
    </row>
    <row r="38" spans="1:64" ht="12" customHeight="1">
      <c r="A38" s="115" t="str">
        <f>Matches!A37</f>
        <v>GROUP MS 2 / 12</v>
      </c>
      <c r="B38" s="115" t="str">
        <f>IF(A38="","",CONCATENATE(VLOOKUP(Matches!B37,'Group Check'!$B:$D,2,FALSE)," v ",VLOOKUP(Matches!D37,'Group Check'!$B:$D,2,FALSE)," in Group ",VLOOKUP(Matches!B37,'Group Check'!$B:$E,4,FALSE)))</f>
        <v>Izzat Shameer Dzulkeple (Malaysia ) v Peter Ellul (Malta) in Group MS 2</v>
      </c>
      <c r="C38" s="115" t="str">
        <f t="shared" si="2"/>
        <v/>
      </c>
      <c r="D38" s="118" t="str">
        <f t="shared" si="3"/>
        <v>Tuesday 23rd April 2024</v>
      </c>
      <c r="E38" s="119" t="str">
        <f t="shared" si="0"/>
        <v>Session 6 - 4:45pm - 6.15pm</v>
      </c>
      <c r="F38" s="116">
        <f t="shared" si="4"/>
        <v>5</v>
      </c>
      <c r="G38" s="126">
        <f>IF($A38="","",SUM(COUNTIF('Names Schedule'!$C$7:$H$7,$B38),COUNTIF('Names Schedule'!$C$8:$H$8,$B38),COUNTIF('Names Schedule'!$C$10:$H$10,$B38),COUNTIF('Names Schedule'!$C$11:$H$11,$B38),COUNTIF('Names Schedule'!$C$12:$H$12,$B38),COUNTIF('Names Schedule'!$C$14:$H$14,$B38),COUNTIF('Names Schedule'!$C$15:$H$15,$B38)))</f>
        <v>0</v>
      </c>
      <c r="H38" s="126">
        <f>IF($A38="","",SUM(COUNTIF('Names Schedule'!$C$20:$H$20,$B38),COUNTIF('Names Schedule'!$C$21:$H$21,$B38),COUNTIF('Names Schedule'!$C$23:$H$23,$B38),COUNTIF('Names Schedule'!$C$24:$H$24,$B38),COUNTIF('Names Schedule'!$C$25:$H$25,$B38),COUNTIF('Names Schedule'!$C$27:$H$27,$B38),COUNTIF('Names Schedule'!$C$28:$H$28,$B38)))</f>
        <v>0</v>
      </c>
      <c r="I38" s="126">
        <f>IF($A38="","",SUM(COUNTIF('Names Schedule'!$C$33:$H$33,$B38),COUNTIF('Names Schedule'!$C$34:$H$34,$B38),COUNTIF('Names Schedule'!$C$36:$H$36,$B38),COUNTIF('Names Schedule'!$C$37:$H$37,$B38),COUNTIF('Names Schedule'!$C$38:$H$38,$B38),COUNTIF('Names Schedule'!$C$40:$H$40,$B38),COUNTIF('Names Schedule'!$C$41:$H$41,$B38)))</f>
        <v>1</v>
      </c>
      <c r="J38" s="126">
        <f>IF($A38="","",SUM(COUNTIF('Names Schedule'!$C$46:$H$46,$B38),COUNTIF('Names Schedule'!$C$47:$H$47,$B38),COUNTIF('Names Schedule'!$C$49:$H$49,$B38),COUNTIF('Names Schedule'!$C$50:$H$50,$B38),COUNTIF('Names Schedule'!$C$51:$H$51,$B38),COUNTIF('Names Schedule'!$C$53:$H$53,$B38),COUNTIF('Names Schedule'!$C$54:$H$54,$B38)))</f>
        <v>0</v>
      </c>
      <c r="K38" s="126">
        <f>IF($A38="","",SUM(COUNTIF('Names Schedule'!$C$59:$H$59,$B38),COUNTIF('Names Schedule'!$C$60:$H$60,$B38),COUNTIF('Names Schedule'!$C$62:$H$62,$B38),COUNTIF('Names Schedule'!$C$63:$H$63,$B38),COUNTIF('Names Schedule'!$C$64:$H$64,$B38),COUNTIF('Names Schedule'!$C$66:$H$66,$B38),COUNTIF('Names Schedule'!$C$67:$H$67,$B38)))</f>
        <v>0</v>
      </c>
      <c r="L38" s="126">
        <f>IF($A38="","",SUM(COUNTIF('Names Schedule'!$C$72:$H$72,$B38),COUNTIF('Names Schedule'!$C$73:$H$73,$B38),COUNTIF('Names Schedule'!$C$75:$H$75,$B38),COUNTIF('Names Schedule'!$C$76:$H$76,$B38),COUNTIF('Names Schedule'!$C$77:$H$77,$B38),COUNTIF('Names Schedule'!$C$79:$H$79,$B38),COUNTIF('Names Schedule'!$C$80:$H$80,$B38)))</f>
        <v>0</v>
      </c>
      <c r="M38" s="124">
        <f>IF($A38="","",COUNTIF('Names Schedule'!$7:$7,$B38))</f>
        <v>0</v>
      </c>
      <c r="N38" s="125">
        <f>IF($A38="","",COUNTIF('Names Schedule'!$8:$8,$B38))</f>
        <v>0</v>
      </c>
      <c r="O38" s="125">
        <f>IF($A38="","",COUNTIF('Names Schedule'!$10:$10,$B38))</f>
        <v>0</v>
      </c>
      <c r="P38" s="125">
        <f>IF($A38="","",COUNTIF('Names Schedule'!$11:$11,$B38))</f>
        <v>0</v>
      </c>
      <c r="Q38" s="125">
        <f>IF($A38="","",COUNTIF('Names Schedule'!$12:$12,$B38))</f>
        <v>0</v>
      </c>
      <c r="R38" s="125">
        <f>IF($A38="","",COUNTIF('Names Schedule'!$14:$14,$B38))</f>
        <v>0</v>
      </c>
      <c r="S38" s="125">
        <f>IF($A38="","",COUNTIF('Names Schedule'!$15:$15,$B38))</f>
        <v>0</v>
      </c>
      <c r="T38" s="124">
        <f>IF($A38="","",COUNTIF('Names Schedule'!$20:$20,$B38))</f>
        <v>0</v>
      </c>
      <c r="U38" s="125">
        <f>IF($A38="","",COUNTIF('Names Schedule'!$21:$21,$B38))</f>
        <v>0</v>
      </c>
      <c r="V38" s="125">
        <f>IF($A38="","",COUNTIF('Names Schedule'!$23:$23,$B38))</f>
        <v>0</v>
      </c>
      <c r="W38" s="125">
        <f>IF($A38="","",COUNTIF('Names Schedule'!$24:$24,$B38))</f>
        <v>0</v>
      </c>
      <c r="X38" s="125">
        <f>IF($A38="","",COUNTIF('Names Schedule'!$25:$25,$B38))</f>
        <v>0</v>
      </c>
      <c r="Y38" s="125">
        <f>IF($A38="","",COUNTIF('Names Schedule'!$27:$27,$B38))</f>
        <v>0</v>
      </c>
      <c r="Z38" s="125">
        <f>IF($A38="","",COUNTIF('Names Schedule'!$28:$28,$B38))</f>
        <v>0</v>
      </c>
      <c r="AA38" s="124">
        <f>IF($A38="","",COUNTIF('Names Schedule'!$33:$33,$B38))</f>
        <v>0</v>
      </c>
      <c r="AB38" s="125">
        <f>IF($A38="","",COUNTIF('Names Schedule'!$34:$34,$B38))</f>
        <v>0</v>
      </c>
      <c r="AC38" s="125">
        <f>IF($A38="","",COUNTIF('Names Schedule'!$36:$36,$B38))</f>
        <v>0</v>
      </c>
      <c r="AD38" s="125">
        <f>IF($A38="","",COUNTIF('Names Schedule'!$37:$37,$B38))</f>
        <v>0</v>
      </c>
      <c r="AE38" s="125">
        <f>IF($A38="","",COUNTIF('Names Schedule'!$38:$38,$B38))</f>
        <v>0</v>
      </c>
      <c r="AF38" s="125">
        <f>IF($A38="","",COUNTIF('Names Schedule'!$40:$40,$B38))</f>
        <v>1</v>
      </c>
      <c r="AG38" s="125">
        <f>IF($A38="","",COUNTIF('Names Schedule'!$41:$41,$B38))</f>
        <v>0</v>
      </c>
      <c r="AH38" s="124">
        <f>IF($A38="","",COUNTIF('Names Schedule'!$46:$46,$B38))</f>
        <v>0</v>
      </c>
      <c r="AI38" s="125">
        <f>IF($A38="","",COUNTIF('Names Schedule'!$47:$47,$B38))</f>
        <v>0</v>
      </c>
      <c r="AJ38" s="125">
        <f>IF($A38="","",COUNTIF('Names Schedule'!$49:$49,$B38))</f>
        <v>0</v>
      </c>
      <c r="AK38" s="125">
        <f>IF($A38="","",COUNTIF('Names Schedule'!$50:$50,$B38))</f>
        <v>0</v>
      </c>
      <c r="AL38" s="125">
        <f>IF($A38="","",COUNTIF('Names Schedule'!$51:$51,$B38))</f>
        <v>0</v>
      </c>
      <c r="AM38" s="125">
        <f>IF($A38="","",COUNTIF('Names Schedule'!$53:$53,$B38))</f>
        <v>0</v>
      </c>
      <c r="AN38" s="125">
        <f>IF($A38="","",COUNTIF('Names Schedule'!$54:$54,$B38))</f>
        <v>0</v>
      </c>
      <c r="AO38" s="124">
        <f>IF($A38="","",COUNTIF('Names Schedule'!$59:$59,$B38))</f>
        <v>0</v>
      </c>
      <c r="AP38" s="125">
        <f>IF($A38="","",COUNTIF('Names Schedule'!$60:$60,$B38))</f>
        <v>0</v>
      </c>
      <c r="AQ38" s="125">
        <f>IF($A38="","",COUNTIF('Names Schedule'!$62:$62,$B38))</f>
        <v>0</v>
      </c>
      <c r="AR38" s="125">
        <f>IF($A38="","",COUNTIF('Names Schedule'!$63:$63,$B38))</f>
        <v>0</v>
      </c>
      <c r="AS38" s="125">
        <f>IF($A38="","",COUNTIF('Names Schedule'!$64:$64,$B38))</f>
        <v>0</v>
      </c>
      <c r="AT38" s="125">
        <f>IF($A38="","",COUNTIF('Names Schedule'!$66:$66,$B38))</f>
        <v>0</v>
      </c>
      <c r="AU38" s="125">
        <f>IF($A38="","",COUNTIF('Names Schedule'!$67:$67,$B38))</f>
        <v>0</v>
      </c>
      <c r="AV38" s="124">
        <f>IF($A38="","",COUNTIF('Names Schedule'!$72:$72,$B38))</f>
        <v>0</v>
      </c>
      <c r="AW38" s="125">
        <f>IF($A38="","",COUNTIF('Names Schedule'!$73:$73,$B38))</f>
        <v>0</v>
      </c>
      <c r="AX38" s="125">
        <f>IF($A38="","",COUNTIF('Names Schedule'!$75:$75,$B38))</f>
        <v>0</v>
      </c>
      <c r="AY38" s="125">
        <f>IF($A38="","",COUNTIF('Names Schedule'!$76:$76,$B38))</f>
        <v>0</v>
      </c>
      <c r="AZ38" s="125">
        <f>IF($A38="","",COUNTIF('Names Schedule'!$77:$77,$B38))</f>
        <v>0</v>
      </c>
      <c r="BA38" s="125">
        <f>IF($A38="","",COUNTIF('Names Schedule'!$79:$79,$B38))</f>
        <v>0</v>
      </c>
      <c r="BB38" s="125">
        <f>IF($A38="","",COUNTIF('Names Schedule'!$80:$80,$B38))</f>
        <v>0</v>
      </c>
      <c r="BC38" s="115">
        <f t="shared" si="1"/>
        <v>20</v>
      </c>
      <c r="BD38" s="115">
        <f t="shared" si="5"/>
        <v>6</v>
      </c>
      <c r="BE38" s="119" t="str">
        <f t="shared" si="6"/>
        <v>Session 6 - 4:45pm - 6.15pm</v>
      </c>
      <c r="BF38" s="126">
        <f>IF($A38="","",COUNTIF('Names Schedule'!C$7:C$117,$B38))</f>
        <v>0</v>
      </c>
      <c r="BG38" s="126">
        <f>IF($A38="","",COUNTIF('Names Schedule'!D$7:D$117,$B38))</f>
        <v>0</v>
      </c>
      <c r="BH38" s="126">
        <f>IF($A38="","",COUNTIF('Names Schedule'!E$7:E$117,$B38))</f>
        <v>0</v>
      </c>
      <c r="BI38" s="126">
        <f>IF($A38="","",COUNTIF('Names Schedule'!F$7:F$117,$B38))</f>
        <v>0</v>
      </c>
      <c r="BJ38" s="126">
        <f>IF($A38="","",COUNTIF('Names Schedule'!G$7:G$117,$B38))</f>
        <v>1</v>
      </c>
      <c r="BK38" s="126">
        <f>IF($A38="","",COUNTIF('Names Schedule'!H$7:H$117,$B38))</f>
        <v>0</v>
      </c>
      <c r="BL38" s="133">
        <f t="shared" si="7"/>
        <v>5</v>
      </c>
    </row>
    <row r="39" spans="1:64" ht="12" customHeight="1">
      <c r="A39" s="115" t="str">
        <f>Matches!A38</f>
        <v/>
      </c>
      <c r="B39" s="115" t="str">
        <f>IF(A39="","",CONCATENATE(VLOOKUP(Matches!B38,'Group Check'!$B:$D,2,FALSE)," v ",VLOOKUP(Matches!D38,'Group Check'!$B:$D,2,FALSE)," in Group ",VLOOKUP(Matches!B38,'Group Check'!$B:$E,4,FALSE)))</f>
        <v/>
      </c>
      <c r="C39" s="115" t="str">
        <f t="shared" si="2"/>
        <v/>
      </c>
      <c r="D39" s="118" t="str">
        <f t="shared" si="3"/>
        <v/>
      </c>
      <c r="E39" s="119" t="str">
        <f t="shared" si="0"/>
        <v/>
      </c>
      <c r="F39" s="116" t="str">
        <f t="shared" si="4"/>
        <v/>
      </c>
      <c r="G39" s="126" t="str">
        <f>IF($A39="","",SUM(COUNTIF('Names Schedule'!$C$7:$H$7,$B39),COUNTIF('Names Schedule'!$C$8:$H$8,$B39),COUNTIF('Names Schedule'!$C$10:$H$10,$B39),COUNTIF('Names Schedule'!$C$11:$H$11,$B39),COUNTIF('Names Schedule'!$C$12:$H$12,$B39),COUNTIF('Names Schedule'!$C$14:$H$14,$B39),COUNTIF('Names Schedule'!$C$15:$H$15,$B39)))</f>
        <v/>
      </c>
      <c r="H39" s="126" t="str">
        <f>IF($A39="","",SUM(COUNTIF('Names Schedule'!$C$20:$H$20,$B39),COUNTIF('Names Schedule'!$C$21:$H$21,$B39),COUNTIF('Names Schedule'!$C$23:$H$23,$B39),COUNTIF('Names Schedule'!$C$24:$H$24,$B39),COUNTIF('Names Schedule'!$C$25:$H$25,$B39),COUNTIF('Names Schedule'!$C$27:$H$27,$B39),COUNTIF('Names Schedule'!$C$28:$H$28,$B39)))</f>
        <v/>
      </c>
      <c r="I39" s="126" t="str">
        <f>IF($A39="","",SUM(COUNTIF('Names Schedule'!$C$33:$H$33,$B39),COUNTIF('Names Schedule'!$C$34:$H$34,$B39),COUNTIF('Names Schedule'!$C$36:$H$36,$B39),COUNTIF('Names Schedule'!$C$37:$H$37,$B39),COUNTIF('Names Schedule'!$C$38:$H$38,$B39),COUNTIF('Names Schedule'!$C$40:$H$40,$B39),COUNTIF('Names Schedule'!$C$41:$H$41,$B39)))</f>
        <v/>
      </c>
      <c r="J39" s="126" t="str">
        <f>IF($A39="","",SUM(COUNTIF('Names Schedule'!$C$46:$H$46,$B39),COUNTIF('Names Schedule'!$C$47:$H$47,$B39),COUNTIF('Names Schedule'!$C$49:$H$49,$B39),COUNTIF('Names Schedule'!$C$50:$H$50,$B39),COUNTIF('Names Schedule'!$C$51:$H$51,$B39),COUNTIF('Names Schedule'!$C$53:$H$53,$B39),COUNTIF('Names Schedule'!$C$54:$H$54,$B39)))</f>
        <v/>
      </c>
      <c r="K39" s="126" t="str">
        <f>IF($A39="","",SUM(COUNTIF('Names Schedule'!$C$59:$H$59,$B39),COUNTIF('Names Schedule'!$C$60:$H$60,$B39),COUNTIF('Names Schedule'!$C$62:$H$62,$B39),COUNTIF('Names Schedule'!$C$63:$H$63,$B39),COUNTIF('Names Schedule'!$C$64:$H$64,$B39),COUNTIF('Names Schedule'!$C$66:$H$66,$B39),COUNTIF('Names Schedule'!$C$67:$H$67,$B39)))</f>
        <v/>
      </c>
      <c r="L39" s="126" t="str">
        <f>IF($A39="","",SUM(COUNTIF('Names Schedule'!$C$72:$H$72,$B39),COUNTIF('Names Schedule'!$C$73:$H$73,$B39),COUNTIF('Names Schedule'!$C$75:$H$75,$B39),COUNTIF('Names Schedule'!$C$76:$H$76,$B39),COUNTIF('Names Schedule'!$C$77:$H$77,$B39),COUNTIF('Names Schedule'!$C$79:$H$79,$B39),COUNTIF('Names Schedule'!$C$80:$H$80,$B39)))</f>
        <v/>
      </c>
      <c r="M39" s="124" t="str">
        <f>IF($A39="","",COUNTIF('Names Schedule'!$7:$7,$B39))</f>
        <v/>
      </c>
      <c r="N39" s="125" t="str">
        <f>IF($A39="","",COUNTIF('Names Schedule'!$8:$8,$B39))</f>
        <v/>
      </c>
      <c r="O39" s="125" t="str">
        <f>IF($A39="","",COUNTIF('Names Schedule'!$10:$10,$B39))</f>
        <v/>
      </c>
      <c r="P39" s="125" t="str">
        <f>IF($A39="","",COUNTIF('Names Schedule'!$11:$11,$B39))</f>
        <v/>
      </c>
      <c r="Q39" s="125" t="str">
        <f>IF($A39="","",COUNTIF('Names Schedule'!$12:$12,$B39))</f>
        <v/>
      </c>
      <c r="R39" s="125" t="str">
        <f>IF($A39="","",COUNTIF('Names Schedule'!$14:$14,$B39))</f>
        <v/>
      </c>
      <c r="S39" s="125" t="str">
        <f>IF($A39="","",COUNTIF('Names Schedule'!$15:$15,$B39))</f>
        <v/>
      </c>
      <c r="T39" s="124" t="str">
        <f>IF($A39="","",COUNTIF('Names Schedule'!$20:$20,$B39))</f>
        <v/>
      </c>
      <c r="U39" s="125" t="str">
        <f>IF($A39="","",COUNTIF('Names Schedule'!$21:$21,$B39))</f>
        <v/>
      </c>
      <c r="V39" s="125" t="str">
        <f>IF($A39="","",COUNTIF('Names Schedule'!$23:$23,$B39))</f>
        <v/>
      </c>
      <c r="W39" s="125" t="str">
        <f>IF($A39="","",COUNTIF('Names Schedule'!$24:$24,$B39))</f>
        <v/>
      </c>
      <c r="X39" s="125" t="str">
        <f>IF($A39="","",COUNTIF('Names Schedule'!$25:$25,$B39))</f>
        <v/>
      </c>
      <c r="Y39" s="125" t="str">
        <f>IF($A39="","",COUNTIF('Names Schedule'!$27:$27,$B39))</f>
        <v/>
      </c>
      <c r="Z39" s="125" t="str">
        <f>IF($A39="","",COUNTIF('Names Schedule'!$28:$28,$B39))</f>
        <v/>
      </c>
      <c r="AA39" s="124" t="str">
        <f>IF($A39="","",COUNTIF('Names Schedule'!$33:$33,$B39))</f>
        <v/>
      </c>
      <c r="AB39" s="125" t="str">
        <f>IF($A39="","",COUNTIF('Names Schedule'!$34:$34,$B39))</f>
        <v/>
      </c>
      <c r="AC39" s="125" t="str">
        <f>IF($A39="","",COUNTIF('Names Schedule'!$36:$36,$B39))</f>
        <v/>
      </c>
      <c r="AD39" s="125" t="str">
        <f>IF($A39="","",COUNTIF('Names Schedule'!$37:$37,$B39))</f>
        <v/>
      </c>
      <c r="AE39" s="125" t="str">
        <f>IF($A39="","",COUNTIF('Names Schedule'!$38:$38,$B39))</f>
        <v/>
      </c>
      <c r="AF39" s="125" t="str">
        <f>IF($A39="","",COUNTIF('Names Schedule'!$40:$40,$B39))</f>
        <v/>
      </c>
      <c r="AG39" s="125" t="str">
        <f>IF($A39="","",COUNTIF('Names Schedule'!$41:$41,$B39))</f>
        <v/>
      </c>
      <c r="AH39" s="124" t="str">
        <f>IF($A39="","",COUNTIF('Names Schedule'!$46:$46,$B39))</f>
        <v/>
      </c>
      <c r="AI39" s="125" t="str">
        <f>IF($A39="","",COUNTIF('Names Schedule'!$47:$47,$B39))</f>
        <v/>
      </c>
      <c r="AJ39" s="125" t="str">
        <f>IF($A39="","",COUNTIF('Names Schedule'!$49:$49,$B39))</f>
        <v/>
      </c>
      <c r="AK39" s="125" t="str">
        <f>IF($A39="","",COUNTIF('Names Schedule'!$50:$50,$B39))</f>
        <v/>
      </c>
      <c r="AL39" s="125" t="str">
        <f>IF($A39="","",COUNTIF('Names Schedule'!$51:$51,$B39))</f>
        <v/>
      </c>
      <c r="AM39" s="125" t="str">
        <f>IF($A39="","",COUNTIF('Names Schedule'!$53:$53,$B39))</f>
        <v/>
      </c>
      <c r="AN39" s="125" t="str">
        <f>IF($A39="","",COUNTIF('Names Schedule'!$54:$54,$B39))</f>
        <v/>
      </c>
      <c r="AO39" s="124" t="str">
        <f>IF($A39="","",COUNTIF('Names Schedule'!$59:$59,$B39))</f>
        <v/>
      </c>
      <c r="AP39" s="125" t="str">
        <f>IF($A39="","",COUNTIF('Names Schedule'!$60:$60,$B39))</f>
        <v/>
      </c>
      <c r="AQ39" s="125" t="str">
        <f>IF($A39="","",COUNTIF('Names Schedule'!$62:$62,$B39))</f>
        <v/>
      </c>
      <c r="AR39" s="125" t="str">
        <f>IF($A39="","",COUNTIF('Names Schedule'!$63:$63,$B39))</f>
        <v/>
      </c>
      <c r="AS39" s="125" t="str">
        <f>IF($A39="","",COUNTIF('Names Schedule'!$64:$64,$B39))</f>
        <v/>
      </c>
      <c r="AT39" s="125" t="str">
        <f>IF($A39="","",COUNTIF('Names Schedule'!$66:$66,$B39))</f>
        <v/>
      </c>
      <c r="AU39" s="125" t="str">
        <f>IF($A39="","",COUNTIF('Names Schedule'!$67:$67,$B39))</f>
        <v/>
      </c>
      <c r="AV39" s="124" t="str">
        <f>IF($A39="","",COUNTIF('Names Schedule'!$72:$72,$B39))</f>
        <v/>
      </c>
      <c r="AW39" s="125" t="str">
        <f>IF($A39="","",COUNTIF('Names Schedule'!$73:$73,$B39))</f>
        <v/>
      </c>
      <c r="AX39" s="125" t="str">
        <f>IF($A39="","",COUNTIF('Names Schedule'!$75:$75,$B39))</f>
        <v/>
      </c>
      <c r="AY39" s="125" t="str">
        <f>IF($A39="","",COUNTIF('Names Schedule'!$76:$76,$B39))</f>
        <v/>
      </c>
      <c r="AZ39" s="125" t="str">
        <f>IF($A39="","",COUNTIF('Names Schedule'!$77:$77,$B39))</f>
        <v/>
      </c>
      <c r="BA39" s="125" t="str">
        <f>IF($A39="","",COUNTIF('Names Schedule'!$79:$79,$B39))</f>
        <v/>
      </c>
      <c r="BB39" s="125" t="str">
        <f>IF($A39="","",COUNTIF('Names Schedule'!$80:$80,$B39))</f>
        <v/>
      </c>
      <c r="BC39" s="115" t="str">
        <f t="shared" si="1"/>
        <v/>
      </c>
      <c r="BD39" s="115" t="str">
        <f t="shared" si="5"/>
        <v/>
      </c>
      <c r="BE39" s="119" t="str">
        <f t="shared" si="6"/>
        <v/>
      </c>
      <c r="BF39" s="126" t="str">
        <f>IF($A39="","",COUNTIF('Names Schedule'!C$7:C$117,$B39))</f>
        <v/>
      </c>
      <c r="BG39" s="126" t="str">
        <f>IF($A39="","",COUNTIF('Names Schedule'!D$7:D$117,$B39))</f>
        <v/>
      </c>
      <c r="BH39" s="126" t="str">
        <f>IF($A39="","",COUNTIF('Names Schedule'!E$7:E$117,$B39))</f>
        <v/>
      </c>
      <c r="BI39" s="126" t="str">
        <f>IF($A39="","",COUNTIF('Names Schedule'!F$7:F$117,$B39))</f>
        <v/>
      </c>
      <c r="BJ39" s="126" t="str">
        <f>IF($A39="","",COUNTIF('Names Schedule'!G$7:G$117,$B39))</f>
        <v/>
      </c>
      <c r="BK39" s="126" t="str">
        <f>IF($A39="","",COUNTIF('Names Schedule'!H$7:H$117,$B39))</f>
        <v/>
      </c>
      <c r="BL39" s="133" t="str">
        <f t="shared" si="7"/>
        <v/>
      </c>
    </row>
    <row r="40" spans="1:64" ht="12" customHeight="1">
      <c r="A40" s="115" t="str">
        <f>Matches!A39</f>
        <v>GROUP MS 2 / 13</v>
      </c>
      <c r="B40" s="115" t="str">
        <f>IF(A40="","",CONCATENATE(VLOOKUP(Matches!B39,'Group Check'!$B:$D,2,FALSE)," v ",VLOOKUP(Matches!D39,'Group Check'!$B:$D,2,FALSE)," in Group ",VLOOKUP(Matches!B39,'Group Check'!$B:$E,4,FALSE)))</f>
        <v>Derek Boswell (Jersey) v Peter Bonsor (Spain) in Group MS 2</v>
      </c>
      <c r="C40" s="115" t="str">
        <f t="shared" si="2"/>
        <v/>
      </c>
      <c r="D40" s="118" t="str">
        <f t="shared" si="3"/>
        <v>Tuesday 23rd April 2024</v>
      </c>
      <c r="E40" s="119" t="str">
        <f t="shared" si="0"/>
        <v>Session 6 - 4:45pm - 6.15pm</v>
      </c>
      <c r="F40" s="116">
        <f t="shared" si="4"/>
        <v>3</v>
      </c>
      <c r="G40" s="126">
        <f>IF($A40="","",SUM(COUNTIF('Names Schedule'!$C$7:$H$7,$B40),COUNTIF('Names Schedule'!$C$8:$H$8,$B40),COUNTIF('Names Schedule'!$C$10:$H$10,$B40),COUNTIF('Names Schedule'!$C$11:$H$11,$B40),COUNTIF('Names Schedule'!$C$12:$H$12,$B40),COUNTIF('Names Schedule'!$C$14:$H$14,$B40),COUNTIF('Names Schedule'!$C$15:$H$15,$B40)))</f>
        <v>0</v>
      </c>
      <c r="H40" s="126">
        <f>IF($A40="","",SUM(COUNTIF('Names Schedule'!$C$20:$H$20,$B40),COUNTIF('Names Schedule'!$C$21:$H$21,$B40),COUNTIF('Names Schedule'!$C$23:$H$23,$B40),COUNTIF('Names Schedule'!$C$24:$H$24,$B40),COUNTIF('Names Schedule'!$C$25:$H$25,$B40),COUNTIF('Names Schedule'!$C$27:$H$27,$B40),COUNTIF('Names Schedule'!$C$28:$H$28,$B40)))</f>
        <v>0</v>
      </c>
      <c r="I40" s="126">
        <f>IF($A40="","",SUM(COUNTIF('Names Schedule'!$C$33:$H$33,$B40),COUNTIF('Names Schedule'!$C$34:$H$34,$B40),COUNTIF('Names Schedule'!$C$36:$H$36,$B40),COUNTIF('Names Schedule'!$C$37:$H$37,$B40),COUNTIF('Names Schedule'!$C$38:$H$38,$B40),COUNTIF('Names Schedule'!$C$40:$H$40,$B40),COUNTIF('Names Schedule'!$C$41:$H$41,$B40)))</f>
        <v>1</v>
      </c>
      <c r="J40" s="126">
        <f>IF($A40="","",SUM(COUNTIF('Names Schedule'!$C$46:$H$46,$B40),COUNTIF('Names Schedule'!$C$47:$H$47,$B40),COUNTIF('Names Schedule'!$C$49:$H$49,$B40),COUNTIF('Names Schedule'!$C$50:$H$50,$B40),COUNTIF('Names Schedule'!$C$51:$H$51,$B40),COUNTIF('Names Schedule'!$C$53:$H$53,$B40),COUNTIF('Names Schedule'!$C$54:$H$54,$B40)))</f>
        <v>0</v>
      </c>
      <c r="K40" s="126">
        <f>IF($A40="","",SUM(COUNTIF('Names Schedule'!$C$59:$H$59,$B40),COUNTIF('Names Schedule'!$C$60:$H$60,$B40),COUNTIF('Names Schedule'!$C$62:$H$62,$B40),COUNTIF('Names Schedule'!$C$63:$H$63,$B40),COUNTIF('Names Schedule'!$C$64:$H$64,$B40),COUNTIF('Names Schedule'!$C$66:$H$66,$B40),COUNTIF('Names Schedule'!$C$67:$H$67,$B40)))</f>
        <v>0</v>
      </c>
      <c r="L40" s="126">
        <f>IF($A40="","",SUM(COUNTIF('Names Schedule'!$C$72:$H$72,$B40),COUNTIF('Names Schedule'!$C$73:$H$73,$B40),COUNTIF('Names Schedule'!$C$75:$H$75,$B40),COUNTIF('Names Schedule'!$C$76:$H$76,$B40),COUNTIF('Names Schedule'!$C$77:$H$77,$B40),COUNTIF('Names Schedule'!$C$79:$H$79,$B40),COUNTIF('Names Schedule'!$C$80:$H$80,$B40)))</f>
        <v>0</v>
      </c>
      <c r="M40" s="124">
        <f>IF($A40="","",COUNTIF('Names Schedule'!$7:$7,$B40))</f>
        <v>0</v>
      </c>
      <c r="N40" s="125">
        <f>IF($A40="","",COUNTIF('Names Schedule'!$8:$8,$B40))</f>
        <v>0</v>
      </c>
      <c r="O40" s="125">
        <f>IF($A40="","",COUNTIF('Names Schedule'!$10:$10,$B40))</f>
        <v>0</v>
      </c>
      <c r="P40" s="125">
        <f>IF($A40="","",COUNTIF('Names Schedule'!$11:$11,$B40))</f>
        <v>0</v>
      </c>
      <c r="Q40" s="125">
        <f>IF($A40="","",COUNTIF('Names Schedule'!$12:$12,$B40))</f>
        <v>0</v>
      </c>
      <c r="R40" s="125">
        <f>IF($A40="","",COUNTIF('Names Schedule'!$14:$14,$B40))</f>
        <v>0</v>
      </c>
      <c r="S40" s="125">
        <f>IF($A40="","",COUNTIF('Names Schedule'!$15:$15,$B40))</f>
        <v>0</v>
      </c>
      <c r="T40" s="124">
        <f>IF($A40="","",COUNTIF('Names Schedule'!$20:$20,$B40))</f>
        <v>0</v>
      </c>
      <c r="U40" s="125">
        <f>IF($A40="","",COUNTIF('Names Schedule'!$21:$21,$B40))</f>
        <v>0</v>
      </c>
      <c r="V40" s="125">
        <f>IF($A40="","",COUNTIF('Names Schedule'!$23:$23,$B40))</f>
        <v>0</v>
      </c>
      <c r="W40" s="125">
        <f>IF($A40="","",COUNTIF('Names Schedule'!$24:$24,$B40))</f>
        <v>0</v>
      </c>
      <c r="X40" s="125">
        <f>IF($A40="","",COUNTIF('Names Schedule'!$25:$25,$B40))</f>
        <v>0</v>
      </c>
      <c r="Y40" s="125">
        <f>IF($A40="","",COUNTIF('Names Schedule'!$27:$27,$B40))</f>
        <v>0</v>
      </c>
      <c r="Z40" s="125">
        <f>IF($A40="","",COUNTIF('Names Schedule'!$28:$28,$B40))</f>
        <v>0</v>
      </c>
      <c r="AA40" s="124">
        <f>IF($A40="","",COUNTIF('Names Schedule'!$33:$33,$B40))</f>
        <v>0</v>
      </c>
      <c r="AB40" s="125">
        <f>IF($A40="","",COUNTIF('Names Schedule'!$34:$34,$B40))</f>
        <v>0</v>
      </c>
      <c r="AC40" s="125">
        <f>IF($A40="","",COUNTIF('Names Schedule'!$36:$36,$B40))</f>
        <v>0</v>
      </c>
      <c r="AD40" s="125">
        <f>IF($A40="","",COUNTIF('Names Schedule'!$37:$37,$B40))</f>
        <v>0</v>
      </c>
      <c r="AE40" s="125">
        <f>IF($A40="","",COUNTIF('Names Schedule'!$38:$38,$B40))</f>
        <v>0</v>
      </c>
      <c r="AF40" s="125">
        <f>IF($A40="","",COUNTIF('Names Schedule'!$40:$40,$B40))</f>
        <v>1</v>
      </c>
      <c r="AG40" s="125">
        <f>IF($A40="","",COUNTIF('Names Schedule'!$41:$41,$B40))</f>
        <v>0</v>
      </c>
      <c r="AH40" s="124">
        <f>IF($A40="","",COUNTIF('Names Schedule'!$46:$46,$B40))</f>
        <v>0</v>
      </c>
      <c r="AI40" s="125">
        <f>IF($A40="","",COUNTIF('Names Schedule'!$47:$47,$B40))</f>
        <v>0</v>
      </c>
      <c r="AJ40" s="125">
        <f>IF($A40="","",COUNTIF('Names Schedule'!$49:$49,$B40))</f>
        <v>0</v>
      </c>
      <c r="AK40" s="125">
        <f>IF($A40="","",COUNTIF('Names Schedule'!$50:$50,$B40))</f>
        <v>0</v>
      </c>
      <c r="AL40" s="125">
        <f>IF($A40="","",COUNTIF('Names Schedule'!$51:$51,$B40))</f>
        <v>0</v>
      </c>
      <c r="AM40" s="125">
        <f>IF($A40="","",COUNTIF('Names Schedule'!$53:$53,$B40))</f>
        <v>0</v>
      </c>
      <c r="AN40" s="125">
        <f>IF($A40="","",COUNTIF('Names Schedule'!$54:$54,$B40))</f>
        <v>0</v>
      </c>
      <c r="AO40" s="124">
        <f>IF($A40="","",COUNTIF('Names Schedule'!$59:$59,$B40))</f>
        <v>0</v>
      </c>
      <c r="AP40" s="125">
        <f>IF($A40="","",COUNTIF('Names Schedule'!$60:$60,$B40))</f>
        <v>0</v>
      </c>
      <c r="AQ40" s="125">
        <f>IF($A40="","",COUNTIF('Names Schedule'!$62:$62,$B40))</f>
        <v>0</v>
      </c>
      <c r="AR40" s="125">
        <f>IF($A40="","",COUNTIF('Names Schedule'!$63:$63,$B40))</f>
        <v>0</v>
      </c>
      <c r="AS40" s="125">
        <f>IF($A40="","",COUNTIF('Names Schedule'!$64:$64,$B40))</f>
        <v>0</v>
      </c>
      <c r="AT40" s="125">
        <f>IF($A40="","",COUNTIF('Names Schedule'!$66:$66,$B40))</f>
        <v>0</v>
      </c>
      <c r="AU40" s="125">
        <f>IF($A40="","",COUNTIF('Names Schedule'!$67:$67,$B40))</f>
        <v>0</v>
      </c>
      <c r="AV40" s="124">
        <f>IF($A40="","",COUNTIF('Names Schedule'!$72:$72,$B40))</f>
        <v>0</v>
      </c>
      <c r="AW40" s="125">
        <f>IF($A40="","",COUNTIF('Names Schedule'!$73:$73,$B40))</f>
        <v>0</v>
      </c>
      <c r="AX40" s="125">
        <f>IF($A40="","",COUNTIF('Names Schedule'!$75:$75,$B40))</f>
        <v>0</v>
      </c>
      <c r="AY40" s="125">
        <f>IF($A40="","",COUNTIF('Names Schedule'!$76:$76,$B40))</f>
        <v>0</v>
      </c>
      <c r="AZ40" s="125">
        <f>IF($A40="","",COUNTIF('Names Schedule'!$77:$77,$B40))</f>
        <v>0</v>
      </c>
      <c r="BA40" s="125">
        <f>IF($A40="","",COUNTIF('Names Schedule'!$79:$79,$B40))</f>
        <v>0</v>
      </c>
      <c r="BB40" s="125">
        <f>IF($A40="","",COUNTIF('Names Schedule'!$80:$80,$B40))</f>
        <v>0</v>
      </c>
      <c r="BC40" s="115">
        <f t="shared" si="1"/>
        <v>20</v>
      </c>
      <c r="BD40" s="115">
        <f t="shared" si="5"/>
        <v>6</v>
      </c>
      <c r="BE40" s="119" t="str">
        <f t="shared" si="6"/>
        <v>Session 6 - 4:45pm - 6.15pm</v>
      </c>
      <c r="BF40" s="126">
        <f>IF($A40="","",COUNTIF('Names Schedule'!C$7:C$117,$B40))</f>
        <v>0</v>
      </c>
      <c r="BG40" s="126">
        <f>IF($A40="","",COUNTIF('Names Schedule'!D$7:D$117,$B40))</f>
        <v>0</v>
      </c>
      <c r="BH40" s="126">
        <f>IF($A40="","",COUNTIF('Names Schedule'!E$7:E$117,$B40))</f>
        <v>1</v>
      </c>
      <c r="BI40" s="126">
        <f>IF($A40="","",COUNTIF('Names Schedule'!F$7:F$117,$B40))</f>
        <v>0</v>
      </c>
      <c r="BJ40" s="126">
        <f>IF($A40="","",COUNTIF('Names Schedule'!G$7:G$117,$B40))</f>
        <v>0</v>
      </c>
      <c r="BK40" s="126">
        <f>IF($A40="","",COUNTIF('Names Schedule'!H$7:H$117,$B40))</f>
        <v>0</v>
      </c>
      <c r="BL40" s="133">
        <f t="shared" si="7"/>
        <v>3</v>
      </c>
    </row>
    <row r="41" spans="1:64" ht="12" customHeight="1">
      <c r="A41" s="115" t="str">
        <f>Matches!A40</f>
        <v>GROUP MS 2 / 14</v>
      </c>
      <c r="B41" s="115" t="str">
        <f>IF(A41="","",CONCATENATE(VLOOKUP(Matches!B40,'Group Check'!$B:$D,2,FALSE)," v ",VLOOKUP(Matches!D40,'Group Check'!$B:$D,2,FALSE)," in Group ",VLOOKUP(Matches!B40,'Group Check'!$B:$E,4,FALSE)))</f>
        <v>Derek Boswell (Jersey) v Izzat Shameer Dzulkeple (Malaysia ) in Group MS 2</v>
      </c>
      <c r="C41" s="115" t="str">
        <f t="shared" si="2"/>
        <v/>
      </c>
      <c r="D41" s="118" t="str">
        <f t="shared" si="3"/>
        <v>Sunday 21st April 2024</v>
      </c>
      <c r="E41" s="119" t="str">
        <f t="shared" si="0"/>
        <v>Session  - 3.15pm - 4:45pm</v>
      </c>
      <c r="F41" s="116">
        <f t="shared" si="4"/>
        <v>1</v>
      </c>
      <c r="G41" s="126">
        <f>IF($A41="","",SUM(COUNTIF('Names Schedule'!$C$7:$H$7,$B41),COUNTIF('Names Schedule'!$C$8:$H$8,$B41),COUNTIF('Names Schedule'!$C$10:$H$10,$B41),COUNTIF('Names Schedule'!$C$11:$H$11,$B41),COUNTIF('Names Schedule'!$C$12:$H$12,$B41),COUNTIF('Names Schedule'!$C$14:$H$14,$B41),COUNTIF('Names Schedule'!$C$15:$H$15,$B41)))</f>
        <v>1</v>
      </c>
      <c r="H41" s="126">
        <f>IF($A41="","",SUM(COUNTIF('Names Schedule'!$C$20:$H$20,$B41),COUNTIF('Names Schedule'!$C$21:$H$21,$B41),COUNTIF('Names Schedule'!$C$23:$H$23,$B41),COUNTIF('Names Schedule'!$C$24:$H$24,$B41),COUNTIF('Names Schedule'!$C$25:$H$25,$B41),COUNTIF('Names Schedule'!$C$27:$H$27,$B41),COUNTIF('Names Schedule'!$C$28:$H$28,$B41)))</f>
        <v>0</v>
      </c>
      <c r="I41" s="126">
        <f>IF($A41="","",SUM(COUNTIF('Names Schedule'!$C$33:$H$33,$B41),COUNTIF('Names Schedule'!$C$34:$H$34,$B41),COUNTIF('Names Schedule'!$C$36:$H$36,$B41),COUNTIF('Names Schedule'!$C$37:$H$37,$B41),COUNTIF('Names Schedule'!$C$38:$H$38,$B41),COUNTIF('Names Schedule'!$C$40:$H$40,$B41),COUNTIF('Names Schedule'!$C$41:$H$41,$B41)))</f>
        <v>0</v>
      </c>
      <c r="J41" s="126">
        <f>IF($A41="","",SUM(COUNTIF('Names Schedule'!$C$46:$H$46,$B41),COUNTIF('Names Schedule'!$C$47:$H$47,$B41),COUNTIF('Names Schedule'!$C$49:$H$49,$B41),COUNTIF('Names Schedule'!$C$50:$H$50,$B41),COUNTIF('Names Schedule'!$C$51:$H$51,$B41),COUNTIF('Names Schedule'!$C$53:$H$53,$B41),COUNTIF('Names Schedule'!$C$54:$H$54,$B41)))</f>
        <v>0</v>
      </c>
      <c r="K41" s="126">
        <f>IF($A41="","",SUM(COUNTIF('Names Schedule'!$C$59:$H$59,$B41),COUNTIF('Names Schedule'!$C$60:$H$60,$B41),COUNTIF('Names Schedule'!$C$62:$H$62,$B41),COUNTIF('Names Schedule'!$C$63:$H$63,$B41),COUNTIF('Names Schedule'!$C$64:$H$64,$B41),COUNTIF('Names Schedule'!$C$66:$H$66,$B41),COUNTIF('Names Schedule'!$C$67:$H$67,$B41)))</f>
        <v>0</v>
      </c>
      <c r="L41" s="126">
        <f>IF($A41="","",SUM(COUNTIF('Names Schedule'!$C$72:$H$72,$B41),COUNTIF('Names Schedule'!$C$73:$H$73,$B41),COUNTIF('Names Schedule'!$C$75:$H$75,$B41),COUNTIF('Names Schedule'!$C$76:$H$76,$B41),COUNTIF('Names Schedule'!$C$77:$H$77,$B41),COUNTIF('Names Schedule'!$C$79:$H$79,$B41),COUNTIF('Names Schedule'!$C$80:$H$80,$B41)))</f>
        <v>0</v>
      </c>
      <c r="M41" s="124">
        <f>IF($A41="","",COUNTIF('Names Schedule'!$7:$7,$B41))</f>
        <v>0</v>
      </c>
      <c r="N41" s="125">
        <f>IF($A41="","",COUNTIF('Names Schedule'!$8:$8,$B41))</f>
        <v>0</v>
      </c>
      <c r="O41" s="125">
        <f>IF($A41="","",COUNTIF('Names Schedule'!$10:$10,$B41))</f>
        <v>0</v>
      </c>
      <c r="P41" s="125">
        <f>IF($A41="","",COUNTIF('Names Schedule'!$11:$11,$B41))</f>
        <v>0</v>
      </c>
      <c r="Q41" s="125">
        <f>IF($A41="","",COUNTIF('Names Schedule'!$12:$12,$B41))</f>
        <v>1</v>
      </c>
      <c r="R41" s="125">
        <f>IF($A41="","",COUNTIF('Names Schedule'!$14:$14,$B41))</f>
        <v>0</v>
      </c>
      <c r="S41" s="125">
        <f>IF($A41="","",COUNTIF('Names Schedule'!$15:$15,$B41))</f>
        <v>0</v>
      </c>
      <c r="T41" s="124">
        <f>IF($A41="","",COUNTIF('Names Schedule'!$20:$20,$B41))</f>
        <v>0</v>
      </c>
      <c r="U41" s="125">
        <f>IF($A41="","",COUNTIF('Names Schedule'!$21:$21,$B41))</f>
        <v>0</v>
      </c>
      <c r="V41" s="125">
        <f>IF($A41="","",COUNTIF('Names Schedule'!$23:$23,$B41))</f>
        <v>0</v>
      </c>
      <c r="W41" s="125">
        <f>IF($A41="","",COUNTIF('Names Schedule'!$24:$24,$B41))</f>
        <v>0</v>
      </c>
      <c r="X41" s="125">
        <f>IF($A41="","",COUNTIF('Names Schedule'!$25:$25,$B41))</f>
        <v>0</v>
      </c>
      <c r="Y41" s="125">
        <f>IF($A41="","",COUNTIF('Names Schedule'!$27:$27,$B41))</f>
        <v>0</v>
      </c>
      <c r="Z41" s="125">
        <f>IF($A41="","",COUNTIF('Names Schedule'!$28:$28,$B41))</f>
        <v>0</v>
      </c>
      <c r="AA41" s="124">
        <f>IF($A41="","",COUNTIF('Names Schedule'!$33:$33,$B41))</f>
        <v>0</v>
      </c>
      <c r="AB41" s="125">
        <f>IF($A41="","",COUNTIF('Names Schedule'!$34:$34,$B41))</f>
        <v>0</v>
      </c>
      <c r="AC41" s="125">
        <f>IF($A41="","",COUNTIF('Names Schedule'!$36:$36,$B41))</f>
        <v>0</v>
      </c>
      <c r="AD41" s="125">
        <f>IF($A41="","",COUNTIF('Names Schedule'!$37:$37,$B41))</f>
        <v>0</v>
      </c>
      <c r="AE41" s="125">
        <f>IF($A41="","",COUNTIF('Names Schedule'!$38:$38,$B41))</f>
        <v>0</v>
      </c>
      <c r="AF41" s="125">
        <f>IF($A41="","",COUNTIF('Names Schedule'!$40:$40,$B41))</f>
        <v>0</v>
      </c>
      <c r="AG41" s="125">
        <f>IF($A41="","",COUNTIF('Names Schedule'!$41:$41,$B41))</f>
        <v>0</v>
      </c>
      <c r="AH41" s="124">
        <f>IF($A41="","",COUNTIF('Names Schedule'!$46:$46,$B41))</f>
        <v>0</v>
      </c>
      <c r="AI41" s="125">
        <f>IF($A41="","",COUNTIF('Names Schedule'!$47:$47,$B41))</f>
        <v>0</v>
      </c>
      <c r="AJ41" s="125">
        <f>IF($A41="","",COUNTIF('Names Schedule'!$49:$49,$B41))</f>
        <v>0</v>
      </c>
      <c r="AK41" s="125">
        <f>IF($A41="","",COUNTIF('Names Schedule'!$50:$50,$B41))</f>
        <v>0</v>
      </c>
      <c r="AL41" s="125">
        <f>IF($A41="","",COUNTIF('Names Schedule'!$51:$51,$B41))</f>
        <v>0</v>
      </c>
      <c r="AM41" s="125">
        <f>IF($A41="","",COUNTIF('Names Schedule'!$53:$53,$B41))</f>
        <v>0</v>
      </c>
      <c r="AN41" s="125">
        <f>IF($A41="","",COUNTIF('Names Schedule'!$54:$54,$B41))</f>
        <v>0</v>
      </c>
      <c r="AO41" s="124">
        <f>IF($A41="","",COUNTIF('Names Schedule'!$59:$59,$B41))</f>
        <v>0</v>
      </c>
      <c r="AP41" s="125">
        <f>IF($A41="","",COUNTIF('Names Schedule'!$60:$60,$B41))</f>
        <v>0</v>
      </c>
      <c r="AQ41" s="125">
        <f>IF($A41="","",COUNTIF('Names Schedule'!$62:$62,$B41))</f>
        <v>0</v>
      </c>
      <c r="AR41" s="125">
        <f>IF($A41="","",COUNTIF('Names Schedule'!$63:$63,$B41))</f>
        <v>0</v>
      </c>
      <c r="AS41" s="125">
        <f>IF($A41="","",COUNTIF('Names Schedule'!$64:$64,$B41))</f>
        <v>0</v>
      </c>
      <c r="AT41" s="125">
        <f>IF($A41="","",COUNTIF('Names Schedule'!$66:$66,$B41))</f>
        <v>0</v>
      </c>
      <c r="AU41" s="125">
        <f>IF($A41="","",COUNTIF('Names Schedule'!$67:$67,$B41))</f>
        <v>0</v>
      </c>
      <c r="AV41" s="124">
        <f>IF($A41="","",COUNTIF('Names Schedule'!$72:$72,$B41))</f>
        <v>0</v>
      </c>
      <c r="AW41" s="125">
        <f>IF($A41="","",COUNTIF('Names Schedule'!$73:$73,$B41))</f>
        <v>0</v>
      </c>
      <c r="AX41" s="125">
        <f>IF($A41="","",COUNTIF('Names Schedule'!$75:$75,$B41))</f>
        <v>0</v>
      </c>
      <c r="AY41" s="125">
        <f>IF($A41="","",COUNTIF('Names Schedule'!$76:$76,$B41))</f>
        <v>0</v>
      </c>
      <c r="AZ41" s="125">
        <f>IF($A41="","",COUNTIF('Names Schedule'!$77:$77,$B41))</f>
        <v>0</v>
      </c>
      <c r="BA41" s="125">
        <f>IF($A41="","",COUNTIF('Names Schedule'!$79:$79,$B41))</f>
        <v>0</v>
      </c>
      <c r="BB41" s="125">
        <f>IF($A41="","",COUNTIF('Names Schedule'!$80:$80,$B41))</f>
        <v>0</v>
      </c>
      <c r="BC41" s="115">
        <f t="shared" si="1"/>
        <v>5</v>
      </c>
      <c r="BD41" s="115">
        <f t="shared" si="5"/>
        <v>5</v>
      </c>
      <c r="BE41" s="119" t="str">
        <f t="shared" si="6"/>
        <v>Session  - 3.15pm - 4:45pm</v>
      </c>
      <c r="BF41" s="126">
        <f>IF($A41="","",COUNTIF('Names Schedule'!C$7:C$117,$B41))</f>
        <v>1</v>
      </c>
      <c r="BG41" s="126">
        <f>IF($A41="","",COUNTIF('Names Schedule'!D$7:D$117,$B41))</f>
        <v>0</v>
      </c>
      <c r="BH41" s="126">
        <f>IF($A41="","",COUNTIF('Names Schedule'!E$7:E$117,$B41))</f>
        <v>0</v>
      </c>
      <c r="BI41" s="126">
        <f>IF($A41="","",COUNTIF('Names Schedule'!F$7:F$117,$B41))</f>
        <v>0</v>
      </c>
      <c r="BJ41" s="126">
        <f>IF($A41="","",COUNTIF('Names Schedule'!G$7:G$117,$B41))</f>
        <v>0</v>
      </c>
      <c r="BK41" s="126">
        <f>IF($A41="","",COUNTIF('Names Schedule'!H$7:H$117,$B41))</f>
        <v>0</v>
      </c>
      <c r="BL41" s="133">
        <f t="shared" si="7"/>
        <v>1</v>
      </c>
    </row>
    <row r="42" spans="1:64" ht="12" customHeight="1">
      <c r="A42" s="115" t="str">
        <f>Matches!A41</f>
        <v/>
      </c>
      <c r="B42" s="115" t="str">
        <f>IF(A42="","",CONCATENATE(VLOOKUP(Matches!B41,'Group Check'!$B:$D,2,FALSE)," v ",VLOOKUP(Matches!D41,'Group Check'!$B:$D,2,FALSE)," in Group ",VLOOKUP(Matches!B41,'Group Check'!$B:$E,4,FALSE)))</f>
        <v/>
      </c>
      <c r="C42" s="115" t="str">
        <f t="shared" si="2"/>
        <v/>
      </c>
      <c r="D42" s="118" t="str">
        <f t="shared" si="3"/>
        <v/>
      </c>
      <c r="E42" s="119" t="str">
        <f t="shared" si="0"/>
        <v/>
      </c>
      <c r="F42" s="116" t="str">
        <f t="shared" si="4"/>
        <v/>
      </c>
      <c r="G42" s="126" t="str">
        <f>IF($A42="","",SUM(COUNTIF('Names Schedule'!$C$7:$H$7,$B42),COUNTIF('Names Schedule'!$C$8:$H$8,$B42),COUNTIF('Names Schedule'!$C$10:$H$10,$B42),COUNTIF('Names Schedule'!$C$11:$H$11,$B42),COUNTIF('Names Schedule'!$C$12:$H$12,$B42),COUNTIF('Names Schedule'!$C$14:$H$14,$B42),COUNTIF('Names Schedule'!$C$15:$H$15,$B42)))</f>
        <v/>
      </c>
      <c r="H42" s="126" t="str">
        <f>IF($A42="","",SUM(COUNTIF('Names Schedule'!$C$20:$H$20,$B42),COUNTIF('Names Schedule'!$C$21:$H$21,$B42),COUNTIF('Names Schedule'!$C$23:$H$23,$B42),COUNTIF('Names Schedule'!$C$24:$H$24,$B42),COUNTIF('Names Schedule'!$C$25:$H$25,$B42),COUNTIF('Names Schedule'!$C$27:$H$27,$B42),COUNTIF('Names Schedule'!$C$28:$H$28,$B42)))</f>
        <v/>
      </c>
      <c r="I42" s="126" t="str">
        <f>IF($A42="","",SUM(COUNTIF('Names Schedule'!$C$33:$H$33,$B42),COUNTIF('Names Schedule'!$C$34:$H$34,$B42),COUNTIF('Names Schedule'!$C$36:$H$36,$B42),COUNTIF('Names Schedule'!$C$37:$H$37,$B42),COUNTIF('Names Schedule'!$C$38:$H$38,$B42),COUNTIF('Names Schedule'!$C$40:$H$40,$B42),COUNTIF('Names Schedule'!$C$41:$H$41,$B42)))</f>
        <v/>
      </c>
      <c r="J42" s="126" t="str">
        <f>IF($A42="","",SUM(COUNTIF('Names Schedule'!$C$46:$H$46,$B42),COUNTIF('Names Schedule'!$C$47:$H$47,$B42),COUNTIF('Names Schedule'!$C$49:$H$49,$B42),COUNTIF('Names Schedule'!$C$50:$H$50,$B42),COUNTIF('Names Schedule'!$C$51:$H$51,$B42),COUNTIF('Names Schedule'!$C$53:$H$53,$B42),COUNTIF('Names Schedule'!$C$54:$H$54,$B42)))</f>
        <v/>
      </c>
      <c r="K42" s="126" t="str">
        <f>IF($A42="","",SUM(COUNTIF('Names Schedule'!$C$59:$H$59,$B42),COUNTIF('Names Schedule'!$C$60:$H$60,$B42),COUNTIF('Names Schedule'!$C$62:$H$62,$B42),COUNTIF('Names Schedule'!$C$63:$H$63,$B42),COUNTIF('Names Schedule'!$C$64:$H$64,$B42),COUNTIF('Names Schedule'!$C$66:$H$66,$B42),COUNTIF('Names Schedule'!$C$67:$H$67,$B42)))</f>
        <v/>
      </c>
      <c r="L42" s="126" t="str">
        <f>IF($A42="","",SUM(COUNTIF('Names Schedule'!$C$72:$H$72,$B42),COUNTIF('Names Schedule'!$C$73:$H$73,$B42),COUNTIF('Names Schedule'!$C$75:$H$75,$B42),COUNTIF('Names Schedule'!$C$76:$H$76,$B42),COUNTIF('Names Schedule'!$C$77:$H$77,$B42),COUNTIF('Names Schedule'!$C$79:$H$79,$B42),COUNTIF('Names Schedule'!$C$80:$H$80,$B42)))</f>
        <v/>
      </c>
      <c r="M42" s="124" t="str">
        <f>IF($A42="","",COUNTIF('Names Schedule'!$7:$7,$B42))</f>
        <v/>
      </c>
      <c r="N42" s="125" t="str">
        <f>IF($A42="","",COUNTIF('Names Schedule'!$8:$8,$B42))</f>
        <v/>
      </c>
      <c r="O42" s="125" t="str">
        <f>IF($A42="","",COUNTIF('Names Schedule'!$10:$10,$B42))</f>
        <v/>
      </c>
      <c r="P42" s="125" t="str">
        <f>IF($A42="","",COUNTIF('Names Schedule'!$11:$11,$B42))</f>
        <v/>
      </c>
      <c r="Q42" s="125" t="str">
        <f>IF($A42="","",COUNTIF('Names Schedule'!$12:$12,$B42))</f>
        <v/>
      </c>
      <c r="R42" s="125" t="str">
        <f>IF($A42="","",COUNTIF('Names Schedule'!$14:$14,$B42))</f>
        <v/>
      </c>
      <c r="S42" s="125" t="str">
        <f>IF($A42="","",COUNTIF('Names Schedule'!$15:$15,$B42))</f>
        <v/>
      </c>
      <c r="T42" s="124" t="str">
        <f>IF($A42="","",COUNTIF('Names Schedule'!$20:$20,$B42))</f>
        <v/>
      </c>
      <c r="U42" s="125" t="str">
        <f>IF($A42="","",COUNTIF('Names Schedule'!$21:$21,$B42))</f>
        <v/>
      </c>
      <c r="V42" s="125" t="str">
        <f>IF($A42="","",COUNTIF('Names Schedule'!$23:$23,$B42))</f>
        <v/>
      </c>
      <c r="W42" s="125" t="str">
        <f>IF($A42="","",COUNTIF('Names Schedule'!$24:$24,$B42))</f>
        <v/>
      </c>
      <c r="X42" s="125" t="str">
        <f>IF($A42="","",COUNTIF('Names Schedule'!$25:$25,$B42))</f>
        <v/>
      </c>
      <c r="Y42" s="125" t="str">
        <f>IF($A42="","",COUNTIF('Names Schedule'!$27:$27,$B42))</f>
        <v/>
      </c>
      <c r="Z42" s="125" t="str">
        <f>IF($A42="","",COUNTIF('Names Schedule'!$28:$28,$B42))</f>
        <v/>
      </c>
      <c r="AA42" s="124" t="str">
        <f>IF($A42="","",COUNTIF('Names Schedule'!$33:$33,$B42))</f>
        <v/>
      </c>
      <c r="AB42" s="125" t="str">
        <f>IF($A42="","",COUNTIF('Names Schedule'!$34:$34,$B42))</f>
        <v/>
      </c>
      <c r="AC42" s="125" t="str">
        <f>IF($A42="","",COUNTIF('Names Schedule'!$36:$36,$B42))</f>
        <v/>
      </c>
      <c r="AD42" s="125" t="str">
        <f>IF($A42="","",COUNTIF('Names Schedule'!$37:$37,$B42))</f>
        <v/>
      </c>
      <c r="AE42" s="125" t="str">
        <f>IF($A42="","",COUNTIF('Names Schedule'!$38:$38,$B42))</f>
        <v/>
      </c>
      <c r="AF42" s="125" t="str">
        <f>IF($A42="","",COUNTIF('Names Schedule'!$40:$40,$B42))</f>
        <v/>
      </c>
      <c r="AG42" s="125" t="str">
        <f>IF($A42="","",COUNTIF('Names Schedule'!$41:$41,$B42))</f>
        <v/>
      </c>
      <c r="AH42" s="124" t="str">
        <f>IF($A42="","",COUNTIF('Names Schedule'!$46:$46,$B42))</f>
        <v/>
      </c>
      <c r="AI42" s="125" t="str">
        <f>IF($A42="","",COUNTIF('Names Schedule'!$47:$47,$B42))</f>
        <v/>
      </c>
      <c r="AJ42" s="125" t="str">
        <f>IF($A42="","",COUNTIF('Names Schedule'!$49:$49,$B42))</f>
        <v/>
      </c>
      <c r="AK42" s="125" t="str">
        <f>IF($A42="","",COUNTIF('Names Schedule'!$50:$50,$B42))</f>
        <v/>
      </c>
      <c r="AL42" s="125" t="str">
        <f>IF($A42="","",COUNTIF('Names Schedule'!$51:$51,$B42))</f>
        <v/>
      </c>
      <c r="AM42" s="125" t="str">
        <f>IF($A42="","",COUNTIF('Names Schedule'!$53:$53,$B42))</f>
        <v/>
      </c>
      <c r="AN42" s="125" t="str">
        <f>IF($A42="","",COUNTIF('Names Schedule'!$54:$54,$B42))</f>
        <v/>
      </c>
      <c r="AO42" s="124" t="str">
        <f>IF($A42="","",COUNTIF('Names Schedule'!$59:$59,$B42))</f>
        <v/>
      </c>
      <c r="AP42" s="125" t="str">
        <f>IF($A42="","",COUNTIF('Names Schedule'!$60:$60,$B42))</f>
        <v/>
      </c>
      <c r="AQ42" s="125" t="str">
        <f>IF($A42="","",COUNTIF('Names Schedule'!$62:$62,$B42))</f>
        <v/>
      </c>
      <c r="AR42" s="125" t="str">
        <f>IF($A42="","",COUNTIF('Names Schedule'!$63:$63,$B42))</f>
        <v/>
      </c>
      <c r="AS42" s="125" t="str">
        <f>IF($A42="","",COUNTIF('Names Schedule'!$64:$64,$B42))</f>
        <v/>
      </c>
      <c r="AT42" s="125" t="str">
        <f>IF($A42="","",COUNTIF('Names Schedule'!$66:$66,$B42))</f>
        <v/>
      </c>
      <c r="AU42" s="125" t="str">
        <f>IF($A42="","",COUNTIF('Names Schedule'!$67:$67,$B42))</f>
        <v/>
      </c>
      <c r="AV42" s="124" t="str">
        <f>IF($A42="","",COUNTIF('Names Schedule'!$72:$72,$B42))</f>
        <v/>
      </c>
      <c r="AW42" s="125" t="str">
        <f>IF($A42="","",COUNTIF('Names Schedule'!$73:$73,$B42))</f>
        <v/>
      </c>
      <c r="AX42" s="125" t="str">
        <f>IF($A42="","",COUNTIF('Names Schedule'!$75:$75,$B42))</f>
        <v/>
      </c>
      <c r="AY42" s="125" t="str">
        <f>IF($A42="","",COUNTIF('Names Schedule'!$76:$76,$B42))</f>
        <v/>
      </c>
      <c r="AZ42" s="125" t="str">
        <f>IF($A42="","",COUNTIF('Names Schedule'!$77:$77,$B42))</f>
        <v/>
      </c>
      <c r="BA42" s="125" t="str">
        <f>IF($A42="","",COUNTIF('Names Schedule'!$79:$79,$B42))</f>
        <v/>
      </c>
      <c r="BB42" s="125" t="str">
        <f>IF($A42="","",COUNTIF('Names Schedule'!$80:$80,$B42))</f>
        <v/>
      </c>
      <c r="BC42" s="115" t="str">
        <f t="shared" si="1"/>
        <v/>
      </c>
      <c r="BD42" s="115" t="str">
        <f t="shared" si="5"/>
        <v/>
      </c>
      <c r="BE42" s="119" t="str">
        <f t="shared" si="6"/>
        <v/>
      </c>
      <c r="BF42" s="126" t="str">
        <f>IF($A42="","",COUNTIF('Names Schedule'!C$7:C$117,$B42))</f>
        <v/>
      </c>
      <c r="BG42" s="126" t="str">
        <f>IF($A42="","",COUNTIF('Names Schedule'!D$7:D$117,$B42))</f>
        <v/>
      </c>
      <c r="BH42" s="126" t="str">
        <f>IF($A42="","",COUNTIF('Names Schedule'!E$7:E$117,$B42))</f>
        <v/>
      </c>
      <c r="BI42" s="126" t="str">
        <f>IF($A42="","",COUNTIF('Names Schedule'!F$7:F$117,$B42))</f>
        <v/>
      </c>
      <c r="BJ42" s="126" t="str">
        <f>IF($A42="","",COUNTIF('Names Schedule'!G$7:G$117,$B42))</f>
        <v/>
      </c>
      <c r="BK42" s="126" t="str">
        <f>IF($A42="","",COUNTIF('Names Schedule'!H$7:H$117,$B42))</f>
        <v/>
      </c>
      <c r="BL42" s="133" t="str">
        <f t="shared" si="7"/>
        <v/>
      </c>
    </row>
    <row r="43" spans="1:64" ht="12" customHeight="1">
      <c r="A43" s="115" t="str">
        <f>Matches!A42</f>
        <v>GROUP MS 2 / 15</v>
      </c>
      <c r="B43" s="115" t="str">
        <f>IF(A43="","",CONCATENATE(VLOOKUP(Matches!B42,'Group Check'!$B:$D,2,FALSE)," v ",VLOOKUP(Matches!D42,'Group Check'!$B:$D,2,FALSE)," in Group ",VLOOKUP(Matches!B42,'Group Check'!$B:$E,4,FALSE)))</f>
        <v>Izzat Shameer Dzulkeple (Malaysia ) v Peter Bonsor (Spain) in Group MS 2</v>
      </c>
      <c r="C43" s="115" t="str">
        <f t="shared" si="2"/>
        <v/>
      </c>
      <c r="D43" s="118" t="str">
        <f t="shared" si="3"/>
        <v>Thursday 25th April 2024</v>
      </c>
      <c r="E43" s="119" t="str">
        <f t="shared" si="0"/>
        <v>Session 6 - 4:45pm - 6.15pm</v>
      </c>
      <c r="F43" s="116">
        <f t="shared" si="4"/>
        <v>6</v>
      </c>
      <c r="G43" s="126">
        <f>IF($A43="","",SUM(COUNTIF('Names Schedule'!$C$7:$H$7,$B43),COUNTIF('Names Schedule'!$C$8:$H$8,$B43),COUNTIF('Names Schedule'!$C$10:$H$10,$B43),COUNTIF('Names Schedule'!$C$11:$H$11,$B43),COUNTIF('Names Schedule'!$C$12:$H$12,$B43),COUNTIF('Names Schedule'!$C$14:$H$14,$B43),COUNTIF('Names Schedule'!$C$15:$H$15,$B43)))</f>
        <v>0</v>
      </c>
      <c r="H43" s="126">
        <f>IF($A43="","",SUM(COUNTIF('Names Schedule'!$C$20:$H$20,$B43),COUNTIF('Names Schedule'!$C$21:$H$21,$B43),COUNTIF('Names Schedule'!$C$23:$H$23,$B43),COUNTIF('Names Schedule'!$C$24:$H$24,$B43),COUNTIF('Names Schedule'!$C$25:$H$25,$B43),COUNTIF('Names Schedule'!$C$27:$H$27,$B43),COUNTIF('Names Schedule'!$C$28:$H$28,$B43)))</f>
        <v>0</v>
      </c>
      <c r="I43" s="126">
        <f>IF($A43="","",SUM(COUNTIF('Names Schedule'!$C$33:$H$33,$B43),COUNTIF('Names Schedule'!$C$34:$H$34,$B43),COUNTIF('Names Schedule'!$C$36:$H$36,$B43),COUNTIF('Names Schedule'!$C$37:$H$37,$B43),COUNTIF('Names Schedule'!$C$38:$H$38,$B43),COUNTIF('Names Schedule'!$C$40:$H$40,$B43),COUNTIF('Names Schedule'!$C$41:$H$41,$B43)))</f>
        <v>0</v>
      </c>
      <c r="J43" s="126">
        <f>IF($A43="","",SUM(COUNTIF('Names Schedule'!$C$46:$H$46,$B43),COUNTIF('Names Schedule'!$C$47:$H$47,$B43),COUNTIF('Names Schedule'!$C$49:$H$49,$B43),COUNTIF('Names Schedule'!$C$50:$H$50,$B43),COUNTIF('Names Schedule'!$C$51:$H$51,$B43),COUNTIF('Names Schedule'!$C$53:$H$53,$B43),COUNTIF('Names Schedule'!$C$54:$H$54,$B43)))</f>
        <v>0</v>
      </c>
      <c r="K43" s="126">
        <f>IF($A43="","",SUM(COUNTIF('Names Schedule'!$C$59:$H$59,$B43),COUNTIF('Names Schedule'!$C$60:$H$60,$B43),COUNTIF('Names Schedule'!$C$62:$H$62,$B43),COUNTIF('Names Schedule'!$C$63:$H$63,$B43),COUNTIF('Names Schedule'!$C$64:$H$64,$B43),COUNTIF('Names Schedule'!$C$66:$H$66,$B43),COUNTIF('Names Schedule'!$C$67:$H$67,$B43)))</f>
        <v>1</v>
      </c>
      <c r="L43" s="126">
        <f>IF($A43="","",SUM(COUNTIF('Names Schedule'!$C$72:$H$72,$B43),COUNTIF('Names Schedule'!$C$73:$H$73,$B43),COUNTIF('Names Schedule'!$C$75:$H$75,$B43),COUNTIF('Names Schedule'!$C$76:$H$76,$B43),COUNTIF('Names Schedule'!$C$77:$H$77,$B43),COUNTIF('Names Schedule'!$C$79:$H$79,$B43),COUNTIF('Names Schedule'!$C$80:$H$80,$B43)))</f>
        <v>0</v>
      </c>
      <c r="M43" s="124">
        <f>IF($A43="","",COUNTIF('Names Schedule'!$7:$7,$B43))</f>
        <v>0</v>
      </c>
      <c r="N43" s="125">
        <f>IF($A43="","",COUNTIF('Names Schedule'!$8:$8,$B43))</f>
        <v>0</v>
      </c>
      <c r="O43" s="125">
        <f>IF($A43="","",COUNTIF('Names Schedule'!$10:$10,$B43))</f>
        <v>0</v>
      </c>
      <c r="P43" s="125">
        <f>IF($A43="","",COUNTIF('Names Schedule'!$11:$11,$B43))</f>
        <v>0</v>
      </c>
      <c r="Q43" s="125">
        <f>IF($A43="","",COUNTIF('Names Schedule'!$12:$12,$B43))</f>
        <v>0</v>
      </c>
      <c r="R43" s="125">
        <f>IF($A43="","",COUNTIF('Names Schedule'!$14:$14,$B43))</f>
        <v>0</v>
      </c>
      <c r="S43" s="125">
        <f>IF($A43="","",COUNTIF('Names Schedule'!$15:$15,$B43))</f>
        <v>0</v>
      </c>
      <c r="T43" s="124">
        <f>IF($A43="","",COUNTIF('Names Schedule'!$20:$20,$B43))</f>
        <v>0</v>
      </c>
      <c r="U43" s="125">
        <f>IF($A43="","",COUNTIF('Names Schedule'!$21:$21,$B43))</f>
        <v>0</v>
      </c>
      <c r="V43" s="125">
        <f>IF($A43="","",COUNTIF('Names Schedule'!$23:$23,$B43))</f>
        <v>0</v>
      </c>
      <c r="W43" s="125">
        <f>IF($A43="","",COUNTIF('Names Schedule'!$24:$24,$B43))</f>
        <v>0</v>
      </c>
      <c r="X43" s="125">
        <f>IF($A43="","",COUNTIF('Names Schedule'!$25:$25,$B43))</f>
        <v>0</v>
      </c>
      <c r="Y43" s="125">
        <f>IF($A43="","",COUNTIF('Names Schedule'!$27:$27,$B43))</f>
        <v>0</v>
      </c>
      <c r="Z43" s="125">
        <f>IF($A43="","",COUNTIF('Names Schedule'!$28:$28,$B43))</f>
        <v>0</v>
      </c>
      <c r="AA43" s="124">
        <f>IF($A43="","",COUNTIF('Names Schedule'!$33:$33,$B43))</f>
        <v>0</v>
      </c>
      <c r="AB43" s="125">
        <f>IF($A43="","",COUNTIF('Names Schedule'!$34:$34,$B43))</f>
        <v>0</v>
      </c>
      <c r="AC43" s="125">
        <f>IF($A43="","",COUNTIF('Names Schedule'!$36:$36,$B43))</f>
        <v>0</v>
      </c>
      <c r="AD43" s="125">
        <f>IF($A43="","",COUNTIF('Names Schedule'!$37:$37,$B43))</f>
        <v>0</v>
      </c>
      <c r="AE43" s="125">
        <f>IF($A43="","",COUNTIF('Names Schedule'!$38:$38,$B43))</f>
        <v>0</v>
      </c>
      <c r="AF43" s="125">
        <f>IF($A43="","",COUNTIF('Names Schedule'!$40:$40,$B43))</f>
        <v>0</v>
      </c>
      <c r="AG43" s="125">
        <f>IF($A43="","",COUNTIF('Names Schedule'!$41:$41,$B43))</f>
        <v>0</v>
      </c>
      <c r="AH43" s="124">
        <f>IF($A43="","",COUNTIF('Names Schedule'!$46:$46,$B43))</f>
        <v>0</v>
      </c>
      <c r="AI43" s="125">
        <f>IF($A43="","",COUNTIF('Names Schedule'!$47:$47,$B43))</f>
        <v>0</v>
      </c>
      <c r="AJ43" s="125">
        <f>IF($A43="","",COUNTIF('Names Schedule'!$49:$49,$B43))</f>
        <v>0</v>
      </c>
      <c r="AK43" s="125">
        <f>IF($A43="","",COUNTIF('Names Schedule'!$50:$50,$B43))</f>
        <v>0</v>
      </c>
      <c r="AL43" s="125">
        <f>IF($A43="","",COUNTIF('Names Schedule'!$51:$51,$B43))</f>
        <v>0</v>
      </c>
      <c r="AM43" s="125">
        <f>IF($A43="","",COUNTIF('Names Schedule'!$53:$53,$B43))</f>
        <v>0</v>
      </c>
      <c r="AN43" s="125">
        <f>IF($A43="","",COUNTIF('Names Schedule'!$54:$54,$B43))</f>
        <v>0</v>
      </c>
      <c r="AO43" s="124">
        <f>IF($A43="","",COUNTIF('Names Schedule'!$59:$59,$B43))</f>
        <v>0</v>
      </c>
      <c r="AP43" s="125">
        <f>IF($A43="","",COUNTIF('Names Schedule'!$60:$60,$B43))</f>
        <v>0</v>
      </c>
      <c r="AQ43" s="125">
        <f>IF($A43="","",COUNTIF('Names Schedule'!$62:$62,$B43))</f>
        <v>0</v>
      </c>
      <c r="AR43" s="125">
        <f>IF($A43="","",COUNTIF('Names Schedule'!$63:$63,$B43))</f>
        <v>0</v>
      </c>
      <c r="AS43" s="125">
        <f>IF($A43="","",COUNTIF('Names Schedule'!$64:$64,$B43))</f>
        <v>0</v>
      </c>
      <c r="AT43" s="125">
        <f>IF($A43="","",COUNTIF('Names Schedule'!$66:$66,$B43))</f>
        <v>1</v>
      </c>
      <c r="AU43" s="125">
        <f>IF($A43="","",COUNTIF('Names Schedule'!$67:$67,$B43))</f>
        <v>0</v>
      </c>
      <c r="AV43" s="124">
        <f>IF($A43="","",COUNTIF('Names Schedule'!$72:$72,$B43))</f>
        <v>0</v>
      </c>
      <c r="AW43" s="125">
        <f>IF($A43="","",COUNTIF('Names Schedule'!$73:$73,$B43))</f>
        <v>0</v>
      </c>
      <c r="AX43" s="125">
        <f>IF($A43="","",COUNTIF('Names Schedule'!$75:$75,$B43))</f>
        <v>0</v>
      </c>
      <c r="AY43" s="125">
        <f>IF($A43="","",COUNTIF('Names Schedule'!$76:$76,$B43))</f>
        <v>0</v>
      </c>
      <c r="AZ43" s="125">
        <f>IF($A43="","",COUNTIF('Names Schedule'!$77:$77,$B43))</f>
        <v>0</v>
      </c>
      <c r="BA43" s="125">
        <f>IF($A43="","",COUNTIF('Names Schedule'!$79:$79,$B43))</f>
        <v>0</v>
      </c>
      <c r="BB43" s="125">
        <f>IF($A43="","",COUNTIF('Names Schedule'!$80:$80,$B43))</f>
        <v>0</v>
      </c>
      <c r="BC43" s="115">
        <f t="shared" si="1"/>
        <v>34</v>
      </c>
      <c r="BD43" s="115">
        <f t="shared" si="5"/>
        <v>6</v>
      </c>
      <c r="BE43" s="119" t="str">
        <f t="shared" si="6"/>
        <v>Session 6 - 4:45pm - 6.15pm</v>
      </c>
      <c r="BF43" s="126">
        <f>IF($A43="","",COUNTIF('Names Schedule'!C$7:C$117,$B43))</f>
        <v>0</v>
      </c>
      <c r="BG43" s="126">
        <f>IF($A43="","",COUNTIF('Names Schedule'!D$7:D$117,$B43))</f>
        <v>0</v>
      </c>
      <c r="BH43" s="126">
        <f>IF($A43="","",COUNTIF('Names Schedule'!E$7:E$117,$B43))</f>
        <v>0</v>
      </c>
      <c r="BI43" s="126">
        <f>IF($A43="","",COUNTIF('Names Schedule'!F$7:F$117,$B43))</f>
        <v>0</v>
      </c>
      <c r="BJ43" s="126">
        <f>IF($A43="","",COUNTIF('Names Schedule'!G$7:G$117,$B43))</f>
        <v>0</v>
      </c>
      <c r="BK43" s="126">
        <f>IF($A43="","",COUNTIF('Names Schedule'!H$7:H$117,$B43))</f>
        <v>1</v>
      </c>
      <c r="BL43" s="133">
        <f t="shared" si="7"/>
        <v>6</v>
      </c>
    </row>
    <row r="44" spans="1:64" ht="12" customHeight="1">
      <c r="A44" s="115" t="str">
        <f>Matches!A43</f>
        <v/>
      </c>
      <c r="B44" s="115" t="str">
        <f>IF(A44="","",CONCATENATE(VLOOKUP(Matches!B43,'Group Check'!$B:$D,2,FALSE)," v ",VLOOKUP(Matches!D43,'Group Check'!$B:$D,2,FALSE)," in Group ",VLOOKUP(Matches!B43,'Group Check'!$B:$E,4,FALSE)))</f>
        <v/>
      </c>
      <c r="C44" s="115" t="str">
        <f t="shared" si="2"/>
        <v/>
      </c>
      <c r="D44" s="118" t="str">
        <f t="shared" si="3"/>
        <v/>
      </c>
      <c r="E44" s="119" t="str">
        <f t="shared" si="0"/>
        <v/>
      </c>
      <c r="F44" s="116" t="str">
        <f t="shared" si="4"/>
        <v/>
      </c>
      <c r="G44" s="126" t="str">
        <f>IF($A44="","",SUM(COUNTIF('Names Schedule'!$C$7:$H$7,$B44),COUNTIF('Names Schedule'!$C$8:$H$8,$B44),COUNTIF('Names Schedule'!$C$10:$H$10,$B44),COUNTIF('Names Schedule'!$C$11:$H$11,$B44),COUNTIF('Names Schedule'!$C$12:$H$12,$B44),COUNTIF('Names Schedule'!$C$14:$H$14,$B44),COUNTIF('Names Schedule'!$C$15:$H$15,$B44)))</f>
        <v/>
      </c>
      <c r="H44" s="126" t="str">
        <f>IF($A44="","",SUM(COUNTIF('Names Schedule'!$C$20:$H$20,$B44),COUNTIF('Names Schedule'!$C$21:$H$21,$B44),COUNTIF('Names Schedule'!$C$23:$H$23,$B44),COUNTIF('Names Schedule'!$C$24:$H$24,$B44),COUNTIF('Names Schedule'!$C$25:$H$25,$B44),COUNTIF('Names Schedule'!$C$27:$H$27,$B44),COUNTIF('Names Schedule'!$C$28:$H$28,$B44)))</f>
        <v/>
      </c>
      <c r="I44" s="126" t="str">
        <f>IF($A44="","",SUM(COUNTIF('Names Schedule'!$C$33:$H$33,$B44),COUNTIF('Names Schedule'!$C$34:$H$34,$B44),COUNTIF('Names Schedule'!$C$36:$H$36,$B44),COUNTIF('Names Schedule'!$C$37:$H$37,$B44),COUNTIF('Names Schedule'!$C$38:$H$38,$B44),COUNTIF('Names Schedule'!$C$40:$H$40,$B44),COUNTIF('Names Schedule'!$C$41:$H$41,$B44)))</f>
        <v/>
      </c>
      <c r="J44" s="126" t="str">
        <f>IF($A44="","",SUM(COUNTIF('Names Schedule'!$C$46:$H$46,$B44),COUNTIF('Names Schedule'!$C$47:$H$47,$B44),COUNTIF('Names Schedule'!$C$49:$H$49,$B44),COUNTIF('Names Schedule'!$C$50:$H$50,$B44),COUNTIF('Names Schedule'!$C$51:$H$51,$B44),COUNTIF('Names Schedule'!$C$53:$H$53,$B44),COUNTIF('Names Schedule'!$C$54:$H$54,$B44)))</f>
        <v/>
      </c>
      <c r="K44" s="126" t="str">
        <f>IF($A44="","",SUM(COUNTIF('Names Schedule'!$C$59:$H$59,$B44),COUNTIF('Names Schedule'!$C$60:$H$60,$B44),COUNTIF('Names Schedule'!$C$62:$H$62,$B44),COUNTIF('Names Schedule'!$C$63:$H$63,$B44),COUNTIF('Names Schedule'!$C$64:$H$64,$B44),COUNTIF('Names Schedule'!$C$66:$H$66,$B44),COUNTIF('Names Schedule'!$C$67:$H$67,$B44)))</f>
        <v/>
      </c>
      <c r="L44" s="126" t="str">
        <f>IF($A44="","",SUM(COUNTIF('Names Schedule'!$C$72:$H$72,$B44),COUNTIF('Names Schedule'!$C$73:$H$73,$B44),COUNTIF('Names Schedule'!$C$75:$H$75,$B44),COUNTIF('Names Schedule'!$C$76:$H$76,$B44),COUNTIF('Names Schedule'!$C$77:$H$77,$B44),COUNTIF('Names Schedule'!$C$79:$H$79,$B44),COUNTIF('Names Schedule'!$C$80:$H$80,$B44)))</f>
        <v/>
      </c>
      <c r="M44" s="124" t="str">
        <f>IF($A44="","",COUNTIF('Names Schedule'!$7:$7,$B44))</f>
        <v/>
      </c>
      <c r="N44" s="125" t="str">
        <f>IF($A44="","",COUNTIF('Names Schedule'!$8:$8,$B44))</f>
        <v/>
      </c>
      <c r="O44" s="125" t="str">
        <f>IF($A44="","",COUNTIF('Names Schedule'!$10:$10,$B44))</f>
        <v/>
      </c>
      <c r="P44" s="125" t="str">
        <f>IF($A44="","",COUNTIF('Names Schedule'!$11:$11,$B44))</f>
        <v/>
      </c>
      <c r="Q44" s="125" t="str">
        <f>IF($A44="","",COUNTIF('Names Schedule'!$12:$12,$B44))</f>
        <v/>
      </c>
      <c r="R44" s="125" t="str">
        <f>IF($A44="","",COUNTIF('Names Schedule'!$14:$14,$B44))</f>
        <v/>
      </c>
      <c r="S44" s="125" t="str">
        <f>IF($A44="","",COUNTIF('Names Schedule'!$15:$15,$B44))</f>
        <v/>
      </c>
      <c r="T44" s="124" t="str">
        <f>IF($A44="","",COUNTIF('Names Schedule'!$20:$20,$B44))</f>
        <v/>
      </c>
      <c r="U44" s="125" t="str">
        <f>IF($A44="","",COUNTIF('Names Schedule'!$21:$21,$B44))</f>
        <v/>
      </c>
      <c r="V44" s="125" t="str">
        <f>IF($A44="","",COUNTIF('Names Schedule'!$23:$23,$B44))</f>
        <v/>
      </c>
      <c r="W44" s="125" t="str">
        <f>IF($A44="","",COUNTIF('Names Schedule'!$24:$24,$B44))</f>
        <v/>
      </c>
      <c r="X44" s="125" t="str">
        <f>IF($A44="","",COUNTIF('Names Schedule'!$25:$25,$B44))</f>
        <v/>
      </c>
      <c r="Y44" s="125" t="str">
        <f>IF($A44="","",COUNTIF('Names Schedule'!$27:$27,$B44))</f>
        <v/>
      </c>
      <c r="Z44" s="125" t="str">
        <f>IF($A44="","",COUNTIF('Names Schedule'!$28:$28,$B44))</f>
        <v/>
      </c>
      <c r="AA44" s="124" t="str">
        <f>IF($A44="","",COUNTIF('Names Schedule'!$33:$33,$B44))</f>
        <v/>
      </c>
      <c r="AB44" s="125" t="str">
        <f>IF($A44="","",COUNTIF('Names Schedule'!$34:$34,$B44))</f>
        <v/>
      </c>
      <c r="AC44" s="125" t="str">
        <f>IF($A44="","",COUNTIF('Names Schedule'!$36:$36,$B44))</f>
        <v/>
      </c>
      <c r="AD44" s="125" t="str">
        <f>IF($A44="","",COUNTIF('Names Schedule'!$37:$37,$B44))</f>
        <v/>
      </c>
      <c r="AE44" s="125" t="str">
        <f>IF($A44="","",COUNTIF('Names Schedule'!$38:$38,$B44))</f>
        <v/>
      </c>
      <c r="AF44" s="125" t="str">
        <f>IF($A44="","",COUNTIF('Names Schedule'!$40:$40,$B44))</f>
        <v/>
      </c>
      <c r="AG44" s="125" t="str">
        <f>IF($A44="","",COUNTIF('Names Schedule'!$41:$41,$B44))</f>
        <v/>
      </c>
      <c r="AH44" s="124" t="str">
        <f>IF($A44="","",COUNTIF('Names Schedule'!$46:$46,$B44))</f>
        <v/>
      </c>
      <c r="AI44" s="125" t="str">
        <f>IF($A44="","",COUNTIF('Names Schedule'!$47:$47,$B44))</f>
        <v/>
      </c>
      <c r="AJ44" s="125" t="str">
        <f>IF($A44="","",COUNTIF('Names Schedule'!$49:$49,$B44))</f>
        <v/>
      </c>
      <c r="AK44" s="125" t="str">
        <f>IF($A44="","",COUNTIF('Names Schedule'!$50:$50,$B44))</f>
        <v/>
      </c>
      <c r="AL44" s="125" t="str">
        <f>IF($A44="","",COUNTIF('Names Schedule'!$51:$51,$B44))</f>
        <v/>
      </c>
      <c r="AM44" s="125" t="str">
        <f>IF($A44="","",COUNTIF('Names Schedule'!$53:$53,$B44))</f>
        <v/>
      </c>
      <c r="AN44" s="125" t="str">
        <f>IF($A44="","",COUNTIF('Names Schedule'!$54:$54,$B44))</f>
        <v/>
      </c>
      <c r="AO44" s="124" t="str">
        <f>IF($A44="","",COUNTIF('Names Schedule'!$59:$59,$B44))</f>
        <v/>
      </c>
      <c r="AP44" s="125" t="str">
        <f>IF($A44="","",COUNTIF('Names Schedule'!$60:$60,$B44))</f>
        <v/>
      </c>
      <c r="AQ44" s="125" t="str">
        <f>IF($A44="","",COUNTIF('Names Schedule'!$62:$62,$B44))</f>
        <v/>
      </c>
      <c r="AR44" s="125" t="str">
        <f>IF($A44="","",COUNTIF('Names Schedule'!$63:$63,$B44))</f>
        <v/>
      </c>
      <c r="AS44" s="125" t="str">
        <f>IF($A44="","",COUNTIF('Names Schedule'!$64:$64,$B44))</f>
        <v/>
      </c>
      <c r="AT44" s="125" t="str">
        <f>IF($A44="","",COUNTIF('Names Schedule'!$66:$66,$B44))</f>
        <v/>
      </c>
      <c r="AU44" s="125" t="str">
        <f>IF($A44="","",COUNTIF('Names Schedule'!$67:$67,$B44))</f>
        <v/>
      </c>
      <c r="AV44" s="124" t="str">
        <f>IF($A44="","",COUNTIF('Names Schedule'!$72:$72,$B44))</f>
        <v/>
      </c>
      <c r="AW44" s="125" t="str">
        <f>IF($A44="","",COUNTIF('Names Schedule'!$73:$73,$B44))</f>
        <v/>
      </c>
      <c r="AX44" s="125" t="str">
        <f>IF($A44="","",COUNTIF('Names Schedule'!$75:$75,$B44))</f>
        <v/>
      </c>
      <c r="AY44" s="125" t="str">
        <f>IF($A44="","",COUNTIF('Names Schedule'!$76:$76,$B44))</f>
        <v/>
      </c>
      <c r="AZ44" s="125" t="str">
        <f>IF($A44="","",COUNTIF('Names Schedule'!$77:$77,$B44))</f>
        <v/>
      </c>
      <c r="BA44" s="125" t="str">
        <f>IF($A44="","",COUNTIF('Names Schedule'!$79:$79,$B44))</f>
        <v/>
      </c>
      <c r="BB44" s="125" t="str">
        <f>IF($A44="","",COUNTIF('Names Schedule'!$80:$80,$B44))</f>
        <v/>
      </c>
      <c r="BC44" s="115" t="str">
        <f t="shared" si="1"/>
        <v/>
      </c>
      <c r="BD44" s="115" t="str">
        <f t="shared" si="5"/>
        <v/>
      </c>
      <c r="BE44" s="119" t="str">
        <f t="shared" si="6"/>
        <v/>
      </c>
      <c r="BF44" s="126" t="str">
        <f>IF($A44="","",COUNTIF('Names Schedule'!C$7:C$117,$B44))</f>
        <v/>
      </c>
      <c r="BG44" s="126" t="str">
        <f>IF($A44="","",COUNTIF('Names Schedule'!D$7:D$117,$B44))</f>
        <v/>
      </c>
      <c r="BH44" s="126" t="str">
        <f>IF($A44="","",COUNTIF('Names Schedule'!E$7:E$117,$B44))</f>
        <v/>
      </c>
      <c r="BI44" s="126" t="str">
        <f>IF($A44="","",COUNTIF('Names Schedule'!F$7:F$117,$B44))</f>
        <v/>
      </c>
      <c r="BJ44" s="126" t="str">
        <f>IF($A44="","",COUNTIF('Names Schedule'!G$7:G$117,$B44))</f>
        <v/>
      </c>
      <c r="BK44" s="126" t="str">
        <f>IF($A44="","",COUNTIF('Names Schedule'!H$7:H$117,$B44))</f>
        <v/>
      </c>
      <c r="BL44" s="133" t="str">
        <f t="shared" si="7"/>
        <v/>
      </c>
    </row>
    <row r="45" spans="1:64" ht="12" customHeight="1">
      <c r="A45" s="115" t="str">
        <f>Matches!A44</f>
        <v>GROUP MS 3 / 1</v>
      </c>
      <c r="B45" s="115" t="str">
        <f>IF(A45="","",CONCATENATE(VLOOKUP(Matches!B44,'Group Check'!$B:$D,2,FALSE)," v ",VLOOKUP(Matches!D44,'Group Check'!$B:$D,2,FALSE)," in Group ",VLOOKUP(Matches!B44,'Group Check'!$B:$E,4,FALSE)))</f>
        <v>Beat Matti (Switzerland ) v Jason Greenslade (Guernsey ) in Group MS 3</v>
      </c>
      <c r="C45" s="115" t="str">
        <f t="shared" si="2"/>
        <v/>
      </c>
      <c r="D45" s="118" t="str">
        <f t="shared" si="3"/>
        <v>Tuesday 23rd April 2024</v>
      </c>
      <c r="E45" s="119" t="str">
        <f t="shared" si="0"/>
        <v>Session 7 - 6.15pm - 7:45pm</v>
      </c>
      <c r="F45" s="116">
        <f t="shared" si="4"/>
        <v>3</v>
      </c>
      <c r="G45" s="126">
        <f>IF($A45="","",SUM(COUNTIF('Names Schedule'!$C$7:$H$7,$B45),COUNTIF('Names Schedule'!$C$8:$H$8,$B45),COUNTIF('Names Schedule'!$C$10:$H$10,$B45),COUNTIF('Names Schedule'!$C$11:$H$11,$B45),COUNTIF('Names Schedule'!$C$12:$H$12,$B45),COUNTIF('Names Schedule'!$C$14:$H$14,$B45),COUNTIF('Names Schedule'!$C$15:$H$15,$B45)))</f>
        <v>0</v>
      </c>
      <c r="H45" s="126">
        <f>IF($A45="","",SUM(COUNTIF('Names Schedule'!$C$20:$H$20,$B45),COUNTIF('Names Schedule'!$C$21:$H$21,$B45),COUNTIF('Names Schedule'!$C$23:$H$23,$B45),COUNTIF('Names Schedule'!$C$24:$H$24,$B45),COUNTIF('Names Schedule'!$C$25:$H$25,$B45),COUNTIF('Names Schedule'!$C$27:$H$27,$B45),COUNTIF('Names Schedule'!$C$28:$H$28,$B45)))</f>
        <v>0</v>
      </c>
      <c r="I45" s="126">
        <f>IF($A45="","",SUM(COUNTIF('Names Schedule'!$C$33:$H$33,$B45),COUNTIF('Names Schedule'!$C$34:$H$34,$B45),COUNTIF('Names Schedule'!$C$36:$H$36,$B45),COUNTIF('Names Schedule'!$C$37:$H$37,$B45),COUNTIF('Names Schedule'!$C$38:$H$38,$B45),COUNTIF('Names Schedule'!$C$40:$H$40,$B45),COUNTIF('Names Schedule'!$C$41:$H$41,$B45)))</f>
        <v>1</v>
      </c>
      <c r="J45" s="126">
        <f>IF($A45="","",SUM(COUNTIF('Names Schedule'!$C$46:$H$46,$B45),COUNTIF('Names Schedule'!$C$47:$H$47,$B45),COUNTIF('Names Schedule'!$C$49:$H$49,$B45),COUNTIF('Names Schedule'!$C$50:$H$50,$B45),COUNTIF('Names Schedule'!$C$51:$H$51,$B45),COUNTIF('Names Schedule'!$C$53:$H$53,$B45),COUNTIF('Names Schedule'!$C$54:$H$54,$B45)))</f>
        <v>0</v>
      </c>
      <c r="K45" s="126">
        <f>IF($A45="","",SUM(COUNTIF('Names Schedule'!$C$59:$H$59,$B45),COUNTIF('Names Schedule'!$C$60:$H$60,$B45),COUNTIF('Names Schedule'!$C$62:$H$62,$B45),COUNTIF('Names Schedule'!$C$63:$H$63,$B45),COUNTIF('Names Schedule'!$C$64:$H$64,$B45),COUNTIF('Names Schedule'!$C$66:$H$66,$B45),COUNTIF('Names Schedule'!$C$67:$H$67,$B45)))</f>
        <v>0</v>
      </c>
      <c r="L45" s="126">
        <f>IF($A45="","",SUM(COUNTIF('Names Schedule'!$C$72:$H$72,$B45),COUNTIF('Names Schedule'!$C$73:$H$73,$B45),COUNTIF('Names Schedule'!$C$75:$H$75,$B45),COUNTIF('Names Schedule'!$C$76:$H$76,$B45),COUNTIF('Names Schedule'!$C$77:$H$77,$B45),COUNTIF('Names Schedule'!$C$79:$H$79,$B45),COUNTIF('Names Schedule'!$C$80:$H$80,$B45)))</f>
        <v>0</v>
      </c>
      <c r="M45" s="124">
        <f>IF($A45="","",COUNTIF('Names Schedule'!$7:$7,$B45))</f>
        <v>0</v>
      </c>
      <c r="N45" s="125">
        <f>IF($A45="","",COUNTIF('Names Schedule'!$8:$8,$B45))</f>
        <v>0</v>
      </c>
      <c r="O45" s="125">
        <f>IF($A45="","",COUNTIF('Names Schedule'!$10:$10,$B45))</f>
        <v>0</v>
      </c>
      <c r="P45" s="125">
        <f>IF($A45="","",COUNTIF('Names Schedule'!$11:$11,$B45))</f>
        <v>0</v>
      </c>
      <c r="Q45" s="125">
        <f>IF($A45="","",COUNTIF('Names Schedule'!$12:$12,$B45))</f>
        <v>0</v>
      </c>
      <c r="R45" s="125">
        <f>IF($A45="","",COUNTIF('Names Schedule'!$14:$14,$B45))</f>
        <v>0</v>
      </c>
      <c r="S45" s="125">
        <f>IF($A45="","",COUNTIF('Names Schedule'!$15:$15,$B45))</f>
        <v>0</v>
      </c>
      <c r="T45" s="124">
        <f>IF($A45="","",COUNTIF('Names Schedule'!$20:$20,$B45))</f>
        <v>0</v>
      </c>
      <c r="U45" s="125">
        <f>IF($A45="","",COUNTIF('Names Schedule'!$21:$21,$B45))</f>
        <v>0</v>
      </c>
      <c r="V45" s="125">
        <f>IF($A45="","",COUNTIF('Names Schedule'!$23:$23,$B45))</f>
        <v>0</v>
      </c>
      <c r="W45" s="125">
        <f>IF($A45="","",COUNTIF('Names Schedule'!$24:$24,$B45))</f>
        <v>0</v>
      </c>
      <c r="X45" s="125">
        <f>IF($A45="","",COUNTIF('Names Schedule'!$25:$25,$B45))</f>
        <v>0</v>
      </c>
      <c r="Y45" s="125">
        <f>IF($A45="","",COUNTIF('Names Schedule'!$27:$27,$B45))</f>
        <v>0</v>
      </c>
      <c r="Z45" s="125">
        <f>IF($A45="","",COUNTIF('Names Schedule'!$28:$28,$B45))</f>
        <v>0</v>
      </c>
      <c r="AA45" s="124">
        <f>IF($A45="","",COUNTIF('Names Schedule'!$33:$33,$B45))</f>
        <v>0</v>
      </c>
      <c r="AB45" s="125">
        <f>IF($A45="","",COUNTIF('Names Schedule'!$34:$34,$B45))</f>
        <v>0</v>
      </c>
      <c r="AC45" s="125">
        <f>IF($A45="","",COUNTIF('Names Schedule'!$36:$36,$B45))</f>
        <v>0</v>
      </c>
      <c r="AD45" s="125">
        <f>IF($A45="","",COUNTIF('Names Schedule'!$37:$37,$B45))</f>
        <v>0</v>
      </c>
      <c r="AE45" s="125">
        <f>IF($A45="","",COUNTIF('Names Schedule'!$38:$38,$B45))</f>
        <v>0</v>
      </c>
      <c r="AF45" s="125">
        <f>IF($A45="","",COUNTIF('Names Schedule'!$40:$40,$B45))</f>
        <v>0</v>
      </c>
      <c r="AG45" s="125">
        <f>IF($A45="","",COUNTIF('Names Schedule'!$41:$41,$B45))</f>
        <v>1</v>
      </c>
      <c r="AH45" s="124">
        <f>IF($A45="","",COUNTIF('Names Schedule'!$46:$46,$B45))</f>
        <v>0</v>
      </c>
      <c r="AI45" s="125">
        <f>IF($A45="","",COUNTIF('Names Schedule'!$47:$47,$B45))</f>
        <v>0</v>
      </c>
      <c r="AJ45" s="125">
        <f>IF($A45="","",COUNTIF('Names Schedule'!$49:$49,$B45))</f>
        <v>0</v>
      </c>
      <c r="AK45" s="125">
        <f>IF($A45="","",COUNTIF('Names Schedule'!$50:$50,$B45))</f>
        <v>0</v>
      </c>
      <c r="AL45" s="125">
        <f>IF($A45="","",COUNTIF('Names Schedule'!$51:$51,$B45))</f>
        <v>0</v>
      </c>
      <c r="AM45" s="125">
        <f>IF($A45="","",COUNTIF('Names Schedule'!$53:$53,$B45))</f>
        <v>0</v>
      </c>
      <c r="AN45" s="125">
        <f>IF($A45="","",COUNTIF('Names Schedule'!$54:$54,$B45))</f>
        <v>0</v>
      </c>
      <c r="AO45" s="124">
        <f>IF($A45="","",COUNTIF('Names Schedule'!$59:$59,$B45))</f>
        <v>0</v>
      </c>
      <c r="AP45" s="125">
        <f>IF($A45="","",COUNTIF('Names Schedule'!$60:$60,$B45))</f>
        <v>0</v>
      </c>
      <c r="AQ45" s="125">
        <f>IF($A45="","",COUNTIF('Names Schedule'!$62:$62,$B45))</f>
        <v>0</v>
      </c>
      <c r="AR45" s="125">
        <f>IF($A45="","",COUNTIF('Names Schedule'!$63:$63,$B45))</f>
        <v>0</v>
      </c>
      <c r="AS45" s="125">
        <f>IF($A45="","",COUNTIF('Names Schedule'!$64:$64,$B45))</f>
        <v>0</v>
      </c>
      <c r="AT45" s="125">
        <f>IF($A45="","",COUNTIF('Names Schedule'!$66:$66,$B45))</f>
        <v>0</v>
      </c>
      <c r="AU45" s="125">
        <f>IF($A45="","",COUNTIF('Names Schedule'!$67:$67,$B45))</f>
        <v>0</v>
      </c>
      <c r="AV45" s="124">
        <f>IF($A45="","",COUNTIF('Names Schedule'!$72:$72,$B45))</f>
        <v>0</v>
      </c>
      <c r="AW45" s="125">
        <f>IF($A45="","",COUNTIF('Names Schedule'!$73:$73,$B45))</f>
        <v>0</v>
      </c>
      <c r="AX45" s="125">
        <f>IF($A45="","",COUNTIF('Names Schedule'!$75:$75,$B45))</f>
        <v>0</v>
      </c>
      <c r="AY45" s="125">
        <f>IF($A45="","",COUNTIF('Names Schedule'!$76:$76,$B45))</f>
        <v>0</v>
      </c>
      <c r="AZ45" s="125">
        <f>IF($A45="","",COUNTIF('Names Schedule'!$77:$77,$B45))</f>
        <v>0</v>
      </c>
      <c r="BA45" s="125">
        <f>IF($A45="","",COUNTIF('Names Schedule'!$79:$79,$B45))</f>
        <v>0</v>
      </c>
      <c r="BB45" s="125">
        <f>IF($A45="","",COUNTIF('Names Schedule'!$80:$80,$B45))</f>
        <v>0</v>
      </c>
      <c r="BC45" s="115">
        <f t="shared" si="1"/>
        <v>21</v>
      </c>
      <c r="BD45" s="115">
        <f t="shared" si="5"/>
        <v>7</v>
      </c>
      <c r="BE45" s="119" t="str">
        <f t="shared" si="6"/>
        <v>Session 7 - 6.15pm - 7:45pm</v>
      </c>
      <c r="BF45" s="126">
        <f>IF($A45="","",COUNTIF('Names Schedule'!C$7:C$117,$B45))</f>
        <v>0</v>
      </c>
      <c r="BG45" s="126">
        <f>IF($A45="","",COUNTIF('Names Schedule'!D$7:D$117,$B45))</f>
        <v>0</v>
      </c>
      <c r="BH45" s="126">
        <f>IF($A45="","",COUNTIF('Names Schedule'!E$7:E$117,$B45))</f>
        <v>1</v>
      </c>
      <c r="BI45" s="126">
        <f>IF($A45="","",COUNTIF('Names Schedule'!F$7:F$117,$B45))</f>
        <v>0</v>
      </c>
      <c r="BJ45" s="126">
        <f>IF($A45="","",COUNTIF('Names Schedule'!G$7:G$117,$B45))</f>
        <v>0</v>
      </c>
      <c r="BK45" s="126">
        <f>IF($A45="","",COUNTIF('Names Schedule'!H$7:H$117,$B45))</f>
        <v>0</v>
      </c>
      <c r="BL45" s="133">
        <f t="shared" si="7"/>
        <v>3</v>
      </c>
    </row>
    <row r="46" spans="1:64" ht="12" customHeight="1">
      <c r="A46" s="115" t="str">
        <f>Matches!A45</f>
        <v>GROUP MS 3 / 2</v>
      </c>
      <c r="B46" s="115" t="str">
        <f>IF(A46="","",CONCATENATE(VLOOKUP(Matches!B45,'Group Check'!$B:$D,2,FALSE)," v ",VLOOKUP(Matches!D45,'Group Check'!$B:$D,2,FALSE)," in Group ",VLOOKUP(Matches!B45,'Group Check'!$B:$E,4,FALSE)))</f>
        <v>Michael Stepney (Scotland) v Beat Matti (Switzerland ) in Group MS 3</v>
      </c>
      <c r="C46" s="115" t="str">
        <f t="shared" si="2"/>
        <v/>
      </c>
      <c r="D46" s="118" t="str">
        <f t="shared" si="3"/>
        <v>Thursday 25th April 2024</v>
      </c>
      <c r="E46" s="119" t="str">
        <f t="shared" si="0"/>
        <v>Session 7 - 6.15pm - 7:45pm</v>
      </c>
      <c r="F46" s="116">
        <f t="shared" si="4"/>
        <v>1</v>
      </c>
      <c r="G46" s="126">
        <f>IF($A46="","",SUM(COUNTIF('Names Schedule'!$C$7:$H$7,$B46),COUNTIF('Names Schedule'!$C$8:$H$8,$B46),COUNTIF('Names Schedule'!$C$10:$H$10,$B46),COUNTIF('Names Schedule'!$C$11:$H$11,$B46),COUNTIF('Names Schedule'!$C$12:$H$12,$B46),COUNTIF('Names Schedule'!$C$14:$H$14,$B46),COUNTIF('Names Schedule'!$C$15:$H$15,$B46)))</f>
        <v>0</v>
      </c>
      <c r="H46" s="126">
        <f>IF($A46="","",SUM(COUNTIF('Names Schedule'!$C$20:$H$20,$B46),COUNTIF('Names Schedule'!$C$21:$H$21,$B46),COUNTIF('Names Schedule'!$C$23:$H$23,$B46),COUNTIF('Names Schedule'!$C$24:$H$24,$B46),COUNTIF('Names Schedule'!$C$25:$H$25,$B46),COUNTIF('Names Schedule'!$C$27:$H$27,$B46),COUNTIF('Names Schedule'!$C$28:$H$28,$B46)))</f>
        <v>0</v>
      </c>
      <c r="I46" s="126">
        <f>IF($A46="","",SUM(COUNTIF('Names Schedule'!$C$33:$H$33,$B46),COUNTIF('Names Schedule'!$C$34:$H$34,$B46),COUNTIF('Names Schedule'!$C$36:$H$36,$B46),COUNTIF('Names Schedule'!$C$37:$H$37,$B46),COUNTIF('Names Schedule'!$C$38:$H$38,$B46),COUNTIF('Names Schedule'!$C$40:$H$40,$B46),COUNTIF('Names Schedule'!$C$41:$H$41,$B46)))</f>
        <v>0</v>
      </c>
      <c r="J46" s="126">
        <f>IF($A46="","",SUM(COUNTIF('Names Schedule'!$C$46:$H$46,$B46),COUNTIF('Names Schedule'!$C$47:$H$47,$B46),COUNTIF('Names Schedule'!$C$49:$H$49,$B46),COUNTIF('Names Schedule'!$C$50:$H$50,$B46),COUNTIF('Names Schedule'!$C$51:$H$51,$B46),COUNTIF('Names Schedule'!$C$53:$H$53,$B46),COUNTIF('Names Schedule'!$C$54:$H$54,$B46)))</f>
        <v>0</v>
      </c>
      <c r="K46" s="126">
        <f>IF($A46="","",SUM(COUNTIF('Names Schedule'!$C$59:$H$59,$B46),COUNTIF('Names Schedule'!$C$60:$H$60,$B46),COUNTIF('Names Schedule'!$C$62:$H$62,$B46),COUNTIF('Names Schedule'!$C$63:$H$63,$B46),COUNTIF('Names Schedule'!$C$64:$H$64,$B46),COUNTIF('Names Schedule'!$C$66:$H$66,$B46),COUNTIF('Names Schedule'!$C$67:$H$67,$B46)))</f>
        <v>1</v>
      </c>
      <c r="L46" s="126">
        <f>IF($A46="","",SUM(COUNTIF('Names Schedule'!$C$72:$H$72,$B46),COUNTIF('Names Schedule'!$C$73:$H$73,$B46),COUNTIF('Names Schedule'!$C$75:$H$75,$B46),COUNTIF('Names Schedule'!$C$76:$H$76,$B46),COUNTIF('Names Schedule'!$C$77:$H$77,$B46),COUNTIF('Names Schedule'!$C$79:$H$79,$B46),COUNTIF('Names Schedule'!$C$80:$H$80,$B46)))</f>
        <v>0</v>
      </c>
      <c r="M46" s="124">
        <f>IF($A46="","",COUNTIF('Names Schedule'!$7:$7,$B46))</f>
        <v>0</v>
      </c>
      <c r="N46" s="125">
        <f>IF($A46="","",COUNTIF('Names Schedule'!$8:$8,$B46))</f>
        <v>0</v>
      </c>
      <c r="O46" s="125">
        <f>IF($A46="","",COUNTIF('Names Schedule'!$10:$10,$B46))</f>
        <v>0</v>
      </c>
      <c r="P46" s="125">
        <f>IF($A46="","",COUNTIF('Names Schedule'!$11:$11,$B46))</f>
        <v>0</v>
      </c>
      <c r="Q46" s="125">
        <f>IF($A46="","",COUNTIF('Names Schedule'!$12:$12,$B46))</f>
        <v>0</v>
      </c>
      <c r="R46" s="125">
        <f>IF($A46="","",COUNTIF('Names Schedule'!$14:$14,$B46))</f>
        <v>0</v>
      </c>
      <c r="S46" s="125">
        <f>IF($A46="","",COUNTIF('Names Schedule'!$15:$15,$B46))</f>
        <v>0</v>
      </c>
      <c r="T46" s="124">
        <f>IF($A46="","",COUNTIF('Names Schedule'!$20:$20,$B46))</f>
        <v>0</v>
      </c>
      <c r="U46" s="125">
        <f>IF($A46="","",COUNTIF('Names Schedule'!$21:$21,$B46))</f>
        <v>0</v>
      </c>
      <c r="V46" s="125">
        <f>IF($A46="","",COUNTIF('Names Schedule'!$23:$23,$B46))</f>
        <v>0</v>
      </c>
      <c r="W46" s="125">
        <f>IF($A46="","",COUNTIF('Names Schedule'!$24:$24,$B46))</f>
        <v>0</v>
      </c>
      <c r="X46" s="125">
        <f>IF($A46="","",COUNTIF('Names Schedule'!$25:$25,$B46))</f>
        <v>0</v>
      </c>
      <c r="Y46" s="125">
        <f>IF($A46="","",COUNTIF('Names Schedule'!$27:$27,$B46))</f>
        <v>0</v>
      </c>
      <c r="Z46" s="125">
        <f>IF($A46="","",COUNTIF('Names Schedule'!$28:$28,$B46))</f>
        <v>0</v>
      </c>
      <c r="AA46" s="124">
        <f>IF($A46="","",COUNTIF('Names Schedule'!$33:$33,$B46))</f>
        <v>0</v>
      </c>
      <c r="AB46" s="125">
        <f>IF($A46="","",COUNTIF('Names Schedule'!$34:$34,$B46))</f>
        <v>0</v>
      </c>
      <c r="AC46" s="125">
        <f>IF($A46="","",COUNTIF('Names Schedule'!$36:$36,$B46))</f>
        <v>0</v>
      </c>
      <c r="AD46" s="125">
        <f>IF($A46="","",COUNTIF('Names Schedule'!$37:$37,$B46))</f>
        <v>0</v>
      </c>
      <c r="AE46" s="125">
        <f>IF($A46="","",COUNTIF('Names Schedule'!$38:$38,$B46))</f>
        <v>0</v>
      </c>
      <c r="AF46" s="125">
        <f>IF($A46="","",COUNTIF('Names Schedule'!$40:$40,$B46))</f>
        <v>0</v>
      </c>
      <c r="AG46" s="125">
        <f>IF($A46="","",COUNTIF('Names Schedule'!$41:$41,$B46))</f>
        <v>0</v>
      </c>
      <c r="AH46" s="124">
        <f>IF($A46="","",COUNTIF('Names Schedule'!$46:$46,$B46))</f>
        <v>0</v>
      </c>
      <c r="AI46" s="125">
        <f>IF($A46="","",COUNTIF('Names Schedule'!$47:$47,$B46))</f>
        <v>0</v>
      </c>
      <c r="AJ46" s="125">
        <f>IF($A46="","",COUNTIF('Names Schedule'!$49:$49,$B46))</f>
        <v>0</v>
      </c>
      <c r="AK46" s="125">
        <f>IF($A46="","",COUNTIF('Names Schedule'!$50:$50,$B46))</f>
        <v>0</v>
      </c>
      <c r="AL46" s="125">
        <f>IF($A46="","",COUNTIF('Names Schedule'!$51:$51,$B46))</f>
        <v>0</v>
      </c>
      <c r="AM46" s="125">
        <f>IF($A46="","",COUNTIF('Names Schedule'!$53:$53,$B46))</f>
        <v>0</v>
      </c>
      <c r="AN46" s="125">
        <f>IF($A46="","",COUNTIF('Names Schedule'!$54:$54,$B46))</f>
        <v>0</v>
      </c>
      <c r="AO46" s="124">
        <f>IF($A46="","",COUNTIF('Names Schedule'!$59:$59,$B46))</f>
        <v>0</v>
      </c>
      <c r="AP46" s="125">
        <f>IF($A46="","",COUNTIF('Names Schedule'!$60:$60,$B46))</f>
        <v>0</v>
      </c>
      <c r="AQ46" s="125">
        <f>IF($A46="","",COUNTIF('Names Schedule'!$62:$62,$B46))</f>
        <v>0</v>
      </c>
      <c r="AR46" s="125">
        <f>IF($A46="","",COUNTIF('Names Schedule'!$63:$63,$B46))</f>
        <v>0</v>
      </c>
      <c r="AS46" s="125">
        <f>IF($A46="","",COUNTIF('Names Schedule'!$64:$64,$B46))</f>
        <v>0</v>
      </c>
      <c r="AT46" s="125">
        <f>IF($A46="","",COUNTIF('Names Schedule'!$66:$66,$B46))</f>
        <v>0</v>
      </c>
      <c r="AU46" s="125">
        <f>IF($A46="","",COUNTIF('Names Schedule'!$67:$67,$B46))</f>
        <v>1</v>
      </c>
      <c r="AV46" s="124">
        <f>IF($A46="","",COUNTIF('Names Schedule'!$72:$72,$B46))</f>
        <v>0</v>
      </c>
      <c r="AW46" s="125">
        <f>IF($A46="","",COUNTIF('Names Schedule'!$73:$73,$B46))</f>
        <v>0</v>
      </c>
      <c r="AX46" s="125">
        <f>IF($A46="","",COUNTIF('Names Schedule'!$75:$75,$B46))</f>
        <v>0</v>
      </c>
      <c r="AY46" s="125">
        <f>IF($A46="","",COUNTIF('Names Schedule'!$76:$76,$B46))</f>
        <v>0</v>
      </c>
      <c r="AZ46" s="125">
        <f>IF($A46="","",COUNTIF('Names Schedule'!$77:$77,$B46))</f>
        <v>0</v>
      </c>
      <c r="BA46" s="125">
        <f>IF($A46="","",COUNTIF('Names Schedule'!$79:$79,$B46))</f>
        <v>0</v>
      </c>
      <c r="BB46" s="125">
        <f>IF($A46="","",COUNTIF('Names Schedule'!$80:$80,$B46))</f>
        <v>0</v>
      </c>
      <c r="BC46" s="115">
        <f t="shared" si="1"/>
        <v>35</v>
      </c>
      <c r="BD46" s="115">
        <f t="shared" si="5"/>
        <v>7</v>
      </c>
      <c r="BE46" s="119" t="str">
        <f t="shared" si="6"/>
        <v>Session 7 - 6.15pm - 7:45pm</v>
      </c>
      <c r="BF46" s="126">
        <f>IF($A46="","",COUNTIF('Names Schedule'!C$7:C$117,$B46))</f>
        <v>1</v>
      </c>
      <c r="BG46" s="126">
        <f>IF($A46="","",COUNTIF('Names Schedule'!D$7:D$117,$B46))</f>
        <v>0</v>
      </c>
      <c r="BH46" s="126">
        <f>IF($A46="","",COUNTIF('Names Schedule'!E$7:E$117,$B46))</f>
        <v>0</v>
      </c>
      <c r="BI46" s="126">
        <f>IF($A46="","",COUNTIF('Names Schedule'!F$7:F$117,$B46))</f>
        <v>0</v>
      </c>
      <c r="BJ46" s="126">
        <f>IF($A46="","",COUNTIF('Names Schedule'!G$7:G$117,$B46))</f>
        <v>0</v>
      </c>
      <c r="BK46" s="126">
        <f>IF($A46="","",COUNTIF('Names Schedule'!H$7:H$117,$B46))</f>
        <v>0</v>
      </c>
      <c r="BL46" s="133">
        <f t="shared" si="7"/>
        <v>1</v>
      </c>
    </row>
    <row r="47" spans="1:64" ht="12" customHeight="1">
      <c r="A47" s="115" t="str">
        <f>Matches!A46</f>
        <v>GROUP MS 3 / 3</v>
      </c>
      <c r="B47" s="115" t="str">
        <f>IF(A47="","",CONCATENATE(VLOOKUP(Matches!B46,'Group Check'!$B:$D,2,FALSE)," v ",VLOOKUP(Matches!D46,'Group Check'!$B:$D,2,FALSE)," in Group ",VLOOKUP(Matches!B46,'Group Check'!$B:$E,4,FALSE)))</f>
        <v>Beat Matti (Switzerland ) v Carel Aaron Olivier (Namibia) in Group MS 3</v>
      </c>
      <c r="C47" s="115" t="str">
        <f t="shared" si="2"/>
        <v/>
      </c>
      <c r="D47" s="118" t="str">
        <f t="shared" si="3"/>
        <v>Wednesday 24th April 2024</v>
      </c>
      <c r="E47" s="119" t="str">
        <f t="shared" si="0"/>
        <v>Session  - 3.15pm - 4:45pm</v>
      </c>
      <c r="F47" s="116">
        <f t="shared" si="4"/>
        <v>5</v>
      </c>
      <c r="G47" s="126">
        <f>IF($A47="","",SUM(COUNTIF('Names Schedule'!$C$7:$H$7,$B47),COUNTIF('Names Schedule'!$C$8:$H$8,$B47),COUNTIF('Names Schedule'!$C$10:$H$10,$B47),COUNTIF('Names Schedule'!$C$11:$H$11,$B47),COUNTIF('Names Schedule'!$C$12:$H$12,$B47),COUNTIF('Names Schedule'!$C$14:$H$14,$B47),COUNTIF('Names Schedule'!$C$15:$H$15,$B47)))</f>
        <v>0</v>
      </c>
      <c r="H47" s="126">
        <f>IF($A47="","",SUM(COUNTIF('Names Schedule'!$C$20:$H$20,$B47),COUNTIF('Names Schedule'!$C$21:$H$21,$B47),COUNTIF('Names Schedule'!$C$23:$H$23,$B47),COUNTIF('Names Schedule'!$C$24:$H$24,$B47),COUNTIF('Names Schedule'!$C$25:$H$25,$B47),COUNTIF('Names Schedule'!$C$27:$H$27,$B47),COUNTIF('Names Schedule'!$C$28:$H$28,$B47)))</f>
        <v>0</v>
      </c>
      <c r="I47" s="126">
        <f>IF($A47="","",SUM(COUNTIF('Names Schedule'!$C$33:$H$33,$B47),COUNTIF('Names Schedule'!$C$34:$H$34,$B47),COUNTIF('Names Schedule'!$C$36:$H$36,$B47),COUNTIF('Names Schedule'!$C$37:$H$37,$B47),COUNTIF('Names Schedule'!$C$38:$H$38,$B47),COUNTIF('Names Schedule'!$C$40:$H$40,$B47),COUNTIF('Names Schedule'!$C$41:$H$41,$B47)))</f>
        <v>0</v>
      </c>
      <c r="J47" s="126">
        <f>IF($A47="","",SUM(COUNTIF('Names Schedule'!$C$46:$H$46,$B47),COUNTIF('Names Schedule'!$C$47:$H$47,$B47),COUNTIF('Names Schedule'!$C$49:$H$49,$B47),COUNTIF('Names Schedule'!$C$50:$H$50,$B47),COUNTIF('Names Schedule'!$C$51:$H$51,$B47),COUNTIF('Names Schedule'!$C$53:$H$53,$B47),COUNTIF('Names Schedule'!$C$54:$H$54,$B47)))</f>
        <v>1</v>
      </c>
      <c r="K47" s="126">
        <f>IF($A47="","",SUM(COUNTIF('Names Schedule'!$C$59:$H$59,$B47),COUNTIF('Names Schedule'!$C$60:$H$60,$B47),COUNTIF('Names Schedule'!$C$62:$H$62,$B47),COUNTIF('Names Schedule'!$C$63:$H$63,$B47),COUNTIF('Names Schedule'!$C$64:$H$64,$B47),COUNTIF('Names Schedule'!$C$66:$H$66,$B47),COUNTIF('Names Schedule'!$C$67:$H$67,$B47)))</f>
        <v>0</v>
      </c>
      <c r="L47" s="126">
        <f>IF($A47="","",SUM(COUNTIF('Names Schedule'!$C$72:$H$72,$B47),COUNTIF('Names Schedule'!$C$73:$H$73,$B47),COUNTIF('Names Schedule'!$C$75:$H$75,$B47),COUNTIF('Names Schedule'!$C$76:$H$76,$B47),COUNTIF('Names Schedule'!$C$77:$H$77,$B47),COUNTIF('Names Schedule'!$C$79:$H$79,$B47),COUNTIF('Names Schedule'!$C$80:$H$80,$B47)))</f>
        <v>0</v>
      </c>
      <c r="M47" s="124">
        <f>IF($A47="","",COUNTIF('Names Schedule'!$7:$7,$B47))</f>
        <v>0</v>
      </c>
      <c r="N47" s="125">
        <f>IF($A47="","",COUNTIF('Names Schedule'!$8:$8,$B47))</f>
        <v>0</v>
      </c>
      <c r="O47" s="125">
        <f>IF($A47="","",COUNTIF('Names Schedule'!$10:$10,$B47))</f>
        <v>0</v>
      </c>
      <c r="P47" s="125">
        <f>IF($A47="","",COUNTIF('Names Schedule'!$11:$11,$B47))</f>
        <v>0</v>
      </c>
      <c r="Q47" s="125">
        <f>IF($A47="","",COUNTIF('Names Schedule'!$12:$12,$B47))</f>
        <v>0</v>
      </c>
      <c r="R47" s="125">
        <f>IF($A47="","",COUNTIF('Names Schedule'!$14:$14,$B47))</f>
        <v>0</v>
      </c>
      <c r="S47" s="125">
        <f>IF($A47="","",COUNTIF('Names Schedule'!$15:$15,$B47))</f>
        <v>0</v>
      </c>
      <c r="T47" s="124">
        <f>IF($A47="","",COUNTIF('Names Schedule'!$20:$20,$B47))</f>
        <v>0</v>
      </c>
      <c r="U47" s="125">
        <f>IF($A47="","",COUNTIF('Names Schedule'!$21:$21,$B47))</f>
        <v>0</v>
      </c>
      <c r="V47" s="125">
        <f>IF($A47="","",COUNTIF('Names Schedule'!$23:$23,$B47))</f>
        <v>0</v>
      </c>
      <c r="W47" s="125">
        <f>IF($A47="","",COUNTIF('Names Schedule'!$24:$24,$B47))</f>
        <v>0</v>
      </c>
      <c r="X47" s="125">
        <f>IF($A47="","",COUNTIF('Names Schedule'!$25:$25,$B47))</f>
        <v>0</v>
      </c>
      <c r="Y47" s="125">
        <f>IF($A47="","",COUNTIF('Names Schedule'!$27:$27,$B47))</f>
        <v>0</v>
      </c>
      <c r="Z47" s="125">
        <f>IF($A47="","",COUNTIF('Names Schedule'!$28:$28,$B47))</f>
        <v>0</v>
      </c>
      <c r="AA47" s="124">
        <f>IF($A47="","",COUNTIF('Names Schedule'!$33:$33,$B47))</f>
        <v>0</v>
      </c>
      <c r="AB47" s="125">
        <f>IF($A47="","",COUNTIF('Names Schedule'!$34:$34,$B47))</f>
        <v>0</v>
      </c>
      <c r="AC47" s="125">
        <f>IF($A47="","",COUNTIF('Names Schedule'!$36:$36,$B47))</f>
        <v>0</v>
      </c>
      <c r="AD47" s="125">
        <f>IF($A47="","",COUNTIF('Names Schedule'!$37:$37,$B47))</f>
        <v>0</v>
      </c>
      <c r="AE47" s="125">
        <f>IF($A47="","",COUNTIF('Names Schedule'!$38:$38,$B47))</f>
        <v>0</v>
      </c>
      <c r="AF47" s="125">
        <f>IF($A47="","",COUNTIF('Names Schedule'!$40:$40,$B47))</f>
        <v>0</v>
      </c>
      <c r="AG47" s="125">
        <f>IF($A47="","",COUNTIF('Names Schedule'!$41:$41,$B47))</f>
        <v>0</v>
      </c>
      <c r="AH47" s="124">
        <f>IF($A47="","",COUNTIF('Names Schedule'!$46:$46,$B47))</f>
        <v>0</v>
      </c>
      <c r="AI47" s="125">
        <f>IF($A47="","",COUNTIF('Names Schedule'!$47:$47,$B47))</f>
        <v>0</v>
      </c>
      <c r="AJ47" s="125">
        <f>IF($A47="","",COUNTIF('Names Schedule'!$49:$49,$B47))</f>
        <v>0</v>
      </c>
      <c r="AK47" s="125">
        <f>IF($A47="","",COUNTIF('Names Schedule'!$50:$50,$B47))</f>
        <v>0</v>
      </c>
      <c r="AL47" s="125">
        <f>IF($A47="","",COUNTIF('Names Schedule'!$51:$51,$B47))</f>
        <v>1</v>
      </c>
      <c r="AM47" s="125">
        <f>IF($A47="","",COUNTIF('Names Schedule'!$53:$53,$B47))</f>
        <v>0</v>
      </c>
      <c r="AN47" s="125">
        <f>IF($A47="","",COUNTIF('Names Schedule'!$54:$54,$B47))</f>
        <v>0</v>
      </c>
      <c r="AO47" s="124">
        <f>IF($A47="","",COUNTIF('Names Schedule'!$59:$59,$B47))</f>
        <v>0</v>
      </c>
      <c r="AP47" s="125">
        <f>IF($A47="","",COUNTIF('Names Schedule'!$60:$60,$B47))</f>
        <v>0</v>
      </c>
      <c r="AQ47" s="125">
        <f>IF($A47="","",COUNTIF('Names Schedule'!$62:$62,$B47))</f>
        <v>0</v>
      </c>
      <c r="AR47" s="125">
        <f>IF($A47="","",COUNTIF('Names Schedule'!$63:$63,$B47))</f>
        <v>0</v>
      </c>
      <c r="AS47" s="125">
        <f>IF($A47="","",COUNTIF('Names Schedule'!$64:$64,$B47))</f>
        <v>0</v>
      </c>
      <c r="AT47" s="125">
        <f>IF($A47="","",COUNTIF('Names Schedule'!$66:$66,$B47))</f>
        <v>0</v>
      </c>
      <c r="AU47" s="125">
        <f>IF($A47="","",COUNTIF('Names Schedule'!$67:$67,$B47))</f>
        <v>0</v>
      </c>
      <c r="AV47" s="124">
        <f>IF($A47="","",COUNTIF('Names Schedule'!$72:$72,$B47))</f>
        <v>0</v>
      </c>
      <c r="AW47" s="125">
        <f>IF($A47="","",COUNTIF('Names Schedule'!$73:$73,$B47))</f>
        <v>0</v>
      </c>
      <c r="AX47" s="125">
        <f>IF($A47="","",COUNTIF('Names Schedule'!$75:$75,$B47))</f>
        <v>0</v>
      </c>
      <c r="AY47" s="125">
        <f>IF($A47="","",COUNTIF('Names Schedule'!$76:$76,$B47))</f>
        <v>0</v>
      </c>
      <c r="AZ47" s="125">
        <f>IF($A47="","",COUNTIF('Names Schedule'!$77:$77,$B47))</f>
        <v>0</v>
      </c>
      <c r="BA47" s="125">
        <f>IF($A47="","",COUNTIF('Names Schedule'!$79:$79,$B47))</f>
        <v>0</v>
      </c>
      <c r="BB47" s="125">
        <f>IF($A47="","",COUNTIF('Names Schedule'!$80:$80,$B47))</f>
        <v>0</v>
      </c>
      <c r="BC47" s="115">
        <f t="shared" si="1"/>
        <v>26</v>
      </c>
      <c r="BD47" s="115">
        <f t="shared" si="5"/>
        <v>5</v>
      </c>
      <c r="BE47" s="119" t="str">
        <f t="shared" si="6"/>
        <v>Session  - 3.15pm - 4:45pm</v>
      </c>
      <c r="BF47" s="126">
        <f>IF($A47="","",COUNTIF('Names Schedule'!C$7:C$117,$B47))</f>
        <v>0</v>
      </c>
      <c r="BG47" s="126">
        <f>IF($A47="","",COUNTIF('Names Schedule'!D$7:D$117,$B47))</f>
        <v>0</v>
      </c>
      <c r="BH47" s="126">
        <f>IF($A47="","",COUNTIF('Names Schedule'!E$7:E$117,$B47))</f>
        <v>0</v>
      </c>
      <c r="BI47" s="126">
        <f>IF($A47="","",COUNTIF('Names Schedule'!F$7:F$117,$B47))</f>
        <v>0</v>
      </c>
      <c r="BJ47" s="126">
        <f>IF($A47="","",COUNTIF('Names Schedule'!G$7:G$117,$B47))</f>
        <v>1</v>
      </c>
      <c r="BK47" s="126">
        <f>IF($A47="","",COUNTIF('Names Schedule'!H$7:H$117,$B47))</f>
        <v>0</v>
      </c>
      <c r="BL47" s="133">
        <f t="shared" si="7"/>
        <v>5</v>
      </c>
    </row>
    <row r="48" spans="1:64" ht="12" customHeight="1">
      <c r="A48" s="115" t="str">
        <f>Matches!A47</f>
        <v>GROUP MS 3 / 4</v>
      </c>
      <c r="B48" s="115" t="str">
        <f>IF(A48="","",CONCATENATE(VLOOKUP(Matches!B47,'Group Check'!$B:$D,2,FALSE)," v ",VLOOKUP(Matches!D47,'Group Check'!$B:$D,2,FALSE)," in Group ",VLOOKUP(Matches!B47,'Group Check'!$B:$E,4,FALSE)))</f>
        <v>Beat Matti (Switzerland ) v Lars Olov Backgren (Sweden ) in Group MS 3</v>
      </c>
      <c r="C48" s="115" t="str">
        <f t="shared" si="2"/>
        <v/>
      </c>
      <c r="D48" s="118" t="str">
        <f t="shared" si="3"/>
        <v>Sunday 21st April 2024</v>
      </c>
      <c r="E48" s="119" t="str">
        <f t="shared" si="0"/>
        <v>Session  - 3.15pm - 4:45pm</v>
      </c>
      <c r="F48" s="116">
        <f t="shared" si="4"/>
        <v>3</v>
      </c>
      <c r="G48" s="126">
        <f>IF($A48="","",SUM(COUNTIF('Names Schedule'!$C$7:$H$7,$B48),COUNTIF('Names Schedule'!$C$8:$H$8,$B48),COUNTIF('Names Schedule'!$C$10:$H$10,$B48),COUNTIF('Names Schedule'!$C$11:$H$11,$B48),COUNTIF('Names Schedule'!$C$12:$H$12,$B48),COUNTIF('Names Schedule'!$C$14:$H$14,$B48),COUNTIF('Names Schedule'!$C$15:$H$15,$B48)))</f>
        <v>1</v>
      </c>
      <c r="H48" s="126">
        <f>IF($A48="","",SUM(COUNTIF('Names Schedule'!$C$20:$H$20,$B48),COUNTIF('Names Schedule'!$C$21:$H$21,$B48),COUNTIF('Names Schedule'!$C$23:$H$23,$B48),COUNTIF('Names Schedule'!$C$24:$H$24,$B48),COUNTIF('Names Schedule'!$C$25:$H$25,$B48),COUNTIF('Names Schedule'!$C$27:$H$27,$B48),COUNTIF('Names Schedule'!$C$28:$H$28,$B48)))</f>
        <v>0</v>
      </c>
      <c r="I48" s="126">
        <f>IF($A48="","",SUM(COUNTIF('Names Schedule'!$C$33:$H$33,$B48),COUNTIF('Names Schedule'!$C$34:$H$34,$B48),COUNTIF('Names Schedule'!$C$36:$H$36,$B48),COUNTIF('Names Schedule'!$C$37:$H$37,$B48),COUNTIF('Names Schedule'!$C$38:$H$38,$B48),COUNTIF('Names Schedule'!$C$40:$H$40,$B48),COUNTIF('Names Schedule'!$C$41:$H$41,$B48)))</f>
        <v>0</v>
      </c>
      <c r="J48" s="126">
        <f>IF($A48="","",SUM(COUNTIF('Names Schedule'!$C$46:$H$46,$B48),COUNTIF('Names Schedule'!$C$47:$H$47,$B48),COUNTIF('Names Schedule'!$C$49:$H$49,$B48),COUNTIF('Names Schedule'!$C$50:$H$50,$B48),COUNTIF('Names Schedule'!$C$51:$H$51,$B48),COUNTIF('Names Schedule'!$C$53:$H$53,$B48),COUNTIF('Names Schedule'!$C$54:$H$54,$B48)))</f>
        <v>0</v>
      </c>
      <c r="K48" s="126">
        <f>IF($A48="","",SUM(COUNTIF('Names Schedule'!$C$59:$H$59,$B48),COUNTIF('Names Schedule'!$C$60:$H$60,$B48),COUNTIF('Names Schedule'!$C$62:$H$62,$B48),COUNTIF('Names Schedule'!$C$63:$H$63,$B48),COUNTIF('Names Schedule'!$C$64:$H$64,$B48),COUNTIF('Names Schedule'!$C$66:$H$66,$B48),COUNTIF('Names Schedule'!$C$67:$H$67,$B48)))</f>
        <v>0</v>
      </c>
      <c r="L48" s="126">
        <f>IF($A48="","",SUM(COUNTIF('Names Schedule'!$C$72:$H$72,$B48),COUNTIF('Names Schedule'!$C$73:$H$73,$B48),COUNTIF('Names Schedule'!$C$75:$H$75,$B48),COUNTIF('Names Schedule'!$C$76:$H$76,$B48),COUNTIF('Names Schedule'!$C$77:$H$77,$B48),COUNTIF('Names Schedule'!$C$79:$H$79,$B48),COUNTIF('Names Schedule'!$C$80:$H$80,$B48)))</f>
        <v>0</v>
      </c>
      <c r="M48" s="124">
        <f>IF($A48="","",COUNTIF('Names Schedule'!$7:$7,$B48))</f>
        <v>0</v>
      </c>
      <c r="N48" s="125">
        <f>IF($A48="","",COUNTIF('Names Schedule'!$8:$8,$B48))</f>
        <v>0</v>
      </c>
      <c r="O48" s="125">
        <f>IF($A48="","",COUNTIF('Names Schedule'!$10:$10,$B48))</f>
        <v>0</v>
      </c>
      <c r="P48" s="125">
        <f>IF($A48="","",COUNTIF('Names Schedule'!$11:$11,$B48))</f>
        <v>0</v>
      </c>
      <c r="Q48" s="125">
        <f>IF($A48="","",COUNTIF('Names Schedule'!$12:$12,$B48))</f>
        <v>1</v>
      </c>
      <c r="R48" s="125">
        <f>IF($A48="","",COUNTIF('Names Schedule'!$14:$14,$B48))</f>
        <v>0</v>
      </c>
      <c r="S48" s="125">
        <f>IF($A48="","",COUNTIF('Names Schedule'!$15:$15,$B48))</f>
        <v>0</v>
      </c>
      <c r="T48" s="124">
        <f>IF($A48="","",COUNTIF('Names Schedule'!$20:$20,$B48))</f>
        <v>0</v>
      </c>
      <c r="U48" s="125">
        <f>IF($A48="","",COUNTIF('Names Schedule'!$21:$21,$B48))</f>
        <v>0</v>
      </c>
      <c r="V48" s="125">
        <f>IF($A48="","",COUNTIF('Names Schedule'!$23:$23,$B48))</f>
        <v>0</v>
      </c>
      <c r="W48" s="125">
        <f>IF($A48="","",COUNTIF('Names Schedule'!$24:$24,$B48))</f>
        <v>0</v>
      </c>
      <c r="X48" s="125">
        <f>IF($A48="","",COUNTIF('Names Schedule'!$25:$25,$B48))</f>
        <v>0</v>
      </c>
      <c r="Y48" s="125">
        <f>IF($A48="","",COUNTIF('Names Schedule'!$27:$27,$B48))</f>
        <v>0</v>
      </c>
      <c r="Z48" s="125">
        <f>IF($A48="","",COUNTIF('Names Schedule'!$28:$28,$B48))</f>
        <v>0</v>
      </c>
      <c r="AA48" s="124">
        <f>IF($A48="","",COUNTIF('Names Schedule'!$33:$33,$B48))</f>
        <v>0</v>
      </c>
      <c r="AB48" s="125">
        <f>IF($A48="","",COUNTIF('Names Schedule'!$34:$34,$B48))</f>
        <v>0</v>
      </c>
      <c r="AC48" s="125">
        <f>IF($A48="","",COUNTIF('Names Schedule'!$36:$36,$B48))</f>
        <v>0</v>
      </c>
      <c r="AD48" s="125">
        <f>IF($A48="","",COUNTIF('Names Schedule'!$37:$37,$B48))</f>
        <v>0</v>
      </c>
      <c r="AE48" s="125">
        <f>IF($A48="","",COUNTIF('Names Schedule'!$38:$38,$B48))</f>
        <v>0</v>
      </c>
      <c r="AF48" s="125">
        <f>IF($A48="","",COUNTIF('Names Schedule'!$40:$40,$B48))</f>
        <v>0</v>
      </c>
      <c r="AG48" s="125">
        <f>IF($A48="","",COUNTIF('Names Schedule'!$41:$41,$B48))</f>
        <v>0</v>
      </c>
      <c r="AH48" s="124">
        <f>IF($A48="","",COUNTIF('Names Schedule'!$46:$46,$B48))</f>
        <v>0</v>
      </c>
      <c r="AI48" s="125">
        <f>IF($A48="","",COUNTIF('Names Schedule'!$47:$47,$B48))</f>
        <v>0</v>
      </c>
      <c r="AJ48" s="125">
        <f>IF($A48="","",COUNTIF('Names Schedule'!$49:$49,$B48))</f>
        <v>0</v>
      </c>
      <c r="AK48" s="125">
        <f>IF($A48="","",COUNTIF('Names Schedule'!$50:$50,$B48))</f>
        <v>0</v>
      </c>
      <c r="AL48" s="125">
        <f>IF($A48="","",COUNTIF('Names Schedule'!$51:$51,$B48))</f>
        <v>0</v>
      </c>
      <c r="AM48" s="125">
        <f>IF($A48="","",COUNTIF('Names Schedule'!$53:$53,$B48))</f>
        <v>0</v>
      </c>
      <c r="AN48" s="125">
        <f>IF($A48="","",COUNTIF('Names Schedule'!$54:$54,$B48))</f>
        <v>0</v>
      </c>
      <c r="AO48" s="124">
        <f>IF($A48="","",COUNTIF('Names Schedule'!$59:$59,$B48))</f>
        <v>0</v>
      </c>
      <c r="AP48" s="125">
        <f>IF($A48="","",COUNTIF('Names Schedule'!$60:$60,$B48))</f>
        <v>0</v>
      </c>
      <c r="AQ48" s="125">
        <f>IF($A48="","",COUNTIF('Names Schedule'!$62:$62,$B48))</f>
        <v>0</v>
      </c>
      <c r="AR48" s="125">
        <f>IF($A48="","",COUNTIF('Names Schedule'!$63:$63,$B48))</f>
        <v>0</v>
      </c>
      <c r="AS48" s="125">
        <f>IF($A48="","",COUNTIF('Names Schedule'!$64:$64,$B48))</f>
        <v>0</v>
      </c>
      <c r="AT48" s="125">
        <f>IF($A48="","",COUNTIF('Names Schedule'!$66:$66,$B48))</f>
        <v>0</v>
      </c>
      <c r="AU48" s="125">
        <f>IF($A48="","",COUNTIF('Names Schedule'!$67:$67,$B48))</f>
        <v>0</v>
      </c>
      <c r="AV48" s="124">
        <f>IF($A48="","",COUNTIF('Names Schedule'!$72:$72,$B48))</f>
        <v>0</v>
      </c>
      <c r="AW48" s="125">
        <f>IF($A48="","",COUNTIF('Names Schedule'!$73:$73,$B48))</f>
        <v>0</v>
      </c>
      <c r="AX48" s="125">
        <f>IF($A48="","",COUNTIF('Names Schedule'!$75:$75,$B48))</f>
        <v>0</v>
      </c>
      <c r="AY48" s="125">
        <f>IF($A48="","",COUNTIF('Names Schedule'!$76:$76,$B48))</f>
        <v>0</v>
      </c>
      <c r="AZ48" s="125">
        <f>IF($A48="","",COUNTIF('Names Schedule'!$77:$77,$B48))</f>
        <v>0</v>
      </c>
      <c r="BA48" s="125">
        <f>IF($A48="","",COUNTIF('Names Schedule'!$79:$79,$B48))</f>
        <v>0</v>
      </c>
      <c r="BB48" s="125">
        <f>IF($A48="","",COUNTIF('Names Schedule'!$80:$80,$B48))</f>
        <v>0</v>
      </c>
      <c r="BC48" s="115">
        <f t="shared" si="1"/>
        <v>5</v>
      </c>
      <c r="BD48" s="115">
        <f t="shared" si="5"/>
        <v>5</v>
      </c>
      <c r="BE48" s="119" t="str">
        <f t="shared" si="6"/>
        <v>Session  - 3.15pm - 4:45pm</v>
      </c>
      <c r="BF48" s="126">
        <f>IF($A48="","",COUNTIF('Names Schedule'!C$7:C$117,$B48))</f>
        <v>0</v>
      </c>
      <c r="BG48" s="126">
        <f>IF($A48="","",COUNTIF('Names Schedule'!D$7:D$117,$B48))</f>
        <v>0</v>
      </c>
      <c r="BH48" s="126">
        <f>IF($A48="","",COUNTIF('Names Schedule'!E$7:E$117,$B48))</f>
        <v>1</v>
      </c>
      <c r="BI48" s="126">
        <f>IF($A48="","",COUNTIF('Names Schedule'!F$7:F$117,$B48))</f>
        <v>0</v>
      </c>
      <c r="BJ48" s="126">
        <f>IF($A48="","",COUNTIF('Names Schedule'!G$7:G$117,$B48))</f>
        <v>0</v>
      </c>
      <c r="BK48" s="126">
        <f>IF($A48="","",COUNTIF('Names Schedule'!H$7:H$117,$B48))</f>
        <v>0</v>
      </c>
      <c r="BL48" s="133">
        <f t="shared" si="7"/>
        <v>3</v>
      </c>
    </row>
    <row r="49" spans="1:64" ht="12" customHeight="1">
      <c r="A49" s="115" t="str">
        <f>Matches!A48</f>
        <v>GROUP MS 3 / 5</v>
      </c>
      <c r="B49" s="115" t="str">
        <f>IF(A49="","",CONCATENATE(VLOOKUP(Matches!B48,'Group Check'!$B:$D,2,FALSE)," v ",VLOOKUP(Matches!D48,'Group Check'!$B:$D,2,FALSE)," in Group ",VLOOKUP(Matches!B48,'Group Check'!$B:$E,4,FALSE)))</f>
        <v>Beat Matti (Switzerland ) v Maxime Faure  (France) in Group MS 3</v>
      </c>
      <c r="C49" s="115" t="str">
        <f t="shared" si="2"/>
        <v/>
      </c>
      <c r="D49" s="118" t="str">
        <f t="shared" si="3"/>
        <v>Monday 22nd April 2024</v>
      </c>
      <c r="E49" s="119" t="str">
        <f t="shared" si="0"/>
        <v>Session 6 - 4:45pm - 6.15pm</v>
      </c>
      <c r="F49" s="116">
        <f t="shared" si="4"/>
        <v>3</v>
      </c>
      <c r="G49" s="126">
        <f>IF($A49="","",SUM(COUNTIF('Names Schedule'!$C$7:$H$7,$B49),COUNTIF('Names Schedule'!$C$8:$H$8,$B49),COUNTIF('Names Schedule'!$C$10:$H$10,$B49),COUNTIF('Names Schedule'!$C$11:$H$11,$B49),COUNTIF('Names Schedule'!$C$12:$H$12,$B49),COUNTIF('Names Schedule'!$C$14:$H$14,$B49),COUNTIF('Names Schedule'!$C$15:$H$15,$B49)))</f>
        <v>0</v>
      </c>
      <c r="H49" s="126">
        <f>IF($A49="","",SUM(COUNTIF('Names Schedule'!$C$20:$H$20,$B49),COUNTIF('Names Schedule'!$C$21:$H$21,$B49),COUNTIF('Names Schedule'!$C$23:$H$23,$B49),COUNTIF('Names Schedule'!$C$24:$H$24,$B49),COUNTIF('Names Schedule'!$C$25:$H$25,$B49),COUNTIF('Names Schedule'!$C$27:$H$27,$B49),COUNTIF('Names Schedule'!$C$28:$H$28,$B49)))</f>
        <v>1</v>
      </c>
      <c r="I49" s="126">
        <f>IF($A49="","",SUM(COUNTIF('Names Schedule'!$C$33:$H$33,$B49),COUNTIF('Names Schedule'!$C$34:$H$34,$B49),COUNTIF('Names Schedule'!$C$36:$H$36,$B49),COUNTIF('Names Schedule'!$C$37:$H$37,$B49),COUNTIF('Names Schedule'!$C$38:$H$38,$B49),COUNTIF('Names Schedule'!$C$40:$H$40,$B49),COUNTIF('Names Schedule'!$C$41:$H$41,$B49)))</f>
        <v>0</v>
      </c>
      <c r="J49" s="126">
        <f>IF($A49="","",SUM(COUNTIF('Names Schedule'!$C$46:$H$46,$B49),COUNTIF('Names Schedule'!$C$47:$H$47,$B49),COUNTIF('Names Schedule'!$C$49:$H$49,$B49),COUNTIF('Names Schedule'!$C$50:$H$50,$B49),COUNTIF('Names Schedule'!$C$51:$H$51,$B49),COUNTIF('Names Schedule'!$C$53:$H$53,$B49),COUNTIF('Names Schedule'!$C$54:$H$54,$B49)))</f>
        <v>0</v>
      </c>
      <c r="K49" s="126">
        <f>IF($A49="","",SUM(COUNTIF('Names Schedule'!$C$59:$H$59,$B49),COUNTIF('Names Schedule'!$C$60:$H$60,$B49),COUNTIF('Names Schedule'!$C$62:$H$62,$B49),COUNTIF('Names Schedule'!$C$63:$H$63,$B49),COUNTIF('Names Schedule'!$C$64:$H$64,$B49),COUNTIF('Names Schedule'!$C$66:$H$66,$B49),COUNTIF('Names Schedule'!$C$67:$H$67,$B49)))</f>
        <v>0</v>
      </c>
      <c r="L49" s="126">
        <f>IF($A49="","",SUM(COUNTIF('Names Schedule'!$C$72:$H$72,$B49),COUNTIF('Names Schedule'!$C$73:$H$73,$B49),COUNTIF('Names Schedule'!$C$75:$H$75,$B49),COUNTIF('Names Schedule'!$C$76:$H$76,$B49),COUNTIF('Names Schedule'!$C$77:$H$77,$B49),COUNTIF('Names Schedule'!$C$79:$H$79,$B49),COUNTIF('Names Schedule'!$C$80:$H$80,$B49)))</f>
        <v>0</v>
      </c>
      <c r="M49" s="124">
        <f>IF($A49="","",COUNTIF('Names Schedule'!$7:$7,$B49))</f>
        <v>0</v>
      </c>
      <c r="N49" s="125">
        <f>IF($A49="","",COUNTIF('Names Schedule'!$8:$8,$B49))</f>
        <v>0</v>
      </c>
      <c r="O49" s="125">
        <f>IF($A49="","",COUNTIF('Names Schedule'!$10:$10,$B49))</f>
        <v>0</v>
      </c>
      <c r="P49" s="125">
        <f>IF($A49="","",COUNTIF('Names Schedule'!$11:$11,$B49))</f>
        <v>0</v>
      </c>
      <c r="Q49" s="125">
        <f>IF($A49="","",COUNTIF('Names Schedule'!$12:$12,$B49))</f>
        <v>0</v>
      </c>
      <c r="R49" s="125">
        <f>IF($A49="","",COUNTIF('Names Schedule'!$14:$14,$B49))</f>
        <v>0</v>
      </c>
      <c r="S49" s="125">
        <f>IF($A49="","",COUNTIF('Names Schedule'!$15:$15,$B49))</f>
        <v>0</v>
      </c>
      <c r="T49" s="124">
        <f>IF($A49="","",COUNTIF('Names Schedule'!$20:$20,$B49))</f>
        <v>0</v>
      </c>
      <c r="U49" s="125">
        <f>IF($A49="","",COUNTIF('Names Schedule'!$21:$21,$B49))</f>
        <v>0</v>
      </c>
      <c r="V49" s="125">
        <f>IF($A49="","",COUNTIF('Names Schedule'!$23:$23,$B49))</f>
        <v>0</v>
      </c>
      <c r="W49" s="125">
        <f>IF($A49="","",COUNTIF('Names Schedule'!$24:$24,$B49))</f>
        <v>0</v>
      </c>
      <c r="X49" s="125">
        <f>IF($A49="","",COUNTIF('Names Schedule'!$25:$25,$B49))</f>
        <v>0</v>
      </c>
      <c r="Y49" s="125">
        <f>IF($A49="","",COUNTIF('Names Schedule'!$27:$27,$B49))</f>
        <v>1</v>
      </c>
      <c r="Z49" s="125">
        <f>IF($A49="","",COUNTIF('Names Schedule'!$28:$28,$B49))</f>
        <v>0</v>
      </c>
      <c r="AA49" s="124">
        <f>IF($A49="","",COUNTIF('Names Schedule'!$33:$33,$B49))</f>
        <v>0</v>
      </c>
      <c r="AB49" s="125">
        <f>IF($A49="","",COUNTIF('Names Schedule'!$34:$34,$B49))</f>
        <v>0</v>
      </c>
      <c r="AC49" s="125">
        <f>IF($A49="","",COUNTIF('Names Schedule'!$36:$36,$B49))</f>
        <v>0</v>
      </c>
      <c r="AD49" s="125">
        <f>IF($A49="","",COUNTIF('Names Schedule'!$37:$37,$B49))</f>
        <v>0</v>
      </c>
      <c r="AE49" s="125">
        <f>IF($A49="","",COUNTIF('Names Schedule'!$38:$38,$B49))</f>
        <v>0</v>
      </c>
      <c r="AF49" s="125">
        <f>IF($A49="","",COUNTIF('Names Schedule'!$40:$40,$B49))</f>
        <v>0</v>
      </c>
      <c r="AG49" s="125">
        <f>IF($A49="","",COUNTIF('Names Schedule'!$41:$41,$B49))</f>
        <v>0</v>
      </c>
      <c r="AH49" s="124">
        <f>IF($A49="","",COUNTIF('Names Schedule'!$46:$46,$B49))</f>
        <v>0</v>
      </c>
      <c r="AI49" s="125">
        <f>IF($A49="","",COUNTIF('Names Schedule'!$47:$47,$B49))</f>
        <v>0</v>
      </c>
      <c r="AJ49" s="125">
        <f>IF($A49="","",COUNTIF('Names Schedule'!$49:$49,$B49))</f>
        <v>0</v>
      </c>
      <c r="AK49" s="125">
        <f>IF($A49="","",COUNTIF('Names Schedule'!$50:$50,$B49))</f>
        <v>0</v>
      </c>
      <c r="AL49" s="125">
        <f>IF($A49="","",COUNTIF('Names Schedule'!$51:$51,$B49))</f>
        <v>0</v>
      </c>
      <c r="AM49" s="125">
        <f>IF($A49="","",COUNTIF('Names Schedule'!$53:$53,$B49))</f>
        <v>0</v>
      </c>
      <c r="AN49" s="125">
        <f>IF($A49="","",COUNTIF('Names Schedule'!$54:$54,$B49))</f>
        <v>0</v>
      </c>
      <c r="AO49" s="124">
        <f>IF($A49="","",COUNTIF('Names Schedule'!$59:$59,$B49))</f>
        <v>0</v>
      </c>
      <c r="AP49" s="125">
        <f>IF($A49="","",COUNTIF('Names Schedule'!$60:$60,$B49))</f>
        <v>0</v>
      </c>
      <c r="AQ49" s="125">
        <f>IF($A49="","",COUNTIF('Names Schedule'!$62:$62,$B49))</f>
        <v>0</v>
      </c>
      <c r="AR49" s="125">
        <f>IF($A49="","",COUNTIF('Names Schedule'!$63:$63,$B49))</f>
        <v>0</v>
      </c>
      <c r="AS49" s="125">
        <f>IF($A49="","",COUNTIF('Names Schedule'!$64:$64,$B49))</f>
        <v>0</v>
      </c>
      <c r="AT49" s="125">
        <f>IF($A49="","",COUNTIF('Names Schedule'!$66:$66,$B49))</f>
        <v>0</v>
      </c>
      <c r="AU49" s="125">
        <f>IF($A49="","",COUNTIF('Names Schedule'!$67:$67,$B49))</f>
        <v>0</v>
      </c>
      <c r="AV49" s="124">
        <f>IF($A49="","",COUNTIF('Names Schedule'!$72:$72,$B49))</f>
        <v>0</v>
      </c>
      <c r="AW49" s="125">
        <f>IF($A49="","",COUNTIF('Names Schedule'!$73:$73,$B49))</f>
        <v>0</v>
      </c>
      <c r="AX49" s="125">
        <f>IF($A49="","",COUNTIF('Names Schedule'!$75:$75,$B49))</f>
        <v>0</v>
      </c>
      <c r="AY49" s="125">
        <f>IF($A49="","",COUNTIF('Names Schedule'!$76:$76,$B49))</f>
        <v>0</v>
      </c>
      <c r="AZ49" s="125">
        <f>IF($A49="","",COUNTIF('Names Schedule'!$77:$77,$B49))</f>
        <v>0</v>
      </c>
      <c r="BA49" s="125">
        <f>IF($A49="","",COUNTIF('Names Schedule'!$79:$79,$B49))</f>
        <v>0</v>
      </c>
      <c r="BB49" s="125">
        <f>IF($A49="","",COUNTIF('Names Schedule'!$80:$80,$B49))</f>
        <v>0</v>
      </c>
      <c r="BC49" s="115">
        <f t="shared" si="1"/>
        <v>13</v>
      </c>
      <c r="BD49" s="115">
        <f t="shared" si="5"/>
        <v>6</v>
      </c>
      <c r="BE49" s="119" t="str">
        <f t="shared" si="6"/>
        <v>Session 6 - 4:45pm - 6.15pm</v>
      </c>
      <c r="BF49" s="126">
        <f>IF($A49="","",COUNTIF('Names Schedule'!C$7:C$117,$B49))</f>
        <v>0</v>
      </c>
      <c r="BG49" s="126">
        <f>IF($A49="","",COUNTIF('Names Schedule'!D$7:D$117,$B49))</f>
        <v>0</v>
      </c>
      <c r="BH49" s="126">
        <f>IF($A49="","",COUNTIF('Names Schedule'!E$7:E$117,$B49))</f>
        <v>1</v>
      </c>
      <c r="BI49" s="126">
        <f>IF($A49="","",COUNTIF('Names Schedule'!F$7:F$117,$B49))</f>
        <v>0</v>
      </c>
      <c r="BJ49" s="126">
        <f>IF($A49="","",COUNTIF('Names Schedule'!G$7:G$117,$B49))</f>
        <v>0</v>
      </c>
      <c r="BK49" s="126">
        <f>IF($A49="","",COUNTIF('Names Schedule'!H$7:H$117,$B49))</f>
        <v>0</v>
      </c>
      <c r="BL49" s="133">
        <f t="shared" si="7"/>
        <v>3</v>
      </c>
    </row>
    <row r="50" spans="1:64" ht="12" customHeight="1">
      <c r="A50" s="115" t="str">
        <f>Matches!A49</f>
        <v/>
      </c>
      <c r="B50" s="115" t="str">
        <f>IF(A50="","",CONCATENATE(VLOOKUP(Matches!B49,'Group Check'!$B:$D,2,FALSE)," v ",VLOOKUP(Matches!D49,'Group Check'!$B:$D,2,FALSE)," in Group ",VLOOKUP(Matches!B49,'Group Check'!$B:$E,4,FALSE)))</f>
        <v/>
      </c>
      <c r="C50" s="115" t="str">
        <f t="shared" si="2"/>
        <v/>
      </c>
      <c r="D50" s="118" t="str">
        <f t="shared" si="3"/>
        <v/>
      </c>
      <c r="E50" s="119" t="str">
        <f t="shared" si="0"/>
        <v/>
      </c>
      <c r="F50" s="116" t="str">
        <f t="shared" si="4"/>
        <v/>
      </c>
      <c r="G50" s="126" t="str">
        <f>IF($A50="","",SUM(COUNTIF('Names Schedule'!$C$7:$H$7,$B50),COUNTIF('Names Schedule'!$C$8:$H$8,$B50),COUNTIF('Names Schedule'!$C$10:$H$10,$B50),COUNTIF('Names Schedule'!$C$11:$H$11,$B50),COUNTIF('Names Schedule'!$C$12:$H$12,$B50),COUNTIF('Names Schedule'!$C$14:$H$14,$B50),COUNTIF('Names Schedule'!$C$15:$H$15,$B50)))</f>
        <v/>
      </c>
      <c r="H50" s="126" t="str">
        <f>IF($A50="","",SUM(COUNTIF('Names Schedule'!$C$20:$H$20,$B50),COUNTIF('Names Schedule'!$C$21:$H$21,$B50),COUNTIF('Names Schedule'!$C$23:$H$23,$B50),COUNTIF('Names Schedule'!$C$24:$H$24,$B50),COUNTIF('Names Schedule'!$C$25:$H$25,$B50),COUNTIF('Names Schedule'!$C$27:$H$27,$B50),COUNTIF('Names Schedule'!$C$28:$H$28,$B50)))</f>
        <v/>
      </c>
      <c r="I50" s="126" t="str">
        <f>IF($A50="","",SUM(COUNTIF('Names Schedule'!$C$33:$H$33,$B50),COUNTIF('Names Schedule'!$C$34:$H$34,$B50),COUNTIF('Names Schedule'!$C$36:$H$36,$B50),COUNTIF('Names Schedule'!$C$37:$H$37,$B50),COUNTIF('Names Schedule'!$C$38:$H$38,$B50),COUNTIF('Names Schedule'!$C$40:$H$40,$B50),COUNTIF('Names Schedule'!$C$41:$H$41,$B50)))</f>
        <v/>
      </c>
      <c r="J50" s="126" t="str">
        <f>IF($A50="","",SUM(COUNTIF('Names Schedule'!$C$46:$H$46,$B50),COUNTIF('Names Schedule'!$C$47:$H$47,$B50),COUNTIF('Names Schedule'!$C$49:$H$49,$B50),COUNTIF('Names Schedule'!$C$50:$H$50,$B50),COUNTIF('Names Schedule'!$C$51:$H$51,$B50),COUNTIF('Names Schedule'!$C$53:$H$53,$B50),COUNTIF('Names Schedule'!$C$54:$H$54,$B50)))</f>
        <v/>
      </c>
      <c r="K50" s="126" t="str">
        <f>IF($A50="","",SUM(COUNTIF('Names Schedule'!$C$59:$H$59,$B50),COUNTIF('Names Schedule'!$C$60:$H$60,$B50),COUNTIF('Names Schedule'!$C$62:$H$62,$B50),COUNTIF('Names Schedule'!$C$63:$H$63,$B50),COUNTIF('Names Schedule'!$C$64:$H$64,$B50),COUNTIF('Names Schedule'!$C$66:$H$66,$B50),COUNTIF('Names Schedule'!$C$67:$H$67,$B50)))</f>
        <v/>
      </c>
      <c r="L50" s="126" t="str">
        <f>IF($A50="","",SUM(COUNTIF('Names Schedule'!$C$72:$H$72,$B50),COUNTIF('Names Schedule'!$C$73:$H$73,$B50),COUNTIF('Names Schedule'!$C$75:$H$75,$B50),COUNTIF('Names Schedule'!$C$76:$H$76,$B50),COUNTIF('Names Schedule'!$C$77:$H$77,$B50),COUNTIF('Names Schedule'!$C$79:$H$79,$B50),COUNTIF('Names Schedule'!$C$80:$H$80,$B50)))</f>
        <v/>
      </c>
      <c r="M50" s="124" t="str">
        <f>IF($A50="","",COUNTIF('Names Schedule'!$7:$7,$B50))</f>
        <v/>
      </c>
      <c r="N50" s="125" t="str">
        <f>IF($A50="","",COUNTIF('Names Schedule'!$8:$8,$B50))</f>
        <v/>
      </c>
      <c r="O50" s="125" t="str">
        <f>IF($A50="","",COUNTIF('Names Schedule'!$10:$10,$B50))</f>
        <v/>
      </c>
      <c r="P50" s="125" t="str">
        <f>IF($A50="","",COUNTIF('Names Schedule'!$11:$11,$B50))</f>
        <v/>
      </c>
      <c r="Q50" s="125" t="str">
        <f>IF($A50="","",COUNTIF('Names Schedule'!$12:$12,$B50))</f>
        <v/>
      </c>
      <c r="R50" s="125" t="str">
        <f>IF($A50="","",COUNTIF('Names Schedule'!$14:$14,$B50))</f>
        <v/>
      </c>
      <c r="S50" s="125" t="str">
        <f>IF($A50="","",COUNTIF('Names Schedule'!$15:$15,$B50))</f>
        <v/>
      </c>
      <c r="T50" s="124" t="str">
        <f>IF($A50="","",COUNTIF('Names Schedule'!$20:$20,$B50))</f>
        <v/>
      </c>
      <c r="U50" s="125" t="str">
        <f>IF($A50="","",COUNTIF('Names Schedule'!$21:$21,$B50))</f>
        <v/>
      </c>
      <c r="V50" s="125" t="str">
        <f>IF($A50="","",COUNTIF('Names Schedule'!$23:$23,$B50))</f>
        <v/>
      </c>
      <c r="W50" s="125" t="str">
        <f>IF($A50="","",COUNTIF('Names Schedule'!$24:$24,$B50))</f>
        <v/>
      </c>
      <c r="X50" s="125" t="str">
        <f>IF($A50="","",COUNTIF('Names Schedule'!$25:$25,$B50))</f>
        <v/>
      </c>
      <c r="Y50" s="125" t="str">
        <f>IF($A50="","",COUNTIF('Names Schedule'!$27:$27,$B50))</f>
        <v/>
      </c>
      <c r="Z50" s="125" t="str">
        <f>IF($A50="","",COUNTIF('Names Schedule'!$28:$28,$B50))</f>
        <v/>
      </c>
      <c r="AA50" s="124" t="str">
        <f>IF($A50="","",COUNTIF('Names Schedule'!$33:$33,$B50))</f>
        <v/>
      </c>
      <c r="AB50" s="125" t="str">
        <f>IF($A50="","",COUNTIF('Names Schedule'!$34:$34,$B50))</f>
        <v/>
      </c>
      <c r="AC50" s="125" t="str">
        <f>IF($A50="","",COUNTIF('Names Schedule'!$36:$36,$B50))</f>
        <v/>
      </c>
      <c r="AD50" s="125" t="str">
        <f>IF($A50="","",COUNTIF('Names Schedule'!$37:$37,$B50))</f>
        <v/>
      </c>
      <c r="AE50" s="125" t="str">
        <f>IF($A50="","",COUNTIF('Names Schedule'!$38:$38,$B50))</f>
        <v/>
      </c>
      <c r="AF50" s="125" t="str">
        <f>IF($A50="","",COUNTIF('Names Schedule'!$40:$40,$B50))</f>
        <v/>
      </c>
      <c r="AG50" s="125" t="str">
        <f>IF($A50="","",COUNTIF('Names Schedule'!$41:$41,$B50))</f>
        <v/>
      </c>
      <c r="AH50" s="124" t="str">
        <f>IF($A50="","",COUNTIF('Names Schedule'!$46:$46,$B50))</f>
        <v/>
      </c>
      <c r="AI50" s="125" t="str">
        <f>IF($A50="","",COUNTIF('Names Schedule'!$47:$47,$B50))</f>
        <v/>
      </c>
      <c r="AJ50" s="125" t="str">
        <f>IF($A50="","",COUNTIF('Names Schedule'!$49:$49,$B50))</f>
        <v/>
      </c>
      <c r="AK50" s="125" t="str">
        <f>IF($A50="","",COUNTIF('Names Schedule'!$50:$50,$B50))</f>
        <v/>
      </c>
      <c r="AL50" s="125" t="str">
        <f>IF($A50="","",COUNTIF('Names Schedule'!$51:$51,$B50))</f>
        <v/>
      </c>
      <c r="AM50" s="125" t="str">
        <f>IF($A50="","",COUNTIF('Names Schedule'!$53:$53,$B50))</f>
        <v/>
      </c>
      <c r="AN50" s="125" t="str">
        <f>IF($A50="","",COUNTIF('Names Schedule'!$54:$54,$B50))</f>
        <v/>
      </c>
      <c r="AO50" s="124" t="str">
        <f>IF($A50="","",COUNTIF('Names Schedule'!$59:$59,$B50))</f>
        <v/>
      </c>
      <c r="AP50" s="125" t="str">
        <f>IF($A50="","",COUNTIF('Names Schedule'!$60:$60,$B50))</f>
        <v/>
      </c>
      <c r="AQ50" s="125" t="str">
        <f>IF($A50="","",COUNTIF('Names Schedule'!$62:$62,$B50))</f>
        <v/>
      </c>
      <c r="AR50" s="125" t="str">
        <f>IF($A50="","",COUNTIF('Names Schedule'!$63:$63,$B50))</f>
        <v/>
      </c>
      <c r="AS50" s="125" t="str">
        <f>IF($A50="","",COUNTIF('Names Schedule'!$64:$64,$B50))</f>
        <v/>
      </c>
      <c r="AT50" s="125" t="str">
        <f>IF($A50="","",COUNTIF('Names Schedule'!$66:$66,$B50))</f>
        <v/>
      </c>
      <c r="AU50" s="125" t="str">
        <f>IF($A50="","",COUNTIF('Names Schedule'!$67:$67,$B50))</f>
        <v/>
      </c>
      <c r="AV50" s="124" t="str">
        <f>IF($A50="","",COUNTIF('Names Schedule'!$72:$72,$B50))</f>
        <v/>
      </c>
      <c r="AW50" s="125" t="str">
        <f>IF($A50="","",COUNTIF('Names Schedule'!$73:$73,$B50))</f>
        <v/>
      </c>
      <c r="AX50" s="125" t="str">
        <f>IF($A50="","",COUNTIF('Names Schedule'!$75:$75,$B50))</f>
        <v/>
      </c>
      <c r="AY50" s="125" t="str">
        <f>IF($A50="","",COUNTIF('Names Schedule'!$76:$76,$B50))</f>
        <v/>
      </c>
      <c r="AZ50" s="125" t="str">
        <f>IF($A50="","",COUNTIF('Names Schedule'!$77:$77,$B50))</f>
        <v/>
      </c>
      <c r="BA50" s="125" t="str">
        <f>IF($A50="","",COUNTIF('Names Schedule'!$79:$79,$B50))</f>
        <v/>
      </c>
      <c r="BB50" s="125" t="str">
        <f>IF($A50="","",COUNTIF('Names Schedule'!$80:$80,$B50))</f>
        <v/>
      </c>
      <c r="BC50" s="115" t="str">
        <f t="shared" si="1"/>
        <v/>
      </c>
      <c r="BD50" s="115" t="str">
        <f t="shared" si="5"/>
        <v/>
      </c>
      <c r="BE50" s="119" t="str">
        <f t="shared" si="6"/>
        <v/>
      </c>
      <c r="BF50" s="126" t="str">
        <f>IF($A50="","",COUNTIF('Names Schedule'!C$7:C$117,$B50))</f>
        <v/>
      </c>
      <c r="BG50" s="126" t="str">
        <f>IF($A50="","",COUNTIF('Names Schedule'!D$7:D$117,$B50))</f>
        <v/>
      </c>
      <c r="BH50" s="126" t="str">
        <f>IF($A50="","",COUNTIF('Names Schedule'!E$7:E$117,$B50))</f>
        <v/>
      </c>
      <c r="BI50" s="126" t="str">
        <f>IF($A50="","",COUNTIF('Names Schedule'!F$7:F$117,$B50))</f>
        <v/>
      </c>
      <c r="BJ50" s="126" t="str">
        <f>IF($A50="","",COUNTIF('Names Schedule'!G$7:G$117,$B50))</f>
        <v/>
      </c>
      <c r="BK50" s="126" t="str">
        <f>IF($A50="","",COUNTIF('Names Schedule'!H$7:H$117,$B50))</f>
        <v/>
      </c>
      <c r="BL50" s="133" t="str">
        <f t="shared" si="7"/>
        <v/>
      </c>
    </row>
    <row r="51" spans="1:64" ht="12" customHeight="1">
      <c r="A51" s="115" t="str">
        <f>Matches!A50</f>
        <v>GROUP MS 3 / 6</v>
      </c>
      <c r="B51" s="115" t="str">
        <f>IF(A51="","",CONCATENATE(VLOOKUP(Matches!B50,'Group Check'!$B:$D,2,FALSE)," v ",VLOOKUP(Matches!D50,'Group Check'!$B:$D,2,FALSE)," in Group ",VLOOKUP(Matches!B50,'Group Check'!$B:$E,4,FALSE)))</f>
        <v>Jason Greenslade (Guernsey ) v Michael Stepney (Scotland) in Group MS 3</v>
      </c>
      <c r="C51" s="115" t="str">
        <f t="shared" si="2"/>
        <v/>
      </c>
      <c r="D51" s="118" t="str">
        <f t="shared" si="3"/>
        <v>Sunday 21st April 2024</v>
      </c>
      <c r="E51" s="119" t="str">
        <f t="shared" si="0"/>
        <v>Session 3 - 12.00pm- 1:45pm</v>
      </c>
      <c r="F51" s="116">
        <f t="shared" si="4"/>
        <v>2</v>
      </c>
      <c r="G51" s="126">
        <f>IF($A51="","",SUM(COUNTIF('Names Schedule'!$C$7:$H$7,$B51),COUNTIF('Names Schedule'!$C$8:$H$8,$B51),COUNTIF('Names Schedule'!$C$10:$H$10,$B51),COUNTIF('Names Schedule'!$C$11:$H$11,$B51),COUNTIF('Names Schedule'!$C$12:$H$12,$B51),COUNTIF('Names Schedule'!$C$14:$H$14,$B51),COUNTIF('Names Schedule'!$C$15:$H$15,$B51)))</f>
        <v>1</v>
      </c>
      <c r="H51" s="126">
        <f>IF($A51="","",SUM(COUNTIF('Names Schedule'!$C$20:$H$20,$B51),COUNTIF('Names Schedule'!$C$21:$H$21,$B51),COUNTIF('Names Schedule'!$C$23:$H$23,$B51),COUNTIF('Names Schedule'!$C$24:$H$24,$B51),COUNTIF('Names Schedule'!$C$25:$H$25,$B51),COUNTIF('Names Schedule'!$C$27:$H$27,$B51),COUNTIF('Names Schedule'!$C$28:$H$28,$B51)))</f>
        <v>0</v>
      </c>
      <c r="I51" s="126">
        <f>IF($A51="","",SUM(COUNTIF('Names Schedule'!$C$33:$H$33,$B51),COUNTIF('Names Schedule'!$C$34:$H$34,$B51),COUNTIF('Names Schedule'!$C$36:$H$36,$B51),COUNTIF('Names Schedule'!$C$37:$H$37,$B51),COUNTIF('Names Schedule'!$C$38:$H$38,$B51),COUNTIF('Names Schedule'!$C$40:$H$40,$B51),COUNTIF('Names Schedule'!$C$41:$H$41,$B51)))</f>
        <v>0</v>
      </c>
      <c r="J51" s="126">
        <f>IF($A51="","",SUM(COUNTIF('Names Schedule'!$C$46:$H$46,$B51),COUNTIF('Names Schedule'!$C$47:$H$47,$B51),COUNTIF('Names Schedule'!$C$49:$H$49,$B51),COUNTIF('Names Schedule'!$C$50:$H$50,$B51),COUNTIF('Names Schedule'!$C$51:$H$51,$B51),COUNTIF('Names Schedule'!$C$53:$H$53,$B51),COUNTIF('Names Schedule'!$C$54:$H$54,$B51)))</f>
        <v>0</v>
      </c>
      <c r="K51" s="126">
        <f>IF($A51="","",SUM(COUNTIF('Names Schedule'!$C$59:$H$59,$B51),COUNTIF('Names Schedule'!$C$60:$H$60,$B51),COUNTIF('Names Schedule'!$C$62:$H$62,$B51),COUNTIF('Names Schedule'!$C$63:$H$63,$B51),COUNTIF('Names Schedule'!$C$64:$H$64,$B51),COUNTIF('Names Schedule'!$C$66:$H$66,$B51),COUNTIF('Names Schedule'!$C$67:$H$67,$B51)))</f>
        <v>0</v>
      </c>
      <c r="L51" s="126">
        <f>IF($A51="","",SUM(COUNTIF('Names Schedule'!$C$72:$H$72,$B51),COUNTIF('Names Schedule'!$C$73:$H$73,$B51),COUNTIF('Names Schedule'!$C$75:$H$75,$B51),COUNTIF('Names Schedule'!$C$76:$H$76,$B51),COUNTIF('Names Schedule'!$C$77:$H$77,$B51),COUNTIF('Names Schedule'!$C$79:$H$79,$B51),COUNTIF('Names Schedule'!$C$80:$H$80,$B51)))</f>
        <v>0</v>
      </c>
      <c r="M51" s="124">
        <f>IF($A51="","",COUNTIF('Names Schedule'!$7:$7,$B51))</f>
        <v>0</v>
      </c>
      <c r="N51" s="125">
        <f>IF($A51="","",COUNTIF('Names Schedule'!$8:$8,$B51))</f>
        <v>0</v>
      </c>
      <c r="O51" s="125">
        <f>IF($A51="","",COUNTIF('Names Schedule'!$10:$10,$B51))</f>
        <v>1</v>
      </c>
      <c r="P51" s="125">
        <f>IF($A51="","",COUNTIF('Names Schedule'!$11:$11,$B51))</f>
        <v>0</v>
      </c>
      <c r="Q51" s="125">
        <f>IF($A51="","",COUNTIF('Names Schedule'!$12:$12,$B51))</f>
        <v>0</v>
      </c>
      <c r="R51" s="125">
        <f>IF($A51="","",COUNTIF('Names Schedule'!$14:$14,$B51))</f>
        <v>0</v>
      </c>
      <c r="S51" s="125">
        <f>IF($A51="","",COUNTIF('Names Schedule'!$15:$15,$B51))</f>
        <v>0</v>
      </c>
      <c r="T51" s="124">
        <f>IF($A51="","",COUNTIF('Names Schedule'!$20:$20,$B51))</f>
        <v>0</v>
      </c>
      <c r="U51" s="125">
        <f>IF($A51="","",COUNTIF('Names Schedule'!$21:$21,$B51))</f>
        <v>0</v>
      </c>
      <c r="V51" s="125">
        <f>IF($A51="","",COUNTIF('Names Schedule'!$23:$23,$B51))</f>
        <v>0</v>
      </c>
      <c r="W51" s="125">
        <f>IF($A51="","",COUNTIF('Names Schedule'!$24:$24,$B51))</f>
        <v>0</v>
      </c>
      <c r="X51" s="125">
        <f>IF($A51="","",COUNTIF('Names Schedule'!$25:$25,$B51))</f>
        <v>0</v>
      </c>
      <c r="Y51" s="125">
        <f>IF($A51="","",COUNTIF('Names Schedule'!$27:$27,$B51))</f>
        <v>0</v>
      </c>
      <c r="Z51" s="125">
        <f>IF($A51="","",COUNTIF('Names Schedule'!$28:$28,$B51))</f>
        <v>0</v>
      </c>
      <c r="AA51" s="124">
        <f>IF($A51="","",COUNTIF('Names Schedule'!$33:$33,$B51))</f>
        <v>0</v>
      </c>
      <c r="AB51" s="125">
        <f>IF($A51="","",COUNTIF('Names Schedule'!$34:$34,$B51))</f>
        <v>0</v>
      </c>
      <c r="AC51" s="125">
        <f>IF($A51="","",COUNTIF('Names Schedule'!$36:$36,$B51))</f>
        <v>0</v>
      </c>
      <c r="AD51" s="125">
        <f>IF($A51="","",COUNTIF('Names Schedule'!$37:$37,$B51))</f>
        <v>0</v>
      </c>
      <c r="AE51" s="125">
        <f>IF($A51="","",COUNTIF('Names Schedule'!$38:$38,$B51))</f>
        <v>0</v>
      </c>
      <c r="AF51" s="125">
        <f>IF($A51="","",COUNTIF('Names Schedule'!$40:$40,$B51))</f>
        <v>0</v>
      </c>
      <c r="AG51" s="125">
        <f>IF($A51="","",COUNTIF('Names Schedule'!$41:$41,$B51))</f>
        <v>0</v>
      </c>
      <c r="AH51" s="124">
        <f>IF($A51="","",COUNTIF('Names Schedule'!$46:$46,$B51))</f>
        <v>0</v>
      </c>
      <c r="AI51" s="125">
        <f>IF($A51="","",COUNTIF('Names Schedule'!$47:$47,$B51))</f>
        <v>0</v>
      </c>
      <c r="AJ51" s="125">
        <f>IF($A51="","",COUNTIF('Names Schedule'!$49:$49,$B51))</f>
        <v>0</v>
      </c>
      <c r="AK51" s="125">
        <f>IF($A51="","",COUNTIF('Names Schedule'!$50:$50,$B51))</f>
        <v>0</v>
      </c>
      <c r="AL51" s="125">
        <f>IF($A51="","",COUNTIF('Names Schedule'!$51:$51,$B51))</f>
        <v>0</v>
      </c>
      <c r="AM51" s="125">
        <f>IF($A51="","",COUNTIF('Names Schedule'!$53:$53,$B51))</f>
        <v>0</v>
      </c>
      <c r="AN51" s="125">
        <f>IF($A51="","",COUNTIF('Names Schedule'!$54:$54,$B51))</f>
        <v>0</v>
      </c>
      <c r="AO51" s="124">
        <f>IF($A51="","",COUNTIF('Names Schedule'!$59:$59,$B51))</f>
        <v>0</v>
      </c>
      <c r="AP51" s="125">
        <f>IF($A51="","",COUNTIF('Names Schedule'!$60:$60,$B51))</f>
        <v>0</v>
      </c>
      <c r="AQ51" s="125">
        <f>IF($A51="","",COUNTIF('Names Schedule'!$62:$62,$B51))</f>
        <v>0</v>
      </c>
      <c r="AR51" s="125">
        <f>IF($A51="","",COUNTIF('Names Schedule'!$63:$63,$B51))</f>
        <v>0</v>
      </c>
      <c r="AS51" s="125">
        <f>IF($A51="","",COUNTIF('Names Schedule'!$64:$64,$B51))</f>
        <v>0</v>
      </c>
      <c r="AT51" s="125">
        <f>IF($A51="","",COUNTIF('Names Schedule'!$66:$66,$B51))</f>
        <v>0</v>
      </c>
      <c r="AU51" s="125">
        <f>IF($A51="","",COUNTIF('Names Schedule'!$67:$67,$B51))</f>
        <v>0</v>
      </c>
      <c r="AV51" s="124">
        <f>IF($A51="","",COUNTIF('Names Schedule'!$72:$72,$B51))</f>
        <v>0</v>
      </c>
      <c r="AW51" s="125">
        <f>IF($A51="","",COUNTIF('Names Schedule'!$73:$73,$B51))</f>
        <v>0</v>
      </c>
      <c r="AX51" s="125">
        <f>IF($A51="","",COUNTIF('Names Schedule'!$75:$75,$B51))</f>
        <v>0</v>
      </c>
      <c r="AY51" s="125">
        <f>IF($A51="","",COUNTIF('Names Schedule'!$76:$76,$B51))</f>
        <v>0</v>
      </c>
      <c r="AZ51" s="125">
        <f>IF($A51="","",COUNTIF('Names Schedule'!$77:$77,$B51))</f>
        <v>0</v>
      </c>
      <c r="BA51" s="125">
        <f>IF($A51="","",COUNTIF('Names Schedule'!$79:$79,$B51))</f>
        <v>0</v>
      </c>
      <c r="BB51" s="125">
        <f>IF($A51="","",COUNTIF('Names Schedule'!$80:$80,$B51))</f>
        <v>0</v>
      </c>
      <c r="BC51" s="115">
        <f t="shared" si="1"/>
        <v>3</v>
      </c>
      <c r="BD51" s="115">
        <f t="shared" si="5"/>
        <v>3</v>
      </c>
      <c r="BE51" s="119" t="str">
        <f t="shared" si="6"/>
        <v>Session 3 - 12.00pm- 1:45pm</v>
      </c>
      <c r="BF51" s="126">
        <f>IF($A51="","",COUNTIF('Names Schedule'!C$7:C$117,$B51))</f>
        <v>0</v>
      </c>
      <c r="BG51" s="126">
        <f>IF($A51="","",COUNTIF('Names Schedule'!D$7:D$117,$B51))</f>
        <v>1</v>
      </c>
      <c r="BH51" s="126">
        <f>IF($A51="","",COUNTIF('Names Schedule'!E$7:E$117,$B51))</f>
        <v>0</v>
      </c>
      <c r="BI51" s="126">
        <f>IF($A51="","",COUNTIF('Names Schedule'!F$7:F$117,$B51))</f>
        <v>0</v>
      </c>
      <c r="BJ51" s="126">
        <f>IF($A51="","",COUNTIF('Names Schedule'!G$7:G$117,$B51))</f>
        <v>0</v>
      </c>
      <c r="BK51" s="126">
        <f>IF($A51="","",COUNTIF('Names Schedule'!H$7:H$117,$B51))</f>
        <v>0</v>
      </c>
      <c r="BL51" s="133">
        <f t="shared" si="7"/>
        <v>2</v>
      </c>
    </row>
    <row r="52" spans="1:64" ht="12" customHeight="1">
      <c r="A52" s="115" t="str">
        <f>Matches!A51</f>
        <v>GROUP MS 3 / 7</v>
      </c>
      <c r="B52" s="115" t="str">
        <f>IF(A52="","",CONCATENATE(VLOOKUP(Matches!B51,'Group Check'!$B:$D,2,FALSE)," v ",VLOOKUP(Matches!D51,'Group Check'!$B:$D,2,FALSE)," in Group ",VLOOKUP(Matches!B51,'Group Check'!$B:$E,4,FALSE)))</f>
        <v>Jason Greenslade (Guernsey ) v Carel Aaron Olivier (Namibia) in Group MS 3</v>
      </c>
      <c r="C52" s="115" t="str">
        <f t="shared" si="2"/>
        <v/>
      </c>
      <c r="D52" s="118" t="str">
        <f t="shared" si="3"/>
        <v>Thursday 25th April 2024</v>
      </c>
      <c r="E52" s="119" t="str">
        <f t="shared" si="0"/>
        <v>Session 7 - 6.15pm - 7:45pm</v>
      </c>
      <c r="F52" s="116">
        <f t="shared" si="4"/>
        <v>3</v>
      </c>
      <c r="G52" s="126">
        <f>IF($A52="","",SUM(COUNTIF('Names Schedule'!$C$7:$H$7,$B52),COUNTIF('Names Schedule'!$C$8:$H$8,$B52),COUNTIF('Names Schedule'!$C$10:$H$10,$B52),COUNTIF('Names Schedule'!$C$11:$H$11,$B52),COUNTIF('Names Schedule'!$C$12:$H$12,$B52),COUNTIF('Names Schedule'!$C$14:$H$14,$B52),COUNTIF('Names Schedule'!$C$15:$H$15,$B52)))</f>
        <v>0</v>
      </c>
      <c r="H52" s="126">
        <f>IF($A52="","",SUM(COUNTIF('Names Schedule'!$C$20:$H$20,$B52),COUNTIF('Names Schedule'!$C$21:$H$21,$B52),COUNTIF('Names Schedule'!$C$23:$H$23,$B52),COUNTIF('Names Schedule'!$C$24:$H$24,$B52),COUNTIF('Names Schedule'!$C$25:$H$25,$B52),COUNTIF('Names Schedule'!$C$27:$H$27,$B52),COUNTIF('Names Schedule'!$C$28:$H$28,$B52)))</f>
        <v>0</v>
      </c>
      <c r="I52" s="126">
        <f>IF($A52="","",SUM(COUNTIF('Names Schedule'!$C$33:$H$33,$B52),COUNTIF('Names Schedule'!$C$34:$H$34,$B52),COUNTIF('Names Schedule'!$C$36:$H$36,$B52),COUNTIF('Names Schedule'!$C$37:$H$37,$B52),COUNTIF('Names Schedule'!$C$38:$H$38,$B52),COUNTIF('Names Schedule'!$C$40:$H$40,$B52),COUNTIF('Names Schedule'!$C$41:$H$41,$B52)))</f>
        <v>0</v>
      </c>
      <c r="J52" s="126">
        <f>IF($A52="","",SUM(COUNTIF('Names Schedule'!$C$46:$H$46,$B52),COUNTIF('Names Schedule'!$C$47:$H$47,$B52),COUNTIF('Names Schedule'!$C$49:$H$49,$B52),COUNTIF('Names Schedule'!$C$50:$H$50,$B52),COUNTIF('Names Schedule'!$C$51:$H$51,$B52),COUNTIF('Names Schedule'!$C$53:$H$53,$B52),COUNTIF('Names Schedule'!$C$54:$H$54,$B52)))</f>
        <v>0</v>
      </c>
      <c r="K52" s="126">
        <f>IF($A52="","",SUM(COUNTIF('Names Schedule'!$C$59:$H$59,$B52),COUNTIF('Names Schedule'!$C$60:$H$60,$B52),COUNTIF('Names Schedule'!$C$62:$H$62,$B52),COUNTIF('Names Schedule'!$C$63:$H$63,$B52),COUNTIF('Names Schedule'!$C$64:$H$64,$B52),COUNTIF('Names Schedule'!$C$66:$H$66,$B52),COUNTIF('Names Schedule'!$C$67:$H$67,$B52)))</f>
        <v>1</v>
      </c>
      <c r="L52" s="126">
        <f>IF($A52="","",SUM(COUNTIF('Names Schedule'!$C$72:$H$72,$B52),COUNTIF('Names Schedule'!$C$73:$H$73,$B52),COUNTIF('Names Schedule'!$C$75:$H$75,$B52),COUNTIF('Names Schedule'!$C$76:$H$76,$B52),COUNTIF('Names Schedule'!$C$77:$H$77,$B52),COUNTIF('Names Schedule'!$C$79:$H$79,$B52),COUNTIF('Names Schedule'!$C$80:$H$80,$B52)))</f>
        <v>0</v>
      </c>
      <c r="M52" s="124">
        <f>IF($A52="","",COUNTIF('Names Schedule'!$7:$7,$B52))</f>
        <v>0</v>
      </c>
      <c r="N52" s="125">
        <f>IF($A52="","",COUNTIF('Names Schedule'!$8:$8,$B52))</f>
        <v>0</v>
      </c>
      <c r="O52" s="125">
        <f>IF($A52="","",COUNTIF('Names Schedule'!$10:$10,$B52))</f>
        <v>0</v>
      </c>
      <c r="P52" s="125">
        <f>IF($A52="","",COUNTIF('Names Schedule'!$11:$11,$B52))</f>
        <v>0</v>
      </c>
      <c r="Q52" s="125">
        <f>IF($A52="","",COUNTIF('Names Schedule'!$12:$12,$B52))</f>
        <v>0</v>
      </c>
      <c r="R52" s="125">
        <f>IF($A52="","",COUNTIF('Names Schedule'!$14:$14,$B52))</f>
        <v>0</v>
      </c>
      <c r="S52" s="125">
        <f>IF($A52="","",COUNTIF('Names Schedule'!$15:$15,$B52))</f>
        <v>0</v>
      </c>
      <c r="T52" s="124">
        <f>IF($A52="","",COUNTIF('Names Schedule'!$20:$20,$B52))</f>
        <v>0</v>
      </c>
      <c r="U52" s="125">
        <f>IF($A52="","",COUNTIF('Names Schedule'!$21:$21,$B52))</f>
        <v>0</v>
      </c>
      <c r="V52" s="125">
        <f>IF($A52="","",COUNTIF('Names Schedule'!$23:$23,$B52))</f>
        <v>0</v>
      </c>
      <c r="W52" s="125">
        <f>IF($A52="","",COUNTIF('Names Schedule'!$24:$24,$B52))</f>
        <v>0</v>
      </c>
      <c r="X52" s="125">
        <f>IF($A52="","",COUNTIF('Names Schedule'!$25:$25,$B52))</f>
        <v>0</v>
      </c>
      <c r="Y52" s="125">
        <f>IF($A52="","",COUNTIF('Names Schedule'!$27:$27,$B52))</f>
        <v>0</v>
      </c>
      <c r="Z52" s="125">
        <f>IF($A52="","",COUNTIF('Names Schedule'!$28:$28,$B52))</f>
        <v>0</v>
      </c>
      <c r="AA52" s="124">
        <f>IF($A52="","",COUNTIF('Names Schedule'!$33:$33,$B52))</f>
        <v>0</v>
      </c>
      <c r="AB52" s="125">
        <f>IF($A52="","",COUNTIF('Names Schedule'!$34:$34,$B52))</f>
        <v>0</v>
      </c>
      <c r="AC52" s="125">
        <f>IF($A52="","",COUNTIF('Names Schedule'!$36:$36,$B52))</f>
        <v>0</v>
      </c>
      <c r="AD52" s="125">
        <f>IF($A52="","",COUNTIF('Names Schedule'!$37:$37,$B52))</f>
        <v>0</v>
      </c>
      <c r="AE52" s="125">
        <f>IF($A52="","",COUNTIF('Names Schedule'!$38:$38,$B52))</f>
        <v>0</v>
      </c>
      <c r="AF52" s="125">
        <f>IF($A52="","",COUNTIF('Names Schedule'!$40:$40,$B52))</f>
        <v>0</v>
      </c>
      <c r="AG52" s="125">
        <f>IF($A52="","",COUNTIF('Names Schedule'!$41:$41,$B52))</f>
        <v>0</v>
      </c>
      <c r="AH52" s="124">
        <f>IF($A52="","",COUNTIF('Names Schedule'!$46:$46,$B52))</f>
        <v>0</v>
      </c>
      <c r="AI52" s="125">
        <f>IF($A52="","",COUNTIF('Names Schedule'!$47:$47,$B52))</f>
        <v>0</v>
      </c>
      <c r="AJ52" s="125">
        <f>IF($A52="","",COUNTIF('Names Schedule'!$49:$49,$B52))</f>
        <v>0</v>
      </c>
      <c r="AK52" s="125">
        <f>IF($A52="","",COUNTIF('Names Schedule'!$50:$50,$B52))</f>
        <v>0</v>
      </c>
      <c r="AL52" s="125">
        <f>IF($A52="","",COUNTIF('Names Schedule'!$51:$51,$B52))</f>
        <v>0</v>
      </c>
      <c r="AM52" s="125">
        <f>IF($A52="","",COUNTIF('Names Schedule'!$53:$53,$B52))</f>
        <v>0</v>
      </c>
      <c r="AN52" s="125">
        <f>IF($A52="","",COUNTIF('Names Schedule'!$54:$54,$B52))</f>
        <v>0</v>
      </c>
      <c r="AO52" s="124">
        <f>IF($A52="","",COUNTIF('Names Schedule'!$59:$59,$B52))</f>
        <v>0</v>
      </c>
      <c r="AP52" s="125">
        <f>IF($A52="","",COUNTIF('Names Schedule'!$60:$60,$B52))</f>
        <v>0</v>
      </c>
      <c r="AQ52" s="125">
        <f>IF($A52="","",COUNTIF('Names Schedule'!$62:$62,$B52))</f>
        <v>0</v>
      </c>
      <c r="AR52" s="125">
        <f>IF($A52="","",COUNTIF('Names Schedule'!$63:$63,$B52))</f>
        <v>0</v>
      </c>
      <c r="AS52" s="125">
        <f>IF($A52="","",COUNTIF('Names Schedule'!$64:$64,$B52))</f>
        <v>0</v>
      </c>
      <c r="AT52" s="125">
        <f>IF($A52="","",COUNTIF('Names Schedule'!$66:$66,$B52))</f>
        <v>0</v>
      </c>
      <c r="AU52" s="125">
        <f>IF($A52="","",COUNTIF('Names Schedule'!$67:$67,$B52))</f>
        <v>1</v>
      </c>
      <c r="AV52" s="124">
        <f>IF($A52="","",COUNTIF('Names Schedule'!$72:$72,$B52))</f>
        <v>0</v>
      </c>
      <c r="AW52" s="125">
        <f>IF($A52="","",COUNTIF('Names Schedule'!$73:$73,$B52))</f>
        <v>0</v>
      </c>
      <c r="AX52" s="125">
        <f>IF($A52="","",COUNTIF('Names Schedule'!$75:$75,$B52))</f>
        <v>0</v>
      </c>
      <c r="AY52" s="125">
        <f>IF($A52="","",COUNTIF('Names Schedule'!$76:$76,$B52))</f>
        <v>0</v>
      </c>
      <c r="AZ52" s="125">
        <f>IF($A52="","",COUNTIF('Names Schedule'!$77:$77,$B52))</f>
        <v>0</v>
      </c>
      <c r="BA52" s="125">
        <f>IF($A52="","",COUNTIF('Names Schedule'!$79:$79,$B52))</f>
        <v>0</v>
      </c>
      <c r="BB52" s="125">
        <f>IF($A52="","",COUNTIF('Names Schedule'!$80:$80,$B52))</f>
        <v>0</v>
      </c>
      <c r="BC52" s="115">
        <f t="shared" si="1"/>
        <v>35</v>
      </c>
      <c r="BD52" s="115">
        <f t="shared" si="5"/>
        <v>7</v>
      </c>
      <c r="BE52" s="119" t="str">
        <f t="shared" si="6"/>
        <v>Session 7 - 6.15pm - 7:45pm</v>
      </c>
      <c r="BF52" s="126">
        <f>IF($A52="","",COUNTIF('Names Schedule'!C$7:C$117,$B52))</f>
        <v>0</v>
      </c>
      <c r="BG52" s="126">
        <f>IF($A52="","",COUNTIF('Names Schedule'!D$7:D$117,$B52))</f>
        <v>0</v>
      </c>
      <c r="BH52" s="126">
        <f>IF($A52="","",COUNTIF('Names Schedule'!E$7:E$117,$B52))</f>
        <v>1</v>
      </c>
      <c r="BI52" s="126">
        <f>IF($A52="","",COUNTIF('Names Schedule'!F$7:F$117,$B52))</f>
        <v>0</v>
      </c>
      <c r="BJ52" s="126">
        <f>IF($A52="","",COUNTIF('Names Schedule'!G$7:G$117,$B52))</f>
        <v>0</v>
      </c>
      <c r="BK52" s="126">
        <f>IF($A52="","",COUNTIF('Names Schedule'!H$7:H$117,$B52))</f>
        <v>0</v>
      </c>
      <c r="BL52" s="133">
        <f t="shared" si="7"/>
        <v>3</v>
      </c>
    </row>
    <row r="53" spans="1:64" ht="12" customHeight="1">
      <c r="A53" s="115" t="str">
        <f>Matches!A52</f>
        <v>GROUP MS 3 / 8</v>
      </c>
      <c r="B53" s="115" t="str">
        <f>IF(A53="","",CONCATENATE(VLOOKUP(Matches!B52,'Group Check'!$B:$D,2,FALSE)," v ",VLOOKUP(Matches!D52,'Group Check'!$B:$D,2,FALSE)," in Group ",VLOOKUP(Matches!B52,'Group Check'!$B:$E,4,FALSE)))</f>
        <v>Jason Greenslade (Guernsey ) v Lars Olov Backgren (Sweden ) in Group MS 3</v>
      </c>
      <c r="C53" s="115" t="str">
        <f t="shared" si="2"/>
        <v/>
      </c>
      <c r="D53" s="118" t="str">
        <f t="shared" si="3"/>
        <v>Monday 22nd April 2024</v>
      </c>
      <c r="E53" s="119" t="str">
        <f t="shared" si="0"/>
        <v>Session 6 - 4:45pm - 6.15pm</v>
      </c>
      <c r="F53" s="116">
        <f t="shared" si="4"/>
        <v>2</v>
      </c>
      <c r="G53" s="126">
        <f>IF($A53="","",SUM(COUNTIF('Names Schedule'!$C$7:$H$7,$B53),COUNTIF('Names Schedule'!$C$8:$H$8,$B53),COUNTIF('Names Schedule'!$C$10:$H$10,$B53),COUNTIF('Names Schedule'!$C$11:$H$11,$B53),COUNTIF('Names Schedule'!$C$12:$H$12,$B53),COUNTIF('Names Schedule'!$C$14:$H$14,$B53),COUNTIF('Names Schedule'!$C$15:$H$15,$B53)))</f>
        <v>0</v>
      </c>
      <c r="H53" s="126">
        <f>IF($A53="","",SUM(COUNTIF('Names Schedule'!$C$20:$H$20,$B53),COUNTIF('Names Schedule'!$C$21:$H$21,$B53),COUNTIF('Names Schedule'!$C$23:$H$23,$B53),COUNTIF('Names Schedule'!$C$24:$H$24,$B53),COUNTIF('Names Schedule'!$C$25:$H$25,$B53),COUNTIF('Names Schedule'!$C$27:$H$27,$B53),COUNTIF('Names Schedule'!$C$28:$H$28,$B53)))</f>
        <v>1</v>
      </c>
      <c r="I53" s="126">
        <f>IF($A53="","",SUM(COUNTIF('Names Schedule'!$C$33:$H$33,$B53),COUNTIF('Names Schedule'!$C$34:$H$34,$B53),COUNTIF('Names Schedule'!$C$36:$H$36,$B53),COUNTIF('Names Schedule'!$C$37:$H$37,$B53),COUNTIF('Names Schedule'!$C$38:$H$38,$B53),COUNTIF('Names Schedule'!$C$40:$H$40,$B53),COUNTIF('Names Schedule'!$C$41:$H$41,$B53)))</f>
        <v>0</v>
      </c>
      <c r="J53" s="126">
        <f>IF($A53="","",SUM(COUNTIF('Names Schedule'!$C$46:$H$46,$B53),COUNTIF('Names Schedule'!$C$47:$H$47,$B53),COUNTIF('Names Schedule'!$C$49:$H$49,$B53),COUNTIF('Names Schedule'!$C$50:$H$50,$B53),COUNTIF('Names Schedule'!$C$51:$H$51,$B53),COUNTIF('Names Schedule'!$C$53:$H$53,$B53),COUNTIF('Names Schedule'!$C$54:$H$54,$B53)))</f>
        <v>0</v>
      </c>
      <c r="K53" s="126">
        <f>IF($A53="","",SUM(COUNTIF('Names Schedule'!$C$59:$H$59,$B53),COUNTIF('Names Schedule'!$C$60:$H$60,$B53),COUNTIF('Names Schedule'!$C$62:$H$62,$B53),COUNTIF('Names Schedule'!$C$63:$H$63,$B53),COUNTIF('Names Schedule'!$C$64:$H$64,$B53),COUNTIF('Names Schedule'!$C$66:$H$66,$B53),COUNTIF('Names Schedule'!$C$67:$H$67,$B53)))</f>
        <v>0</v>
      </c>
      <c r="L53" s="126">
        <f>IF($A53="","",SUM(COUNTIF('Names Schedule'!$C$72:$H$72,$B53),COUNTIF('Names Schedule'!$C$73:$H$73,$B53),COUNTIF('Names Schedule'!$C$75:$H$75,$B53),COUNTIF('Names Schedule'!$C$76:$H$76,$B53),COUNTIF('Names Schedule'!$C$77:$H$77,$B53),COUNTIF('Names Schedule'!$C$79:$H$79,$B53),COUNTIF('Names Schedule'!$C$80:$H$80,$B53)))</f>
        <v>0</v>
      </c>
      <c r="M53" s="124">
        <f>IF($A53="","",COUNTIF('Names Schedule'!$7:$7,$B53))</f>
        <v>0</v>
      </c>
      <c r="N53" s="125">
        <f>IF($A53="","",COUNTIF('Names Schedule'!$8:$8,$B53))</f>
        <v>0</v>
      </c>
      <c r="O53" s="125">
        <f>IF($A53="","",COUNTIF('Names Schedule'!$10:$10,$B53))</f>
        <v>0</v>
      </c>
      <c r="P53" s="125">
        <f>IF($A53="","",COUNTIF('Names Schedule'!$11:$11,$B53))</f>
        <v>0</v>
      </c>
      <c r="Q53" s="125">
        <f>IF($A53="","",COUNTIF('Names Schedule'!$12:$12,$B53))</f>
        <v>0</v>
      </c>
      <c r="R53" s="125">
        <f>IF($A53="","",COUNTIF('Names Schedule'!$14:$14,$B53))</f>
        <v>0</v>
      </c>
      <c r="S53" s="125">
        <f>IF($A53="","",COUNTIF('Names Schedule'!$15:$15,$B53))</f>
        <v>0</v>
      </c>
      <c r="T53" s="124">
        <f>IF($A53="","",COUNTIF('Names Schedule'!$20:$20,$B53))</f>
        <v>0</v>
      </c>
      <c r="U53" s="125">
        <f>IF($A53="","",COUNTIF('Names Schedule'!$21:$21,$B53))</f>
        <v>0</v>
      </c>
      <c r="V53" s="125">
        <f>IF($A53="","",COUNTIF('Names Schedule'!$23:$23,$B53))</f>
        <v>0</v>
      </c>
      <c r="W53" s="125">
        <f>IF($A53="","",COUNTIF('Names Schedule'!$24:$24,$B53))</f>
        <v>0</v>
      </c>
      <c r="X53" s="125">
        <f>IF($A53="","",COUNTIF('Names Schedule'!$25:$25,$B53))</f>
        <v>0</v>
      </c>
      <c r="Y53" s="125">
        <f>IF($A53="","",COUNTIF('Names Schedule'!$27:$27,$B53))</f>
        <v>1</v>
      </c>
      <c r="Z53" s="125">
        <f>IF($A53="","",COUNTIF('Names Schedule'!$28:$28,$B53))</f>
        <v>0</v>
      </c>
      <c r="AA53" s="124">
        <f>IF($A53="","",COUNTIF('Names Schedule'!$33:$33,$B53))</f>
        <v>0</v>
      </c>
      <c r="AB53" s="125">
        <f>IF($A53="","",COUNTIF('Names Schedule'!$34:$34,$B53))</f>
        <v>0</v>
      </c>
      <c r="AC53" s="125">
        <f>IF($A53="","",COUNTIF('Names Schedule'!$36:$36,$B53))</f>
        <v>0</v>
      </c>
      <c r="AD53" s="125">
        <f>IF($A53="","",COUNTIF('Names Schedule'!$37:$37,$B53))</f>
        <v>0</v>
      </c>
      <c r="AE53" s="125">
        <f>IF($A53="","",COUNTIF('Names Schedule'!$38:$38,$B53))</f>
        <v>0</v>
      </c>
      <c r="AF53" s="125">
        <f>IF($A53="","",COUNTIF('Names Schedule'!$40:$40,$B53))</f>
        <v>0</v>
      </c>
      <c r="AG53" s="125">
        <f>IF($A53="","",COUNTIF('Names Schedule'!$41:$41,$B53))</f>
        <v>0</v>
      </c>
      <c r="AH53" s="124">
        <f>IF($A53="","",COUNTIF('Names Schedule'!$46:$46,$B53))</f>
        <v>0</v>
      </c>
      <c r="AI53" s="125">
        <f>IF($A53="","",COUNTIF('Names Schedule'!$47:$47,$B53))</f>
        <v>0</v>
      </c>
      <c r="AJ53" s="125">
        <f>IF($A53="","",COUNTIF('Names Schedule'!$49:$49,$B53))</f>
        <v>0</v>
      </c>
      <c r="AK53" s="125">
        <f>IF($A53="","",COUNTIF('Names Schedule'!$50:$50,$B53))</f>
        <v>0</v>
      </c>
      <c r="AL53" s="125">
        <f>IF($A53="","",COUNTIF('Names Schedule'!$51:$51,$B53))</f>
        <v>0</v>
      </c>
      <c r="AM53" s="125">
        <f>IF($A53="","",COUNTIF('Names Schedule'!$53:$53,$B53))</f>
        <v>0</v>
      </c>
      <c r="AN53" s="125">
        <f>IF($A53="","",COUNTIF('Names Schedule'!$54:$54,$B53))</f>
        <v>0</v>
      </c>
      <c r="AO53" s="124">
        <f>IF($A53="","",COUNTIF('Names Schedule'!$59:$59,$B53))</f>
        <v>0</v>
      </c>
      <c r="AP53" s="125">
        <f>IF($A53="","",COUNTIF('Names Schedule'!$60:$60,$B53))</f>
        <v>0</v>
      </c>
      <c r="AQ53" s="125">
        <f>IF($A53="","",COUNTIF('Names Schedule'!$62:$62,$B53))</f>
        <v>0</v>
      </c>
      <c r="AR53" s="125">
        <f>IF($A53="","",COUNTIF('Names Schedule'!$63:$63,$B53))</f>
        <v>0</v>
      </c>
      <c r="AS53" s="125">
        <f>IF($A53="","",COUNTIF('Names Schedule'!$64:$64,$B53))</f>
        <v>0</v>
      </c>
      <c r="AT53" s="125">
        <f>IF($A53="","",COUNTIF('Names Schedule'!$66:$66,$B53))</f>
        <v>0</v>
      </c>
      <c r="AU53" s="125">
        <f>IF($A53="","",COUNTIF('Names Schedule'!$67:$67,$B53))</f>
        <v>0</v>
      </c>
      <c r="AV53" s="124">
        <f>IF($A53="","",COUNTIF('Names Schedule'!$72:$72,$B53))</f>
        <v>0</v>
      </c>
      <c r="AW53" s="125">
        <f>IF($A53="","",COUNTIF('Names Schedule'!$73:$73,$B53))</f>
        <v>0</v>
      </c>
      <c r="AX53" s="125">
        <f>IF($A53="","",COUNTIF('Names Schedule'!$75:$75,$B53))</f>
        <v>0</v>
      </c>
      <c r="AY53" s="125">
        <f>IF($A53="","",COUNTIF('Names Schedule'!$76:$76,$B53))</f>
        <v>0</v>
      </c>
      <c r="AZ53" s="125">
        <f>IF($A53="","",COUNTIF('Names Schedule'!$77:$77,$B53))</f>
        <v>0</v>
      </c>
      <c r="BA53" s="125">
        <f>IF($A53="","",COUNTIF('Names Schedule'!$79:$79,$B53))</f>
        <v>0</v>
      </c>
      <c r="BB53" s="125">
        <f>IF($A53="","",COUNTIF('Names Schedule'!$80:$80,$B53))</f>
        <v>0</v>
      </c>
      <c r="BC53" s="115">
        <f t="shared" si="1"/>
        <v>13</v>
      </c>
      <c r="BD53" s="115">
        <f t="shared" si="5"/>
        <v>6</v>
      </c>
      <c r="BE53" s="119" t="str">
        <f t="shared" si="6"/>
        <v>Session 6 - 4:45pm - 6.15pm</v>
      </c>
      <c r="BF53" s="126">
        <f>IF($A53="","",COUNTIF('Names Schedule'!C$7:C$117,$B53))</f>
        <v>0</v>
      </c>
      <c r="BG53" s="126">
        <f>IF($A53="","",COUNTIF('Names Schedule'!D$7:D$117,$B53))</f>
        <v>1</v>
      </c>
      <c r="BH53" s="126">
        <f>IF($A53="","",COUNTIF('Names Schedule'!E$7:E$117,$B53))</f>
        <v>0</v>
      </c>
      <c r="BI53" s="126">
        <f>IF($A53="","",COUNTIF('Names Schedule'!F$7:F$117,$B53))</f>
        <v>0</v>
      </c>
      <c r="BJ53" s="126">
        <f>IF($A53="","",COUNTIF('Names Schedule'!G$7:G$117,$B53))</f>
        <v>0</v>
      </c>
      <c r="BK53" s="126">
        <f>IF($A53="","",COUNTIF('Names Schedule'!H$7:H$117,$B53))</f>
        <v>0</v>
      </c>
      <c r="BL53" s="133">
        <f t="shared" si="7"/>
        <v>2</v>
      </c>
    </row>
    <row r="54" spans="1:64" ht="12" customHeight="1">
      <c r="A54" s="115" t="str">
        <f>Matches!A53</f>
        <v>GROUP MS 3 / 9</v>
      </c>
      <c r="B54" s="115" t="str">
        <f>IF(A54="","",CONCATENATE(VLOOKUP(Matches!B53,'Group Check'!$B:$D,2,FALSE)," v ",VLOOKUP(Matches!D53,'Group Check'!$B:$D,2,FALSE)," in Group ",VLOOKUP(Matches!B53,'Group Check'!$B:$E,4,FALSE)))</f>
        <v>Maxime Faure  (France) v Jason Greenslade (Guernsey ) in Group MS 3</v>
      </c>
      <c r="C54" s="115" t="str">
        <f t="shared" si="2"/>
        <v/>
      </c>
      <c r="D54" s="118" t="str">
        <f t="shared" si="3"/>
        <v>Wednesday 24th April 2024</v>
      </c>
      <c r="E54" s="119" t="str">
        <f t="shared" si="0"/>
        <v>Session 4 - 1:45pm- 3.15pm</v>
      </c>
      <c r="F54" s="116">
        <f t="shared" si="4"/>
        <v>4</v>
      </c>
      <c r="G54" s="126">
        <f>IF($A54="","",SUM(COUNTIF('Names Schedule'!$C$7:$H$7,$B54),COUNTIF('Names Schedule'!$C$8:$H$8,$B54),COUNTIF('Names Schedule'!$C$10:$H$10,$B54),COUNTIF('Names Schedule'!$C$11:$H$11,$B54),COUNTIF('Names Schedule'!$C$12:$H$12,$B54),COUNTIF('Names Schedule'!$C$14:$H$14,$B54),COUNTIF('Names Schedule'!$C$15:$H$15,$B54)))</f>
        <v>0</v>
      </c>
      <c r="H54" s="126">
        <f>IF($A54="","",SUM(COUNTIF('Names Schedule'!$C$20:$H$20,$B54),COUNTIF('Names Schedule'!$C$21:$H$21,$B54),COUNTIF('Names Schedule'!$C$23:$H$23,$B54),COUNTIF('Names Schedule'!$C$24:$H$24,$B54),COUNTIF('Names Schedule'!$C$25:$H$25,$B54),COUNTIF('Names Schedule'!$C$27:$H$27,$B54),COUNTIF('Names Schedule'!$C$28:$H$28,$B54)))</f>
        <v>0</v>
      </c>
      <c r="I54" s="126">
        <f>IF($A54="","",SUM(COUNTIF('Names Schedule'!$C$33:$H$33,$B54),COUNTIF('Names Schedule'!$C$34:$H$34,$B54),COUNTIF('Names Schedule'!$C$36:$H$36,$B54),COUNTIF('Names Schedule'!$C$37:$H$37,$B54),COUNTIF('Names Schedule'!$C$38:$H$38,$B54),COUNTIF('Names Schedule'!$C$40:$H$40,$B54),COUNTIF('Names Schedule'!$C$41:$H$41,$B54)))</f>
        <v>0</v>
      </c>
      <c r="J54" s="126">
        <f>IF($A54="","",SUM(COUNTIF('Names Schedule'!$C$46:$H$46,$B54),COUNTIF('Names Schedule'!$C$47:$H$47,$B54),COUNTIF('Names Schedule'!$C$49:$H$49,$B54),COUNTIF('Names Schedule'!$C$50:$H$50,$B54),COUNTIF('Names Schedule'!$C$51:$H$51,$B54),COUNTIF('Names Schedule'!$C$53:$H$53,$B54),COUNTIF('Names Schedule'!$C$54:$H$54,$B54)))</f>
        <v>1</v>
      </c>
      <c r="K54" s="126">
        <f>IF($A54="","",SUM(COUNTIF('Names Schedule'!$C$59:$H$59,$B54),COUNTIF('Names Schedule'!$C$60:$H$60,$B54),COUNTIF('Names Schedule'!$C$62:$H$62,$B54),COUNTIF('Names Schedule'!$C$63:$H$63,$B54),COUNTIF('Names Schedule'!$C$64:$H$64,$B54),COUNTIF('Names Schedule'!$C$66:$H$66,$B54),COUNTIF('Names Schedule'!$C$67:$H$67,$B54)))</f>
        <v>0</v>
      </c>
      <c r="L54" s="126">
        <f>IF($A54="","",SUM(COUNTIF('Names Schedule'!$C$72:$H$72,$B54),COUNTIF('Names Schedule'!$C$73:$H$73,$B54),COUNTIF('Names Schedule'!$C$75:$H$75,$B54),COUNTIF('Names Schedule'!$C$76:$H$76,$B54),COUNTIF('Names Schedule'!$C$77:$H$77,$B54),COUNTIF('Names Schedule'!$C$79:$H$79,$B54),COUNTIF('Names Schedule'!$C$80:$H$80,$B54)))</f>
        <v>0</v>
      </c>
      <c r="M54" s="124">
        <f>IF($A54="","",COUNTIF('Names Schedule'!$7:$7,$B54))</f>
        <v>0</v>
      </c>
      <c r="N54" s="125">
        <f>IF($A54="","",COUNTIF('Names Schedule'!$8:$8,$B54))</f>
        <v>0</v>
      </c>
      <c r="O54" s="125">
        <f>IF($A54="","",COUNTIF('Names Schedule'!$10:$10,$B54))</f>
        <v>0</v>
      </c>
      <c r="P54" s="125">
        <f>IF($A54="","",COUNTIF('Names Schedule'!$11:$11,$B54))</f>
        <v>0</v>
      </c>
      <c r="Q54" s="125">
        <f>IF($A54="","",COUNTIF('Names Schedule'!$12:$12,$B54))</f>
        <v>0</v>
      </c>
      <c r="R54" s="125">
        <f>IF($A54="","",COUNTIF('Names Schedule'!$14:$14,$B54))</f>
        <v>0</v>
      </c>
      <c r="S54" s="125">
        <f>IF($A54="","",COUNTIF('Names Schedule'!$15:$15,$B54))</f>
        <v>0</v>
      </c>
      <c r="T54" s="124">
        <f>IF($A54="","",COUNTIF('Names Schedule'!$20:$20,$B54))</f>
        <v>0</v>
      </c>
      <c r="U54" s="125">
        <f>IF($A54="","",COUNTIF('Names Schedule'!$21:$21,$B54))</f>
        <v>0</v>
      </c>
      <c r="V54" s="125">
        <f>IF($A54="","",COUNTIF('Names Schedule'!$23:$23,$B54))</f>
        <v>0</v>
      </c>
      <c r="W54" s="125">
        <f>IF($A54="","",COUNTIF('Names Schedule'!$24:$24,$B54))</f>
        <v>0</v>
      </c>
      <c r="X54" s="125">
        <f>IF($A54="","",COUNTIF('Names Schedule'!$25:$25,$B54))</f>
        <v>0</v>
      </c>
      <c r="Y54" s="125">
        <f>IF($A54="","",COUNTIF('Names Schedule'!$27:$27,$B54))</f>
        <v>0</v>
      </c>
      <c r="Z54" s="125">
        <f>IF($A54="","",COUNTIF('Names Schedule'!$28:$28,$B54))</f>
        <v>0</v>
      </c>
      <c r="AA54" s="124">
        <f>IF($A54="","",COUNTIF('Names Schedule'!$33:$33,$B54))</f>
        <v>0</v>
      </c>
      <c r="AB54" s="125">
        <f>IF($A54="","",COUNTIF('Names Schedule'!$34:$34,$B54))</f>
        <v>0</v>
      </c>
      <c r="AC54" s="125">
        <f>IF($A54="","",COUNTIF('Names Schedule'!$36:$36,$B54))</f>
        <v>0</v>
      </c>
      <c r="AD54" s="125">
        <f>IF($A54="","",COUNTIF('Names Schedule'!$37:$37,$B54))</f>
        <v>0</v>
      </c>
      <c r="AE54" s="125">
        <f>IF($A54="","",COUNTIF('Names Schedule'!$38:$38,$B54))</f>
        <v>0</v>
      </c>
      <c r="AF54" s="125">
        <f>IF($A54="","",COUNTIF('Names Schedule'!$40:$40,$B54))</f>
        <v>0</v>
      </c>
      <c r="AG54" s="125">
        <f>IF($A54="","",COUNTIF('Names Schedule'!$41:$41,$B54))</f>
        <v>0</v>
      </c>
      <c r="AH54" s="124">
        <f>IF($A54="","",COUNTIF('Names Schedule'!$46:$46,$B54))</f>
        <v>0</v>
      </c>
      <c r="AI54" s="125">
        <f>IF($A54="","",COUNTIF('Names Schedule'!$47:$47,$B54))</f>
        <v>0</v>
      </c>
      <c r="AJ54" s="125">
        <f>IF($A54="","",COUNTIF('Names Schedule'!$49:$49,$B54))</f>
        <v>0</v>
      </c>
      <c r="AK54" s="125">
        <f>IF($A54="","",COUNTIF('Names Schedule'!$50:$50,$B54))</f>
        <v>1</v>
      </c>
      <c r="AL54" s="125">
        <f>IF($A54="","",COUNTIF('Names Schedule'!$51:$51,$B54))</f>
        <v>0</v>
      </c>
      <c r="AM54" s="125">
        <f>IF($A54="","",COUNTIF('Names Schedule'!$53:$53,$B54))</f>
        <v>0</v>
      </c>
      <c r="AN54" s="125">
        <f>IF($A54="","",COUNTIF('Names Schedule'!$54:$54,$B54))</f>
        <v>0</v>
      </c>
      <c r="AO54" s="124">
        <f>IF($A54="","",COUNTIF('Names Schedule'!$59:$59,$B54))</f>
        <v>0</v>
      </c>
      <c r="AP54" s="125">
        <f>IF($A54="","",COUNTIF('Names Schedule'!$60:$60,$B54))</f>
        <v>0</v>
      </c>
      <c r="AQ54" s="125">
        <f>IF($A54="","",COUNTIF('Names Schedule'!$62:$62,$B54))</f>
        <v>0</v>
      </c>
      <c r="AR54" s="125">
        <f>IF($A54="","",COUNTIF('Names Schedule'!$63:$63,$B54))</f>
        <v>0</v>
      </c>
      <c r="AS54" s="125">
        <f>IF($A54="","",COUNTIF('Names Schedule'!$64:$64,$B54))</f>
        <v>0</v>
      </c>
      <c r="AT54" s="125">
        <f>IF($A54="","",COUNTIF('Names Schedule'!$66:$66,$B54))</f>
        <v>0</v>
      </c>
      <c r="AU54" s="125">
        <f>IF($A54="","",COUNTIF('Names Schedule'!$67:$67,$B54))</f>
        <v>0</v>
      </c>
      <c r="AV54" s="124">
        <f>IF($A54="","",COUNTIF('Names Schedule'!$72:$72,$B54))</f>
        <v>0</v>
      </c>
      <c r="AW54" s="125">
        <f>IF($A54="","",COUNTIF('Names Schedule'!$73:$73,$B54))</f>
        <v>0</v>
      </c>
      <c r="AX54" s="125">
        <f>IF($A54="","",COUNTIF('Names Schedule'!$75:$75,$B54))</f>
        <v>0</v>
      </c>
      <c r="AY54" s="125">
        <f>IF($A54="","",COUNTIF('Names Schedule'!$76:$76,$B54))</f>
        <v>0</v>
      </c>
      <c r="AZ54" s="125">
        <f>IF($A54="","",COUNTIF('Names Schedule'!$77:$77,$B54))</f>
        <v>0</v>
      </c>
      <c r="BA54" s="125">
        <f>IF($A54="","",COUNTIF('Names Schedule'!$79:$79,$B54))</f>
        <v>0</v>
      </c>
      <c r="BB54" s="125">
        <f>IF($A54="","",COUNTIF('Names Schedule'!$80:$80,$B54))</f>
        <v>0</v>
      </c>
      <c r="BC54" s="115">
        <f t="shared" si="1"/>
        <v>25</v>
      </c>
      <c r="BD54" s="115">
        <f t="shared" si="5"/>
        <v>4</v>
      </c>
      <c r="BE54" s="119" t="str">
        <f t="shared" si="6"/>
        <v>Session 4 - 1:45pm- 3.15pm</v>
      </c>
      <c r="BF54" s="126">
        <f>IF($A54="","",COUNTIF('Names Schedule'!C$7:C$117,$B54))</f>
        <v>0</v>
      </c>
      <c r="BG54" s="126">
        <f>IF($A54="","",COUNTIF('Names Schedule'!D$7:D$117,$B54))</f>
        <v>0</v>
      </c>
      <c r="BH54" s="126">
        <f>IF($A54="","",COUNTIF('Names Schedule'!E$7:E$117,$B54))</f>
        <v>0</v>
      </c>
      <c r="BI54" s="126">
        <f>IF($A54="","",COUNTIF('Names Schedule'!F$7:F$117,$B54))</f>
        <v>1</v>
      </c>
      <c r="BJ54" s="126">
        <f>IF($A54="","",COUNTIF('Names Schedule'!G$7:G$117,$B54))</f>
        <v>0</v>
      </c>
      <c r="BK54" s="126">
        <f>IF($A54="","",COUNTIF('Names Schedule'!H$7:H$117,$B54))</f>
        <v>0</v>
      </c>
      <c r="BL54" s="133">
        <f t="shared" si="7"/>
        <v>4</v>
      </c>
    </row>
    <row r="55" spans="1:64" ht="12" customHeight="1">
      <c r="A55" s="115" t="str">
        <f>Matches!A54</f>
        <v/>
      </c>
      <c r="B55" s="115" t="str">
        <f>IF(A55="","",CONCATENATE(VLOOKUP(Matches!B54,'Group Check'!$B:$D,2,FALSE)," v ",VLOOKUP(Matches!D54,'Group Check'!$B:$D,2,FALSE)," in Group ",VLOOKUP(Matches!B54,'Group Check'!$B:$E,4,FALSE)))</f>
        <v/>
      </c>
      <c r="C55" s="115" t="str">
        <f t="shared" si="2"/>
        <v/>
      </c>
      <c r="D55" s="118" t="str">
        <f t="shared" si="3"/>
        <v/>
      </c>
      <c r="E55" s="119" t="str">
        <f t="shared" si="0"/>
        <v/>
      </c>
      <c r="F55" s="116" t="str">
        <f t="shared" si="4"/>
        <v/>
      </c>
      <c r="G55" s="126" t="str">
        <f>IF($A55="","",SUM(COUNTIF('Names Schedule'!$C$7:$H$7,$B55),COUNTIF('Names Schedule'!$C$8:$H$8,$B55),COUNTIF('Names Schedule'!$C$10:$H$10,$B55),COUNTIF('Names Schedule'!$C$11:$H$11,$B55),COUNTIF('Names Schedule'!$C$12:$H$12,$B55),COUNTIF('Names Schedule'!$C$14:$H$14,$B55),COUNTIF('Names Schedule'!$C$15:$H$15,$B55)))</f>
        <v/>
      </c>
      <c r="H55" s="126" t="str">
        <f>IF($A55="","",SUM(COUNTIF('Names Schedule'!$C$20:$H$20,$B55),COUNTIF('Names Schedule'!$C$21:$H$21,$B55),COUNTIF('Names Schedule'!$C$23:$H$23,$B55),COUNTIF('Names Schedule'!$C$24:$H$24,$B55),COUNTIF('Names Schedule'!$C$25:$H$25,$B55),COUNTIF('Names Schedule'!$C$27:$H$27,$B55),COUNTIF('Names Schedule'!$C$28:$H$28,$B55)))</f>
        <v/>
      </c>
      <c r="I55" s="126" t="str">
        <f>IF($A55="","",SUM(COUNTIF('Names Schedule'!$C$33:$H$33,$B55),COUNTIF('Names Schedule'!$C$34:$H$34,$B55),COUNTIF('Names Schedule'!$C$36:$H$36,$B55),COUNTIF('Names Schedule'!$C$37:$H$37,$B55),COUNTIF('Names Schedule'!$C$38:$H$38,$B55),COUNTIF('Names Schedule'!$C$40:$H$40,$B55),COUNTIF('Names Schedule'!$C$41:$H$41,$B55)))</f>
        <v/>
      </c>
      <c r="J55" s="126" t="str">
        <f>IF($A55="","",SUM(COUNTIF('Names Schedule'!$C$46:$H$46,$B55),COUNTIF('Names Schedule'!$C$47:$H$47,$B55),COUNTIF('Names Schedule'!$C$49:$H$49,$B55),COUNTIF('Names Schedule'!$C$50:$H$50,$B55),COUNTIF('Names Schedule'!$C$51:$H$51,$B55),COUNTIF('Names Schedule'!$C$53:$H$53,$B55),COUNTIF('Names Schedule'!$C$54:$H$54,$B55)))</f>
        <v/>
      </c>
      <c r="K55" s="126" t="str">
        <f>IF($A55="","",SUM(COUNTIF('Names Schedule'!$C$59:$H$59,$B55),COUNTIF('Names Schedule'!$C$60:$H$60,$B55),COUNTIF('Names Schedule'!$C$62:$H$62,$B55),COUNTIF('Names Schedule'!$C$63:$H$63,$B55),COUNTIF('Names Schedule'!$C$64:$H$64,$B55),COUNTIF('Names Schedule'!$C$66:$H$66,$B55),COUNTIF('Names Schedule'!$C$67:$H$67,$B55)))</f>
        <v/>
      </c>
      <c r="L55" s="126" t="str">
        <f>IF($A55="","",SUM(COUNTIF('Names Schedule'!$C$72:$H$72,$B55),COUNTIF('Names Schedule'!$C$73:$H$73,$B55),COUNTIF('Names Schedule'!$C$75:$H$75,$B55),COUNTIF('Names Schedule'!$C$76:$H$76,$B55),COUNTIF('Names Schedule'!$C$77:$H$77,$B55),COUNTIF('Names Schedule'!$C$79:$H$79,$B55),COUNTIF('Names Schedule'!$C$80:$H$80,$B55)))</f>
        <v/>
      </c>
      <c r="M55" s="124" t="str">
        <f>IF($A55="","",COUNTIF('Names Schedule'!$7:$7,$B55))</f>
        <v/>
      </c>
      <c r="N55" s="125" t="str">
        <f>IF($A55="","",COUNTIF('Names Schedule'!$8:$8,$B55))</f>
        <v/>
      </c>
      <c r="O55" s="125" t="str">
        <f>IF($A55="","",COUNTIF('Names Schedule'!$10:$10,$B55))</f>
        <v/>
      </c>
      <c r="P55" s="125" t="str">
        <f>IF($A55="","",COUNTIF('Names Schedule'!$11:$11,$B55))</f>
        <v/>
      </c>
      <c r="Q55" s="125" t="str">
        <f>IF($A55="","",COUNTIF('Names Schedule'!$12:$12,$B55))</f>
        <v/>
      </c>
      <c r="R55" s="125" t="str">
        <f>IF($A55="","",COUNTIF('Names Schedule'!$14:$14,$B55))</f>
        <v/>
      </c>
      <c r="S55" s="125" t="str">
        <f>IF($A55="","",COUNTIF('Names Schedule'!$15:$15,$B55))</f>
        <v/>
      </c>
      <c r="T55" s="124" t="str">
        <f>IF($A55="","",COUNTIF('Names Schedule'!$20:$20,$B55))</f>
        <v/>
      </c>
      <c r="U55" s="125" t="str">
        <f>IF($A55="","",COUNTIF('Names Schedule'!$21:$21,$B55))</f>
        <v/>
      </c>
      <c r="V55" s="125" t="str">
        <f>IF($A55="","",COUNTIF('Names Schedule'!$23:$23,$B55))</f>
        <v/>
      </c>
      <c r="W55" s="125" t="str">
        <f>IF($A55="","",COUNTIF('Names Schedule'!$24:$24,$B55))</f>
        <v/>
      </c>
      <c r="X55" s="125" t="str">
        <f>IF($A55="","",COUNTIF('Names Schedule'!$25:$25,$B55))</f>
        <v/>
      </c>
      <c r="Y55" s="125" t="str">
        <f>IF($A55="","",COUNTIF('Names Schedule'!$27:$27,$B55))</f>
        <v/>
      </c>
      <c r="Z55" s="125" t="str">
        <f>IF($A55="","",COUNTIF('Names Schedule'!$28:$28,$B55))</f>
        <v/>
      </c>
      <c r="AA55" s="124" t="str">
        <f>IF($A55="","",COUNTIF('Names Schedule'!$33:$33,$B55))</f>
        <v/>
      </c>
      <c r="AB55" s="125" t="str">
        <f>IF($A55="","",COUNTIF('Names Schedule'!$34:$34,$B55))</f>
        <v/>
      </c>
      <c r="AC55" s="125" t="str">
        <f>IF($A55="","",COUNTIF('Names Schedule'!$36:$36,$B55))</f>
        <v/>
      </c>
      <c r="AD55" s="125" t="str">
        <f>IF($A55="","",COUNTIF('Names Schedule'!$37:$37,$B55))</f>
        <v/>
      </c>
      <c r="AE55" s="125" t="str">
        <f>IF($A55="","",COUNTIF('Names Schedule'!$38:$38,$B55))</f>
        <v/>
      </c>
      <c r="AF55" s="125" t="str">
        <f>IF($A55="","",COUNTIF('Names Schedule'!$40:$40,$B55))</f>
        <v/>
      </c>
      <c r="AG55" s="125" t="str">
        <f>IF($A55="","",COUNTIF('Names Schedule'!$41:$41,$B55))</f>
        <v/>
      </c>
      <c r="AH55" s="124" t="str">
        <f>IF($A55="","",COUNTIF('Names Schedule'!$46:$46,$B55))</f>
        <v/>
      </c>
      <c r="AI55" s="125" t="str">
        <f>IF($A55="","",COUNTIF('Names Schedule'!$47:$47,$B55))</f>
        <v/>
      </c>
      <c r="AJ55" s="125" t="str">
        <f>IF($A55="","",COUNTIF('Names Schedule'!$49:$49,$B55))</f>
        <v/>
      </c>
      <c r="AK55" s="125" t="str">
        <f>IF($A55="","",COUNTIF('Names Schedule'!$50:$50,$B55))</f>
        <v/>
      </c>
      <c r="AL55" s="125" t="str">
        <f>IF($A55="","",COUNTIF('Names Schedule'!$51:$51,$B55))</f>
        <v/>
      </c>
      <c r="AM55" s="125" t="str">
        <f>IF($A55="","",COUNTIF('Names Schedule'!$53:$53,$B55))</f>
        <v/>
      </c>
      <c r="AN55" s="125" t="str">
        <f>IF($A55="","",COUNTIF('Names Schedule'!$54:$54,$B55))</f>
        <v/>
      </c>
      <c r="AO55" s="124" t="str">
        <f>IF($A55="","",COUNTIF('Names Schedule'!$59:$59,$B55))</f>
        <v/>
      </c>
      <c r="AP55" s="125" t="str">
        <f>IF($A55="","",COUNTIF('Names Schedule'!$60:$60,$B55))</f>
        <v/>
      </c>
      <c r="AQ55" s="125" t="str">
        <f>IF($A55="","",COUNTIF('Names Schedule'!$62:$62,$B55))</f>
        <v/>
      </c>
      <c r="AR55" s="125" t="str">
        <f>IF($A55="","",COUNTIF('Names Schedule'!$63:$63,$B55))</f>
        <v/>
      </c>
      <c r="AS55" s="125" t="str">
        <f>IF($A55="","",COUNTIF('Names Schedule'!$64:$64,$B55))</f>
        <v/>
      </c>
      <c r="AT55" s="125" t="str">
        <f>IF($A55="","",COUNTIF('Names Schedule'!$66:$66,$B55))</f>
        <v/>
      </c>
      <c r="AU55" s="125" t="str">
        <f>IF($A55="","",COUNTIF('Names Schedule'!$67:$67,$B55))</f>
        <v/>
      </c>
      <c r="AV55" s="124" t="str">
        <f>IF($A55="","",COUNTIF('Names Schedule'!$72:$72,$B55))</f>
        <v/>
      </c>
      <c r="AW55" s="125" t="str">
        <f>IF($A55="","",COUNTIF('Names Schedule'!$73:$73,$B55))</f>
        <v/>
      </c>
      <c r="AX55" s="125" t="str">
        <f>IF($A55="","",COUNTIF('Names Schedule'!$75:$75,$B55))</f>
        <v/>
      </c>
      <c r="AY55" s="125" t="str">
        <f>IF($A55="","",COUNTIF('Names Schedule'!$76:$76,$B55))</f>
        <v/>
      </c>
      <c r="AZ55" s="125" t="str">
        <f>IF($A55="","",COUNTIF('Names Schedule'!$77:$77,$B55))</f>
        <v/>
      </c>
      <c r="BA55" s="125" t="str">
        <f>IF($A55="","",COUNTIF('Names Schedule'!$79:$79,$B55))</f>
        <v/>
      </c>
      <c r="BB55" s="125" t="str">
        <f>IF($A55="","",COUNTIF('Names Schedule'!$80:$80,$B55))</f>
        <v/>
      </c>
      <c r="BC55" s="115" t="str">
        <f t="shared" si="1"/>
        <v/>
      </c>
      <c r="BD55" s="115" t="str">
        <f t="shared" si="5"/>
        <v/>
      </c>
      <c r="BE55" s="119" t="str">
        <f t="shared" si="6"/>
        <v/>
      </c>
      <c r="BF55" s="126" t="str">
        <f>IF($A55="","",COUNTIF('Names Schedule'!C$7:C$117,$B55))</f>
        <v/>
      </c>
      <c r="BG55" s="126" t="str">
        <f>IF($A55="","",COUNTIF('Names Schedule'!D$7:D$117,$B55))</f>
        <v/>
      </c>
      <c r="BH55" s="126" t="str">
        <f>IF($A55="","",COUNTIF('Names Schedule'!E$7:E$117,$B55))</f>
        <v/>
      </c>
      <c r="BI55" s="126" t="str">
        <f>IF($A55="","",COUNTIF('Names Schedule'!F$7:F$117,$B55))</f>
        <v/>
      </c>
      <c r="BJ55" s="126" t="str">
        <f>IF($A55="","",COUNTIF('Names Schedule'!G$7:G$117,$B55))</f>
        <v/>
      </c>
      <c r="BK55" s="126" t="str">
        <f>IF($A55="","",COUNTIF('Names Schedule'!H$7:H$117,$B55))</f>
        <v/>
      </c>
      <c r="BL55" s="133" t="str">
        <f t="shared" si="7"/>
        <v/>
      </c>
    </row>
    <row r="56" spans="1:64" ht="12" customHeight="1">
      <c r="A56" s="115" t="str">
        <f>Matches!A55</f>
        <v>GROUP MS 3 / 10</v>
      </c>
      <c r="B56" s="115" t="str">
        <f>IF(A56="","",CONCATENATE(VLOOKUP(Matches!B55,'Group Check'!$B:$D,2,FALSE)," v ",VLOOKUP(Matches!D55,'Group Check'!$B:$D,2,FALSE)," in Group ",VLOOKUP(Matches!B55,'Group Check'!$B:$E,4,FALSE)))</f>
        <v>Carel Aaron Olivier (Namibia) v Michael Stepney (Scotland) in Group MS 3</v>
      </c>
      <c r="C56" s="115" t="str">
        <f t="shared" si="2"/>
        <v/>
      </c>
      <c r="D56" s="118" t="str">
        <f t="shared" si="3"/>
        <v>Monday 22nd April 2024</v>
      </c>
      <c r="E56" s="119" t="str">
        <f t="shared" si="0"/>
        <v>Session 6 - 4:45pm - 6.15pm</v>
      </c>
      <c r="F56" s="116">
        <f t="shared" si="4"/>
        <v>1</v>
      </c>
      <c r="G56" s="126">
        <f>IF($A56="","",SUM(COUNTIF('Names Schedule'!$C$7:$H$7,$B56),COUNTIF('Names Schedule'!$C$8:$H$8,$B56),COUNTIF('Names Schedule'!$C$10:$H$10,$B56),COUNTIF('Names Schedule'!$C$11:$H$11,$B56),COUNTIF('Names Schedule'!$C$12:$H$12,$B56),COUNTIF('Names Schedule'!$C$14:$H$14,$B56),COUNTIF('Names Schedule'!$C$15:$H$15,$B56)))</f>
        <v>0</v>
      </c>
      <c r="H56" s="126">
        <f>IF($A56="","",SUM(COUNTIF('Names Schedule'!$C$20:$H$20,$B56),COUNTIF('Names Schedule'!$C$21:$H$21,$B56),COUNTIF('Names Schedule'!$C$23:$H$23,$B56),COUNTIF('Names Schedule'!$C$24:$H$24,$B56),COUNTIF('Names Schedule'!$C$25:$H$25,$B56),COUNTIF('Names Schedule'!$C$27:$H$27,$B56),COUNTIF('Names Schedule'!$C$28:$H$28,$B56)))</f>
        <v>1</v>
      </c>
      <c r="I56" s="126">
        <f>IF($A56="","",SUM(COUNTIF('Names Schedule'!$C$33:$H$33,$B56),COUNTIF('Names Schedule'!$C$34:$H$34,$B56),COUNTIF('Names Schedule'!$C$36:$H$36,$B56),COUNTIF('Names Schedule'!$C$37:$H$37,$B56),COUNTIF('Names Schedule'!$C$38:$H$38,$B56),COUNTIF('Names Schedule'!$C$40:$H$40,$B56),COUNTIF('Names Schedule'!$C$41:$H$41,$B56)))</f>
        <v>0</v>
      </c>
      <c r="J56" s="126">
        <f>IF($A56="","",SUM(COUNTIF('Names Schedule'!$C$46:$H$46,$B56),COUNTIF('Names Schedule'!$C$47:$H$47,$B56),COUNTIF('Names Schedule'!$C$49:$H$49,$B56),COUNTIF('Names Schedule'!$C$50:$H$50,$B56),COUNTIF('Names Schedule'!$C$51:$H$51,$B56),COUNTIF('Names Schedule'!$C$53:$H$53,$B56),COUNTIF('Names Schedule'!$C$54:$H$54,$B56)))</f>
        <v>0</v>
      </c>
      <c r="K56" s="126">
        <f>IF($A56="","",SUM(COUNTIF('Names Schedule'!$C$59:$H$59,$B56),COUNTIF('Names Schedule'!$C$60:$H$60,$B56),COUNTIF('Names Schedule'!$C$62:$H$62,$B56),COUNTIF('Names Schedule'!$C$63:$H$63,$B56),COUNTIF('Names Schedule'!$C$64:$H$64,$B56),COUNTIF('Names Schedule'!$C$66:$H$66,$B56),COUNTIF('Names Schedule'!$C$67:$H$67,$B56)))</f>
        <v>0</v>
      </c>
      <c r="L56" s="126">
        <f>IF($A56="","",SUM(COUNTIF('Names Schedule'!$C$72:$H$72,$B56),COUNTIF('Names Schedule'!$C$73:$H$73,$B56),COUNTIF('Names Schedule'!$C$75:$H$75,$B56),COUNTIF('Names Schedule'!$C$76:$H$76,$B56),COUNTIF('Names Schedule'!$C$77:$H$77,$B56),COUNTIF('Names Schedule'!$C$79:$H$79,$B56),COUNTIF('Names Schedule'!$C$80:$H$80,$B56)))</f>
        <v>0</v>
      </c>
      <c r="M56" s="124">
        <f>IF($A56="","",COUNTIF('Names Schedule'!$7:$7,$B56))</f>
        <v>0</v>
      </c>
      <c r="N56" s="125">
        <f>IF($A56="","",COUNTIF('Names Schedule'!$8:$8,$B56))</f>
        <v>0</v>
      </c>
      <c r="O56" s="125">
        <f>IF($A56="","",COUNTIF('Names Schedule'!$10:$10,$B56))</f>
        <v>0</v>
      </c>
      <c r="P56" s="125">
        <f>IF($A56="","",COUNTIF('Names Schedule'!$11:$11,$B56))</f>
        <v>0</v>
      </c>
      <c r="Q56" s="125">
        <f>IF($A56="","",COUNTIF('Names Schedule'!$12:$12,$B56))</f>
        <v>0</v>
      </c>
      <c r="R56" s="125">
        <f>IF($A56="","",COUNTIF('Names Schedule'!$14:$14,$B56))</f>
        <v>0</v>
      </c>
      <c r="S56" s="125">
        <f>IF($A56="","",COUNTIF('Names Schedule'!$15:$15,$B56))</f>
        <v>0</v>
      </c>
      <c r="T56" s="124">
        <f>IF($A56="","",COUNTIF('Names Schedule'!$20:$20,$B56))</f>
        <v>0</v>
      </c>
      <c r="U56" s="125">
        <f>IF($A56="","",COUNTIF('Names Schedule'!$21:$21,$B56))</f>
        <v>0</v>
      </c>
      <c r="V56" s="125">
        <f>IF($A56="","",COUNTIF('Names Schedule'!$23:$23,$B56))</f>
        <v>0</v>
      </c>
      <c r="W56" s="125">
        <f>IF($A56="","",COUNTIF('Names Schedule'!$24:$24,$B56))</f>
        <v>0</v>
      </c>
      <c r="X56" s="125">
        <f>IF($A56="","",COUNTIF('Names Schedule'!$25:$25,$B56))</f>
        <v>0</v>
      </c>
      <c r="Y56" s="125">
        <f>IF($A56="","",COUNTIF('Names Schedule'!$27:$27,$B56))</f>
        <v>1</v>
      </c>
      <c r="Z56" s="125">
        <f>IF($A56="","",COUNTIF('Names Schedule'!$28:$28,$B56))</f>
        <v>0</v>
      </c>
      <c r="AA56" s="124">
        <f>IF($A56="","",COUNTIF('Names Schedule'!$33:$33,$B56))</f>
        <v>0</v>
      </c>
      <c r="AB56" s="125">
        <f>IF($A56="","",COUNTIF('Names Schedule'!$34:$34,$B56))</f>
        <v>0</v>
      </c>
      <c r="AC56" s="125">
        <f>IF($A56="","",COUNTIF('Names Schedule'!$36:$36,$B56))</f>
        <v>0</v>
      </c>
      <c r="AD56" s="125">
        <f>IF($A56="","",COUNTIF('Names Schedule'!$37:$37,$B56))</f>
        <v>0</v>
      </c>
      <c r="AE56" s="125">
        <f>IF($A56="","",COUNTIF('Names Schedule'!$38:$38,$B56))</f>
        <v>0</v>
      </c>
      <c r="AF56" s="125">
        <f>IF($A56="","",COUNTIF('Names Schedule'!$40:$40,$B56))</f>
        <v>0</v>
      </c>
      <c r="AG56" s="125">
        <f>IF($A56="","",COUNTIF('Names Schedule'!$41:$41,$B56))</f>
        <v>0</v>
      </c>
      <c r="AH56" s="124">
        <f>IF($A56="","",COUNTIF('Names Schedule'!$46:$46,$B56))</f>
        <v>0</v>
      </c>
      <c r="AI56" s="125">
        <f>IF($A56="","",COUNTIF('Names Schedule'!$47:$47,$B56))</f>
        <v>0</v>
      </c>
      <c r="AJ56" s="125">
        <f>IF($A56="","",COUNTIF('Names Schedule'!$49:$49,$B56))</f>
        <v>0</v>
      </c>
      <c r="AK56" s="125">
        <f>IF($A56="","",COUNTIF('Names Schedule'!$50:$50,$B56))</f>
        <v>0</v>
      </c>
      <c r="AL56" s="125">
        <f>IF($A56="","",COUNTIF('Names Schedule'!$51:$51,$B56))</f>
        <v>0</v>
      </c>
      <c r="AM56" s="125">
        <f>IF($A56="","",COUNTIF('Names Schedule'!$53:$53,$B56))</f>
        <v>0</v>
      </c>
      <c r="AN56" s="125">
        <f>IF($A56="","",COUNTIF('Names Schedule'!$54:$54,$B56))</f>
        <v>0</v>
      </c>
      <c r="AO56" s="124">
        <f>IF($A56="","",COUNTIF('Names Schedule'!$59:$59,$B56))</f>
        <v>0</v>
      </c>
      <c r="AP56" s="125">
        <f>IF($A56="","",COUNTIF('Names Schedule'!$60:$60,$B56))</f>
        <v>0</v>
      </c>
      <c r="AQ56" s="125">
        <f>IF($A56="","",COUNTIF('Names Schedule'!$62:$62,$B56))</f>
        <v>0</v>
      </c>
      <c r="AR56" s="125">
        <f>IF($A56="","",COUNTIF('Names Schedule'!$63:$63,$B56))</f>
        <v>0</v>
      </c>
      <c r="AS56" s="125">
        <f>IF($A56="","",COUNTIF('Names Schedule'!$64:$64,$B56))</f>
        <v>0</v>
      </c>
      <c r="AT56" s="125">
        <f>IF($A56="","",COUNTIF('Names Schedule'!$66:$66,$B56))</f>
        <v>0</v>
      </c>
      <c r="AU56" s="125">
        <f>IF($A56="","",COUNTIF('Names Schedule'!$67:$67,$B56))</f>
        <v>0</v>
      </c>
      <c r="AV56" s="124">
        <f>IF($A56="","",COUNTIF('Names Schedule'!$72:$72,$B56))</f>
        <v>0</v>
      </c>
      <c r="AW56" s="125">
        <f>IF($A56="","",COUNTIF('Names Schedule'!$73:$73,$B56))</f>
        <v>0</v>
      </c>
      <c r="AX56" s="125">
        <f>IF($A56="","",COUNTIF('Names Schedule'!$75:$75,$B56))</f>
        <v>0</v>
      </c>
      <c r="AY56" s="125">
        <f>IF($A56="","",COUNTIF('Names Schedule'!$76:$76,$B56))</f>
        <v>0</v>
      </c>
      <c r="AZ56" s="125">
        <f>IF($A56="","",COUNTIF('Names Schedule'!$77:$77,$B56))</f>
        <v>0</v>
      </c>
      <c r="BA56" s="125">
        <f>IF($A56="","",COUNTIF('Names Schedule'!$79:$79,$B56))</f>
        <v>0</v>
      </c>
      <c r="BB56" s="125">
        <f>IF($A56="","",COUNTIF('Names Schedule'!$80:$80,$B56))</f>
        <v>0</v>
      </c>
      <c r="BC56" s="115">
        <f t="shared" si="1"/>
        <v>13</v>
      </c>
      <c r="BD56" s="115">
        <f t="shared" si="5"/>
        <v>6</v>
      </c>
      <c r="BE56" s="119" t="str">
        <f t="shared" si="6"/>
        <v>Session 6 - 4:45pm - 6.15pm</v>
      </c>
      <c r="BF56" s="126">
        <f>IF($A56="","",COUNTIF('Names Schedule'!C$7:C$117,$B56))</f>
        <v>1</v>
      </c>
      <c r="BG56" s="126">
        <f>IF($A56="","",COUNTIF('Names Schedule'!D$7:D$117,$B56))</f>
        <v>0</v>
      </c>
      <c r="BH56" s="126">
        <f>IF($A56="","",COUNTIF('Names Schedule'!E$7:E$117,$B56))</f>
        <v>0</v>
      </c>
      <c r="BI56" s="126">
        <f>IF($A56="","",COUNTIF('Names Schedule'!F$7:F$117,$B56))</f>
        <v>0</v>
      </c>
      <c r="BJ56" s="126">
        <f>IF($A56="","",COUNTIF('Names Schedule'!G$7:G$117,$B56))</f>
        <v>0</v>
      </c>
      <c r="BK56" s="126">
        <f>IF($A56="","",COUNTIF('Names Schedule'!H$7:H$117,$B56))</f>
        <v>0</v>
      </c>
      <c r="BL56" s="133">
        <f t="shared" si="7"/>
        <v>1</v>
      </c>
    </row>
    <row r="57" spans="1:64" ht="12" customHeight="1">
      <c r="A57" s="115" t="str">
        <f>Matches!A56</f>
        <v>GROUP MS 3 / 11</v>
      </c>
      <c r="B57" s="115" t="str">
        <f>IF(A57="","",CONCATENATE(VLOOKUP(Matches!B56,'Group Check'!$B:$D,2,FALSE)," v ",VLOOKUP(Matches!D56,'Group Check'!$B:$D,2,FALSE)," in Group ",VLOOKUP(Matches!B56,'Group Check'!$B:$E,4,FALSE)))</f>
        <v>Michael Stepney (Scotland) v Lars Olov Backgren (Sweden ) in Group MS 3</v>
      </c>
      <c r="C57" s="115" t="str">
        <f t="shared" si="2"/>
        <v/>
      </c>
      <c r="D57" s="118" t="str">
        <f t="shared" si="3"/>
        <v>Wednesday 24th April 2024</v>
      </c>
      <c r="E57" s="119" t="str">
        <f t="shared" si="0"/>
        <v>Session  - 3.15pm - 4:45pm</v>
      </c>
      <c r="F57" s="116">
        <f t="shared" si="4"/>
        <v>6</v>
      </c>
      <c r="G57" s="126">
        <f>IF($A57="","",SUM(COUNTIF('Names Schedule'!$C$7:$H$7,$B57),COUNTIF('Names Schedule'!$C$8:$H$8,$B57),COUNTIF('Names Schedule'!$C$10:$H$10,$B57),COUNTIF('Names Schedule'!$C$11:$H$11,$B57),COUNTIF('Names Schedule'!$C$12:$H$12,$B57),COUNTIF('Names Schedule'!$C$14:$H$14,$B57),COUNTIF('Names Schedule'!$C$15:$H$15,$B57)))</f>
        <v>0</v>
      </c>
      <c r="H57" s="126">
        <f>IF($A57="","",SUM(COUNTIF('Names Schedule'!$C$20:$H$20,$B57),COUNTIF('Names Schedule'!$C$21:$H$21,$B57),COUNTIF('Names Schedule'!$C$23:$H$23,$B57),COUNTIF('Names Schedule'!$C$24:$H$24,$B57),COUNTIF('Names Schedule'!$C$25:$H$25,$B57),COUNTIF('Names Schedule'!$C$27:$H$27,$B57),COUNTIF('Names Schedule'!$C$28:$H$28,$B57)))</f>
        <v>0</v>
      </c>
      <c r="I57" s="126">
        <f>IF($A57="","",SUM(COUNTIF('Names Schedule'!$C$33:$H$33,$B57),COUNTIF('Names Schedule'!$C$34:$H$34,$B57),COUNTIF('Names Schedule'!$C$36:$H$36,$B57),COUNTIF('Names Schedule'!$C$37:$H$37,$B57),COUNTIF('Names Schedule'!$C$38:$H$38,$B57),COUNTIF('Names Schedule'!$C$40:$H$40,$B57),COUNTIF('Names Schedule'!$C$41:$H$41,$B57)))</f>
        <v>0</v>
      </c>
      <c r="J57" s="126">
        <f>IF($A57="","",SUM(COUNTIF('Names Schedule'!$C$46:$H$46,$B57),COUNTIF('Names Schedule'!$C$47:$H$47,$B57),COUNTIF('Names Schedule'!$C$49:$H$49,$B57),COUNTIF('Names Schedule'!$C$50:$H$50,$B57),COUNTIF('Names Schedule'!$C$51:$H$51,$B57),COUNTIF('Names Schedule'!$C$53:$H$53,$B57),COUNTIF('Names Schedule'!$C$54:$H$54,$B57)))</f>
        <v>1</v>
      </c>
      <c r="K57" s="126">
        <f>IF($A57="","",SUM(COUNTIF('Names Schedule'!$C$59:$H$59,$B57),COUNTIF('Names Schedule'!$C$60:$H$60,$B57),COUNTIF('Names Schedule'!$C$62:$H$62,$B57),COUNTIF('Names Schedule'!$C$63:$H$63,$B57),COUNTIF('Names Schedule'!$C$64:$H$64,$B57),COUNTIF('Names Schedule'!$C$66:$H$66,$B57),COUNTIF('Names Schedule'!$C$67:$H$67,$B57)))</f>
        <v>0</v>
      </c>
      <c r="L57" s="126">
        <f>IF($A57="","",SUM(COUNTIF('Names Schedule'!$C$72:$H$72,$B57),COUNTIF('Names Schedule'!$C$73:$H$73,$B57),COUNTIF('Names Schedule'!$C$75:$H$75,$B57),COUNTIF('Names Schedule'!$C$76:$H$76,$B57),COUNTIF('Names Schedule'!$C$77:$H$77,$B57),COUNTIF('Names Schedule'!$C$79:$H$79,$B57),COUNTIF('Names Schedule'!$C$80:$H$80,$B57)))</f>
        <v>0</v>
      </c>
      <c r="M57" s="124">
        <f>IF($A57="","",COUNTIF('Names Schedule'!$7:$7,$B57))</f>
        <v>0</v>
      </c>
      <c r="N57" s="125">
        <f>IF($A57="","",COUNTIF('Names Schedule'!$8:$8,$B57))</f>
        <v>0</v>
      </c>
      <c r="O57" s="125">
        <f>IF($A57="","",COUNTIF('Names Schedule'!$10:$10,$B57))</f>
        <v>0</v>
      </c>
      <c r="P57" s="125">
        <f>IF($A57="","",COUNTIF('Names Schedule'!$11:$11,$B57))</f>
        <v>0</v>
      </c>
      <c r="Q57" s="125">
        <f>IF($A57="","",COUNTIF('Names Schedule'!$12:$12,$B57))</f>
        <v>0</v>
      </c>
      <c r="R57" s="125">
        <f>IF($A57="","",COUNTIF('Names Schedule'!$14:$14,$B57))</f>
        <v>0</v>
      </c>
      <c r="S57" s="125">
        <f>IF($A57="","",COUNTIF('Names Schedule'!$15:$15,$B57))</f>
        <v>0</v>
      </c>
      <c r="T57" s="124">
        <f>IF($A57="","",COUNTIF('Names Schedule'!$20:$20,$B57))</f>
        <v>0</v>
      </c>
      <c r="U57" s="125">
        <f>IF($A57="","",COUNTIF('Names Schedule'!$21:$21,$B57))</f>
        <v>0</v>
      </c>
      <c r="V57" s="125">
        <f>IF($A57="","",COUNTIF('Names Schedule'!$23:$23,$B57))</f>
        <v>0</v>
      </c>
      <c r="W57" s="125">
        <f>IF($A57="","",COUNTIF('Names Schedule'!$24:$24,$B57))</f>
        <v>0</v>
      </c>
      <c r="X57" s="125">
        <f>IF($A57="","",COUNTIF('Names Schedule'!$25:$25,$B57))</f>
        <v>0</v>
      </c>
      <c r="Y57" s="125">
        <f>IF($A57="","",COUNTIF('Names Schedule'!$27:$27,$B57))</f>
        <v>0</v>
      </c>
      <c r="Z57" s="125">
        <f>IF($A57="","",COUNTIF('Names Schedule'!$28:$28,$B57))</f>
        <v>0</v>
      </c>
      <c r="AA57" s="124">
        <f>IF($A57="","",COUNTIF('Names Schedule'!$33:$33,$B57))</f>
        <v>0</v>
      </c>
      <c r="AB57" s="125">
        <f>IF($A57="","",COUNTIF('Names Schedule'!$34:$34,$B57))</f>
        <v>0</v>
      </c>
      <c r="AC57" s="125">
        <f>IF($A57="","",COUNTIF('Names Schedule'!$36:$36,$B57))</f>
        <v>0</v>
      </c>
      <c r="AD57" s="125">
        <f>IF($A57="","",COUNTIF('Names Schedule'!$37:$37,$B57))</f>
        <v>0</v>
      </c>
      <c r="AE57" s="125">
        <f>IF($A57="","",COUNTIF('Names Schedule'!$38:$38,$B57))</f>
        <v>0</v>
      </c>
      <c r="AF57" s="125">
        <f>IF($A57="","",COUNTIF('Names Schedule'!$40:$40,$B57))</f>
        <v>0</v>
      </c>
      <c r="AG57" s="125">
        <f>IF($A57="","",COUNTIF('Names Schedule'!$41:$41,$B57))</f>
        <v>0</v>
      </c>
      <c r="AH57" s="124">
        <f>IF($A57="","",COUNTIF('Names Schedule'!$46:$46,$B57))</f>
        <v>0</v>
      </c>
      <c r="AI57" s="125">
        <f>IF($A57="","",COUNTIF('Names Schedule'!$47:$47,$B57))</f>
        <v>0</v>
      </c>
      <c r="AJ57" s="125">
        <f>IF($A57="","",COUNTIF('Names Schedule'!$49:$49,$B57))</f>
        <v>0</v>
      </c>
      <c r="AK57" s="125">
        <f>IF($A57="","",COUNTIF('Names Schedule'!$50:$50,$B57))</f>
        <v>0</v>
      </c>
      <c r="AL57" s="125">
        <f>IF($A57="","",COUNTIF('Names Schedule'!$51:$51,$B57))</f>
        <v>1</v>
      </c>
      <c r="AM57" s="125">
        <f>IF($A57="","",COUNTIF('Names Schedule'!$53:$53,$B57))</f>
        <v>0</v>
      </c>
      <c r="AN57" s="125">
        <f>IF($A57="","",COUNTIF('Names Schedule'!$54:$54,$B57))</f>
        <v>0</v>
      </c>
      <c r="AO57" s="124">
        <f>IF($A57="","",COUNTIF('Names Schedule'!$59:$59,$B57))</f>
        <v>0</v>
      </c>
      <c r="AP57" s="125">
        <f>IF($A57="","",COUNTIF('Names Schedule'!$60:$60,$B57))</f>
        <v>0</v>
      </c>
      <c r="AQ57" s="125">
        <f>IF($A57="","",COUNTIF('Names Schedule'!$62:$62,$B57))</f>
        <v>0</v>
      </c>
      <c r="AR57" s="125">
        <f>IF($A57="","",COUNTIF('Names Schedule'!$63:$63,$B57))</f>
        <v>0</v>
      </c>
      <c r="AS57" s="125">
        <f>IF($A57="","",COUNTIF('Names Schedule'!$64:$64,$B57))</f>
        <v>0</v>
      </c>
      <c r="AT57" s="125">
        <f>IF($A57="","",COUNTIF('Names Schedule'!$66:$66,$B57))</f>
        <v>0</v>
      </c>
      <c r="AU57" s="125">
        <f>IF($A57="","",COUNTIF('Names Schedule'!$67:$67,$B57))</f>
        <v>0</v>
      </c>
      <c r="AV57" s="124">
        <f>IF($A57="","",COUNTIF('Names Schedule'!$72:$72,$B57))</f>
        <v>0</v>
      </c>
      <c r="AW57" s="125">
        <f>IF($A57="","",COUNTIF('Names Schedule'!$73:$73,$B57))</f>
        <v>0</v>
      </c>
      <c r="AX57" s="125">
        <f>IF($A57="","",COUNTIF('Names Schedule'!$75:$75,$B57))</f>
        <v>0</v>
      </c>
      <c r="AY57" s="125">
        <f>IF($A57="","",COUNTIF('Names Schedule'!$76:$76,$B57))</f>
        <v>0</v>
      </c>
      <c r="AZ57" s="125">
        <f>IF($A57="","",COUNTIF('Names Schedule'!$77:$77,$B57))</f>
        <v>0</v>
      </c>
      <c r="BA57" s="125">
        <f>IF($A57="","",COUNTIF('Names Schedule'!$79:$79,$B57))</f>
        <v>0</v>
      </c>
      <c r="BB57" s="125">
        <f>IF($A57="","",COUNTIF('Names Schedule'!$80:$80,$B57))</f>
        <v>0</v>
      </c>
      <c r="BC57" s="115">
        <f t="shared" si="1"/>
        <v>26</v>
      </c>
      <c r="BD57" s="115">
        <f t="shared" si="5"/>
        <v>5</v>
      </c>
      <c r="BE57" s="119" t="str">
        <f t="shared" si="6"/>
        <v>Session  - 3.15pm - 4:45pm</v>
      </c>
      <c r="BF57" s="126">
        <f>IF($A57="","",COUNTIF('Names Schedule'!C$7:C$117,$B57))</f>
        <v>0</v>
      </c>
      <c r="BG57" s="126">
        <f>IF($A57="","",COUNTIF('Names Schedule'!D$7:D$117,$B57))</f>
        <v>0</v>
      </c>
      <c r="BH57" s="126">
        <f>IF($A57="","",COUNTIF('Names Schedule'!E$7:E$117,$B57))</f>
        <v>0</v>
      </c>
      <c r="BI57" s="126">
        <f>IF($A57="","",COUNTIF('Names Schedule'!F$7:F$117,$B57))</f>
        <v>0</v>
      </c>
      <c r="BJ57" s="126">
        <f>IF($A57="","",COUNTIF('Names Schedule'!G$7:G$117,$B57))</f>
        <v>0</v>
      </c>
      <c r="BK57" s="126">
        <f>IF($A57="","",COUNTIF('Names Schedule'!H$7:H$117,$B57))</f>
        <v>1</v>
      </c>
      <c r="BL57" s="133">
        <f t="shared" si="7"/>
        <v>6</v>
      </c>
    </row>
    <row r="58" spans="1:64" ht="12" customHeight="1">
      <c r="A58" s="115" t="str">
        <f>Matches!A57</f>
        <v>GROUP MS 3 / 12</v>
      </c>
      <c r="B58" s="115" t="str">
        <f>IF(A58="","",CONCATENATE(VLOOKUP(Matches!B57,'Group Check'!$B:$D,2,FALSE)," v ",VLOOKUP(Matches!D57,'Group Check'!$B:$D,2,FALSE)," in Group ",VLOOKUP(Matches!B57,'Group Check'!$B:$E,4,FALSE)))</f>
        <v>Maxime Faure  (France) v Michael Stepney (Scotland) in Group MS 3</v>
      </c>
      <c r="C58" s="115" t="str">
        <f t="shared" si="2"/>
        <v/>
      </c>
      <c r="D58" s="118" t="str">
        <f t="shared" si="3"/>
        <v>Tuesday 23rd April 2024</v>
      </c>
      <c r="E58" s="119" t="str">
        <f t="shared" si="0"/>
        <v>Session 6 - 4:45pm - 6.15pm</v>
      </c>
      <c r="F58" s="116">
        <f t="shared" si="4"/>
        <v>2</v>
      </c>
      <c r="G58" s="126">
        <f>IF($A58="","",SUM(COUNTIF('Names Schedule'!$C$7:$H$7,$B58),COUNTIF('Names Schedule'!$C$8:$H$8,$B58),COUNTIF('Names Schedule'!$C$10:$H$10,$B58),COUNTIF('Names Schedule'!$C$11:$H$11,$B58),COUNTIF('Names Schedule'!$C$12:$H$12,$B58),COUNTIF('Names Schedule'!$C$14:$H$14,$B58),COUNTIF('Names Schedule'!$C$15:$H$15,$B58)))</f>
        <v>0</v>
      </c>
      <c r="H58" s="126">
        <f>IF($A58="","",SUM(COUNTIF('Names Schedule'!$C$20:$H$20,$B58),COUNTIF('Names Schedule'!$C$21:$H$21,$B58),COUNTIF('Names Schedule'!$C$23:$H$23,$B58),COUNTIF('Names Schedule'!$C$24:$H$24,$B58),COUNTIF('Names Schedule'!$C$25:$H$25,$B58),COUNTIF('Names Schedule'!$C$27:$H$27,$B58),COUNTIF('Names Schedule'!$C$28:$H$28,$B58)))</f>
        <v>0</v>
      </c>
      <c r="I58" s="126">
        <f>IF($A58="","",SUM(COUNTIF('Names Schedule'!$C$33:$H$33,$B58),COUNTIF('Names Schedule'!$C$34:$H$34,$B58),COUNTIF('Names Schedule'!$C$36:$H$36,$B58),COUNTIF('Names Schedule'!$C$37:$H$37,$B58),COUNTIF('Names Schedule'!$C$38:$H$38,$B58),COUNTIF('Names Schedule'!$C$40:$H$40,$B58),COUNTIF('Names Schedule'!$C$41:$H$41,$B58)))</f>
        <v>1</v>
      </c>
      <c r="J58" s="126">
        <f>IF($A58="","",SUM(COUNTIF('Names Schedule'!$C$46:$H$46,$B58),COUNTIF('Names Schedule'!$C$47:$H$47,$B58),COUNTIF('Names Schedule'!$C$49:$H$49,$B58),COUNTIF('Names Schedule'!$C$50:$H$50,$B58),COUNTIF('Names Schedule'!$C$51:$H$51,$B58),COUNTIF('Names Schedule'!$C$53:$H$53,$B58),COUNTIF('Names Schedule'!$C$54:$H$54,$B58)))</f>
        <v>0</v>
      </c>
      <c r="K58" s="126">
        <f>IF($A58="","",SUM(COUNTIF('Names Schedule'!$C$59:$H$59,$B58),COUNTIF('Names Schedule'!$C$60:$H$60,$B58),COUNTIF('Names Schedule'!$C$62:$H$62,$B58),COUNTIF('Names Schedule'!$C$63:$H$63,$B58),COUNTIF('Names Schedule'!$C$64:$H$64,$B58),COUNTIF('Names Schedule'!$C$66:$H$66,$B58),COUNTIF('Names Schedule'!$C$67:$H$67,$B58)))</f>
        <v>0</v>
      </c>
      <c r="L58" s="126">
        <f>IF($A58="","",SUM(COUNTIF('Names Schedule'!$C$72:$H$72,$B58),COUNTIF('Names Schedule'!$C$73:$H$73,$B58),COUNTIF('Names Schedule'!$C$75:$H$75,$B58),COUNTIF('Names Schedule'!$C$76:$H$76,$B58),COUNTIF('Names Schedule'!$C$77:$H$77,$B58),COUNTIF('Names Schedule'!$C$79:$H$79,$B58),COUNTIF('Names Schedule'!$C$80:$H$80,$B58)))</f>
        <v>0</v>
      </c>
      <c r="M58" s="124">
        <f>IF($A58="","",COUNTIF('Names Schedule'!$7:$7,$B58))</f>
        <v>0</v>
      </c>
      <c r="N58" s="125">
        <f>IF($A58="","",COUNTIF('Names Schedule'!$8:$8,$B58))</f>
        <v>0</v>
      </c>
      <c r="O58" s="125">
        <f>IF($A58="","",COUNTIF('Names Schedule'!$10:$10,$B58))</f>
        <v>0</v>
      </c>
      <c r="P58" s="125">
        <f>IF($A58="","",COUNTIF('Names Schedule'!$11:$11,$B58))</f>
        <v>0</v>
      </c>
      <c r="Q58" s="125">
        <f>IF($A58="","",COUNTIF('Names Schedule'!$12:$12,$B58))</f>
        <v>0</v>
      </c>
      <c r="R58" s="125">
        <f>IF($A58="","",COUNTIF('Names Schedule'!$14:$14,$B58))</f>
        <v>0</v>
      </c>
      <c r="S58" s="125">
        <f>IF($A58="","",COUNTIF('Names Schedule'!$15:$15,$B58))</f>
        <v>0</v>
      </c>
      <c r="T58" s="124">
        <f>IF($A58="","",COUNTIF('Names Schedule'!$20:$20,$B58))</f>
        <v>0</v>
      </c>
      <c r="U58" s="125">
        <f>IF($A58="","",COUNTIF('Names Schedule'!$21:$21,$B58))</f>
        <v>0</v>
      </c>
      <c r="V58" s="125">
        <f>IF($A58="","",COUNTIF('Names Schedule'!$23:$23,$B58))</f>
        <v>0</v>
      </c>
      <c r="W58" s="125">
        <f>IF($A58="","",COUNTIF('Names Schedule'!$24:$24,$B58))</f>
        <v>0</v>
      </c>
      <c r="X58" s="125">
        <f>IF($A58="","",COUNTIF('Names Schedule'!$25:$25,$B58))</f>
        <v>0</v>
      </c>
      <c r="Y58" s="125">
        <f>IF($A58="","",COUNTIF('Names Schedule'!$27:$27,$B58))</f>
        <v>0</v>
      </c>
      <c r="Z58" s="125">
        <f>IF($A58="","",COUNTIF('Names Schedule'!$28:$28,$B58))</f>
        <v>0</v>
      </c>
      <c r="AA58" s="124">
        <f>IF($A58="","",COUNTIF('Names Schedule'!$33:$33,$B58))</f>
        <v>0</v>
      </c>
      <c r="AB58" s="125">
        <f>IF($A58="","",COUNTIF('Names Schedule'!$34:$34,$B58))</f>
        <v>0</v>
      </c>
      <c r="AC58" s="125">
        <f>IF($A58="","",COUNTIF('Names Schedule'!$36:$36,$B58))</f>
        <v>0</v>
      </c>
      <c r="AD58" s="125">
        <f>IF($A58="","",COUNTIF('Names Schedule'!$37:$37,$B58))</f>
        <v>0</v>
      </c>
      <c r="AE58" s="125">
        <f>IF($A58="","",COUNTIF('Names Schedule'!$38:$38,$B58))</f>
        <v>0</v>
      </c>
      <c r="AF58" s="125">
        <f>IF($A58="","",COUNTIF('Names Schedule'!$40:$40,$B58))</f>
        <v>1</v>
      </c>
      <c r="AG58" s="125">
        <f>IF($A58="","",COUNTIF('Names Schedule'!$41:$41,$B58))</f>
        <v>0</v>
      </c>
      <c r="AH58" s="124">
        <f>IF($A58="","",COUNTIF('Names Schedule'!$46:$46,$B58))</f>
        <v>0</v>
      </c>
      <c r="AI58" s="125">
        <f>IF($A58="","",COUNTIF('Names Schedule'!$47:$47,$B58))</f>
        <v>0</v>
      </c>
      <c r="AJ58" s="125">
        <f>IF($A58="","",COUNTIF('Names Schedule'!$49:$49,$B58))</f>
        <v>0</v>
      </c>
      <c r="AK58" s="125">
        <f>IF($A58="","",COUNTIF('Names Schedule'!$50:$50,$B58))</f>
        <v>0</v>
      </c>
      <c r="AL58" s="125">
        <f>IF($A58="","",COUNTIF('Names Schedule'!$51:$51,$B58))</f>
        <v>0</v>
      </c>
      <c r="AM58" s="125">
        <f>IF($A58="","",COUNTIF('Names Schedule'!$53:$53,$B58))</f>
        <v>0</v>
      </c>
      <c r="AN58" s="125">
        <f>IF($A58="","",COUNTIF('Names Schedule'!$54:$54,$B58))</f>
        <v>0</v>
      </c>
      <c r="AO58" s="124">
        <f>IF($A58="","",COUNTIF('Names Schedule'!$59:$59,$B58))</f>
        <v>0</v>
      </c>
      <c r="AP58" s="125">
        <f>IF($A58="","",COUNTIF('Names Schedule'!$60:$60,$B58))</f>
        <v>0</v>
      </c>
      <c r="AQ58" s="125">
        <f>IF($A58="","",COUNTIF('Names Schedule'!$62:$62,$B58))</f>
        <v>0</v>
      </c>
      <c r="AR58" s="125">
        <f>IF($A58="","",COUNTIF('Names Schedule'!$63:$63,$B58))</f>
        <v>0</v>
      </c>
      <c r="AS58" s="125">
        <f>IF($A58="","",COUNTIF('Names Schedule'!$64:$64,$B58))</f>
        <v>0</v>
      </c>
      <c r="AT58" s="125">
        <f>IF($A58="","",COUNTIF('Names Schedule'!$66:$66,$B58))</f>
        <v>0</v>
      </c>
      <c r="AU58" s="125">
        <f>IF($A58="","",COUNTIF('Names Schedule'!$67:$67,$B58))</f>
        <v>0</v>
      </c>
      <c r="AV58" s="124">
        <f>IF($A58="","",COUNTIF('Names Schedule'!$72:$72,$B58))</f>
        <v>0</v>
      </c>
      <c r="AW58" s="125">
        <f>IF($A58="","",COUNTIF('Names Schedule'!$73:$73,$B58))</f>
        <v>0</v>
      </c>
      <c r="AX58" s="125">
        <f>IF($A58="","",COUNTIF('Names Schedule'!$75:$75,$B58))</f>
        <v>0</v>
      </c>
      <c r="AY58" s="125">
        <f>IF($A58="","",COUNTIF('Names Schedule'!$76:$76,$B58))</f>
        <v>0</v>
      </c>
      <c r="AZ58" s="125">
        <f>IF($A58="","",COUNTIF('Names Schedule'!$77:$77,$B58))</f>
        <v>0</v>
      </c>
      <c r="BA58" s="125">
        <f>IF($A58="","",COUNTIF('Names Schedule'!$79:$79,$B58))</f>
        <v>0</v>
      </c>
      <c r="BB58" s="125">
        <f>IF($A58="","",COUNTIF('Names Schedule'!$80:$80,$B58))</f>
        <v>0</v>
      </c>
      <c r="BC58" s="115">
        <f t="shared" si="1"/>
        <v>20</v>
      </c>
      <c r="BD58" s="115">
        <f t="shared" si="5"/>
        <v>6</v>
      </c>
      <c r="BE58" s="119" t="str">
        <f t="shared" si="6"/>
        <v>Session 6 - 4:45pm - 6.15pm</v>
      </c>
      <c r="BF58" s="126">
        <f>IF($A58="","",COUNTIF('Names Schedule'!C$7:C$117,$B58))</f>
        <v>0</v>
      </c>
      <c r="BG58" s="126">
        <f>IF($A58="","",COUNTIF('Names Schedule'!D$7:D$117,$B58))</f>
        <v>1</v>
      </c>
      <c r="BH58" s="126">
        <f>IF($A58="","",COUNTIF('Names Schedule'!E$7:E$117,$B58))</f>
        <v>0</v>
      </c>
      <c r="BI58" s="126">
        <f>IF($A58="","",COUNTIF('Names Schedule'!F$7:F$117,$B58))</f>
        <v>0</v>
      </c>
      <c r="BJ58" s="126">
        <f>IF($A58="","",COUNTIF('Names Schedule'!G$7:G$117,$B58))</f>
        <v>0</v>
      </c>
      <c r="BK58" s="126">
        <f>IF($A58="","",COUNTIF('Names Schedule'!H$7:H$117,$B58))</f>
        <v>0</v>
      </c>
      <c r="BL58" s="133">
        <f t="shared" si="7"/>
        <v>2</v>
      </c>
    </row>
    <row r="59" spans="1:64" ht="12" customHeight="1">
      <c r="A59" s="115" t="str">
        <f>Matches!A58</f>
        <v/>
      </c>
      <c r="B59" s="115" t="str">
        <f>IF(A59="","",CONCATENATE(VLOOKUP(Matches!B58,'Group Check'!$B:$D,2,FALSE)," v ",VLOOKUP(Matches!D58,'Group Check'!$B:$D,2,FALSE)," in Group ",VLOOKUP(Matches!B58,'Group Check'!$B:$E,4,FALSE)))</f>
        <v/>
      </c>
      <c r="C59" s="115" t="str">
        <f t="shared" si="2"/>
        <v/>
      </c>
      <c r="D59" s="118" t="str">
        <f t="shared" si="3"/>
        <v/>
      </c>
      <c r="E59" s="119" t="str">
        <f t="shared" si="0"/>
        <v/>
      </c>
      <c r="F59" s="116" t="str">
        <f t="shared" si="4"/>
        <v/>
      </c>
      <c r="G59" s="126" t="str">
        <f>IF($A59="","",SUM(COUNTIF('Names Schedule'!$C$7:$H$7,$B59),COUNTIF('Names Schedule'!$C$8:$H$8,$B59),COUNTIF('Names Schedule'!$C$10:$H$10,$B59),COUNTIF('Names Schedule'!$C$11:$H$11,$B59),COUNTIF('Names Schedule'!$C$12:$H$12,$B59),COUNTIF('Names Schedule'!$C$14:$H$14,$B59),COUNTIF('Names Schedule'!$C$15:$H$15,$B59)))</f>
        <v/>
      </c>
      <c r="H59" s="126" t="str">
        <f>IF($A59="","",SUM(COUNTIF('Names Schedule'!$C$20:$H$20,$B59),COUNTIF('Names Schedule'!$C$21:$H$21,$B59),COUNTIF('Names Schedule'!$C$23:$H$23,$B59),COUNTIF('Names Schedule'!$C$24:$H$24,$B59),COUNTIF('Names Schedule'!$C$25:$H$25,$B59),COUNTIF('Names Schedule'!$C$27:$H$27,$B59),COUNTIF('Names Schedule'!$C$28:$H$28,$B59)))</f>
        <v/>
      </c>
      <c r="I59" s="126" t="str">
        <f>IF($A59="","",SUM(COUNTIF('Names Schedule'!$C$33:$H$33,$B59),COUNTIF('Names Schedule'!$C$34:$H$34,$B59),COUNTIF('Names Schedule'!$C$36:$H$36,$B59),COUNTIF('Names Schedule'!$C$37:$H$37,$B59),COUNTIF('Names Schedule'!$C$38:$H$38,$B59),COUNTIF('Names Schedule'!$C$40:$H$40,$B59),COUNTIF('Names Schedule'!$C$41:$H$41,$B59)))</f>
        <v/>
      </c>
      <c r="J59" s="126" t="str">
        <f>IF($A59="","",SUM(COUNTIF('Names Schedule'!$C$46:$H$46,$B59),COUNTIF('Names Schedule'!$C$47:$H$47,$B59),COUNTIF('Names Schedule'!$C$49:$H$49,$B59),COUNTIF('Names Schedule'!$C$50:$H$50,$B59),COUNTIF('Names Schedule'!$C$51:$H$51,$B59),COUNTIF('Names Schedule'!$C$53:$H$53,$B59),COUNTIF('Names Schedule'!$C$54:$H$54,$B59)))</f>
        <v/>
      </c>
      <c r="K59" s="126" t="str">
        <f>IF($A59="","",SUM(COUNTIF('Names Schedule'!$C$59:$H$59,$B59),COUNTIF('Names Schedule'!$C$60:$H$60,$B59),COUNTIF('Names Schedule'!$C$62:$H$62,$B59),COUNTIF('Names Schedule'!$C$63:$H$63,$B59),COUNTIF('Names Schedule'!$C$64:$H$64,$B59),COUNTIF('Names Schedule'!$C$66:$H$66,$B59),COUNTIF('Names Schedule'!$C$67:$H$67,$B59)))</f>
        <v/>
      </c>
      <c r="L59" s="126" t="str">
        <f>IF($A59="","",SUM(COUNTIF('Names Schedule'!$C$72:$H$72,$B59),COUNTIF('Names Schedule'!$C$73:$H$73,$B59),COUNTIF('Names Schedule'!$C$75:$H$75,$B59),COUNTIF('Names Schedule'!$C$76:$H$76,$B59),COUNTIF('Names Schedule'!$C$77:$H$77,$B59),COUNTIF('Names Schedule'!$C$79:$H$79,$B59),COUNTIF('Names Schedule'!$C$80:$H$80,$B59)))</f>
        <v/>
      </c>
      <c r="M59" s="124" t="str">
        <f>IF($A59="","",COUNTIF('Names Schedule'!$7:$7,$B59))</f>
        <v/>
      </c>
      <c r="N59" s="125" t="str">
        <f>IF($A59="","",COUNTIF('Names Schedule'!$8:$8,$B59))</f>
        <v/>
      </c>
      <c r="O59" s="125" t="str">
        <f>IF($A59="","",COUNTIF('Names Schedule'!$10:$10,$B59))</f>
        <v/>
      </c>
      <c r="P59" s="125" t="str">
        <f>IF($A59="","",COUNTIF('Names Schedule'!$11:$11,$B59))</f>
        <v/>
      </c>
      <c r="Q59" s="125" t="str">
        <f>IF($A59="","",COUNTIF('Names Schedule'!$12:$12,$B59))</f>
        <v/>
      </c>
      <c r="R59" s="125" t="str">
        <f>IF($A59="","",COUNTIF('Names Schedule'!$14:$14,$B59))</f>
        <v/>
      </c>
      <c r="S59" s="125" t="str">
        <f>IF($A59="","",COUNTIF('Names Schedule'!$15:$15,$B59))</f>
        <v/>
      </c>
      <c r="T59" s="124" t="str">
        <f>IF($A59="","",COUNTIF('Names Schedule'!$20:$20,$B59))</f>
        <v/>
      </c>
      <c r="U59" s="125" t="str">
        <f>IF($A59="","",COUNTIF('Names Schedule'!$21:$21,$B59))</f>
        <v/>
      </c>
      <c r="V59" s="125" t="str">
        <f>IF($A59="","",COUNTIF('Names Schedule'!$23:$23,$B59))</f>
        <v/>
      </c>
      <c r="W59" s="125" t="str">
        <f>IF($A59="","",COUNTIF('Names Schedule'!$24:$24,$B59))</f>
        <v/>
      </c>
      <c r="X59" s="125" t="str">
        <f>IF($A59="","",COUNTIF('Names Schedule'!$25:$25,$B59))</f>
        <v/>
      </c>
      <c r="Y59" s="125" t="str">
        <f>IF($A59="","",COUNTIF('Names Schedule'!$27:$27,$B59))</f>
        <v/>
      </c>
      <c r="Z59" s="125" t="str">
        <f>IF($A59="","",COUNTIF('Names Schedule'!$28:$28,$B59))</f>
        <v/>
      </c>
      <c r="AA59" s="124" t="str">
        <f>IF($A59="","",COUNTIF('Names Schedule'!$33:$33,$B59))</f>
        <v/>
      </c>
      <c r="AB59" s="125" t="str">
        <f>IF($A59="","",COUNTIF('Names Schedule'!$34:$34,$B59))</f>
        <v/>
      </c>
      <c r="AC59" s="125" t="str">
        <f>IF($A59="","",COUNTIF('Names Schedule'!$36:$36,$B59))</f>
        <v/>
      </c>
      <c r="AD59" s="125" t="str">
        <f>IF($A59="","",COUNTIF('Names Schedule'!$37:$37,$B59))</f>
        <v/>
      </c>
      <c r="AE59" s="125" t="str">
        <f>IF($A59="","",COUNTIF('Names Schedule'!$38:$38,$B59))</f>
        <v/>
      </c>
      <c r="AF59" s="125" t="str">
        <f>IF($A59="","",COUNTIF('Names Schedule'!$40:$40,$B59))</f>
        <v/>
      </c>
      <c r="AG59" s="125" t="str">
        <f>IF($A59="","",COUNTIF('Names Schedule'!$41:$41,$B59))</f>
        <v/>
      </c>
      <c r="AH59" s="124" t="str">
        <f>IF($A59="","",COUNTIF('Names Schedule'!$46:$46,$B59))</f>
        <v/>
      </c>
      <c r="AI59" s="125" t="str">
        <f>IF($A59="","",COUNTIF('Names Schedule'!$47:$47,$B59))</f>
        <v/>
      </c>
      <c r="AJ59" s="125" t="str">
        <f>IF($A59="","",COUNTIF('Names Schedule'!$49:$49,$B59))</f>
        <v/>
      </c>
      <c r="AK59" s="125" t="str">
        <f>IF($A59="","",COUNTIF('Names Schedule'!$50:$50,$B59))</f>
        <v/>
      </c>
      <c r="AL59" s="125" t="str">
        <f>IF($A59="","",COUNTIF('Names Schedule'!$51:$51,$B59))</f>
        <v/>
      </c>
      <c r="AM59" s="125" t="str">
        <f>IF($A59="","",COUNTIF('Names Schedule'!$53:$53,$B59))</f>
        <v/>
      </c>
      <c r="AN59" s="125" t="str">
        <f>IF($A59="","",COUNTIF('Names Schedule'!$54:$54,$B59))</f>
        <v/>
      </c>
      <c r="AO59" s="124" t="str">
        <f>IF($A59="","",COUNTIF('Names Schedule'!$59:$59,$B59))</f>
        <v/>
      </c>
      <c r="AP59" s="125" t="str">
        <f>IF($A59="","",COUNTIF('Names Schedule'!$60:$60,$B59))</f>
        <v/>
      </c>
      <c r="AQ59" s="125" t="str">
        <f>IF($A59="","",COUNTIF('Names Schedule'!$62:$62,$B59))</f>
        <v/>
      </c>
      <c r="AR59" s="125" t="str">
        <f>IF($A59="","",COUNTIF('Names Schedule'!$63:$63,$B59))</f>
        <v/>
      </c>
      <c r="AS59" s="125" t="str">
        <f>IF($A59="","",COUNTIF('Names Schedule'!$64:$64,$B59))</f>
        <v/>
      </c>
      <c r="AT59" s="125" t="str">
        <f>IF($A59="","",COUNTIF('Names Schedule'!$66:$66,$B59))</f>
        <v/>
      </c>
      <c r="AU59" s="125" t="str">
        <f>IF($A59="","",COUNTIF('Names Schedule'!$67:$67,$B59))</f>
        <v/>
      </c>
      <c r="AV59" s="124" t="str">
        <f>IF($A59="","",COUNTIF('Names Schedule'!$72:$72,$B59))</f>
        <v/>
      </c>
      <c r="AW59" s="125" t="str">
        <f>IF($A59="","",COUNTIF('Names Schedule'!$73:$73,$B59))</f>
        <v/>
      </c>
      <c r="AX59" s="125" t="str">
        <f>IF($A59="","",COUNTIF('Names Schedule'!$75:$75,$B59))</f>
        <v/>
      </c>
      <c r="AY59" s="125" t="str">
        <f>IF($A59="","",COUNTIF('Names Schedule'!$76:$76,$B59))</f>
        <v/>
      </c>
      <c r="AZ59" s="125" t="str">
        <f>IF($A59="","",COUNTIF('Names Schedule'!$77:$77,$B59))</f>
        <v/>
      </c>
      <c r="BA59" s="125" t="str">
        <f>IF($A59="","",COUNTIF('Names Schedule'!$79:$79,$B59))</f>
        <v/>
      </c>
      <c r="BB59" s="125" t="str">
        <f>IF($A59="","",COUNTIF('Names Schedule'!$80:$80,$B59))</f>
        <v/>
      </c>
      <c r="BC59" s="115" t="str">
        <f t="shared" si="1"/>
        <v/>
      </c>
      <c r="BD59" s="115" t="str">
        <f t="shared" si="5"/>
        <v/>
      </c>
      <c r="BE59" s="119" t="str">
        <f t="shared" si="6"/>
        <v/>
      </c>
      <c r="BF59" s="126" t="str">
        <f>IF($A59="","",COUNTIF('Names Schedule'!C$7:C$117,$B59))</f>
        <v/>
      </c>
      <c r="BG59" s="126" t="str">
        <f>IF($A59="","",COUNTIF('Names Schedule'!D$7:D$117,$B59))</f>
        <v/>
      </c>
      <c r="BH59" s="126" t="str">
        <f>IF($A59="","",COUNTIF('Names Schedule'!E$7:E$117,$B59))</f>
        <v/>
      </c>
      <c r="BI59" s="126" t="str">
        <f>IF($A59="","",COUNTIF('Names Schedule'!F$7:F$117,$B59))</f>
        <v/>
      </c>
      <c r="BJ59" s="126" t="str">
        <f>IF($A59="","",COUNTIF('Names Schedule'!G$7:G$117,$B59))</f>
        <v/>
      </c>
      <c r="BK59" s="126" t="str">
        <f>IF($A59="","",COUNTIF('Names Schedule'!H$7:H$117,$B59))</f>
        <v/>
      </c>
      <c r="BL59" s="133" t="str">
        <f t="shared" si="7"/>
        <v/>
      </c>
    </row>
    <row r="60" spans="1:64" ht="12" customHeight="1">
      <c r="A60" s="115" t="str">
        <f>Matches!A59</f>
        <v>GROUP MS 3 / 13</v>
      </c>
      <c r="B60" s="115" t="str">
        <f>IF(A60="","",CONCATENATE(VLOOKUP(Matches!B59,'Group Check'!$B:$D,2,FALSE)," v ",VLOOKUP(Matches!D59,'Group Check'!$B:$D,2,FALSE)," in Group ",VLOOKUP(Matches!B59,'Group Check'!$B:$E,4,FALSE)))</f>
        <v>Carel Aaron Olivier (Namibia) v Lars Olov Backgren (Sweden ) in Group MS 3</v>
      </c>
      <c r="C60" s="115" t="str">
        <f t="shared" si="2"/>
        <v/>
      </c>
      <c r="D60" s="118" t="str">
        <f t="shared" si="3"/>
        <v>Tuesday 23rd April 2024</v>
      </c>
      <c r="E60" s="119" t="str">
        <f t="shared" si="0"/>
        <v>Session 7 - 6.15pm - 7:45pm</v>
      </c>
      <c r="F60" s="116">
        <f t="shared" si="4"/>
        <v>4</v>
      </c>
      <c r="G60" s="126">
        <f>IF($A60="","",SUM(COUNTIF('Names Schedule'!$C$7:$H$7,$B60),COUNTIF('Names Schedule'!$C$8:$H$8,$B60),COUNTIF('Names Schedule'!$C$10:$H$10,$B60),COUNTIF('Names Schedule'!$C$11:$H$11,$B60),COUNTIF('Names Schedule'!$C$12:$H$12,$B60),COUNTIF('Names Schedule'!$C$14:$H$14,$B60),COUNTIF('Names Schedule'!$C$15:$H$15,$B60)))</f>
        <v>0</v>
      </c>
      <c r="H60" s="126">
        <f>IF($A60="","",SUM(COUNTIF('Names Schedule'!$C$20:$H$20,$B60),COUNTIF('Names Schedule'!$C$21:$H$21,$B60),COUNTIF('Names Schedule'!$C$23:$H$23,$B60),COUNTIF('Names Schedule'!$C$24:$H$24,$B60),COUNTIF('Names Schedule'!$C$25:$H$25,$B60),COUNTIF('Names Schedule'!$C$27:$H$27,$B60),COUNTIF('Names Schedule'!$C$28:$H$28,$B60)))</f>
        <v>0</v>
      </c>
      <c r="I60" s="126">
        <f>IF($A60="","",SUM(COUNTIF('Names Schedule'!$C$33:$H$33,$B60),COUNTIF('Names Schedule'!$C$34:$H$34,$B60),COUNTIF('Names Schedule'!$C$36:$H$36,$B60),COUNTIF('Names Schedule'!$C$37:$H$37,$B60),COUNTIF('Names Schedule'!$C$38:$H$38,$B60),COUNTIF('Names Schedule'!$C$40:$H$40,$B60),COUNTIF('Names Schedule'!$C$41:$H$41,$B60)))</f>
        <v>1</v>
      </c>
      <c r="J60" s="126">
        <f>IF($A60="","",SUM(COUNTIF('Names Schedule'!$C$46:$H$46,$B60),COUNTIF('Names Schedule'!$C$47:$H$47,$B60),COUNTIF('Names Schedule'!$C$49:$H$49,$B60),COUNTIF('Names Schedule'!$C$50:$H$50,$B60),COUNTIF('Names Schedule'!$C$51:$H$51,$B60),COUNTIF('Names Schedule'!$C$53:$H$53,$B60),COUNTIF('Names Schedule'!$C$54:$H$54,$B60)))</f>
        <v>0</v>
      </c>
      <c r="K60" s="126">
        <f>IF($A60="","",SUM(COUNTIF('Names Schedule'!$C$59:$H$59,$B60),COUNTIF('Names Schedule'!$C$60:$H$60,$B60),COUNTIF('Names Schedule'!$C$62:$H$62,$B60),COUNTIF('Names Schedule'!$C$63:$H$63,$B60),COUNTIF('Names Schedule'!$C$64:$H$64,$B60),COUNTIF('Names Schedule'!$C$66:$H$66,$B60),COUNTIF('Names Schedule'!$C$67:$H$67,$B60)))</f>
        <v>0</v>
      </c>
      <c r="L60" s="126">
        <f>IF($A60="","",SUM(COUNTIF('Names Schedule'!$C$72:$H$72,$B60),COUNTIF('Names Schedule'!$C$73:$H$73,$B60),COUNTIF('Names Schedule'!$C$75:$H$75,$B60),COUNTIF('Names Schedule'!$C$76:$H$76,$B60),COUNTIF('Names Schedule'!$C$77:$H$77,$B60),COUNTIF('Names Schedule'!$C$79:$H$79,$B60),COUNTIF('Names Schedule'!$C$80:$H$80,$B60)))</f>
        <v>0</v>
      </c>
      <c r="M60" s="124">
        <f>IF($A60="","",COUNTIF('Names Schedule'!$7:$7,$B60))</f>
        <v>0</v>
      </c>
      <c r="N60" s="125">
        <f>IF($A60="","",COUNTIF('Names Schedule'!$8:$8,$B60))</f>
        <v>0</v>
      </c>
      <c r="O60" s="125">
        <f>IF($A60="","",COUNTIF('Names Schedule'!$10:$10,$B60))</f>
        <v>0</v>
      </c>
      <c r="P60" s="125">
        <f>IF($A60="","",COUNTIF('Names Schedule'!$11:$11,$B60))</f>
        <v>0</v>
      </c>
      <c r="Q60" s="125">
        <f>IF($A60="","",COUNTIF('Names Schedule'!$12:$12,$B60))</f>
        <v>0</v>
      </c>
      <c r="R60" s="125">
        <f>IF($A60="","",COUNTIF('Names Schedule'!$14:$14,$B60))</f>
        <v>0</v>
      </c>
      <c r="S60" s="125">
        <f>IF($A60="","",COUNTIF('Names Schedule'!$15:$15,$B60))</f>
        <v>0</v>
      </c>
      <c r="T60" s="124">
        <f>IF($A60="","",COUNTIF('Names Schedule'!$20:$20,$B60))</f>
        <v>0</v>
      </c>
      <c r="U60" s="125">
        <f>IF($A60="","",COUNTIF('Names Schedule'!$21:$21,$B60))</f>
        <v>0</v>
      </c>
      <c r="V60" s="125">
        <f>IF($A60="","",COUNTIF('Names Schedule'!$23:$23,$B60))</f>
        <v>0</v>
      </c>
      <c r="W60" s="125">
        <f>IF($A60="","",COUNTIF('Names Schedule'!$24:$24,$B60))</f>
        <v>0</v>
      </c>
      <c r="X60" s="125">
        <f>IF($A60="","",COUNTIF('Names Schedule'!$25:$25,$B60))</f>
        <v>0</v>
      </c>
      <c r="Y60" s="125">
        <f>IF($A60="","",COUNTIF('Names Schedule'!$27:$27,$B60))</f>
        <v>0</v>
      </c>
      <c r="Z60" s="125">
        <f>IF($A60="","",COUNTIF('Names Schedule'!$28:$28,$B60))</f>
        <v>0</v>
      </c>
      <c r="AA60" s="124">
        <f>IF($A60="","",COUNTIF('Names Schedule'!$33:$33,$B60))</f>
        <v>0</v>
      </c>
      <c r="AB60" s="125">
        <f>IF($A60="","",COUNTIF('Names Schedule'!$34:$34,$B60))</f>
        <v>0</v>
      </c>
      <c r="AC60" s="125">
        <f>IF($A60="","",COUNTIF('Names Schedule'!$36:$36,$B60))</f>
        <v>0</v>
      </c>
      <c r="AD60" s="125">
        <f>IF($A60="","",COUNTIF('Names Schedule'!$37:$37,$B60))</f>
        <v>0</v>
      </c>
      <c r="AE60" s="125">
        <f>IF($A60="","",COUNTIF('Names Schedule'!$38:$38,$B60))</f>
        <v>0</v>
      </c>
      <c r="AF60" s="125">
        <f>IF($A60="","",COUNTIF('Names Schedule'!$40:$40,$B60))</f>
        <v>0</v>
      </c>
      <c r="AG60" s="125">
        <f>IF($A60="","",COUNTIF('Names Schedule'!$41:$41,$B60))</f>
        <v>1</v>
      </c>
      <c r="AH60" s="124">
        <f>IF($A60="","",COUNTIF('Names Schedule'!$46:$46,$B60))</f>
        <v>0</v>
      </c>
      <c r="AI60" s="125">
        <f>IF($A60="","",COUNTIF('Names Schedule'!$47:$47,$B60))</f>
        <v>0</v>
      </c>
      <c r="AJ60" s="125">
        <f>IF($A60="","",COUNTIF('Names Schedule'!$49:$49,$B60))</f>
        <v>0</v>
      </c>
      <c r="AK60" s="125">
        <f>IF($A60="","",COUNTIF('Names Schedule'!$50:$50,$B60))</f>
        <v>0</v>
      </c>
      <c r="AL60" s="125">
        <f>IF($A60="","",COUNTIF('Names Schedule'!$51:$51,$B60))</f>
        <v>0</v>
      </c>
      <c r="AM60" s="125">
        <f>IF($A60="","",COUNTIF('Names Schedule'!$53:$53,$B60))</f>
        <v>0</v>
      </c>
      <c r="AN60" s="125">
        <f>IF($A60="","",COUNTIF('Names Schedule'!$54:$54,$B60))</f>
        <v>0</v>
      </c>
      <c r="AO60" s="124">
        <f>IF($A60="","",COUNTIF('Names Schedule'!$59:$59,$B60))</f>
        <v>0</v>
      </c>
      <c r="AP60" s="125">
        <f>IF($A60="","",COUNTIF('Names Schedule'!$60:$60,$B60))</f>
        <v>0</v>
      </c>
      <c r="AQ60" s="125">
        <f>IF($A60="","",COUNTIF('Names Schedule'!$62:$62,$B60))</f>
        <v>0</v>
      </c>
      <c r="AR60" s="125">
        <f>IF($A60="","",COUNTIF('Names Schedule'!$63:$63,$B60))</f>
        <v>0</v>
      </c>
      <c r="AS60" s="125">
        <f>IF($A60="","",COUNTIF('Names Schedule'!$64:$64,$B60))</f>
        <v>0</v>
      </c>
      <c r="AT60" s="125">
        <f>IF($A60="","",COUNTIF('Names Schedule'!$66:$66,$B60))</f>
        <v>0</v>
      </c>
      <c r="AU60" s="125">
        <f>IF($A60="","",COUNTIF('Names Schedule'!$67:$67,$B60))</f>
        <v>0</v>
      </c>
      <c r="AV60" s="124">
        <f>IF($A60="","",COUNTIF('Names Schedule'!$72:$72,$B60))</f>
        <v>0</v>
      </c>
      <c r="AW60" s="125">
        <f>IF($A60="","",COUNTIF('Names Schedule'!$73:$73,$B60))</f>
        <v>0</v>
      </c>
      <c r="AX60" s="125">
        <f>IF($A60="","",COUNTIF('Names Schedule'!$75:$75,$B60))</f>
        <v>0</v>
      </c>
      <c r="AY60" s="125">
        <f>IF($A60="","",COUNTIF('Names Schedule'!$76:$76,$B60))</f>
        <v>0</v>
      </c>
      <c r="AZ60" s="125">
        <f>IF($A60="","",COUNTIF('Names Schedule'!$77:$77,$B60))</f>
        <v>0</v>
      </c>
      <c r="BA60" s="125">
        <f>IF($A60="","",COUNTIF('Names Schedule'!$79:$79,$B60))</f>
        <v>0</v>
      </c>
      <c r="BB60" s="125">
        <f>IF($A60="","",COUNTIF('Names Schedule'!$80:$80,$B60))</f>
        <v>0</v>
      </c>
      <c r="BC60" s="115">
        <f t="shared" si="1"/>
        <v>21</v>
      </c>
      <c r="BD60" s="115">
        <f t="shared" si="5"/>
        <v>7</v>
      </c>
      <c r="BE60" s="119" t="str">
        <f t="shared" si="6"/>
        <v>Session 7 - 6.15pm - 7:45pm</v>
      </c>
      <c r="BF60" s="126">
        <f>IF($A60="","",COUNTIF('Names Schedule'!C$7:C$117,$B60))</f>
        <v>0</v>
      </c>
      <c r="BG60" s="126">
        <f>IF($A60="","",COUNTIF('Names Schedule'!D$7:D$117,$B60))</f>
        <v>0</v>
      </c>
      <c r="BH60" s="126">
        <f>IF($A60="","",COUNTIF('Names Schedule'!E$7:E$117,$B60))</f>
        <v>0</v>
      </c>
      <c r="BI60" s="126">
        <f>IF($A60="","",COUNTIF('Names Schedule'!F$7:F$117,$B60))</f>
        <v>1</v>
      </c>
      <c r="BJ60" s="126">
        <f>IF($A60="","",COUNTIF('Names Schedule'!G$7:G$117,$B60))</f>
        <v>0</v>
      </c>
      <c r="BK60" s="126">
        <f>IF($A60="","",COUNTIF('Names Schedule'!H$7:H$117,$B60))</f>
        <v>0</v>
      </c>
      <c r="BL60" s="133">
        <f t="shared" si="7"/>
        <v>4</v>
      </c>
    </row>
    <row r="61" spans="1:64" ht="12" customHeight="1">
      <c r="A61" s="115" t="str">
        <f>Matches!A60</f>
        <v>GROUP MS 3 / 14</v>
      </c>
      <c r="B61" s="115" t="str">
        <f>IF(A61="","",CONCATENATE(VLOOKUP(Matches!B60,'Group Check'!$B:$D,2,FALSE)," v ",VLOOKUP(Matches!D60,'Group Check'!$B:$D,2,FALSE)," in Group ",VLOOKUP(Matches!B60,'Group Check'!$B:$E,4,FALSE)))</f>
        <v>Carel Aaron Olivier (Namibia) v Maxime Faure  (France) in Group MS 3</v>
      </c>
      <c r="C61" s="115" t="str">
        <f t="shared" si="2"/>
        <v/>
      </c>
      <c r="D61" s="118" t="str">
        <f t="shared" si="3"/>
        <v>Sunday 21st April 2024</v>
      </c>
      <c r="E61" s="119" t="str">
        <f t="shared" si="0"/>
        <v>Session 3 - 12.00pm- 1:45pm</v>
      </c>
      <c r="F61" s="116">
        <f t="shared" si="4"/>
        <v>5</v>
      </c>
      <c r="G61" s="126">
        <f>IF($A61="","",SUM(COUNTIF('Names Schedule'!$C$7:$H$7,$B61),COUNTIF('Names Schedule'!$C$8:$H$8,$B61),COUNTIF('Names Schedule'!$C$10:$H$10,$B61),COUNTIF('Names Schedule'!$C$11:$H$11,$B61),COUNTIF('Names Schedule'!$C$12:$H$12,$B61),COUNTIF('Names Schedule'!$C$14:$H$14,$B61),COUNTIF('Names Schedule'!$C$15:$H$15,$B61)))</f>
        <v>1</v>
      </c>
      <c r="H61" s="126">
        <f>IF($A61="","",SUM(COUNTIF('Names Schedule'!$C$20:$H$20,$B61),COUNTIF('Names Schedule'!$C$21:$H$21,$B61),COUNTIF('Names Schedule'!$C$23:$H$23,$B61),COUNTIF('Names Schedule'!$C$24:$H$24,$B61),COUNTIF('Names Schedule'!$C$25:$H$25,$B61),COUNTIF('Names Schedule'!$C$27:$H$27,$B61),COUNTIF('Names Schedule'!$C$28:$H$28,$B61)))</f>
        <v>0</v>
      </c>
      <c r="I61" s="126">
        <f>IF($A61="","",SUM(COUNTIF('Names Schedule'!$C$33:$H$33,$B61),COUNTIF('Names Schedule'!$C$34:$H$34,$B61),COUNTIF('Names Schedule'!$C$36:$H$36,$B61),COUNTIF('Names Schedule'!$C$37:$H$37,$B61),COUNTIF('Names Schedule'!$C$38:$H$38,$B61),COUNTIF('Names Schedule'!$C$40:$H$40,$B61),COUNTIF('Names Schedule'!$C$41:$H$41,$B61)))</f>
        <v>0</v>
      </c>
      <c r="J61" s="126">
        <f>IF($A61="","",SUM(COUNTIF('Names Schedule'!$C$46:$H$46,$B61),COUNTIF('Names Schedule'!$C$47:$H$47,$B61),COUNTIF('Names Schedule'!$C$49:$H$49,$B61),COUNTIF('Names Schedule'!$C$50:$H$50,$B61),COUNTIF('Names Schedule'!$C$51:$H$51,$B61),COUNTIF('Names Schedule'!$C$53:$H$53,$B61),COUNTIF('Names Schedule'!$C$54:$H$54,$B61)))</f>
        <v>0</v>
      </c>
      <c r="K61" s="126">
        <f>IF($A61="","",SUM(COUNTIF('Names Schedule'!$C$59:$H$59,$B61),COUNTIF('Names Schedule'!$C$60:$H$60,$B61),COUNTIF('Names Schedule'!$C$62:$H$62,$B61),COUNTIF('Names Schedule'!$C$63:$H$63,$B61),COUNTIF('Names Schedule'!$C$64:$H$64,$B61),COUNTIF('Names Schedule'!$C$66:$H$66,$B61),COUNTIF('Names Schedule'!$C$67:$H$67,$B61)))</f>
        <v>0</v>
      </c>
      <c r="L61" s="126">
        <f>IF($A61="","",SUM(COUNTIF('Names Schedule'!$C$72:$H$72,$B61),COUNTIF('Names Schedule'!$C$73:$H$73,$B61),COUNTIF('Names Schedule'!$C$75:$H$75,$B61),COUNTIF('Names Schedule'!$C$76:$H$76,$B61),COUNTIF('Names Schedule'!$C$77:$H$77,$B61),COUNTIF('Names Schedule'!$C$79:$H$79,$B61),COUNTIF('Names Schedule'!$C$80:$H$80,$B61)))</f>
        <v>0</v>
      </c>
      <c r="M61" s="124">
        <f>IF($A61="","",COUNTIF('Names Schedule'!$7:$7,$B61))</f>
        <v>0</v>
      </c>
      <c r="N61" s="125">
        <f>IF($A61="","",COUNTIF('Names Schedule'!$8:$8,$B61))</f>
        <v>0</v>
      </c>
      <c r="O61" s="125">
        <f>IF($A61="","",COUNTIF('Names Schedule'!$10:$10,$B61))</f>
        <v>1</v>
      </c>
      <c r="P61" s="125">
        <f>IF($A61="","",COUNTIF('Names Schedule'!$11:$11,$B61))</f>
        <v>0</v>
      </c>
      <c r="Q61" s="125">
        <f>IF($A61="","",COUNTIF('Names Schedule'!$12:$12,$B61))</f>
        <v>0</v>
      </c>
      <c r="R61" s="125">
        <f>IF($A61="","",COUNTIF('Names Schedule'!$14:$14,$B61))</f>
        <v>0</v>
      </c>
      <c r="S61" s="125">
        <f>IF($A61="","",COUNTIF('Names Schedule'!$15:$15,$B61))</f>
        <v>0</v>
      </c>
      <c r="T61" s="124">
        <f>IF($A61="","",COUNTIF('Names Schedule'!$20:$20,$B61))</f>
        <v>0</v>
      </c>
      <c r="U61" s="125">
        <f>IF($A61="","",COUNTIF('Names Schedule'!$21:$21,$B61))</f>
        <v>0</v>
      </c>
      <c r="V61" s="125">
        <f>IF($A61="","",COUNTIF('Names Schedule'!$23:$23,$B61))</f>
        <v>0</v>
      </c>
      <c r="W61" s="125">
        <f>IF($A61="","",COUNTIF('Names Schedule'!$24:$24,$B61))</f>
        <v>0</v>
      </c>
      <c r="X61" s="125">
        <f>IF($A61="","",COUNTIF('Names Schedule'!$25:$25,$B61))</f>
        <v>0</v>
      </c>
      <c r="Y61" s="125">
        <f>IF($A61="","",COUNTIF('Names Schedule'!$27:$27,$B61))</f>
        <v>0</v>
      </c>
      <c r="Z61" s="125">
        <f>IF($A61="","",COUNTIF('Names Schedule'!$28:$28,$B61))</f>
        <v>0</v>
      </c>
      <c r="AA61" s="124">
        <f>IF($A61="","",COUNTIF('Names Schedule'!$33:$33,$B61))</f>
        <v>0</v>
      </c>
      <c r="AB61" s="125">
        <f>IF($A61="","",COUNTIF('Names Schedule'!$34:$34,$B61))</f>
        <v>0</v>
      </c>
      <c r="AC61" s="125">
        <f>IF($A61="","",COUNTIF('Names Schedule'!$36:$36,$B61))</f>
        <v>0</v>
      </c>
      <c r="AD61" s="125">
        <f>IF($A61="","",COUNTIF('Names Schedule'!$37:$37,$B61))</f>
        <v>0</v>
      </c>
      <c r="AE61" s="125">
        <f>IF($A61="","",COUNTIF('Names Schedule'!$38:$38,$B61))</f>
        <v>0</v>
      </c>
      <c r="AF61" s="125">
        <f>IF($A61="","",COUNTIF('Names Schedule'!$40:$40,$B61))</f>
        <v>0</v>
      </c>
      <c r="AG61" s="125">
        <f>IF($A61="","",COUNTIF('Names Schedule'!$41:$41,$B61))</f>
        <v>0</v>
      </c>
      <c r="AH61" s="124">
        <f>IF($A61="","",COUNTIF('Names Schedule'!$46:$46,$B61))</f>
        <v>0</v>
      </c>
      <c r="AI61" s="125">
        <f>IF($A61="","",COUNTIF('Names Schedule'!$47:$47,$B61))</f>
        <v>0</v>
      </c>
      <c r="AJ61" s="125">
        <f>IF($A61="","",COUNTIF('Names Schedule'!$49:$49,$B61))</f>
        <v>0</v>
      </c>
      <c r="AK61" s="125">
        <f>IF($A61="","",COUNTIF('Names Schedule'!$50:$50,$B61))</f>
        <v>0</v>
      </c>
      <c r="AL61" s="125">
        <f>IF($A61="","",COUNTIF('Names Schedule'!$51:$51,$B61))</f>
        <v>0</v>
      </c>
      <c r="AM61" s="125">
        <f>IF($A61="","",COUNTIF('Names Schedule'!$53:$53,$B61))</f>
        <v>0</v>
      </c>
      <c r="AN61" s="125">
        <f>IF($A61="","",COUNTIF('Names Schedule'!$54:$54,$B61))</f>
        <v>0</v>
      </c>
      <c r="AO61" s="124">
        <f>IF($A61="","",COUNTIF('Names Schedule'!$59:$59,$B61))</f>
        <v>0</v>
      </c>
      <c r="AP61" s="125">
        <f>IF($A61="","",COUNTIF('Names Schedule'!$60:$60,$B61))</f>
        <v>0</v>
      </c>
      <c r="AQ61" s="125">
        <f>IF($A61="","",COUNTIF('Names Schedule'!$62:$62,$B61))</f>
        <v>0</v>
      </c>
      <c r="AR61" s="125">
        <f>IF($A61="","",COUNTIF('Names Schedule'!$63:$63,$B61))</f>
        <v>0</v>
      </c>
      <c r="AS61" s="125">
        <f>IF($A61="","",COUNTIF('Names Schedule'!$64:$64,$B61))</f>
        <v>0</v>
      </c>
      <c r="AT61" s="125">
        <f>IF($A61="","",COUNTIF('Names Schedule'!$66:$66,$B61))</f>
        <v>0</v>
      </c>
      <c r="AU61" s="125">
        <f>IF($A61="","",COUNTIF('Names Schedule'!$67:$67,$B61))</f>
        <v>0</v>
      </c>
      <c r="AV61" s="124">
        <f>IF($A61="","",COUNTIF('Names Schedule'!$72:$72,$B61))</f>
        <v>0</v>
      </c>
      <c r="AW61" s="125">
        <f>IF($A61="","",COUNTIF('Names Schedule'!$73:$73,$B61))</f>
        <v>0</v>
      </c>
      <c r="AX61" s="125">
        <f>IF($A61="","",COUNTIF('Names Schedule'!$75:$75,$B61))</f>
        <v>0</v>
      </c>
      <c r="AY61" s="125">
        <f>IF($A61="","",COUNTIF('Names Schedule'!$76:$76,$B61))</f>
        <v>0</v>
      </c>
      <c r="AZ61" s="125">
        <f>IF($A61="","",COUNTIF('Names Schedule'!$77:$77,$B61))</f>
        <v>0</v>
      </c>
      <c r="BA61" s="125">
        <f>IF($A61="","",COUNTIF('Names Schedule'!$79:$79,$B61))</f>
        <v>0</v>
      </c>
      <c r="BB61" s="125">
        <f>IF($A61="","",COUNTIF('Names Schedule'!$80:$80,$B61))</f>
        <v>0</v>
      </c>
      <c r="BC61" s="115">
        <f t="shared" si="1"/>
        <v>3</v>
      </c>
      <c r="BD61" s="115">
        <f t="shared" si="5"/>
        <v>3</v>
      </c>
      <c r="BE61" s="119" t="str">
        <f t="shared" si="6"/>
        <v>Session 3 - 12.00pm- 1:45pm</v>
      </c>
      <c r="BF61" s="126">
        <f>IF($A61="","",COUNTIF('Names Schedule'!C$7:C$117,$B61))</f>
        <v>0</v>
      </c>
      <c r="BG61" s="126">
        <f>IF($A61="","",COUNTIF('Names Schedule'!D$7:D$117,$B61))</f>
        <v>0</v>
      </c>
      <c r="BH61" s="126">
        <f>IF($A61="","",COUNTIF('Names Schedule'!E$7:E$117,$B61))</f>
        <v>0</v>
      </c>
      <c r="BI61" s="126">
        <f>IF($A61="","",COUNTIF('Names Schedule'!F$7:F$117,$B61))</f>
        <v>0</v>
      </c>
      <c r="BJ61" s="126">
        <f>IF($A61="","",COUNTIF('Names Schedule'!G$7:G$117,$B61))</f>
        <v>1</v>
      </c>
      <c r="BK61" s="126">
        <f>IF($A61="","",COUNTIF('Names Schedule'!H$7:H$117,$B61))</f>
        <v>0</v>
      </c>
      <c r="BL61" s="133">
        <f t="shared" si="7"/>
        <v>5</v>
      </c>
    </row>
    <row r="62" spans="1:64" ht="12" customHeight="1">
      <c r="A62" s="115" t="str">
        <f>Matches!A61</f>
        <v/>
      </c>
      <c r="B62" s="115" t="str">
        <f>IF(A62="","",CONCATENATE(VLOOKUP(Matches!B61,'Group Check'!$B:$D,2,FALSE)," v ",VLOOKUP(Matches!D61,'Group Check'!$B:$D,2,FALSE)," in Group ",VLOOKUP(Matches!B61,'Group Check'!$B:$E,4,FALSE)))</f>
        <v/>
      </c>
      <c r="C62" s="115" t="str">
        <f t="shared" si="2"/>
        <v/>
      </c>
      <c r="D62" s="118" t="str">
        <f t="shared" si="3"/>
        <v/>
      </c>
      <c r="E62" s="119" t="str">
        <f t="shared" si="0"/>
        <v/>
      </c>
      <c r="F62" s="116" t="str">
        <f t="shared" si="4"/>
        <v/>
      </c>
      <c r="G62" s="126" t="str">
        <f>IF($A62="","",SUM(COUNTIF('Names Schedule'!$C$7:$H$7,$B62),COUNTIF('Names Schedule'!$C$8:$H$8,$B62),COUNTIF('Names Schedule'!$C$10:$H$10,$B62),COUNTIF('Names Schedule'!$C$11:$H$11,$B62),COUNTIF('Names Schedule'!$C$12:$H$12,$B62),COUNTIF('Names Schedule'!$C$14:$H$14,$B62),COUNTIF('Names Schedule'!$C$15:$H$15,$B62)))</f>
        <v/>
      </c>
      <c r="H62" s="126" t="str">
        <f>IF($A62="","",SUM(COUNTIF('Names Schedule'!$C$20:$H$20,$B62),COUNTIF('Names Schedule'!$C$21:$H$21,$B62),COUNTIF('Names Schedule'!$C$23:$H$23,$B62),COUNTIF('Names Schedule'!$C$24:$H$24,$B62),COUNTIF('Names Schedule'!$C$25:$H$25,$B62),COUNTIF('Names Schedule'!$C$27:$H$27,$B62),COUNTIF('Names Schedule'!$C$28:$H$28,$B62)))</f>
        <v/>
      </c>
      <c r="I62" s="126" t="str">
        <f>IF($A62="","",SUM(COUNTIF('Names Schedule'!$C$33:$H$33,$B62),COUNTIF('Names Schedule'!$C$34:$H$34,$B62),COUNTIF('Names Schedule'!$C$36:$H$36,$B62),COUNTIF('Names Schedule'!$C$37:$H$37,$B62),COUNTIF('Names Schedule'!$C$38:$H$38,$B62),COUNTIF('Names Schedule'!$C$40:$H$40,$B62),COUNTIF('Names Schedule'!$C$41:$H$41,$B62)))</f>
        <v/>
      </c>
      <c r="J62" s="126" t="str">
        <f>IF($A62="","",SUM(COUNTIF('Names Schedule'!$C$46:$H$46,$B62),COUNTIF('Names Schedule'!$C$47:$H$47,$B62),COUNTIF('Names Schedule'!$C$49:$H$49,$B62),COUNTIF('Names Schedule'!$C$50:$H$50,$B62),COUNTIF('Names Schedule'!$C$51:$H$51,$B62),COUNTIF('Names Schedule'!$C$53:$H$53,$B62),COUNTIF('Names Schedule'!$C$54:$H$54,$B62)))</f>
        <v/>
      </c>
      <c r="K62" s="126" t="str">
        <f>IF($A62="","",SUM(COUNTIF('Names Schedule'!$C$59:$H$59,$B62),COUNTIF('Names Schedule'!$C$60:$H$60,$B62),COUNTIF('Names Schedule'!$C$62:$H$62,$B62),COUNTIF('Names Schedule'!$C$63:$H$63,$B62),COUNTIF('Names Schedule'!$C$64:$H$64,$B62),COUNTIF('Names Schedule'!$C$66:$H$66,$B62),COUNTIF('Names Schedule'!$C$67:$H$67,$B62)))</f>
        <v/>
      </c>
      <c r="L62" s="126" t="str">
        <f>IF($A62="","",SUM(COUNTIF('Names Schedule'!$C$72:$H$72,$B62),COUNTIF('Names Schedule'!$C$73:$H$73,$B62),COUNTIF('Names Schedule'!$C$75:$H$75,$B62),COUNTIF('Names Schedule'!$C$76:$H$76,$B62),COUNTIF('Names Schedule'!$C$77:$H$77,$B62),COUNTIF('Names Schedule'!$C$79:$H$79,$B62),COUNTIF('Names Schedule'!$C$80:$H$80,$B62)))</f>
        <v/>
      </c>
      <c r="M62" s="124" t="str">
        <f>IF($A62="","",COUNTIF('Names Schedule'!$7:$7,$B62))</f>
        <v/>
      </c>
      <c r="N62" s="125" t="str">
        <f>IF($A62="","",COUNTIF('Names Schedule'!$8:$8,$B62))</f>
        <v/>
      </c>
      <c r="O62" s="125" t="str">
        <f>IF($A62="","",COUNTIF('Names Schedule'!$10:$10,$B62))</f>
        <v/>
      </c>
      <c r="P62" s="125" t="str">
        <f>IF($A62="","",COUNTIF('Names Schedule'!$11:$11,$B62))</f>
        <v/>
      </c>
      <c r="Q62" s="125" t="str">
        <f>IF($A62="","",COUNTIF('Names Schedule'!$12:$12,$B62))</f>
        <v/>
      </c>
      <c r="R62" s="125" t="str">
        <f>IF($A62="","",COUNTIF('Names Schedule'!$14:$14,$B62))</f>
        <v/>
      </c>
      <c r="S62" s="125" t="str">
        <f>IF($A62="","",COUNTIF('Names Schedule'!$15:$15,$B62))</f>
        <v/>
      </c>
      <c r="T62" s="124" t="str">
        <f>IF($A62="","",COUNTIF('Names Schedule'!$20:$20,$B62))</f>
        <v/>
      </c>
      <c r="U62" s="125" t="str">
        <f>IF($A62="","",COUNTIF('Names Schedule'!$21:$21,$B62))</f>
        <v/>
      </c>
      <c r="V62" s="125" t="str">
        <f>IF($A62="","",COUNTIF('Names Schedule'!$23:$23,$B62))</f>
        <v/>
      </c>
      <c r="W62" s="125" t="str">
        <f>IF($A62="","",COUNTIF('Names Schedule'!$24:$24,$B62))</f>
        <v/>
      </c>
      <c r="X62" s="125" t="str">
        <f>IF($A62="","",COUNTIF('Names Schedule'!$25:$25,$B62))</f>
        <v/>
      </c>
      <c r="Y62" s="125" t="str">
        <f>IF($A62="","",COUNTIF('Names Schedule'!$27:$27,$B62))</f>
        <v/>
      </c>
      <c r="Z62" s="125" t="str">
        <f>IF($A62="","",COUNTIF('Names Schedule'!$28:$28,$B62))</f>
        <v/>
      </c>
      <c r="AA62" s="124" t="str">
        <f>IF($A62="","",COUNTIF('Names Schedule'!$33:$33,$B62))</f>
        <v/>
      </c>
      <c r="AB62" s="125" t="str">
        <f>IF($A62="","",COUNTIF('Names Schedule'!$34:$34,$B62))</f>
        <v/>
      </c>
      <c r="AC62" s="125" t="str">
        <f>IF($A62="","",COUNTIF('Names Schedule'!$36:$36,$B62))</f>
        <v/>
      </c>
      <c r="AD62" s="125" t="str">
        <f>IF($A62="","",COUNTIF('Names Schedule'!$37:$37,$B62))</f>
        <v/>
      </c>
      <c r="AE62" s="125" t="str">
        <f>IF($A62="","",COUNTIF('Names Schedule'!$38:$38,$B62))</f>
        <v/>
      </c>
      <c r="AF62" s="125" t="str">
        <f>IF($A62="","",COUNTIF('Names Schedule'!$40:$40,$B62))</f>
        <v/>
      </c>
      <c r="AG62" s="125" t="str">
        <f>IF($A62="","",COUNTIF('Names Schedule'!$41:$41,$B62))</f>
        <v/>
      </c>
      <c r="AH62" s="124" t="str">
        <f>IF($A62="","",COUNTIF('Names Schedule'!$46:$46,$B62))</f>
        <v/>
      </c>
      <c r="AI62" s="125" t="str">
        <f>IF($A62="","",COUNTIF('Names Schedule'!$47:$47,$B62))</f>
        <v/>
      </c>
      <c r="AJ62" s="125" t="str">
        <f>IF($A62="","",COUNTIF('Names Schedule'!$49:$49,$B62))</f>
        <v/>
      </c>
      <c r="AK62" s="125" t="str">
        <f>IF($A62="","",COUNTIF('Names Schedule'!$50:$50,$B62))</f>
        <v/>
      </c>
      <c r="AL62" s="125" t="str">
        <f>IF($A62="","",COUNTIF('Names Schedule'!$51:$51,$B62))</f>
        <v/>
      </c>
      <c r="AM62" s="125" t="str">
        <f>IF($A62="","",COUNTIF('Names Schedule'!$53:$53,$B62))</f>
        <v/>
      </c>
      <c r="AN62" s="125" t="str">
        <f>IF($A62="","",COUNTIF('Names Schedule'!$54:$54,$B62))</f>
        <v/>
      </c>
      <c r="AO62" s="124" t="str">
        <f>IF($A62="","",COUNTIF('Names Schedule'!$59:$59,$B62))</f>
        <v/>
      </c>
      <c r="AP62" s="125" t="str">
        <f>IF($A62="","",COUNTIF('Names Schedule'!$60:$60,$B62))</f>
        <v/>
      </c>
      <c r="AQ62" s="125" t="str">
        <f>IF($A62="","",COUNTIF('Names Schedule'!$62:$62,$B62))</f>
        <v/>
      </c>
      <c r="AR62" s="125" t="str">
        <f>IF($A62="","",COUNTIF('Names Schedule'!$63:$63,$B62))</f>
        <v/>
      </c>
      <c r="AS62" s="125" t="str">
        <f>IF($A62="","",COUNTIF('Names Schedule'!$64:$64,$B62))</f>
        <v/>
      </c>
      <c r="AT62" s="125" t="str">
        <f>IF($A62="","",COUNTIF('Names Schedule'!$66:$66,$B62))</f>
        <v/>
      </c>
      <c r="AU62" s="125" t="str">
        <f>IF($A62="","",COUNTIF('Names Schedule'!$67:$67,$B62))</f>
        <v/>
      </c>
      <c r="AV62" s="124" t="str">
        <f>IF($A62="","",COUNTIF('Names Schedule'!$72:$72,$B62))</f>
        <v/>
      </c>
      <c r="AW62" s="125" t="str">
        <f>IF($A62="","",COUNTIF('Names Schedule'!$73:$73,$B62))</f>
        <v/>
      </c>
      <c r="AX62" s="125" t="str">
        <f>IF($A62="","",COUNTIF('Names Schedule'!$75:$75,$B62))</f>
        <v/>
      </c>
      <c r="AY62" s="125" t="str">
        <f>IF($A62="","",COUNTIF('Names Schedule'!$76:$76,$B62))</f>
        <v/>
      </c>
      <c r="AZ62" s="125" t="str">
        <f>IF($A62="","",COUNTIF('Names Schedule'!$77:$77,$B62))</f>
        <v/>
      </c>
      <c r="BA62" s="125" t="str">
        <f>IF($A62="","",COUNTIF('Names Schedule'!$79:$79,$B62))</f>
        <v/>
      </c>
      <c r="BB62" s="125" t="str">
        <f>IF($A62="","",COUNTIF('Names Schedule'!$80:$80,$B62))</f>
        <v/>
      </c>
      <c r="BC62" s="115" t="str">
        <f t="shared" si="1"/>
        <v/>
      </c>
      <c r="BD62" s="115" t="str">
        <f t="shared" si="5"/>
        <v/>
      </c>
      <c r="BE62" s="119" t="str">
        <f t="shared" si="6"/>
        <v/>
      </c>
      <c r="BF62" s="126" t="str">
        <f>IF($A62="","",COUNTIF('Names Schedule'!C$7:C$117,$B62))</f>
        <v/>
      </c>
      <c r="BG62" s="126" t="str">
        <f>IF($A62="","",COUNTIF('Names Schedule'!D$7:D$117,$B62))</f>
        <v/>
      </c>
      <c r="BH62" s="126" t="str">
        <f>IF($A62="","",COUNTIF('Names Schedule'!E$7:E$117,$B62))</f>
        <v/>
      </c>
      <c r="BI62" s="126" t="str">
        <f>IF($A62="","",COUNTIF('Names Schedule'!F$7:F$117,$B62))</f>
        <v/>
      </c>
      <c r="BJ62" s="126" t="str">
        <f>IF($A62="","",COUNTIF('Names Schedule'!G$7:G$117,$B62))</f>
        <v/>
      </c>
      <c r="BK62" s="126" t="str">
        <f>IF($A62="","",COUNTIF('Names Schedule'!H$7:H$117,$B62))</f>
        <v/>
      </c>
      <c r="BL62" s="133" t="str">
        <f t="shared" si="7"/>
        <v/>
      </c>
    </row>
    <row r="63" spans="1:64" ht="12" customHeight="1">
      <c r="A63" s="115" t="str">
        <f>Matches!A62</f>
        <v>GROUP MS 3 / 15</v>
      </c>
      <c r="B63" s="115" t="str">
        <f>IF(A63="","",CONCATENATE(VLOOKUP(Matches!B62,'Group Check'!$B:$D,2,FALSE)," v ",VLOOKUP(Matches!D62,'Group Check'!$B:$D,2,FALSE)," in Group ",VLOOKUP(Matches!B62,'Group Check'!$B:$E,4,FALSE)))</f>
        <v>Maxime Faure  (France) v Lars Olov Backgren (Sweden ) in Group MS 3</v>
      </c>
      <c r="C63" s="115" t="str">
        <f t="shared" si="2"/>
        <v/>
      </c>
      <c r="D63" s="118" t="str">
        <f t="shared" si="3"/>
        <v>Thursday 25th April 2024</v>
      </c>
      <c r="E63" s="119" t="str">
        <f t="shared" si="0"/>
        <v>Session 7 - 6.15pm - 7:45pm</v>
      </c>
      <c r="F63" s="116">
        <f t="shared" si="4"/>
        <v>2</v>
      </c>
      <c r="G63" s="126">
        <f>IF($A63="","",SUM(COUNTIF('Names Schedule'!$C$7:$H$7,$B63),COUNTIF('Names Schedule'!$C$8:$H$8,$B63),COUNTIF('Names Schedule'!$C$10:$H$10,$B63),COUNTIF('Names Schedule'!$C$11:$H$11,$B63),COUNTIF('Names Schedule'!$C$12:$H$12,$B63),COUNTIF('Names Schedule'!$C$14:$H$14,$B63),COUNTIF('Names Schedule'!$C$15:$H$15,$B63)))</f>
        <v>0</v>
      </c>
      <c r="H63" s="126">
        <f>IF($A63="","",SUM(COUNTIF('Names Schedule'!$C$20:$H$20,$B63),COUNTIF('Names Schedule'!$C$21:$H$21,$B63),COUNTIF('Names Schedule'!$C$23:$H$23,$B63),COUNTIF('Names Schedule'!$C$24:$H$24,$B63),COUNTIF('Names Schedule'!$C$25:$H$25,$B63),COUNTIF('Names Schedule'!$C$27:$H$27,$B63),COUNTIF('Names Schedule'!$C$28:$H$28,$B63)))</f>
        <v>0</v>
      </c>
      <c r="I63" s="126">
        <f>IF($A63="","",SUM(COUNTIF('Names Schedule'!$C$33:$H$33,$B63),COUNTIF('Names Schedule'!$C$34:$H$34,$B63),COUNTIF('Names Schedule'!$C$36:$H$36,$B63),COUNTIF('Names Schedule'!$C$37:$H$37,$B63),COUNTIF('Names Schedule'!$C$38:$H$38,$B63),COUNTIF('Names Schedule'!$C$40:$H$40,$B63),COUNTIF('Names Schedule'!$C$41:$H$41,$B63)))</f>
        <v>0</v>
      </c>
      <c r="J63" s="126">
        <f>IF($A63="","",SUM(COUNTIF('Names Schedule'!$C$46:$H$46,$B63),COUNTIF('Names Schedule'!$C$47:$H$47,$B63),COUNTIF('Names Schedule'!$C$49:$H$49,$B63),COUNTIF('Names Schedule'!$C$50:$H$50,$B63),COUNTIF('Names Schedule'!$C$51:$H$51,$B63),COUNTIF('Names Schedule'!$C$53:$H$53,$B63),COUNTIF('Names Schedule'!$C$54:$H$54,$B63)))</f>
        <v>0</v>
      </c>
      <c r="K63" s="126">
        <f>IF($A63="","",SUM(COUNTIF('Names Schedule'!$C$59:$H$59,$B63),COUNTIF('Names Schedule'!$C$60:$H$60,$B63),COUNTIF('Names Schedule'!$C$62:$H$62,$B63),COUNTIF('Names Schedule'!$C$63:$H$63,$B63),COUNTIF('Names Schedule'!$C$64:$H$64,$B63),COUNTIF('Names Schedule'!$C$66:$H$66,$B63),COUNTIF('Names Schedule'!$C$67:$H$67,$B63)))</f>
        <v>1</v>
      </c>
      <c r="L63" s="126">
        <f>IF($A63="","",SUM(COUNTIF('Names Schedule'!$C$72:$H$72,$B63),COUNTIF('Names Schedule'!$C$73:$H$73,$B63),COUNTIF('Names Schedule'!$C$75:$H$75,$B63),COUNTIF('Names Schedule'!$C$76:$H$76,$B63),COUNTIF('Names Schedule'!$C$77:$H$77,$B63),COUNTIF('Names Schedule'!$C$79:$H$79,$B63),COUNTIF('Names Schedule'!$C$80:$H$80,$B63)))</f>
        <v>0</v>
      </c>
      <c r="M63" s="124">
        <f>IF($A63="","",COUNTIF('Names Schedule'!$7:$7,$B63))</f>
        <v>0</v>
      </c>
      <c r="N63" s="125">
        <f>IF($A63="","",COUNTIF('Names Schedule'!$8:$8,$B63))</f>
        <v>0</v>
      </c>
      <c r="O63" s="125">
        <f>IF($A63="","",COUNTIF('Names Schedule'!$10:$10,$B63))</f>
        <v>0</v>
      </c>
      <c r="P63" s="125">
        <f>IF($A63="","",COUNTIF('Names Schedule'!$11:$11,$B63))</f>
        <v>0</v>
      </c>
      <c r="Q63" s="125">
        <f>IF($A63="","",COUNTIF('Names Schedule'!$12:$12,$B63))</f>
        <v>0</v>
      </c>
      <c r="R63" s="125">
        <f>IF($A63="","",COUNTIF('Names Schedule'!$14:$14,$B63))</f>
        <v>0</v>
      </c>
      <c r="S63" s="125">
        <f>IF($A63="","",COUNTIF('Names Schedule'!$15:$15,$B63))</f>
        <v>0</v>
      </c>
      <c r="T63" s="124">
        <f>IF($A63="","",COUNTIF('Names Schedule'!$20:$20,$B63))</f>
        <v>0</v>
      </c>
      <c r="U63" s="125">
        <f>IF($A63="","",COUNTIF('Names Schedule'!$21:$21,$B63))</f>
        <v>0</v>
      </c>
      <c r="V63" s="125">
        <f>IF($A63="","",COUNTIF('Names Schedule'!$23:$23,$B63))</f>
        <v>0</v>
      </c>
      <c r="W63" s="125">
        <f>IF($A63="","",COUNTIF('Names Schedule'!$24:$24,$B63))</f>
        <v>0</v>
      </c>
      <c r="X63" s="125">
        <f>IF($A63="","",COUNTIF('Names Schedule'!$25:$25,$B63))</f>
        <v>0</v>
      </c>
      <c r="Y63" s="125">
        <f>IF($A63="","",COUNTIF('Names Schedule'!$27:$27,$B63))</f>
        <v>0</v>
      </c>
      <c r="Z63" s="125">
        <f>IF($A63="","",COUNTIF('Names Schedule'!$28:$28,$B63))</f>
        <v>0</v>
      </c>
      <c r="AA63" s="124">
        <f>IF($A63="","",COUNTIF('Names Schedule'!$33:$33,$B63))</f>
        <v>0</v>
      </c>
      <c r="AB63" s="125">
        <f>IF($A63="","",COUNTIF('Names Schedule'!$34:$34,$B63))</f>
        <v>0</v>
      </c>
      <c r="AC63" s="125">
        <f>IF($A63="","",COUNTIF('Names Schedule'!$36:$36,$B63))</f>
        <v>0</v>
      </c>
      <c r="AD63" s="125">
        <f>IF($A63="","",COUNTIF('Names Schedule'!$37:$37,$B63))</f>
        <v>0</v>
      </c>
      <c r="AE63" s="125">
        <f>IF($A63="","",COUNTIF('Names Schedule'!$38:$38,$B63))</f>
        <v>0</v>
      </c>
      <c r="AF63" s="125">
        <f>IF($A63="","",COUNTIF('Names Schedule'!$40:$40,$B63))</f>
        <v>0</v>
      </c>
      <c r="AG63" s="125">
        <f>IF($A63="","",COUNTIF('Names Schedule'!$41:$41,$B63))</f>
        <v>0</v>
      </c>
      <c r="AH63" s="124">
        <f>IF($A63="","",COUNTIF('Names Schedule'!$46:$46,$B63))</f>
        <v>0</v>
      </c>
      <c r="AI63" s="125">
        <f>IF($A63="","",COUNTIF('Names Schedule'!$47:$47,$B63))</f>
        <v>0</v>
      </c>
      <c r="AJ63" s="125">
        <f>IF($A63="","",COUNTIF('Names Schedule'!$49:$49,$B63))</f>
        <v>0</v>
      </c>
      <c r="AK63" s="125">
        <f>IF($A63="","",COUNTIF('Names Schedule'!$50:$50,$B63))</f>
        <v>0</v>
      </c>
      <c r="AL63" s="125">
        <f>IF($A63="","",COUNTIF('Names Schedule'!$51:$51,$B63))</f>
        <v>0</v>
      </c>
      <c r="AM63" s="125">
        <f>IF($A63="","",COUNTIF('Names Schedule'!$53:$53,$B63))</f>
        <v>0</v>
      </c>
      <c r="AN63" s="125">
        <f>IF($A63="","",COUNTIF('Names Schedule'!$54:$54,$B63))</f>
        <v>0</v>
      </c>
      <c r="AO63" s="124">
        <f>IF($A63="","",COUNTIF('Names Schedule'!$59:$59,$B63))</f>
        <v>0</v>
      </c>
      <c r="AP63" s="125">
        <f>IF($A63="","",COUNTIF('Names Schedule'!$60:$60,$B63))</f>
        <v>0</v>
      </c>
      <c r="AQ63" s="125">
        <f>IF($A63="","",COUNTIF('Names Schedule'!$62:$62,$B63))</f>
        <v>0</v>
      </c>
      <c r="AR63" s="125">
        <f>IF($A63="","",COUNTIF('Names Schedule'!$63:$63,$B63))</f>
        <v>0</v>
      </c>
      <c r="AS63" s="125">
        <f>IF($A63="","",COUNTIF('Names Schedule'!$64:$64,$B63))</f>
        <v>0</v>
      </c>
      <c r="AT63" s="125">
        <f>IF($A63="","",COUNTIF('Names Schedule'!$66:$66,$B63))</f>
        <v>0</v>
      </c>
      <c r="AU63" s="125">
        <f>IF($A63="","",COUNTIF('Names Schedule'!$67:$67,$B63))</f>
        <v>1</v>
      </c>
      <c r="AV63" s="124">
        <f>IF($A63="","",COUNTIF('Names Schedule'!$72:$72,$B63))</f>
        <v>0</v>
      </c>
      <c r="AW63" s="125">
        <f>IF($A63="","",COUNTIF('Names Schedule'!$73:$73,$B63))</f>
        <v>0</v>
      </c>
      <c r="AX63" s="125">
        <f>IF($A63="","",COUNTIF('Names Schedule'!$75:$75,$B63))</f>
        <v>0</v>
      </c>
      <c r="AY63" s="125">
        <f>IF($A63="","",COUNTIF('Names Schedule'!$76:$76,$B63))</f>
        <v>0</v>
      </c>
      <c r="AZ63" s="125">
        <f>IF($A63="","",COUNTIF('Names Schedule'!$77:$77,$B63))</f>
        <v>0</v>
      </c>
      <c r="BA63" s="125">
        <f>IF($A63="","",COUNTIF('Names Schedule'!$79:$79,$B63))</f>
        <v>0</v>
      </c>
      <c r="BB63" s="125">
        <f>IF($A63="","",COUNTIF('Names Schedule'!$80:$80,$B63))</f>
        <v>0</v>
      </c>
      <c r="BC63" s="115">
        <f t="shared" si="1"/>
        <v>35</v>
      </c>
      <c r="BD63" s="115">
        <f t="shared" si="5"/>
        <v>7</v>
      </c>
      <c r="BE63" s="119" t="str">
        <f t="shared" si="6"/>
        <v>Session 7 - 6.15pm - 7:45pm</v>
      </c>
      <c r="BF63" s="126">
        <f>IF($A63="","",COUNTIF('Names Schedule'!C$7:C$117,$B63))</f>
        <v>0</v>
      </c>
      <c r="BG63" s="126">
        <f>IF($A63="","",COUNTIF('Names Schedule'!D$7:D$117,$B63))</f>
        <v>1</v>
      </c>
      <c r="BH63" s="126">
        <f>IF($A63="","",COUNTIF('Names Schedule'!E$7:E$117,$B63))</f>
        <v>0</v>
      </c>
      <c r="BI63" s="126">
        <f>IF($A63="","",COUNTIF('Names Schedule'!F$7:F$117,$B63))</f>
        <v>0</v>
      </c>
      <c r="BJ63" s="126">
        <f>IF($A63="","",COUNTIF('Names Schedule'!G$7:G$117,$B63))</f>
        <v>0</v>
      </c>
      <c r="BK63" s="126">
        <f>IF($A63="","",COUNTIF('Names Schedule'!H$7:H$117,$B63))</f>
        <v>0</v>
      </c>
      <c r="BL63" s="133">
        <f t="shared" si="7"/>
        <v>2</v>
      </c>
    </row>
    <row r="64" spans="1:64" ht="12" customHeight="1">
      <c r="A64" s="115" t="str">
        <f>Matches!A63</f>
        <v/>
      </c>
      <c r="B64" s="115" t="str">
        <f>IF(A64="","",CONCATENATE(VLOOKUP(Matches!B63,'Group Check'!$B:$D,2,FALSE)," v ",VLOOKUP(Matches!D63,'Group Check'!$B:$D,2,FALSE)," in Group ",VLOOKUP(Matches!B63,'Group Check'!$B:$E,4,FALSE)))</f>
        <v/>
      </c>
      <c r="C64" s="115" t="str">
        <f t="shared" si="2"/>
        <v/>
      </c>
      <c r="D64" s="118" t="str">
        <f t="shared" si="3"/>
        <v/>
      </c>
      <c r="E64" s="119" t="str">
        <f t="shared" si="0"/>
        <v/>
      </c>
      <c r="F64" s="116" t="str">
        <f t="shared" si="4"/>
        <v/>
      </c>
      <c r="G64" s="126" t="str">
        <f>IF($A64="","",SUM(COUNTIF('Names Schedule'!$C$7:$H$7,$B64),COUNTIF('Names Schedule'!$C$8:$H$8,$B64),COUNTIF('Names Schedule'!$C$10:$H$10,$B64),COUNTIF('Names Schedule'!$C$11:$H$11,$B64),COUNTIF('Names Schedule'!$C$12:$H$12,$B64),COUNTIF('Names Schedule'!$C$14:$H$14,$B64),COUNTIF('Names Schedule'!$C$15:$H$15,$B64)))</f>
        <v/>
      </c>
      <c r="H64" s="126" t="str">
        <f>IF($A64="","",SUM(COUNTIF('Names Schedule'!$C$20:$H$20,$B64),COUNTIF('Names Schedule'!$C$21:$H$21,$B64),COUNTIF('Names Schedule'!$C$23:$H$23,$B64),COUNTIF('Names Schedule'!$C$24:$H$24,$B64),COUNTIF('Names Schedule'!$C$25:$H$25,$B64),COUNTIF('Names Schedule'!$C$27:$H$27,$B64),COUNTIF('Names Schedule'!$C$28:$H$28,$B64)))</f>
        <v/>
      </c>
      <c r="I64" s="126" t="str">
        <f>IF($A64="","",SUM(COUNTIF('Names Schedule'!$C$33:$H$33,$B64),COUNTIF('Names Schedule'!$C$34:$H$34,$B64),COUNTIF('Names Schedule'!$C$36:$H$36,$B64),COUNTIF('Names Schedule'!$C$37:$H$37,$B64),COUNTIF('Names Schedule'!$C$38:$H$38,$B64),COUNTIF('Names Schedule'!$C$40:$H$40,$B64),COUNTIF('Names Schedule'!$C$41:$H$41,$B64)))</f>
        <v/>
      </c>
      <c r="J64" s="126" t="str">
        <f>IF($A64="","",SUM(COUNTIF('Names Schedule'!$C$46:$H$46,$B64),COUNTIF('Names Schedule'!$C$47:$H$47,$B64),COUNTIF('Names Schedule'!$C$49:$H$49,$B64),COUNTIF('Names Schedule'!$C$50:$H$50,$B64),COUNTIF('Names Schedule'!$C$51:$H$51,$B64),COUNTIF('Names Schedule'!$C$53:$H$53,$B64),COUNTIF('Names Schedule'!$C$54:$H$54,$B64)))</f>
        <v/>
      </c>
      <c r="K64" s="126" t="str">
        <f>IF($A64="","",SUM(COUNTIF('Names Schedule'!$C$59:$H$59,$B64),COUNTIF('Names Schedule'!$C$60:$H$60,$B64),COUNTIF('Names Schedule'!$C$62:$H$62,$B64),COUNTIF('Names Schedule'!$C$63:$H$63,$B64),COUNTIF('Names Schedule'!$C$64:$H$64,$B64),COUNTIF('Names Schedule'!$C$66:$H$66,$B64),COUNTIF('Names Schedule'!$C$67:$H$67,$B64)))</f>
        <v/>
      </c>
      <c r="L64" s="126" t="str">
        <f>IF($A64="","",SUM(COUNTIF('Names Schedule'!$C$72:$H$72,$B64),COUNTIF('Names Schedule'!$C$73:$H$73,$B64),COUNTIF('Names Schedule'!$C$75:$H$75,$B64),COUNTIF('Names Schedule'!$C$76:$H$76,$B64),COUNTIF('Names Schedule'!$C$77:$H$77,$B64),COUNTIF('Names Schedule'!$C$79:$H$79,$B64),COUNTIF('Names Schedule'!$C$80:$H$80,$B64)))</f>
        <v/>
      </c>
      <c r="M64" s="124" t="str">
        <f>IF($A64="","",COUNTIF('Names Schedule'!$7:$7,$B64))</f>
        <v/>
      </c>
      <c r="N64" s="125" t="str">
        <f>IF($A64="","",COUNTIF('Names Schedule'!$8:$8,$B64))</f>
        <v/>
      </c>
      <c r="O64" s="125" t="str">
        <f>IF($A64="","",COUNTIF('Names Schedule'!$10:$10,$B64))</f>
        <v/>
      </c>
      <c r="P64" s="125" t="str">
        <f>IF($A64="","",COUNTIF('Names Schedule'!$11:$11,$B64))</f>
        <v/>
      </c>
      <c r="Q64" s="125" t="str">
        <f>IF($A64="","",COUNTIF('Names Schedule'!$12:$12,$B64))</f>
        <v/>
      </c>
      <c r="R64" s="125" t="str">
        <f>IF($A64="","",COUNTIF('Names Schedule'!$14:$14,$B64))</f>
        <v/>
      </c>
      <c r="S64" s="125" t="str">
        <f>IF($A64="","",COUNTIF('Names Schedule'!$15:$15,$B64))</f>
        <v/>
      </c>
      <c r="T64" s="124" t="str">
        <f>IF($A64="","",COUNTIF('Names Schedule'!$20:$20,$B64))</f>
        <v/>
      </c>
      <c r="U64" s="125" t="str">
        <f>IF($A64="","",COUNTIF('Names Schedule'!$21:$21,$B64))</f>
        <v/>
      </c>
      <c r="V64" s="125" t="str">
        <f>IF($A64="","",COUNTIF('Names Schedule'!$23:$23,$B64))</f>
        <v/>
      </c>
      <c r="W64" s="125" t="str">
        <f>IF($A64="","",COUNTIF('Names Schedule'!$24:$24,$B64))</f>
        <v/>
      </c>
      <c r="X64" s="125" t="str">
        <f>IF($A64="","",COUNTIF('Names Schedule'!$25:$25,$B64))</f>
        <v/>
      </c>
      <c r="Y64" s="125" t="str">
        <f>IF($A64="","",COUNTIF('Names Schedule'!$27:$27,$B64))</f>
        <v/>
      </c>
      <c r="Z64" s="125" t="str">
        <f>IF($A64="","",COUNTIF('Names Schedule'!$28:$28,$B64))</f>
        <v/>
      </c>
      <c r="AA64" s="124" t="str">
        <f>IF($A64="","",COUNTIF('Names Schedule'!$33:$33,$B64))</f>
        <v/>
      </c>
      <c r="AB64" s="125" t="str">
        <f>IF($A64="","",COUNTIF('Names Schedule'!$34:$34,$B64))</f>
        <v/>
      </c>
      <c r="AC64" s="125" t="str">
        <f>IF($A64="","",COUNTIF('Names Schedule'!$36:$36,$B64))</f>
        <v/>
      </c>
      <c r="AD64" s="125" t="str">
        <f>IF($A64="","",COUNTIF('Names Schedule'!$37:$37,$B64))</f>
        <v/>
      </c>
      <c r="AE64" s="125" t="str">
        <f>IF($A64="","",COUNTIF('Names Schedule'!$38:$38,$B64))</f>
        <v/>
      </c>
      <c r="AF64" s="125" t="str">
        <f>IF($A64="","",COUNTIF('Names Schedule'!$40:$40,$B64))</f>
        <v/>
      </c>
      <c r="AG64" s="125" t="str">
        <f>IF($A64="","",COUNTIF('Names Schedule'!$41:$41,$B64))</f>
        <v/>
      </c>
      <c r="AH64" s="124" t="str">
        <f>IF($A64="","",COUNTIF('Names Schedule'!$46:$46,$B64))</f>
        <v/>
      </c>
      <c r="AI64" s="125" t="str">
        <f>IF($A64="","",COUNTIF('Names Schedule'!$47:$47,$B64))</f>
        <v/>
      </c>
      <c r="AJ64" s="125" t="str">
        <f>IF($A64="","",COUNTIF('Names Schedule'!$49:$49,$B64))</f>
        <v/>
      </c>
      <c r="AK64" s="125" t="str">
        <f>IF($A64="","",COUNTIF('Names Schedule'!$50:$50,$B64))</f>
        <v/>
      </c>
      <c r="AL64" s="125" t="str">
        <f>IF($A64="","",COUNTIF('Names Schedule'!$51:$51,$B64))</f>
        <v/>
      </c>
      <c r="AM64" s="125" t="str">
        <f>IF($A64="","",COUNTIF('Names Schedule'!$53:$53,$B64))</f>
        <v/>
      </c>
      <c r="AN64" s="125" t="str">
        <f>IF($A64="","",COUNTIF('Names Schedule'!$54:$54,$B64))</f>
        <v/>
      </c>
      <c r="AO64" s="124" t="str">
        <f>IF($A64="","",COUNTIF('Names Schedule'!$59:$59,$B64))</f>
        <v/>
      </c>
      <c r="AP64" s="125" t="str">
        <f>IF($A64="","",COUNTIF('Names Schedule'!$60:$60,$B64))</f>
        <v/>
      </c>
      <c r="AQ64" s="125" t="str">
        <f>IF($A64="","",COUNTIF('Names Schedule'!$62:$62,$B64))</f>
        <v/>
      </c>
      <c r="AR64" s="125" t="str">
        <f>IF($A64="","",COUNTIF('Names Schedule'!$63:$63,$B64))</f>
        <v/>
      </c>
      <c r="AS64" s="125" t="str">
        <f>IF($A64="","",COUNTIF('Names Schedule'!$64:$64,$B64))</f>
        <v/>
      </c>
      <c r="AT64" s="125" t="str">
        <f>IF($A64="","",COUNTIF('Names Schedule'!$66:$66,$B64))</f>
        <v/>
      </c>
      <c r="AU64" s="125" t="str">
        <f>IF($A64="","",COUNTIF('Names Schedule'!$67:$67,$B64))</f>
        <v/>
      </c>
      <c r="AV64" s="124" t="str">
        <f>IF($A64="","",COUNTIF('Names Schedule'!$72:$72,$B64))</f>
        <v/>
      </c>
      <c r="AW64" s="125" t="str">
        <f>IF($A64="","",COUNTIF('Names Schedule'!$73:$73,$B64))</f>
        <v/>
      </c>
      <c r="AX64" s="125" t="str">
        <f>IF($A64="","",COUNTIF('Names Schedule'!$75:$75,$B64))</f>
        <v/>
      </c>
      <c r="AY64" s="125" t="str">
        <f>IF($A64="","",COUNTIF('Names Schedule'!$76:$76,$B64))</f>
        <v/>
      </c>
      <c r="AZ64" s="125" t="str">
        <f>IF($A64="","",COUNTIF('Names Schedule'!$77:$77,$B64))</f>
        <v/>
      </c>
      <c r="BA64" s="125" t="str">
        <f>IF($A64="","",COUNTIF('Names Schedule'!$79:$79,$B64))</f>
        <v/>
      </c>
      <c r="BB64" s="125" t="str">
        <f>IF($A64="","",COUNTIF('Names Schedule'!$80:$80,$B64))</f>
        <v/>
      </c>
      <c r="BC64" s="115" t="str">
        <f t="shared" si="1"/>
        <v/>
      </c>
      <c r="BD64" s="115" t="str">
        <f t="shared" si="5"/>
        <v/>
      </c>
      <c r="BE64" s="119" t="str">
        <f t="shared" si="6"/>
        <v/>
      </c>
      <c r="BF64" s="126" t="str">
        <f>IF($A64="","",COUNTIF('Names Schedule'!C$7:C$117,$B64))</f>
        <v/>
      </c>
      <c r="BG64" s="126" t="str">
        <f>IF($A64="","",COUNTIF('Names Schedule'!D$7:D$117,$B64))</f>
        <v/>
      </c>
      <c r="BH64" s="126" t="str">
        <f>IF($A64="","",COUNTIF('Names Schedule'!E$7:E$117,$B64))</f>
        <v/>
      </c>
      <c r="BI64" s="126" t="str">
        <f>IF($A64="","",COUNTIF('Names Schedule'!F$7:F$117,$B64))</f>
        <v/>
      </c>
      <c r="BJ64" s="126" t="str">
        <f>IF($A64="","",COUNTIF('Names Schedule'!G$7:G$117,$B64))</f>
        <v/>
      </c>
      <c r="BK64" s="126" t="str">
        <f>IF($A64="","",COUNTIF('Names Schedule'!H$7:H$117,$B64))</f>
        <v/>
      </c>
      <c r="BL64" s="133" t="str">
        <f t="shared" si="7"/>
        <v/>
      </c>
    </row>
    <row r="65" spans="1:64" ht="12" customHeight="1">
      <c r="A65" s="115" t="str">
        <f>Matches!A64</f>
        <v>GROUP MS 4 / 1</v>
      </c>
      <c r="B65" s="115" t="str">
        <f>IF(A65="","",CONCATENATE(VLOOKUP(Matches!B64,'Group Check'!$B:$D,2,FALSE)," v ",VLOOKUP(Matches!D64,'Group Check'!$B:$D,2,FALSE)," in Group ",VLOOKUP(Matches!B64,'Group Check'!$B:$E,4,FALSE)))</f>
        <v>Clive McGreal (Isle Of Man) v Hisaharu Satou (Japan ) in Group MS 4</v>
      </c>
      <c r="C65" s="115" t="str">
        <f t="shared" si="2"/>
        <v/>
      </c>
      <c r="D65" s="118" t="str">
        <f t="shared" si="3"/>
        <v>Tuesday 23rd April 2024</v>
      </c>
      <c r="E65" s="119" t="str">
        <f t="shared" si="0"/>
        <v>Session  - 3.15pm - 4:45pm</v>
      </c>
      <c r="F65" s="116">
        <f t="shared" si="4"/>
        <v>6</v>
      </c>
      <c r="G65" s="126">
        <f>IF($A65="","",SUM(COUNTIF('Names Schedule'!$C$7:$H$7,$B65),COUNTIF('Names Schedule'!$C$8:$H$8,$B65),COUNTIF('Names Schedule'!$C$10:$H$10,$B65),COUNTIF('Names Schedule'!$C$11:$H$11,$B65),COUNTIF('Names Schedule'!$C$12:$H$12,$B65),COUNTIF('Names Schedule'!$C$14:$H$14,$B65),COUNTIF('Names Schedule'!$C$15:$H$15,$B65)))</f>
        <v>0</v>
      </c>
      <c r="H65" s="126">
        <f>IF($A65="","",SUM(COUNTIF('Names Schedule'!$C$20:$H$20,$B65),COUNTIF('Names Schedule'!$C$21:$H$21,$B65),COUNTIF('Names Schedule'!$C$23:$H$23,$B65),COUNTIF('Names Schedule'!$C$24:$H$24,$B65),COUNTIF('Names Schedule'!$C$25:$H$25,$B65),COUNTIF('Names Schedule'!$C$27:$H$27,$B65),COUNTIF('Names Schedule'!$C$28:$H$28,$B65)))</f>
        <v>0</v>
      </c>
      <c r="I65" s="126">
        <f>IF($A65="","",SUM(COUNTIF('Names Schedule'!$C$33:$H$33,$B65),COUNTIF('Names Schedule'!$C$34:$H$34,$B65),COUNTIF('Names Schedule'!$C$36:$H$36,$B65),COUNTIF('Names Schedule'!$C$37:$H$37,$B65),COUNTIF('Names Schedule'!$C$38:$H$38,$B65),COUNTIF('Names Schedule'!$C$40:$H$40,$B65),COUNTIF('Names Schedule'!$C$41:$H$41,$B65)))</f>
        <v>1</v>
      </c>
      <c r="J65" s="126">
        <f>IF($A65="","",SUM(COUNTIF('Names Schedule'!$C$46:$H$46,$B65),COUNTIF('Names Schedule'!$C$47:$H$47,$B65),COUNTIF('Names Schedule'!$C$49:$H$49,$B65),COUNTIF('Names Schedule'!$C$50:$H$50,$B65),COUNTIF('Names Schedule'!$C$51:$H$51,$B65),COUNTIF('Names Schedule'!$C$53:$H$53,$B65),COUNTIF('Names Schedule'!$C$54:$H$54,$B65)))</f>
        <v>0</v>
      </c>
      <c r="K65" s="126">
        <f>IF($A65="","",SUM(COUNTIF('Names Schedule'!$C$59:$H$59,$B65),COUNTIF('Names Schedule'!$C$60:$H$60,$B65),COUNTIF('Names Schedule'!$C$62:$H$62,$B65),COUNTIF('Names Schedule'!$C$63:$H$63,$B65),COUNTIF('Names Schedule'!$C$64:$H$64,$B65),COUNTIF('Names Schedule'!$C$66:$H$66,$B65),COUNTIF('Names Schedule'!$C$67:$H$67,$B65)))</f>
        <v>0</v>
      </c>
      <c r="L65" s="126">
        <f>IF($A65="","",SUM(COUNTIF('Names Schedule'!$C$72:$H$72,$B65),COUNTIF('Names Schedule'!$C$73:$H$73,$B65),COUNTIF('Names Schedule'!$C$75:$H$75,$B65),COUNTIF('Names Schedule'!$C$76:$H$76,$B65),COUNTIF('Names Schedule'!$C$77:$H$77,$B65),COUNTIF('Names Schedule'!$C$79:$H$79,$B65),COUNTIF('Names Schedule'!$C$80:$H$80,$B65)))</f>
        <v>0</v>
      </c>
      <c r="M65" s="124">
        <f>IF($A65="","",COUNTIF('Names Schedule'!$7:$7,$B65))</f>
        <v>0</v>
      </c>
      <c r="N65" s="125">
        <f>IF($A65="","",COUNTIF('Names Schedule'!$8:$8,$B65))</f>
        <v>0</v>
      </c>
      <c r="O65" s="125">
        <f>IF($A65="","",COUNTIF('Names Schedule'!$10:$10,$B65))</f>
        <v>0</v>
      </c>
      <c r="P65" s="125">
        <f>IF($A65="","",COUNTIF('Names Schedule'!$11:$11,$B65))</f>
        <v>0</v>
      </c>
      <c r="Q65" s="125">
        <f>IF($A65="","",COUNTIF('Names Schedule'!$12:$12,$B65))</f>
        <v>0</v>
      </c>
      <c r="R65" s="125">
        <f>IF($A65="","",COUNTIF('Names Schedule'!$14:$14,$B65))</f>
        <v>0</v>
      </c>
      <c r="S65" s="125">
        <f>IF($A65="","",COUNTIF('Names Schedule'!$15:$15,$B65))</f>
        <v>0</v>
      </c>
      <c r="T65" s="124">
        <f>IF($A65="","",COUNTIF('Names Schedule'!$20:$20,$B65))</f>
        <v>0</v>
      </c>
      <c r="U65" s="125">
        <f>IF($A65="","",COUNTIF('Names Schedule'!$21:$21,$B65))</f>
        <v>0</v>
      </c>
      <c r="V65" s="125">
        <f>IF($A65="","",COUNTIF('Names Schedule'!$23:$23,$B65))</f>
        <v>0</v>
      </c>
      <c r="W65" s="125">
        <f>IF($A65="","",COUNTIF('Names Schedule'!$24:$24,$B65))</f>
        <v>0</v>
      </c>
      <c r="X65" s="125">
        <f>IF($A65="","",COUNTIF('Names Schedule'!$25:$25,$B65))</f>
        <v>0</v>
      </c>
      <c r="Y65" s="125">
        <f>IF($A65="","",COUNTIF('Names Schedule'!$27:$27,$B65))</f>
        <v>0</v>
      </c>
      <c r="Z65" s="125">
        <f>IF($A65="","",COUNTIF('Names Schedule'!$28:$28,$B65))</f>
        <v>0</v>
      </c>
      <c r="AA65" s="124">
        <f>IF($A65="","",COUNTIF('Names Schedule'!$33:$33,$B65))</f>
        <v>0</v>
      </c>
      <c r="AB65" s="125">
        <f>IF($A65="","",COUNTIF('Names Schedule'!$34:$34,$B65))</f>
        <v>0</v>
      </c>
      <c r="AC65" s="125">
        <f>IF($A65="","",COUNTIF('Names Schedule'!$36:$36,$B65))</f>
        <v>0</v>
      </c>
      <c r="AD65" s="125">
        <f>IF($A65="","",COUNTIF('Names Schedule'!$37:$37,$B65))</f>
        <v>0</v>
      </c>
      <c r="AE65" s="125">
        <f>IF($A65="","",COUNTIF('Names Schedule'!$38:$38,$B65))</f>
        <v>1</v>
      </c>
      <c r="AF65" s="125">
        <f>IF($A65="","",COUNTIF('Names Schedule'!$40:$40,$B65))</f>
        <v>0</v>
      </c>
      <c r="AG65" s="125">
        <f>IF($A65="","",COUNTIF('Names Schedule'!$41:$41,$B65))</f>
        <v>0</v>
      </c>
      <c r="AH65" s="124">
        <f>IF($A65="","",COUNTIF('Names Schedule'!$46:$46,$B65))</f>
        <v>0</v>
      </c>
      <c r="AI65" s="125">
        <f>IF($A65="","",COUNTIF('Names Schedule'!$47:$47,$B65))</f>
        <v>0</v>
      </c>
      <c r="AJ65" s="125">
        <f>IF($A65="","",COUNTIF('Names Schedule'!$49:$49,$B65))</f>
        <v>0</v>
      </c>
      <c r="AK65" s="125">
        <f>IF($A65="","",COUNTIF('Names Schedule'!$50:$50,$B65))</f>
        <v>0</v>
      </c>
      <c r="AL65" s="125">
        <f>IF($A65="","",COUNTIF('Names Schedule'!$51:$51,$B65))</f>
        <v>0</v>
      </c>
      <c r="AM65" s="125">
        <f>IF($A65="","",COUNTIF('Names Schedule'!$53:$53,$B65))</f>
        <v>0</v>
      </c>
      <c r="AN65" s="125">
        <f>IF($A65="","",COUNTIF('Names Schedule'!$54:$54,$B65))</f>
        <v>0</v>
      </c>
      <c r="AO65" s="124">
        <f>IF($A65="","",COUNTIF('Names Schedule'!$59:$59,$B65))</f>
        <v>0</v>
      </c>
      <c r="AP65" s="125">
        <f>IF($A65="","",COUNTIF('Names Schedule'!$60:$60,$B65))</f>
        <v>0</v>
      </c>
      <c r="AQ65" s="125">
        <f>IF($A65="","",COUNTIF('Names Schedule'!$62:$62,$B65))</f>
        <v>0</v>
      </c>
      <c r="AR65" s="125">
        <f>IF($A65="","",COUNTIF('Names Schedule'!$63:$63,$B65))</f>
        <v>0</v>
      </c>
      <c r="AS65" s="125">
        <f>IF($A65="","",COUNTIF('Names Schedule'!$64:$64,$B65))</f>
        <v>0</v>
      </c>
      <c r="AT65" s="125">
        <f>IF($A65="","",COUNTIF('Names Schedule'!$66:$66,$B65))</f>
        <v>0</v>
      </c>
      <c r="AU65" s="125">
        <f>IF($A65="","",COUNTIF('Names Schedule'!$67:$67,$B65))</f>
        <v>0</v>
      </c>
      <c r="AV65" s="124">
        <f>IF($A65="","",COUNTIF('Names Schedule'!$72:$72,$B65))</f>
        <v>0</v>
      </c>
      <c r="AW65" s="125">
        <f>IF($A65="","",COUNTIF('Names Schedule'!$73:$73,$B65))</f>
        <v>0</v>
      </c>
      <c r="AX65" s="125">
        <f>IF($A65="","",COUNTIF('Names Schedule'!$75:$75,$B65))</f>
        <v>0</v>
      </c>
      <c r="AY65" s="125">
        <f>IF($A65="","",COUNTIF('Names Schedule'!$76:$76,$B65))</f>
        <v>0</v>
      </c>
      <c r="AZ65" s="125">
        <f>IF($A65="","",COUNTIF('Names Schedule'!$77:$77,$B65))</f>
        <v>0</v>
      </c>
      <c r="BA65" s="125">
        <f>IF($A65="","",COUNTIF('Names Schedule'!$79:$79,$B65))</f>
        <v>0</v>
      </c>
      <c r="BB65" s="125">
        <f>IF($A65="","",COUNTIF('Names Schedule'!$80:$80,$B65))</f>
        <v>0</v>
      </c>
      <c r="BC65" s="115">
        <f t="shared" si="1"/>
        <v>19</v>
      </c>
      <c r="BD65" s="115">
        <f t="shared" si="5"/>
        <v>5</v>
      </c>
      <c r="BE65" s="119" t="str">
        <f t="shared" si="6"/>
        <v>Session  - 3.15pm - 4:45pm</v>
      </c>
      <c r="BF65" s="126">
        <f>IF($A65="","",COUNTIF('Names Schedule'!C$7:C$117,$B65))</f>
        <v>0</v>
      </c>
      <c r="BG65" s="126">
        <f>IF($A65="","",COUNTIF('Names Schedule'!D$7:D$117,$B65))</f>
        <v>0</v>
      </c>
      <c r="BH65" s="126">
        <f>IF($A65="","",COUNTIF('Names Schedule'!E$7:E$117,$B65))</f>
        <v>0</v>
      </c>
      <c r="BI65" s="126">
        <f>IF($A65="","",COUNTIF('Names Schedule'!F$7:F$117,$B65))</f>
        <v>0</v>
      </c>
      <c r="BJ65" s="126">
        <f>IF($A65="","",COUNTIF('Names Schedule'!G$7:G$117,$B65))</f>
        <v>0</v>
      </c>
      <c r="BK65" s="126">
        <f>IF($A65="","",COUNTIF('Names Schedule'!H$7:H$117,$B65))</f>
        <v>1</v>
      </c>
      <c r="BL65" s="133">
        <f t="shared" si="7"/>
        <v>6</v>
      </c>
    </row>
    <row r="66" spans="1:64" ht="12" customHeight="1">
      <c r="A66" s="115" t="str">
        <f>Matches!A65</f>
        <v>GROUP MS 4 / 2</v>
      </c>
      <c r="B66" s="115" t="str">
        <f>IF(A66="","",CONCATENATE(VLOOKUP(Matches!B65,'Group Check'!$B:$D,2,FALSE)," v ",VLOOKUP(Matches!D65,'Group Check'!$B:$D,2,FALSE)," in Group ",VLOOKUP(Matches!B65,'Group Check'!$B:$E,4,FALSE)))</f>
        <v>Shannon McIlroy (New Zealand) v Clive McGreal (Isle Of Man) in Group MS 4</v>
      </c>
      <c r="C66" s="115" t="str">
        <f t="shared" si="2"/>
        <v/>
      </c>
      <c r="D66" s="118" t="str">
        <f t="shared" si="3"/>
        <v>Thursday 25th April 2024</v>
      </c>
      <c r="E66" s="119" t="str">
        <f t="shared" si="0"/>
        <v>Session  - 3.15pm - 4:45pm</v>
      </c>
      <c r="F66" s="116">
        <f t="shared" si="4"/>
        <v>6</v>
      </c>
      <c r="G66" s="126">
        <f>IF($A66="","",SUM(COUNTIF('Names Schedule'!$C$7:$H$7,$B66),COUNTIF('Names Schedule'!$C$8:$H$8,$B66),COUNTIF('Names Schedule'!$C$10:$H$10,$B66),COUNTIF('Names Schedule'!$C$11:$H$11,$B66),COUNTIF('Names Schedule'!$C$12:$H$12,$B66),COUNTIF('Names Schedule'!$C$14:$H$14,$B66),COUNTIF('Names Schedule'!$C$15:$H$15,$B66)))</f>
        <v>0</v>
      </c>
      <c r="H66" s="126">
        <f>IF($A66="","",SUM(COUNTIF('Names Schedule'!$C$20:$H$20,$B66),COUNTIF('Names Schedule'!$C$21:$H$21,$B66),COUNTIF('Names Schedule'!$C$23:$H$23,$B66),COUNTIF('Names Schedule'!$C$24:$H$24,$B66),COUNTIF('Names Schedule'!$C$25:$H$25,$B66),COUNTIF('Names Schedule'!$C$27:$H$27,$B66),COUNTIF('Names Schedule'!$C$28:$H$28,$B66)))</f>
        <v>0</v>
      </c>
      <c r="I66" s="126">
        <f>IF($A66="","",SUM(COUNTIF('Names Schedule'!$C$33:$H$33,$B66),COUNTIF('Names Schedule'!$C$34:$H$34,$B66),COUNTIF('Names Schedule'!$C$36:$H$36,$B66),COUNTIF('Names Schedule'!$C$37:$H$37,$B66),COUNTIF('Names Schedule'!$C$38:$H$38,$B66),COUNTIF('Names Schedule'!$C$40:$H$40,$B66),COUNTIF('Names Schedule'!$C$41:$H$41,$B66)))</f>
        <v>0</v>
      </c>
      <c r="J66" s="126">
        <f>IF($A66="","",SUM(COUNTIF('Names Schedule'!$C$46:$H$46,$B66),COUNTIF('Names Schedule'!$C$47:$H$47,$B66),COUNTIF('Names Schedule'!$C$49:$H$49,$B66),COUNTIF('Names Schedule'!$C$50:$H$50,$B66),COUNTIF('Names Schedule'!$C$51:$H$51,$B66),COUNTIF('Names Schedule'!$C$53:$H$53,$B66),COUNTIF('Names Schedule'!$C$54:$H$54,$B66)))</f>
        <v>0</v>
      </c>
      <c r="K66" s="126">
        <f>IF($A66="","",SUM(COUNTIF('Names Schedule'!$C$59:$H$59,$B66),COUNTIF('Names Schedule'!$C$60:$H$60,$B66),COUNTIF('Names Schedule'!$C$62:$H$62,$B66),COUNTIF('Names Schedule'!$C$63:$H$63,$B66),COUNTIF('Names Schedule'!$C$64:$H$64,$B66),COUNTIF('Names Schedule'!$C$66:$H$66,$B66),COUNTIF('Names Schedule'!$C$67:$H$67,$B66)))</f>
        <v>1</v>
      </c>
      <c r="L66" s="126">
        <f>IF($A66="","",SUM(COUNTIF('Names Schedule'!$C$72:$H$72,$B66),COUNTIF('Names Schedule'!$C$73:$H$73,$B66),COUNTIF('Names Schedule'!$C$75:$H$75,$B66),COUNTIF('Names Schedule'!$C$76:$H$76,$B66),COUNTIF('Names Schedule'!$C$77:$H$77,$B66),COUNTIF('Names Schedule'!$C$79:$H$79,$B66),COUNTIF('Names Schedule'!$C$80:$H$80,$B66)))</f>
        <v>0</v>
      </c>
      <c r="M66" s="124">
        <f>IF($A66="","",COUNTIF('Names Schedule'!$7:$7,$B66))</f>
        <v>0</v>
      </c>
      <c r="N66" s="125">
        <f>IF($A66="","",COUNTIF('Names Schedule'!$8:$8,$B66))</f>
        <v>0</v>
      </c>
      <c r="O66" s="125">
        <f>IF($A66="","",COUNTIF('Names Schedule'!$10:$10,$B66))</f>
        <v>0</v>
      </c>
      <c r="P66" s="125">
        <f>IF($A66="","",COUNTIF('Names Schedule'!$11:$11,$B66))</f>
        <v>0</v>
      </c>
      <c r="Q66" s="125">
        <f>IF($A66="","",COUNTIF('Names Schedule'!$12:$12,$B66))</f>
        <v>0</v>
      </c>
      <c r="R66" s="125">
        <f>IF($A66="","",COUNTIF('Names Schedule'!$14:$14,$B66))</f>
        <v>0</v>
      </c>
      <c r="S66" s="125">
        <f>IF($A66="","",COUNTIF('Names Schedule'!$15:$15,$B66))</f>
        <v>0</v>
      </c>
      <c r="T66" s="124">
        <f>IF($A66="","",COUNTIF('Names Schedule'!$20:$20,$B66))</f>
        <v>0</v>
      </c>
      <c r="U66" s="125">
        <f>IF($A66="","",COUNTIF('Names Schedule'!$21:$21,$B66))</f>
        <v>0</v>
      </c>
      <c r="V66" s="125">
        <f>IF($A66="","",COUNTIF('Names Schedule'!$23:$23,$B66))</f>
        <v>0</v>
      </c>
      <c r="W66" s="125">
        <f>IF($A66="","",COUNTIF('Names Schedule'!$24:$24,$B66))</f>
        <v>0</v>
      </c>
      <c r="X66" s="125">
        <f>IF($A66="","",COUNTIF('Names Schedule'!$25:$25,$B66))</f>
        <v>0</v>
      </c>
      <c r="Y66" s="125">
        <f>IF($A66="","",COUNTIF('Names Schedule'!$27:$27,$B66))</f>
        <v>0</v>
      </c>
      <c r="Z66" s="125">
        <f>IF($A66="","",COUNTIF('Names Schedule'!$28:$28,$B66))</f>
        <v>0</v>
      </c>
      <c r="AA66" s="124">
        <f>IF($A66="","",COUNTIF('Names Schedule'!$33:$33,$B66))</f>
        <v>0</v>
      </c>
      <c r="AB66" s="125">
        <f>IF($A66="","",COUNTIF('Names Schedule'!$34:$34,$B66))</f>
        <v>0</v>
      </c>
      <c r="AC66" s="125">
        <f>IF($A66="","",COUNTIF('Names Schedule'!$36:$36,$B66))</f>
        <v>0</v>
      </c>
      <c r="AD66" s="125">
        <f>IF($A66="","",COUNTIF('Names Schedule'!$37:$37,$B66))</f>
        <v>0</v>
      </c>
      <c r="AE66" s="125">
        <f>IF($A66="","",COUNTIF('Names Schedule'!$38:$38,$B66))</f>
        <v>0</v>
      </c>
      <c r="AF66" s="125">
        <f>IF($A66="","",COUNTIF('Names Schedule'!$40:$40,$B66))</f>
        <v>0</v>
      </c>
      <c r="AG66" s="125">
        <f>IF($A66="","",COUNTIF('Names Schedule'!$41:$41,$B66))</f>
        <v>0</v>
      </c>
      <c r="AH66" s="124">
        <f>IF($A66="","",COUNTIF('Names Schedule'!$46:$46,$B66))</f>
        <v>0</v>
      </c>
      <c r="AI66" s="125">
        <f>IF($A66="","",COUNTIF('Names Schedule'!$47:$47,$B66))</f>
        <v>0</v>
      </c>
      <c r="AJ66" s="125">
        <f>IF($A66="","",COUNTIF('Names Schedule'!$49:$49,$B66))</f>
        <v>0</v>
      </c>
      <c r="AK66" s="125">
        <f>IF($A66="","",COUNTIF('Names Schedule'!$50:$50,$B66))</f>
        <v>0</v>
      </c>
      <c r="AL66" s="125">
        <f>IF($A66="","",COUNTIF('Names Schedule'!$51:$51,$B66))</f>
        <v>0</v>
      </c>
      <c r="AM66" s="125">
        <f>IF($A66="","",COUNTIF('Names Schedule'!$53:$53,$B66))</f>
        <v>0</v>
      </c>
      <c r="AN66" s="125">
        <f>IF($A66="","",COUNTIF('Names Schedule'!$54:$54,$B66))</f>
        <v>0</v>
      </c>
      <c r="AO66" s="124">
        <f>IF($A66="","",COUNTIF('Names Schedule'!$59:$59,$B66))</f>
        <v>0</v>
      </c>
      <c r="AP66" s="125">
        <f>IF($A66="","",COUNTIF('Names Schedule'!$60:$60,$B66))</f>
        <v>0</v>
      </c>
      <c r="AQ66" s="125">
        <f>IF($A66="","",COUNTIF('Names Schedule'!$62:$62,$B66))</f>
        <v>0</v>
      </c>
      <c r="AR66" s="125">
        <f>IF($A66="","",COUNTIF('Names Schedule'!$63:$63,$B66))</f>
        <v>0</v>
      </c>
      <c r="AS66" s="125">
        <f>IF($A66="","",COUNTIF('Names Schedule'!$64:$64,$B66))</f>
        <v>1</v>
      </c>
      <c r="AT66" s="125">
        <f>IF($A66="","",COUNTIF('Names Schedule'!$66:$66,$B66))</f>
        <v>0</v>
      </c>
      <c r="AU66" s="125">
        <f>IF($A66="","",COUNTIF('Names Schedule'!$67:$67,$B66))</f>
        <v>0</v>
      </c>
      <c r="AV66" s="124">
        <f>IF($A66="","",COUNTIF('Names Schedule'!$72:$72,$B66))</f>
        <v>0</v>
      </c>
      <c r="AW66" s="125">
        <f>IF($A66="","",COUNTIF('Names Schedule'!$73:$73,$B66))</f>
        <v>0</v>
      </c>
      <c r="AX66" s="125">
        <f>IF($A66="","",COUNTIF('Names Schedule'!$75:$75,$B66))</f>
        <v>0</v>
      </c>
      <c r="AY66" s="125">
        <f>IF($A66="","",COUNTIF('Names Schedule'!$76:$76,$B66))</f>
        <v>0</v>
      </c>
      <c r="AZ66" s="125">
        <f>IF($A66="","",COUNTIF('Names Schedule'!$77:$77,$B66))</f>
        <v>0</v>
      </c>
      <c r="BA66" s="125">
        <f>IF($A66="","",COUNTIF('Names Schedule'!$79:$79,$B66))</f>
        <v>0</v>
      </c>
      <c r="BB66" s="125">
        <f>IF($A66="","",COUNTIF('Names Schedule'!$80:$80,$B66))</f>
        <v>0</v>
      </c>
      <c r="BC66" s="115">
        <f t="shared" si="1"/>
        <v>33</v>
      </c>
      <c r="BD66" s="115">
        <f t="shared" si="5"/>
        <v>5</v>
      </c>
      <c r="BE66" s="119" t="str">
        <f t="shared" si="6"/>
        <v>Session  - 3.15pm - 4:45pm</v>
      </c>
      <c r="BF66" s="126">
        <f>IF($A66="","",COUNTIF('Names Schedule'!C$7:C$117,$B66))</f>
        <v>0</v>
      </c>
      <c r="BG66" s="126">
        <f>IF($A66="","",COUNTIF('Names Schedule'!D$7:D$117,$B66))</f>
        <v>0</v>
      </c>
      <c r="BH66" s="126">
        <f>IF($A66="","",COUNTIF('Names Schedule'!E$7:E$117,$B66))</f>
        <v>0</v>
      </c>
      <c r="BI66" s="126">
        <f>IF($A66="","",COUNTIF('Names Schedule'!F$7:F$117,$B66))</f>
        <v>0</v>
      </c>
      <c r="BJ66" s="126">
        <f>IF($A66="","",COUNTIF('Names Schedule'!G$7:G$117,$B66))</f>
        <v>0</v>
      </c>
      <c r="BK66" s="126">
        <f>IF($A66="","",COUNTIF('Names Schedule'!H$7:H$117,$B66))</f>
        <v>1</v>
      </c>
      <c r="BL66" s="133">
        <f t="shared" si="7"/>
        <v>6</v>
      </c>
    </row>
    <row r="67" spans="1:64" ht="12" customHeight="1">
      <c r="A67" s="115">
        <f>Matches!A66</f>
        <v>0</v>
      </c>
      <c r="B67" s="115" t="e">
        <f>IF(A67="","",CONCATENATE(VLOOKUP(Matches!B66,'Group Check'!$B:$D,2,FALSE)," v ",VLOOKUP(Matches!D66,'Group Check'!$B:$D,2,FALSE)," in Group ",VLOOKUP(Matches!B66,'Group Check'!$B:$E,4,FALSE)))</f>
        <v>#N/A</v>
      </c>
      <c r="C67" s="115" t="str">
        <f t="shared" si="2"/>
        <v/>
      </c>
      <c r="D67" s="118" t="str">
        <f t="shared" si="3"/>
        <v/>
      </c>
      <c r="E67" s="119" t="str">
        <f t="shared" si="0"/>
        <v/>
      </c>
      <c r="F67" s="116" t="str">
        <f t="shared" si="4"/>
        <v/>
      </c>
      <c r="G67" s="126">
        <f>IF($A67="","",SUM(COUNTIF('Names Schedule'!$C$7:$H$7,$B67),COUNTIF('Names Schedule'!$C$8:$H$8,$B67),COUNTIF('Names Schedule'!$C$10:$H$10,$B67),COUNTIF('Names Schedule'!$C$11:$H$11,$B67),COUNTIF('Names Schedule'!$C$12:$H$12,$B67),COUNTIF('Names Schedule'!$C$14:$H$14,$B67),COUNTIF('Names Schedule'!$C$15:$H$15,$B67)))</f>
        <v>0</v>
      </c>
      <c r="H67" s="126">
        <f>IF($A67="","",SUM(COUNTIF('Names Schedule'!$C$20:$H$20,$B67),COUNTIF('Names Schedule'!$C$21:$H$21,$B67),COUNTIF('Names Schedule'!$C$23:$H$23,$B67),COUNTIF('Names Schedule'!$C$24:$H$24,$B67),COUNTIF('Names Schedule'!$C$25:$H$25,$B67),COUNTIF('Names Schedule'!$C$27:$H$27,$B67),COUNTIF('Names Schedule'!$C$28:$H$28,$B67)))</f>
        <v>0</v>
      </c>
      <c r="I67" s="126">
        <f>IF($A67="","",SUM(COUNTIF('Names Schedule'!$C$33:$H$33,$B67),COUNTIF('Names Schedule'!$C$34:$H$34,$B67),COUNTIF('Names Schedule'!$C$36:$H$36,$B67),COUNTIF('Names Schedule'!$C$37:$H$37,$B67),COUNTIF('Names Schedule'!$C$38:$H$38,$B67),COUNTIF('Names Schedule'!$C$40:$H$40,$B67),COUNTIF('Names Schedule'!$C$41:$H$41,$B67)))</f>
        <v>0</v>
      </c>
      <c r="J67" s="126">
        <f>IF($A67="","",SUM(COUNTIF('Names Schedule'!$C$46:$H$46,$B67),COUNTIF('Names Schedule'!$C$47:$H$47,$B67),COUNTIF('Names Schedule'!$C$49:$H$49,$B67),COUNTIF('Names Schedule'!$C$50:$H$50,$B67),COUNTIF('Names Schedule'!$C$51:$H$51,$B67),COUNTIF('Names Schedule'!$C$53:$H$53,$B67),COUNTIF('Names Schedule'!$C$54:$H$54,$B67)))</f>
        <v>0</v>
      </c>
      <c r="K67" s="126">
        <f>IF($A67="","",SUM(COUNTIF('Names Schedule'!$C$59:$H$59,$B67),COUNTIF('Names Schedule'!$C$60:$H$60,$B67),COUNTIF('Names Schedule'!$C$62:$H$62,$B67),COUNTIF('Names Schedule'!$C$63:$H$63,$B67),COUNTIF('Names Schedule'!$C$64:$H$64,$B67),COUNTIF('Names Schedule'!$C$66:$H$66,$B67),COUNTIF('Names Schedule'!$C$67:$H$67,$B67)))</f>
        <v>0</v>
      </c>
      <c r="L67" s="126">
        <f>IF($A67="","",SUM(COUNTIF('Names Schedule'!$C$72:$H$72,$B67),COUNTIF('Names Schedule'!$C$73:$H$73,$B67),COUNTIF('Names Schedule'!$C$75:$H$75,$B67),COUNTIF('Names Schedule'!$C$76:$H$76,$B67),COUNTIF('Names Schedule'!$C$77:$H$77,$B67),COUNTIF('Names Schedule'!$C$79:$H$79,$B67),COUNTIF('Names Schedule'!$C$80:$H$80,$B67)))</f>
        <v>0</v>
      </c>
      <c r="M67" s="124">
        <f>IF($A67="","",COUNTIF('Names Schedule'!$7:$7,$B67))</f>
        <v>0</v>
      </c>
      <c r="N67" s="125">
        <f>IF($A67="","",COUNTIF('Names Schedule'!$8:$8,$B67))</f>
        <v>0</v>
      </c>
      <c r="O67" s="125">
        <f>IF($A67="","",COUNTIF('Names Schedule'!$10:$10,$B67))</f>
        <v>0</v>
      </c>
      <c r="P67" s="125">
        <f>IF($A67="","",COUNTIF('Names Schedule'!$11:$11,$B67))</f>
        <v>0</v>
      </c>
      <c r="Q67" s="125">
        <f>IF($A67="","",COUNTIF('Names Schedule'!$12:$12,$B67))</f>
        <v>0</v>
      </c>
      <c r="R67" s="125">
        <f>IF($A67="","",COUNTIF('Names Schedule'!$14:$14,$B67))</f>
        <v>0</v>
      </c>
      <c r="S67" s="125">
        <f>IF($A67="","",COUNTIF('Names Schedule'!$15:$15,$B67))</f>
        <v>0</v>
      </c>
      <c r="T67" s="124">
        <f>IF($A67="","",COUNTIF('Names Schedule'!$20:$20,$B67))</f>
        <v>0</v>
      </c>
      <c r="U67" s="125">
        <f>IF($A67="","",COUNTIF('Names Schedule'!$21:$21,$B67))</f>
        <v>0</v>
      </c>
      <c r="V67" s="125">
        <f>IF($A67="","",COUNTIF('Names Schedule'!$23:$23,$B67))</f>
        <v>0</v>
      </c>
      <c r="W67" s="125">
        <f>IF($A67="","",COUNTIF('Names Schedule'!$24:$24,$B67))</f>
        <v>0</v>
      </c>
      <c r="X67" s="125">
        <f>IF($A67="","",COUNTIF('Names Schedule'!$25:$25,$B67))</f>
        <v>0</v>
      </c>
      <c r="Y67" s="125">
        <f>IF($A67="","",COUNTIF('Names Schedule'!$27:$27,$B67))</f>
        <v>0</v>
      </c>
      <c r="Z67" s="125">
        <f>IF($A67="","",COUNTIF('Names Schedule'!$28:$28,$B67))</f>
        <v>0</v>
      </c>
      <c r="AA67" s="124">
        <f>IF($A67="","",COUNTIF('Names Schedule'!$33:$33,$B67))</f>
        <v>0</v>
      </c>
      <c r="AB67" s="125">
        <f>IF($A67="","",COUNTIF('Names Schedule'!$34:$34,$B67))</f>
        <v>0</v>
      </c>
      <c r="AC67" s="125">
        <f>IF($A67="","",COUNTIF('Names Schedule'!$36:$36,$B67))</f>
        <v>0</v>
      </c>
      <c r="AD67" s="125">
        <f>IF($A67="","",COUNTIF('Names Schedule'!$37:$37,$B67))</f>
        <v>0</v>
      </c>
      <c r="AE67" s="125">
        <f>IF($A67="","",COUNTIF('Names Schedule'!$38:$38,$B67))</f>
        <v>0</v>
      </c>
      <c r="AF67" s="125">
        <f>IF($A67="","",COUNTIF('Names Schedule'!$40:$40,$B67))</f>
        <v>0</v>
      </c>
      <c r="AG67" s="125">
        <f>IF($A67="","",COUNTIF('Names Schedule'!$41:$41,$B67))</f>
        <v>0</v>
      </c>
      <c r="AH67" s="124">
        <f>IF($A67="","",COUNTIF('Names Schedule'!$46:$46,$B67))</f>
        <v>0</v>
      </c>
      <c r="AI67" s="125">
        <f>IF($A67="","",COUNTIF('Names Schedule'!$47:$47,$B67))</f>
        <v>0</v>
      </c>
      <c r="AJ67" s="125">
        <f>IF($A67="","",COUNTIF('Names Schedule'!$49:$49,$B67))</f>
        <v>0</v>
      </c>
      <c r="AK67" s="125">
        <f>IF($A67="","",COUNTIF('Names Schedule'!$50:$50,$B67))</f>
        <v>0</v>
      </c>
      <c r="AL67" s="125">
        <f>IF($A67="","",COUNTIF('Names Schedule'!$51:$51,$B67))</f>
        <v>0</v>
      </c>
      <c r="AM67" s="125">
        <f>IF($A67="","",COUNTIF('Names Schedule'!$53:$53,$B67))</f>
        <v>0</v>
      </c>
      <c r="AN67" s="125">
        <f>IF($A67="","",COUNTIF('Names Schedule'!$54:$54,$B67))</f>
        <v>0</v>
      </c>
      <c r="AO67" s="124">
        <f>IF($A67="","",COUNTIF('Names Schedule'!$59:$59,$B67))</f>
        <v>0</v>
      </c>
      <c r="AP67" s="125">
        <f>IF($A67="","",COUNTIF('Names Schedule'!$60:$60,$B67))</f>
        <v>0</v>
      </c>
      <c r="AQ67" s="125">
        <f>IF($A67="","",COUNTIF('Names Schedule'!$62:$62,$B67))</f>
        <v>0</v>
      </c>
      <c r="AR67" s="125">
        <f>IF($A67="","",COUNTIF('Names Schedule'!$63:$63,$B67))</f>
        <v>0</v>
      </c>
      <c r="AS67" s="125">
        <f>IF($A67="","",COUNTIF('Names Schedule'!$64:$64,$B67))</f>
        <v>0</v>
      </c>
      <c r="AT67" s="125">
        <f>IF($A67="","",COUNTIF('Names Schedule'!$66:$66,$B67))</f>
        <v>0</v>
      </c>
      <c r="AU67" s="125">
        <f>IF($A67="","",COUNTIF('Names Schedule'!$67:$67,$B67))</f>
        <v>0</v>
      </c>
      <c r="AV67" s="124">
        <f>IF($A67="","",COUNTIF('Names Schedule'!$72:$72,$B67))</f>
        <v>0</v>
      </c>
      <c r="AW67" s="125">
        <f>IF($A67="","",COUNTIF('Names Schedule'!$73:$73,$B67))</f>
        <v>0</v>
      </c>
      <c r="AX67" s="125">
        <f>IF($A67="","",COUNTIF('Names Schedule'!$75:$75,$B67))</f>
        <v>0</v>
      </c>
      <c r="AY67" s="125">
        <f>IF($A67="","",COUNTIF('Names Schedule'!$76:$76,$B67))</f>
        <v>0</v>
      </c>
      <c r="AZ67" s="125">
        <f>IF($A67="","",COUNTIF('Names Schedule'!$77:$77,$B67))</f>
        <v>0</v>
      </c>
      <c r="BA67" s="125">
        <f>IF($A67="","",COUNTIF('Names Schedule'!$79:$79,$B67))</f>
        <v>0</v>
      </c>
      <c r="BB67" s="125">
        <f>IF($A67="","",COUNTIF('Names Schedule'!$80:$80,$B67))</f>
        <v>0</v>
      </c>
      <c r="BC67" s="115" t="str">
        <f t="shared" si="1"/>
        <v/>
      </c>
      <c r="BD67" s="115" t="str">
        <f t="shared" si="5"/>
        <v/>
      </c>
      <c r="BE67" s="119" t="str">
        <f t="shared" si="6"/>
        <v/>
      </c>
      <c r="BF67" s="126">
        <f>IF($A67="","",COUNTIF('Names Schedule'!C$7:C$117,$B67))</f>
        <v>0</v>
      </c>
      <c r="BG67" s="126">
        <f>IF($A67="","",COUNTIF('Names Schedule'!D$7:D$117,$B67))</f>
        <v>0</v>
      </c>
      <c r="BH67" s="126">
        <f>IF($A67="","",COUNTIF('Names Schedule'!E$7:E$117,$B67))</f>
        <v>0</v>
      </c>
      <c r="BI67" s="126">
        <f>IF($A67="","",COUNTIF('Names Schedule'!F$7:F$117,$B67))</f>
        <v>0</v>
      </c>
      <c r="BJ67" s="126">
        <f>IF($A67="","",COUNTIF('Names Schedule'!G$7:G$117,$B67))</f>
        <v>0</v>
      </c>
      <c r="BK67" s="126">
        <f>IF($A67="","",COUNTIF('Names Schedule'!H$7:H$117,$B67))</f>
        <v>0</v>
      </c>
      <c r="BL67" s="133" t="e">
        <f t="shared" si="7"/>
        <v>#N/A</v>
      </c>
    </row>
    <row r="68" spans="1:64" ht="12" customHeight="1">
      <c r="A68" s="115" t="str">
        <f>Matches!A67</f>
        <v>GROUP MS 4 / 3</v>
      </c>
      <c r="B68" s="115" t="str">
        <f>IF(A68="","",CONCATENATE(VLOOKUP(Matches!B67,'Group Check'!$B:$D,2,FALSE)," v ",VLOOKUP(Matches!D67,'Group Check'!$B:$D,2,FALSE)," in Group ",VLOOKUP(Matches!B67,'Group Check'!$B:$E,4,FALSE)))</f>
        <v>Clive McGreal (Isle Of Man) v Gabor Foti (Hungary) in Group MS 4</v>
      </c>
      <c r="C68" s="115" t="str">
        <f t="shared" si="2"/>
        <v/>
      </c>
      <c r="D68" s="118" t="str">
        <f t="shared" si="3"/>
        <v>Sunday 21st April 2024</v>
      </c>
      <c r="E68" s="119" t="str">
        <f t="shared" si="0"/>
        <v>Session  - 3.15pm - 4:45pm</v>
      </c>
      <c r="F68" s="116">
        <f t="shared" si="4"/>
        <v>5</v>
      </c>
      <c r="G68" s="126">
        <f>IF($A68="","",SUM(COUNTIF('Names Schedule'!$C$7:$H$7,$B68),COUNTIF('Names Schedule'!$C$8:$H$8,$B68),COUNTIF('Names Schedule'!$C$10:$H$10,$B68),COUNTIF('Names Schedule'!$C$11:$H$11,$B68),COUNTIF('Names Schedule'!$C$12:$H$12,$B68),COUNTIF('Names Schedule'!$C$14:$H$14,$B68),COUNTIF('Names Schedule'!$C$15:$H$15,$B68)))</f>
        <v>1</v>
      </c>
      <c r="H68" s="126">
        <f>IF($A68="","",SUM(COUNTIF('Names Schedule'!$C$20:$H$20,$B68),COUNTIF('Names Schedule'!$C$21:$H$21,$B68),COUNTIF('Names Schedule'!$C$23:$H$23,$B68),COUNTIF('Names Schedule'!$C$24:$H$24,$B68),COUNTIF('Names Schedule'!$C$25:$H$25,$B68),COUNTIF('Names Schedule'!$C$27:$H$27,$B68),COUNTIF('Names Schedule'!$C$28:$H$28,$B68)))</f>
        <v>0</v>
      </c>
      <c r="I68" s="126">
        <f>IF($A68="","",SUM(COUNTIF('Names Schedule'!$C$33:$H$33,$B68),COUNTIF('Names Schedule'!$C$34:$H$34,$B68),COUNTIF('Names Schedule'!$C$36:$H$36,$B68),COUNTIF('Names Schedule'!$C$37:$H$37,$B68),COUNTIF('Names Schedule'!$C$38:$H$38,$B68),COUNTIF('Names Schedule'!$C$40:$H$40,$B68),COUNTIF('Names Schedule'!$C$41:$H$41,$B68)))</f>
        <v>0</v>
      </c>
      <c r="J68" s="126">
        <f>IF($A68="","",SUM(COUNTIF('Names Schedule'!$C$46:$H$46,$B68),COUNTIF('Names Schedule'!$C$47:$H$47,$B68),COUNTIF('Names Schedule'!$C$49:$H$49,$B68),COUNTIF('Names Schedule'!$C$50:$H$50,$B68),COUNTIF('Names Schedule'!$C$51:$H$51,$B68),COUNTIF('Names Schedule'!$C$53:$H$53,$B68),COUNTIF('Names Schedule'!$C$54:$H$54,$B68)))</f>
        <v>0</v>
      </c>
      <c r="K68" s="126">
        <f>IF($A68="","",SUM(COUNTIF('Names Schedule'!$C$59:$H$59,$B68),COUNTIF('Names Schedule'!$C$60:$H$60,$B68),COUNTIF('Names Schedule'!$C$62:$H$62,$B68),COUNTIF('Names Schedule'!$C$63:$H$63,$B68),COUNTIF('Names Schedule'!$C$64:$H$64,$B68),COUNTIF('Names Schedule'!$C$66:$H$66,$B68),COUNTIF('Names Schedule'!$C$67:$H$67,$B68)))</f>
        <v>0</v>
      </c>
      <c r="L68" s="126">
        <f>IF($A68="","",SUM(COUNTIF('Names Schedule'!$C$72:$H$72,$B68),COUNTIF('Names Schedule'!$C$73:$H$73,$B68),COUNTIF('Names Schedule'!$C$75:$H$75,$B68),COUNTIF('Names Schedule'!$C$76:$H$76,$B68),COUNTIF('Names Schedule'!$C$77:$H$77,$B68),COUNTIF('Names Schedule'!$C$79:$H$79,$B68),COUNTIF('Names Schedule'!$C$80:$H$80,$B68)))</f>
        <v>0</v>
      </c>
      <c r="M68" s="124">
        <f>IF($A68="","",COUNTIF('Names Schedule'!$7:$7,$B68))</f>
        <v>0</v>
      </c>
      <c r="N68" s="125">
        <f>IF($A68="","",COUNTIF('Names Schedule'!$8:$8,$B68))</f>
        <v>0</v>
      </c>
      <c r="O68" s="125">
        <f>IF($A68="","",COUNTIF('Names Schedule'!$10:$10,$B68))</f>
        <v>0</v>
      </c>
      <c r="P68" s="125">
        <f>IF($A68="","",COUNTIF('Names Schedule'!$11:$11,$B68))</f>
        <v>0</v>
      </c>
      <c r="Q68" s="125">
        <f>IF($A68="","",COUNTIF('Names Schedule'!$12:$12,$B68))</f>
        <v>1</v>
      </c>
      <c r="R68" s="125">
        <f>IF($A68="","",COUNTIF('Names Schedule'!$14:$14,$B68))</f>
        <v>0</v>
      </c>
      <c r="S68" s="125">
        <f>IF($A68="","",COUNTIF('Names Schedule'!$15:$15,$B68))</f>
        <v>0</v>
      </c>
      <c r="T68" s="124">
        <f>IF($A68="","",COUNTIF('Names Schedule'!$20:$20,$B68))</f>
        <v>0</v>
      </c>
      <c r="U68" s="125">
        <f>IF($A68="","",COUNTIF('Names Schedule'!$21:$21,$B68))</f>
        <v>0</v>
      </c>
      <c r="V68" s="125">
        <f>IF($A68="","",COUNTIF('Names Schedule'!$23:$23,$B68))</f>
        <v>0</v>
      </c>
      <c r="W68" s="125">
        <f>IF($A68="","",COUNTIF('Names Schedule'!$24:$24,$B68))</f>
        <v>0</v>
      </c>
      <c r="X68" s="125">
        <f>IF($A68="","",COUNTIF('Names Schedule'!$25:$25,$B68))</f>
        <v>0</v>
      </c>
      <c r="Y68" s="125">
        <f>IF($A68="","",COUNTIF('Names Schedule'!$27:$27,$B68))</f>
        <v>0</v>
      </c>
      <c r="Z68" s="125">
        <f>IF($A68="","",COUNTIF('Names Schedule'!$28:$28,$B68))</f>
        <v>0</v>
      </c>
      <c r="AA68" s="124">
        <f>IF($A68="","",COUNTIF('Names Schedule'!$33:$33,$B68))</f>
        <v>0</v>
      </c>
      <c r="AB68" s="125">
        <f>IF($A68="","",COUNTIF('Names Schedule'!$34:$34,$B68))</f>
        <v>0</v>
      </c>
      <c r="AC68" s="125">
        <f>IF($A68="","",COUNTIF('Names Schedule'!$36:$36,$B68))</f>
        <v>0</v>
      </c>
      <c r="AD68" s="125">
        <f>IF($A68="","",COUNTIF('Names Schedule'!$37:$37,$B68))</f>
        <v>0</v>
      </c>
      <c r="AE68" s="125">
        <f>IF($A68="","",COUNTIF('Names Schedule'!$38:$38,$B68))</f>
        <v>0</v>
      </c>
      <c r="AF68" s="125">
        <f>IF($A68="","",COUNTIF('Names Schedule'!$40:$40,$B68))</f>
        <v>0</v>
      </c>
      <c r="AG68" s="125">
        <f>IF($A68="","",COUNTIF('Names Schedule'!$41:$41,$B68))</f>
        <v>0</v>
      </c>
      <c r="AH68" s="124">
        <f>IF($A68="","",COUNTIF('Names Schedule'!$46:$46,$B68))</f>
        <v>0</v>
      </c>
      <c r="AI68" s="125">
        <f>IF($A68="","",COUNTIF('Names Schedule'!$47:$47,$B68))</f>
        <v>0</v>
      </c>
      <c r="AJ68" s="125">
        <f>IF($A68="","",COUNTIF('Names Schedule'!$49:$49,$B68))</f>
        <v>0</v>
      </c>
      <c r="AK68" s="125">
        <f>IF($A68="","",COUNTIF('Names Schedule'!$50:$50,$B68))</f>
        <v>0</v>
      </c>
      <c r="AL68" s="125">
        <f>IF($A68="","",COUNTIF('Names Schedule'!$51:$51,$B68))</f>
        <v>0</v>
      </c>
      <c r="AM68" s="125">
        <f>IF($A68="","",COUNTIF('Names Schedule'!$53:$53,$B68))</f>
        <v>0</v>
      </c>
      <c r="AN68" s="125">
        <f>IF($A68="","",COUNTIF('Names Schedule'!$54:$54,$B68))</f>
        <v>0</v>
      </c>
      <c r="AO68" s="124">
        <f>IF($A68="","",COUNTIF('Names Schedule'!$59:$59,$B68))</f>
        <v>0</v>
      </c>
      <c r="AP68" s="125">
        <f>IF($A68="","",COUNTIF('Names Schedule'!$60:$60,$B68))</f>
        <v>0</v>
      </c>
      <c r="AQ68" s="125">
        <f>IF($A68="","",COUNTIF('Names Schedule'!$62:$62,$B68))</f>
        <v>0</v>
      </c>
      <c r="AR68" s="125">
        <f>IF($A68="","",COUNTIF('Names Schedule'!$63:$63,$B68))</f>
        <v>0</v>
      </c>
      <c r="AS68" s="125">
        <f>IF($A68="","",COUNTIF('Names Schedule'!$64:$64,$B68))</f>
        <v>0</v>
      </c>
      <c r="AT68" s="125">
        <f>IF($A68="","",COUNTIF('Names Schedule'!$66:$66,$B68))</f>
        <v>0</v>
      </c>
      <c r="AU68" s="125">
        <f>IF($A68="","",COUNTIF('Names Schedule'!$67:$67,$B68))</f>
        <v>0</v>
      </c>
      <c r="AV68" s="124">
        <f>IF($A68="","",COUNTIF('Names Schedule'!$72:$72,$B68))</f>
        <v>0</v>
      </c>
      <c r="AW68" s="125">
        <f>IF($A68="","",COUNTIF('Names Schedule'!$73:$73,$B68))</f>
        <v>0</v>
      </c>
      <c r="AX68" s="125">
        <f>IF($A68="","",COUNTIF('Names Schedule'!$75:$75,$B68))</f>
        <v>0</v>
      </c>
      <c r="AY68" s="125">
        <f>IF($A68="","",COUNTIF('Names Schedule'!$76:$76,$B68))</f>
        <v>0</v>
      </c>
      <c r="AZ68" s="125">
        <f>IF($A68="","",COUNTIF('Names Schedule'!$77:$77,$B68))</f>
        <v>0</v>
      </c>
      <c r="BA68" s="125">
        <f>IF($A68="","",COUNTIF('Names Schedule'!$79:$79,$B68))</f>
        <v>0</v>
      </c>
      <c r="BB68" s="125">
        <f>IF($A68="","",COUNTIF('Names Schedule'!$80:$80,$B68))</f>
        <v>0</v>
      </c>
      <c r="BC68" s="115">
        <f t="shared" si="1"/>
        <v>5</v>
      </c>
      <c r="BD68" s="115">
        <f t="shared" si="5"/>
        <v>5</v>
      </c>
      <c r="BE68" s="119" t="str">
        <f t="shared" si="6"/>
        <v>Session  - 3.15pm - 4:45pm</v>
      </c>
      <c r="BF68" s="126">
        <f>IF($A68="","",COUNTIF('Names Schedule'!C$7:C$117,$B68))</f>
        <v>0</v>
      </c>
      <c r="BG68" s="126">
        <f>IF($A68="","",COUNTIF('Names Schedule'!D$7:D$117,$B68))</f>
        <v>0</v>
      </c>
      <c r="BH68" s="126">
        <f>IF($A68="","",COUNTIF('Names Schedule'!E$7:E$117,$B68))</f>
        <v>0</v>
      </c>
      <c r="BI68" s="126">
        <f>IF($A68="","",COUNTIF('Names Schedule'!F$7:F$117,$B68))</f>
        <v>0</v>
      </c>
      <c r="BJ68" s="126">
        <f>IF($A68="","",COUNTIF('Names Schedule'!G$7:G$117,$B68))</f>
        <v>1</v>
      </c>
      <c r="BK68" s="126">
        <f>IF($A68="","",COUNTIF('Names Schedule'!H$7:H$117,$B68))</f>
        <v>0</v>
      </c>
      <c r="BL68" s="133">
        <f t="shared" si="7"/>
        <v>5</v>
      </c>
    </row>
    <row r="69" spans="1:64" ht="12" customHeight="1">
      <c r="A69" s="115" t="str">
        <f>Matches!A68</f>
        <v>GROUP MS 4 / 4</v>
      </c>
      <c r="B69" s="115" t="str">
        <f>IF(A69="","",CONCATENATE(VLOOKUP(Matches!B68,'Group Check'!$B:$D,2,FALSE)," v ",VLOOKUP(Matches!D68,'Group Check'!$B:$D,2,FALSE)," in Group ",VLOOKUP(Matches!B68,'Group Check'!$B:$E,4,FALSE)))</f>
        <v>Clive McGreal (Isle Of Man) v Kristian Crocker (Wales) in Group MS 4</v>
      </c>
      <c r="C69" s="115" t="str">
        <f t="shared" ref="C69:C114" si="8">IF(SUM(M69:BB69)=0,"",IF(SUM(M69:BB69)&gt;1,"Duplication",""))</f>
        <v/>
      </c>
      <c r="D69" s="118" t="str">
        <f t="shared" si="3"/>
        <v>Monday 22nd April 2024</v>
      </c>
      <c r="E69" s="119" t="str">
        <f t="shared" ref="E69:E114" si="9">IF(A69="","",IF(ISNA(BE69),"",BE69))</f>
        <v>Session 7 - 6.15pm - 7:45pm</v>
      </c>
      <c r="F69" s="116">
        <f t="shared" si="4"/>
        <v>4</v>
      </c>
      <c r="G69" s="126">
        <f>IF($A69="","",SUM(COUNTIF('Names Schedule'!$C$7:$H$7,$B69),COUNTIF('Names Schedule'!$C$8:$H$8,$B69),COUNTIF('Names Schedule'!$C$10:$H$10,$B69),COUNTIF('Names Schedule'!$C$11:$H$11,$B69),COUNTIF('Names Schedule'!$C$12:$H$12,$B69),COUNTIF('Names Schedule'!$C$14:$H$14,$B69),COUNTIF('Names Schedule'!$C$15:$H$15,$B69)))</f>
        <v>0</v>
      </c>
      <c r="H69" s="126">
        <f>IF($A69="","",SUM(COUNTIF('Names Schedule'!$C$20:$H$20,$B69),COUNTIF('Names Schedule'!$C$21:$H$21,$B69),COUNTIF('Names Schedule'!$C$23:$H$23,$B69),COUNTIF('Names Schedule'!$C$24:$H$24,$B69),COUNTIF('Names Schedule'!$C$25:$H$25,$B69),COUNTIF('Names Schedule'!$C$27:$H$27,$B69),COUNTIF('Names Schedule'!$C$28:$H$28,$B69)))</f>
        <v>1</v>
      </c>
      <c r="I69" s="126">
        <f>IF($A69="","",SUM(COUNTIF('Names Schedule'!$C$33:$H$33,$B69),COUNTIF('Names Schedule'!$C$34:$H$34,$B69),COUNTIF('Names Schedule'!$C$36:$H$36,$B69),COUNTIF('Names Schedule'!$C$37:$H$37,$B69),COUNTIF('Names Schedule'!$C$38:$H$38,$B69),COUNTIF('Names Schedule'!$C$40:$H$40,$B69),COUNTIF('Names Schedule'!$C$41:$H$41,$B69)))</f>
        <v>0</v>
      </c>
      <c r="J69" s="126">
        <f>IF($A69="","",SUM(COUNTIF('Names Schedule'!$C$46:$H$46,$B69),COUNTIF('Names Schedule'!$C$47:$H$47,$B69),COUNTIF('Names Schedule'!$C$49:$H$49,$B69),COUNTIF('Names Schedule'!$C$50:$H$50,$B69),COUNTIF('Names Schedule'!$C$51:$H$51,$B69),COUNTIF('Names Schedule'!$C$53:$H$53,$B69),COUNTIF('Names Schedule'!$C$54:$H$54,$B69)))</f>
        <v>0</v>
      </c>
      <c r="K69" s="126">
        <f>IF($A69="","",SUM(COUNTIF('Names Schedule'!$C$59:$H$59,$B69),COUNTIF('Names Schedule'!$C$60:$H$60,$B69),COUNTIF('Names Schedule'!$C$62:$H$62,$B69),COUNTIF('Names Schedule'!$C$63:$H$63,$B69),COUNTIF('Names Schedule'!$C$64:$H$64,$B69),COUNTIF('Names Schedule'!$C$66:$H$66,$B69),COUNTIF('Names Schedule'!$C$67:$H$67,$B69)))</f>
        <v>0</v>
      </c>
      <c r="L69" s="126">
        <f>IF($A69="","",SUM(COUNTIF('Names Schedule'!$C$72:$H$72,$B69),COUNTIF('Names Schedule'!$C$73:$H$73,$B69),COUNTIF('Names Schedule'!$C$75:$H$75,$B69),COUNTIF('Names Schedule'!$C$76:$H$76,$B69),COUNTIF('Names Schedule'!$C$77:$H$77,$B69),COUNTIF('Names Schedule'!$C$79:$H$79,$B69),COUNTIF('Names Schedule'!$C$80:$H$80,$B69)))</f>
        <v>0</v>
      </c>
      <c r="M69" s="124">
        <f>IF($A69="","",COUNTIF('Names Schedule'!$7:$7,$B69))</f>
        <v>0</v>
      </c>
      <c r="N69" s="125">
        <f>IF($A69="","",COUNTIF('Names Schedule'!$8:$8,$B69))</f>
        <v>0</v>
      </c>
      <c r="O69" s="125">
        <f>IF($A69="","",COUNTIF('Names Schedule'!$10:$10,$B69))</f>
        <v>0</v>
      </c>
      <c r="P69" s="125">
        <f>IF($A69="","",COUNTIF('Names Schedule'!$11:$11,$B69))</f>
        <v>0</v>
      </c>
      <c r="Q69" s="125">
        <f>IF($A69="","",COUNTIF('Names Schedule'!$12:$12,$B69))</f>
        <v>0</v>
      </c>
      <c r="R69" s="125">
        <f>IF($A69="","",COUNTIF('Names Schedule'!$14:$14,$B69))</f>
        <v>0</v>
      </c>
      <c r="S69" s="125">
        <f>IF($A69="","",COUNTIF('Names Schedule'!$15:$15,$B69))</f>
        <v>0</v>
      </c>
      <c r="T69" s="124">
        <f>IF($A69="","",COUNTIF('Names Schedule'!$20:$20,$B69))</f>
        <v>0</v>
      </c>
      <c r="U69" s="125">
        <f>IF($A69="","",COUNTIF('Names Schedule'!$21:$21,$B69))</f>
        <v>0</v>
      </c>
      <c r="V69" s="125">
        <f>IF($A69="","",COUNTIF('Names Schedule'!$23:$23,$B69))</f>
        <v>0</v>
      </c>
      <c r="W69" s="125">
        <f>IF($A69="","",COUNTIF('Names Schedule'!$24:$24,$B69))</f>
        <v>0</v>
      </c>
      <c r="X69" s="125">
        <f>IF($A69="","",COUNTIF('Names Schedule'!$25:$25,$B69))</f>
        <v>0</v>
      </c>
      <c r="Y69" s="125">
        <f>IF($A69="","",COUNTIF('Names Schedule'!$27:$27,$B69))</f>
        <v>0</v>
      </c>
      <c r="Z69" s="125">
        <f>IF($A69="","",COUNTIF('Names Schedule'!$28:$28,$B69))</f>
        <v>1</v>
      </c>
      <c r="AA69" s="124">
        <f>IF($A69="","",COUNTIF('Names Schedule'!$33:$33,$B69))</f>
        <v>0</v>
      </c>
      <c r="AB69" s="125">
        <f>IF($A69="","",COUNTIF('Names Schedule'!$34:$34,$B69))</f>
        <v>0</v>
      </c>
      <c r="AC69" s="125">
        <f>IF($A69="","",COUNTIF('Names Schedule'!$36:$36,$B69))</f>
        <v>0</v>
      </c>
      <c r="AD69" s="125">
        <f>IF($A69="","",COUNTIF('Names Schedule'!$37:$37,$B69))</f>
        <v>0</v>
      </c>
      <c r="AE69" s="125">
        <f>IF($A69="","",COUNTIF('Names Schedule'!$38:$38,$B69))</f>
        <v>0</v>
      </c>
      <c r="AF69" s="125">
        <f>IF($A69="","",COUNTIF('Names Schedule'!$40:$40,$B69))</f>
        <v>0</v>
      </c>
      <c r="AG69" s="125">
        <f>IF($A69="","",COUNTIF('Names Schedule'!$41:$41,$B69))</f>
        <v>0</v>
      </c>
      <c r="AH69" s="124">
        <f>IF($A69="","",COUNTIF('Names Schedule'!$46:$46,$B69))</f>
        <v>0</v>
      </c>
      <c r="AI69" s="125">
        <f>IF($A69="","",COUNTIF('Names Schedule'!$47:$47,$B69))</f>
        <v>0</v>
      </c>
      <c r="AJ69" s="125">
        <f>IF($A69="","",COUNTIF('Names Schedule'!$49:$49,$B69))</f>
        <v>0</v>
      </c>
      <c r="AK69" s="125">
        <f>IF($A69="","",COUNTIF('Names Schedule'!$50:$50,$B69))</f>
        <v>0</v>
      </c>
      <c r="AL69" s="125">
        <f>IF($A69="","",COUNTIF('Names Schedule'!$51:$51,$B69))</f>
        <v>0</v>
      </c>
      <c r="AM69" s="125">
        <f>IF($A69="","",COUNTIF('Names Schedule'!$53:$53,$B69))</f>
        <v>0</v>
      </c>
      <c r="AN69" s="125">
        <f>IF($A69="","",COUNTIF('Names Schedule'!$54:$54,$B69))</f>
        <v>0</v>
      </c>
      <c r="AO69" s="124">
        <f>IF($A69="","",COUNTIF('Names Schedule'!$59:$59,$B69))</f>
        <v>0</v>
      </c>
      <c r="AP69" s="125">
        <f>IF($A69="","",COUNTIF('Names Schedule'!$60:$60,$B69))</f>
        <v>0</v>
      </c>
      <c r="AQ69" s="125">
        <f>IF($A69="","",COUNTIF('Names Schedule'!$62:$62,$B69))</f>
        <v>0</v>
      </c>
      <c r="AR69" s="125">
        <f>IF($A69="","",COUNTIF('Names Schedule'!$63:$63,$B69))</f>
        <v>0</v>
      </c>
      <c r="AS69" s="125">
        <f>IF($A69="","",COUNTIF('Names Schedule'!$64:$64,$B69))</f>
        <v>0</v>
      </c>
      <c r="AT69" s="125">
        <f>IF($A69="","",COUNTIF('Names Schedule'!$66:$66,$B69))</f>
        <v>0</v>
      </c>
      <c r="AU69" s="125">
        <f>IF($A69="","",COUNTIF('Names Schedule'!$67:$67,$B69))</f>
        <v>0</v>
      </c>
      <c r="AV69" s="124">
        <f>IF($A69="","",COUNTIF('Names Schedule'!$72:$72,$B69))</f>
        <v>0</v>
      </c>
      <c r="AW69" s="125">
        <f>IF($A69="","",COUNTIF('Names Schedule'!$73:$73,$B69))</f>
        <v>0</v>
      </c>
      <c r="AX69" s="125">
        <f>IF($A69="","",COUNTIF('Names Schedule'!$75:$75,$B69))</f>
        <v>0</v>
      </c>
      <c r="AY69" s="125">
        <f>IF($A69="","",COUNTIF('Names Schedule'!$76:$76,$B69))</f>
        <v>0</v>
      </c>
      <c r="AZ69" s="125">
        <f>IF($A69="","",COUNTIF('Names Schedule'!$77:$77,$B69))</f>
        <v>0</v>
      </c>
      <c r="BA69" s="125">
        <f>IF($A69="","",COUNTIF('Names Schedule'!$79:$79,$B69))</f>
        <v>0</v>
      </c>
      <c r="BB69" s="125">
        <f>IF($A69="","",COUNTIF('Names Schedule'!$80:$80,$B69))</f>
        <v>0</v>
      </c>
      <c r="BC69" s="115">
        <f t="shared" si="1"/>
        <v>14</v>
      </c>
      <c r="BD69" s="115">
        <f t="shared" si="5"/>
        <v>7</v>
      </c>
      <c r="BE69" s="119" t="str">
        <f t="shared" si="6"/>
        <v>Session 7 - 6.15pm - 7:45pm</v>
      </c>
      <c r="BF69" s="126">
        <f>IF($A69="","",COUNTIF('Names Schedule'!C$7:C$117,$B69))</f>
        <v>0</v>
      </c>
      <c r="BG69" s="126">
        <f>IF($A69="","",COUNTIF('Names Schedule'!D$7:D$117,$B69))</f>
        <v>0</v>
      </c>
      <c r="BH69" s="126">
        <f>IF($A69="","",COUNTIF('Names Schedule'!E$7:E$117,$B69))</f>
        <v>0</v>
      </c>
      <c r="BI69" s="126">
        <f>IF($A69="","",COUNTIF('Names Schedule'!F$7:F$117,$B69))</f>
        <v>1</v>
      </c>
      <c r="BJ69" s="126">
        <f>IF($A69="","",COUNTIF('Names Schedule'!G$7:G$117,$B69))</f>
        <v>0</v>
      </c>
      <c r="BK69" s="126">
        <f>IF($A69="","",COUNTIF('Names Schedule'!H$7:H$117,$B69))</f>
        <v>0</v>
      </c>
      <c r="BL69" s="133">
        <f t="shared" si="7"/>
        <v>4</v>
      </c>
    </row>
    <row r="70" spans="1:64" ht="12" customHeight="1">
      <c r="A70" s="115" t="str">
        <f>Matches!A69</f>
        <v/>
      </c>
      <c r="B70" s="115" t="str">
        <f>IF(A70="","",CONCATENATE(VLOOKUP(Matches!B69,'Group Check'!$B:$D,2,FALSE)," v ",VLOOKUP(Matches!D69,'Group Check'!$B:$D,2,FALSE)," in Group ",VLOOKUP(Matches!B69,'Group Check'!$B:$E,4,FALSE)))</f>
        <v/>
      </c>
      <c r="C70" s="115" t="str">
        <f t="shared" si="8"/>
        <v/>
      </c>
      <c r="D70" s="118" t="str">
        <f t="shared" ref="D70:D114" si="10">IF(A70="","",IF(G70=1,$G$3,IF(H70=1,$H$3,IF(I70=1,$I$3,IF(J70=1,$J$3,IF(K70=1,$K$3,IF(L70=1,$L$3,"")))))))</f>
        <v/>
      </c>
      <c r="E70" s="119" t="str">
        <f t="shared" si="9"/>
        <v/>
      </c>
      <c r="F70" s="116" t="str">
        <f t="shared" ref="F70:F114" si="11">IF(D70="","",BL70)</f>
        <v/>
      </c>
      <c r="G70" s="126" t="str">
        <f>IF($A70="","",SUM(COUNTIF('Names Schedule'!$C$7:$H$7,$B70),COUNTIF('Names Schedule'!$C$8:$H$8,$B70),COUNTIF('Names Schedule'!$C$10:$H$10,$B70),COUNTIF('Names Schedule'!$C$11:$H$11,$B70),COUNTIF('Names Schedule'!$C$12:$H$12,$B70),COUNTIF('Names Schedule'!$C$14:$H$14,$B70),COUNTIF('Names Schedule'!$C$15:$H$15,$B70)))</f>
        <v/>
      </c>
      <c r="H70" s="126" t="str">
        <f>IF($A70="","",SUM(COUNTIF('Names Schedule'!$C$20:$H$20,$B70),COUNTIF('Names Schedule'!$C$21:$H$21,$B70),COUNTIF('Names Schedule'!$C$23:$H$23,$B70),COUNTIF('Names Schedule'!$C$24:$H$24,$B70),COUNTIF('Names Schedule'!$C$25:$H$25,$B70),COUNTIF('Names Schedule'!$C$27:$H$27,$B70),COUNTIF('Names Schedule'!$C$28:$H$28,$B70)))</f>
        <v/>
      </c>
      <c r="I70" s="126" t="str">
        <f>IF($A70="","",SUM(COUNTIF('Names Schedule'!$C$33:$H$33,$B70),COUNTIF('Names Schedule'!$C$34:$H$34,$B70),COUNTIF('Names Schedule'!$C$36:$H$36,$B70),COUNTIF('Names Schedule'!$C$37:$H$37,$B70),COUNTIF('Names Schedule'!$C$38:$H$38,$B70),COUNTIF('Names Schedule'!$C$40:$H$40,$B70),COUNTIF('Names Schedule'!$C$41:$H$41,$B70)))</f>
        <v/>
      </c>
      <c r="J70" s="126" t="str">
        <f>IF($A70="","",SUM(COUNTIF('Names Schedule'!$C$46:$H$46,$B70),COUNTIF('Names Schedule'!$C$47:$H$47,$B70),COUNTIF('Names Schedule'!$C$49:$H$49,$B70),COUNTIF('Names Schedule'!$C$50:$H$50,$B70),COUNTIF('Names Schedule'!$C$51:$H$51,$B70),COUNTIF('Names Schedule'!$C$53:$H$53,$B70),COUNTIF('Names Schedule'!$C$54:$H$54,$B70)))</f>
        <v/>
      </c>
      <c r="K70" s="126" t="str">
        <f>IF($A70="","",SUM(COUNTIF('Names Schedule'!$C$59:$H$59,$B70),COUNTIF('Names Schedule'!$C$60:$H$60,$B70),COUNTIF('Names Schedule'!$C$62:$H$62,$B70),COUNTIF('Names Schedule'!$C$63:$H$63,$B70),COUNTIF('Names Schedule'!$C$64:$H$64,$B70),COUNTIF('Names Schedule'!$C$66:$H$66,$B70),COUNTIF('Names Schedule'!$C$67:$H$67,$B70)))</f>
        <v/>
      </c>
      <c r="L70" s="126" t="str">
        <f>IF($A70="","",SUM(COUNTIF('Names Schedule'!$C$72:$H$72,$B70),COUNTIF('Names Schedule'!$C$73:$H$73,$B70),COUNTIF('Names Schedule'!$C$75:$H$75,$B70),COUNTIF('Names Schedule'!$C$76:$H$76,$B70),COUNTIF('Names Schedule'!$C$77:$H$77,$B70),COUNTIF('Names Schedule'!$C$79:$H$79,$B70),COUNTIF('Names Schedule'!$C$80:$H$80,$B70)))</f>
        <v/>
      </c>
      <c r="M70" s="124" t="str">
        <f>IF($A70="","",COUNTIF('Names Schedule'!$7:$7,$B70))</f>
        <v/>
      </c>
      <c r="N70" s="125" t="str">
        <f>IF($A70="","",COUNTIF('Names Schedule'!$8:$8,$B70))</f>
        <v/>
      </c>
      <c r="O70" s="125" t="str">
        <f>IF($A70="","",COUNTIF('Names Schedule'!$10:$10,$B70))</f>
        <v/>
      </c>
      <c r="P70" s="125" t="str">
        <f>IF($A70="","",COUNTIF('Names Schedule'!$11:$11,$B70))</f>
        <v/>
      </c>
      <c r="Q70" s="125" t="str">
        <f>IF($A70="","",COUNTIF('Names Schedule'!$12:$12,$B70))</f>
        <v/>
      </c>
      <c r="R70" s="125" t="str">
        <f>IF($A70="","",COUNTIF('Names Schedule'!$14:$14,$B70))</f>
        <v/>
      </c>
      <c r="S70" s="125" t="str">
        <f>IF($A70="","",COUNTIF('Names Schedule'!$15:$15,$B70))</f>
        <v/>
      </c>
      <c r="T70" s="124" t="str">
        <f>IF($A70="","",COUNTIF('Names Schedule'!$20:$20,$B70))</f>
        <v/>
      </c>
      <c r="U70" s="125" t="str">
        <f>IF($A70="","",COUNTIF('Names Schedule'!$21:$21,$B70))</f>
        <v/>
      </c>
      <c r="V70" s="125" t="str">
        <f>IF($A70="","",COUNTIF('Names Schedule'!$23:$23,$B70))</f>
        <v/>
      </c>
      <c r="W70" s="125" t="str">
        <f>IF($A70="","",COUNTIF('Names Schedule'!$24:$24,$B70))</f>
        <v/>
      </c>
      <c r="X70" s="125" t="str">
        <f>IF($A70="","",COUNTIF('Names Schedule'!$25:$25,$B70))</f>
        <v/>
      </c>
      <c r="Y70" s="125" t="str">
        <f>IF($A70="","",COUNTIF('Names Schedule'!$27:$27,$B70))</f>
        <v/>
      </c>
      <c r="Z70" s="125" t="str">
        <f>IF($A70="","",COUNTIF('Names Schedule'!$28:$28,$B70))</f>
        <v/>
      </c>
      <c r="AA70" s="124" t="str">
        <f>IF($A70="","",COUNTIF('Names Schedule'!$33:$33,$B70))</f>
        <v/>
      </c>
      <c r="AB70" s="125" t="str">
        <f>IF($A70="","",COUNTIF('Names Schedule'!$34:$34,$B70))</f>
        <v/>
      </c>
      <c r="AC70" s="125" t="str">
        <f>IF($A70="","",COUNTIF('Names Schedule'!$36:$36,$B70))</f>
        <v/>
      </c>
      <c r="AD70" s="125" t="str">
        <f>IF($A70="","",COUNTIF('Names Schedule'!$37:$37,$B70))</f>
        <v/>
      </c>
      <c r="AE70" s="125" t="str">
        <f>IF($A70="","",COUNTIF('Names Schedule'!$38:$38,$B70))</f>
        <v/>
      </c>
      <c r="AF70" s="125" t="str">
        <f>IF($A70="","",COUNTIF('Names Schedule'!$40:$40,$B70))</f>
        <v/>
      </c>
      <c r="AG70" s="125" t="str">
        <f>IF($A70="","",COUNTIF('Names Schedule'!$41:$41,$B70))</f>
        <v/>
      </c>
      <c r="AH70" s="124" t="str">
        <f>IF($A70="","",COUNTIF('Names Schedule'!$46:$46,$B70))</f>
        <v/>
      </c>
      <c r="AI70" s="125" t="str">
        <f>IF($A70="","",COUNTIF('Names Schedule'!$47:$47,$B70))</f>
        <v/>
      </c>
      <c r="AJ70" s="125" t="str">
        <f>IF($A70="","",COUNTIF('Names Schedule'!$49:$49,$B70))</f>
        <v/>
      </c>
      <c r="AK70" s="125" t="str">
        <f>IF($A70="","",COUNTIF('Names Schedule'!$50:$50,$B70))</f>
        <v/>
      </c>
      <c r="AL70" s="125" t="str">
        <f>IF($A70="","",COUNTIF('Names Schedule'!$51:$51,$B70))</f>
        <v/>
      </c>
      <c r="AM70" s="125" t="str">
        <f>IF($A70="","",COUNTIF('Names Schedule'!$53:$53,$B70))</f>
        <v/>
      </c>
      <c r="AN70" s="125" t="str">
        <f>IF($A70="","",COUNTIF('Names Schedule'!$54:$54,$B70))</f>
        <v/>
      </c>
      <c r="AO70" s="124" t="str">
        <f>IF($A70="","",COUNTIF('Names Schedule'!$59:$59,$B70))</f>
        <v/>
      </c>
      <c r="AP70" s="125" t="str">
        <f>IF($A70="","",COUNTIF('Names Schedule'!$60:$60,$B70))</f>
        <v/>
      </c>
      <c r="AQ70" s="125" t="str">
        <f>IF($A70="","",COUNTIF('Names Schedule'!$62:$62,$B70))</f>
        <v/>
      </c>
      <c r="AR70" s="125" t="str">
        <f>IF($A70="","",COUNTIF('Names Schedule'!$63:$63,$B70))</f>
        <v/>
      </c>
      <c r="AS70" s="125" t="str">
        <f>IF($A70="","",COUNTIF('Names Schedule'!$64:$64,$B70))</f>
        <v/>
      </c>
      <c r="AT70" s="125" t="str">
        <f>IF($A70="","",COUNTIF('Names Schedule'!$66:$66,$B70))</f>
        <v/>
      </c>
      <c r="AU70" s="125" t="str">
        <f>IF($A70="","",COUNTIF('Names Schedule'!$67:$67,$B70))</f>
        <v/>
      </c>
      <c r="AV70" s="124" t="str">
        <f>IF($A70="","",COUNTIF('Names Schedule'!$72:$72,$B70))</f>
        <v/>
      </c>
      <c r="AW70" s="125" t="str">
        <f>IF($A70="","",COUNTIF('Names Schedule'!$73:$73,$B70))</f>
        <v/>
      </c>
      <c r="AX70" s="125" t="str">
        <f>IF($A70="","",COUNTIF('Names Schedule'!$75:$75,$B70))</f>
        <v/>
      </c>
      <c r="AY70" s="125" t="str">
        <f>IF($A70="","",COUNTIF('Names Schedule'!$76:$76,$B70))</f>
        <v/>
      </c>
      <c r="AZ70" s="125" t="str">
        <f>IF($A70="","",COUNTIF('Names Schedule'!$77:$77,$B70))</f>
        <v/>
      </c>
      <c r="BA70" s="125" t="str">
        <f>IF($A70="","",COUNTIF('Names Schedule'!$79:$79,$B70))</f>
        <v/>
      </c>
      <c r="BB70" s="125" t="str">
        <f>IF($A70="","",COUNTIF('Names Schedule'!$80:$80,$B70))</f>
        <v/>
      </c>
      <c r="BC70" s="115" t="str">
        <f t="shared" ref="BC70:BC133" si="12">IF(ISNA(MATCH(1,$M70:$BB70,0)),"",MATCH(1,$M70:$BB70,0))</f>
        <v/>
      </c>
      <c r="BD70" s="115" t="str">
        <f t="shared" ref="BD70:BD133" si="13">IF(BC70="","",IF($BC70&gt;7,IF($BC70&gt;14,IF($BC70&gt;21,IF($BC70&gt;28,IF($BC70&gt;35,$BC70-35,$BC70-28),$BC70-21),$BC70-14),$BC70-7),IF($BC70=0,0,$BC70)))</f>
        <v/>
      </c>
      <c r="BE70" s="119" t="str">
        <f t="shared" ref="BE70:BE114" si="14">IF(G70="","",IF(G70=1,CHOOSE(BD70,$M$3,$N$3,$O$3,$P$3,$Q$3,$R$3,$S$3),IF(H70=1,CHOOSE(BD70,$T$3,$U$3,$V$3,$W$3,$X$3,$Y$3,$Z$3),IF(I70=1,CHOOSE(BD70,$AA$3,$AB$3,$AC$3,$AD$3,$AE$3,$AF$3,$AG$3),IF(J70=1,CHOOSE(BD70,$AH$3,$AI$3,$AJ$3,$AK$3,$AL$3,$AM$3,$AN$3),IF(K70=1,CHOOSE(BD70,$AO$3,$AP$3,$AQ$3,$AR$3,$AS$3,$AT$3,$AU$3),IF(L70=1,CHOOSE(BD70,$AV$3,$AW$3,$AX$3,$AY$3,$AZ$3,$BA$3,$BB$3),"")))))))</f>
        <v/>
      </c>
      <c r="BF70" s="126" t="str">
        <f>IF($A70="","",COUNTIF('Names Schedule'!C$7:C$117,$B70))</f>
        <v/>
      </c>
      <c r="BG70" s="126" t="str">
        <f>IF($A70="","",COUNTIF('Names Schedule'!D$7:D$117,$B70))</f>
        <v/>
      </c>
      <c r="BH70" s="126" t="str">
        <f>IF($A70="","",COUNTIF('Names Schedule'!E$7:E$117,$B70))</f>
        <v/>
      </c>
      <c r="BI70" s="126" t="str">
        <f>IF($A70="","",COUNTIF('Names Schedule'!F$7:F$117,$B70))</f>
        <v/>
      </c>
      <c r="BJ70" s="126" t="str">
        <f>IF($A70="","",COUNTIF('Names Schedule'!G$7:G$117,$B70))</f>
        <v/>
      </c>
      <c r="BK70" s="126" t="str">
        <f>IF($A70="","",COUNTIF('Names Schedule'!H$7:H$117,$B70))</f>
        <v/>
      </c>
      <c r="BL70" s="133" t="str">
        <f t="shared" ref="BL70:BL114" si="15">IF(B70="","",IF(BF70=1,1,IF(BG70=1,2,IF(BH70=1,3,IF(BI70=1,4,IF(BJ70=1,5,IF(BK70=1,6,"")))))))</f>
        <v/>
      </c>
    </row>
    <row r="71" spans="1:64" ht="12" customHeight="1">
      <c r="A71" s="115" t="str">
        <f>Matches!A70</f>
        <v>GROUP MS 4 / 5</v>
      </c>
      <c r="B71" s="115" t="str">
        <f>IF(A71="","",CONCATENATE(VLOOKUP(Matches!B70,'Group Check'!$B:$D,2,FALSE)," v ",VLOOKUP(Matches!D70,'Group Check'!$B:$D,2,FALSE)," in Group ",VLOOKUP(Matches!B70,'Group Check'!$B:$E,4,FALSE)))</f>
        <v>Hisaharu Satou (Japan ) v Shannon McIlroy (New Zealand) in Group MS 4</v>
      </c>
      <c r="C71" s="115" t="str">
        <f t="shared" si="8"/>
        <v/>
      </c>
      <c r="D71" s="118" t="str">
        <f t="shared" si="10"/>
        <v>Sunday 21st April 2024</v>
      </c>
      <c r="E71" s="119" t="str">
        <f t="shared" si="9"/>
        <v>Session 4 - 1:45pm- 3.15pm</v>
      </c>
      <c r="F71" s="116">
        <f t="shared" si="11"/>
        <v>5</v>
      </c>
      <c r="G71" s="126">
        <f>IF($A71="","",SUM(COUNTIF('Names Schedule'!$C$7:$H$7,$B71),COUNTIF('Names Schedule'!$C$8:$H$8,$B71),COUNTIF('Names Schedule'!$C$10:$H$10,$B71),COUNTIF('Names Schedule'!$C$11:$H$11,$B71),COUNTIF('Names Schedule'!$C$12:$H$12,$B71),COUNTIF('Names Schedule'!$C$14:$H$14,$B71),COUNTIF('Names Schedule'!$C$15:$H$15,$B71)))</f>
        <v>1</v>
      </c>
      <c r="H71" s="126">
        <f>IF($A71="","",SUM(COUNTIF('Names Schedule'!$C$20:$H$20,$B71),COUNTIF('Names Schedule'!$C$21:$H$21,$B71),COUNTIF('Names Schedule'!$C$23:$H$23,$B71),COUNTIF('Names Schedule'!$C$24:$H$24,$B71),COUNTIF('Names Schedule'!$C$25:$H$25,$B71),COUNTIF('Names Schedule'!$C$27:$H$27,$B71),COUNTIF('Names Schedule'!$C$28:$H$28,$B71)))</f>
        <v>0</v>
      </c>
      <c r="I71" s="126">
        <f>IF($A71="","",SUM(COUNTIF('Names Schedule'!$C$33:$H$33,$B71),COUNTIF('Names Schedule'!$C$34:$H$34,$B71),COUNTIF('Names Schedule'!$C$36:$H$36,$B71),COUNTIF('Names Schedule'!$C$37:$H$37,$B71),COUNTIF('Names Schedule'!$C$38:$H$38,$B71),COUNTIF('Names Schedule'!$C$40:$H$40,$B71),COUNTIF('Names Schedule'!$C$41:$H$41,$B71)))</f>
        <v>0</v>
      </c>
      <c r="J71" s="126">
        <f>IF($A71="","",SUM(COUNTIF('Names Schedule'!$C$46:$H$46,$B71),COUNTIF('Names Schedule'!$C$47:$H$47,$B71),COUNTIF('Names Schedule'!$C$49:$H$49,$B71),COUNTIF('Names Schedule'!$C$50:$H$50,$B71),COUNTIF('Names Schedule'!$C$51:$H$51,$B71),COUNTIF('Names Schedule'!$C$53:$H$53,$B71),COUNTIF('Names Schedule'!$C$54:$H$54,$B71)))</f>
        <v>0</v>
      </c>
      <c r="K71" s="126">
        <f>IF($A71="","",SUM(COUNTIF('Names Schedule'!$C$59:$H$59,$B71),COUNTIF('Names Schedule'!$C$60:$H$60,$B71),COUNTIF('Names Schedule'!$C$62:$H$62,$B71),COUNTIF('Names Schedule'!$C$63:$H$63,$B71),COUNTIF('Names Schedule'!$C$64:$H$64,$B71),COUNTIF('Names Schedule'!$C$66:$H$66,$B71),COUNTIF('Names Schedule'!$C$67:$H$67,$B71)))</f>
        <v>0</v>
      </c>
      <c r="L71" s="126">
        <f>IF($A71="","",SUM(COUNTIF('Names Schedule'!$C$72:$H$72,$B71),COUNTIF('Names Schedule'!$C$73:$H$73,$B71),COUNTIF('Names Schedule'!$C$75:$H$75,$B71),COUNTIF('Names Schedule'!$C$76:$H$76,$B71),COUNTIF('Names Schedule'!$C$77:$H$77,$B71),COUNTIF('Names Schedule'!$C$79:$H$79,$B71),COUNTIF('Names Schedule'!$C$80:$H$80,$B71)))</f>
        <v>0</v>
      </c>
      <c r="M71" s="124">
        <f>IF($A71="","",COUNTIF('Names Schedule'!$7:$7,$B71))</f>
        <v>0</v>
      </c>
      <c r="N71" s="125">
        <f>IF($A71="","",COUNTIF('Names Schedule'!$8:$8,$B71))</f>
        <v>0</v>
      </c>
      <c r="O71" s="125">
        <f>IF($A71="","",COUNTIF('Names Schedule'!$10:$10,$B71))</f>
        <v>0</v>
      </c>
      <c r="P71" s="125">
        <f>IF($A71="","",COUNTIF('Names Schedule'!$11:$11,$B71))</f>
        <v>1</v>
      </c>
      <c r="Q71" s="125">
        <f>IF($A71="","",COUNTIF('Names Schedule'!$12:$12,$B71))</f>
        <v>0</v>
      </c>
      <c r="R71" s="125">
        <f>IF($A71="","",COUNTIF('Names Schedule'!$14:$14,$B71))</f>
        <v>0</v>
      </c>
      <c r="S71" s="125">
        <f>IF($A71="","",COUNTIF('Names Schedule'!$15:$15,$B71))</f>
        <v>0</v>
      </c>
      <c r="T71" s="124">
        <f>IF($A71="","",COUNTIF('Names Schedule'!$20:$20,$B71))</f>
        <v>0</v>
      </c>
      <c r="U71" s="125">
        <f>IF($A71="","",COUNTIF('Names Schedule'!$21:$21,$B71))</f>
        <v>0</v>
      </c>
      <c r="V71" s="125">
        <f>IF($A71="","",COUNTIF('Names Schedule'!$23:$23,$B71))</f>
        <v>0</v>
      </c>
      <c r="W71" s="125">
        <f>IF($A71="","",COUNTIF('Names Schedule'!$24:$24,$B71))</f>
        <v>0</v>
      </c>
      <c r="X71" s="125">
        <f>IF($A71="","",COUNTIF('Names Schedule'!$25:$25,$B71))</f>
        <v>0</v>
      </c>
      <c r="Y71" s="125">
        <f>IF($A71="","",COUNTIF('Names Schedule'!$27:$27,$B71))</f>
        <v>0</v>
      </c>
      <c r="Z71" s="125">
        <f>IF($A71="","",COUNTIF('Names Schedule'!$28:$28,$B71))</f>
        <v>0</v>
      </c>
      <c r="AA71" s="124">
        <f>IF($A71="","",COUNTIF('Names Schedule'!$33:$33,$B71))</f>
        <v>0</v>
      </c>
      <c r="AB71" s="125">
        <f>IF($A71="","",COUNTIF('Names Schedule'!$34:$34,$B71))</f>
        <v>0</v>
      </c>
      <c r="AC71" s="125">
        <f>IF($A71="","",COUNTIF('Names Schedule'!$36:$36,$B71))</f>
        <v>0</v>
      </c>
      <c r="AD71" s="125">
        <f>IF($A71="","",COUNTIF('Names Schedule'!$37:$37,$B71))</f>
        <v>0</v>
      </c>
      <c r="AE71" s="125">
        <f>IF($A71="","",COUNTIF('Names Schedule'!$38:$38,$B71))</f>
        <v>0</v>
      </c>
      <c r="AF71" s="125">
        <f>IF($A71="","",COUNTIF('Names Schedule'!$40:$40,$B71))</f>
        <v>0</v>
      </c>
      <c r="AG71" s="125">
        <f>IF($A71="","",COUNTIF('Names Schedule'!$41:$41,$B71))</f>
        <v>0</v>
      </c>
      <c r="AH71" s="124">
        <f>IF($A71="","",COUNTIF('Names Schedule'!$46:$46,$B71))</f>
        <v>0</v>
      </c>
      <c r="AI71" s="125">
        <f>IF($A71="","",COUNTIF('Names Schedule'!$47:$47,$B71))</f>
        <v>0</v>
      </c>
      <c r="AJ71" s="125">
        <f>IF($A71="","",COUNTIF('Names Schedule'!$49:$49,$B71))</f>
        <v>0</v>
      </c>
      <c r="AK71" s="125">
        <f>IF($A71="","",COUNTIF('Names Schedule'!$50:$50,$B71))</f>
        <v>0</v>
      </c>
      <c r="AL71" s="125">
        <f>IF($A71="","",COUNTIF('Names Schedule'!$51:$51,$B71))</f>
        <v>0</v>
      </c>
      <c r="AM71" s="125">
        <f>IF($A71="","",COUNTIF('Names Schedule'!$53:$53,$B71))</f>
        <v>0</v>
      </c>
      <c r="AN71" s="125">
        <f>IF($A71="","",COUNTIF('Names Schedule'!$54:$54,$B71))</f>
        <v>0</v>
      </c>
      <c r="AO71" s="124">
        <f>IF($A71="","",COUNTIF('Names Schedule'!$59:$59,$B71))</f>
        <v>0</v>
      </c>
      <c r="AP71" s="125">
        <f>IF($A71="","",COUNTIF('Names Schedule'!$60:$60,$B71))</f>
        <v>0</v>
      </c>
      <c r="AQ71" s="125">
        <f>IF($A71="","",COUNTIF('Names Schedule'!$62:$62,$B71))</f>
        <v>0</v>
      </c>
      <c r="AR71" s="125">
        <f>IF($A71="","",COUNTIF('Names Schedule'!$63:$63,$B71))</f>
        <v>0</v>
      </c>
      <c r="AS71" s="125">
        <f>IF($A71="","",COUNTIF('Names Schedule'!$64:$64,$B71))</f>
        <v>0</v>
      </c>
      <c r="AT71" s="125">
        <f>IF($A71="","",COUNTIF('Names Schedule'!$66:$66,$B71))</f>
        <v>0</v>
      </c>
      <c r="AU71" s="125">
        <f>IF($A71="","",COUNTIF('Names Schedule'!$67:$67,$B71))</f>
        <v>0</v>
      </c>
      <c r="AV71" s="124">
        <f>IF($A71="","",COUNTIF('Names Schedule'!$72:$72,$B71))</f>
        <v>0</v>
      </c>
      <c r="AW71" s="125">
        <f>IF($A71="","",COUNTIF('Names Schedule'!$73:$73,$B71))</f>
        <v>0</v>
      </c>
      <c r="AX71" s="125">
        <f>IF($A71="","",COUNTIF('Names Schedule'!$75:$75,$B71))</f>
        <v>0</v>
      </c>
      <c r="AY71" s="125">
        <f>IF($A71="","",COUNTIF('Names Schedule'!$76:$76,$B71))</f>
        <v>0</v>
      </c>
      <c r="AZ71" s="125">
        <f>IF($A71="","",COUNTIF('Names Schedule'!$77:$77,$B71))</f>
        <v>0</v>
      </c>
      <c r="BA71" s="125">
        <f>IF($A71="","",COUNTIF('Names Schedule'!$79:$79,$B71))</f>
        <v>0</v>
      </c>
      <c r="BB71" s="125">
        <f>IF($A71="","",COUNTIF('Names Schedule'!$80:$80,$B71))</f>
        <v>0</v>
      </c>
      <c r="BC71" s="115">
        <f t="shared" si="12"/>
        <v>4</v>
      </c>
      <c r="BD71" s="115">
        <f t="shared" si="13"/>
        <v>4</v>
      </c>
      <c r="BE71" s="119" t="str">
        <f t="shared" si="14"/>
        <v>Session 4 - 1:45pm- 3.15pm</v>
      </c>
      <c r="BF71" s="126">
        <f>IF($A71="","",COUNTIF('Names Schedule'!C$7:C$117,$B71))</f>
        <v>0</v>
      </c>
      <c r="BG71" s="126">
        <f>IF($A71="","",COUNTIF('Names Schedule'!D$7:D$117,$B71))</f>
        <v>0</v>
      </c>
      <c r="BH71" s="126">
        <f>IF($A71="","",COUNTIF('Names Schedule'!E$7:E$117,$B71))</f>
        <v>0</v>
      </c>
      <c r="BI71" s="126">
        <f>IF($A71="","",COUNTIF('Names Schedule'!F$7:F$117,$B71))</f>
        <v>0</v>
      </c>
      <c r="BJ71" s="126">
        <f>IF($A71="","",COUNTIF('Names Schedule'!G$7:G$117,$B71))</f>
        <v>1</v>
      </c>
      <c r="BK71" s="126">
        <f>IF($A71="","",COUNTIF('Names Schedule'!H$7:H$117,$B71))</f>
        <v>0</v>
      </c>
      <c r="BL71" s="133">
        <f t="shared" si="15"/>
        <v>5</v>
      </c>
    </row>
    <row r="72" spans="1:64" ht="12" customHeight="1">
      <c r="A72" s="115">
        <f>Matches!A71</f>
        <v>0</v>
      </c>
      <c r="B72" s="115" t="e">
        <f>IF(A72="","",CONCATENATE(VLOOKUP(Matches!B71,'Group Check'!$B:$D,2,FALSE)," v ",VLOOKUP(Matches!D71,'Group Check'!$B:$D,2,FALSE)," in Group ",VLOOKUP(Matches!B71,'Group Check'!$B:$E,4,FALSE)))</f>
        <v>#N/A</v>
      </c>
      <c r="C72" s="115" t="str">
        <f t="shared" si="8"/>
        <v/>
      </c>
      <c r="D72" s="118" t="str">
        <f t="shared" si="10"/>
        <v/>
      </c>
      <c r="E72" s="119" t="str">
        <f t="shared" si="9"/>
        <v/>
      </c>
      <c r="F72" s="116" t="str">
        <f t="shared" si="11"/>
        <v/>
      </c>
      <c r="G72" s="126">
        <f>IF($A72="","",SUM(COUNTIF('Names Schedule'!$C$7:$H$7,$B72),COUNTIF('Names Schedule'!$C$8:$H$8,$B72),COUNTIF('Names Schedule'!$C$10:$H$10,$B72),COUNTIF('Names Schedule'!$C$11:$H$11,$B72),COUNTIF('Names Schedule'!$C$12:$H$12,$B72),COUNTIF('Names Schedule'!$C$14:$H$14,$B72),COUNTIF('Names Schedule'!$C$15:$H$15,$B72)))</f>
        <v>0</v>
      </c>
      <c r="H72" s="126">
        <f>IF($A72="","",SUM(COUNTIF('Names Schedule'!$C$20:$H$20,$B72),COUNTIF('Names Schedule'!$C$21:$H$21,$B72),COUNTIF('Names Schedule'!$C$23:$H$23,$B72),COUNTIF('Names Schedule'!$C$24:$H$24,$B72),COUNTIF('Names Schedule'!$C$25:$H$25,$B72),COUNTIF('Names Schedule'!$C$27:$H$27,$B72),COUNTIF('Names Schedule'!$C$28:$H$28,$B72)))</f>
        <v>0</v>
      </c>
      <c r="I72" s="126">
        <f>IF($A72="","",SUM(COUNTIF('Names Schedule'!$C$33:$H$33,$B72),COUNTIF('Names Schedule'!$C$34:$H$34,$B72),COUNTIF('Names Schedule'!$C$36:$H$36,$B72),COUNTIF('Names Schedule'!$C$37:$H$37,$B72),COUNTIF('Names Schedule'!$C$38:$H$38,$B72),COUNTIF('Names Schedule'!$C$40:$H$40,$B72),COUNTIF('Names Schedule'!$C$41:$H$41,$B72)))</f>
        <v>0</v>
      </c>
      <c r="J72" s="126">
        <f>IF($A72="","",SUM(COUNTIF('Names Schedule'!$C$46:$H$46,$B72),COUNTIF('Names Schedule'!$C$47:$H$47,$B72),COUNTIF('Names Schedule'!$C$49:$H$49,$B72),COUNTIF('Names Schedule'!$C$50:$H$50,$B72),COUNTIF('Names Schedule'!$C$51:$H$51,$B72),COUNTIF('Names Schedule'!$C$53:$H$53,$B72),COUNTIF('Names Schedule'!$C$54:$H$54,$B72)))</f>
        <v>0</v>
      </c>
      <c r="K72" s="126">
        <f>IF($A72="","",SUM(COUNTIF('Names Schedule'!$C$59:$H$59,$B72),COUNTIF('Names Schedule'!$C$60:$H$60,$B72),COUNTIF('Names Schedule'!$C$62:$H$62,$B72),COUNTIF('Names Schedule'!$C$63:$H$63,$B72),COUNTIF('Names Schedule'!$C$64:$H$64,$B72),COUNTIF('Names Schedule'!$C$66:$H$66,$B72),COUNTIF('Names Schedule'!$C$67:$H$67,$B72)))</f>
        <v>0</v>
      </c>
      <c r="L72" s="126">
        <f>IF($A72="","",SUM(COUNTIF('Names Schedule'!$C$72:$H$72,$B72),COUNTIF('Names Schedule'!$C$73:$H$73,$B72),COUNTIF('Names Schedule'!$C$75:$H$75,$B72),COUNTIF('Names Schedule'!$C$76:$H$76,$B72),COUNTIF('Names Schedule'!$C$77:$H$77,$B72),COUNTIF('Names Schedule'!$C$79:$H$79,$B72),COUNTIF('Names Schedule'!$C$80:$H$80,$B72)))</f>
        <v>0</v>
      </c>
      <c r="M72" s="124">
        <f>IF($A72="","",COUNTIF('Names Schedule'!$7:$7,$B72))</f>
        <v>0</v>
      </c>
      <c r="N72" s="125">
        <f>IF($A72="","",COUNTIF('Names Schedule'!$8:$8,$B72))</f>
        <v>0</v>
      </c>
      <c r="O72" s="125">
        <f>IF($A72="","",COUNTIF('Names Schedule'!$10:$10,$B72))</f>
        <v>0</v>
      </c>
      <c r="P72" s="125">
        <f>IF($A72="","",COUNTIF('Names Schedule'!$11:$11,$B72))</f>
        <v>0</v>
      </c>
      <c r="Q72" s="125">
        <f>IF($A72="","",COUNTIF('Names Schedule'!$12:$12,$B72))</f>
        <v>0</v>
      </c>
      <c r="R72" s="125">
        <f>IF($A72="","",COUNTIF('Names Schedule'!$14:$14,$B72))</f>
        <v>0</v>
      </c>
      <c r="S72" s="125">
        <f>IF($A72="","",COUNTIF('Names Schedule'!$15:$15,$B72))</f>
        <v>0</v>
      </c>
      <c r="T72" s="124">
        <f>IF($A72="","",COUNTIF('Names Schedule'!$20:$20,$B72))</f>
        <v>0</v>
      </c>
      <c r="U72" s="125">
        <f>IF($A72="","",COUNTIF('Names Schedule'!$21:$21,$B72))</f>
        <v>0</v>
      </c>
      <c r="V72" s="125">
        <f>IF($A72="","",COUNTIF('Names Schedule'!$23:$23,$B72))</f>
        <v>0</v>
      </c>
      <c r="W72" s="125">
        <f>IF($A72="","",COUNTIF('Names Schedule'!$24:$24,$B72))</f>
        <v>0</v>
      </c>
      <c r="X72" s="125">
        <f>IF($A72="","",COUNTIF('Names Schedule'!$25:$25,$B72))</f>
        <v>0</v>
      </c>
      <c r="Y72" s="125">
        <f>IF($A72="","",COUNTIF('Names Schedule'!$27:$27,$B72))</f>
        <v>0</v>
      </c>
      <c r="Z72" s="125">
        <f>IF($A72="","",COUNTIF('Names Schedule'!$28:$28,$B72))</f>
        <v>0</v>
      </c>
      <c r="AA72" s="124">
        <f>IF($A72="","",COUNTIF('Names Schedule'!$33:$33,$B72))</f>
        <v>0</v>
      </c>
      <c r="AB72" s="125">
        <f>IF($A72="","",COUNTIF('Names Schedule'!$34:$34,$B72))</f>
        <v>0</v>
      </c>
      <c r="AC72" s="125">
        <f>IF($A72="","",COUNTIF('Names Schedule'!$36:$36,$B72))</f>
        <v>0</v>
      </c>
      <c r="AD72" s="125">
        <f>IF($A72="","",COUNTIF('Names Schedule'!$37:$37,$B72))</f>
        <v>0</v>
      </c>
      <c r="AE72" s="125">
        <f>IF($A72="","",COUNTIF('Names Schedule'!$38:$38,$B72))</f>
        <v>0</v>
      </c>
      <c r="AF72" s="125">
        <f>IF($A72="","",COUNTIF('Names Schedule'!$40:$40,$B72))</f>
        <v>0</v>
      </c>
      <c r="AG72" s="125">
        <f>IF($A72="","",COUNTIF('Names Schedule'!$41:$41,$B72))</f>
        <v>0</v>
      </c>
      <c r="AH72" s="124">
        <f>IF($A72="","",COUNTIF('Names Schedule'!$46:$46,$B72))</f>
        <v>0</v>
      </c>
      <c r="AI72" s="125">
        <f>IF($A72="","",COUNTIF('Names Schedule'!$47:$47,$B72))</f>
        <v>0</v>
      </c>
      <c r="AJ72" s="125">
        <f>IF($A72="","",COUNTIF('Names Schedule'!$49:$49,$B72))</f>
        <v>0</v>
      </c>
      <c r="AK72" s="125">
        <f>IF($A72="","",COUNTIF('Names Schedule'!$50:$50,$B72))</f>
        <v>0</v>
      </c>
      <c r="AL72" s="125">
        <f>IF($A72="","",COUNTIF('Names Schedule'!$51:$51,$B72))</f>
        <v>0</v>
      </c>
      <c r="AM72" s="125">
        <f>IF($A72="","",COUNTIF('Names Schedule'!$53:$53,$B72))</f>
        <v>0</v>
      </c>
      <c r="AN72" s="125">
        <f>IF($A72="","",COUNTIF('Names Schedule'!$54:$54,$B72))</f>
        <v>0</v>
      </c>
      <c r="AO72" s="124">
        <f>IF($A72="","",COUNTIF('Names Schedule'!$59:$59,$B72))</f>
        <v>0</v>
      </c>
      <c r="AP72" s="125">
        <f>IF($A72="","",COUNTIF('Names Schedule'!$60:$60,$B72))</f>
        <v>0</v>
      </c>
      <c r="AQ72" s="125">
        <f>IF($A72="","",COUNTIF('Names Schedule'!$62:$62,$B72))</f>
        <v>0</v>
      </c>
      <c r="AR72" s="125">
        <f>IF($A72="","",COUNTIF('Names Schedule'!$63:$63,$B72))</f>
        <v>0</v>
      </c>
      <c r="AS72" s="125">
        <f>IF($A72="","",COUNTIF('Names Schedule'!$64:$64,$B72))</f>
        <v>0</v>
      </c>
      <c r="AT72" s="125">
        <f>IF($A72="","",COUNTIF('Names Schedule'!$66:$66,$B72))</f>
        <v>0</v>
      </c>
      <c r="AU72" s="125">
        <f>IF($A72="","",COUNTIF('Names Schedule'!$67:$67,$B72))</f>
        <v>0</v>
      </c>
      <c r="AV72" s="124">
        <f>IF($A72="","",COUNTIF('Names Schedule'!$72:$72,$B72))</f>
        <v>0</v>
      </c>
      <c r="AW72" s="125">
        <f>IF($A72="","",COUNTIF('Names Schedule'!$73:$73,$B72))</f>
        <v>0</v>
      </c>
      <c r="AX72" s="125">
        <f>IF($A72="","",COUNTIF('Names Schedule'!$75:$75,$B72))</f>
        <v>0</v>
      </c>
      <c r="AY72" s="125">
        <f>IF($A72="","",COUNTIF('Names Schedule'!$76:$76,$B72))</f>
        <v>0</v>
      </c>
      <c r="AZ72" s="125">
        <f>IF($A72="","",COUNTIF('Names Schedule'!$77:$77,$B72))</f>
        <v>0</v>
      </c>
      <c r="BA72" s="125">
        <f>IF($A72="","",COUNTIF('Names Schedule'!$79:$79,$B72))</f>
        <v>0</v>
      </c>
      <c r="BB72" s="125">
        <f>IF($A72="","",COUNTIF('Names Schedule'!$80:$80,$B72))</f>
        <v>0</v>
      </c>
      <c r="BC72" s="115" t="str">
        <f t="shared" si="12"/>
        <v/>
      </c>
      <c r="BD72" s="115" t="str">
        <f t="shared" si="13"/>
        <v/>
      </c>
      <c r="BE72" s="119" t="str">
        <f t="shared" si="14"/>
        <v/>
      </c>
      <c r="BF72" s="126">
        <f>IF($A72="","",COUNTIF('Names Schedule'!C$7:C$117,$B72))</f>
        <v>0</v>
      </c>
      <c r="BG72" s="126">
        <f>IF($A72="","",COUNTIF('Names Schedule'!D$7:D$117,$B72))</f>
        <v>0</v>
      </c>
      <c r="BH72" s="126">
        <f>IF($A72="","",COUNTIF('Names Schedule'!E$7:E$117,$B72))</f>
        <v>0</v>
      </c>
      <c r="BI72" s="126">
        <f>IF($A72="","",COUNTIF('Names Schedule'!F$7:F$117,$B72))</f>
        <v>0</v>
      </c>
      <c r="BJ72" s="126">
        <f>IF($A72="","",COUNTIF('Names Schedule'!G$7:G$117,$B72))</f>
        <v>0</v>
      </c>
      <c r="BK72" s="126">
        <f>IF($A72="","",COUNTIF('Names Schedule'!H$7:H$117,$B72))</f>
        <v>0</v>
      </c>
      <c r="BL72" s="133" t="e">
        <f t="shared" si="15"/>
        <v>#N/A</v>
      </c>
    </row>
    <row r="73" spans="1:64" ht="12" customHeight="1">
      <c r="A73" s="115" t="str">
        <f>Matches!A72</f>
        <v>GROUP MS 4 / 6</v>
      </c>
      <c r="B73" s="115" t="str">
        <f>IF(A73="","",CONCATENATE(VLOOKUP(Matches!B72,'Group Check'!$B:$D,2,FALSE)," v ",VLOOKUP(Matches!D72,'Group Check'!$B:$D,2,FALSE)," in Group ",VLOOKUP(Matches!B72,'Group Check'!$B:$E,4,FALSE)))</f>
        <v>Hisaharu Satou (Japan ) v Gabor Foti (Hungary) in Group MS 4</v>
      </c>
      <c r="C73" s="115" t="str">
        <f t="shared" si="8"/>
        <v/>
      </c>
      <c r="D73" s="118" t="str">
        <f t="shared" si="10"/>
        <v>Monday 22nd April 2024</v>
      </c>
      <c r="E73" s="119" t="str">
        <f t="shared" si="9"/>
        <v>Session 7 - 6.15pm - 7:45pm</v>
      </c>
      <c r="F73" s="116">
        <f t="shared" si="11"/>
        <v>2</v>
      </c>
      <c r="G73" s="126">
        <f>IF($A73="","",SUM(COUNTIF('Names Schedule'!$C$7:$H$7,$B73),COUNTIF('Names Schedule'!$C$8:$H$8,$B73),COUNTIF('Names Schedule'!$C$10:$H$10,$B73),COUNTIF('Names Schedule'!$C$11:$H$11,$B73),COUNTIF('Names Schedule'!$C$12:$H$12,$B73),COUNTIF('Names Schedule'!$C$14:$H$14,$B73),COUNTIF('Names Schedule'!$C$15:$H$15,$B73)))</f>
        <v>0</v>
      </c>
      <c r="H73" s="126">
        <f>IF($A73="","",SUM(COUNTIF('Names Schedule'!$C$20:$H$20,$B73),COUNTIF('Names Schedule'!$C$21:$H$21,$B73),COUNTIF('Names Schedule'!$C$23:$H$23,$B73),COUNTIF('Names Schedule'!$C$24:$H$24,$B73),COUNTIF('Names Schedule'!$C$25:$H$25,$B73),COUNTIF('Names Schedule'!$C$27:$H$27,$B73),COUNTIF('Names Schedule'!$C$28:$H$28,$B73)))</f>
        <v>1</v>
      </c>
      <c r="I73" s="126">
        <f>IF($A73="","",SUM(COUNTIF('Names Schedule'!$C$33:$H$33,$B73),COUNTIF('Names Schedule'!$C$34:$H$34,$B73),COUNTIF('Names Schedule'!$C$36:$H$36,$B73),COUNTIF('Names Schedule'!$C$37:$H$37,$B73),COUNTIF('Names Schedule'!$C$38:$H$38,$B73),COUNTIF('Names Schedule'!$C$40:$H$40,$B73),COUNTIF('Names Schedule'!$C$41:$H$41,$B73)))</f>
        <v>0</v>
      </c>
      <c r="J73" s="126">
        <f>IF($A73="","",SUM(COUNTIF('Names Schedule'!$C$46:$H$46,$B73),COUNTIF('Names Schedule'!$C$47:$H$47,$B73),COUNTIF('Names Schedule'!$C$49:$H$49,$B73),COUNTIF('Names Schedule'!$C$50:$H$50,$B73),COUNTIF('Names Schedule'!$C$51:$H$51,$B73),COUNTIF('Names Schedule'!$C$53:$H$53,$B73),COUNTIF('Names Schedule'!$C$54:$H$54,$B73)))</f>
        <v>0</v>
      </c>
      <c r="K73" s="126">
        <f>IF($A73="","",SUM(COUNTIF('Names Schedule'!$C$59:$H$59,$B73),COUNTIF('Names Schedule'!$C$60:$H$60,$B73),COUNTIF('Names Schedule'!$C$62:$H$62,$B73),COUNTIF('Names Schedule'!$C$63:$H$63,$B73),COUNTIF('Names Schedule'!$C$64:$H$64,$B73),COUNTIF('Names Schedule'!$C$66:$H$66,$B73),COUNTIF('Names Schedule'!$C$67:$H$67,$B73)))</f>
        <v>0</v>
      </c>
      <c r="L73" s="126">
        <f>IF($A73="","",SUM(COUNTIF('Names Schedule'!$C$72:$H$72,$B73),COUNTIF('Names Schedule'!$C$73:$H$73,$B73),COUNTIF('Names Schedule'!$C$75:$H$75,$B73),COUNTIF('Names Schedule'!$C$76:$H$76,$B73),COUNTIF('Names Schedule'!$C$77:$H$77,$B73),COUNTIF('Names Schedule'!$C$79:$H$79,$B73),COUNTIF('Names Schedule'!$C$80:$H$80,$B73)))</f>
        <v>0</v>
      </c>
      <c r="M73" s="124">
        <f>IF($A73="","",COUNTIF('Names Schedule'!$7:$7,$B73))</f>
        <v>0</v>
      </c>
      <c r="N73" s="125">
        <f>IF($A73="","",COUNTIF('Names Schedule'!$8:$8,$B73))</f>
        <v>0</v>
      </c>
      <c r="O73" s="125">
        <f>IF($A73="","",COUNTIF('Names Schedule'!$10:$10,$B73))</f>
        <v>0</v>
      </c>
      <c r="P73" s="125">
        <f>IF($A73="","",COUNTIF('Names Schedule'!$11:$11,$B73))</f>
        <v>0</v>
      </c>
      <c r="Q73" s="125">
        <f>IF($A73="","",COUNTIF('Names Schedule'!$12:$12,$B73))</f>
        <v>0</v>
      </c>
      <c r="R73" s="125">
        <f>IF($A73="","",COUNTIF('Names Schedule'!$14:$14,$B73))</f>
        <v>0</v>
      </c>
      <c r="S73" s="125">
        <f>IF($A73="","",COUNTIF('Names Schedule'!$15:$15,$B73))</f>
        <v>0</v>
      </c>
      <c r="T73" s="124">
        <f>IF($A73="","",COUNTIF('Names Schedule'!$20:$20,$B73))</f>
        <v>0</v>
      </c>
      <c r="U73" s="125">
        <f>IF($A73="","",COUNTIF('Names Schedule'!$21:$21,$B73))</f>
        <v>0</v>
      </c>
      <c r="V73" s="125">
        <f>IF($A73="","",COUNTIF('Names Schedule'!$23:$23,$B73))</f>
        <v>0</v>
      </c>
      <c r="W73" s="125">
        <f>IF($A73="","",COUNTIF('Names Schedule'!$24:$24,$B73))</f>
        <v>0</v>
      </c>
      <c r="X73" s="125">
        <f>IF($A73="","",COUNTIF('Names Schedule'!$25:$25,$B73))</f>
        <v>0</v>
      </c>
      <c r="Y73" s="125">
        <f>IF($A73="","",COUNTIF('Names Schedule'!$27:$27,$B73))</f>
        <v>0</v>
      </c>
      <c r="Z73" s="125">
        <f>IF($A73="","",COUNTIF('Names Schedule'!$28:$28,$B73))</f>
        <v>1</v>
      </c>
      <c r="AA73" s="124">
        <f>IF($A73="","",COUNTIF('Names Schedule'!$33:$33,$B73))</f>
        <v>0</v>
      </c>
      <c r="AB73" s="125">
        <f>IF($A73="","",COUNTIF('Names Schedule'!$34:$34,$B73))</f>
        <v>0</v>
      </c>
      <c r="AC73" s="125">
        <f>IF($A73="","",COUNTIF('Names Schedule'!$36:$36,$B73))</f>
        <v>0</v>
      </c>
      <c r="AD73" s="125">
        <f>IF($A73="","",COUNTIF('Names Schedule'!$37:$37,$B73))</f>
        <v>0</v>
      </c>
      <c r="AE73" s="125">
        <f>IF($A73="","",COUNTIF('Names Schedule'!$38:$38,$B73))</f>
        <v>0</v>
      </c>
      <c r="AF73" s="125">
        <f>IF($A73="","",COUNTIF('Names Schedule'!$40:$40,$B73))</f>
        <v>0</v>
      </c>
      <c r="AG73" s="125">
        <f>IF($A73="","",COUNTIF('Names Schedule'!$41:$41,$B73))</f>
        <v>0</v>
      </c>
      <c r="AH73" s="124">
        <f>IF($A73="","",COUNTIF('Names Schedule'!$46:$46,$B73))</f>
        <v>0</v>
      </c>
      <c r="AI73" s="125">
        <f>IF($A73="","",COUNTIF('Names Schedule'!$47:$47,$B73))</f>
        <v>0</v>
      </c>
      <c r="AJ73" s="125">
        <f>IF($A73="","",COUNTIF('Names Schedule'!$49:$49,$B73))</f>
        <v>0</v>
      </c>
      <c r="AK73" s="125">
        <f>IF($A73="","",COUNTIF('Names Schedule'!$50:$50,$B73))</f>
        <v>0</v>
      </c>
      <c r="AL73" s="125">
        <f>IF($A73="","",COUNTIF('Names Schedule'!$51:$51,$B73))</f>
        <v>0</v>
      </c>
      <c r="AM73" s="125">
        <f>IF($A73="","",COUNTIF('Names Schedule'!$53:$53,$B73))</f>
        <v>0</v>
      </c>
      <c r="AN73" s="125">
        <f>IF($A73="","",COUNTIF('Names Schedule'!$54:$54,$B73))</f>
        <v>0</v>
      </c>
      <c r="AO73" s="124">
        <f>IF($A73="","",COUNTIF('Names Schedule'!$59:$59,$B73))</f>
        <v>0</v>
      </c>
      <c r="AP73" s="125">
        <f>IF($A73="","",COUNTIF('Names Schedule'!$60:$60,$B73))</f>
        <v>0</v>
      </c>
      <c r="AQ73" s="125">
        <f>IF($A73="","",COUNTIF('Names Schedule'!$62:$62,$B73))</f>
        <v>0</v>
      </c>
      <c r="AR73" s="125">
        <f>IF($A73="","",COUNTIF('Names Schedule'!$63:$63,$B73))</f>
        <v>0</v>
      </c>
      <c r="AS73" s="125">
        <f>IF($A73="","",COUNTIF('Names Schedule'!$64:$64,$B73))</f>
        <v>0</v>
      </c>
      <c r="AT73" s="125">
        <f>IF($A73="","",COUNTIF('Names Schedule'!$66:$66,$B73))</f>
        <v>0</v>
      </c>
      <c r="AU73" s="125">
        <f>IF($A73="","",COUNTIF('Names Schedule'!$67:$67,$B73))</f>
        <v>0</v>
      </c>
      <c r="AV73" s="124">
        <f>IF($A73="","",COUNTIF('Names Schedule'!$72:$72,$B73))</f>
        <v>0</v>
      </c>
      <c r="AW73" s="125">
        <f>IF($A73="","",COUNTIF('Names Schedule'!$73:$73,$B73))</f>
        <v>0</v>
      </c>
      <c r="AX73" s="125">
        <f>IF($A73="","",COUNTIF('Names Schedule'!$75:$75,$B73))</f>
        <v>0</v>
      </c>
      <c r="AY73" s="125">
        <f>IF($A73="","",COUNTIF('Names Schedule'!$76:$76,$B73))</f>
        <v>0</v>
      </c>
      <c r="AZ73" s="125">
        <f>IF($A73="","",COUNTIF('Names Schedule'!$77:$77,$B73))</f>
        <v>0</v>
      </c>
      <c r="BA73" s="125">
        <f>IF($A73="","",COUNTIF('Names Schedule'!$79:$79,$B73))</f>
        <v>0</v>
      </c>
      <c r="BB73" s="125">
        <f>IF($A73="","",COUNTIF('Names Schedule'!$80:$80,$B73))</f>
        <v>0</v>
      </c>
      <c r="BC73" s="115">
        <f t="shared" si="12"/>
        <v>14</v>
      </c>
      <c r="BD73" s="115">
        <f t="shared" si="13"/>
        <v>7</v>
      </c>
      <c r="BE73" s="119" t="str">
        <f t="shared" si="14"/>
        <v>Session 7 - 6.15pm - 7:45pm</v>
      </c>
      <c r="BF73" s="126">
        <f>IF($A73="","",COUNTIF('Names Schedule'!C$7:C$117,$B73))</f>
        <v>0</v>
      </c>
      <c r="BG73" s="126">
        <f>IF($A73="","",COUNTIF('Names Schedule'!D$7:D$117,$B73))</f>
        <v>1</v>
      </c>
      <c r="BH73" s="126">
        <f>IF($A73="","",COUNTIF('Names Schedule'!E$7:E$117,$B73))</f>
        <v>0</v>
      </c>
      <c r="BI73" s="126">
        <f>IF($A73="","",COUNTIF('Names Schedule'!F$7:F$117,$B73))</f>
        <v>0</v>
      </c>
      <c r="BJ73" s="126">
        <f>IF($A73="","",COUNTIF('Names Schedule'!G$7:G$117,$B73))</f>
        <v>0</v>
      </c>
      <c r="BK73" s="126">
        <f>IF($A73="","",COUNTIF('Names Schedule'!H$7:H$117,$B73))</f>
        <v>0</v>
      </c>
      <c r="BL73" s="133">
        <f t="shared" si="15"/>
        <v>2</v>
      </c>
    </row>
    <row r="74" spans="1:64" ht="12" customHeight="1">
      <c r="A74" s="115" t="str">
        <f>Matches!A73</f>
        <v>GROUP MS 4 / 7</v>
      </c>
      <c r="B74" s="115" t="str">
        <f>IF(A74="","",CONCATENATE(VLOOKUP(Matches!B73,'Group Check'!$B:$D,2,FALSE)," v ",VLOOKUP(Matches!D73,'Group Check'!$B:$D,2,FALSE)," in Group ",VLOOKUP(Matches!B73,'Group Check'!$B:$E,4,FALSE)))</f>
        <v>Kristian Crocker (Wales) v Hisaharu Satou (Japan ) in Group MS 4</v>
      </c>
      <c r="C74" s="115" t="str">
        <f t="shared" si="8"/>
        <v/>
      </c>
      <c r="D74" s="118" t="str">
        <f t="shared" si="10"/>
        <v>Wednesday 24th April 2024</v>
      </c>
      <c r="E74" s="119" t="str">
        <f t="shared" si="9"/>
        <v>Session  - 3.15pm - 4:45pm</v>
      </c>
      <c r="F74" s="116">
        <f t="shared" si="11"/>
        <v>4</v>
      </c>
      <c r="G74" s="126">
        <f>IF($A74="","",SUM(COUNTIF('Names Schedule'!$C$7:$H$7,$B74),COUNTIF('Names Schedule'!$C$8:$H$8,$B74),COUNTIF('Names Schedule'!$C$10:$H$10,$B74),COUNTIF('Names Schedule'!$C$11:$H$11,$B74),COUNTIF('Names Schedule'!$C$12:$H$12,$B74),COUNTIF('Names Schedule'!$C$14:$H$14,$B74),COUNTIF('Names Schedule'!$C$15:$H$15,$B74)))</f>
        <v>0</v>
      </c>
      <c r="H74" s="126">
        <f>IF($A74="","",SUM(COUNTIF('Names Schedule'!$C$20:$H$20,$B74),COUNTIF('Names Schedule'!$C$21:$H$21,$B74),COUNTIF('Names Schedule'!$C$23:$H$23,$B74),COUNTIF('Names Schedule'!$C$24:$H$24,$B74),COUNTIF('Names Schedule'!$C$25:$H$25,$B74),COUNTIF('Names Schedule'!$C$27:$H$27,$B74),COUNTIF('Names Schedule'!$C$28:$H$28,$B74)))</f>
        <v>0</v>
      </c>
      <c r="I74" s="126">
        <f>IF($A74="","",SUM(COUNTIF('Names Schedule'!$C$33:$H$33,$B74),COUNTIF('Names Schedule'!$C$34:$H$34,$B74),COUNTIF('Names Schedule'!$C$36:$H$36,$B74),COUNTIF('Names Schedule'!$C$37:$H$37,$B74),COUNTIF('Names Schedule'!$C$38:$H$38,$B74),COUNTIF('Names Schedule'!$C$40:$H$40,$B74),COUNTIF('Names Schedule'!$C$41:$H$41,$B74)))</f>
        <v>0</v>
      </c>
      <c r="J74" s="126">
        <f>IF($A74="","",SUM(COUNTIF('Names Schedule'!$C$46:$H$46,$B74),COUNTIF('Names Schedule'!$C$47:$H$47,$B74),COUNTIF('Names Schedule'!$C$49:$H$49,$B74),COUNTIF('Names Schedule'!$C$50:$H$50,$B74),COUNTIF('Names Schedule'!$C$51:$H$51,$B74),COUNTIF('Names Schedule'!$C$53:$H$53,$B74),COUNTIF('Names Schedule'!$C$54:$H$54,$B74)))</f>
        <v>1</v>
      </c>
      <c r="K74" s="126">
        <f>IF($A74="","",SUM(COUNTIF('Names Schedule'!$C$59:$H$59,$B74),COUNTIF('Names Schedule'!$C$60:$H$60,$B74),COUNTIF('Names Schedule'!$C$62:$H$62,$B74),COUNTIF('Names Schedule'!$C$63:$H$63,$B74),COUNTIF('Names Schedule'!$C$64:$H$64,$B74),COUNTIF('Names Schedule'!$C$66:$H$66,$B74),COUNTIF('Names Schedule'!$C$67:$H$67,$B74)))</f>
        <v>0</v>
      </c>
      <c r="L74" s="126">
        <f>IF($A74="","",SUM(COUNTIF('Names Schedule'!$C$72:$H$72,$B74),COUNTIF('Names Schedule'!$C$73:$H$73,$B74),COUNTIF('Names Schedule'!$C$75:$H$75,$B74),COUNTIF('Names Schedule'!$C$76:$H$76,$B74),COUNTIF('Names Schedule'!$C$77:$H$77,$B74),COUNTIF('Names Schedule'!$C$79:$H$79,$B74),COUNTIF('Names Schedule'!$C$80:$H$80,$B74)))</f>
        <v>0</v>
      </c>
      <c r="M74" s="124">
        <f>IF($A74="","",COUNTIF('Names Schedule'!$7:$7,$B74))</f>
        <v>0</v>
      </c>
      <c r="N74" s="125">
        <f>IF($A74="","",COUNTIF('Names Schedule'!$8:$8,$B74))</f>
        <v>0</v>
      </c>
      <c r="O74" s="125">
        <f>IF($A74="","",COUNTIF('Names Schedule'!$10:$10,$B74))</f>
        <v>0</v>
      </c>
      <c r="P74" s="125">
        <f>IF($A74="","",COUNTIF('Names Schedule'!$11:$11,$B74))</f>
        <v>0</v>
      </c>
      <c r="Q74" s="125">
        <f>IF($A74="","",COUNTIF('Names Schedule'!$12:$12,$B74))</f>
        <v>0</v>
      </c>
      <c r="R74" s="125">
        <f>IF($A74="","",COUNTIF('Names Schedule'!$14:$14,$B74))</f>
        <v>0</v>
      </c>
      <c r="S74" s="125">
        <f>IF($A74="","",COUNTIF('Names Schedule'!$15:$15,$B74))</f>
        <v>0</v>
      </c>
      <c r="T74" s="124">
        <f>IF($A74="","",COUNTIF('Names Schedule'!$20:$20,$B74))</f>
        <v>0</v>
      </c>
      <c r="U74" s="125">
        <f>IF($A74="","",COUNTIF('Names Schedule'!$21:$21,$B74))</f>
        <v>0</v>
      </c>
      <c r="V74" s="125">
        <f>IF($A74="","",COUNTIF('Names Schedule'!$23:$23,$B74))</f>
        <v>0</v>
      </c>
      <c r="W74" s="125">
        <f>IF($A74="","",COUNTIF('Names Schedule'!$24:$24,$B74))</f>
        <v>0</v>
      </c>
      <c r="X74" s="125">
        <f>IF($A74="","",COUNTIF('Names Schedule'!$25:$25,$B74))</f>
        <v>0</v>
      </c>
      <c r="Y74" s="125">
        <f>IF($A74="","",COUNTIF('Names Schedule'!$27:$27,$B74))</f>
        <v>0</v>
      </c>
      <c r="Z74" s="125">
        <f>IF($A74="","",COUNTIF('Names Schedule'!$28:$28,$B74))</f>
        <v>0</v>
      </c>
      <c r="AA74" s="124">
        <f>IF($A74="","",COUNTIF('Names Schedule'!$33:$33,$B74))</f>
        <v>0</v>
      </c>
      <c r="AB74" s="125">
        <f>IF($A74="","",COUNTIF('Names Schedule'!$34:$34,$B74))</f>
        <v>0</v>
      </c>
      <c r="AC74" s="125">
        <f>IF($A74="","",COUNTIF('Names Schedule'!$36:$36,$B74))</f>
        <v>0</v>
      </c>
      <c r="AD74" s="125">
        <f>IF($A74="","",COUNTIF('Names Schedule'!$37:$37,$B74))</f>
        <v>0</v>
      </c>
      <c r="AE74" s="125">
        <f>IF($A74="","",COUNTIF('Names Schedule'!$38:$38,$B74))</f>
        <v>0</v>
      </c>
      <c r="AF74" s="125">
        <f>IF($A74="","",COUNTIF('Names Schedule'!$40:$40,$B74))</f>
        <v>0</v>
      </c>
      <c r="AG74" s="125">
        <f>IF($A74="","",COUNTIF('Names Schedule'!$41:$41,$B74))</f>
        <v>0</v>
      </c>
      <c r="AH74" s="124">
        <f>IF($A74="","",COUNTIF('Names Schedule'!$46:$46,$B74))</f>
        <v>0</v>
      </c>
      <c r="AI74" s="125">
        <f>IF($A74="","",COUNTIF('Names Schedule'!$47:$47,$B74))</f>
        <v>0</v>
      </c>
      <c r="AJ74" s="125">
        <f>IF($A74="","",COUNTIF('Names Schedule'!$49:$49,$B74))</f>
        <v>0</v>
      </c>
      <c r="AK74" s="125">
        <f>IF($A74="","",COUNTIF('Names Schedule'!$50:$50,$B74))</f>
        <v>0</v>
      </c>
      <c r="AL74" s="125">
        <f>IF($A74="","",COUNTIF('Names Schedule'!$51:$51,$B74))</f>
        <v>1</v>
      </c>
      <c r="AM74" s="125">
        <f>IF($A74="","",COUNTIF('Names Schedule'!$53:$53,$B74))</f>
        <v>0</v>
      </c>
      <c r="AN74" s="125">
        <f>IF($A74="","",COUNTIF('Names Schedule'!$54:$54,$B74))</f>
        <v>0</v>
      </c>
      <c r="AO74" s="124">
        <f>IF($A74="","",COUNTIF('Names Schedule'!$59:$59,$B74))</f>
        <v>0</v>
      </c>
      <c r="AP74" s="125">
        <f>IF($A74="","",COUNTIF('Names Schedule'!$60:$60,$B74))</f>
        <v>0</v>
      </c>
      <c r="AQ74" s="125">
        <f>IF($A74="","",COUNTIF('Names Schedule'!$62:$62,$B74))</f>
        <v>0</v>
      </c>
      <c r="AR74" s="125">
        <f>IF($A74="","",COUNTIF('Names Schedule'!$63:$63,$B74))</f>
        <v>0</v>
      </c>
      <c r="AS74" s="125">
        <f>IF($A74="","",COUNTIF('Names Schedule'!$64:$64,$B74))</f>
        <v>0</v>
      </c>
      <c r="AT74" s="125">
        <f>IF($A74="","",COUNTIF('Names Schedule'!$66:$66,$B74))</f>
        <v>0</v>
      </c>
      <c r="AU74" s="125">
        <f>IF($A74="","",COUNTIF('Names Schedule'!$67:$67,$B74))</f>
        <v>0</v>
      </c>
      <c r="AV74" s="124">
        <f>IF($A74="","",COUNTIF('Names Schedule'!$72:$72,$B74))</f>
        <v>0</v>
      </c>
      <c r="AW74" s="125">
        <f>IF($A74="","",COUNTIF('Names Schedule'!$73:$73,$B74))</f>
        <v>0</v>
      </c>
      <c r="AX74" s="125">
        <f>IF($A74="","",COUNTIF('Names Schedule'!$75:$75,$B74))</f>
        <v>0</v>
      </c>
      <c r="AY74" s="125">
        <f>IF($A74="","",COUNTIF('Names Schedule'!$76:$76,$B74))</f>
        <v>0</v>
      </c>
      <c r="AZ74" s="125">
        <f>IF($A74="","",COUNTIF('Names Schedule'!$77:$77,$B74))</f>
        <v>0</v>
      </c>
      <c r="BA74" s="125">
        <f>IF($A74="","",COUNTIF('Names Schedule'!$79:$79,$B74))</f>
        <v>0</v>
      </c>
      <c r="BB74" s="125">
        <f>IF($A74="","",COUNTIF('Names Schedule'!$80:$80,$B74))</f>
        <v>0</v>
      </c>
      <c r="BC74" s="115">
        <f t="shared" si="12"/>
        <v>26</v>
      </c>
      <c r="BD74" s="115">
        <f t="shared" si="13"/>
        <v>5</v>
      </c>
      <c r="BE74" s="119" t="str">
        <f t="shared" si="14"/>
        <v>Session  - 3.15pm - 4:45pm</v>
      </c>
      <c r="BF74" s="126">
        <f>IF($A74="","",COUNTIF('Names Schedule'!C$7:C$117,$B74))</f>
        <v>0</v>
      </c>
      <c r="BG74" s="126">
        <f>IF($A74="","",COUNTIF('Names Schedule'!D$7:D$117,$B74))</f>
        <v>0</v>
      </c>
      <c r="BH74" s="126">
        <f>IF($A74="","",COUNTIF('Names Schedule'!E$7:E$117,$B74))</f>
        <v>0</v>
      </c>
      <c r="BI74" s="126">
        <f>IF($A74="","",COUNTIF('Names Schedule'!F$7:F$117,$B74))</f>
        <v>1</v>
      </c>
      <c r="BJ74" s="126">
        <f>IF($A74="","",COUNTIF('Names Schedule'!G$7:G$117,$B74))</f>
        <v>0</v>
      </c>
      <c r="BK74" s="126">
        <f>IF($A74="","",COUNTIF('Names Schedule'!H$7:H$117,$B74))</f>
        <v>0</v>
      </c>
      <c r="BL74" s="133">
        <f t="shared" si="15"/>
        <v>4</v>
      </c>
    </row>
    <row r="75" spans="1:64" ht="12" customHeight="1">
      <c r="A75" s="115" t="str">
        <f>Matches!A74</f>
        <v/>
      </c>
      <c r="B75" s="115" t="str">
        <f>IF(A75="","",CONCATENATE(VLOOKUP(Matches!B74,'Group Check'!$B:$D,2,FALSE)," v ",VLOOKUP(Matches!D74,'Group Check'!$B:$D,2,FALSE)," in Group ",VLOOKUP(Matches!B74,'Group Check'!$B:$E,4,FALSE)))</f>
        <v/>
      </c>
      <c r="C75" s="115" t="str">
        <f t="shared" si="8"/>
        <v/>
      </c>
      <c r="D75" s="118" t="str">
        <f t="shared" si="10"/>
        <v/>
      </c>
      <c r="E75" s="119" t="str">
        <f t="shared" si="9"/>
        <v/>
      </c>
      <c r="F75" s="116" t="str">
        <f t="shared" si="11"/>
        <v/>
      </c>
      <c r="G75" s="126" t="str">
        <f>IF($A75="","",SUM(COUNTIF('Names Schedule'!$C$7:$H$7,$B75),COUNTIF('Names Schedule'!$C$8:$H$8,$B75),COUNTIF('Names Schedule'!$C$10:$H$10,$B75),COUNTIF('Names Schedule'!$C$11:$H$11,$B75),COUNTIF('Names Schedule'!$C$12:$H$12,$B75),COUNTIF('Names Schedule'!$C$14:$H$14,$B75),COUNTIF('Names Schedule'!$C$15:$H$15,$B75)))</f>
        <v/>
      </c>
      <c r="H75" s="126" t="str">
        <f>IF($A75="","",SUM(COUNTIF('Names Schedule'!$C$20:$H$20,$B75),COUNTIF('Names Schedule'!$C$21:$H$21,$B75),COUNTIF('Names Schedule'!$C$23:$H$23,$B75),COUNTIF('Names Schedule'!$C$24:$H$24,$B75),COUNTIF('Names Schedule'!$C$25:$H$25,$B75),COUNTIF('Names Schedule'!$C$27:$H$27,$B75),COUNTIF('Names Schedule'!$C$28:$H$28,$B75)))</f>
        <v/>
      </c>
      <c r="I75" s="126" t="str">
        <f>IF($A75="","",SUM(COUNTIF('Names Schedule'!$C$33:$H$33,$B75),COUNTIF('Names Schedule'!$C$34:$H$34,$B75),COUNTIF('Names Schedule'!$C$36:$H$36,$B75),COUNTIF('Names Schedule'!$C$37:$H$37,$B75),COUNTIF('Names Schedule'!$C$38:$H$38,$B75),COUNTIF('Names Schedule'!$C$40:$H$40,$B75),COUNTIF('Names Schedule'!$C$41:$H$41,$B75)))</f>
        <v/>
      </c>
      <c r="J75" s="126" t="str">
        <f>IF($A75="","",SUM(COUNTIF('Names Schedule'!$C$46:$H$46,$B75),COUNTIF('Names Schedule'!$C$47:$H$47,$B75),COUNTIF('Names Schedule'!$C$49:$H$49,$B75),COUNTIF('Names Schedule'!$C$50:$H$50,$B75),COUNTIF('Names Schedule'!$C$51:$H$51,$B75),COUNTIF('Names Schedule'!$C$53:$H$53,$B75),COUNTIF('Names Schedule'!$C$54:$H$54,$B75)))</f>
        <v/>
      </c>
      <c r="K75" s="126" t="str">
        <f>IF($A75="","",SUM(COUNTIF('Names Schedule'!$C$59:$H$59,$B75),COUNTIF('Names Schedule'!$C$60:$H$60,$B75),COUNTIF('Names Schedule'!$C$62:$H$62,$B75),COUNTIF('Names Schedule'!$C$63:$H$63,$B75),COUNTIF('Names Schedule'!$C$64:$H$64,$B75),COUNTIF('Names Schedule'!$C$66:$H$66,$B75),COUNTIF('Names Schedule'!$C$67:$H$67,$B75)))</f>
        <v/>
      </c>
      <c r="L75" s="126" t="str">
        <f>IF($A75="","",SUM(COUNTIF('Names Schedule'!$C$72:$H$72,$B75),COUNTIF('Names Schedule'!$C$73:$H$73,$B75),COUNTIF('Names Schedule'!$C$75:$H$75,$B75),COUNTIF('Names Schedule'!$C$76:$H$76,$B75),COUNTIF('Names Schedule'!$C$77:$H$77,$B75),COUNTIF('Names Schedule'!$C$79:$H$79,$B75),COUNTIF('Names Schedule'!$C$80:$H$80,$B75)))</f>
        <v/>
      </c>
      <c r="M75" s="124" t="str">
        <f>IF($A75="","",COUNTIF('Names Schedule'!$7:$7,$B75))</f>
        <v/>
      </c>
      <c r="N75" s="125" t="str">
        <f>IF($A75="","",COUNTIF('Names Schedule'!$8:$8,$B75))</f>
        <v/>
      </c>
      <c r="O75" s="125" t="str">
        <f>IF($A75="","",COUNTIF('Names Schedule'!$10:$10,$B75))</f>
        <v/>
      </c>
      <c r="P75" s="125" t="str">
        <f>IF($A75="","",COUNTIF('Names Schedule'!$11:$11,$B75))</f>
        <v/>
      </c>
      <c r="Q75" s="125" t="str">
        <f>IF($A75="","",COUNTIF('Names Schedule'!$12:$12,$B75))</f>
        <v/>
      </c>
      <c r="R75" s="125" t="str">
        <f>IF($A75="","",COUNTIF('Names Schedule'!$14:$14,$B75))</f>
        <v/>
      </c>
      <c r="S75" s="125" t="str">
        <f>IF($A75="","",COUNTIF('Names Schedule'!$15:$15,$B75))</f>
        <v/>
      </c>
      <c r="T75" s="124" t="str">
        <f>IF($A75="","",COUNTIF('Names Schedule'!$20:$20,$B75))</f>
        <v/>
      </c>
      <c r="U75" s="125" t="str">
        <f>IF($A75="","",COUNTIF('Names Schedule'!$21:$21,$B75))</f>
        <v/>
      </c>
      <c r="V75" s="125" t="str">
        <f>IF($A75="","",COUNTIF('Names Schedule'!$23:$23,$B75))</f>
        <v/>
      </c>
      <c r="W75" s="125" t="str">
        <f>IF($A75="","",COUNTIF('Names Schedule'!$24:$24,$B75))</f>
        <v/>
      </c>
      <c r="X75" s="125" t="str">
        <f>IF($A75="","",COUNTIF('Names Schedule'!$25:$25,$B75))</f>
        <v/>
      </c>
      <c r="Y75" s="125" t="str">
        <f>IF($A75="","",COUNTIF('Names Schedule'!$27:$27,$B75))</f>
        <v/>
      </c>
      <c r="Z75" s="125" t="str">
        <f>IF($A75="","",COUNTIF('Names Schedule'!$28:$28,$B75))</f>
        <v/>
      </c>
      <c r="AA75" s="124" t="str">
        <f>IF($A75="","",COUNTIF('Names Schedule'!$33:$33,$B75))</f>
        <v/>
      </c>
      <c r="AB75" s="125" t="str">
        <f>IF($A75="","",COUNTIF('Names Schedule'!$34:$34,$B75))</f>
        <v/>
      </c>
      <c r="AC75" s="125" t="str">
        <f>IF($A75="","",COUNTIF('Names Schedule'!$36:$36,$B75))</f>
        <v/>
      </c>
      <c r="AD75" s="125" t="str">
        <f>IF($A75="","",COUNTIF('Names Schedule'!$37:$37,$B75))</f>
        <v/>
      </c>
      <c r="AE75" s="125" t="str">
        <f>IF($A75="","",COUNTIF('Names Schedule'!$38:$38,$B75))</f>
        <v/>
      </c>
      <c r="AF75" s="125" t="str">
        <f>IF($A75="","",COUNTIF('Names Schedule'!$40:$40,$B75))</f>
        <v/>
      </c>
      <c r="AG75" s="125" t="str">
        <f>IF($A75="","",COUNTIF('Names Schedule'!$41:$41,$B75))</f>
        <v/>
      </c>
      <c r="AH75" s="124" t="str">
        <f>IF($A75="","",COUNTIF('Names Schedule'!$46:$46,$B75))</f>
        <v/>
      </c>
      <c r="AI75" s="125" t="str">
        <f>IF($A75="","",COUNTIF('Names Schedule'!$47:$47,$B75))</f>
        <v/>
      </c>
      <c r="AJ75" s="125" t="str">
        <f>IF($A75="","",COUNTIF('Names Schedule'!$49:$49,$B75))</f>
        <v/>
      </c>
      <c r="AK75" s="125" t="str">
        <f>IF($A75="","",COUNTIF('Names Schedule'!$50:$50,$B75))</f>
        <v/>
      </c>
      <c r="AL75" s="125" t="str">
        <f>IF($A75="","",COUNTIF('Names Schedule'!$51:$51,$B75))</f>
        <v/>
      </c>
      <c r="AM75" s="125" t="str">
        <f>IF($A75="","",COUNTIF('Names Schedule'!$53:$53,$B75))</f>
        <v/>
      </c>
      <c r="AN75" s="125" t="str">
        <f>IF($A75="","",COUNTIF('Names Schedule'!$54:$54,$B75))</f>
        <v/>
      </c>
      <c r="AO75" s="124" t="str">
        <f>IF($A75="","",COUNTIF('Names Schedule'!$59:$59,$B75))</f>
        <v/>
      </c>
      <c r="AP75" s="125" t="str">
        <f>IF($A75="","",COUNTIF('Names Schedule'!$60:$60,$B75))</f>
        <v/>
      </c>
      <c r="AQ75" s="125" t="str">
        <f>IF($A75="","",COUNTIF('Names Schedule'!$62:$62,$B75))</f>
        <v/>
      </c>
      <c r="AR75" s="125" t="str">
        <f>IF($A75="","",COUNTIF('Names Schedule'!$63:$63,$B75))</f>
        <v/>
      </c>
      <c r="AS75" s="125" t="str">
        <f>IF($A75="","",COUNTIF('Names Schedule'!$64:$64,$B75))</f>
        <v/>
      </c>
      <c r="AT75" s="125" t="str">
        <f>IF($A75="","",COUNTIF('Names Schedule'!$66:$66,$B75))</f>
        <v/>
      </c>
      <c r="AU75" s="125" t="str">
        <f>IF($A75="","",COUNTIF('Names Schedule'!$67:$67,$B75))</f>
        <v/>
      </c>
      <c r="AV75" s="124" t="str">
        <f>IF($A75="","",COUNTIF('Names Schedule'!$72:$72,$B75))</f>
        <v/>
      </c>
      <c r="AW75" s="125" t="str">
        <f>IF($A75="","",COUNTIF('Names Schedule'!$73:$73,$B75))</f>
        <v/>
      </c>
      <c r="AX75" s="125" t="str">
        <f>IF($A75="","",COUNTIF('Names Schedule'!$75:$75,$B75))</f>
        <v/>
      </c>
      <c r="AY75" s="125" t="str">
        <f>IF($A75="","",COUNTIF('Names Schedule'!$76:$76,$B75))</f>
        <v/>
      </c>
      <c r="AZ75" s="125" t="str">
        <f>IF($A75="","",COUNTIF('Names Schedule'!$77:$77,$B75))</f>
        <v/>
      </c>
      <c r="BA75" s="125" t="str">
        <f>IF($A75="","",COUNTIF('Names Schedule'!$79:$79,$B75))</f>
        <v/>
      </c>
      <c r="BB75" s="125" t="str">
        <f>IF($A75="","",COUNTIF('Names Schedule'!$80:$80,$B75))</f>
        <v/>
      </c>
      <c r="BC75" s="115" t="str">
        <f t="shared" si="12"/>
        <v/>
      </c>
      <c r="BD75" s="115" t="str">
        <f t="shared" si="13"/>
        <v/>
      </c>
      <c r="BE75" s="119" t="str">
        <f t="shared" si="14"/>
        <v/>
      </c>
      <c r="BF75" s="126" t="str">
        <f>IF($A75="","",COUNTIF('Names Schedule'!C$7:C$117,$B75))</f>
        <v/>
      </c>
      <c r="BG75" s="126" t="str">
        <f>IF($A75="","",COUNTIF('Names Schedule'!D$7:D$117,$B75))</f>
        <v/>
      </c>
      <c r="BH75" s="126" t="str">
        <f>IF($A75="","",COUNTIF('Names Schedule'!E$7:E$117,$B75))</f>
        <v/>
      </c>
      <c r="BI75" s="126" t="str">
        <f>IF($A75="","",COUNTIF('Names Schedule'!F$7:F$117,$B75))</f>
        <v/>
      </c>
      <c r="BJ75" s="126" t="str">
        <f>IF($A75="","",COUNTIF('Names Schedule'!G$7:G$117,$B75))</f>
        <v/>
      </c>
      <c r="BK75" s="126" t="str">
        <f>IF($A75="","",COUNTIF('Names Schedule'!H$7:H$117,$B75))</f>
        <v/>
      </c>
      <c r="BL75" s="133" t="str">
        <f t="shared" si="15"/>
        <v/>
      </c>
    </row>
    <row r="76" spans="1:64" ht="12" customHeight="1">
      <c r="A76" s="115">
        <f>Matches!A75</f>
        <v>0</v>
      </c>
      <c r="B76" s="115" t="e">
        <f>IF(A76="","",CONCATENATE(VLOOKUP(Matches!B75,'Group Check'!$B:$D,2,FALSE)," v ",VLOOKUP(Matches!D75,'Group Check'!$B:$D,2,FALSE)," in Group ",VLOOKUP(Matches!B75,'Group Check'!$B:$E,4,FALSE)))</f>
        <v>#N/A</v>
      </c>
      <c r="C76" s="115" t="str">
        <f t="shared" si="8"/>
        <v/>
      </c>
      <c r="D76" s="118" t="str">
        <f t="shared" si="10"/>
        <v/>
      </c>
      <c r="E76" s="119" t="str">
        <f t="shared" si="9"/>
        <v/>
      </c>
      <c r="F76" s="116" t="str">
        <f t="shared" si="11"/>
        <v/>
      </c>
      <c r="G76" s="126">
        <f>IF($A76="","",SUM(COUNTIF('Names Schedule'!$C$7:$H$7,$B76),COUNTIF('Names Schedule'!$C$8:$H$8,$B76),COUNTIF('Names Schedule'!$C$10:$H$10,$B76),COUNTIF('Names Schedule'!$C$11:$H$11,$B76),COUNTIF('Names Schedule'!$C$12:$H$12,$B76),COUNTIF('Names Schedule'!$C$14:$H$14,$B76),COUNTIF('Names Schedule'!$C$15:$H$15,$B76)))</f>
        <v>0</v>
      </c>
      <c r="H76" s="126">
        <f>IF($A76="","",SUM(COUNTIF('Names Schedule'!$C$20:$H$20,$B76),COUNTIF('Names Schedule'!$C$21:$H$21,$B76),COUNTIF('Names Schedule'!$C$23:$H$23,$B76),COUNTIF('Names Schedule'!$C$24:$H$24,$B76),COUNTIF('Names Schedule'!$C$25:$H$25,$B76),COUNTIF('Names Schedule'!$C$27:$H$27,$B76),COUNTIF('Names Schedule'!$C$28:$H$28,$B76)))</f>
        <v>0</v>
      </c>
      <c r="I76" s="126">
        <f>IF($A76="","",SUM(COUNTIF('Names Schedule'!$C$33:$H$33,$B76),COUNTIF('Names Schedule'!$C$34:$H$34,$B76),COUNTIF('Names Schedule'!$C$36:$H$36,$B76),COUNTIF('Names Schedule'!$C$37:$H$37,$B76),COUNTIF('Names Schedule'!$C$38:$H$38,$B76),COUNTIF('Names Schedule'!$C$40:$H$40,$B76),COUNTIF('Names Schedule'!$C$41:$H$41,$B76)))</f>
        <v>0</v>
      </c>
      <c r="J76" s="126">
        <f>IF($A76="","",SUM(COUNTIF('Names Schedule'!$C$46:$H$46,$B76),COUNTIF('Names Schedule'!$C$47:$H$47,$B76),COUNTIF('Names Schedule'!$C$49:$H$49,$B76),COUNTIF('Names Schedule'!$C$50:$H$50,$B76),COUNTIF('Names Schedule'!$C$51:$H$51,$B76),COUNTIF('Names Schedule'!$C$53:$H$53,$B76),COUNTIF('Names Schedule'!$C$54:$H$54,$B76)))</f>
        <v>0</v>
      </c>
      <c r="K76" s="126">
        <f>IF($A76="","",SUM(COUNTIF('Names Schedule'!$C$59:$H$59,$B76),COUNTIF('Names Schedule'!$C$60:$H$60,$B76),COUNTIF('Names Schedule'!$C$62:$H$62,$B76),COUNTIF('Names Schedule'!$C$63:$H$63,$B76),COUNTIF('Names Schedule'!$C$64:$H$64,$B76),COUNTIF('Names Schedule'!$C$66:$H$66,$B76),COUNTIF('Names Schedule'!$C$67:$H$67,$B76)))</f>
        <v>0</v>
      </c>
      <c r="L76" s="126">
        <f>IF($A76="","",SUM(COUNTIF('Names Schedule'!$C$72:$H$72,$B76),COUNTIF('Names Schedule'!$C$73:$H$73,$B76),COUNTIF('Names Schedule'!$C$75:$H$75,$B76),COUNTIF('Names Schedule'!$C$76:$H$76,$B76),COUNTIF('Names Schedule'!$C$77:$H$77,$B76),COUNTIF('Names Schedule'!$C$79:$H$79,$B76),COUNTIF('Names Schedule'!$C$80:$H$80,$B76)))</f>
        <v>0</v>
      </c>
      <c r="M76" s="124">
        <f>IF($A76="","",COUNTIF('Names Schedule'!$7:$7,$B76))</f>
        <v>0</v>
      </c>
      <c r="N76" s="125">
        <f>IF($A76="","",COUNTIF('Names Schedule'!$8:$8,$B76))</f>
        <v>0</v>
      </c>
      <c r="O76" s="125">
        <f>IF($A76="","",COUNTIF('Names Schedule'!$10:$10,$B76))</f>
        <v>0</v>
      </c>
      <c r="P76" s="125">
        <f>IF($A76="","",COUNTIF('Names Schedule'!$11:$11,$B76))</f>
        <v>0</v>
      </c>
      <c r="Q76" s="125">
        <f>IF($A76="","",COUNTIF('Names Schedule'!$12:$12,$B76))</f>
        <v>0</v>
      </c>
      <c r="R76" s="125">
        <f>IF($A76="","",COUNTIF('Names Schedule'!$14:$14,$B76))</f>
        <v>0</v>
      </c>
      <c r="S76" s="125">
        <f>IF($A76="","",COUNTIF('Names Schedule'!$15:$15,$B76))</f>
        <v>0</v>
      </c>
      <c r="T76" s="124">
        <f>IF($A76="","",COUNTIF('Names Schedule'!$20:$20,$B76))</f>
        <v>0</v>
      </c>
      <c r="U76" s="125">
        <f>IF($A76="","",COUNTIF('Names Schedule'!$21:$21,$B76))</f>
        <v>0</v>
      </c>
      <c r="V76" s="125">
        <f>IF($A76="","",COUNTIF('Names Schedule'!$23:$23,$B76))</f>
        <v>0</v>
      </c>
      <c r="W76" s="125">
        <f>IF($A76="","",COUNTIF('Names Schedule'!$24:$24,$B76))</f>
        <v>0</v>
      </c>
      <c r="X76" s="125">
        <f>IF($A76="","",COUNTIF('Names Schedule'!$25:$25,$B76))</f>
        <v>0</v>
      </c>
      <c r="Y76" s="125">
        <f>IF($A76="","",COUNTIF('Names Schedule'!$27:$27,$B76))</f>
        <v>0</v>
      </c>
      <c r="Z76" s="125">
        <f>IF($A76="","",COUNTIF('Names Schedule'!$28:$28,$B76))</f>
        <v>0</v>
      </c>
      <c r="AA76" s="124">
        <f>IF($A76="","",COUNTIF('Names Schedule'!$33:$33,$B76))</f>
        <v>0</v>
      </c>
      <c r="AB76" s="125">
        <f>IF($A76="","",COUNTIF('Names Schedule'!$34:$34,$B76))</f>
        <v>0</v>
      </c>
      <c r="AC76" s="125">
        <f>IF($A76="","",COUNTIF('Names Schedule'!$36:$36,$B76))</f>
        <v>0</v>
      </c>
      <c r="AD76" s="125">
        <f>IF($A76="","",COUNTIF('Names Schedule'!$37:$37,$B76))</f>
        <v>0</v>
      </c>
      <c r="AE76" s="125">
        <f>IF($A76="","",COUNTIF('Names Schedule'!$38:$38,$B76))</f>
        <v>0</v>
      </c>
      <c r="AF76" s="125">
        <f>IF($A76="","",COUNTIF('Names Schedule'!$40:$40,$B76))</f>
        <v>0</v>
      </c>
      <c r="AG76" s="125">
        <f>IF($A76="","",COUNTIF('Names Schedule'!$41:$41,$B76))</f>
        <v>0</v>
      </c>
      <c r="AH76" s="124">
        <f>IF($A76="","",COUNTIF('Names Schedule'!$46:$46,$B76))</f>
        <v>0</v>
      </c>
      <c r="AI76" s="125">
        <f>IF($A76="","",COUNTIF('Names Schedule'!$47:$47,$B76))</f>
        <v>0</v>
      </c>
      <c r="AJ76" s="125">
        <f>IF($A76="","",COUNTIF('Names Schedule'!$49:$49,$B76))</f>
        <v>0</v>
      </c>
      <c r="AK76" s="125">
        <f>IF($A76="","",COUNTIF('Names Schedule'!$50:$50,$B76))</f>
        <v>0</v>
      </c>
      <c r="AL76" s="125">
        <f>IF($A76="","",COUNTIF('Names Schedule'!$51:$51,$B76))</f>
        <v>0</v>
      </c>
      <c r="AM76" s="125">
        <f>IF($A76="","",COUNTIF('Names Schedule'!$53:$53,$B76))</f>
        <v>0</v>
      </c>
      <c r="AN76" s="125">
        <f>IF($A76="","",COUNTIF('Names Schedule'!$54:$54,$B76))</f>
        <v>0</v>
      </c>
      <c r="AO76" s="124">
        <f>IF($A76="","",COUNTIF('Names Schedule'!$59:$59,$B76))</f>
        <v>0</v>
      </c>
      <c r="AP76" s="125">
        <f>IF($A76="","",COUNTIF('Names Schedule'!$60:$60,$B76))</f>
        <v>0</v>
      </c>
      <c r="AQ76" s="125">
        <f>IF($A76="","",COUNTIF('Names Schedule'!$62:$62,$B76))</f>
        <v>0</v>
      </c>
      <c r="AR76" s="125">
        <f>IF($A76="","",COUNTIF('Names Schedule'!$63:$63,$B76))</f>
        <v>0</v>
      </c>
      <c r="AS76" s="125">
        <f>IF($A76="","",COUNTIF('Names Schedule'!$64:$64,$B76))</f>
        <v>0</v>
      </c>
      <c r="AT76" s="125">
        <f>IF($A76="","",COUNTIF('Names Schedule'!$66:$66,$B76))</f>
        <v>0</v>
      </c>
      <c r="AU76" s="125">
        <f>IF($A76="","",COUNTIF('Names Schedule'!$67:$67,$B76))</f>
        <v>0</v>
      </c>
      <c r="AV76" s="124">
        <f>IF($A76="","",COUNTIF('Names Schedule'!$72:$72,$B76))</f>
        <v>0</v>
      </c>
      <c r="AW76" s="125">
        <f>IF($A76="","",COUNTIF('Names Schedule'!$73:$73,$B76))</f>
        <v>0</v>
      </c>
      <c r="AX76" s="125">
        <f>IF($A76="","",COUNTIF('Names Schedule'!$75:$75,$B76))</f>
        <v>0</v>
      </c>
      <c r="AY76" s="125">
        <f>IF($A76="","",COUNTIF('Names Schedule'!$76:$76,$B76))</f>
        <v>0</v>
      </c>
      <c r="AZ76" s="125">
        <f>IF($A76="","",COUNTIF('Names Schedule'!$77:$77,$B76))</f>
        <v>0</v>
      </c>
      <c r="BA76" s="125">
        <f>IF($A76="","",COUNTIF('Names Schedule'!$79:$79,$B76))</f>
        <v>0</v>
      </c>
      <c r="BB76" s="125">
        <f>IF($A76="","",COUNTIF('Names Schedule'!$80:$80,$B76))</f>
        <v>0</v>
      </c>
      <c r="BC76" s="115" t="str">
        <f t="shared" si="12"/>
        <v/>
      </c>
      <c r="BD76" s="115" t="str">
        <f t="shared" si="13"/>
        <v/>
      </c>
      <c r="BE76" s="119" t="str">
        <f t="shared" si="14"/>
        <v/>
      </c>
      <c r="BF76" s="126">
        <f>IF($A76="","",COUNTIF('Names Schedule'!C$7:C$117,$B76))</f>
        <v>0</v>
      </c>
      <c r="BG76" s="126">
        <f>IF($A76="","",COUNTIF('Names Schedule'!D$7:D$117,$B76))</f>
        <v>0</v>
      </c>
      <c r="BH76" s="126">
        <f>IF($A76="","",COUNTIF('Names Schedule'!E$7:E$117,$B76))</f>
        <v>0</v>
      </c>
      <c r="BI76" s="126">
        <f>IF($A76="","",COUNTIF('Names Schedule'!F$7:F$117,$B76))</f>
        <v>0</v>
      </c>
      <c r="BJ76" s="126">
        <f>IF($A76="","",COUNTIF('Names Schedule'!G$7:G$117,$B76))</f>
        <v>0</v>
      </c>
      <c r="BK76" s="126">
        <f>IF($A76="","",COUNTIF('Names Schedule'!H$7:H$117,$B76))</f>
        <v>0</v>
      </c>
      <c r="BL76" s="133" t="e">
        <f t="shared" si="15"/>
        <v>#N/A</v>
      </c>
    </row>
    <row r="77" spans="1:64" ht="12" customHeight="1">
      <c r="A77" s="115" t="str">
        <f>Matches!A76</f>
        <v>GROUP MS 4 / 8</v>
      </c>
      <c r="B77" s="115" t="str">
        <f>IF(A77="","",CONCATENATE(VLOOKUP(Matches!B76,'Group Check'!$B:$D,2,FALSE)," v ",VLOOKUP(Matches!D76,'Group Check'!$B:$D,2,FALSE)," in Group ",VLOOKUP(Matches!B76,'Group Check'!$B:$E,4,FALSE)))</f>
        <v>Shannon McIlroy (New Zealand) v Gabor Foti (Hungary) in Group MS 4</v>
      </c>
      <c r="C77" s="115" t="str">
        <f t="shared" si="8"/>
        <v/>
      </c>
      <c r="D77" s="118" t="str">
        <f t="shared" si="10"/>
        <v>Wednesday 24th April 2024</v>
      </c>
      <c r="E77" s="119" t="str">
        <f t="shared" si="9"/>
        <v>Session 3 - 12.00pm- 1:45pm</v>
      </c>
      <c r="F77" s="116">
        <f t="shared" si="11"/>
        <v>6</v>
      </c>
      <c r="G77" s="126">
        <f>IF($A77="","",SUM(COUNTIF('Names Schedule'!$C$7:$H$7,$B77),COUNTIF('Names Schedule'!$C$8:$H$8,$B77),COUNTIF('Names Schedule'!$C$10:$H$10,$B77),COUNTIF('Names Schedule'!$C$11:$H$11,$B77),COUNTIF('Names Schedule'!$C$12:$H$12,$B77),COUNTIF('Names Schedule'!$C$14:$H$14,$B77),COUNTIF('Names Schedule'!$C$15:$H$15,$B77)))</f>
        <v>0</v>
      </c>
      <c r="H77" s="126">
        <f>IF($A77="","",SUM(COUNTIF('Names Schedule'!$C$20:$H$20,$B77),COUNTIF('Names Schedule'!$C$21:$H$21,$B77),COUNTIF('Names Schedule'!$C$23:$H$23,$B77),COUNTIF('Names Schedule'!$C$24:$H$24,$B77),COUNTIF('Names Schedule'!$C$25:$H$25,$B77),COUNTIF('Names Schedule'!$C$27:$H$27,$B77),COUNTIF('Names Schedule'!$C$28:$H$28,$B77)))</f>
        <v>0</v>
      </c>
      <c r="I77" s="126">
        <f>IF($A77="","",SUM(COUNTIF('Names Schedule'!$C$33:$H$33,$B77),COUNTIF('Names Schedule'!$C$34:$H$34,$B77),COUNTIF('Names Schedule'!$C$36:$H$36,$B77),COUNTIF('Names Schedule'!$C$37:$H$37,$B77),COUNTIF('Names Schedule'!$C$38:$H$38,$B77),COUNTIF('Names Schedule'!$C$40:$H$40,$B77),COUNTIF('Names Schedule'!$C$41:$H$41,$B77)))</f>
        <v>0</v>
      </c>
      <c r="J77" s="126">
        <f>IF($A77="","",SUM(COUNTIF('Names Schedule'!$C$46:$H$46,$B77),COUNTIF('Names Schedule'!$C$47:$H$47,$B77),COUNTIF('Names Schedule'!$C$49:$H$49,$B77),COUNTIF('Names Schedule'!$C$50:$H$50,$B77),COUNTIF('Names Schedule'!$C$51:$H$51,$B77),COUNTIF('Names Schedule'!$C$53:$H$53,$B77),COUNTIF('Names Schedule'!$C$54:$H$54,$B77)))</f>
        <v>1</v>
      </c>
      <c r="K77" s="126">
        <f>IF($A77="","",SUM(COUNTIF('Names Schedule'!$C$59:$H$59,$B77),COUNTIF('Names Schedule'!$C$60:$H$60,$B77),COUNTIF('Names Schedule'!$C$62:$H$62,$B77),COUNTIF('Names Schedule'!$C$63:$H$63,$B77),COUNTIF('Names Schedule'!$C$64:$H$64,$B77),COUNTIF('Names Schedule'!$C$66:$H$66,$B77),COUNTIF('Names Schedule'!$C$67:$H$67,$B77)))</f>
        <v>0</v>
      </c>
      <c r="L77" s="126">
        <f>IF($A77="","",SUM(COUNTIF('Names Schedule'!$C$72:$H$72,$B77),COUNTIF('Names Schedule'!$C$73:$H$73,$B77),COUNTIF('Names Schedule'!$C$75:$H$75,$B77),COUNTIF('Names Schedule'!$C$76:$H$76,$B77),COUNTIF('Names Schedule'!$C$77:$H$77,$B77),COUNTIF('Names Schedule'!$C$79:$H$79,$B77),COUNTIF('Names Schedule'!$C$80:$H$80,$B77)))</f>
        <v>0</v>
      </c>
      <c r="M77" s="124">
        <f>IF($A77="","",COUNTIF('Names Schedule'!$7:$7,$B77))</f>
        <v>0</v>
      </c>
      <c r="N77" s="125">
        <f>IF($A77="","",COUNTIF('Names Schedule'!$8:$8,$B77))</f>
        <v>0</v>
      </c>
      <c r="O77" s="125">
        <f>IF($A77="","",COUNTIF('Names Schedule'!$10:$10,$B77))</f>
        <v>0</v>
      </c>
      <c r="P77" s="125">
        <f>IF($A77="","",COUNTIF('Names Schedule'!$11:$11,$B77))</f>
        <v>0</v>
      </c>
      <c r="Q77" s="125">
        <f>IF($A77="","",COUNTIF('Names Schedule'!$12:$12,$B77))</f>
        <v>0</v>
      </c>
      <c r="R77" s="125">
        <f>IF($A77="","",COUNTIF('Names Schedule'!$14:$14,$B77))</f>
        <v>0</v>
      </c>
      <c r="S77" s="125">
        <f>IF($A77="","",COUNTIF('Names Schedule'!$15:$15,$B77))</f>
        <v>0</v>
      </c>
      <c r="T77" s="124">
        <f>IF($A77="","",COUNTIF('Names Schedule'!$20:$20,$B77))</f>
        <v>0</v>
      </c>
      <c r="U77" s="125">
        <f>IF($A77="","",COUNTIF('Names Schedule'!$21:$21,$B77))</f>
        <v>0</v>
      </c>
      <c r="V77" s="125">
        <f>IF($A77="","",COUNTIF('Names Schedule'!$23:$23,$B77))</f>
        <v>0</v>
      </c>
      <c r="W77" s="125">
        <f>IF($A77="","",COUNTIF('Names Schedule'!$24:$24,$B77))</f>
        <v>0</v>
      </c>
      <c r="X77" s="125">
        <f>IF($A77="","",COUNTIF('Names Schedule'!$25:$25,$B77))</f>
        <v>0</v>
      </c>
      <c r="Y77" s="125">
        <f>IF($A77="","",COUNTIF('Names Schedule'!$27:$27,$B77))</f>
        <v>0</v>
      </c>
      <c r="Z77" s="125">
        <f>IF($A77="","",COUNTIF('Names Schedule'!$28:$28,$B77))</f>
        <v>0</v>
      </c>
      <c r="AA77" s="124">
        <f>IF($A77="","",COUNTIF('Names Schedule'!$33:$33,$B77))</f>
        <v>0</v>
      </c>
      <c r="AB77" s="125">
        <f>IF($A77="","",COUNTIF('Names Schedule'!$34:$34,$B77))</f>
        <v>0</v>
      </c>
      <c r="AC77" s="125">
        <f>IF($A77="","",COUNTIF('Names Schedule'!$36:$36,$B77))</f>
        <v>0</v>
      </c>
      <c r="AD77" s="125">
        <f>IF($A77="","",COUNTIF('Names Schedule'!$37:$37,$B77))</f>
        <v>0</v>
      </c>
      <c r="AE77" s="125">
        <f>IF($A77="","",COUNTIF('Names Schedule'!$38:$38,$B77))</f>
        <v>0</v>
      </c>
      <c r="AF77" s="125">
        <f>IF($A77="","",COUNTIF('Names Schedule'!$40:$40,$B77))</f>
        <v>0</v>
      </c>
      <c r="AG77" s="125">
        <f>IF($A77="","",COUNTIF('Names Schedule'!$41:$41,$B77))</f>
        <v>0</v>
      </c>
      <c r="AH77" s="124">
        <f>IF($A77="","",COUNTIF('Names Schedule'!$46:$46,$B77))</f>
        <v>0</v>
      </c>
      <c r="AI77" s="125">
        <f>IF($A77="","",COUNTIF('Names Schedule'!$47:$47,$B77))</f>
        <v>0</v>
      </c>
      <c r="AJ77" s="125">
        <f>IF($A77="","",COUNTIF('Names Schedule'!$49:$49,$B77))</f>
        <v>1</v>
      </c>
      <c r="AK77" s="125">
        <f>IF($A77="","",COUNTIF('Names Schedule'!$50:$50,$B77))</f>
        <v>0</v>
      </c>
      <c r="AL77" s="125">
        <f>IF($A77="","",COUNTIF('Names Schedule'!$51:$51,$B77))</f>
        <v>0</v>
      </c>
      <c r="AM77" s="125">
        <f>IF($A77="","",COUNTIF('Names Schedule'!$53:$53,$B77))</f>
        <v>0</v>
      </c>
      <c r="AN77" s="125">
        <f>IF($A77="","",COUNTIF('Names Schedule'!$54:$54,$B77))</f>
        <v>0</v>
      </c>
      <c r="AO77" s="124">
        <f>IF($A77="","",COUNTIF('Names Schedule'!$59:$59,$B77))</f>
        <v>0</v>
      </c>
      <c r="AP77" s="125">
        <f>IF($A77="","",COUNTIF('Names Schedule'!$60:$60,$B77))</f>
        <v>0</v>
      </c>
      <c r="AQ77" s="125">
        <f>IF($A77="","",COUNTIF('Names Schedule'!$62:$62,$B77))</f>
        <v>0</v>
      </c>
      <c r="AR77" s="125">
        <f>IF($A77="","",COUNTIF('Names Schedule'!$63:$63,$B77))</f>
        <v>0</v>
      </c>
      <c r="AS77" s="125">
        <f>IF($A77="","",COUNTIF('Names Schedule'!$64:$64,$B77))</f>
        <v>0</v>
      </c>
      <c r="AT77" s="125">
        <f>IF($A77="","",COUNTIF('Names Schedule'!$66:$66,$B77))</f>
        <v>0</v>
      </c>
      <c r="AU77" s="125">
        <f>IF($A77="","",COUNTIF('Names Schedule'!$67:$67,$B77))</f>
        <v>0</v>
      </c>
      <c r="AV77" s="124">
        <f>IF($A77="","",COUNTIF('Names Schedule'!$72:$72,$B77))</f>
        <v>0</v>
      </c>
      <c r="AW77" s="125">
        <f>IF($A77="","",COUNTIF('Names Schedule'!$73:$73,$B77))</f>
        <v>0</v>
      </c>
      <c r="AX77" s="125">
        <f>IF($A77="","",COUNTIF('Names Schedule'!$75:$75,$B77))</f>
        <v>0</v>
      </c>
      <c r="AY77" s="125">
        <f>IF($A77="","",COUNTIF('Names Schedule'!$76:$76,$B77))</f>
        <v>0</v>
      </c>
      <c r="AZ77" s="125">
        <f>IF($A77="","",COUNTIF('Names Schedule'!$77:$77,$B77))</f>
        <v>0</v>
      </c>
      <c r="BA77" s="125">
        <f>IF($A77="","",COUNTIF('Names Schedule'!$79:$79,$B77))</f>
        <v>0</v>
      </c>
      <c r="BB77" s="125">
        <f>IF($A77="","",COUNTIF('Names Schedule'!$80:$80,$B77))</f>
        <v>0</v>
      </c>
      <c r="BC77" s="115">
        <f t="shared" si="12"/>
        <v>24</v>
      </c>
      <c r="BD77" s="115">
        <f t="shared" si="13"/>
        <v>3</v>
      </c>
      <c r="BE77" s="119" t="str">
        <f t="shared" si="14"/>
        <v>Session 3 - 12.00pm- 1:45pm</v>
      </c>
      <c r="BF77" s="126">
        <f>IF($A77="","",COUNTIF('Names Schedule'!C$7:C$117,$B77))</f>
        <v>0</v>
      </c>
      <c r="BG77" s="126">
        <f>IF($A77="","",COUNTIF('Names Schedule'!D$7:D$117,$B77))</f>
        <v>0</v>
      </c>
      <c r="BH77" s="126">
        <f>IF($A77="","",COUNTIF('Names Schedule'!E$7:E$117,$B77))</f>
        <v>0</v>
      </c>
      <c r="BI77" s="126">
        <f>IF($A77="","",COUNTIF('Names Schedule'!F$7:F$117,$B77))</f>
        <v>0</v>
      </c>
      <c r="BJ77" s="126">
        <f>IF($A77="","",COUNTIF('Names Schedule'!G$7:G$117,$B77))</f>
        <v>0</v>
      </c>
      <c r="BK77" s="126">
        <f>IF($A77="","",COUNTIF('Names Schedule'!H$7:H$117,$B77))</f>
        <v>1</v>
      </c>
      <c r="BL77" s="133">
        <f t="shared" si="15"/>
        <v>6</v>
      </c>
    </row>
    <row r="78" spans="1:64" ht="12" customHeight="1">
      <c r="A78" s="115" t="str">
        <f>Matches!A77</f>
        <v>GROUP MS 4 / 9</v>
      </c>
      <c r="B78" s="115" t="str">
        <f>IF(A78="","",CONCATENATE(VLOOKUP(Matches!B77,'Group Check'!$B:$D,2,FALSE)," v ",VLOOKUP(Matches!D77,'Group Check'!$B:$D,2,FALSE)," in Group ",VLOOKUP(Matches!B77,'Group Check'!$B:$E,4,FALSE)))</f>
        <v>Kristian Crocker (Wales) v Shannon McIlroy (New Zealand) in Group MS 4</v>
      </c>
      <c r="C78" s="115" t="str">
        <f t="shared" si="8"/>
        <v/>
      </c>
      <c r="D78" s="118" t="str">
        <f t="shared" si="10"/>
        <v>Tuesday 23rd April 2024</v>
      </c>
      <c r="E78" s="119" t="str">
        <f t="shared" si="9"/>
        <v>Session  - 3.15pm - 4:45pm</v>
      </c>
      <c r="F78" s="116">
        <f t="shared" si="11"/>
        <v>5</v>
      </c>
      <c r="G78" s="126">
        <f>IF($A78="","",SUM(COUNTIF('Names Schedule'!$C$7:$H$7,$B78),COUNTIF('Names Schedule'!$C$8:$H$8,$B78),COUNTIF('Names Schedule'!$C$10:$H$10,$B78),COUNTIF('Names Schedule'!$C$11:$H$11,$B78),COUNTIF('Names Schedule'!$C$12:$H$12,$B78),COUNTIF('Names Schedule'!$C$14:$H$14,$B78),COUNTIF('Names Schedule'!$C$15:$H$15,$B78)))</f>
        <v>0</v>
      </c>
      <c r="H78" s="126">
        <f>IF($A78="","",SUM(COUNTIF('Names Schedule'!$C$20:$H$20,$B78),COUNTIF('Names Schedule'!$C$21:$H$21,$B78),COUNTIF('Names Schedule'!$C$23:$H$23,$B78),COUNTIF('Names Schedule'!$C$24:$H$24,$B78),COUNTIF('Names Schedule'!$C$25:$H$25,$B78),COUNTIF('Names Schedule'!$C$27:$H$27,$B78),COUNTIF('Names Schedule'!$C$28:$H$28,$B78)))</f>
        <v>0</v>
      </c>
      <c r="I78" s="126">
        <f>IF($A78="","",SUM(COUNTIF('Names Schedule'!$C$33:$H$33,$B78),COUNTIF('Names Schedule'!$C$34:$H$34,$B78),COUNTIF('Names Schedule'!$C$36:$H$36,$B78),COUNTIF('Names Schedule'!$C$37:$H$37,$B78),COUNTIF('Names Schedule'!$C$38:$H$38,$B78),COUNTIF('Names Schedule'!$C$40:$H$40,$B78),COUNTIF('Names Schedule'!$C$41:$H$41,$B78)))</f>
        <v>1</v>
      </c>
      <c r="J78" s="126">
        <f>IF($A78="","",SUM(COUNTIF('Names Schedule'!$C$46:$H$46,$B78),COUNTIF('Names Schedule'!$C$47:$H$47,$B78),COUNTIF('Names Schedule'!$C$49:$H$49,$B78),COUNTIF('Names Schedule'!$C$50:$H$50,$B78),COUNTIF('Names Schedule'!$C$51:$H$51,$B78),COUNTIF('Names Schedule'!$C$53:$H$53,$B78),COUNTIF('Names Schedule'!$C$54:$H$54,$B78)))</f>
        <v>0</v>
      </c>
      <c r="K78" s="126">
        <f>IF($A78="","",SUM(COUNTIF('Names Schedule'!$C$59:$H$59,$B78),COUNTIF('Names Schedule'!$C$60:$H$60,$B78),COUNTIF('Names Schedule'!$C$62:$H$62,$B78),COUNTIF('Names Schedule'!$C$63:$H$63,$B78),COUNTIF('Names Schedule'!$C$64:$H$64,$B78),COUNTIF('Names Schedule'!$C$66:$H$66,$B78),COUNTIF('Names Schedule'!$C$67:$H$67,$B78)))</f>
        <v>0</v>
      </c>
      <c r="L78" s="126">
        <f>IF($A78="","",SUM(COUNTIF('Names Schedule'!$C$72:$H$72,$B78),COUNTIF('Names Schedule'!$C$73:$H$73,$B78),COUNTIF('Names Schedule'!$C$75:$H$75,$B78),COUNTIF('Names Schedule'!$C$76:$H$76,$B78),COUNTIF('Names Schedule'!$C$77:$H$77,$B78),COUNTIF('Names Schedule'!$C$79:$H$79,$B78),COUNTIF('Names Schedule'!$C$80:$H$80,$B78)))</f>
        <v>0</v>
      </c>
      <c r="M78" s="124">
        <f>IF($A78="","",COUNTIF('Names Schedule'!$7:$7,$B78))</f>
        <v>0</v>
      </c>
      <c r="N78" s="125">
        <f>IF($A78="","",COUNTIF('Names Schedule'!$8:$8,$B78))</f>
        <v>0</v>
      </c>
      <c r="O78" s="125">
        <f>IF($A78="","",COUNTIF('Names Schedule'!$10:$10,$B78))</f>
        <v>0</v>
      </c>
      <c r="P78" s="125">
        <f>IF($A78="","",COUNTIF('Names Schedule'!$11:$11,$B78))</f>
        <v>0</v>
      </c>
      <c r="Q78" s="125">
        <f>IF($A78="","",COUNTIF('Names Schedule'!$12:$12,$B78))</f>
        <v>0</v>
      </c>
      <c r="R78" s="125">
        <f>IF($A78="","",COUNTIF('Names Schedule'!$14:$14,$B78))</f>
        <v>0</v>
      </c>
      <c r="S78" s="125">
        <f>IF($A78="","",COUNTIF('Names Schedule'!$15:$15,$B78))</f>
        <v>0</v>
      </c>
      <c r="T78" s="124">
        <f>IF($A78="","",COUNTIF('Names Schedule'!$20:$20,$B78))</f>
        <v>0</v>
      </c>
      <c r="U78" s="125">
        <f>IF($A78="","",COUNTIF('Names Schedule'!$21:$21,$B78))</f>
        <v>0</v>
      </c>
      <c r="V78" s="125">
        <f>IF($A78="","",COUNTIF('Names Schedule'!$23:$23,$B78))</f>
        <v>0</v>
      </c>
      <c r="W78" s="125">
        <f>IF($A78="","",COUNTIF('Names Schedule'!$24:$24,$B78))</f>
        <v>0</v>
      </c>
      <c r="X78" s="125">
        <f>IF($A78="","",COUNTIF('Names Schedule'!$25:$25,$B78))</f>
        <v>0</v>
      </c>
      <c r="Y78" s="125">
        <f>IF($A78="","",COUNTIF('Names Schedule'!$27:$27,$B78))</f>
        <v>0</v>
      </c>
      <c r="Z78" s="125">
        <f>IF($A78="","",COUNTIF('Names Schedule'!$28:$28,$B78))</f>
        <v>0</v>
      </c>
      <c r="AA78" s="124">
        <f>IF($A78="","",COUNTIF('Names Schedule'!$33:$33,$B78))</f>
        <v>0</v>
      </c>
      <c r="AB78" s="125">
        <f>IF($A78="","",COUNTIF('Names Schedule'!$34:$34,$B78))</f>
        <v>0</v>
      </c>
      <c r="AC78" s="125">
        <f>IF($A78="","",COUNTIF('Names Schedule'!$36:$36,$B78))</f>
        <v>0</v>
      </c>
      <c r="AD78" s="125">
        <f>IF($A78="","",COUNTIF('Names Schedule'!$37:$37,$B78))</f>
        <v>0</v>
      </c>
      <c r="AE78" s="125">
        <f>IF($A78="","",COUNTIF('Names Schedule'!$38:$38,$B78))</f>
        <v>1</v>
      </c>
      <c r="AF78" s="125">
        <f>IF($A78="","",COUNTIF('Names Schedule'!$40:$40,$B78))</f>
        <v>0</v>
      </c>
      <c r="AG78" s="125">
        <f>IF($A78="","",COUNTIF('Names Schedule'!$41:$41,$B78))</f>
        <v>0</v>
      </c>
      <c r="AH78" s="124">
        <f>IF($A78="","",COUNTIF('Names Schedule'!$46:$46,$B78))</f>
        <v>0</v>
      </c>
      <c r="AI78" s="125">
        <f>IF($A78="","",COUNTIF('Names Schedule'!$47:$47,$B78))</f>
        <v>0</v>
      </c>
      <c r="AJ78" s="125">
        <f>IF($A78="","",COUNTIF('Names Schedule'!$49:$49,$B78))</f>
        <v>0</v>
      </c>
      <c r="AK78" s="125">
        <f>IF($A78="","",COUNTIF('Names Schedule'!$50:$50,$B78))</f>
        <v>0</v>
      </c>
      <c r="AL78" s="125">
        <f>IF($A78="","",COUNTIF('Names Schedule'!$51:$51,$B78))</f>
        <v>0</v>
      </c>
      <c r="AM78" s="125">
        <f>IF($A78="","",COUNTIF('Names Schedule'!$53:$53,$B78))</f>
        <v>0</v>
      </c>
      <c r="AN78" s="125">
        <f>IF($A78="","",COUNTIF('Names Schedule'!$54:$54,$B78))</f>
        <v>0</v>
      </c>
      <c r="AO78" s="124">
        <f>IF($A78="","",COUNTIF('Names Schedule'!$59:$59,$B78))</f>
        <v>0</v>
      </c>
      <c r="AP78" s="125">
        <f>IF($A78="","",COUNTIF('Names Schedule'!$60:$60,$B78))</f>
        <v>0</v>
      </c>
      <c r="AQ78" s="125">
        <f>IF($A78="","",COUNTIF('Names Schedule'!$62:$62,$B78))</f>
        <v>0</v>
      </c>
      <c r="AR78" s="125">
        <f>IF($A78="","",COUNTIF('Names Schedule'!$63:$63,$B78))</f>
        <v>0</v>
      </c>
      <c r="AS78" s="125">
        <f>IF($A78="","",COUNTIF('Names Schedule'!$64:$64,$B78))</f>
        <v>0</v>
      </c>
      <c r="AT78" s="125">
        <f>IF($A78="","",COUNTIF('Names Schedule'!$66:$66,$B78))</f>
        <v>0</v>
      </c>
      <c r="AU78" s="125">
        <f>IF($A78="","",COUNTIF('Names Schedule'!$67:$67,$B78))</f>
        <v>0</v>
      </c>
      <c r="AV78" s="124">
        <f>IF($A78="","",COUNTIF('Names Schedule'!$72:$72,$B78))</f>
        <v>0</v>
      </c>
      <c r="AW78" s="125">
        <f>IF($A78="","",COUNTIF('Names Schedule'!$73:$73,$B78))</f>
        <v>0</v>
      </c>
      <c r="AX78" s="125">
        <f>IF($A78="","",COUNTIF('Names Schedule'!$75:$75,$B78))</f>
        <v>0</v>
      </c>
      <c r="AY78" s="125">
        <f>IF($A78="","",COUNTIF('Names Schedule'!$76:$76,$B78))</f>
        <v>0</v>
      </c>
      <c r="AZ78" s="125">
        <f>IF($A78="","",COUNTIF('Names Schedule'!$77:$77,$B78))</f>
        <v>0</v>
      </c>
      <c r="BA78" s="125">
        <f>IF($A78="","",COUNTIF('Names Schedule'!$79:$79,$B78))</f>
        <v>0</v>
      </c>
      <c r="BB78" s="125">
        <f>IF($A78="","",COUNTIF('Names Schedule'!$80:$80,$B78))</f>
        <v>0</v>
      </c>
      <c r="BC78" s="115">
        <f t="shared" si="12"/>
        <v>19</v>
      </c>
      <c r="BD78" s="115">
        <f t="shared" si="13"/>
        <v>5</v>
      </c>
      <c r="BE78" s="119" t="str">
        <f t="shared" si="14"/>
        <v>Session  - 3.15pm - 4:45pm</v>
      </c>
      <c r="BF78" s="126">
        <f>IF($A78="","",COUNTIF('Names Schedule'!C$7:C$117,$B78))</f>
        <v>0</v>
      </c>
      <c r="BG78" s="126">
        <f>IF($A78="","",COUNTIF('Names Schedule'!D$7:D$117,$B78))</f>
        <v>0</v>
      </c>
      <c r="BH78" s="126">
        <f>IF($A78="","",COUNTIF('Names Schedule'!E$7:E$117,$B78))</f>
        <v>0</v>
      </c>
      <c r="BI78" s="126">
        <f>IF($A78="","",COUNTIF('Names Schedule'!F$7:F$117,$B78))</f>
        <v>0</v>
      </c>
      <c r="BJ78" s="126">
        <f>IF($A78="","",COUNTIF('Names Schedule'!G$7:G$117,$B78))</f>
        <v>1</v>
      </c>
      <c r="BK78" s="126">
        <f>IF($A78="","",COUNTIF('Names Schedule'!H$7:H$117,$B78))</f>
        <v>0</v>
      </c>
      <c r="BL78" s="133">
        <f t="shared" si="15"/>
        <v>5</v>
      </c>
    </row>
    <row r="79" spans="1:64" ht="12" customHeight="1">
      <c r="A79" s="115" t="str">
        <f>Matches!A78</f>
        <v/>
      </c>
      <c r="B79" s="115" t="str">
        <f>IF(A79="","",CONCATENATE(VLOOKUP(Matches!B78,'Group Check'!$B:$D,2,FALSE)," v ",VLOOKUP(Matches!D78,'Group Check'!$B:$D,2,FALSE)," in Group ",VLOOKUP(Matches!B78,'Group Check'!$B:$E,4,FALSE)))</f>
        <v/>
      </c>
      <c r="C79" s="115" t="str">
        <f t="shared" si="8"/>
        <v/>
      </c>
      <c r="D79" s="118" t="str">
        <f t="shared" si="10"/>
        <v/>
      </c>
      <c r="E79" s="119" t="str">
        <f t="shared" si="9"/>
        <v/>
      </c>
      <c r="F79" s="116" t="str">
        <f t="shared" si="11"/>
        <v/>
      </c>
      <c r="G79" s="126" t="str">
        <f>IF($A79="","",SUM(COUNTIF('Names Schedule'!$C$7:$H$7,$B79),COUNTIF('Names Schedule'!$C$8:$H$8,$B79),COUNTIF('Names Schedule'!$C$10:$H$10,$B79),COUNTIF('Names Schedule'!$C$11:$H$11,$B79),COUNTIF('Names Schedule'!$C$12:$H$12,$B79),COUNTIF('Names Schedule'!$C$14:$H$14,$B79),COUNTIF('Names Schedule'!$C$15:$H$15,$B79)))</f>
        <v/>
      </c>
      <c r="H79" s="126" t="str">
        <f>IF($A79="","",SUM(COUNTIF('Names Schedule'!$C$20:$H$20,$B79),COUNTIF('Names Schedule'!$C$21:$H$21,$B79),COUNTIF('Names Schedule'!$C$23:$H$23,$B79),COUNTIF('Names Schedule'!$C$24:$H$24,$B79),COUNTIF('Names Schedule'!$C$25:$H$25,$B79),COUNTIF('Names Schedule'!$C$27:$H$27,$B79),COUNTIF('Names Schedule'!$C$28:$H$28,$B79)))</f>
        <v/>
      </c>
      <c r="I79" s="126" t="str">
        <f>IF($A79="","",SUM(COUNTIF('Names Schedule'!$C$33:$H$33,$B79),COUNTIF('Names Schedule'!$C$34:$H$34,$B79),COUNTIF('Names Schedule'!$C$36:$H$36,$B79),COUNTIF('Names Schedule'!$C$37:$H$37,$B79),COUNTIF('Names Schedule'!$C$38:$H$38,$B79),COUNTIF('Names Schedule'!$C$40:$H$40,$B79),COUNTIF('Names Schedule'!$C$41:$H$41,$B79)))</f>
        <v/>
      </c>
      <c r="J79" s="126" t="str">
        <f>IF($A79="","",SUM(COUNTIF('Names Schedule'!$C$46:$H$46,$B79),COUNTIF('Names Schedule'!$C$47:$H$47,$B79),COUNTIF('Names Schedule'!$C$49:$H$49,$B79),COUNTIF('Names Schedule'!$C$50:$H$50,$B79),COUNTIF('Names Schedule'!$C$51:$H$51,$B79),COUNTIF('Names Schedule'!$C$53:$H$53,$B79),COUNTIF('Names Schedule'!$C$54:$H$54,$B79)))</f>
        <v/>
      </c>
      <c r="K79" s="126" t="str">
        <f>IF($A79="","",SUM(COUNTIF('Names Schedule'!$C$59:$H$59,$B79),COUNTIF('Names Schedule'!$C$60:$H$60,$B79),COUNTIF('Names Schedule'!$C$62:$H$62,$B79),COUNTIF('Names Schedule'!$C$63:$H$63,$B79),COUNTIF('Names Schedule'!$C$64:$H$64,$B79),COUNTIF('Names Schedule'!$C$66:$H$66,$B79),COUNTIF('Names Schedule'!$C$67:$H$67,$B79)))</f>
        <v/>
      </c>
      <c r="L79" s="126" t="str">
        <f>IF($A79="","",SUM(COUNTIF('Names Schedule'!$C$72:$H$72,$B79),COUNTIF('Names Schedule'!$C$73:$H$73,$B79),COUNTIF('Names Schedule'!$C$75:$H$75,$B79),COUNTIF('Names Schedule'!$C$76:$H$76,$B79),COUNTIF('Names Schedule'!$C$77:$H$77,$B79),COUNTIF('Names Schedule'!$C$79:$H$79,$B79),COUNTIF('Names Schedule'!$C$80:$H$80,$B79)))</f>
        <v/>
      </c>
      <c r="M79" s="124" t="str">
        <f>IF($A79="","",COUNTIF('Names Schedule'!$7:$7,$B79))</f>
        <v/>
      </c>
      <c r="N79" s="125" t="str">
        <f>IF($A79="","",COUNTIF('Names Schedule'!$8:$8,$B79))</f>
        <v/>
      </c>
      <c r="O79" s="125" t="str">
        <f>IF($A79="","",COUNTIF('Names Schedule'!$10:$10,$B79))</f>
        <v/>
      </c>
      <c r="P79" s="125" t="str">
        <f>IF($A79="","",COUNTIF('Names Schedule'!$11:$11,$B79))</f>
        <v/>
      </c>
      <c r="Q79" s="125" t="str">
        <f>IF($A79="","",COUNTIF('Names Schedule'!$12:$12,$B79))</f>
        <v/>
      </c>
      <c r="R79" s="125" t="str">
        <f>IF($A79="","",COUNTIF('Names Schedule'!$14:$14,$B79))</f>
        <v/>
      </c>
      <c r="S79" s="125" t="str">
        <f>IF($A79="","",COUNTIF('Names Schedule'!$15:$15,$B79))</f>
        <v/>
      </c>
      <c r="T79" s="124" t="str">
        <f>IF($A79="","",COUNTIF('Names Schedule'!$20:$20,$B79))</f>
        <v/>
      </c>
      <c r="U79" s="125" t="str">
        <f>IF($A79="","",COUNTIF('Names Schedule'!$21:$21,$B79))</f>
        <v/>
      </c>
      <c r="V79" s="125" t="str">
        <f>IF($A79="","",COUNTIF('Names Schedule'!$23:$23,$B79))</f>
        <v/>
      </c>
      <c r="W79" s="125" t="str">
        <f>IF($A79="","",COUNTIF('Names Schedule'!$24:$24,$B79))</f>
        <v/>
      </c>
      <c r="X79" s="125" t="str">
        <f>IF($A79="","",COUNTIF('Names Schedule'!$25:$25,$B79))</f>
        <v/>
      </c>
      <c r="Y79" s="125" t="str">
        <f>IF($A79="","",COUNTIF('Names Schedule'!$27:$27,$B79))</f>
        <v/>
      </c>
      <c r="Z79" s="125" t="str">
        <f>IF($A79="","",COUNTIF('Names Schedule'!$28:$28,$B79))</f>
        <v/>
      </c>
      <c r="AA79" s="124" t="str">
        <f>IF($A79="","",COUNTIF('Names Schedule'!$33:$33,$B79))</f>
        <v/>
      </c>
      <c r="AB79" s="125" t="str">
        <f>IF($A79="","",COUNTIF('Names Schedule'!$34:$34,$B79))</f>
        <v/>
      </c>
      <c r="AC79" s="125" t="str">
        <f>IF($A79="","",COUNTIF('Names Schedule'!$36:$36,$B79))</f>
        <v/>
      </c>
      <c r="AD79" s="125" t="str">
        <f>IF($A79="","",COUNTIF('Names Schedule'!$37:$37,$B79))</f>
        <v/>
      </c>
      <c r="AE79" s="125" t="str">
        <f>IF($A79="","",COUNTIF('Names Schedule'!$38:$38,$B79))</f>
        <v/>
      </c>
      <c r="AF79" s="125" t="str">
        <f>IF($A79="","",COUNTIF('Names Schedule'!$40:$40,$B79))</f>
        <v/>
      </c>
      <c r="AG79" s="125" t="str">
        <f>IF($A79="","",COUNTIF('Names Schedule'!$41:$41,$B79))</f>
        <v/>
      </c>
      <c r="AH79" s="124" t="str">
        <f>IF($A79="","",COUNTIF('Names Schedule'!$46:$46,$B79))</f>
        <v/>
      </c>
      <c r="AI79" s="125" t="str">
        <f>IF($A79="","",COUNTIF('Names Schedule'!$47:$47,$B79))</f>
        <v/>
      </c>
      <c r="AJ79" s="125" t="str">
        <f>IF($A79="","",COUNTIF('Names Schedule'!$49:$49,$B79))</f>
        <v/>
      </c>
      <c r="AK79" s="125" t="str">
        <f>IF($A79="","",COUNTIF('Names Schedule'!$50:$50,$B79))</f>
        <v/>
      </c>
      <c r="AL79" s="125" t="str">
        <f>IF($A79="","",COUNTIF('Names Schedule'!$51:$51,$B79))</f>
        <v/>
      </c>
      <c r="AM79" s="125" t="str">
        <f>IF($A79="","",COUNTIF('Names Schedule'!$53:$53,$B79))</f>
        <v/>
      </c>
      <c r="AN79" s="125" t="str">
        <f>IF($A79="","",COUNTIF('Names Schedule'!$54:$54,$B79))</f>
        <v/>
      </c>
      <c r="AO79" s="124" t="str">
        <f>IF($A79="","",COUNTIF('Names Schedule'!$59:$59,$B79))</f>
        <v/>
      </c>
      <c r="AP79" s="125" t="str">
        <f>IF($A79="","",COUNTIF('Names Schedule'!$60:$60,$B79))</f>
        <v/>
      </c>
      <c r="AQ79" s="125" t="str">
        <f>IF($A79="","",COUNTIF('Names Schedule'!$62:$62,$B79))</f>
        <v/>
      </c>
      <c r="AR79" s="125" t="str">
        <f>IF($A79="","",COUNTIF('Names Schedule'!$63:$63,$B79))</f>
        <v/>
      </c>
      <c r="AS79" s="125" t="str">
        <f>IF($A79="","",COUNTIF('Names Schedule'!$64:$64,$B79))</f>
        <v/>
      </c>
      <c r="AT79" s="125" t="str">
        <f>IF($A79="","",COUNTIF('Names Schedule'!$66:$66,$B79))</f>
        <v/>
      </c>
      <c r="AU79" s="125" t="str">
        <f>IF($A79="","",COUNTIF('Names Schedule'!$67:$67,$B79))</f>
        <v/>
      </c>
      <c r="AV79" s="124" t="str">
        <f>IF($A79="","",COUNTIF('Names Schedule'!$72:$72,$B79))</f>
        <v/>
      </c>
      <c r="AW79" s="125" t="str">
        <f>IF($A79="","",COUNTIF('Names Schedule'!$73:$73,$B79))</f>
        <v/>
      </c>
      <c r="AX79" s="125" t="str">
        <f>IF($A79="","",COUNTIF('Names Schedule'!$75:$75,$B79))</f>
        <v/>
      </c>
      <c r="AY79" s="125" t="str">
        <f>IF($A79="","",COUNTIF('Names Schedule'!$76:$76,$B79))</f>
        <v/>
      </c>
      <c r="AZ79" s="125" t="str">
        <f>IF($A79="","",COUNTIF('Names Schedule'!$77:$77,$B79))</f>
        <v/>
      </c>
      <c r="BA79" s="125" t="str">
        <f>IF($A79="","",COUNTIF('Names Schedule'!$79:$79,$B79))</f>
        <v/>
      </c>
      <c r="BB79" s="125" t="str">
        <f>IF($A79="","",COUNTIF('Names Schedule'!$80:$80,$B79))</f>
        <v/>
      </c>
      <c r="BC79" s="115" t="str">
        <f t="shared" si="12"/>
        <v/>
      </c>
      <c r="BD79" s="115" t="str">
        <f t="shared" si="13"/>
        <v/>
      </c>
      <c r="BE79" s="119" t="str">
        <f t="shared" si="14"/>
        <v/>
      </c>
      <c r="BF79" s="126" t="str">
        <f>IF($A79="","",COUNTIF('Names Schedule'!C$7:C$117,$B79))</f>
        <v/>
      </c>
      <c r="BG79" s="126" t="str">
        <f>IF($A79="","",COUNTIF('Names Schedule'!D$7:D$117,$B79))</f>
        <v/>
      </c>
      <c r="BH79" s="126" t="str">
        <f>IF($A79="","",COUNTIF('Names Schedule'!E$7:E$117,$B79))</f>
        <v/>
      </c>
      <c r="BI79" s="126" t="str">
        <f>IF($A79="","",COUNTIF('Names Schedule'!F$7:F$117,$B79))</f>
        <v/>
      </c>
      <c r="BJ79" s="126" t="str">
        <f>IF($A79="","",COUNTIF('Names Schedule'!G$7:G$117,$B79))</f>
        <v/>
      </c>
      <c r="BK79" s="126" t="str">
        <f>IF($A79="","",COUNTIF('Names Schedule'!H$7:H$117,$B79))</f>
        <v/>
      </c>
      <c r="BL79" s="133" t="str">
        <f t="shared" si="15"/>
        <v/>
      </c>
    </row>
    <row r="80" spans="1:64" ht="12" customHeight="1">
      <c r="A80" s="115">
        <f>Matches!A79</f>
        <v>0</v>
      </c>
      <c r="B80" s="115" t="e">
        <f>IF(A80="","",CONCATENATE(VLOOKUP(Matches!B79,'Group Check'!$B:$D,2,FALSE)," v ",VLOOKUP(Matches!D79,'Group Check'!$B:$D,2,FALSE)," in Group ",VLOOKUP(Matches!B79,'Group Check'!$B:$E,4,FALSE)))</f>
        <v>#N/A</v>
      </c>
      <c r="C80" s="115" t="str">
        <f t="shared" si="8"/>
        <v/>
      </c>
      <c r="D80" s="118" t="str">
        <f t="shared" si="10"/>
        <v/>
      </c>
      <c r="E80" s="119" t="str">
        <f t="shared" si="9"/>
        <v/>
      </c>
      <c r="F80" s="116" t="str">
        <f t="shared" si="11"/>
        <v/>
      </c>
      <c r="G80" s="126">
        <f>IF($A80="","",SUM(COUNTIF('Names Schedule'!$C$7:$H$7,$B80),COUNTIF('Names Schedule'!$C$8:$H$8,$B80),COUNTIF('Names Schedule'!$C$10:$H$10,$B80),COUNTIF('Names Schedule'!$C$11:$H$11,$B80),COUNTIF('Names Schedule'!$C$12:$H$12,$B80),COUNTIF('Names Schedule'!$C$14:$H$14,$B80),COUNTIF('Names Schedule'!$C$15:$H$15,$B80)))</f>
        <v>0</v>
      </c>
      <c r="H80" s="126">
        <f>IF($A80="","",SUM(COUNTIF('Names Schedule'!$C$20:$H$20,$B80),COUNTIF('Names Schedule'!$C$21:$H$21,$B80),COUNTIF('Names Schedule'!$C$23:$H$23,$B80),COUNTIF('Names Schedule'!$C$24:$H$24,$B80),COUNTIF('Names Schedule'!$C$25:$H$25,$B80),COUNTIF('Names Schedule'!$C$27:$H$27,$B80),COUNTIF('Names Schedule'!$C$28:$H$28,$B80)))</f>
        <v>0</v>
      </c>
      <c r="I80" s="126">
        <f>IF($A80="","",SUM(COUNTIF('Names Schedule'!$C$33:$H$33,$B80),COUNTIF('Names Schedule'!$C$34:$H$34,$B80),COUNTIF('Names Schedule'!$C$36:$H$36,$B80),COUNTIF('Names Schedule'!$C$37:$H$37,$B80),COUNTIF('Names Schedule'!$C$38:$H$38,$B80),COUNTIF('Names Schedule'!$C$40:$H$40,$B80),COUNTIF('Names Schedule'!$C$41:$H$41,$B80)))</f>
        <v>0</v>
      </c>
      <c r="J80" s="126">
        <f>IF($A80="","",SUM(COUNTIF('Names Schedule'!$C$46:$H$46,$B80),COUNTIF('Names Schedule'!$C$47:$H$47,$B80),COUNTIF('Names Schedule'!$C$49:$H$49,$B80),COUNTIF('Names Schedule'!$C$50:$H$50,$B80),COUNTIF('Names Schedule'!$C$51:$H$51,$B80),COUNTIF('Names Schedule'!$C$53:$H$53,$B80),COUNTIF('Names Schedule'!$C$54:$H$54,$B80)))</f>
        <v>0</v>
      </c>
      <c r="K80" s="126">
        <f>IF($A80="","",SUM(COUNTIF('Names Schedule'!$C$59:$H$59,$B80),COUNTIF('Names Schedule'!$C$60:$H$60,$B80),COUNTIF('Names Schedule'!$C$62:$H$62,$B80),COUNTIF('Names Schedule'!$C$63:$H$63,$B80),COUNTIF('Names Schedule'!$C$64:$H$64,$B80),COUNTIF('Names Schedule'!$C$66:$H$66,$B80),COUNTIF('Names Schedule'!$C$67:$H$67,$B80)))</f>
        <v>0</v>
      </c>
      <c r="L80" s="126">
        <f>IF($A80="","",SUM(COUNTIF('Names Schedule'!$C$72:$H$72,$B80),COUNTIF('Names Schedule'!$C$73:$H$73,$B80),COUNTIF('Names Schedule'!$C$75:$H$75,$B80),COUNTIF('Names Schedule'!$C$76:$H$76,$B80),COUNTIF('Names Schedule'!$C$77:$H$77,$B80),COUNTIF('Names Schedule'!$C$79:$H$79,$B80),COUNTIF('Names Schedule'!$C$80:$H$80,$B80)))</f>
        <v>0</v>
      </c>
      <c r="M80" s="124">
        <f>IF($A80="","",COUNTIF('Names Schedule'!$7:$7,$B80))</f>
        <v>0</v>
      </c>
      <c r="N80" s="125">
        <f>IF($A80="","",COUNTIF('Names Schedule'!$8:$8,$B80))</f>
        <v>0</v>
      </c>
      <c r="O80" s="125">
        <f>IF($A80="","",COUNTIF('Names Schedule'!$10:$10,$B80))</f>
        <v>0</v>
      </c>
      <c r="P80" s="125">
        <f>IF($A80="","",COUNTIF('Names Schedule'!$11:$11,$B80))</f>
        <v>0</v>
      </c>
      <c r="Q80" s="125">
        <f>IF($A80="","",COUNTIF('Names Schedule'!$12:$12,$B80))</f>
        <v>0</v>
      </c>
      <c r="R80" s="125">
        <f>IF($A80="","",COUNTIF('Names Schedule'!$14:$14,$B80))</f>
        <v>0</v>
      </c>
      <c r="S80" s="125">
        <f>IF($A80="","",COUNTIF('Names Schedule'!$15:$15,$B80))</f>
        <v>0</v>
      </c>
      <c r="T80" s="124">
        <f>IF($A80="","",COUNTIF('Names Schedule'!$20:$20,$B80))</f>
        <v>0</v>
      </c>
      <c r="U80" s="125">
        <f>IF($A80="","",COUNTIF('Names Schedule'!$21:$21,$B80))</f>
        <v>0</v>
      </c>
      <c r="V80" s="125">
        <f>IF($A80="","",COUNTIF('Names Schedule'!$23:$23,$B80))</f>
        <v>0</v>
      </c>
      <c r="W80" s="125">
        <f>IF($A80="","",COUNTIF('Names Schedule'!$24:$24,$B80))</f>
        <v>0</v>
      </c>
      <c r="X80" s="125">
        <f>IF($A80="","",COUNTIF('Names Schedule'!$25:$25,$B80))</f>
        <v>0</v>
      </c>
      <c r="Y80" s="125">
        <f>IF($A80="","",COUNTIF('Names Schedule'!$27:$27,$B80))</f>
        <v>0</v>
      </c>
      <c r="Z80" s="125">
        <f>IF($A80="","",COUNTIF('Names Schedule'!$28:$28,$B80))</f>
        <v>0</v>
      </c>
      <c r="AA80" s="124">
        <f>IF($A80="","",COUNTIF('Names Schedule'!$33:$33,$B80))</f>
        <v>0</v>
      </c>
      <c r="AB80" s="125">
        <f>IF($A80="","",COUNTIF('Names Schedule'!$34:$34,$B80))</f>
        <v>0</v>
      </c>
      <c r="AC80" s="125">
        <f>IF($A80="","",COUNTIF('Names Schedule'!$36:$36,$B80))</f>
        <v>0</v>
      </c>
      <c r="AD80" s="125">
        <f>IF($A80="","",COUNTIF('Names Schedule'!$37:$37,$B80))</f>
        <v>0</v>
      </c>
      <c r="AE80" s="125">
        <f>IF($A80="","",COUNTIF('Names Schedule'!$38:$38,$B80))</f>
        <v>0</v>
      </c>
      <c r="AF80" s="125">
        <f>IF($A80="","",COUNTIF('Names Schedule'!$40:$40,$B80))</f>
        <v>0</v>
      </c>
      <c r="AG80" s="125">
        <f>IF($A80="","",COUNTIF('Names Schedule'!$41:$41,$B80))</f>
        <v>0</v>
      </c>
      <c r="AH80" s="124">
        <f>IF($A80="","",COUNTIF('Names Schedule'!$46:$46,$B80))</f>
        <v>0</v>
      </c>
      <c r="AI80" s="125">
        <f>IF($A80="","",COUNTIF('Names Schedule'!$47:$47,$B80))</f>
        <v>0</v>
      </c>
      <c r="AJ80" s="125">
        <f>IF($A80="","",COUNTIF('Names Schedule'!$49:$49,$B80))</f>
        <v>0</v>
      </c>
      <c r="AK80" s="125">
        <f>IF($A80="","",COUNTIF('Names Schedule'!$50:$50,$B80))</f>
        <v>0</v>
      </c>
      <c r="AL80" s="125">
        <f>IF($A80="","",COUNTIF('Names Schedule'!$51:$51,$B80))</f>
        <v>0</v>
      </c>
      <c r="AM80" s="125">
        <f>IF($A80="","",COUNTIF('Names Schedule'!$53:$53,$B80))</f>
        <v>0</v>
      </c>
      <c r="AN80" s="125">
        <f>IF($A80="","",COUNTIF('Names Schedule'!$54:$54,$B80))</f>
        <v>0</v>
      </c>
      <c r="AO80" s="124">
        <f>IF($A80="","",COUNTIF('Names Schedule'!$59:$59,$B80))</f>
        <v>0</v>
      </c>
      <c r="AP80" s="125">
        <f>IF($A80="","",COUNTIF('Names Schedule'!$60:$60,$B80))</f>
        <v>0</v>
      </c>
      <c r="AQ80" s="125">
        <f>IF($A80="","",COUNTIF('Names Schedule'!$62:$62,$B80))</f>
        <v>0</v>
      </c>
      <c r="AR80" s="125">
        <f>IF($A80="","",COUNTIF('Names Schedule'!$63:$63,$B80))</f>
        <v>0</v>
      </c>
      <c r="AS80" s="125">
        <f>IF($A80="","",COUNTIF('Names Schedule'!$64:$64,$B80))</f>
        <v>0</v>
      </c>
      <c r="AT80" s="125">
        <f>IF($A80="","",COUNTIF('Names Schedule'!$66:$66,$B80))</f>
        <v>0</v>
      </c>
      <c r="AU80" s="125">
        <f>IF($A80="","",COUNTIF('Names Schedule'!$67:$67,$B80))</f>
        <v>0</v>
      </c>
      <c r="AV80" s="124">
        <f>IF($A80="","",COUNTIF('Names Schedule'!$72:$72,$B80))</f>
        <v>0</v>
      </c>
      <c r="AW80" s="125">
        <f>IF($A80="","",COUNTIF('Names Schedule'!$73:$73,$B80))</f>
        <v>0</v>
      </c>
      <c r="AX80" s="125">
        <f>IF($A80="","",COUNTIF('Names Schedule'!$75:$75,$B80))</f>
        <v>0</v>
      </c>
      <c r="AY80" s="125">
        <f>IF($A80="","",COUNTIF('Names Schedule'!$76:$76,$B80))</f>
        <v>0</v>
      </c>
      <c r="AZ80" s="125">
        <f>IF($A80="","",COUNTIF('Names Schedule'!$77:$77,$B80))</f>
        <v>0</v>
      </c>
      <c r="BA80" s="125">
        <f>IF($A80="","",COUNTIF('Names Schedule'!$79:$79,$B80))</f>
        <v>0</v>
      </c>
      <c r="BB80" s="125">
        <f>IF($A80="","",COUNTIF('Names Schedule'!$80:$80,$B80))</f>
        <v>0</v>
      </c>
      <c r="BC80" s="115" t="str">
        <f t="shared" si="12"/>
        <v/>
      </c>
      <c r="BD80" s="115" t="str">
        <f t="shared" si="13"/>
        <v/>
      </c>
      <c r="BE80" s="119" t="str">
        <f t="shared" si="14"/>
        <v/>
      </c>
      <c r="BF80" s="126">
        <f>IF($A80="","",COUNTIF('Names Schedule'!C$7:C$117,$B80))</f>
        <v>0</v>
      </c>
      <c r="BG80" s="126">
        <f>IF($A80="","",COUNTIF('Names Schedule'!D$7:D$117,$B80))</f>
        <v>0</v>
      </c>
      <c r="BH80" s="126">
        <f>IF($A80="","",COUNTIF('Names Schedule'!E$7:E$117,$B80))</f>
        <v>0</v>
      </c>
      <c r="BI80" s="126">
        <f>IF($A80="","",COUNTIF('Names Schedule'!F$7:F$117,$B80))</f>
        <v>0</v>
      </c>
      <c r="BJ80" s="126">
        <f>IF($A80="","",COUNTIF('Names Schedule'!G$7:G$117,$B80))</f>
        <v>0</v>
      </c>
      <c r="BK80" s="126">
        <f>IF($A80="","",COUNTIF('Names Schedule'!H$7:H$117,$B80))</f>
        <v>0</v>
      </c>
      <c r="BL80" s="133" t="e">
        <f t="shared" si="15"/>
        <v>#N/A</v>
      </c>
    </row>
    <row r="81" spans="1:64" ht="12" customHeight="1">
      <c r="A81" s="115">
        <f>Matches!A80</f>
        <v>0</v>
      </c>
      <c r="B81" s="115" t="e">
        <f>IF(A81="","",CONCATENATE(VLOOKUP(Matches!B80,'Group Check'!$B:$D,2,FALSE)," v ",VLOOKUP(Matches!D80,'Group Check'!$B:$D,2,FALSE)," in Group ",VLOOKUP(Matches!B80,'Group Check'!$B:$E,4,FALSE)))</f>
        <v>#N/A</v>
      </c>
      <c r="C81" s="115" t="str">
        <f t="shared" si="8"/>
        <v/>
      </c>
      <c r="D81" s="118" t="str">
        <f t="shared" si="10"/>
        <v/>
      </c>
      <c r="E81" s="119" t="str">
        <f t="shared" si="9"/>
        <v/>
      </c>
      <c r="F81" s="116" t="str">
        <f t="shared" si="11"/>
        <v/>
      </c>
      <c r="G81" s="126">
        <f>IF($A81="","",SUM(COUNTIF('Names Schedule'!$C$7:$H$7,$B81),COUNTIF('Names Schedule'!$C$8:$H$8,$B81),COUNTIF('Names Schedule'!$C$10:$H$10,$B81),COUNTIF('Names Schedule'!$C$11:$H$11,$B81),COUNTIF('Names Schedule'!$C$12:$H$12,$B81),COUNTIF('Names Schedule'!$C$14:$H$14,$B81),COUNTIF('Names Schedule'!$C$15:$H$15,$B81)))</f>
        <v>0</v>
      </c>
      <c r="H81" s="126">
        <f>IF($A81="","",SUM(COUNTIF('Names Schedule'!$C$20:$H$20,$B81),COUNTIF('Names Schedule'!$C$21:$H$21,$B81),COUNTIF('Names Schedule'!$C$23:$H$23,$B81),COUNTIF('Names Schedule'!$C$24:$H$24,$B81),COUNTIF('Names Schedule'!$C$25:$H$25,$B81),COUNTIF('Names Schedule'!$C$27:$H$27,$B81),COUNTIF('Names Schedule'!$C$28:$H$28,$B81)))</f>
        <v>0</v>
      </c>
      <c r="I81" s="126">
        <f>IF($A81="","",SUM(COUNTIF('Names Schedule'!$C$33:$H$33,$B81),COUNTIF('Names Schedule'!$C$34:$H$34,$B81),COUNTIF('Names Schedule'!$C$36:$H$36,$B81),COUNTIF('Names Schedule'!$C$37:$H$37,$B81),COUNTIF('Names Schedule'!$C$38:$H$38,$B81),COUNTIF('Names Schedule'!$C$40:$H$40,$B81),COUNTIF('Names Schedule'!$C$41:$H$41,$B81)))</f>
        <v>0</v>
      </c>
      <c r="J81" s="126">
        <f>IF($A81="","",SUM(COUNTIF('Names Schedule'!$C$46:$H$46,$B81),COUNTIF('Names Schedule'!$C$47:$H$47,$B81),COUNTIF('Names Schedule'!$C$49:$H$49,$B81),COUNTIF('Names Schedule'!$C$50:$H$50,$B81),COUNTIF('Names Schedule'!$C$51:$H$51,$B81),COUNTIF('Names Schedule'!$C$53:$H$53,$B81),COUNTIF('Names Schedule'!$C$54:$H$54,$B81)))</f>
        <v>0</v>
      </c>
      <c r="K81" s="126">
        <f>IF($A81="","",SUM(COUNTIF('Names Schedule'!$C$59:$H$59,$B81),COUNTIF('Names Schedule'!$C$60:$H$60,$B81),COUNTIF('Names Schedule'!$C$62:$H$62,$B81),COUNTIF('Names Schedule'!$C$63:$H$63,$B81),COUNTIF('Names Schedule'!$C$64:$H$64,$B81),COUNTIF('Names Schedule'!$C$66:$H$66,$B81),COUNTIF('Names Schedule'!$C$67:$H$67,$B81)))</f>
        <v>0</v>
      </c>
      <c r="L81" s="126">
        <f>IF($A81="","",SUM(COUNTIF('Names Schedule'!$C$72:$H$72,$B81),COUNTIF('Names Schedule'!$C$73:$H$73,$B81),COUNTIF('Names Schedule'!$C$75:$H$75,$B81),COUNTIF('Names Schedule'!$C$76:$H$76,$B81),COUNTIF('Names Schedule'!$C$77:$H$77,$B81),COUNTIF('Names Schedule'!$C$79:$H$79,$B81),COUNTIF('Names Schedule'!$C$80:$H$80,$B81)))</f>
        <v>0</v>
      </c>
      <c r="M81" s="124">
        <f>IF($A81="","",COUNTIF('Names Schedule'!$7:$7,$B81))</f>
        <v>0</v>
      </c>
      <c r="N81" s="125">
        <f>IF($A81="","",COUNTIF('Names Schedule'!$8:$8,$B81))</f>
        <v>0</v>
      </c>
      <c r="O81" s="125">
        <f>IF($A81="","",COUNTIF('Names Schedule'!$10:$10,$B81))</f>
        <v>0</v>
      </c>
      <c r="P81" s="125">
        <f>IF($A81="","",COUNTIF('Names Schedule'!$11:$11,$B81))</f>
        <v>0</v>
      </c>
      <c r="Q81" s="125">
        <f>IF($A81="","",COUNTIF('Names Schedule'!$12:$12,$B81))</f>
        <v>0</v>
      </c>
      <c r="R81" s="125">
        <f>IF($A81="","",COUNTIF('Names Schedule'!$14:$14,$B81))</f>
        <v>0</v>
      </c>
      <c r="S81" s="125">
        <f>IF($A81="","",COUNTIF('Names Schedule'!$15:$15,$B81))</f>
        <v>0</v>
      </c>
      <c r="T81" s="124">
        <f>IF($A81="","",COUNTIF('Names Schedule'!$20:$20,$B81))</f>
        <v>0</v>
      </c>
      <c r="U81" s="125">
        <f>IF($A81="","",COUNTIF('Names Schedule'!$21:$21,$B81))</f>
        <v>0</v>
      </c>
      <c r="V81" s="125">
        <f>IF($A81="","",COUNTIF('Names Schedule'!$23:$23,$B81))</f>
        <v>0</v>
      </c>
      <c r="W81" s="125">
        <f>IF($A81="","",COUNTIF('Names Schedule'!$24:$24,$B81))</f>
        <v>0</v>
      </c>
      <c r="X81" s="125">
        <f>IF($A81="","",COUNTIF('Names Schedule'!$25:$25,$B81))</f>
        <v>0</v>
      </c>
      <c r="Y81" s="125">
        <f>IF($A81="","",COUNTIF('Names Schedule'!$27:$27,$B81))</f>
        <v>0</v>
      </c>
      <c r="Z81" s="125">
        <f>IF($A81="","",COUNTIF('Names Schedule'!$28:$28,$B81))</f>
        <v>0</v>
      </c>
      <c r="AA81" s="124">
        <f>IF($A81="","",COUNTIF('Names Schedule'!$33:$33,$B81))</f>
        <v>0</v>
      </c>
      <c r="AB81" s="125">
        <f>IF($A81="","",COUNTIF('Names Schedule'!$34:$34,$B81))</f>
        <v>0</v>
      </c>
      <c r="AC81" s="125">
        <f>IF($A81="","",COUNTIF('Names Schedule'!$36:$36,$B81))</f>
        <v>0</v>
      </c>
      <c r="AD81" s="125">
        <f>IF($A81="","",COUNTIF('Names Schedule'!$37:$37,$B81))</f>
        <v>0</v>
      </c>
      <c r="AE81" s="125">
        <f>IF($A81="","",COUNTIF('Names Schedule'!$38:$38,$B81))</f>
        <v>0</v>
      </c>
      <c r="AF81" s="125">
        <f>IF($A81="","",COUNTIF('Names Schedule'!$40:$40,$B81))</f>
        <v>0</v>
      </c>
      <c r="AG81" s="125">
        <f>IF($A81="","",COUNTIF('Names Schedule'!$41:$41,$B81))</f>
        <v>0</v>
      </c>
      <c r="AH81" s="124">
        <f>IF($A81="","",COUNTIF('Names Schedule'!$46:$46,$B81))</f>
        <v>0</v>
      </c>
      <c r="AI81" s="125">
        <f>IF($A81="","",COUNTIF('Names Schedule'!$47:$47,$B81))</f>
        <v>0</v>
      </c>
      <c r="AJ81" s="125">
        <f>IF($A81="","",COUNTIF('Names Schedule'!$49:$49,$B81))</f>
        <v>0</v>
      </c>
      <c r="AK81" s="125">
        <f>IF($A81="","",COUNTIF('Names Schedule'!$50:$50,$B81))</f>
        <v>0</v>
      </c>
      <c r="AL81" s="125">
        <f>IF($A81="","",COUNTIF('Names Schedule'!$51:$51,$B81))</f>
        <v>0</v>
      </c>
      <c r="AM81" s="125">
        <f>IF($A81="","",COUNTIF('Names Schedule'!$53:$53,$B81))</f>
        <v>0</v>
      </c>
      <c r="AN81" s="125">
        <f>IF($A81="","",COUNTIF('Names Schedule'!$54:$54,$B81))</f>
        <v>0</v>
      </c>
      <c r="AO81" s="124">
        <f>IF($A81="","",COUNTIF('Names Schedule'!$59:$59,$B81))</f>
        <v>0</v>
      </c>
      <c r="AP81" s="125">
        <f>IF($A81="","",COUNTIF('Names Schedule'!$60:$60,$B81))</f>
        <v>0</v>
      </c>
      <c r="AQ81" s="125">
        <f>IF($A81="","",COUNTIF('Names Schedule'!$62:$62,$B81))</f>
        <v>0</v>
      </c>
      <c r="AR81" s="125">
        <f>IF($A81="","",COUNTIF('Names Schedule'!$63:$63,$B81))</f>
        <v>0</v>
      </c>
      <c r="AS81" s="125">
        <f>IF($A81="","",COUNTIF('Names Schedule'!$64:$64,$B81))</f>
        <v>0</v>
      </c>
      <c r="AT81" s="125">
        <f>IF($A81="","",COUNTIF('Names Schedule'!$66:$66,$B81))</f>
        <v>0</v>
      </c>
      <c r="AU81" s="125">
        <f>IF($A81="","",COUNTIF('Names Schedule'!$67:$67,$B81))</f>
        <v>0</v>
      </c>
      <c r="AV81" s="124">
        <f>IF($A81="","",COUNTIF('Names Schedule'!$72:$72,$B81))</f>
        <v>0</v>
      </c>
      <c r="AW81" s="125">
        <f>IF($A81="","",COUNTIF('Names Schedule'!$73:$73,$B81))</f>
        <v>0</v>
      </c>
      <c r="AX81" s="125">
        <f>IF($A81="","",COUNTIF('Names Schedule'!$75:$75,$B81))</f>
        <v>0</v>
      </c>
      <c r="AY81" s="125">
        <f>IF($A81="","",COUNTIF('Names Schedule'!$76:$76,$B81))</f>
        <v>0</v>
      </c>
      <c r="AZ81" s="125">
        <f>IF($A81="","",COUNTIF('Names Schedule'!$77:$77,$B81))</f>
        <v>0</v>
      </c>
      <c r="BA81" s="125">
        <f>IF($A81="","",COUNTIF('Names Schedule'!$79:$79,$B81))</f>
        <v>0</v>
      </c>
      <c r="BB81" s="125">
        <f>IF($A81="","",COUNTIF('Names Schedule'!$80:$80,$B81))</f>
        <v>0</v>
      </c>
      <c r="BC81" s="115" t="str">
        <f t="shared" si="12"/>
        <v/>
      </c>
      <c r="BD81" s="115" t="str">
        <f t="shared" si="13"/>
        <v/>
      </c>
      <c r="BE81" s="119" t="str">
        <f t="shared" si="14"/>
        <v/>
      </c>
      <c r="BF81" s="126">
        <f>IF($A81="","",COUNTIF('Names Schedule'!C$7:C$117,$B81))</f>
        <v>0</v>
      </c>
      <c r="BG81" s="126">
        <f>IF($A81="","",COUNTIF('Names Schedule'!D$7:D$117,$B81))</f>
        <v>0</v>
      </c>
      <c r="BH81" s="126">
        <f>IF($A81="","",COUNTIF('Names Schedule'!E$7:E$117,$B81))</f>
        <v>0</v>
      </c>
      <c r="BI81" s="126">
        <f>IF($A81="","",COUNTIF('Names Schedule'!F$7:F$117,$B81))</f>
        <v>0</v>
      </c>
      <c r="BJ81" s="126">
        <f>IF($A81="","",COUNTIF('Names Schedule'!G$7:G$117,$B81))</f>
        <v>0</v>
      </c>
      <c r="BK81" s="126">
        <f>IF($A81="","",COUNTIF('Names Schedule'!H$7:H$117,$B81))</f>
        <v>0</v>
      </c>
      <c r="BL81" s="133" t="e">
        <f t="shared" si="15"/>
        <v>#N/A</v>
      </c>
    </row>
    <row r="82" spans="1:64" ht="12" customHeight="1">
      <c r="A82" s="115" t="str">
        <f>Matches!A81</f>
        <v/>
      </c>
      <c r="B82" s="115" t="str">
        <f>IF(A82="","",CONCATENATE(VLOOKUP(Matches!B81,'Group Check'!$B:$D,2,FALSE)," v ",VLOOKUP(Matches!D81,'Group Check'!$B:$D,2,FALSE)," in Group ",VLOOKUP(Matches!B81,'Group Check'!$B:$E,4,FALSE)))</f>
        <v/>
      </c>
      <c r="C82" s="115" t="str">
        <f t="shared" si="8"/>
        <v/>
      </c>
      <c r="D82" s="118" t="str">
        <f t="shared" si="10"/>
        <v/>
      </c>
      <c r="E82" s="119" t="str">
        <f t="shared" si="9"/>
        <v/>
      </c>
      <c r="F82" s="116" t="str">
        <f t="shared" si="11"/>
        <v/>
      </c>
      <c r="G82" s="126" t="str">
        <f>IF($A82="","",SUM(COUNTIF('Names Schedule'!$C$7:$H$7,$B82),COUNTIF('Names Schedule'!$C$8:$H$8,$B82),COUNTIF('Names Schedule'!$C$10:$H$10,$B82),COUNTIF('Names Schedule'!$C$11:$H$11,$B82),COUNTIF('Names Schedule'!$C$12:$H$12,$B82),COUNTIF('Names Schedule'!$C$14:$H$14,$B82),COUNTIF('Names Schedule'!$C$15:$H$15,$B82)))</f>
        <v/>
      </c>
      <c r="H82" s="126" t="str">
        <f>IF($A82="","",SUM(COUNTIF('Names Schedule'!$C$20:$H$20,$B82),COUNTIF('Names Schedule'!$C$21:$H$21,$B82),COUNTIF('Names Schedule'!$C$23:$H$23,$B82),COUNTIF('Names Schedule'!$C$24:$H$24,$B82),COUNTIF('Names Schedule'!$C$25:$H$25,$B82),COUNTIF('Names Schedule'!$C$27:$H$27,$B82),COUNTIF('Names Schedule'!$C$28:$H$28,$B82)))</f>
        <v/>
      </c>
      <c r="I82" s="126" t="str">
        <f>IF($A82="","",SUM(COUNTIF('Names Schedule'!$C$33:$H$33,$B82),COUNTIF('Names Schedule'!$C$34:$H$34,$B82),COUNTIF('Names Schedule'!$C$36:$H$36,$B82),COUNTIF('Names Schedule'!$C$37:$H$37,$B82),COUNTIF('Names Schedule'!$C$38:$H$38,$B82),COUNTIF('Names Schedule'!$C$40:$H$40,$B82),COUNTIF('Names Schedule'!$C$41:$H$41,$B82)))</f>
        <v/>
      </c>
      <c r="J82" s="126" t="str">
        <f>IF($A82="","",SUM(COUNTIF('Names Schedule'!$C$46:$H$46,$B82),COUNTIF('Names Schedule'!$C$47:$H$47,$B82),COUNTIF('Names Schedule'!$C$49:$H$49,$B82),COUNTIF('Names Schedule'!$C$50:$H$50,$B82),COUNTIF('Names Schedule'!$C$51:$H$51,$B82),COUNTIF('Names Schedule'!$C$53:$H$53,$B82),COUNTIF('Names Schedule'!$C$54:$H$54,$B82)))</f>
        <v/>
      </c>
      <c r="K82" s="126" t="str">
        <f>IF($A82="","",SUM(COUNTIF('Names Schedule'!$C$59:$H$59,$B82),COUNTIF('Names Schedule'!$C$60:$H$60,$B82),COUNTIF('Names Schedule'!$C$62:$H$62,$B82),COUNTIF('Names Schedule'!$C$63:$H$63,$B82),COUNTIF('Names Schedule'!$C$64:$H$64,$B82),COUNTIF('Names Schedule'!$C$66:$H$66,$B82),COUNTIF('Names Schedule'!$C$67:$H$67,$B82)))</f>
        <v/>
      </c>
      <c r="L82" s="126" t="str">
        <f>IF($A82="","",SUM(COUNTIF('Names Schedule'!$C$72:$H$72,$B82),COUNTIF('Names Schedule'!$C$73:$H$73,$B82),COUNTIF('Names Schedule'!$C$75:$H$75,$B82),COUNTIF('Names Schedule'!$C$76:$H$76,$B82),COUNTIF('Names Schedule'!$C$77:$H$77,$B82),COUNTIF('Names Schedule'!$C$79:$H$79,$B82),COUNTIF('Names Schedule'!$C$80:$H$80,$B82)))</f>
        <v/>
      </c>
      <c r="M82" s="124" t="str">
        <f>IF($A82="","",COUNTIF('Names Schedule'!$7:$7,$B82))</f>
        <v/>
      </c>
      <c r="N82" s="125" t="str">
        <f>IF($A82="","",COUNTIF('Names Schedule'!$8:$8,$B82))</f>
        <v/>
      </c>
      <c r="O82" s="125" t="str">
        <f>IF($A82="","",COUNTIF('Names Schedule'!$10:$10,$B82))</f>
        <v/>
      </c>
      <c r="P82" s="125" t="str">
        <f>IF($A82="","",COUNTIF('Names Schedule'!$11:$11,$B82))</f>
        <v/>
      </c>
      <c r="Q82" s="125" t="str">
        <f>IF($A82="","",COUNTIF('Names Schedule'!$12:$12,$B82))</f>
        <v/>
      </c>
      <c r="R82" s="125" t="str">
        <f>IF($A82="","",COUNTIF('Names Schedule'!$14:$14,$B82))</f>
        <v/>
      </c>
      <c r="S82" s="125" t="str">
        <f>IF($A82="","",COUNTIF('Names Schedule'!$15:$15,$B82))</f>
        <v/>
      </c>
      <c r="T82" s="124" t="str">
        <f>IF($A82="","",COUNTIF('Names Schedule'!$20:$20,$B82))</f>
        <v/>
      </c>
      <c r="U82" s="125" t="str">
        <f>IF($A82="","",COUNTIF('Names Schedule'!$21:$21,$B82))</f>
        <v/>
      </c>
      <c r="V82" s="125" t="str">
        <f>IF($A82="","",COUNTIF('Names Schedule'!$23:$23,$B82))</f>
        <v/>
      </c>
      <c r="W82" s="125" t="str">
        <f>IF($A82="","",COUNTIF('Names Schedule'!$24:$24,$B82))</f>
        <v/>
      </c>
      <c r="X82" s="125" t="str">
        <f>IF($A82="","",COUNTIF('Names Schedule'!$25:$25,$B82))</f>
        <v/>
      </c>
      <c r="Y82" s="125" t="str">
        <f>IF($A82="","",COUNTIF('Names Schedule'!$27:$27,$B82))</f>
        <v/>
      </c>
      <c r="Z82" s="125" t="str">
        <f>IF($A82="","",COUNTIF('Names Schedule'!$28:$28,$B82))</f>
        <v/>
      </c>
      <c r="AA82" s="124" t="str">
        <f>IF($A82="","",COUNTIF('Names Schedule'!$33:$33,$B82))</f>
        <v/>
      </c>
      <c r="AB82" s="125" t="str">
        <f>IF($A82="","",COUNTIF('Names Schedule'!$34:$34,$B82))</f>
        <v/>
      </c>
      <c r="AC82" s="125" t="str">
        <f>IF($A82="","",COUNTIF('Names Schedule'!$36:$36,$B82))</f>
        <v/>
      </c>
      <c r="AD82" s="125" t="str">
        <f>IF($A82="","",COUNTIF('Names Schedule'!$37:$37,$B82))</f>
        <v/>
      </c>
      <c r="AE82" s="125" t="str">
        <f>IF($A82="","",COUNTIF('Names Schedule'!$38:$38,$B82))</f>
        <v/>
      </c>
      <c r="AF82" s="125" t="str">
        <f>IF($A82="","",COUNTIF('Names Schedule'!$40:$40,$B82))</f>
        <v/>
      </c>
      <c r="AG82" s="125" t="str">
        <f>IF($A82="","",COUNTIF('Names Schedule'!$41:$41,$B82))</f>
        <v/>
      </c>
      <c r="AH82" s="124" t="str">
        <f>IF($A82="","",COUNTIF('Names Schedule'!$46:$46,$B82))</f>
        <v/>
      </c>
      <c r="AI82" s="125" t="str">
        <f>IF($A82="","",COUNTIF('Names Schedule'!$47:$47,$B82))</f>
        <v/>
      </c>
      <c r="AJ82" s="125" t="str">
        <f>IF($A82="","",COUNTIF('Names Schedule'!$49:$49,$B82))</f>
        <v/>
      </c>
      <c r="AK82" s="125" t="str">
        <f>IF($A82="","",COUNTIF('Names Schedule'!$50:$50,$B82))</f>
        <v/>
      </c>
      <c r="AL82" s="125" t="str">
        <f>IF($A82="","",COUNTIF('Names Schedule'!$51:$51,$B82))</f>
        <v/>
      </c>
      <c r="AM82" s="125" t="str">
        <f>IF($A82="","",COUNTIF('Names Schedule'!$53:$53,$B82))</f>
        <v/>
      </c>
      <c r="AN82" s="125" t="str">
        <f>IF($A82="","",COUNTIF('Names Schedule'!$54:$54,$B82))</f>
        <v/>
      </c>
      <c r="AO82" s="124" t="str">
        <f>IF($A82="","",COUNTIF('Names Schedule'!$59:$59,$B82))</f>
        <v/>
      </c>
      <c r="AP82" s="125" t="str">
        <f>IF($A82="","",COUNTIF('Names Schedule'!$60:$60,$B82))</f>
        <v/>
      </c>
      <c r="AQ82" s="125" t="str">
        <f>IF($A82="","",COUNTIF('Names Schedule'!$62:$62,$B82))</f>
        <v/>
      </c>
      <c r="AR82" s="125" t="str">
        <f>IF($A82="","",COUNTIF('Names Schedule'!$63:$63,$B82))</f>
        <v/>
      </c>
      <c r="AS82" s="125" t="str">
        <f>IF($A82="","",COUNTIF('Names Schedule'!$64:$64,$B82))</f>
        <v/>
      </c>
      <c r="AT82" s="125" t="str">
        <f>IF($A82="","",COUNTIF('Names Schedule'!$66:$66,$B82))</f>
        <v/>
      </c>
      <c r="AU82" s="125" t="str">
        <f>IF($A82="","",COUNTIF('Names Schedule'!$67:$67,$B82))</f>
        <v/>
      </c>
      <c r="AV82" s="124" t="str">
        <f>IF($A82="","",COUNTIF('Names Schedule'!$72:$72,$B82))</f>
        <v/>
      </c>
      <c r="AW82" s="125" t="str">
        <f>IF($A82="","",COUNTIF('Names Schedule'!$73:$73,$B82))</f>
        <v/>
      </c>
      <c r="AX82" s="125" t="str">
        <f>IF($A82="","",COUNTIF('Names Schedule'!$75:$75,$B82))</f>
        <v/>
      </c>
      <c r="AY82" s="125" t="str">
        <f>IF($A82="","",COUNTIF('Names Schedule'!$76:$76,$B82))</f>
        <v/>
      </c>
      <c r="AZ82" s="125" t="str">
        <f>IF($A82="","",COUNTIF('Names Schedule'!$77:$77,$B82))</f>
        <v/>
      </c>
      <c r="BA82" s="125" t="str">
        <f>IF($A82="","",COUNTIF('Names Schedule'!$79:$79,$B82))</f>
        <v/>
      </c>
      <c r="BB82" s="125" t="str">
        <f>IF($A82="","",COUNTIF('Names Schedule'!$80:$80,$B82))</f>
        <v/>
      </c>
      <c r="BC82" s="115" t="str">
        <f t="shared" si="12"/>
        <v/>
      </c>
      <c r="BD82" s="115" t="str">
        <f t="shared" si="13"/>
        <v/>
      </c>
      <c r="BE82" s="119" t="str">
        <f t="shared" si="14"/>
        <v/>
      </c>
      <c r="BF82" s="126" t="str">
        <f>IF($A82="","",COUNTIF('Names Schedule'!C$7:C$117,$B82))</f>
        <v/>
      </c>
      <c r="BG82" s="126" t="str">
        <f>IF($A82="","",COUNTIF('Names Schedule'!D$7:D$117,$B82))</f>
        <v/>
      </c>
      <c r="BH82" s="126" t="str">
        <f>IF($A82="","",COUNTIF('Names Schedule'!E$7:E$117,$B82))</f>
        <v/>
      </c>
      <c r="BI82" s="126" t="str">
        <f>IF($A82="","",COUNTIF('Names Schedule'!F$7:F$117,$B82))</f>
        <v/>
      </c>
      <c r="BJ82" s="126" t="str">
        <f>IF($A82="","",COUNTIF('Names Schedule'!G$7:G$117,$B82))</f>
        <v/>
      </c>
      <c r="BK82" s="126" t="str">
        <f>IF($A82="","",COUNTIF('Names Schedule'!H$7:H$117,$B82))</f>
        <v/>
      </c>
      <c r="BL82" s="133" t="str">
        <f t="shared" si="15"/>
        <v/>
      </c>
    </row>
    <row r="83" spans="1:64" ht="12" customHeight="1">
      <c r="A83" s="115" t="str">
        <f>Matches!A82</f>
        <v>GROUP MS 4 / 10</v>
      </c>
      <c r="B83" s="115" t="str">
        <f>IF(A83="","",CONCATENATE(VLOOKUP(Matches!B82,'Group Check'!$B:$D,2,FALSE)," v ",VLOOKUP(Matches!D82,'Group Check'!$B:$D,2,FALSE)," in Group ",VLOOKUP(Matches!B82,'Group Check'!$B:$E,4,FALSE)))</f>
        <v>Kristian Crocker (Wales) v Gabor Foti (Hungary) in Group MS 4</v>
      </c>
      <c r="C83" s="115" t="str">
        <f t="shared" si="8"/>
        <v/>
      </c>
      <c r="D83" s="118" t="str">
        <f t="shared" si="10"/>
        <v>Thursday 25th April 2024</v>
      </c>
      <c r="E83" s="119" t="str">
        <f t="shared" si="9"/>
        <v>Session  - 3.15pm - 4:45pm</v>
      </c>
      <c r="F83" s="116">
        <f t="shared" si="11"/>
        <v>5</v>
      </c>
      <c r="G83" s="126">
        <f>IF($A83="","",SUM(COUNTIF('Names Schedule'!$C$7:$H$7,$B83),COUNTIF('Names Schedule'!$C$8:$H$8,$B83),COUNTIF('Names Schedule'!$C$10:$H$10,$B83),COUNTIF('Names Schedule'!$C$11:$H$11,$B83),COUNTIF('Names Schedule'!$C$12:$H$12,$B83),COUNTIF('Names Schedule'!$C$14:$H$14,$B83),COUNTIF('Names Schedule'!$C$15:$H$15,$B83)))</f>
        <v>0</v>
      </c>
      <c r="H83" s="126">
        <f>IF($A83="","",SUM(COUNTIF('Names Schedule'!$C$20:$H$20,$B83),COUNTIF('Names Schedule'!$C$21:$H$21,$B83),COUNTIF('Names Schedule'!$C$23:$H$23,$B83),COUNTIF('Names Schedule'!$C$24:$H$24,$B83),COUNTIF('Names Schedule'!$C$25:$H$25,$B83),COUNTIF('Names Schedule'!$C$27:$H$27,$B83),COUNTIF('Names Schedule'!$C$28:$H$28,$B83)))</f>
        <v>0</v>
      </c>
      <c r="I83" s="126">
        <f>IF($A83="","",SUM(COUNTIF('Names Schedule'!$C$33:$H$33,$B83),COUNTIF('Names Schedule'!$C$34:$H$34,$B83),COUNTIF('Names Schedule'!$C$36:$H$36,$B83),COUNTIF('Names Schedule'!$C$37:$H$37,$B83),COUNTIF('Names Schedule'!$C$38:$H$38,$B83),COUNTIF('Names Schedule'!$C$40:$H$40,$B83),COUNTIF('Names Schedule'!$C$41:$H$41,$B83)))</f>
        <v>0</v>
      </c>
      <c r="J83" s="126">
        <f>IF($A83="","",SUM(COUNTIF('Names Schedule'!$C$46:$H$46,$B83),COUNTIF('Names Schedule'!$C$47:$H$47,$B83),COUNTIF('Names Schedule'!$C$49:$H$49,$B83),COUNTIF('Names Schedule'!$C$50:$H$50,$B83),COUNTIF('Names Schedule'!$C$51:$H$51,$B83),COUNTIF('Names Schedule'!$C$53:$H$53,$B83),COUNTIF('Names Schedule'!$C$54:$H$54,$B83)))</f>
        <v>0</v>
      </c>
      <c r="K83" s="126">
        <f>IF($A83="","",SUM(COUNTIF('Names Schedule'!$C$59:$H$59,$B83),COUNTIF('Names Schedule'!$C$60:$H$60,$B83),COUNTIF('Names Schedule'!$C$62:$H$62,$B83),COUNTIF('Names Schedule'!$C$63:$H$63,$B83),COUNTIF('Names Schedule'!$C$64:$H$64,$B83),COUNTIF('Names Schedule'!$C$66:$H$66,$B83),COUNTIF('Names Schedule'!$C$67:$H$67,$B83)))</f>
        <v>1</v>
      </c>
      <c r="L83" s="126">
        <f>IF($A83="","",SUM(COUNTIF('Names Schedule'!$C$72:$H$72,$B83),COUNTIF('Names Schedule'!$C$73:$H$73,$B83),COUNTIF('Names Schedule'!$C$75:$H$75,$B83),COUNTIF('Names Schedule'!$C$76:$H$76,$B83),COUNTIF('Names Schedule'!$C$77:$H$77,$B83),COUNTIF('Names Schedule'!$C$79:$H$79,$B83),COUNTIF('Names Schedule'!$C$80:$H$80,$B83)))</f>
        <v>0</v>
      </c>
      <c r="M83" s="124">
        <f>IF($A83="","",COUNTIF('Names Schedule'!$7:$7,$B83))</f>
        <v>0</v>
      </c>
      <c r="N83" s="125">
        <f>IF($A83="","",COUNTIF('Names Schedule'!$8:$8,$B83))</f>
        <v>0</v>
      </c>
      <c r="O83" s="125">
        <f>IF($A83="","",COUNTIF('Names Schedule'!$10:$10,$B83))</f>
        <v>0</v>
      </c>
      <c r="P83" s="125">
        <f>IF($A83="","",COUNTIF('Names Schedule'!$11:$11,$B83))</f>
        <v>0</v>
      </c>
      <c r="Q83" s="125">
        <f>IF($A83="","",COUNTIF('Names Schedule'!$12:$12,$B83))</f>
        <v>0</v>
      </c>
      <c r="R83" s="125">
        <f>IF($A83="","",COUNTIF('Names Schedule'!$14:$14,$B83))</f>
        <v>0</v>
      </c>
      <c r="S83" s="125">
        <f>IF($A83="","",COUNTIF('Names Schedule'!$15:$15,$B83))</f>
        <v>0</v>
      </c>
      <c r="T83" s="124">
        <f>IF($A83="","",COUNTIF('Names Schedule'!$20:$20,$B83))</f>
        <v>0</v>
      </c>
      <c r="U83" s="125">
        <f>IF($A83="","",COUNTIF('Names Schedule'!$21:$21,$B83))</f>
        <v>0</v>
      </c>
      <c r="V83" s="125">
        <f>IF($A83="","",COUNTIF('Names Schedule'!$23:$23,$B83))</f>
        <v>0</v>
      </c>
      <c r="W83" s="125">
        <f>IF($A83="","",COUNTIF('Names Schedule'!$24:$24,$B83))</f>
        <v>0</v>
      </c>
      <c r="X83" s="125">
        <f>IF($A83="","",COUNTIF('Names Schedule'!$25:$25,$B83))</f>
        <v>0</v>
      </c>
      <c r="Y83" s="125">
        <f>IF($A83="","",COUNTIF('Names Schedule'!$27:$27,$B83))</f>
        <v>0</v>
      </c>
      <c r="Z83" s="125">
        <f>IF($A83="","",COUNTIF('Names Schedule'!$28:$28,$B83))</f>
        <v>0</v>
      </c>
      <c r="AA83" s="124">
        <f>IF($A83="","",COUNTIF('Names Schedule'!$33:$33,$B83))</f>
        <v>0</v>
      </c>
      <c r="AB83" s="125">
        <f>IF($A83="","",COUNTIF('Names Schedule'!$34:$34,$B83))</f>
        <v>0</v>
      </c>
      <c r="AC83" s="125">
        <f>IF($A83="","",COUNTIF('Names Schedule'!$36:$36,$B83))</f>
        <v>0</v>
      </c>
      <c r="AD83" s="125">
        <f>IF($A83="","",COUNTIF('Names Schedule'!$37:$37,$B83))</f>
        <v>0</v>
      </c>
      <c r="AE83" s="125">
        <f>IF($A83="","",COUNTIF('Names Schedule'!$38:$38,$B83))</f>
        <v>0</v>
      </c>
      <c r="AF83" s="125">
        <f>IF($A83="","",COUNTIF('Names Schedule'!$40:$40,$B83))</f>
        <v>0</v>
      </c>
      <c r="AG83" s="125">
        <f>IF($A83="","",COUNTIF('Names Schedule'!$41:$41,$B83))</f>
        <v>0</v>
      </c>
      <c r="AH83" s="124">
        <f>IF($A83="","",COUNTIF('Names Schedule'!$46:$46,$B83))</f>
        <v>0</v>
      </c>
      <c r="AI83" s="125">
        <f>IF($A83="","",COUNTIF('Names Schedule'!$47:$47,$B83))</f>
        <v>0</v>
      </c>
      <c r="AJ83" s="125">
        <f>IF($A83="","",COUNTIF('Names Schedule'!$49:$49,$B83))</f>
        <v>0</v>
      </c>
      <c r="AK83" s="125">
        <f>IF($A83="","",COUNTIF('Names Schedule'!$50:$50,$B83))</f>
        <v>0</v>
      </c>
      <c r="AL83" s="125">
        <f>IF($A83="","",COUNTIF('Names Schedule'!$51:$51,$B83))</f>
        <v>0</v>
      </c>
      <c r="AM83" s="125">
        <f>IF($A83="","",COUNTIF('Names Schedule'!$53:$53,$B83))</f>
        <v>0</v>
      </c>
      <c r="AN83" s="125">
        <f>IF($A83="","",COUNTIF('Names Schedule'!$54:$54,$B83))</f>
        <v>0</v>
      </c>
      <c r="AO83" s="124">
        <f>IF($A83="","",COUNTIF('Names Schedule'!$59:$59,$B83))</f>
        <v>0</v>
      </c>
      <c r="AP83" s="125">
        <f>IF($A83="","",COUNTIF('Names Schedule'!$60:$60,$B83))</f>
        <v>0</v>
      </c>
      <c r="AQ83" s="125">
        <f>IF($A83="","",COUNTIF('Names Schedule'!$62:$62,$B83))</f>
        <v>0</v>
      </c>
      <c r="AR83" s="125">
        <f>IF($A83="","",COUNTIF('Names Schedule'!$63:$63,$B83))</f>
        <v>0</v>
      </c>
      <c r="AS83" s="125">
        <f>IF($A83="","",COUNTIF('Names Schedule'!$64:$64,$B83))</f>
        <v>1</v>
      </c>
      <c r="AT83" s="125">
        <f>IF($A83="","",COUNTIF('Names Schedule'!$66:$66,$B83))</f>
        <v>0</v>
      </c>
      <c r="AU83" s="125">
        <f>IF($A83="","",COUNTIF('Names Schedule'!$67:$67,$B83))</f>
        <v>0</v>
      </c>
      <c r="AV83" s="124">
        <f>IF($A83="","",COUNTIF('Names Schedule'!$72:$72,$B83))</f>
        <v>0</v>
      </c>
      <c r="AW83" s="125">
        <f>IF($A83="","",COUNTIF('Names Schedule'!$73:$73,$B83))</f>
        <v>0</v>
      </c>
      <c r="AX83" s="125">
        <f>IF($A83="","",COUNTIF('Names Schedule'!$75:$75,$B83))</f>
        <v>0</v>
      </c>
      <c r="AY83" s="125">
        <f>IF($A83="","",COUNTIF('Names Schedule'!$76:$76,$B83))</f>
        <v>0</v>
      </c>
      <c r="AZ83" s="125">
        <f>IF($A83="","",COUNTIF('Names Schedule'!$77:$77,$B83))</f>
        <v>0</v>
      </c>
      <c r="BA83" s="125">
        <f>IF($A83="","",COUNTIF('Names Schedule'!$79:$79,$B83))</f>
        <v>0</v>
      </c>
      <c r="BB83" s="125">
        <f>IF($A83="","",COUNTIF('Names Schedule'!$80:$80,$B83))</f>
        <v>0</v>
      </c>
      <c r="BC83" s="115">
        <f t="shared" si="12"/>
        <v>33</v>
      </c>
      <c r="BD83" s="115">
        <f t="shared" si="13"/>
        <v>5</v>
      </c>
      <c r="BE83" s="119" t="str">
        <f t="shared" si="14"/>
        <v>Session  - 3.15pm - 4:45pm</v>
      </c>
      <c r="BF83" s="126">
        <f>IF($A83="","",COUNTIF('Names Schedule'!C$7:C$117,$B83))</f>
        <v>0</v>
      </c>
      <c r="BG83" s="126">
        <f>IF($A83="","",COUNTIF('Names Schedule'!D$7:D$117,$B83))</f>
        <v>0</v>
      </c>
      <c r="BH83" s="126">
        <f>IF($A83="","",COUNTIF('Names Schedule'!E$7:E$117,$B83))</f>
        <v>0</v>
      </c>
      <c r="BI83" s="126">
        <f>IF($A83="","",COUNTIF('Names Schedule'!F$7:F$117,$B83))</f>
        <v>0</v>
      </c>
      <c r="BJ83" s="126">
        <f>IF($A83="","",COUNTIF('Names Schedule'!G$7:G$117,$B83))</f>
        <v>1</v>
      </c>
      <c r="BK83" s="126">
        <f>IF($A83="","",COUNTIF('Names Schedule'!H$7:H$117,$B83))</f>
        <v>0</v>
      </c>
      <c r="BL83" s="133">
        <f t="shared" si="15"/>
        <v>5</v>
      </c>
    </row>
    <row r="84" spans="1:64" ht="12" customHeight="1">
      <c r="A84" s="115" t="str">
        <f>Matches!A83</f>
        <v/>
      </c>
      <c r="B84" s="115" t="str">
        <f>IF(A84="","",CONCATENATE(VLOOKUP(Matches!B83,'Group Check'!$B:$D,2,FALSE)," v ",VLOOKUP(Matches!D83,'Group Check'!$B:$D,2,FALSE)," in Group ",VLOOKUP(Matches!B83,'Group Check'!$B:$E,4,FALSE)))</f>
        <v/>
      </c>
      <c r="C84" s="115" t="str">
        <f t="shared" si="8"/>
        <v/>
      </c>
      <c r="D84" s="118" t="str">
        <f t="shared" si="10"/>
        <v/>
      </c>
      <c r="E84" s="119" t="str">
        <f t="shared" si="9"/>
        <v/>
      </c>
      <c r="F84" s="116" t="str">
        <f t="shared" si="11"/>
        <v/>
      </c>
      <c r="G84" s="126" t="str">
        <f>IF($A84="","",SUM(COUNTIF('Names Schedule'!$C$7:$H$7,$B84),COUNTIF('Names Schedule'!$C$8:$H$8,$B84),COUNTIF('Names Schedule'!$C$10:$H$10,$B84),COUNTIF('Names Schedule'!$C$11:$H$11,$B84),COUNTIF('Names Schedule'!$C$12:$H$12,$B84),COUNTIF('Names Schedule'!$C$14:$H$14,$B84),COUNTIF('Names Schedule'!$C$15:$H$15,$B84)))</f>
        <v/>
      </c>
      <c r="H84" s="126" t="str">
        <f>IF($A84="","",SUM(COUNTIF('Names Schedule'!$C$20:$H$20,$B84),COUNTIF('Names Schedule'!$C$21:$H$21,$B84),COUNTIF('Names Schedule'!$C$23:$H$23,$B84),COUNTIF('Names Schedule'!$C$24:$H$24,$B84),COUNTIF('Names Schedule'!$C$25:$H$25,$B84),COUNTIF('Names Schedule'!$C$27:$H$27,$B84),COUNTIF('Names Schedule'!$C$28:$H$28,$B84)))</f>
        <v/>
      </c>
      <c r="I84" s="126" t="str">
        <f>IF($A84="","",SUM(COUNTIF('Names Schedule'!$C$33:$H$33,$B84),COUNTIF('Names Schedule'!$C$34:$H$34,$B84),COUNTIF('Names Schedule'!$C$36:$H$36,$B84),COUNTIF('Names Schedule'!$C$37:$H$37,$B84),COUNTIF('Names Schedule'!$C$38:$H$38,$B84),COUNTIF('Names Schedule'!$C$40:$H$40,$B84),COUNTIF('Names Schedule'!$C$41:$H$41,$B84)))</f>
        <v/>
      </c>
      <c r="J84" s="126" t="str">
        <f>IF($A84="","",SUM(COUNTIF('Names Schedule'!$C$46:$H$46,$B84),COUNTIF('Names Schedule'!$C$47:$H$47,$B84),COUNTIF('Names Schedule'!$C$49:$H$49,$B84),COUNTIF('Names Schedule'!$C$50:$H$50,$B84),COUNTIF('Names Schedule'!$C$51:$H$51,$B84),COUNTIF('Names Schedule'!$C$53:$H$53,$B84),COUNTIF('Names Schedule'!$C$54:$H$54,$B84)))</f>
        <v/>
      </c>
      <c r="K84" s="126" t="str">
        <f>IF($A84="","",SUM(COUNTIF('Names Schedule'!$C$59:$H$59,$B84),COUNTIF('Names Schedule'!$C$60:$H$60,$B84),COUNTIF('Names Schedule'!$C$62:$H$62,$B84),COUNTIF('Names Schedule'!$C$63:$H$63,$B84),COUNTIF('Names Schedule'!$C$64:$H$64,$B84),COUNTIF('Names Schedule'!$C$66:$H$66,$B84),COUNTIF('Names Schedule'!$C$67:$H$67,$B84)))</f>
        <v/>
      </c>
      <c r="L84" s="126" t="str">
        <f>IF($A84="","",SUM(COUNTIF('Names Schedule'!$C$72:$H$72,$B84),COUNTIF('Names Schedule'!$C$73:$H$73,$B84),COUNTIF('Names Schedule'!$C$75:$H$75,$B84),COUNTIF('Names Schedule'!$C$76:$H$76,$B84),COUNTIF('Names Schedule'!$C$77:$H$77,$B84),COUNTIF('Names Schedule'!$C$79:$H$79,$B84),COUNTIF('Names Schedule'!$C$80:$H$80,$B84)))</f>
        <v/>
      </c>
      <c r="M84" s="124" t="str">
        <f>IF($A84="","",COUNTIF('Names Schedule'!$7:$7,$B84))</f>
        <v/>
      </c>
      <c r="N84" s="125" t="str">
        <f>IF($A84="","",COUNTIF('Names Schedule'!$8:$8,$B84))</f>
        <v/>
      </c>
      <c r="O84" s="125" t="str">
        <f>IF($A84="","",COUNTIF('Names Schedule'!$10:$10,$B84))</f>
        <v/>
      </c>
      <c r="P84" s="125" t="str">
        <f>IF($A84="","",COUNTIF('Names Schedule'!$11:$11,$B84))</f>
        <v/>
      </c>
      <c r="Q84" s="125" t="str">
        <f>IF($A84="","",COUNTIF('Names Schedule'!$12:$12,$B84))</f>
        <v/>
      </c>
      <c r="R84" s="125" t="str">
        <f>IF($A84="","",COUNTIF('Names Schedule'!$14:$14,$B84))</f>
        <v/>
      </c>
      <c r="S84" s="125" t="str">
        <f>IF($A84="","",COUNTIF('Names Schedule'!$15:$15,$B84))</f>
        <v/>
      </c>
      <c r="T84" s="124" t="str">
        <f>IF($A84="","",COUNTIF('Names Schedule'!$20:$20,$B84))</f>
        <v/>
      </c>
      <c r="U84" s="125" t="str">
        <f>IF($A84="","",COUNTIF('Names Schedule'!$21:$21,$B84))</f>
        <v/>
      </c>
      <c r="V84" s="125" t="str">
        <f>IF($A84="","",COUNTIF('Names Schedule'!$23:$23,$B84))</f>
        <v/>
      </c>
      <c r="W84" s="125" t="str">
        <f>IF($A84="","",COUNTIF('Names Schedule'!$24:$24,$B84))</f>
        <v/>
      </c>
      <c r="X84" s="125" t="str">
        <f>IF($A84="","",COUNTIF('Names Schedule'!$25:$25,$B84))</f>
        <v/>
      </c>
      <c r="Y84" s="125" t="str">
        <f>IF($A84="","",COUNTIF('Names Schedule'!$27:$27,$B84))</f>
        <v/>
      </c>
      <c r="Z84" s="125" t="str">
        <f>IF($A84="","",COUNTIF('Names Schedule'!$28:$28,$B84))</f>
        <v/>
      </c>
      <c r="AA84" s="124" t="str">
        <f>IF($A84="","",COUNTIF('Names Schedule'!$33:$33,$B84))</f>
        <v/>
      </c>
      <c r="AB84" s="125" t="str">
        <f>IF($A84="","",COUNTIF('Names Schedule'!$34:$34,$B84))</f>
        <v/>
      </c>
      <c r="AC84" s="125" t="str">
        <f>IF($A84="","",COUNTIF('Names Schedule'!$36:$36,$B84))</f>
        <v/>
      </c>
      <c r="AD84" s="125" t="str">
        <f>IF($A84="","",COUNTIF('Names Schedule'!$37:$37,$B84))</f>
        <v/>
      </c>
      <c r="AE84" s="125" t="str">
        <f>IF($A84="","",COUNTIF('Names Schedule'!$38:$38,$B84))</f>
        <v/>
      </c>
      <c r="AF84" s="125" t="str">
        <f>IF($A84="","",COUNTIF('Names Schedule'!$40:$40,$B84))</f>
        <v/>
      </c>
      <c r="AG84" s="125" t="str">
        <f>IF($A84="","",COUNTIF('Names Schedule'!$41:$41,$B84))</f>
        <v/>
      </c>
      <c r="AH84" s="124" t="str">
        <f>IF($A84="","",COUNTIF('Names Schedule'!$46:$46,$B84))</f>
        <v/>
      </c>
      <c r="AI84" s="125" t="str">
        <f>IF($A84="","",COUNTIF('Names Schedule'!$47:$47,$B84))</f>
        <v/>
      </c>
      <c r="AJ84" s="125" t="str">
        <f>IF($A84="","",COUNTIF('Names Schedule'!$49:$49,$B84))</f>
        <v/>
      </c>
      <c r="AK84" s="125" t="str">
        <f>IF($A84="","",COUNTIF('Names Schedule'!$50:$50,$B84))</f>
        <v/>
      </c>
      <c r="AL84" s="125" t="str">
        <f>IF($A84="","",COUNTIF('Names Schedule'!$51:$51,$B84))</f>
        <v/>
      </c>
      <c r="AM84" s="125" t="str">
        <f>IF($A84="","",COUNTIF('Names Schedule'!$53:$53,$B84))</f>
        <v/>
      </c>
      <c r="AN84" s="125" t="str">
        <f>IF($A84="","",COUNTIF('Names Schedule'!$54:$54,$B84))</f>
        <v/>
      </c>
      <c r="AO84" s="124" t="str">
        <f>IF($A84="","",COUNTIF('Names Schedule'!$59:$59,$B84))</f>
        <v/>
      </c>
      <c r="AP84" s="125" t="str">
        <f>IF($A84="","",COUNTIF('Names Schedule'!$60:$60,$B84))</f>
        <v/>
      </c>
      <c r="AQ84" s="125" t="str">
        <f>IF($A84="","",COUNTIF('Names Schedule'!$62:$62,$B84))</f>
        <v/>
      </c>
      <c r="AR84" s="125" t="str">
        <f>IF($A84="","",COUNTIF('Names Schedule'!$63:$63,$B84))</f>
        <v/>
      </c>
      <c r="AS84" s="125" t="str">
        <f>IF($A84="","",COUNTIF('Names Schedule'!$64:$64,$B84))</f>
        <v/>
      </c>
      <c r="AT84" s="125" t="str">
        <f>IF($A84="","",COUNTIF('Names Schedule'!$66:$66,$B84))</f>
        <v/>
      </c>
      <c r="AU84" s="125" t="str">
        <f>IF($A84="","",COUNTIF('Names Schedule'!$67:$67,$B84))</f>
        <v/>
      </c>
      <c r="AV84" s="124" t="str">
        <f>IF($A84="","",COUNTIF('Names Schedule'!$72:$72,$B84))</f>
        <v/>
      </c>
      <c r="AW84" s="125" t="str">
        <f>IF($A84="","",COUNTIF('Names Schedule'!$73:$73,$B84))</f>
        <v/>
      </c>
      <c r="AX84" s="125" t="str">
        <f>IF($A84="","",COUNTIF('Names Schedule'!$75:$75,$B84))</f>
        <v/>
      </c>
      <c r="AY84" s="125" t="str">
        <f>IF($A84="","",COUNTIF('Names Schedule'!$76:$76,$B84))</f>
        <v/>
      </c>
      <c r="AZ84" s="125" t="str">
        <f>IF($A84="","",COUNTIF('Names Schedule'!$77:$77,$B84))</f>
        <v/>
      </c>
      <c r="BA84" s="125" t="str">
        <f>IF($A84="","",COUNTIF('Names Schedule'!$79:$79,$B84))</f>
        <v/>
      </c>
      <c r="BB84" s="125" t="str">
        <f>IF($A84="","",COUNTIF('Names Schedule'!$80:$80,$B84))</f>
        <v/>
      </c>
      <c r="BC84" s="115" t="str">
        <f t="shared" si="12"/>
        <v/>
      </c>
      <c r="BD84" s="115" t="str">
        <f t="shared" si="13"/>
        <v/>
      </c>
      <c r="BE84" s="119" t="str">
        <f t="shared" si="14"/>
        <v/>
      </c>
      <c r="BF84" s="126" t="str">
        <f>IF($A84="","",COUNTIF('Names Schedule'!C$7:C$117,$B84))</f>
        <v/>
      </c>
      <c r="BG84" s="126" t="str">
        <f>IF($A84="","",COUNTIF('Names Schedule'!D$7:D$117,$B84))</f>
        <v/>
      </c>
      <c r="BH84" s="126" t="str">
        <f>IF($A84="","",COUNTIF('Names Schedule'!E$7:E$117,$B84))</f>
        <v/>
      </c>
      <c r="BI84" s="126" t="str">
        <f>IF($A84="","",COUNTIF('Names Schedule'!F$7:F$117,$B84))</f>
        <v/>
      </c>
      <c r="BJ84" s="126" t="str">
        <f>IF($A84="","",COUNTIF('Names Schedule'!G$7:G$117,$B84))</f>
        <v/>
      </c>
      <c r="BK84" s="126" t="str">
        <f>IF($A84="","",COUNTIF('Names Schedule'!H$7:H$117,$B84))</f>
        <v/>
      </c>
      <c r="BL84" s="133" t="str">
        <f t="shared" si="15"/>
        <v/>
      </c>
    </row>
    <row r="85" spans="1:64" ht="12" customHeight="1">
      <c r="A85" s="115" t="str">
        <f>Matches!A84</f>
        <v>GROUP MS 5 / 1</v>
      </c>
      <c r="B85" s="115" t="str">
        <f>IF(A85="","",CONCATENATE(VLOOKUP(Matches!B84,'Group Check'!$B:$D,2,FALSE)," v ",VLOOKUP(Matches!D84,'Group Check'!$B:$D,2,FALSE)," in Group ",VLOOKUP(Matches!B84,'Group Check'!$B:$E,4,FALSE)))</f>
        <v>Oliver John Thompson (Falkland Islands ) v Johnny Ng (Macao China ) in Group MS 5</v>
      </c>
      <c r="C85" s="115" t="str">
        <f t="shared" si="8"/>
        <v/>
      </c>
      <c r="D85" s="118" t="str">
        <f t="shared" si="10"/>
        <v>Tuesday 23rd April 2024</v>
      </c>
      <c r="E85" s="119" t="str">
        <f t="shared" si="9"/>
        <v>Session 7 - 6.15pm - 7:45pm</v>
      </c>
      <c r="F85" s="116">
        <f t="shared" si="11"/>
        <v>6</v>
      </c>
      <c r="G85" s="126">
        <f>IF($A85="","",SUM(COUNTIF('Names Schedule'!$C$7:$H$7,$B85),COUNTIF('Names Schedule'!$C$8:$H$8,$B85),COUNTIF('Names Schedule'!$C$10:$H$10,$B85),COUNTIF('Names Schedule'!$C$11:$H$11,$B85),COUNTIF('Names Schedule'!$C$12:$H$12,$B85),COUNTIF('Names Schedule'!$C$14:$H$14,$B85),COUNTIF('Names Schedule'!$C$15:$H$15,$B85)))</f>
        <v>0</v>
      </c>
      <c r="H85" s="126">
        <f>IF($A85="","",SUM(COUNTIF('Names Schedule'!$C$20:$H$20,$B85),COUNTIF('Names Schedule'!$C$21:$H$21,$B85),COUNTIF('Names Schedule'!$C$23:$H$23,$B85),COUNTIF('Names Schedule'!$C$24:$H$24,$B85),COUNTIF('Names Schedule'!$C$25:$H$25,$B85),COUNTIF('Names Schedule'!$C$27:$H$27,$B85),COUNTIF('Names Schedule'!$C$28:$H$28,$B85)))</f>
        <v>0</v>
      </c>
      <c r="I85" s="126">
        <f>IF($A85="","",SUM(COUNTIF('Names Schedule'!$C$33:$H$33,$B85),COUNTIF('Names Schedule'!$C$34:$H$34,$B85),COUNTIF('Names Schedule'!$C$36:$H$36,$B85),COUNTIF('Names Schedule'!$C$37:$H$37,$B85),COUNTIF('Names Schedule'!$C$38:$H$38,$B85),COUNTIF('Names Schedule'!$C$40:$H$40,$B85),COUNTIF('Names Schedule'!$C$41:$H$41,$B85)))</f>
        <v>1</v>
      </c>
      <c r="J85" s="126">
        <f>IF($A85="","",SUM(COUNTIF('Names Schedule'!$C$46:$H$46,$B85),COUNTIF('Names Schedule'!$C$47:$H$47,$B85),COUNTIF('Names Schedule'!$C$49:$H$49,$B85),COUNTIF('Names Schedule'!$C$50:$H$50,$B85),COUNTIF('Names Schedule'!$C$51:$H$51,$B85),COUNTIF('Names Schedule'!$C$53:$H$53,$B85),COUNTIF('Names Schedule'!$C$54:$H$54,$B85)))</f>
        <v>0</v>
      </c>
      <c r="K85" s="126">
        <f>IF($A85="","",SUM(COUNTIF('Names Schedule'!$C$59:$H$59,$B85),COUNTIF('Names Schedule'!$C$60:$H$60,$B85),COUNTIF('Names Schedule'!$C$62:$H$62,$B85),COUNTIF('Names Schedule'!$C$63:$H$63,$B85),COUNTIF('Names Schedule'!$C$64:$H$64,$B85),COUNTIF('Names Schedule'!$C$66:$H$66,$B85),COUNTIF('Names Schedule'!$C$67:$H$67,$B85)))</f>
        <v>0</v>
      </c>
      <c r="L85" s="126">
        <f>IF($A85="","",SUM(COUNTIF('Names Schedule'!$C$72:$H$72,$B85),COUNTIF('Names Schedule'!$C$73:$H$73,$B85),COUNTIF('Names Schedule'!$C$75:$H$75,$B85),COUNTIF('Names Schedule'!$C$76:$H$76,$B85),COUNTIF('Names Schedule'!$C$77:$H$77,$B85),COUNTIF('Names Schedule'!$C$79:$H$79,$B85),COUNTIF('Names Schedule'!$C$80:$H$80,$B85)))</f>
        <v>0</v>
      </c>
      <c r="M85" s="124">
        <f>IF($A85="","",COUNTIF('Names Schedule'!$7:$7,$B85))</f>
        <v>0</v>
      </c>
      <c r="N85" s="125">
        <f>IF($A85="","",COUNTIF('Names Schedule'!$8:$8,$B85))</f>
        <v>0</v>
      </c>
      <c r="O85" s="125">
        <f>IF($A85="","",COUNTIF('Names Schedule'!$10:$10,$B85))</f>
        <v>0</v>
      </c>
      <c r="P85" s="125">
        <f>IF($A85="","",COUNTIF('Names Schedule'!$11:$11,$B85))</f>
        <v>0</v>
      </c>
      <c r="Q85" s="125">
        <f>IF($A85="","",COUNTIF('Names Schedule'!$12:$12,$B85))</f>
        <v>0</v>
      </c>
      <c r="R85" s="125">
        <f>IF($A85="","",COUNTIF('Names Schedule'!$14:$14,$B85))</f>
        <v>0</v>
      </c>
      <c r="S85" s="125">
        <f>IF($A85="","",COUNTIF('Names Schedule'!$15:$15,$B85))</f>
        <v>0</v>
      </c>
      <c r="T85" s="124">
        <f>IF($A85="","",COUNTIF('Names Schedule'!$20:$20,$B85))</f>
        <v>0</v>
      </c>
      <c r="U85" s="125">
        <f>IF($A85="","",COUNTIF('Names Schedule'!$21:$21,$B85))</f>
        <v>0</v>
      </c>
      <c r="V85" s="125">
        <f>IF($A85="","",COUNTIF('Names Schedule'!$23:$23,$B85))</f>
        <v>0</v>
      </c>
      <c r="W85" s="125">
        <f>IF($A85="","",COUNTIF('Names Schedule'!$24:$24,$B85))</f>
        <v>0</v>
      </c>
      <c r="X85" s="125">
        <f>IF($A85="","",COUNTIF('Names Schedule'!$25:$25,$B85))</f>
        <v>0</v>
      </c>
      <c r="Y85" s="125">
        <f>IF($A85="","",COUNTIF('Names Schedule'!$27:$27,$B85))</f>
        <v>0</v>
      </c>
      <c r="Z85" s="125">
        <f>IF($A85="","",COUNTIF('Names Schedule'!$28:$28,$B85))</f>
        <v>0</v>
      </c>
      <c r="AA85" s="124">
        <f>IF($A85="","",COUNTIF('Names Schedule'!$33:$33,$B85))</f>
        <v>0</v>
      </c>
      <c r="AB85" s="125">
        <f>IF($A85="","",COUNTIF('Names Schedule'!$34:$34,$B85))</f>
        <v>0</v>
      </c>
      <c r="AC85" s="125">
        <f>IF($A85="","",COUNTIF('Names Schedule'!$36:$36,$B85))</f>
        <v>0</v>
      </c>
      <c r="AD85" s="125">
        <f>IF($A85="","",COUNTIF('Names Schedule'!$37:$37,$B85))</f>
        <v>0</v>
      </c>
      <c r="AE85" s="125">
        <f>IF($A85="","",COUNTIF('Names Schedule'!$38:$38,$B85))</f>
        <v>0</v>
      </c>
      <c r="AF85" s="125">
        <f>IF($A85="","",COUNTIF('Names Schedule'!$40:$40,$B85))</f>
        <v>0</v>
      </c>
      <c r="AG85" s="125">
        <f>IF($A85="","",COUNTIF('Names Schedule'!$41:$41,$B85))</f>
        <v>1</v>
      </c>
      <c r="AH85" s="124">
        <f>IF($A85="","",COUNTIF('Names Schedule'!$46:$46,$B85))</f>
        <v>0</v>
      </c>
      <c r="AI85" s="125">
        <f>IF($A85="","",COUNTIF('Names Schedule'!$47:$47,$B85))</f>
        <v>0</v>
      </c>
      <c r="AJ85" s="125">
        <f>IF($A85="","",COUNTIF('Names Schedule'!$49:$49,$B85))</f>
        <v>0</v>
      </c>
      <c r="AK85" s="125">
        <f>IF($A85="","",COUNTIF('Names Schedule'!$50:$50,$B85))</f>
        <v>0</v>
      </c>
      <c r="AL85" s="125">
        <f>IF($A85="","",COUNTIF('Names Schedule'!$51:$51,$B85))</f>
        <v>0</v>
      </c>
      <c r="AM85" s="125">
        <f>IF($A85="","",COUNTIF('Names Schedule'!$53:$53,$B85))</f>
        <v>0</v>
      </c>
      <c r="AN85" s="125">
        <f>IF($A85="","",COUNTIF('Names Schedule'!$54:$54,$B85))</f>
        <v>0</v>
      </c>
      <c r="AO85" s="124">
        <f>IF($A85="","",COUNTIF('Names Schedule'!$59:$59,$B85))</f>
        <v>0</v>
      </c>
      <c r="AP85" s="125">
        <f>IF($A85="","",COUNTIF('Names Schedule'!$60:$60,$B85))</f>
        <v>0</v>
      </c>
      <c r="AQ85" s="125">
        <f>IF($A85="","",COUNTIF('Names Schedule'!$62:$62,$B85))</f>
        <v>0</v>
      </c>
      <c r="AR85" s="125">
        <f>IF($A85="","",COUNTIF('Names Schedule'!$63:$63,$B85))</f>
        <v>0</v>
      </c>
      <c r="AS85" s="125">
        <f>IF($A85="","",COUNTIF('Names Schedule'!$64:$64,$B85))</f>
        <v>0</v>
      </c>
      <c r="AT85" s="125">
        <f>IF($A85="","",COUNTIF('Names Schedule'!$66:$66,$B85))</f>
        <v>0</v>
      </c>
      <c r="AU85" s="125">
        <f>IF($A85="","",COUNTIF('Names Schedule'!$67:$67,$B85))</f>
        <v>0</v>
      </c>
      <c r="AV85" s="124">
        <f>IF($A85="","",COUNTIF('Names Schedule'!$72:$72,$B85))</f>
        <v>0</v>
      </c>
      <c r="AW85" s="125">
        <f>IF($A85="","",COUNTIF('Names Schedule'!$73:$73,$B85))</f>
        <v>0</v>
      </c>
      <c r="AX85" s="125">
        <f>IF($A85="","",COUNTIF('Names Schedule'!$75:$75,$B85))</f>
        <v>0</v>
      </c>
      <c r="AY85" s="125">
        <f>IF($A85="","",COUNTIF('Names Schedule'!$76:$76,$B85))</f>
        <v>0</v>
      </c>
      <c r="AZ85" s="125">
        <f>IF($A85="","",COUNTIF('Names Schedule'!$77:$77,$B85))</f>
        <v>0</v>
      </c>
      <c r="BA85" s="125">
        <f>IF($A85="","",COUNTIF('Names Schedule'!$79:$79,$B85))</f>
        <v>0</v>
      </c>
      <c r="BB85" s="125">
        <f>IF($A85="","",COUNTIF('Names Schedule'!$80:$80,$B85))</f>
        <v>0</v>
      </c>
      <c r="BC85" s="115">
        <f t="shared" si="12"/>
        <v>21</v>
      </c>
      <c r="BD85" s="115">
        <f t="shared" si="13"/>
        <v>7</v>
      </c>
      <c r="BE85" s="119" t="str">
        <f t="shared" si="14"/>
        <v>Session 7 - 6.15pm - 7:45pm</v>
      </c>
      <c r="BF85" s="126">
        <f>IF($A85="","",COUNTIF('Names Schedule'!C$7:C$117,$B85))</f>
        <v>0</v>
      </c>
      <c r="BG85" s="126">
        <f>IF($A85="","",COUNTIF('Names Schedule'!D$7:D$117,$B85))</f>
        <v>0</v>
      </c>
      <c r="BH85" s="126">
        <f>IF($A85="","",COUNTIF('Names Schedule'!E$7:E$117,$B85))</f>
        <v>0</v>
      </c>
      <c r="BI85" s="126">
        <f>IF($A85="","",COUNTIF('Names Schedule'!F$7:F$117,$B85))</f>
        <v>0</v>
      </c>
      <c r="BJ85" s="126">
        <f>IF($A85="","",COUNTIF('Names Schedule'!G$7:G$117,$B85))</f>
        <v>0</v>
      </c>
      <c r="BK85" s="126">
        <f>IF($A85="","",COUNTIF('Names Schedule'!H$7:H$117,$B85))</f>
        <v>1</v>
      </c>
      <c r="BL85" s="133">
        <f t="shared" si="15"/>
        <v>6</v>
      </c>
    </row>
    <row r="86" spans="1:64" ht="12" customHeight="1">
      <c r="A86" s="115" t="str">
        <f>Matches!A85</f>
        <v>GROUP MS 5 / 2</v>
      </c>
      <c r="B86" s="115" t="str">
        <f>IF(A86="","",CONCATENATE(VLOOKUP(Matches!B85,'Group Check'!$B:$D,2,FALSE)," v ",VLOOKUP(Matches!D85,'Group Check'!$B:$D,2,FALSE)," in Group ",VLOOKUP(Matches!B85,'Group Check'!$B:$E,4,FALSE)))</f>
        <v>Jason Lee Evans (South Africa ) v Oliver John Thompson (Falkland Islands ) in Group MS 5</v>
      </c>
      <c r="C86" s="115" t="str">
        <f t="shared" si="8"/>
        <v/>
      </c>
      <c r="D86" s="118" t="str">
        <f t="shared" si="10"/>
        <v>Thursday 25th April 2024</v>
      </c>
      <c r="E86" s="119" t="str">
        <f t="shared" si="9"/>
        <v>Session 7 - 6.15pm - 7:45pm</v>
      </c>
      <c r="F86" s="116">
        <f t="shared" si="11"/>
        <v>4</v>
      </c>
      <c r="G86" s="126">
        <f>IF($A86="","",SUM(COUNTIF('Names Schedule'!$C$7:$H$7,$B86),COUNTIF('Names Schedule'!$C$8:$H$8,$B86),COUNTIF('Names Schedule'!$C$10:$H$10,$B86),COUNTIF('Names Schedule'!$C$11:$H$11,$B86),COUNTIF('Names Schedule'!$C$12:$H$12,$B86),COUNTIF('Names Schedule'!$C$14:$H$14,$B86),COUNTIF('Names Schedule'!$C$15:$H$15,$B86)))</f>
        <v>0</v>
      </c>
      <c r="H86" s="126">
        <f>IF($A86="","",SUM(COUNTIF('Names Schedule'!$C$20:$H$20,$B86),COUNTIF('Names Schedule'!$C$21:$H$21,$B86),COUNTIF('Names Schedule'!$C$23:$H$23,$B86),COUNTIF('Names Schedule'!$C$24:$H$24,$B86),COUNTIF('Names Schedule'!$C$25:$H$25,$B86),COUNTIF('Names Schedule'!$C$27:$H$27,$B86),COUNTIF('Names Schedule'!$C$28:$H$28,$B86)))</f>
        <v>0</v>
      </c>
      <c r="I86" s="126">
        <f>IF($A86="","",SUM(COUNTIF('Names Schedule'!$C$33:$H$33,$B86),COUNTIF('Names Schedule'!$C$34:$H$34,$B86),COUNTIF('Names Schedule'!$C$36:$H$36,$B86),COUNTIF('Names Schedule'!$C$37:$H$37,$B86),COUNTIF('Names Schedule'!$C$38:$H$38,$B86),COUNTIF('Names Schedule'!$C$40:$H$40,$B86),COUNTIF('Names Schedule'!$C$41:$H$41,$B86)))</f>
        <v>0</v>
      </c>
      <c r="J86" s="126">
        <f>IF($A86="","",SUM(COUNTIF('Names Schedule'!$C$46:$H$46,$B86),COUNTIF('Names Schedule'!$C$47:$H$47,$B86),COUNTIF('Names Schedule'!$C$49:$H$49,$B86),COUNTIF('Names Schedule'!$C$50:$H$50,$B86),COUNTIF('Names Schedule'!$C$51:$H$51,$B86),COUNTIF('Names Schedule'!$C$53:$H$53,$B86),COUNTIF('Names Schedule'!$C$54:$H$54,$B86)))</f>
        <v>0</v>
      </c>
      <c r="K86" s="126">
        <f>IF($A86="","",SUM(COUNTIF('Names Schedule'!$C$59:$H$59,$B86),COUNTIF('Names Schedule'!$C$60:$H$60,$B86),COUNTIF('Names Schedule'!$C$62:$H$62,$B86),COUNTIF('Names Schedule'!$C$63:$H$63,$B86),COUNTIF('Names Schedule'!$C$64:$H$64,$B86),COUNTIF('Names Schedule'!$C$66:$H$66,$B86),COUNTIF('Names Schedule'!$C$67:$H$67,$B86)))</f>
        <v>1</v>
      </c>
      <c r="L86" s="126">
        <f>IF($A86="","",SUM(COUNTIF('Names Schedule'!$C$72:$H$72,$B86),COUNTIF('Names Schedule'!$C$73:$H$73,$B86),COUNTIF('Names Schedule'!$C$75:$H$75,$B86),COUNTIF('Names Schedule'!$C$76:$H$76,$B86),COUNTIF('Names Schedule'!$C$77:$H$77,$B86),COUNTIF('Names Schedule'!$C$79:$H$79,$B86),COUNTIF('Names Schedule'!$C$80:$H$80,$B86)))</f>
        <v>0</v>
      </c>
      <c r="M86" s="124">
        <f>IF($A86="","",COUNTIF('Names Schedule'!$7:$7,$B86))</f>
        <v>0</v>
      </c>
      <c r="N86" s="125">
        <f>IF($A86="","",COUNTIF('Names Schedule'!$8:$8,$B86))</f>
        <v>0</v>
      </c>
      <c r="O86" s="125">
        <f>IF($A86="","",COUNTIF('Names Schedule'!$10:$10,$B86))</f>
        <v>0</v>
      </c>
      <c r="P86" s="125">
        <f>IF($A86="","",COUNTIF('Names Schedule'!$11:$11,$B86))</f>
        <v>0</v>
      </c>
      <c r="Q86" s="125">
        <f>IF($A86="","",COUNTIF('Names Schedule'!$12:$12,$B86))</f>
        <v>0</v>
      </c>
      <c r="R86" s="125">
        <f>IF($A86="","",COUNTIF('Names Schedule'!$14:$14,$B86))</f>
        <v>0</v>
      </c>
      <c r="S86" s="125">
        <f>IF($A86="","",COUNTIF('Names Schedule'!$15:$15,$B86))</f>
        <v>0</v>
      </c>
      <c r="T86" s="124">
        <f>IF($A86="","",COUNTIF('Names Schedule'!$20:$20,$B86))</f>
        <v>0</v>
      </c>
      <c r="U86" s="125">
        <f>IF($A86="","",COUNTIF('Names Schedule'!$21:$21,$B86))</f>
        <v>0</v>
      </c>
      <c r="V86" s="125">
        <f>IF($A86="","",COUNTIF('Names Schedule'!$23:$23,$B86))</f>
        <v>0</v>
      </c>
      <c r="W86" s="125">
        <f>IF($A86="","",COUNTIF('Names Schedule'!$24:$24,$B86))</f>
        <v>0</v>
      </c>
      <c r="X86" s="125">
        <f>IF($A86="","",COUNTIF('Names Schedule'!$25:$25,$B86))</f>
        <v>0</v>
      </c>
      <c r="Y86" s="125">
        <f>IF($A86="","",COUNTIF('Names Schedule'!$27:$27,$B86))</f>
        <v>0</v>
      </c>
      <c r="Z86" s="125">
        <f>IF($A86="","",COUNTIF('Names Schedule'!$28:$28,$B86))</f>
        <v>0</v>
      </c>
      <c r="AA86" s="124">
        <f>IF($A86="","",COUNTIF('Names Schedule'!$33:$33,$B86))</f>
        <v>0</v>
      </c>
      <c r="AB86" s="125">
        <f>IF($A86="","",COUNTIF('Names Schedule'!$34:$34,$B86))</f>
        <v>0</v>
      </c>
      <c r="AC86" s="125">
        <f>IF($A86="","",COUNTIF('Names Schedule'!$36:$36,$B86))</f>
        <v>0</v>
      </c>
      <c r="AD86" s="125">
        <f>IF($A86="","",COUNTIF('Names Schedule'!$37:$37,$B86))</f>
        <v>0</v>
      </c>
      <c r="AE86" s="125">
        <f>IF($A86="","",COUNTIF('Names Schedule'!$38:$38,$B86))</f>
        <v>0</v>
      </c>
      <c r="AF86" s="125">
        <f>IF($A86="","",COUNTIF('Names Schedule'!$40:$40,$B86))</f>
        <v>0</v>
      </c>
      <c r="AG86" s="125">
        <f>IF($A86="","",COUNTIF('Names Schedule'!$41:$41,$B86))</f>
        <v>0</v>
      </c>
      <c r="AH86" s="124">
        <f>IF($A86="","",COUNTIF('Names Schedule'!$46:$46,$B86))</f>
        <v>0</v>
      </c>
      <c r="AI86" s="125">
        <f>IF($A86="","",COUNTIF('Names Schedule'!$47:$47,$B86))</f>
        <v>0</v>
      </c>
      <c r="AJ86" s="125">
        <f>IF($A86="","",COUNTIF('Names Schedule'!$49:$49,$B86))</f>
        <v>0</v>
      </c>
      <c r="AK86" s="125">
        <f>IF($A86="","",COUNTIF('Names Schedule'!$50:$50,$B86))</f>
        <v>0</v>
      </c>
      <c r="AL86" s="125">
        <f>IF($A86="","",COUNTIF('Names Schedule'!$51:$51,$B86))</f>
        <v>0</v>
      </c>
      <c r="AM86" s="125">
        <f>IF($A86="","",COUNTIF('Names Schedule'!$53:$53,$B86))</f>
        <v>0</v>
      </c>
      <c r="AN86" s="125">
        <f>IF($A86="","",COUNTIF('Names Schedule'!$54:$54,$B86))</f>
        <v>0</v>
      </c>
      <c r="AO86" s="124">
        <f>IF($A86="","",COUNTIF('Names Schedule'!$59:$59,$B86))</f>
        <v>0</v>
      </c>
      <c r="AP86" s="125">
        <f>IF($A86="","",COUNTIF('Names Schedule'!$60:$60,$B86))</f>
        <v>0</v>
      </c>
      <c r="AQ86" s="125">
        <f>IF($A86="","",COUNTIF('Names Schedule'!$62:$62,$B86))</f>
        <v>0</v>
      </c>
      <c r="AR86" s="125">
        <f>IF($A86="","",COUNTIF('Names Schedule'!$63:$63,$B86))</f>
        <v>0</v>
      </c>
      <c r="AS86" s="125">
        <f>IF($A86="","",COUNTIF('Names Schedule'!$64:$64,$B86))</f>
        <v>0</v>
      </c>
      <c r="AT86" s="125">
        <f>IF($A86="","",COUNTIF('Names Schedule'!$66:$66,$B86))</f>
        <v>0</v>
      </c>
      <c r="AU86" s="125">
        <f>IF($A86="","",COUNTIF('Names Schedule'!$67:$67,$B86))</f>
        <v>1</v>
      </c>
      <c r="AV86" s="124">
        <f>IF($A86="","",COUNTIF('Names Schedule'!$72:$72,$B86))</f>
        <v>0</v>
      </c>
      <c r="AW86" s="125">
        <f>IF($A86="","",COUNTIF('Names Schedule'!$73:$73,$B86))</f>
        <v>0</v>
      </c>
      <c r="AX86" s="125">
        <f>IF($A86="","",COUNTIF('Names Schedule'!$75:$75,$B86))</f>
        <v>0</v>
      </c>
      <c r="AY86" s="125">
        <f>IF($A86="","",COUNTIF('Names Schedule'!$76:$76,$B86))</f>
        <v>0</v>
      </c>
      <c r="AZ86" s="125">
        <f>IF($A86="","",COUNTIF('Names Schedule'!$77:$77,$B86))</f>
        <v>0</v>
      </c>
      <c r="BA86" s="125">
        <f>IF($A86="","",COUNTIF('Names Schedule'!$79:$79,$B86))</f>
        <v>0</v>
      </c>
      <c r="BB86" s="125">
        <f>IF($A86="","",COUNTIF('Names Schedule'!$80:$80,$B86))</f>
        <v>0</v>
      </c>
      <c r="BC86" s="115">
        <f t="shared" si="12"/>
        <v>35</v>
      </c>
      <c r="BD86" s="115">
        <f t="shared" si="13"/>
        <v>7</v>
      </c>
      <c r="BE86" s="119" t="str">
        <f t="shared" si="14"/>
        <v>Session 7 - 6.15pm - 7:45pm</v>
      </c>
      <c r="BF86" s="126">
        <f>IF($A86="","",COUNTIF('Names Schedule'!C$7:C$117,$B86))</f>
        <v>0</v>
      </c>
      <c r="BG86" s="126">
        <f>IF($A86="","",COUNTIF('Names Schedule'!D$7:D$117,$B86))</f>
        <v>0</v>
      </c>
      <c r="BH86" s="126">
        <f>IF($A86="","",COUNTIF('Names Schedule'!E$7:E$117,$B86))</f>
        <v>0</v>
      </c>
      <c r="BI86" s="126">
        <f>IF($A86="","",COUNTIF('Names Schedule'!F$7:F$117,$B86))</f>
        <v>1</v>
      </c>
      <c r="BJ86" s="126">
        <f>IF($A86="","",COUNTIF('Names Schedule'!G$7:G$117,$B86))</f>
        <v>0</v>
      </c>
      <c r="BK86" s="126">
        <f>IF($A86="","",COUNTIF('Names Schedule'!H$7:H$117,$B86))</f>
        <v>0</v>
      </c>
      <c r="BL86" s="133">
        <f t="shared" si="15"/>
        <v>4</v>
      </c>
    </row>
    <row r="87" spans="1:64" ht="12" customHeight="1">
      <c r="A87" s="115" t="str">
        <f>Matches!A86</f>
        <v>GROUP MS 5 / 3</v>
      </c>
      <c r="B87" s="115" t="str">
        <f>IF(A87="","",CONCATENATE(VLOOKUP(Matches!B86,'Group Check'!$B:$D,2,FALSE)," v ",VLOOKUP(Matches!D86,'Group Check'!$B:$D,2,FALSE)," in Group ",VLOOKUP(Matches!B86,'Group Check'!$B:$E,4,FALSE)))</f>
        <v>Oliver John Thompson (Falkland Islands ) v Harry Goodwin (England ) in Group MS 5</v>
      </c>
      <c r="C87" s="115" t="str">
        <f t="shared" si="8"/>
        <v/>
      </c>
      <c r="D87" s="118" t="str">
        <f t="shared" si="10"/>
        <v>Wednesday 24th April 2024</v>
      </c>
      <c r="E87" s="119" t="str">
        <f t="shared" si="9"/>
        <v>Session 3 - 12.00pm- 1:45pm</v>
      </c>
      <c r="F87" s="116">
        <f t="shared" si="11"/>
        <v>2</v>
      </c>
      <c r="G87" s="126">
        <f>IF($A87="","",SUM(COUNTIF('Names Schedule'!$C$7:$H$7,$B87),COUNTIF('Names Schedule'!$C$8:$H$8,$B87),COUNTIF('Names Schedule'!$C$10:$H$10,$B87),COUNTIF('Names Schedule'!$C$11:$H$11,$B87),COUNTIF('Names Schedule'!$C$12:$H$12,$B87),COUNTIF('Names Schedule'!$C$14:$H$14,$B87),COUNTIF('Names Schedule'!$C$15:$H$15,$B87)))</f>
        <v>0</v>
      </c>
      <c r="H87" s="126">
        <f>IF($A87="","",SUM(COUNTIF('Names Schedule'!$C$20:$H$20,$B87),COUNTIF('Names Schedule'!$C$21:$H$21,$B87),COUNTIF('Names Schedule'!$C$23:$H$23,$B87),COUNTIF('Names Schedule'!$C$24:$H$24,$B87),COUNTIF('Names Schedule'!$C$25:$H$25,$B87),COUNTIF('Names Schedule'!$C$27:$H$27,$B87),COUNTIF('Names Schedule'!$C$28:$H$28,$B87)))</f>
        <v>0</v>
      </c>
      <c r="I87" s="126">
        <f>IF($A87="","",SUM(COUNTIF('Names Schedule'!$C$33:$H$33,$B87),COUNTIF('Names Schedule'!$C$34:$H$34,$B87),COUNTIF('Names Schedule'!$C$36:$H$36,$B87),COUNTIF('Names Schedule'!$C$37:$H$37,$B87),COUNTIF('Names Schedule'!$C$38:$H$38,$B87),COUNTIF('Names Schedule'!$C$40:$H$40,$B87),COUNTIF('Names Schedule'!$C$41:$H$41,$B87)))</f>
        <v>0</v>
      </c>
      <c r="J87" s="126">
        <f>IF($A87="","",SUM(COUNTIF('Names Schedule'!$C$46:$H$46,$B87),COUNTIF('Names Schedule'!$C$47:$H$47,$B87),COUNTIF('Names Schedule'!$C$49:$H$49,$B87),COUNTIF('Names Schedule'!$C$50:$H$50,$B87),COUNTIF('Names Schedule'!$C$51:$H$51,$B87),COUNTIF('Names Schedule'!$C$53:$H$53,$B87),COUNTIF('Names Schedule'!$C$54:$H$54,$B87)))</f>
        <v>1</v>
      </c>
      <c r="K87" s="126">
        <f>IF($A87="","",SUM(COUNTIF('Names Schedule'!$C$59:$H$59,$B87),COUNTIF('Names Schedule'!$C$60:$H$60,$B87),COUNTIF('Names Schedule'!$C$62:$H$62,$B87),COUNTIF('Names Schedule'!$C$63:$H$63,$B87),COUNTIF('Names Schedule'!$C$64:$H$64,$B87),COUNTIF('Names Schedule'!$C$66:$H$66,$B87),COUNTIF('Names Schedule'!$C$67:$H$67,$B87)))</f>
        <v>0</v>
      </c>
      <c r="L87" s="126">
        <f>IF($A87="","",SUM(COUNTIF('Names Schedule'!$C$72:$H$72,$B87),COUNTIF('Names Schedule'!$C$73:$H$73,$B87),COUNTIF('Names Schedule'!$C$75:$H$75,$B87),COUNTIF('Names Schedule'!$C$76:$H$76,$B87),COUNTIF('Names Schedule'!$C$77:$H$77,$B87),COUNTIF('Names Schedule'!$C$79:$H$79,$B87),COUNTIF('Names Schedule'!$C$80:$H$80,$B87)))</f>
        <v>0</v>
      </c>
      <c r="M87" s="124">
        <f>IF($A87="","",COUNTIF('Names Schedule'!$7:$7,$B87))</f>
        <v>0</v>
      </c>
      <c r="N87" s="125">
        <f>IF($A87="","",COUNTIF('Names Schedule'!$8:$8,$B87))</f>
        <v>0</v>
      </c>
      <c r="O87" s="125">
        <f>IF($A87="","",COUNTIF('Names Schedule'!$10:$10,$B87))</f>
        <v>0</v>
      </c>
      <c r="P87" s="125">
        <f>IF($A87="","",COUNTIF('Names Schedule'!$11:$11,$B87))</f>
        <v>0</v>
      </c>
      <c r="Q87" s="125">
        <f>IF($A87="","",COUNTIF('Names Schedule'!$12:$12,$B87))</f>
        <v>0</v>
      </c>
      <c r="R87" s="125">
        <f>IF($A87="","",COUNTIF('Names Schedule'!$14:$14,$B87))</f>
        <v>0</v>
      </c>
      <c r="S87" s="125">
        <f>IF($A87="","",COUNTIF('Names Schedule'!$15:$15,$B87))</f>
        <v>0</v>
      </c>
      <c r="T87" s="124">
        <f>IF($A87="","",COUNTIF('Names Schedule'!$20:$20,$B87))</f>
        <v>0</v>
      </c>
      <c r="U87" s="125">
        <f>IF($A87="","",COUNTIF('Names Schedule'!$21:$21,$B87))</f>
        <v>0</v>
      </c>
      <c r="V87" s="125">
        <f>IF($A87="","",COUNTIF('Names Schedule'!$23:$23,$B87))</f>
        <v>0</v>
      </c>
      <c r="W87" s="125">
        <f>IF($A87="","",COUNTIF('Names Schedule'!$24:$24,$B87))</f>
        <v>0</v>
      </c>
      <c r="X87" s="125">
        <f>IF($A87="","",COUNTIF('Names Schedule'!$25:$25,$B87))</f>
        <v>0</v>
      </c>
      <c r="Y87" s="125">
        <f>IF($A87="","",COUNTIF('Names Schedule'!$27:$27,$B87))</f>
        <v>0</v>
      </c>
      <c r="Z87" s="125">
        <f>IF($A87="","",COUNTIF('Names Schedule'!$28:$28,$B87))</f>
        <v>0</v>
      </c>
      <c r="AA87" s="124">
        <f>IF($A87="","",COUNTIF('Names Schedule'!$33:$33,$B87))</f>
        <v>0</v>
      </c>
      <c r="AB87" s="125">
        <f>IF($A87="","",COUNTIF('Names Schedule'!$34:$34,$B87))</f>
        <v>0</v>
      </c>
      <c r="AC87" s="125">
        <f>IF($A87="","",COUNTIF('Names Schedule'!$36:$36,$B87))</f>
        <v>0</v>
      </c>
      <c r="AD87" s="125">
        <f>IF($A87="","",COUNTIF('Names Schedule'!$37:$37,$B87))</f>
        <v>0</v>
      </c>
      <c r="AE87" s="125">
        <f>IF($A87="","",COUNTIF('Names Schedule'!$38:$38,$B87))</f>
        <v>0</v>
      </c>
      <c r="AF87" s="125">
        <f>IF($A87="","",COUNTIF('Names Schedule'!$40:$40,$B87))</f>
        <v>0</v>
      </c>
      <c r="AG87" s="125">
        <f>IF($A87="","",COUNTIF('Names Schedule'!$41:$41,$B87))</f>
        <v>0</v>
      </c>
      <c r="AH87" s="124">
        <f>IF($A87="","",COUNTIF('Names Schedule'!$46:$46,$B87))</f>
        <v>0</v>
      </c>
      <c r="AI87" s="125">
        <f>IF($A87="","",COUNTIF('Names Schedule'!$47:$47,$B87))</f>
        <v>0</v>
      </c>
      <c r="AJ87" s="125">
        <f>IF($A87="","",COUNTIF('Names Schedule'!$49:$49,$B87))</f>
        <v>1</v>
      </c>
      <c r="AK87" s="125">
        <f>IF($A87="","",COUNTIF('Names Schedule'!$50:$50,$B87))</f>
        <v>0</v>
      </c>
      <c r="AL87" s="125">
        <f>IF($A87="","",COUNTIF('Names Schedule'!$51:$51,$B87))</f>
        <v>0</v>
      </c>
      <c r="AM87" s="125">
        <f>IF($A87="","",COUNTIF('Names Schedule'!$53:$53,$B87))</f>
        <v>0</v>
      </c>
      <c r="AN87" s="125">
        <f>IF($A87="","",COUNTIF('Names Schedule'!$54:$54,$B87))</f>
        <v>0</v>
      </c>
      <c r="AO87" s="124">
        <f>IF($A87="","",COUNTIF('Names Schedule'!$59:$59,$B87))</f>
        <v>0</v>
      </c>
      <c r="AP87" s="125">
        <f>IF($A87="","",COUNTIF('Names Schedule'!$60:$60,$B87))</f>
        <v>0</v>
      </c>
      <c r="AQ87" s="125">
        <f>IF($A87="","",COUNTIF('Names Schedule'!$62:$62,$B87))</f>
        <v>0</v>
      </c>
      <c r="AR87" s="125">
        <f>IF($A87="","",COUNTIF('Names Schedule'!$63:$63,$B87))</f>
        <v>0</v>
      </c>
      <c r="AS87" s="125">
        <f>IF($A87="","",COUNTIF('Names Schedule'!$64:$64,$B87))</f>
        <v>0</v>
      </c>
      <c r="AT87" s="125">
        <f>IF($A87="","",COUNTIF('Names Schedule'!$66:$66,$B87))</f>
        <v>0</v>
      </c>
      <c r="AU87" s="125">
        <f>IF($A87="","",COUNTIF('Names Schedule'!$67:$67,$B87))</f>
        <v>0</v>
      </c>
      <c r="AV87" s="124">
        <f>IF($A87="","",COUNTIF('Names Schedule'!$72:$72,$B87))</f>
        <v>0</v>
      </c>
      <c r="AW87" s="125">
        <f>IF($A87="","",COUNTIF('Names Schedule'!$73:$73,$B87))</f>
        <v>0</v>
      </c>
      <c r="AX87" s="125">
        <f>IF($A87="","",COUNTIF('Names Schedule'!$75:$75,$B87))</f>
        <v>0</v>
      </c>
      <c r="AY87" s="125">
        <f>IF($A87="","",COUNTIF('Names Schedule'!$76:$76,$B87))</f>
        <v>0</v>
      </c>
      <c r="AZ87" s="125">
        <f>IF($A87="","",COUNTIF('Names Schedule'!$77:$77,$B87))</f>
        <v>0</v>
      </c>
      <c r="BA87" s="125">
        <f>IF($A87="","",COUNTIF('Names Schedule'!$79:$79,$B87))</f>
        <v>0</v>
      </c>
      <c r="BB87" s="125">
        <f>IF($A87="","",COUNTIF('Names Schedule'!$80:$80,$B87))</f>
        <v>0</v>
      </c>
      <c r="BC87" s="115">
        <f t="shared" si="12"/>
        <v>24</v>
      </c>
      <c r="BD87" s="115">
        <f t="shared" si="13"/>
        <v>3</v>
      </c>
      <c r="BE87" s="119" t="str">
        <f t="shared" si="14"/>
        <v>Session 3 - 12.00pm- 1:45pm</v>
      </c>
      <c r="BF87" s="126">
        <f>IF($A87="","",COUNTIF('Names Schedule'!C$7:C$117,$B87))</f>
        <v>0</v>
      </c>
      <c r="BG87" s="126">
        <f>IF($A87="","",COUNTIF('Names Schedule'!D$7:D$117,$B87))</f>
        <v>1</v>
      </c>
      <c r="BH87" s="126">
        <f>IF($A87="","",COUNTIF('Names Schedule'!E$7:E$117,$B87))</f>
        <v>0</v>
      </c>
      <c r="BI87" s="126">
        <f>IF($A87="","",COUNTIF('Names Schedule'!F$7:F$117,$B87))</f>
        <v>0</v>
      </c>
      <c r="BJ87" s="126">
        <f>IF($A87="","",COUNTIF('Names Schedule'!G$7:G$117,$B87))</f>
        <v>0</v>
      </c>
      <c r="BK87" s="126">
        <f>IF($A87="","",COUNTIF('Names Schedule'!H$7:H$117,$B87))</f>
        <v>0</v>
      </c>
      <c r="BL87" s="133">
        <f t="shared" si="15"/>
        <v>2</v>
      </c>
    </row>
    <row r="88" spans="1:64" ht="12" customHeight="1">
      <c r="A88" s="115" t="str">
        <f>Matches!A87</f>
        <v>GROUP MS 5 / 4</v>
      </c>
      <c r="B88" s="115" t="str">
        <f>IF(A88="","",CONCATENATE(VLOOKUP(Matches!B87,'Group Check'!$B:$D,2,FALSE)," v ",VLOOKUP(Matches!D87,'Group Check'!$B:$D,2,FALSE)," in Group ",VLOOKUP(Matches!B87,'Group Check'!$B:$E,4,FALSE)))</f>
        <v>Oliver John Thompson (Falkland Islands ) v Mike McNorton (Canada ) in Group MS 5</v>
      </c>
      <c r="C88" s="115" t="str">
        <f t="shared" si="8"/>
        <v/>
      </c>
      <c r="D88" s="118" t="str">
        <f t="shared" si="10"/>
        <v>Sunday 21st April 2024</v>
      </c>
      <c r="E88" s="119" t="str">
        <f t="shared" si="9"/>
        <v>Session 3 - 12.00pm- 1:45pm</v>
      </c>
      <c r="F88" s="116">
        <f t="shared" si="11"/>
        <v>1</v>
      </c>
      <c r="G88" s="126">
        <f>IF($A88="","",SUM(COUNTIF('Names Schedule'!$C$7:$H$7,$B88),COUNTIF('Names Schedule'!$C$8:$H$8,$B88),COUNTIF('Names Schedule'!$C$10:$H$10,$B88),COUNTIF('Names Schedule'!$C$11:$H$11,$B88),COUNTIF('Names Schedule'!$C$12:$H$12,$B88),COUNTIF('Names Schedule'!$C$14:$H$14,$B88),COUNTIF('Names Schedule'!$C$15:$H$15,$B88)))</f>
        <v>1</v>
      </c>
      <c r="H88" s="126">
        <f>IF($A88="","",SUM(COUNTIF('Names Schedule'!$C$20:$H$20,$B88),COUNTIF('Names Schedule'!$C$21:$H$21,$B88),COUNTIF('Names Schedule'!$C$23:$H$23,$B88),COUNTIF('Names Schedule'!$C$24:$H$24,$B88),COUNTIF('Names Schedule'!$C$25:$H$25,$B88),COUNTIF('Names Schedule'!$C$27:$H$27,$B88),COUNTIF('Names Schedule'!$C$28:$H$28,$B88)))</f>
        <v>0</v>
      </c>
      <c r="I88" s="126">
        <f>IF($A88="","",SUM(COUNTIF('Names Schedule'!$C$33:$H$33,$B88),COUNTIF('Names Schedule'!$C$34:$H$34,$B88),COUNTIF('Names Schedule'!$C$36:$H$36,$B88),COUNTIF('Names Schedule'!$C$37:$H$37,$B88),COUNTIF('Names Schedule'!$C$38:$H$38,$B88),COUNTIF('Names Schedule'!$C$40:$H$40,$B88),COUNTIF('Names Schedule'!$C$41:$H$41,$B88)))</f>
        <v>0</v>
      </c>
      <c r="J88" s="126">
        <f>IF($A88="","",SUM(COUNTIF('Names Schedule'!$C$46:$H$46,$B88),COUNTIF('Names Schedule'!$C$47:$H$47,$B88),COUNTIF('Names Schedule'!$C$49:$H$49,$B88),COUNTIF('Names Schedule'!$C$50:$H$50,$B88),COUNTIF('Names Schedule'!$C$51:$H$51,$B88),COUNTIF('Names Schedule'!$C$53:$H$53,$B88),COUNTIF('Names Schedule'!$C$54:$H$54,$B88)))</f>
        <v>0</v>
      </c>
      <c r="K88" s="126">
        <f>IF($A88="","",SUM(COUNTIF('Names Schedule'!$C$59:$H$59,$B88),COUNTIF('Names Schedule'!$C$60:$H$60,$B88),COUNTIF('Names Schedule'!$C$62:$H$62,$B88),COUNTIF('Names Schedule'!$C$63:$H$63,$B88),COUNTIF('Names Schedule'!$C$64:$H$64,$B88),COUNTIF('Names Schedule'!$C$66:$H$66,$B88),COUNTIF('Names Schedule'!$C$67:$H$67,$B88)))</f>
        <v>0</v>
      </c>
      <c r="L88" s="126">
        <f>IF($A88="","",SUM(COUNTIF('Names Schedule'!$C$72:$H$72,$B88),COUNTIF('Names Schedule'!$C$73:$H$73,$B88),COUNTIF('Names Schedule'!$C$75:$H$75,$B88),COUNTIF('Names Schedule'!$C$76:$H$76,$B88),COUNTIF('Names Schedule'!$C$77:$H$77,$B88),COUNTIF('Names Schedule'!$C$79:$H$79,$B88),COUNTIF('Names Schedule'!$C$80:$H$80,$B88)))</f>
        <v>0</v>
      </c>
      <c r="M88" s="124">
        <f>IF($A88="","",COUNTIF('Names Schedule'!$7:$7,$B88))</f>
        <v>0</v>
      </c>
      <c r="N88" s="125">
        <f>IF($A88="","",COUNTIF('Names Schedule'!$8:$8,$B88))</f>
        <v>0</v>
      </c>
      <c r="O88" s="125">
        <f>IF($A88="","",COUNTIF('Names Schedule'!$10:$10,$B88))</f>
        <v>1</v>
      </c>
      <c r="P88" s="125">
        <f>IF($A88="","",COUNTIF('Names Schedule'!$11:$11,$B88))</f>
        <v>0</v>
      </c>
      <c r="Q88" s="125">
        <f>IF($A88="","",COUNTIF('Names Schedule'!$12:$12,$B88))</f>
        <v>0</v>
      </c>
      <c r="R88" s="125">
        <f>IF($A88="","",COUNTIF('Names Schedule'!$14:$14,$B88))</f>
        <v>0</v>
      </c>
      <c r="S88" s="125">
        <f>IF($A88="","",COUNTIF('Names Schedule'!$15:$15,$B88))</f>
        <v>0</v>
      </c>
      <c r="T88" s="124">
        <f>IF($A88="","",COUNTIF('Names Schedule'!$20:$20,$B88))</f>
        <v>0</v>
      </c>
      <c r="U88" s="125">
        <f>IF($A88="","",COUNTIF('Names Schedule'!$21:$21,$B88))</f>
        <v>0</v>
      </c>
      <c r="V88" s="125">
        <f>IF($A88="","",COUNTIF('Names Schedule'!$23:$23,$B88))</f>
        <v>0</v>
      </c>
      <c r="W88" s="125">
        <f>IF($A88="","",COUNTIF('Names Schedule'!$24:$24,$B88))</f>
        <v>0</v>
      </c>
      <c r="X88" s="125">
        <f>IF($A88="","",COUNTIF('Names Schedule'!$25:$25,$B88))</f>
        <v>0</v>
      </c>
      <c r="Y88" s="125">
        <f>IF($A88="","",COUNTIF('Names Schedule'!$27:$27,$B88))</f>
        <v>0</v>
      </c>
      <c r="Z88" s="125">
        <f>IF($A88="","",COUNTIF('Names Schedule'!$28:$28,$B88))</f>
        <v>0</v>
      </c>
      <c r="AA88" s="124">
        <f>IF($A88="","",COUNTIF('Names Schedule'!$33:$33,$B88))</f>
        <v>0</v>
      </c>
      <c r="AB88" s="125">
        <f>IF($A88="","",COUNTIF('Names Schedule'!$34:$34,$B88))</f>
        <v>0</v>
      </c>
      <c r="AC88" s="125">
        <f>IF($A88="","",COUNTIF('Names Schedule'!$36:$36,$B88))</f>
        <v>0</v>
      </c>
      <c r="AD88" s="125">
        <f>IF($A88="","",COUNTIF('Names Schedule'!$37:$37,$B88))</f>
        <v>0</v>
      </c>
      <c r="AE88" s="125">
        <f>IF($A88="","",COUNTIF('Names Schedule'!$38:$38,$B88))</f>
        <v>0</v>
      </c>
      <c r="AF88" s="125">
        <f>IF($A88="","",COUNTIF('Names Schedule'!$40:$40,$B88))</f>
        <v>0</v>
      </c>
      <c r="AG88" s="125">
        <f>IF($A88="","",COUNTIF('Names Schedule'!$41:$41,$B88))</f>
        <v>0</v>
      </c>
      <c r="AH88" s="124">
        <f>IF($A88="","",COUNTIF('Names Schedule'!$46:$46,$B88))</f>
        <v>0</v>
      </c>
      <c r="AI88" s="125">
        <f>IF($A88="","",COUNTIF('Names Schedule'!$47:$47,$B88))</f>
        <v>0</v>
      </c>
      <c r="AJ88" s="125">
        <f>IF($A88="","",COUNTIF('Names Schedule'!$49:$49,$B88))</f>
        <v>0</v>
      </c>
      <c r="AK88" s="125">
        <f>IF($A88="","",COUNTIF('Names Schedule'!$50:$50,$B88))</f>
        <v>0</v>
      </c>
      <c r="AL88" s="125">
        <f>IF($A88="","",COUNTIF('Names Schedule'!$51:$51,$B88))</f>
        <v>0</v>
      </c>
      <c r="AM88" s="125">
        <f>IF($A88="","",COUNTIF('Names Schedule'!$53:$53,$B88))</f>
        <v>0</v>
      </c>
      <c r="AN88" s="125">
        <f>IF($A88="","",COUNTIF('Names Schedule'!$54:$54,$B88))</f>
        <v>0</v>
      </c>
      <c r="AO88" s="124">
        <f>IF($A88="","",COUNTIF('Names Schedule'!$59:$59,$B88))</f>
        <v>0</v>
      </c>
      <c r="AP88" s="125">
        <f>IF($A88="","",COUNTIF('Names Schedule'!$60:$60,$B88))</f>
        <v>0</v>
      </c>
      <c r="AQ88" s="125">
        <f>IF($A88="","",COUNTIF('Names Schedule'!$62:$62,$B88))</f>
        <v>0</v>
      </c>
      <c r="AR88" s="125">
        <f>IF($A88="","",COUNTIF('Names Schedule'!$63:$63,$B88))</f>
        <v>0</v>
      </c>
      <c r="AS88" s="125">
        <f>IF($A88="","",COUNTIF('Names Schedule'!$64:$64,$B88))</f>
        <v>0</v>
      </c>
      <c r="AT88" s="125">
        <f>IF($A88="","",COUNTIF('Names Schedule'!$66:$66,$B88))</f>
        <v>0</v>
      </c>
      <c r="AU88" s="125">
        <f>IF($A88="","",COUNTIF('Names Schedule'!$67:$67,$B88))</f>
        <v>0</v>
      </c>
      <c r="AV88" s="124">
        <f>IF($A88="","",COUNTIF('Names Schedule'!$72:$72,$B88))</f>
        <v>0</v>
      </c>
      <c r="AW88" s="125">
        <f>IF($A88="","",COUNTIF('Names Schedule'!$73:$73,$B88))</f>
        <v>0</v>
      </c>
      <c r="AX88" s="125">
        <f>IF($A88="","",COUNTIF('Names Schedule'!$75:$75,$B88))</f>
        <v>0</v>
      </c>
      <c r="AY88" s="125">
        <f>IF($A88="","",COUNTIF('Names Schedule'!$76:$76,$B88))</f>
        <v>0</v>
      </c>
      <c r="AZ88" s="125">
        <f>IF($A88="","",COUNTIF('Names Schedule'!$77:$77,$B88))</f>
        <v>0</v>
      </c>
      <c r="BA88" s="125">
        <f>IF($A88="","",COUNTIF('Names Schedule'!$79:$79,$B88))</f>
        <v>0</v>
      </c>
      <c r="BB88" s="125">
        <f>IF($A88="","",COUNTIF('Names Schedule'!$80:$80,$B88))</f>
        <v>0</v>
      </c>
      <c r="BC88" s="115">
        <f t="shared" si="12"/>
        <v>3</v>
      </c>
      <c r="BD88" s="115">
        <f t="shared" si="13"/>
        <v>3</v>
      </c>
      <c r="BE88" s="119" t="str">
        <f t="shared" si="14"/>
        <v>Session 3 - 12.00pm- 1:45pm</v>
      </c>
      <c r="BF88" s="126">
        <f>IF($A88="","",COUNTIF('Names Schedule'!C$7:C$117,$B88))</f>
        <v>1</v>
      </c>
      <c r="BG88" s="126">
        <f>IF($A88="","",COUNTIF('Names Schedule'!D$7:D$117,$B88))</f>
        <v>0</v>
      </c>
      <c r="BH88" s="126">
        <f>IF($A88="","",COUNTIF('Names Schedule'!E$7:E$117,$B88))</f>
        <v>0</v>
      </c>
      <c r="BI88" s="126">
        <f>IF($A88="","",COUNTIF('Names Schedule'!F$7:F$117,$B88))</f>
        <v>0</v>
      </c>
      <c r="BJ88" s="126">
        <f>IF($A88="","",COUNTIF('Names Schedule'!G$7:G$117,$B88))</f>
        <v>0</v>
      </c>
      <c r="BK88" s="126">
        <f>IF($A88="","",COUNTIF('Names Schedule'!H$7:H$117,$B88))</f>
        <v>0</v>
      </c>
      <c r="BL88" s="133">
        <f t="shared" si="15"/>
        <v>1</v>
      </c>
    </row>
    <row r="89" spans="1:64" ht="12" customHeight="1">
      <c r="A89" s="115" t="str">
        <f>Matches!A88</f>
        <v>GROUP MS 5 / 5</v>
      </c>
      <c r="B89" s="115" t="str">
        <f>IF(A89="","",CONCATENATE(VLOOKUP(Matches!B88,'Group Check'!$B:$D,2,FALSE)," v ",VLOOKUP(Matches!D88,'Group Check'!$B:$D,2,FALSE)," in Group ",VLOOKUP(Matches!B88,'Group Check'!$B:$E,4,FALSE)))</f>
        <v>Oliver John Thompson (Falkland Islands ) v Michael Gabobewe (Botswana) in Group MS 5</v>
      </c>
      <c r="C89" s="115" t="str">
        <f t="shared" si="8"/>
        <v/>
      </c>
      <c r="D89" s="118" t="str">
        <f t="shared" si="10"/>
        <v>Monday 22nd April 2024</v>
      </c>
      <c r="E89" s="119" t="str">
        <f t="shared" si="9"/>
        <v>Session 7 - 6.15pm - 7:45pm</v>
      </c>
      <c r="F89" s="116">
        <f t="shared" si="11"/>
        <v>1</v>
      </c>
      <c r="G89" s="126">
        <f>IF($A89="","",SUM(COUNTIF('Names Schedule'!$C$7:$H$7,$B89),COUNTIF('Names Schedule'!$C$8:$H$8,$B89),COUNTIF('Names Schedule'!$C$10:$H$10,$B89),COUNTIF('Names Schedule'!$C$11:$H$11,$B89),COUNTIF('Names Schedule'!$C$12:$H$12,$B89),COUNTIF('Names Schedule'!$C$14:$H$14,$B89),COUNTIF('Names Schedule'!$C$15:$H$15,$B89)))</f>
        <v>0</v>
      </c>
      <c r="H89" s="126">
        <f>IF($A89="","",SUM(COUNTIF('Names Schedule'!$C$20:$H$20,$B89),COUNTIF('Names Schedule'!$C$21:$H$21,$B89),COUNTIF('Names Schedule'!$C$23:$H$23,$B89),COUNTIF('Names Schedule'!$C$24:$H$24,$B89),COUNTIF('Names Schedule'!$C$25:$H$25,$B89),COUNTIF('Names Schedule'!$C$27:$H$27,$B89),COUNTIF('Names Schedule'!$C$28:$H$28,$B89)))</f>
        <v>1</v>
      </c>
      <c r="I89" s="126">
        <f>IF($A89="","",SUM(COUNTIF('Names Schedule'!$C$33:$H$33,$B89),COUNTIF('Names Schedule'!$C$34:$H$34,$B89),COUNTIF('Names Schedule'!$C$36:$H$36,$B89),COUNTIF('Names Schedule'!$C$37:$H$37,$B89),COUNTIF('Names Schedule'!$C$38:$H$38,$B89),COUNTIF('Names Schedule'!$C$40:$H$40,$B89),COUNTIF('Names Schedule'!$C$41:$H$41,$B89)))</f>
        <v>0</v>
      </c>
      <c r="J89" s="126">
        <f>IF($A89="","",SUM(COUNTIF('Names Schedule'!$C$46:$H$46,$B89),COUNTIF('Names Schedule'!$C$47:$H$47,$B89),COUNTIF('Names Schedule'!$C$49:$H$49,$B89),COUNTIF('Names Schedule'!$C$50:$H$50,$B89),COUNTIF('Names Schedule'!$C$51:$H$51,$B89),COUNTIF('Names Schedule'!$C$53:$H$53,$B89),COUNTIF('Names Schedule'!$C$54:$H$54,$B89)))</f>
        <v>0</v>
      </c>
      <c r="K89" s="126">
        <f>IF($A89="","",SUM(COUNTIF('Names Schedule'!$C$59:$H$59,$B89),COUNTIF('Names Schedule'!$C$60:$H$60,$B89),COUNTIF('Names Schedule'!$C$62:$H$62,$B89),COUNTIF('Names Schedule'!$C$63:$H$63,$B89),COUNTIF('Names Schedule'!$C$64:$H$64,$B89),COUNTIF('Names Schedule'!$C$66:$H$66,$B89),COUNTIF('Names Schedule'!$C$67:$H$67,$B89)))</f>
        <v>0</v>
      </c>
      <c r="L89" s="126">
        <f>IF($A89="","",SUM(COUNTIF('Names Schedule'!$C$72:$H$72,$B89),COUNTIF('Names Schedule'!$C$73:$H$73,$B89),COUNTIF('Names Schedule'!$C$75:$H$75,$B89),COUNTIF('Names Schedule'!$C$76:$H$76,$B89),COUNTIF('Names Schedule'!$C$77:$H$77,$B89),COUNTIF('Names Schedule'!$C$79:$H$79,$B89),COUNTIF('Names Schedule'!$C$80:$H$80,$B89)))</f>
        <v>0</v>
      </c>
      <c r="M89" s="124">
        <f>IF($A89="","",COUNTIF('Names Schedule'!$7:$7,$B89))</f>
        <v>0</v>
      </c>
      <c r="N89" s="125">
        <f>IF($A89="","",COUNTIF('Names Schedule'!$8:$8,$B89))</f>
        <v>0</v>
      </c>
      <c r="O89" s="125">
        <f>IF($A89="","",COUNTIF('Names Schedule'!$10:$10,$B89))</f>
        <v>0</v>
      </c>
      <c r="P89" s="125">
        <f>IF($A89="","",COUNTIF('Names Schedule'!$11:$11,$B89))</f>
        <v>0</v>
      </c>
      <c r="Q89" s="125">
        <f>IF($A89="","",COUNTIF('Names Schedule'!$12:$12,$B89))</f>
        <v>0</v>
      </c>
      <c r="R89" s="125">
        <f>IF($A89="","",COUNTIF('Names Schedule'!$14:$14,$B89))</f>
        <v>0</v>
      </c>
      <c r="S89" s="125">
        <f>IF($A89="","",COUNTIF('Names Schedule'!$15:$15,$B89))</f>
        <v>0</v>
      </c>
      <c r="T89" s="124">
        <f>IF($A89="","",COUNTIF('Names Schedule'!$20:$20,$B89))</f>
        <v>0</v>
      </c>
      <c r="U89" s="125">
        <f>IF($A89="","",COUNTIF('Names Schedule'!$21:$21,$B89))</f>
        <v>0</v>
      </c>
      <c r="V89" s="125">
        <f>IF($A89="","",COUNTIF('Names Schedule'!$23:$23,$B89))</f>
        <v>0</v>
      </c>
      <c r="W89" s="125">
        <f>IF($A89="","",COUNTIF('Names Schedule'!$24:$24,$B89))</f>
        <v>0</v>
      </c>
      <c r="X89" s="125">
        <f>IF($A89="","",COUNTIF('Names Schedule'!$25:$25,$B89))</f>
        <v>0</v>
      </c>
      <c r="Y89" s="125">
        <f>IF($A89="","",COUNTIF('Names Schedule'!$27:$27,$B89))</f>
        <v>0</v>
      </c>
      <c r="Z89" s="125">
        <f>IF($A89="","",COUNTIF('Names Schedule'!$28:$28,$B89))</f>
        <v>1</v>
      </c>
      <c r="AA89" s="124">
        <f>IF($A89="","",COUNTIF('Names Schedule'!$33:$33,$B89))</f>
        <v>0</v>
      </c>
      <c r="AB89" s="125">
        <f>IF($A89="","",COUNTIF('Names Schedule'!$34:$34,$B89))</f>
        <v>0</v>
      </c>
      <c r="AC89" s="125">
        <f>IF($A89="","",COUNTIF('Names Schedule'!$36:$36,$B89))</f>
        <v>0</v>
      </c>
      <c r="AD89" s="125">
        <f>IF($A89="","",COUNTIF('Names Schedule'!$37:$37,$B89))</f>
        <v>0</v>
      </c>
      <c r="AE89" s="125">
        <f>IF($A89="","",COUNTIF('Names Schedule'!$38:$38,$B89))</f>
        <v>0</v>
      </c>
      <c r="AF89" s="125">
        <f>IF($A89="","",COUNTIF('Names Schedule'!$40:$40,$B89))</f>
        <v>0</v>
      </c>
      <c r="AG89" s="125">
        <f>IF($A89="","",COUNTIF('Names Schedule'!$41:$41,$B89))</f>
        <v>0</v>
      </c>
      <c r="AH89" s="124">
        <f>IF($A89="","",COUNTIF('Names Schedule'!$46:$46,$B89))</f>
        <v>0</v>
      </c>
      <c r="AI89" s="125">
        <f>IF($A89="","",COUNTIF('Names Schedule'!$47:$47,$B89))</f>
        <v>0</v>
      </c>
      <c r="AJ89" s="125">
        <f>IF($A89="","",COUNTIF('Names Schedule'!$49:$49,$B89))</f>
        <v>0</v>
      </c>
      <c r="AK89" s="125">
        <f>IF($A89="","",COUNTIF('Names Schedule'!$50:$50,$B89))</f>
        <v>0</v>
      </c>
      <c r="AL89" s="125">
        <f>IF($A89="","",COUNTIF('Names Schedule'!$51:$51,$B89))</f>
        <v>0</v>
      </c>
      <c r="AM89" s="125">
        <f>IF($A89="","",COUNTIF('Names Schedule'!$53:$53,$B89))</f>
        <v>0</v>
      </c>
      <c r="AN89" s="125">
        <f>IF($A89="","",COUNTIF('Names Schedule'!$54:$54,$B89))</f>
        <v>0</v>
      </c>
      <c r="AO89" s="124">
        <f>IF($A89="","",COUNTIF('Names Schedule'!$59:$59,$B89))</f>
        <v>0</v>
      </c>
      <c r="AP89" s="125">
        <f>IF($A89="","",COUNTIF('Names Schedule'!$60:$60,$B89))</f>
        <v>0</v>
      </c>
      <c r="AQ89" s="125">
        <f>IF($A89="","",COUNTIF('Names Schedule'!$62:$62,$B89))</f>
        <v>0</v>
      </c>
      <c r="AR89" s="125">
        <f>IF($A89="","",COUNTIF('Names Schedule'!$63:$63,$B89))</f>
        <v>0</v>
      </c>
      <c r="AS89" s="125">
        <f>IF($A89="","",COUNTIF('Names Schedule'!$64:$64,$B89))</f>
        <v>0</v>
      </c>
      <c r="AT89" s="125">
        <f>IF($A89="","",COUNTIF('Names Schedule'!$66:$66,$B89))</f>
        <v>0</v>
      </c>
      <c r="AU89" s="125">
        <f>IF($A89="","",COUNTIF('Names Schedule'!$67:$67,$B89))</f>
        <v>0</v>
      </c>
      <c r="AV89" s="124">
        <f>IF($A89="","",COUNTIF('Names Schedule'!$72:$72,$B89))</f>
        <v>0</v>
      </c>
      <c r="AW89" s="125">
        <f>IF($A89="","",COUNTIF('Names Schedule'!$73:$73,$B89))</f>
        <v>0</v>
      </c>
      <c r="AX89" s="125">
        <f>IF($A89="","",COUNTIF('Names Schedule'!$75:$75,$B89))</f>
        <v>0</v>
      </c>
      <c r="AY89" s="125">
        <f>IF($A89="","",COUNTIF('Names Schedule'!$76:$76,$B89))</f>
        <v>0</v>
      </c>
      <c r="AZ89" s="125">
        <f>IF($A89="","",COUNTIF('Names Schedule'!$77:$77,$B89))</f>
        <v>0</v>
      </c>
      <c r="BA89" s="125">
        <f>IF($A89="","",COUNTIF('Names Schedule'!$79:$79,$B89))</f>
        <v>0</v>
      </c>
      <c r="BB89" s="125">
        <f>IF($A89="","",COUNTIF('Names Schedule'!$80:$80,$B89))</f>
        <v>0</v>
      </c>
      <c r="BC89" s="115">
        <f t="shared" si="12"/>
        <v>14</v>
      </c>
      <c r="BD89" s="115">
        <f t="shared" si="13"/>
        <v>7</v>
      </c>
      <c r="BE89" s="119" t="str">
        <f t="shared" si="14"/>
        <v>Session 7 - 6.15pm - 7:45pm</v>
      </c>
      <c r="BF89" s="126">
        <f>IF($A89="","",COUNTIF('Names Schedule'!C$7:C$117,$B89))</f>
        <v>1</v>
      </c>
      <c r="BG89" s="126">
        <f>IF($A89="","",COUNTIF('Names Schedule'!D$7:D$117,$B89))</f>
        <v>0</v>
      </c>
      <c r="BH89" s="126">
        <f>IF($A89="","",COUNTIF('Names Schedule'!E$7:E$117,$B89))</f>
        <v>0</v>
      </c>
      <c r="BI89" s="126">
        <f>IF($A89="","",COUNTIF('Names Schedule'!F$7:F$117,$B89))</f>
        <v>0</v>
      </c>
      <c r="BJ89" s="126">
        <f>IF($A89="","",COUNTIF('Names Schedule'!G$7:G$117,$B89))</f>
        <v>0</v>
      </c>
      <c r="BK89" s="126">
        <f>IF($A89="","",COUNTIF('Names Schedule'!H$7:H$117,$B89))</f>
        <v>0</v>
      </c>
      <c r="BL89" s="133">
        <f t="shared" si="15"/>
        <v>1</v>
      </c>
    </row>
    <row r="90" spans="1:64" ht="12" customHeight="1">
      <c r="A90" s="115" t="str">
        <f>Matches!A89</f>
        <v/>
      </c>
      <c r="B90" s="115" t="str">
        <f>IF(A90="","",CONCATENATE(VLOOKUP(Matches!B89,'Group Check'!$B:$D,2,FALSE)," v ",VLOOKUP(Matches!D89,'Group Check'!$B:$D,2,FALSE)," in Group ",VLOOKUP(Matches!B89,'Group Check'!$B:$E,4,FALSE)))</f>
        <v/>
      </c>
      <c r="C90" s="115" t="str">
        <f t="shared" si="8"/>
        <v/>
      </c>
      <c r="D90" s="118" t="str">
        <f t="shared" si="10"/>
        <v/>
      </c>
      <c r="E90" s="119" t="str">
        <f t="shared" si="9"/>
        <v/>
      </c>
      <c r="F90" s="116" t="str">
        <f t="shared" si="11"/>
        <v/>
      </c>
      <c r="G90" s="126" t="str">
        <f>IF($A90="","",SUM(COUNTIF('Names Schedule'!$C$7:$H$7,$B90),COUNTIF('Names Schedule'!$C$8:$H$8,$B90),COUNTIF('Names Schedule'!$C$10:$H$10,$B90),COUNTIF('Names Schedule'!$C$11:$H$11,$B90),COUNTIF('Names Schedule'!$C$12:$H$12,$B90),COUNTIF('Names Schedule'!$C$14:$H$14,$B90),COUNTIF('Names Schedule'!$C$15:$H$15,$B90)))</f>
        <v/>
      </c>
      <c r="H90" s="126" t="str">
        <f>IF($A90="","",SUM(COUNTIF('Names Schedule'!$C$20:$H$20,$B90),COUNTIF('Names Schedule'!$C$21:$H$21,$B90),COUNTIF('Names Schedule'!$C$23:$H$23,$B90),COUNTIF('Names Schedule'!$C$24:$H$24,$B90),COUNTIF('Names Schedule'!$C$25:$H$25,$B90),COUNTIF('Names Schedule'!$C$27:$H$27,$B90),COUNTIF('Names Schedule'!$C$28:$H$28,$B90)))</f>
        <v/>
      </c>
      <c r="I90" s="126" t="str">
        <f>IF($A90="","",SUM(COUNTIF('Names Schedule'!$C$33:$H$33,$B90),COUNTIF('Names Schedule'!$C$34:$H$34,$B90),COUNTIF('Names Schedule'!$C$36:$H$36,$B90),COUNTIF('Names Schedule'!$C$37:$H$37,$B90),COUNTIF('Names Schedule'!$C$38:$H$38,$B90),COUNTIF('Names Schedule'!$C$40:$H$40,$B90),COUNTIF('Names Schedule'!$C$41:$H$41,$B90)))</f>
        <v/>
      </c>
      <c r="J90" s="126" t="str">
        <f>IF($A90="","",SUM(COUNTIF('Names Schedule'!$C$46:$H$46,$B90),COUNTIF('Names Schedule'!$C$47:$H$47,$B90),COUNTIF('Names Schedule'!$C$49:$H$49,$B90),COUNTIF('Names Schedule'!$C$50:$H$50,$B90),COUNTIF('Names Schedule'!$C$51:$H$51,$B90),COUNTIF('Names Schedule'!$C$53:$H$53,$B90),COUNTIF('Names Schedule'!$C$54:$H$54,$B90)))</f>
        <v/>
      </c>
      <c r="K90" s="126" t="str">
        <f>IF($A90="","",SUM(COUNTIF('Names Schedule'!$C$59:$H$59,$B90),COUNTIF('Names Schedule'!$C$60:$H$60,$B90),COUNTIF('Names Schedule'!$C$62:$H$62,$B90),COUNTIF('Names Schedule'!$C$63:$H$63,$B90),COUNTIF('Names Schedule'!$C$64:$H$64,$B90),COUNTIF('Names Schedule'!$C$66:$H$66,$B90),COUNTIF('Names Schedule'!$C$67:$H$67,$B90)))</f>
        <v/>
      </c>
      <c r="L90" s="126" t="str">
        <f>IF($A90="","",SUM(COUNTIF('Names Schedule'!$C$72:$H$72,$B90),COUNTIF('Names Schedule'!$C$73:$H$73,$B90),COUNTIF('Names Schedule'!$C$75:$H$75,$B90),COUNTIF('Names Schedule'!$C$76:$H$76,$B90),COUNTIF('Names Schedule'!$C$77:$H$77,$B90),COUNTIF('Names Schedule'!$C$79:$H$79,$B90),COUNTIF('Names Schedule'!$C$80:$H$80,$B90)))</f>
        <v/>
      </c>
      <c r="M90" s="124" t="str">
        <f>IF($A90="","",COUNTIF('Names Schedule'!$7:$7,$B90))</f>
        <v/>
      </c>
      <c r="N90" s="125" t="str">
        <f>IF($A90="","",COUNTIF('Names Schedule'!$8:$8,$B90))</f>
        <v/>
      </c>
      <c r="O90" s="125" t="str">
        <f>IF($A90="","",COUNTIF('Names Schedule'!$10:$10,$B90))</f>
        <v/>
      </c>
      <c r="P90" s="125" t="str">
        <f>IF($A90="","",COUNTIF('Names Schedule'!$11:$11,$B90))</f>
        <v/>
      </c>
      <c r="Q90" s="125" t="str">
        <f>IF($A90="","",COUNTIF('Names Schedule'!$12:$12,$B90))</f>
        <v/>
      </c>
      <c r="R90" s="125" t="str">
        <f>IF($A90="","",COUNTIF('Names Schedule'!$14:$14,$B90))</f>
        <v/>
      </c>
      <c r="S90" s="125" t="str">
        <f>IF($A90="","",COUNTIF('Names Schedule'!$15:$15,$B90))</f>
        <v/>
      </c>
      <c r="T90" s="124" t="str">
        <f>IF($A90="","",COUNTIF('Names Schedule'!$20:$20,$B90))</f>
        <v/>
      </c>
      <c r="U90" s="125" t="str">
        <f>IF($A90="","",COUNTIF('Names Schedule'!$21:$21,$B90))</f>
        <v/>
      </c>
      <c r="V90" s="125" t="str">
        <f>IF($A90="","",COUNTIF('Names Schedule'!$23:$23,$B90))</f>
        <v/>
      </c>
      <c r="W90" s="125" t="str">
        <f>IF($A90="","",COUNTIF('Names Schedule'!$24:$24,$B90))</f>
        <v/>
      </c>
      <c r="X90" s="125" t="str">
        <f>IF($A90="","",COUNTIF('Names Schedule'!$25:$25,$B90))</f>
        <v/>
      </c>
      <c r="Y90" s="125" t="str">
        <f>IF($A90="","",COUNTIF('Names Schedule'!$27:$27,$B90))</f>
        <v/>
      </c>
      <c r="Z90" s="125" t="str">
        <f>IF($A90="","",COUNTIF('Names Schedule'!$28:$28,$B90))</f>
        <v/>
      </c>
      <c r="AA90" s="124" t="str">
        <f>IF($A90="","",COUNTIF('Names Schedule'!$33:$33,$B90))</f>
        <v/>
      </c>
      <c r="AB90" s="125" t="str">
        <f>IF($A90="","",COUNTIF('Names Schedule'!$34:$34,$B90))</f>
        <v/>
      </c>
      <c r="AC90" s="125" t="str">
        <f>IF($A90="","",COUNTIF('Names Schedule'!$36:$36,$B90))</f>
        <v/>
      </c>
      <c r="AD90" s="125" t="str">
        <f>IF($A90="","",COUNTIF('Names Schedule'!$37:$37,$B90))</f>
        <v/>
      </c>
      <c r="AE90" s="125" t="str">
        <f>IF($A90="","",COUNTIF('Names Schedule'!$38:$38,$B90))</f>
        <v/>
      </c>
      <c r="AF90" s="125" t="str">
        <f>IF($A90="","",COUNTIF('Names Schedule'!$40:$40,$B90))</f>
        <v/>
      </c>
      <c r="AG90" s="125" t="str">
        <f>IF($A90="","",COUNTIF('Names Schedule'!$41:$41,$B90))</f>
        <v/>
      </c>
      <c r="AH90" s="124" t="str">
        <f>IF($A90="","",COUNTIF('Names Schedule'!$46:$46,$B90))</f>
        <v/>
      </c>
      <c r="AI90" s="125" t="str">
        <f>IF($A90="","",COUNTIF('Names Schedule'!$47:$47,$B90))</f>
        <v/>
      </c>
      <c r="AJ90" s="125" t="str">
        <f>IF($A90="","",COUNTIF('Names Schedule'!$49:$49,$B90))</f>
        <v/>
      </c>
      <c r="AK90" s="125" t="str">
        <f>IF($A90="","",COUNTIF('Names Schedule'!$50:$50,$B90))</f>
        <v/>
      </c>
      <c r="AL90" s="125" t="str">
        <f>IF($A90="","",COUNTIF('Names Schedule'!$51:$51,$B90))</f>
        <v/>
      </c>
      <c r="AM90" s="125" t="str">
        <f>IF($A90="","",COUNTIF('Names Schedule'!$53:$53,$B90))</f>
        <v/>
      </c>
      <c r="AN90" s="125" t="str">
        <f>IF($A90="","",COUNTIF('Names Schedule'!$54:$54,$B90))</f>
        <v/>
      </c>
      <c r="AO90" s="124" t="str">
        <f>IF($A90="","",COUNTIF('Names Schedule'!$59:$59,$B90))</f>
        <v/>
      </c>
      <c r="AP90" s="125" t="str">
        <f>IF($A90="","",COUNTIF('Names Schedule'!$60:$60,$B90))</f>
        <v/>
      </c>
      <c r="AQ90" s="125" t="str">
        <f>IF($A90="","",COUNTIF('Names Schedule'!$62:$62,$B90))</f>
        <v/>
      </c>
      <c r="AR90" s="125" t="str">
        <f>IF($A90="","",COUNTIF('Names Schedule'!$63:$63,$B90))</f>
        <v/>
      </c>
      <c r="AS90" s="125" t="str">
        <f>IF($A90="","",COUNTIF('Names Schedule'!$64:$64,$B90))</f>
        <v/>
      </c>
      <c r="AT90" s="125" t="str">
        <f>IF($A90="","",COUNTIF('Names Schedule'!$66:$66,$B90))</f>
        <v/>
      </c>
      <c r="AU90" s="125" t="str">
        <f>IF($A90="","",COUNTIF('Names Schedule'!$67:$67,$B90))</f>
        <v/>
      </c>
      <c r="AV90" s="124" t="str">
        <f>IF($A90="","",COUNTIF('Names Schedule'!$72:$72,$B90))</f>
        <v/>
      </c>
      <c r="AW90" s="125" t="str">
        <f>IF($A90="","",COUNTIF('Names Schedule'!$73:$73,$B90))</f>
        <v/>
      </c>
      <c r="AX90" s="125" t="str">
        <f>IF($A90="","",COUNTIF('Names Schedule'!$75:$75,$B90))</f>
        <v/>
      </c>
      <c r="AY90" s="125" t="str">
        <f>IF($A90="","",COUNTIF('Names Schedule'!$76:$76,$B90))</f>
        <v/>
      </c>
      <c r="AZ90" s="125" t="str">
        <f>IF($A90="","",COUNTIF('Names Schedule'!$77:$77,$B90))</f>
        <v/>
      </c>
      <c r="BA90" s="125" t="str">
        <f>IF($A90="","",COUNTIF('Names Schedule'!$79:$79,$B90))</f>
        <v/>
      </c>
      <c r="BB90" s="125" t="str">
        <f>IF($A90="","",COUNTIF('Names Schedule'!$80:$80,$B90))</f>
        <v/>
      </c>
      <c r="BC90" s="115" t="str">
        <f t="shared" si="12"/>
        <v/>
      </c>
      <c r="BD90" s="115" t="str">
        <f t="shared" si="13"/>
        <v/>
      </c>
      <c r="BE90" s="119" t="str">
        <f t="shared" si="14"/>
        <v/>
      </c>
      <c r="BF90" s="126" t="str">
        <f>IF($A90="","",COUNTIF('Names Schedule'!C$7:C$117,$B90))</f>
        <v/>
      </c>
      <c r="BG90" s="126" t="str">
        <f>IF($A90="","",COUNTIF('Names Schedule'!D$7:D$117,$B90))</f>
        <v/>
      </c>
      <c r="BH90" s="126" t="str">
        <f>IF($A90="","",COUNTIF('Names Schedule'!E$7:E$117,$B90))</f>
        <v/>
      </c>
      <c r="BI90" s="126" t="str">
        <f>IF($A90="","",COUNTIF('Names Schedule'!F$7:F$117,$B90))</f>
        <v/>
      </c>
      <c r="BJ90" s="126" t="str">
        <f>IF($A90="","",COUNTIF('Names Schedule'!G$7:G$117,$B90))</f>
        <v/>
      </c>
      <c r="BK90" s="126" t="str">
        <f>IF($A90="","",COUNTIF('Names Schedule'!H$7:H$117,$B90))</f>
        <v/>
      </c>
      <c r="BL90" s="133" t="str">
        <f t="shared" si="15"/>
        <v/>
      </c>
    </row>
    <row r="91" spans="1:64" ht="12" customHeight="1">
      <c r="A91" s="115" t="str">
        <f>Matches!A90</f>
        <v>GROUP MS 5 / 6</v>
      </c>
      <c r="B91" s="115" t="str">
        <f>IF(A91="","",CONCATENATE(VLOOKUP(Matches!B90,'Group Check'!$B:$D,2,FALSE)," v ",VLOOKUP(Matches!D90,'Group Check'!$B:$D,2,FALSE)," in Group ",VLOOKUP(Matches!B90,'Group Check'!$B:$E,4,FALSE)))</f>
        <v>Johnny Ng (Macao China ) v Jason Lee Evans (South Africa ) in Group MS 5</v>
      </c>
      <c r="C91" s="115" t="str">
        <f t="shared" si="8"/>
        <v/>
      </c>
      <c r="D91" s="118" t="str">
        <f t="shared" si="10"/>
        <v>Sunday 21st April 2024</v>
      </c>
      <c r="E91" s="119" t="str">
        <f t="shared" si="9"/>
        <v>Session 4 - 1:45pm- 3.15pm</v>
      </c>
      <c r="F91" s="116">
        <f t="shared" si="11"/>
        <v>2</v>
      </c>
      <c r="G91" s="126">
        <f>IF($A91="","",SUM(COUNTIF('Names Schedule'!$C$7:$H$7,$B91),COUNTIF('Names Schedule'!$C$8:$H$8,$B91),COUNTIF('Names Schedule'!$C$10:$H$10,$B91),COUNTIF('Names Schedule'!$C$11:$H$11,$B91),COUNTIF('Names Schedule'!$C$12:$H$12,$B91),COUNTIF('Names Schedule'!$C$14:$H$14,$B91),COUNTIF('Names Schedule'!$C$15:$H$15,$B91)))</f>
        <v>1</v>
      </c>
      <c r="H91" s="126">
        <f>IF($A91="","",SUM(COUNTIF('Names Schedule'!$C$20:$H$20,$B91),COUNTIF('Names Schedule'!$C$21:$H$21,$B91),COUNTIF('Names Schedule'!$C$23:$H$23,$B91),COUNTIF('Names Schedule'!$C$24:$H$24,$B91),COUNTIF('Names Schedule'!$C$25:$H$25,$B91),COUNTIF('Names Schedule'!$C$27:$H$27,$B91),COUNTIF('Names Schedule'!$C$28:$H$28,$B91)))</f>
        <v>0</v>
      </c>
      <c r="I91" s="126">
        <f>IF($A91="","",SUM(COUNTIF('Names Schedule'!$C$33:$H$33,$B91),COUNTIF('Names Schedule'!$C$34:$H$34,$B91),COUNTIF('Names Schedule'!$C$36:$H$36,$B91),COUNTIF('Names Schedule'!$C$37:$H$37,$B91),COUNTIF('Names Schedule'!$C$38:$H$38,$B91),COUNTIF('Names Schedule'!$C$40:$H$40,$B91),COUNTIF('Names Schedule'!$C$41:$H$41,$B91)))</f>
        <v>0</v>
      </c>
      <c r="J91" s="126">
        <f>IF($A91="","",SUM(COUNTIF('Names Schedule'!$C$46:$H$46,$B91),COUNTIF('Names Schedule'!$C$47:$H$47,$B91),COUNTIF('Names Schedule'!$C$49:$H$49,$B91),COUNTIF('Names Schedule'!$C$50:$H$50,$B91),COUNTIF('Names Schedule'!$C$51:$H$51,$B91),COUNTIF('Names Schedule'!$C$53:$H$53,$B91),COUNTIF('Names Schedule'!$C$54:$H$54,$B91)))</f>
        <v>0</v>
      </c>
      <c r="K91" s="126">
        <f>IF($A91="","",SUM(COUNTIF('Names Schedule'!$C$59:$H$59,$B91),COUNTIF('Names Schedule'!$C$60:$H$60,$B91),COUNTIF('Names Schedule'!$C$62:$H$62,$B91),COUNTIF('Names Schedule'!$C$63:$H$63,$B91),COUNTIF('Names Schedule'!$C$64:$H$64,$B91),COUNTIF('Names Schedule'!$C$66:$H$66,$B91),COUNTIF('Names Schedule'!$C$67:$H$67,$B91)))</f>
        <v>0</v>
      </c>
      <c r="L91" s="126">
        <f>IF($A91="","",SUM(COUNTIF('Names Schedule'!$C$72:$H$72,$B91),COUNTIF('Names Schedule'!$C$73:$H$73,$B91),COUNTIF('Names Schedule'!$C$75:$H$75,$B91),COUNTIF('Names Schedule'!$C$76:$H$76,$B91),COUNTIF('Names Schedule'!$C$77:$H$77,$B91),COUNTIF('Names Schedule'!$C$79:$H$79,$B91),COUNTIF('Names Schedule'!$C$80:$H$80,$B91)))</f>
        <v>0</v>
      </c>
      <c r="M91" s="124">
        <f>IF($A91="","",COUNTIF('Names Schedule'!$7:$7,$B91))</f>
        <v>0</v>
      </c>
      <c r="N91" s="125">
        <f>IF($A91="","",COUNTIF('Names Schedule'!$8:$8,$B91))</f>
        <v>0</v>
      </c>
      <c r="O91" s="125">
        <f>IF($A91="","",COUNTIF('Names Schedule'!$10:$10,$B91))</f>
        <v>0</v>
      </c>
      <c r="P91" s="125">
        <f>IF($A91="","",COUNTIF('Names Schedule'!$11:$11,$B91))</f>
        <v>1</v>
      </c>
      <c r="Q91" s="125">
        <f>IF($A91="","",COUNTIF('Names Schedule'!$12:$12,$B91))</f>
        <v>0</v>
      </c>
      <c r="R91" s="125">
        <f>IF($A91="","",COUNTIF('Names Schedule'!$14:$14,$B91))</f>
        <v>0</v>
      </c>
      <c r="S91" s="125">
        <f>IF($A91="","",COUNTIF('Names Schedule'!$15:$15,$B91))</f>
        <v>0</v>
      </c>
      <c r="T91" s="124">
        <f>IF($A91="","",COUNTIF('Names Schedule'!$20:$20,$B91))</f>
        <v>0</v>
      </c>
      <c r="U91" s="125">
        <f>IF($A91="","",COUNTIF('Names Schedule'!$21:$21,$B91))</f>
        <v>0</v>
      </c>
      <c r="V91" s="125">
        <f>IF($A91="","",COUNTIF('Names Schedule'!$23:$23,$B91))</f>
        <v>0</v>
      </c>
      <c r="W91" s="125">
        <f>IF($A91="","",COUNTIF('Names Schedule'!$24:$24,$B91))</f>
        <v>0</v>
      </c>
      <c r="X91" s="125">
        <f>IF($A91="","",COUNTIF('Names Schedule'!$25:$25,$B91))</f>
        <v>0</v>
      </c>
      <c r="Y91" s="125">
        <f>IF($A91="","",COUNTIF('Names Schedule'!$27:$27,$B91))</f>
        <v>0</v>
      </c>
      <c r="Z91" s="125">
        <f>IF($A91="","",COUNTIF('Names Schedule'!$28:$28,$B91))</f>
        <v>0</v>
      </c>
      <c r="AA91" s="124">
        <f>IF($A91="","",COUNTIF('Names Schedule'!$33:$33,$B91))</f>
        <v>0</v>
      </c>
      <c r="AB91" s="125">
        <f>IF($A91="","",COUNTIF('Names Schedule'!$34:$34,$B91))</f>
        <v>0</v>
      </c>
      <c r="AC91" s="125">
        <f>IF($A91="","",COUNTIF('Names Schedule'!$36:$36,$B91))</f>
        <v>0</v>
      </c>
      <c r="AD91" s="125">
        <f>IF($A91="","",COUNTIF('Names Schedule'!$37:$37,$B91))</f>
        <v>0</v>
      </c>
      <c r="AE91" s="125">
        <f>IF($A91="","",COUNTIF('Names Schedule'!$38:$38,$B91))</f>
        <v>0</v>
      </c>
      <c r="AF91" s="125">
        <f>IF($A91="","",COUNTIF('Names Schedule'!$40:$40,$B91))</f>
        <v>0</v>
      </c>
      <c r="AG91" s="125">
        <f>IF($A91="","",COUNTIF('Names Schedule'!$41:$41,$B91))</f>
        <v>0</v>
      </c>
      <c r="AH91" s="124">
        <f>IF($A91="","",COUNTIF('Names Schedule'!$46:$46,$B91))</f>
        <v>0</v>
      </c>
      <c r="AI91" s="125">
        <f>IF($A91="","",COUNTIF('Names Schedule'!$47:$47,$B91))</f>
        <v>0</v>
      </c>
      <c r="AJ91" s="125">
        <f>IF($A91="","",COUNTIF('Names Schedule'!$49:$49,$B91))</f>
        <v>0</v>
      </c>
      <c r="AK91" s="125">
        <f>IF($A91="","",COUNTIF('Names Schedule'!$50:$50,$B91))</f>
        <v>0</v>
      </c>
      <c r="AL91" s="125">
        <f>IF($A91="","",COUNTIF('Names Schedule'!$51:$51,$B91))</f>
        <v>0</v>
      </c>
      <c r="AM91" s="125">
        <f>IF($A91="","",COUNTIF('Names Schedule'!$53:$53,$B91))</f>
        <v>0</v>
      </c>
      <c r="AN91" s="125">
        <f>IF($A91="","",COUNTIF('Names Schedule'!$54:$54,$B91))</f>
        <v>0</v>
      </c>
      <c r="AO91" s="124">
        <f>IF($A91="","",COUNTIF('Names Schedule'!$59:$59,$B91))</f>
        <v>0</v>
      </c>
      <c r="AP91" s="125">
        <f>IF($A91="","",COUNTIF('Names Schedule'!$60:$60,$B91))</f>
        <v>0</v>
      </c>
      <c r="AQ91" s="125">
        <f>IF($A91="","",COUNTIF('Names Schedule'!$62:$62,$B91))</f>
        <v>0</v>
      </c>
      <c r="AR91" s="125">
        <f>IF($A91="","",COUNTIF('Names Schedule'!$63:$63,$B91))</f>
        <v>0</v>
      </c>
      <c r="AS91" s="125">
        <f>IF($A91="","",COUNTIF('Names Schedule'!$64:$64,$B91))</f>
        <v>0</v>
      </c>
      <c r="AT91" s="125">
        <f>IF($A91="","",COUNTIF('Names Schedule'!$66:$66,$B91))</f>
        <v>0</v>
      </c>
      <c r="AU91" s="125">
        <f>IF($A91="","",COUNTIF('Names Schedule'!$67:$67,$B91))</f>
        <v>0</v>
      </c>
      <c r="AV91" s="124">
        <f>IF($A91="","",COUNTIF('Names Schedule'!$72:$72,$B91))</f>
        <v>0</v>
      </c>
      <c r="AW91" s="125">
        <f>IF($A91="","",COUNTIF('Names Schedule'!$73:$73,$B91))</f>
        <v>0</v>
      </c>
      <c r="AX91" s="125">
        <f>IF($A91="","",COUNTIF('Names Schedule'!$75:$75,$B91))</f>
        <v>0</v>
      </c>
      <c r="AY91" s="125">
        <f>IF($A91="","",COUNTIF('Names Schedule'!$76:$76,$B91))</f>
        <v>0</v>
      </c>
      <c r="AZ91" s="125">
        <f>IF($A91="","",COUNTIF('Names Schedule'!$77:$77,$B91))</f>
        <v>0</v>
      </c>
      <c r="BA91" s="125">
        <f>IF($A91="","",COUNTIF('Names Schedule'!$79:$79,$B91))</f>
        <v>0</v>
      </c>
      <c r="BB91" s="125">
        <f>IF($A91="","",COUNTIF('Names Schedule'!$80:$80,$B91))</f>
        <v>0</v>
      </c>
      <c r="BC91" s="115">
        <f t="shared" si="12"/>
        <v>4</v>
      </c>
      <c r="BD91" s="115">
        <f t="shared" si="13"/>
        <v>4</v>
      </c>
      <c r="BE91" s="119" t="str">
        <f t="shared" si="14"/>
        <v>Session 4 - 1:45pm- 3.15pm</v>
      </c>
      <c r="BF91" s="126">
        <f>IF($A91="","",COUNTIF('Names Schedule'!C$7:C$117,$B91))</f>
        <v>0</v>
      </c>
      <c r="BG91" s="126">
        <f>IF($A91="","",COUNTIF('Names Schedule'!D$7:D$117,$B91))</f>
        <v>1</v>
      </c>
      <c r="BH91" s="126">
        <f>IF($A91="","",COUNTIF('Names Schedule'!E$7:E$117,$B91))</f>
        <v>0</v>
      </c>
      <c r="BI91" s="126">
        <f>IF($A91="","",COUNTIF('Names Schedule'!F$7:F$117,$B91))</f>
        <v>0</v>
      </c>
      <c r="BJ91" s="126">
        <f>IF($A91="","",COUNTIF('Names Schedule'!G$7:G$117,$B91))</f>
        <v>0</v>
      </c>
      <c r="BK91" s="126">
        <f>IF($A91="","",COUNTIF('Names Schedule'!H$7:H$117,$B91))</f>
        <v>0</v>
      </c>
      <c r="BL91" s="133">
        <f t="shared" si="15"/>
        <v>2</v>
      </c>
    </row>
    <row r="92" spans="1:64" ht="12" customHeight="1">
      <c r="A92" s="115" t="str">
        <f>Matches!A91</f>
        <v>GROUP MS 5 / 7</v>
      </c>
      <c r="B92" s="115" t="str">
        <f>IF(A92="","",CONCATENATE(VLOOKUP(Matches!B91,'Group Check'!$B:$D,2,FALSE)," v ",VLOOKUP(Matches!D91,'Group Check'!$B:$D,2,FALSE)," in Group ",VLOOKUP(Matches!B91,'Group Check'!$B:$E,4,FALSE)))</f>
        <v>Johnny Ng (Macao China ) v Harry Goodwin (England ) in Group MS 5</v>
      </c>
      <c r="C92" s="115" t="str">
        <f t="shared" si="8"/>
        <v/>
      </c>
      <c r="D92" s="118" t="str">
        <f t="shared" si="10"/>
        <v>Thursday 25th April 2024</v>
      </c>
      <c r="E92" s="119" t="str">
        <f t="shared" si="9"/>
        <v>Session 7 - 6.15pm - 7:45pm</v>
      </c>
      <c r="F92" s="116">
        <f t="shared" si="11"/>
        <v>6</v>
      </c>
      <c r="G92" s="126">
        <f>IF($A92="","",SUM(COUNTIF('Names Schedule'!$C$7:$H$7,$B92),COUNTIF('Names Schedule'!$C$8:$H$8,$B92),COUNTIF('Names Schedule'!$C$10:$H$10,$B92),COUNTIF('Names Schedule'!$C$11:$H$11,$B92),COUNTIF('Names Schedule'!$C$12:$H$12,$B92),COUNTIF('Names Schedule'!$C$14:$H$14,$B92),COUNTIF('Names Schedule'!$C$15:$H$15,$B92)))</f>
        <v>0</v>
      </c>
      <c r="H92" s="126">
        <f>IF($A92="","",SUM(COUNTIF('Names Schedule'!$C$20:$H$20,$B92),COUNTIF('Names Schedule'!$C$21:$H$21,$B92),COUNTIF('Names Schedule'!$C$23:$H$23,$B92),COUNTIF('Names Schedule'!$C$24:$H$24,$B92),COUNTIF('Names Schedule'!$C$25:$H$25,$B92),COUNTIF('Names Schedule'!$C$27:$H$27,$B92),COUNTIF('Names Schedule'!$C$28:$H$28,$B92)))</f>
        <v>0</v>
      </c>
      <c r="I92" s="126">
        <f>IF($A92="","",SUM(COUNTIF('Names Schedule'!$C$33:$H$33,$B92),COUNTIF('Names Schedule'!$C$34:$H$34,$B92),COUNTIF('Names Schedule'!$C$36:$H$36,$B92),COUNTIF('Names Schedule'!$C$37:$H$37,$B92),COUNTIF('Names Schedule'!$C$38:$H$38,$B92),COUNTIF('Names Schedule'!$C$40:$H$40,$B92),COUNTIF('Names Schedule'!$C$41:$H$41,$B92)))</f>
        <v>0</v>
      </c>
      <c r="J92" s="126">
        <f>IF($A92="","",SUM(COUNTIF('Names Schedule'!$C$46:$H$46,$B92),COUNTIF('Names Schedule'!$C$47:$H$47,$B92),COUNTIF('Names Schedule'!$C$49:$H$49,$B92),COUNTIF('Names Schedule'!$C$50:$H$50,$B92),COUNTIF('Names Schedule'!$C$51:$H$51,$B92),COUNTIF('Names Schedule'!$C$53:$H$53,$B92),COUNTIF('Names Schedule'!$C$54:$H$54,$B92)))</f>
        <v>0</v>
      </c>
      <c r="K92" s="126">
        <f>IF($A92="","",SUM(COUNTIF('Names Schedule'!$C$59:$H$59,$B92),COUNTIF('Names Schedule'!$C$60:$H$60,$B92),COUNTIF('Names Schedule'!$C$62:$H$62,$B92),COUNTIF('Names Schedule'!$C$63:$H$63,$B92),COUNTIF('Names Schedule'!$C$64:$H$64,$B92),COUNTIF('Names Schedule'!$C$66:$H$66,$B92),COUNTIF('Names Schedule'!$C$67:$H$67,$B92)))</f>
        <v>1</v>
      </c>
      <c r="L92" s="126">
        <f>IF($A92="","",SUM(COUNTIF('Names Schedule'!$C$72:$H$72,$B92),COUNTIF('Names Schedule'!$C$73:$H$73,$B92),COUNTIF('Names Schedule'!$C$75:$H$75,$B92),COUNTIF('Names Schedule'!$C$76:$H$76,$B92),COUNTIF('Names Schedule'!$C$77:$H$77,$B92),COUNTIF('Names Schedule'!$C$79:$H$79,$B92),COUNTIF('Names Schedule'!$C$80:$H$80,$B92)))</f>
        <v>0</v>
      </c>
      <c r="M92" s="124">
        <f>IF($A92="","",COUNTIF('Names Schedule'!$7:$7,$B92))</f>
        <v>0</v>
      </c>
      <c r="N92" s="125">
        <f>IF($A92="","",COUNTIF('Names Schedule'!$8:$8,$B92))</f>
        <v>0</v>
      </c>
      <c r="O92" s="125">
        <f>IF($A92="","",COUNTIF('Names Schedule'!$10:$10,$B92))</f>
        <v>0</v>
      </c>
      <c r="P92" s="125">
        <f>IF($A92="","",COUNTIF('Names Schedule'!$11:$11,$B92))</f>
        <v>0</v>
      </c>
      <c r="Q92" s="125">
        <f>IF($A92="","",COUNTIF('Names Schedule'!$12:$12,$B92))</f>
        <v>0</v>
      </c>
      <c r="R92" s="125">
        <f>IF($A92="","",COUNTIF('Names Schedule'!$14:$14,$B92))</f>
        <v>0</v>
      </c>
      <c r="S92" s="125">
        <f>IF($A92="","",COUNTIF('Names Schedule'!$15:$15,$B92))</f>
        <v>0</v>
      </c>
      <c r="T92" s="124">
        <f>IF($A92="","",COUNTIF('Names Schedule'!$20:$20,$B92))</f>
        <v>0</v>
      </c>
      <c r="U92" s="125">
        <f>IF($A92="","",COUNTIF('Names Schedule'!$21:$21,$B92))</f>
        <v>0</v>
      </c>
      <c r="V92" s="125">
        <f>IF($A92="","",COUNTIF('Names Schedule'!$23:$23,$B92))</f>
        <v>0</v>
      </c>
      <c r="W92" s="125">
        <f>IF($A92="","",COUNTIF('Names Schedule'!$24:$24,$B92))</f>
        <v>0</v>
      </c>
      <c r="X92" s="125">
        <f>IF($A92="","",COUNTIF('Names Schedule'!$25:$25,$B92))</f>
        <v>0</v>
      </c>
      <c r="Y92" s="125">
        <f>IF($A92="","",COUNTIF('Names Schedule'!$27:$27,$B92))</f>
        <v>0</v>
      </c>
      <c r="Z92" s="125">
        <f>IF($A92="","",COUNTIF('Names Schedule'!$28:$28,$B92))</f>
        <v>0</v>
      </c>
      <c r="AA92" s="124">
        <f>IF($A92="","",COUNTIF('Names Schedule'!$33:$33,$B92))</f>
        <v>0</v>
      </c>
      <c r="AB92" s="125">
        <f>IF($A92="","",COUNTIF('Names Schedule'!$34:$34,$B92))</f>
        <v>0</v>
      </c>
      <c r="AC92" s="125">
        <f>IF($A92="","",COUNTIF('Names Schedule'!$36:$36,$B92))</f>
        <v>0</v>
      </c>
      <c r="AD92" s="125">
        <f>IF($A92="","",COUNTIF('Names Schedule'!$37:$37,$B92))</f>
        <v>0</v>
      </c>
      <c r="AE92" s="125">
        <f>IF($A92="","",COUNTIF('Names Schedule'!$38:$38,$B92))</f>
        <v>0</v>
      </c>
      <c r="AF92" s="125">
        <f>IF($A92="","",COUNTIF('Names Schedule'!$40:$40,$B92))</f>
        <v>0</v>
      </c>
      <c r="AG92" s="125">
        <f>IF($A92="","",COUNTIF('Names Schedule'!$41:$41,$B92))</f>
        <v>0</v>
      </c>
      <c r="AH92" s="124">
        <f>IF($A92="","",COUNTIF('Names Schedule'!$46:$46,$B92))</f>
        <v>0</v>
      </c>
      <c r="AI92" s="125">
        <f>IF($A92="","",COUNTIF('Names Schedule'!$47:$47,$B92))</f>
        <v>0</v>
      </c>
      <c r="AJ92" s="125">
        <f>IF($A92="","",COUNTIF('Names Schedule'!$49:$49,$B92))</f>
        <v>0</v>
      </c>
      <c r="AK92" s="125">
        <f>IF($A92="","",COUNTIF('Names Schedule'!$50:$50,$B92))</f>
        <v>0</v>
      </c>
      <c r="AL92" s="125">
        <f>IF($A92="","",COUNTIF('Names Schedule'!$51:$51,$B92))</f>
        <v>0</v>
      </c>
      <c r="AM92" s="125">
        <f>IF($A92="","",COUNTIF('Names Schedule'!$53:$53,$B92))</f>
        <v>0</v>
      </c>
      <c r="AN92" s="125">
        <f>IF($A92="","",COUNTIF('Names Schedule'!$54:$54,$B92))</f>
        <v>0</v>
      </c>
      <c r="AO92" s="124">
        <f>IF($A92="","",COUNTIF('Names Schedule'!$59:$59,$B92))</f>
        <v>0</v>
      </c>
      <c r="AP92" s="125">
        <f>IF($A92="","",COUNTIF('Names Schedule'!$60:$60,$B92))</f>
        <v>0</v>
      </c>
      <c r="AQ92" s="125">
        <f>IF($A92="","",COUNTIF('Names Schedule'!$62:$62,$B92))</f>
        <v>0</v>
      </c>
      <c r="AR92" s="125">
        <f>IF($A92="","",COUNTIF('Names Schedule'!$63:$63,$B92))</f>
        <v>0</v>
      </c>
      <c r="AS92" s="125">
        <f>IF($A92="","",COUNTIF('Names Schedule'!$64:$64,$B92))</f>
        <v>0</v>
      </c>
      <c r="AT92" s="125">
        <f>IF($A92="","",COUNTIF('Names Schedule'!$66:$66,$B92))</f>
        <v>0</v>
      </c>
      <c r="AU92" s="125">
        <f>IF($A92="","",COUNTIF('Names Schedule'!$67:$67,$B92))</f>
        <v>1</v>
      </c>
      <c r="AV92" s="124">
        <f>IF($A92="","",COUNTIF('Names Schedule'!$72:$72,$B92))</f>
        <v>0</v>
      </c>
      <c r="AW92" s="125">
        <f>IF($A92="","",COUNTIF('Names Schedule'!$73:$73,$B92))</f>
        <v>0</v>
      </c>
      <c r="AX92" s="125">
        <f>IF($A92="","",COUNTIF('Names Schedule'!$75:$75,$B92))</f>
        <v>0</v>
      </c>
      <c r="AY92" s="125">
        <f>IF($A92="","",COUNTIF('Names Schedule'!$76:$76,$B92))</f>
        <v>0</v>
      </c>
      <c r="AZ92" s="125">
        <f>IF($A92="","",COUNTIF('Names Schedule'!$77:$77,$B92))</f>
        <v>0</v>
      </c>
      <c r="BA92" s="125">
        <f>IF($A92="","",COUNTIF('Names Schedule'!$79:$79,$B92))</f>
        <v>0</v>
      </c>
      <c r="BB92" s="125">
        <f>IF($A92="","",COUNTIF('Names Schedule'!$80:$80,$B92))</f>
        <v>0</v>
      </c>
      <c r="BC92" s="115">
        <f t="shared" si="12"/>
        <v>35</v>
      </c>
      <c r="BD92" s="115">
        <f t="shared" si="13"/>
        <v>7</v>
      </c>
      <c r="BE92" s="119" t="str">
        <f t="shared" si="14"/>
        <v>Session 7 - 6.15pm - 7:45pm</v>
      </c>
      <c r="BF92" s="126">
        <f>IF($A92="","",COUNTIF('Names Schedule'!C$7:C$117,$B92))</f>
        <v>0</v>
      </c>
      <c r="BG92" s="126">
        <f>IF($A92="","",COUNTIF('Names Schedule'!D$7:D$117,$B92))</f>
        <v>0</v>
      </c>
      <c r="BH92" s="126">
        <f>IF($A92="","",COUNTIF('Names Schedule'!E$7:E$117,$B92))</f>
        <v>0</v>
      </c>
      <c r="BI92" s="126">
        <f>IF($A92="","",COUNTIF('Names Schedule'!F$7:F$117,$B92))</f>
        <v>0</v>
      </c>
      <c r="BJ92" s="126">
        <f>IF($A92="","",COUNTIF('Names Schedule'!G$7:G$117,$B92))</f>
        <v>0</v>
      </c>
      <c r="BK92" s="126">
        <f>IF($A92="","",COUNTIF('Names Schedule'!H$7:H$117,$B92))</f>
        <v>1</v>
      </c>
      <c r="BL92" s="133">
        <f t="shared" si="15"/>
        <v>6</v>
      </c>
    </row>
    <row r="93" spans="1:64" ht="12" customHeight="1">
      <c r="A93" s="115" t="str">
        <f>Matches!A92</f>
        <v>GROUP MS 5 / 8</v>
      </c>
      <c r="B93" s="115" t="str">
        <f>IF(A93="","",CONCATENATE(VLOOKUP(Matches!B92,'Group Check'!$B:$D,2,FALSE)," v ",VLOOKUP(Matches!D92,'Group Check'!$B:$D,2,FALSE)," in Group ",VLOOKUP(Matches!B92,'Group Check'!$B:$E,4,FALSE)))</f>
        <v>Johnny Ng (Macao China ) v Mike McNorton (Canada ) in Group MS 5</v>
      </c>
      <c r="C93" s="115" t="str">
        <f t="shared" si="8"/>
        <v/>
      </c>
      <c r="D93" s="118" t="str">
        <f t="shared" si="10"/>
        <v>Monday 22nd April 2024</v>
      </c>
      <c r="E93" s="119" t="str">
        <f t="shared" si="9"/>
        <v>Session  - 3.15pm - 4:45pm</v>
      </c>
      <c r="F93" s="116">
        <f t="shared" si="11"/>
        <v>6</v>
      </c>
      <c r="G93" s="126">
        <f>IF($A93="","",SUM(COUNTIF('Names Schedule'!$C$7:$H$7,$B93),COUNTIF('Names Schedule'!$C$8:$H$8,$B93),COUNTIF('Names Schedule'!$C$10:$H$10,$B93),COUNTIF('Names Schedule'!$C$11:$H$11,$B93),COUNTIF('Names Schedule'!$C$12:$H$12,$B93),COUNTIF('Names Schedule'!$C$14:$H$14,$B93),COUNTIF('Names Schedule'!$C$15:$H$15,$B93)))</f>
        <v>0</v>
      </c>
      <c r="H93" s="126">
        <f>IF($A93="","",SUM(COUNTIF('Names Schedule'!$C$20:$H$20,$B93),COUNTIF('Names Schedule'!$C$21:$H$21,$B93),COUNTIF('Names Schedule'!$C$23:$H$23,$B93),COUNTIF('Names Schedule'!$C$24:$H$24,$B93),COUNTIF('Names Schedule'!$C$25:$H$25,$B93),COUNTIF('Names Schedule'!$C$27:$H$27,$B93),COUNTIF('Names Schedule'!$C$28:$H$28,$B93)))</f>
        <v>1</v>
      </c>
      <c r="I93" s="126">
        <f>IF($A93="","",SUM(COUNTIF('Names Schedule'!$C$33:$H$33,$B93),COUNTIF('Names Schedule'!$C$34:$H$34,$B93),COUNTIF('Names Schedule'!$C$36:$H$36,$B93),COUNTIF('Names Schedule'!$C$37:$H$37,$B93),COUNTIF('Names Schedule'!$C$38:$H$38,$B93),COUNTIF('Names Schedule'!$C$40:$H$40,$B93),COUNTIF('Names Schedule'!$C$41:$H$41,$B93)))</f>
        <v>0</v>
      </c>
      <c r="J93" s="126">
        <f>IF($A93="","",SUM(COUNTIF('Names Schedule'!$C$46:$H$46,$B93),COUNTIF('Names Schedule'!$C$47:$H$47,$B93),COUNTIF('Names Schedule'!$C$49:$H$49,$B93),COUNTIF('Names Schedule'!$C$50:$H$50,$B93),COUNTIF('Names Schedule'!$C$51:$H$51,$B93),COUNTIF('Names Schedule'!$C$53:$H$53,$B93),COUNTIF('Names Schedule'!$C$54:$H$54,$B93)))</f>
        <v>0</v>
      </c>
      <c r="K93" s="126">
        <f>IF($A93="","",SUM(COUNTIF('Names Schedule'!$C$59:$H$59,$B93),COUNTIF('Names Schedule'!$C$60:$H$60,$B93),COUNTIF('Names Schedule'!$C$62:$H$62,$B93),COUNTIF('Names Schedule'!$C$63:$H$63,$B93),COUNTIF('Names Schedule'!$C$64:$H$64,$B93),COUNTIF('Names Schedule'!$C$66:$H$66,$B93),COUNTIF('Names Schedule'!$C$67:$H$67,$B93)))</f>
        <v>0</v>
      </c>
      <c r="L93" s="126">
        <f>IF($A93="","",SUM(COUNTIF('Names Schedule'!$C$72:$H$72,$B93),COUNTIF('Names Schedule'!$C$73:$H$73,$B93),COUNTIF('Names Schedule'!$C$75:$H$75,$B93),COUNTIF('Names Schedule'!$C$76:$H$76,$B93),COUNTIF('Names Schedule'!$C$77:$H$77,$B93),COUNTIF('Names Schedule'!$C$79:$H$79,$B93),COUNTIF('Names Schedule'!$C$80:$H$80,$B93)))</f>
        <v>0</v>
      </c>
      <c r="M93" s="124">
        <f>IF($A93="","",COUNTIF('Names Schedule'!$7:$7,$B93))</f>
        <v>0</v>
      </c>
      <c r="N93" s="125">
        <f>IF($A93="","",COUNTIF('Names Schedule'!$8:$8,$B93))</f>
        <v>0</v>
      </c>
      <c r="O93" s="125">
        <f>IF($A93="","",COUNTIF('Names Schedule'!$10:$10,$B93))</f>
        <v>0</v>
      </c>
      <c r="P93" s="125">
        <f>IF($A93="","",COUNTIF('Names Schedule'!$11:$11,$B93))</f>
        <v>0</v>
      </c>
      <c r="Q93" s="125">
        <f>IF($A93="","",COUNTIF('Names Schedule'!$12:$12,$B93))</f>
        <v>0</v>
      </c>
      <c r="R93" s="125">
        <f>IF($A93="","",COUNTIF('Names Schedule'!$14:$14,$B93))</f>
        <v>0</v>
      </c>
      <c r="S93" s="125">
        <f>IF($A93="","",COUNTIF('Names Schedule'!$15:$15,$B93))</f>
        <v>0</v>
      </c>
      <c r="T93" s="124">
        <f>IF($A93="","",COUNTIF('Names Schedule'!$20:$20,$B93))</f>
        <v>0</v>
      </c>
      <c r="U93" s="125">
        <f>IF($A93="","",COUNTIF('Names Schedule'!$21:$21,$B93))</f>
        <v>0</v>
      </c>
      <c r="V93" s="125">
        <f>IF($A93="","",COUNTIF('Names Schedule'!$23:$23,$B93))</f>
        <v>0</v>
      </c>
      <c r="W93" s="125">
        <f>IF($A93="","",COUNTIF('Names Schedule'!$24:$24,$B93))</f>
        <v>0</v>
      </c>
      <c r="X93" s="125">
        <f>IF($A93="","",COUNTIF('Names Schedule'!$25:$25,$B93))</f>
        <v>1</v>
      </c>
      <c r="Y93" s="125">
        <f>IF($A93="","",COUNTIF('Names Schedule'!$27:$27,$B93))</f>
        <v>0</v>
      </c>
      <c r="Z93" s="125">
        <f>IF($A93="","",COUNTIF('Names Schedule'!$28:$28,$B93))</f>
        <v>0</v>
      </c>
      <c r="AA93" s="124">
        <f>IF($A93="","",COUNTIF('Names Schedule'!$33:$33,$B93))</f>
        <v>0</v>
      </c>
      <c r="AB93" s="125">
        <f>IF($A93="","",COUNTIF('Names Schedule'!$34:$34,$B93))</f>
        <v>0</v>
      </c>
      <c r="AC93" s="125">
        <f>IF($A93="","",COUNTIF('Names Schedule'!$36:$36,$B93))</f>
        <v>0</v>
      </c>
      <c r="AD93" s="125">
        <f>IF($A93="","",COUNTIF('Names Schedule'!$37:$37,$B93))</f>
        <v>0</v>
      </c>
      <c r="AE93" s="125">
        <f>IF($A93="","",COUNTIF('Names Schedule'!$38:$38,$B93))</f>
        <v>0</v>
      </c>
      <c r="AF93" s="125">
        <f>IF($A93="","",COUNTIF('Names Schedule'!$40:$40,$B93))</f>
        <v>0</v>
      </c>
      <c r="AG93" s="125">
        <f>IF($A93="","",COUNTIF('Names Schedule'!$41:$41,$B93))</f>
        <v>0</v>
      </c>
      <c r="AH93" s="124">
        <f>IF($A93="","",COUNTIF('Names Schedule'!$46:$46,$B93))</f>
        <v>0</v>
      </c>
      <c r="AI93" s="125">
        <f>IF($A93="","",COUNTIF('Names Schedule'!$47:$47,$B93))</f>
        <v>0</v>
      </c>
      <c r="AJ93" s="125">
        <f>IF($A93="","",COUNTIF('Names Schedule'!$49:$49,$B93))</f>
        <v>0</v>
      </c>
      <c r="AK93" s="125">
        <f>IF($A93="","",COUNTIF('Names Schedule'!$50:$50,$B93))</f>
        <v>0</v>
      </c>
      <c r="AL93" s="125">
        <f>IF($A93="","",COUNTIF('Names Schedule'!$51:$51,$B93))</f>
        <v>0</v>
      </c>
      <c r="AM93" s="125">
        <f>IF($A93="","",COUNTIF('Names Schedule'!$53:$53,$B93))</f>
        <v>0</v>
      </c>
      <c r="AN93" s="125">
        <f>IF($A93="","",COUNTIF('Names Schedule'!$54:$54,$B93))</f>
        <v>0</v>
      </c>
      <c r="AO93" s="124">
        <f>IF($A93="","",COUNTIF('Names Schedule'!$59:$59,$B93))</f>
        <v>0</v>
      </c>
      <c r="AP93" s="125">
        <f>IF($A93="","",COUNTIF('Names Schedule'!$60:$60,$B93))</f>
        <v>0</v>
      </c>
      <c r="AQ93" s="125">
        <f>IF($A93="","",COUNTIF('Names Schedule'!$62:$62,$B93))</f>
        <v>0</v>
      </c>
      <c r="AR93" s="125">
        <f>IF($A93="","",COUNTIF('Names Schedule'!$63:$63,$B93))</f>
        <v>0</v>
      </c>
      <c r="AS93" s="125">
        <f>IF($A93="","",COUNTIF('Names Schedule'!$64:$64,$B93))</f>
        <v>0</v>
      </c>
      <c r="AT93" s="125">
        <f>IF($A93="","",COUNTIF('Names Schedule'!$66:$66,$B93))</f>
        <v>0</v>
      </c>
      <c r="AU93" s="125">
        <f>IF($A93="","",COUNTIF('Names Schedule'!$67:$67,$B93))</f>
        <v>0</v>
      </c>
      <c r="AV93" s="124">
        <f>IF($A93="","",COUNTIF('Names Schedule'!$72:$72,$B93))</f>
        <v>0</v>
      </c>
      <c r="AW93" s="125">
        <f>IF($A93="","",COUNTIF('Names Schedule'!$73:$73,$B93))</f>
        <v>0</v>
      </c>
      <c r="AX93" s="125">
        <f>IF($A93="","",COUNTIF('Names Schedule'!$75:$75,$B93))</f>
        <v>0</v>
      </c>
      <c r="AY93" s="125">
        <f>IF($A93="","",COUNTIF('Names Schedule'!$76:$76,$B93))</f>
        <v>0</v>
      </c>
      <c r="AZ93" s="125">
        <f>IF($A93="","",COUNTIF('Names Schedule'!$77:$77,$B93))</f>
        <v>0</v>
      </c>
      <c r="BA93" s="125">
        <f>IF($A93="","",COUNTIF('Names Schedule'!$79:$79,$B93))</f>
        <v>0</v>
      </c>
      <c r="BB93" s="125">
        <f>IF($A93="","",COUNTIF('Names Schedule'!$80:$80,$B93))</f>
        <v>0</v>
      </c>
      <c r="BC93" s="115">
        <f t="shared" si="12"/>
        <v>12</v>
      </c>
      <c r="BD93" s="115">
        <f t="shared" si="13"/>
        <v>5</v>
      </c>
      <c r="BE93" s="119" t="str">
        <f t="shared" si="14"/>
        <v>Session  - 3.15pm - 4:45pm</v>
      </c>
      <c r="BF93" s="126">
        <f>IF($A93="","",COUNTIF('Names Schedule'!C$7:C$117,$B93))</f>
        <v>0</v>
      </c>
      <c r="BG93" s="126">
        <f>IF($A93="","",COUNTIF('Names Schedule'!D$7:D$117,$B93))</f>
        <v>0</v>
      </c>
      <c r="BH93" s="126">
        <f>IF($A93="","",COUNTIF('Names Schedule'!E$7:E$117,$B93))</f>
        <v>0</v>
      </c>
      <c r="BI93" s="126">
        <f>IF($A93="","",COUNTIF('Names Schedule'!F$7:F$117,$B93))</f>
        <v>0</v>
      </c>
      <c r="BJ93" s="126">
        <f>IF($A93="","",COUNTIF('Names Schedule'!G$7:G$117,$B93))</f>
        <v>0</v>
      </c>
      <c r="BK93" s="126">
        <f>IF($A93="","",COUNTIF('Names Schedule'!H$7:H$117,$B93))</f>
        <v>1</v>
      </c>
      <c r="BL93" s="133">
        <f t="shared" si="15"/>
        <v>6</v>
      </c>
    </row>
    <row r="94" spans="1:64" ht="12" customHeight="1">
      <c r="A94" s="115" t="str">
        <f>Matches!A93</f>
        <v>GROUP MS 5 / 9</v>
      </c>
      <c r="B94" s="115" t="str">
        <f>IF(A94="","",CONCATENATE(VLOOKUP(Matches!B93,'Group Check'!$B:$D,2,FALSE)," v ",VLOOKUP(Matches!D93,'Group Check'!$B:$D,2,FALSE)," in Group ",VLOOKUP(Matches!B93,'Group Check'!$B:$E,4,FALSE)))</f>
        <v>Michael Gabobewe (Botswana) v Johnny Ng (Macao China ) in Group MS 5</v>
      </c>
      <c r="C94" s="115" t="str">
        <f t="shared" si="8"/>
        <v/>
      </c>
      <c r="D94" s="118" t="str">
        <f t="shared" si="10"/>
        <v>Wednesday 24th April 2024</v>
      </c>
      <c r="E94" s="119" t="str">
        <f t="shared" si="9"/>
        <v>Session 4 - 1:45pm- 3.15pm</v>
      </c>
      <c r="F94" s="116">
        <f t="shared" si="11"/>
        <v>3</v>
      </c>
      <c r="G94" s="126">
        <f>IF($A94="","",SUM(COUNTIF('Names Schedule'!$C$7:$H$7,$B94),COUNTIF('Names Schedule'!$C$8:$H$8,$B94),COUNTIF('Names Schedule'!$C$10:$H$10,$B94),COUNTIF('Names Schedule'!$C$11:$H$11,$B94),COUNTIF('Names Schedule'!$C$12:$H$12,$B94),COUNTIF('Names Schedule'!$C$14:$H$14,$B94),COUNTIF('Names Schedule'!$C$15:$H$15,$B94)))</f>
        <v>0</v>
      </c>
      <c r="H94" s="126">
        <f>IF($A94="","",SUM(COUNTIF('Names Schedule'!$C$20:$H$20,$B94),COUNTIF('Names Schedule'!$C$21:$H$21,$B94),COUNTIF('Names Schedule'!$C$23:$H$23,$B94),COUNTIF('Names Schedule'!$C$24:$H$24,$B94),COUNTIF('Names Schedule'!$C$25:$H$25,$B94),COUNTIF('Names Schedule'!$C$27:$H$27,$B94),COUNTIF('Names Schedule'!$C$28:$H$28,$B94)))</f>
        <v>0</v>
      </c>
      <c r="I94" s="126">
        <f>IF($A94="","",SUM(COUNTIF('Names Schedule'!$C$33:$H$33,$B94),COUNTIF('Names Schedule'!$C$34:$H$34,$B94),COUNTIF('Names Schedule'!$C$36:$H$36,$B94),COUNTIF('Names Schedule'!$C$37:$H$37,$B94),COUNTIF('Names Schedule'!$C$38:$H$38,$B94),COUNTIF('Names Schedule'!$C$40:$H$40,$B94),COUNTIF('Names Schedule'!$C$41:$H$41,$B94)))</f>
        <v>0</v>
      </c>
      <c r="J94" s="126">
        <f>IF($A94="","",SUM(COUNTIF('Names Schedule'!$C$46:$H$46,$B94),COUNTIF('Names Schedule'!$C$47:$H$47,$B94),COUNTIF('Names Schedule'!$C$49:$H$49,$B94),COUNTIF('Names Schedule'!$C$50:$H$50,$B94),COUNTIF('Names Schedule'!$C$51:$H$51,$B94),COUNTIF('Names Schedule'!$C$53:$H$53,$B94),COUNTIF('Names Schedule'!$C$54:$H$54,$B94)))</f>
        <v>1</v>
      </c>
      <c r="K94" s="126">
        <f>IF($A94="","",SUM(COUNTIF('Names Schedule'!$C$59:$H$59,$B94),COUNTIF('Names Schedule'!$C$60:$H$60,$B94),COUNTIF('Names Schedule'!$C$62:$H$62,$B94),COUNTIF('Names Schedule'!$C$63:$H$63,$B94),COUNTIF('Names Schedule'!$C$64:$H$64,$B94),COUNTIF('Names Schedule'!$C$66:$H$66,$B94),COUNTIF('Names Schedule'!$C$67:$H$67,$B94)))</f>
        <v>0</v>
      </c>
      <c r="L94" s="126">
        <f>IF($A94="","",SUM(COUNTIF('Names Schedule'!$C$72:$H$72,$B94),COUNTIF('Names Schedule'!$C$73:$H$73,$B94),COUNTIF('Names Schedule'!$C$75:$H$75,$B94),COUNTIF('Names Schedule'!$C$76:$H$76,$B94),COUNTIF('Names Schedule'!$C$77:$H$77,$B94),COUNTIF('Names Schedule'!$C$79:$H$79,$B94),COUNTIF('Names Schedule'!$C$80:$H$80,$B94)))</f>
        <v>0</v>
      </c>
      <c r="M94" s="124">
        <f>IF($A94="","",COUNTIF('Names Schedule'!$7:$7,$B94))</f>
        <v>0</v>
      </c>
      <c r="N94" s="125">
        <f>IF($A94="","",COUNTIF('Names Schedule'!$8:$8,$B94))</f>
        <v>0</v>
      </c>
      <c r="O94" s="125">
        <f>IF($A94="","",COUNTIF('Names Schedule'!$10:$10,$B94))</f>
        <v>0</v>
      </c>
      <c r="P94" s="125">
        <f>IF($A94="","",COUNTIF('Names Schedule'!$11:$11,$B94))</f>
        <v>0</v>
      </c>
      <c r="Q94" s="125">
        <f>IF($A94="","",COUNTIF('Names Schedule'!$12:$12,$B94))</f>
        <v>0</v>
      </c>
      <c r="R94" s="125">
        <f>IF($A94="","",COUNTIF('Names Schedule'!$14:$14,$B94))</f>
        <v>0</v>
      </c>
      <c r="S94" s="125">
        <f>IF($A94="","",COUNTIF('Names Schedule'!$15:$15,$B94))</f>
        <v>0</v>
      </c>
      <c r="T94" s="124">
        <f>IF($A94="","",COUNTIF('Names Schedule'!$20:$20,$B94))</f>
        <v>0</v>
      </c>
      <c r="U94" s="125">
        <f>IF($A94="","",COUNTIF('Names Schedule'!$21:$21,$B94))</f>
        <v>0</v>
      </c>
      <c r="V94" s="125">
        <f>IF($A94="","",COUNTIF('Names Schedule'!$23:$23,$B94))</f>
        <v>0</v>
      </c>
      <c r="W94" s="125">
        <f>IF($A94="","",COUNTIF('Names Schedule'!$24:$24,$B94))</f>
        <v>0</v>
      </c>
      <c r="X94" s="125">
        <f>IF($A94="","",COUNTIF('Names Schedule'!$25:$25,$B94))</f>
        <v>0</v>
      </c>
      <c r="Y94" s="125">
        <f>IF($A94="","",COUNTIF('Names Schedule'!$27:$27,$B94))</f>
        <v>0</v>
      </c>
      <c r="Z94" s="125">
        <f>IF($A94="","",COUNTIF('Names Schedule'!$28:$28,$B94))</f>
        <v>0</v>
      </c>
      <c r="AA94" s="124">
        <f>IF($A94="","",COUNTIF('Names Schedule'!$33:$33,$B94))</f>
        <v>0</v>
      </c>
      <c r="AB94" s="125">
        <f>IF($A94="","",COUNTIF('Names Schedule'!$34:$34,$B94))</f>
        <v>0</v>
      </c>
      <c r="AC94" s="125">
        <f>IF($A94="","",COUNTIF('Names Schedule'!$36:$36,$B94))</f>
        <v>0</v>
      </c>
      <c r="AD94" s="125">
        <f>IF($A94="","",COUNTIF('Names Schedule'!$37:$37,$B94))</f>
        <v>0</v>
      </c>
      <c r="AE94" s="125">
        <f>IF($A94="","",COUNTIF('Names Schedule'!$38:$38,$B94))</f>
        <v>0</v>
      </c>
      <c r="AF94" s="125">
        <f>IF($A94="","",COUNTIF('Names Schedule'!$40:$40,$B94))</f>
        <v>0</v>
      </c>
      <c r="AG94" s="125">
        <f>IF($A94="","",COUNTIF('Names Schedule'!$41:$41,$B94))</f>
        <v>0</v>
      </c>
      <c r="AH94" s="124">
        <f>IF($A94="","",COUNTIF('Names Schedule'!$46:$46,$B94))</f>
        <v>0</v>
      </c>
      <c r="AI94" s="125">
        <f>IF($A94="","",COUNTIF('Names Schedule'!$47:$47,$B94))</f>
        <v>0</v>
      </c>
      <c r="AJ94" s="125">
        <f>IF($A94="","",COUNTIF('Names Schedule'!$49:$49,$B94))</f>
        <v>0</v>
      </c>
      <c r="AK94" s="125">
        <f>IF($A94="","",COUNTIF('Names Schedule'!$50:$50,$B94))</f>
        <v>1</v>
      </c>
      <c r="AL94" s="125">
        <f>IF($A94="","",COUNTIF('Names Schedule'!$51:$51,$B94))</f>
        <v>0</v>
      </c>
      <c r="AM94" s="125">
        <f>IF($A94="","",COUNTIF('Names Schedule'!$53:$53,$B94))</f>
        <v>0</v>
      </c>
      <c r="AN94" s="125">
        <f>IF($A94="","",COUNTIF('Names Schedule'!$54:$54,$B94))</f>
        <v>0</v>
      </c>
      <c r="AO94" s="124">
        <f>IF($A94="","",COUNTIF('Names Schedule'!$59:$59,$B94))</f>
        <v>0</v>
      </c>
      <c r="AP94" s="125">
        <f>IF($A94="","",COUNTIF('Names Schedule'!$60:$60,$B94))</f>
        <v>0</v>
      </c>
      <c r="AQ94" s="125">
        <f>IF($A94="","",COUNTIF('Names Schedule'!$62:$62,$B94))</f>
        <v>0</v>
      </c>
      <c r="AR94" s="125">
        <f>IF($A94="","",COUNTIF('Names Schedule'!$63:$63,$B94))</f>
        <v>0</v>
      </c>
      <c r="AS94" s="125">
        <f>IF($A94="","",COUNTIF('Names Schedule'!$64:$64,$B94))</f>
        <v>0</v>
      </c>
      <c r="AT94" s="125">
        <f>IF($A94="","",COUNTIF('Names Schedule'!$66:$66,$B94))</f>
        <v>0</v>
      </c>
      <c r="AU94" s="125">
        <f>IF($A94="","",COUNTIF('Names Schedule'!$67:$67,$B94))</f>
        <v>0</v>
      </c>
      <c r="AV94" s="124">
        <f>IF($A94="","",COUNTIF('Names Schedule'!$72:$72,$B94))</f>
        <v>0</v>
      </c>
      <c r="AW94" s="125">
        <f>IF($A94="","",COUNTIF('Names Schedule'!$73:$73,$B94))</f>
        <v>0</v>
      </c>
      <c r="AX94" s="125">
        <f>IF($A94="","",COUNTIF('Names Schedule'!$75:$75,$B94))</f>
        <v>0</v>
      </c>
      <c r="AY94" s="125">
        <f>IF($A94="","",COUNTIF('Names Schedule'!$76:$76,$B94))</f>
        <v>0</v>
      </c>
      <c r="AZ94" s="125">
        <f>IF($A94="","",COUNTIF('Names Schedule'!$77:$77,$B94))</f>
        <v>0</v>
      </c>
      <c r="BA94" s="125">
        <f>IF($A94="","",COUNTIF('Names Schedule'!$79:$79,$B94))</f>
        <v>0</v>
      </c>
      <c r="BB94" s="125">
        <f>IF($A94="","",COUNTIF('Names Schedule'!$80:$80,$B94))</f>
        <v>0</v>
      </c>
      <c r="BC94" s="115">
        <f t="shared" si="12"/>
        <v>25</v>
      </c>
      <c r="BD94" s="115">
        <f t="shared" si="13"/>
        <v>4</v>
      </c>
      <c r="BE94" s="119" t="str">
        <f t="shared" si="14"/>
        <v>Session 4 - 1:45pm- 3.15pm</v>
      </c>
      <c r="BF94" s="126">
        <f>IF($A94="","",COUNTIF('Names Schedule'!C$7:C$117,$B94))</f>
        <v>0</v>
      </c>
      <c r="BG94" s="126">
        <f>IF($A94="","",COUNTIF('Names Schedule'!D$7:D$117,$B94))</f>
        <v>0</v>
      </c>
      <c r="BH94" s="126">
        <f>IF($A94="","",COUNTIF('Names Schedule'!E$7:E$117,$B94))</f>
        <v>1</v>
      </c>
      <c r="BI94" s="126">
        <f>IF($A94="","",COUNTIF('Names Schedule'!F$7:F$117,$B94))</f>
        <v>0</v>
      </c>
      <c r="BJ94" s="126">
        <f>IF($A94="","",COUNTIF('Names Schedule'!G$7:G$117,$B94))</f>
        <v>0</v>
      </c>
      <c r="BK94" s="126">
        <f>IF($A94="","",COUNTIF('Names Schedule'!H$7:H$117,$B94))</f>
        <v>0</v>
      </c>
      <c r="BL94" s="133">
        <f t="shared" si="15"/>
        <v>3</v>
      </c>
    </row>
    <row r="95" spans="1:64" ht="12" customHeight="1">
      <c r="A95" s="115" t="str">
        <f>Matches!A94</f>
        <v/>
      </c>
      <c r="B95" s="115" t="str">
        <f>IF(A95="","",CONCATENATE(VLOOKUP(Matches!B94,'Group Check'!$B:$D,2,FALSE)," v ",VLOOKUP(Matches!D94,'Group Check'!$B:$D,2,FALSE)," in Group ",VLOOKUP(Matches!B94,'Group Check'!$B:$E,4,FALSE)))</f>
        <v/>
      </c>
      <c r="C95" s="115" t="str">
        <f t="shared" si="8"/>
        <v/>
      </c>
      <c r="D95" s="118" t="str">
        <f t="shared" si="10"/>
        <v/>
      </c>
      <c r="E95" s="119" t="str">
        <f t="shared" si="9"/>
        <v/>
      </c>
      <c r="F95" s="116" t="str">
        <f t="shared" si="11"/>
        <v/>
      </c>
      <c r="G95" s="126" t="str">
        <f>IF($A95="","",SUM(COUNTIF('Names Schedule'!$C$7:$H$7,$B95),COUNTIF('Names Schedule'!$C$8:$H$8,$B95),COUNTIF('Names Schedule'!$C$10:$H$10,$B95),COUNTIF('Names Schedule'!$C$11:$H$11,$B95),COUNTIF('Names Schedule'!$C$12:$H$12,$B95),COUNTIF('Names Schedule'!$C$14:$H$14,$B95),COUNTIF('Names Schedule'!$C$15:$H$15,$B95)))</f>
        <v/>
      </c>
      <c r="H95" s="126" t="str">
        <f>IF($A95="","",SUM(COUNTIF('Names Schedule'!$C$20:$H$20,$B95),COUNTIF('Names Schedule'!$C$21:$H$21,$B95),COUNTIF('Names Schedule'!$C$23:$H$23,$B95),COUNTIF('Names Schedule'!$C$24:$H$24,$B95),COUNTIF('Names Schedule'!$C$25:$H$25,$B95),COUNTIF('Names Schedule'!$C$27:$H$27,$B95),COUNTIF('Names Schedule'!$C$28:$H$28,$B95)))</f>
        <v/>
      </c>
      <c r="I95" s="126" t="str">
        <f>IF($A95="","",SUM(COUNTIF('Names Schedule'!$C$33:$H$33,$B95),COUNTIF('Names Schedule'!$C$34:$H$34,$B95),COUNTIF('Names Schedule'!$C$36:$H$36,$B95),COUNTIF('Names Schedule'!$C$37:$H$37,$B95),COUNTIF('Names Schedule'!$C$38:$H$38,$B95),COUNTIF('Names Schedule'!$C$40:$H$40,$B95),COUNTIF('Names Schedule'!$C$41:$H$41,$B95)))</f>
        <v/>
      </c>
      <c r="J95" s="126" t="str">
        <f>IF($A95="","",SUM(COUNTIF('Names Schedule'!$C$46:$H$46,$B95),COUNTIF('Names Schedule'!$C$47:$H$47,$B95),COUNTIF('Names Schedule'!$C$49:$H$49,$B95),COUNTIF('Names Schedule'!$C$50:$H$50,$B95),COUNTIF('Names Schedule'!$C$51:$H$51,$B95),COUNTIF('Names Schedule'!$C$53:$H$53,$B95),COUNTIF('Names Schedule'!$C$54:$H$54,$B95)))</f>
        <v/>
      </c>
      <c r="K95" s="126" t="str">
        <f>IF($A95="","",SUM(COUNTIF('Names Schedule'!$C$59:$H$59,$B95),COUNTIF('Names Schedule'!$C$60:$H$60,$B95),COUNTIF('Names Schedule'!$C$62:$H$62,$B95),COUNTIF('Names Schedule'!$C$63:$H$63,$B95),COUNTIF('Names Schedule'!$C$64:$H$64,$B95),COUNTIF('Names Schedule'!$C$66:$H$66,$B95),COUNTIF('Names Schedule'!$C$67:$H$67,$B95)))</f>
        <v/>
      </c>
      <c r="L95" s="126" t="str">
        <f>IF($A95="","",SUM(COUNTIF('Names Schedule'!$C$72:$H$72,$B95),COUNTIF('Names Schedule'!$C$73:$H$73,$B95),COUNTIF('Names Schedule'!$C$75:$H$75,$B95),COUNTIF('Names Schedule'!$C$76:$H$76,$B95),COUNTIF('Names Schedule'!$C$77:$H$77,$B95),COUNTIF('Names Schedule'!$C$79:$H$79,$B95),COUNTIF('Names Schedule'!$C$80:$H$80,$B95)))</f>
        <v/>
      </c>
      <c r="M95" s="124" t="str">
        <f>IF($A95="","",COUNTIF('Names Schedule'!$7:$7,$B95))</f>
        <v/>
      </c>
      <c r="N95" s="125" t="str">
        <f>IF($A95="","",COUNTIF('Names Schedule'!$8:$8,$B95))</f>
        <v/>
      </c>
      <c r="O95" s="125" t="str">
        <f>IF($A95="","",COUNTIF('Names Schedule'!$10:$10,$B95))</f>
        <v/>
      </c>
      <c r="P95" s="125" t="str">
        <f>IF($A95="","",COUNTIF('Names Schedule'!$11:$11,$B95))</f>
        <v/>
      </c>
      <c r="Q95" s="125" t="str">
        <f>IF($A95="","",COUNTIF('Names Schedule'!$12:$12,$B95))</f>
        <v/>
      </c>
      <c r="R95" s="125" t="str">
        <f>IF($A95="","",COUNTIF('Names Schedule'!$14:$14,$B95))</f>
        <v/>
      </c>
      <c r="S95" s="125" t="str">
        <f>IF($A95="","",COUNTIF('Names Schedule'!$15:$15,$B95))</f>
        <v/>
      </c>
      <c r="T95" s="124" t="str">
        <f>IF($A95="","",COUNTIF('Names Schedule'!$20:$20,$B95))</f>
        <v/>
      </c>
      <c r="U95" s="125" t="str">
        <f>IF($A95="","",COUNTIF('Names Schedule'!$21:$21,$B95))</f>
        <v/>
      </c>
      <c r="V95" s="125" t="str">
        <f>IF($A95="","",COUNTIF('Names Schedule'!$23:$23,$B95))</f>
        <v/>
      </c>
      <c r="W95" s="125" t="str">
        <f>IF($A95="","",COUNTIF('Names Schedule'!$24:$24,$B95))</f>
        <v/>
      </c>
      <c r="X95" s="125" t="str">
        <f>IF($A95="","",COUNTIF('Names Schedule'!$25:$25,$B95))</f>
        <v/>
      </c>
      <c r="Y95" s="125" t="str">
        <f>IF($A95="","",COUNTIF('Names Schedule'!$27:$27,$B95))</f>
        <v/>
      </c>
      <c r="Z95" s="125" t="str">
        <f>IF($A95="","",COUNTIF('Names Schedule'!$28:$28,$B95))</f>
        <v/>
      </c>
      <c r="AA95" s="124" t="str">
        <f>IF($A95="","",COUNTIF('Names Schedule'!$33:$33,$B95))</f>
        <v/>
      </c>
      <c r="AB95" s="125" t="str">
        <f>IF($A95="","",COUNTIF('Names Schedule'!$34:$34,$B95))</f>
        <v/>
      </c>
      <c r="AC95" s="125" t="str">
        <f>IF($A95="","",COUNTIF('Names Schedule'!$36:$36,$B95))</f>
        <v/>
      </c>
      <c r="AD95" s="125" t="str">
        <f>IF($A95="","",COUNTIF('Names Schedule'!$37:$37,$B95))</f>
        <v/>
      </c>
      <c r="AE95" s="125" t="str">
        <f>IF($A95="","",COUNTIF('Names Schedule'!$38:$38,$B95))</f>
        <v/>
      </c>
      <c r="AF95" s="125" t="str">
        <f>IF($A95="","",COUNTIF('Names Schedule'!$40:$40,$B95))</f>
        <v/>
      </c>
      <c r="AG95" s="125" t="str">
        <f>IF($A95="","",COUNTIF('Names Schedule'!$41:$41,$B95))</f>
        <v/>
      </c>
      <c r="AH95" s="124" t="str">
        <f>IF($A95="","",COUNTIF('Names Schedule'!$46:$46,$B95))</f>
        <v/>
      </c>
      <c r="AI95" s="125" t="str">
        <f>IF($A95="","",COUNTIF('Names Schedule'!$47:$47,$B95))</f>
        <v/>
      </c>
      <c r="AJ95" s="125" t="str">
        <f>IF($A95="","",COUNTIF('Names Schedule'!$49:$49,$B95))</f>
        <v/>
      </c>
      <c r="AK95" s="125" t="str">
        <f>IF($A95="","",COUNTIF('Names Schedule'!$50:$50,$B95))</f>
        <v/>
      </c>
      <c r="AL95" s="125" t="str">
        <f>IF($A95="","",COUNTIF('Names Schedule'!$51:$51,$B95))</f>
        <v/>
      </c>
      <c r="AM95" s="125" t="str">
        <f>IF($A95="","",COUNTIF('Names Schedule'!$53:$53,$B95))</f>
        <v/>
      </c>
      <c r="AN95" s="125" t="str">
        <f>IF($A95="","",COUNTIF('Names Schedule'!$54:$54,$B95))</f>
        <v/>
      </c>
      <c r="AO95" s="124" t="str">
        <f>IF($A95="","",COUNTIF('Names Schedule'!$59:$59,$B95))</f>
        <v/>
      </c>
      <c r="AP95" s="125" t="str">
        <f>IF($A95="","",COUNTIF('Names Schedule'!$60:$60,$B95))</f>
        <v/>
      </c>
      <c r="AQ95" s="125" t="str">
        <f>IF($A95="","",COUNTIF('Names Schedule'!$62:$62,$B95))</f>
        <v/>
      </c>
      <c r="AR95" s="125" t="str">
        <f>IF($A95="","",COUNTIF('Names Schedule'!$63:$63,$B95))</f>
        <v/>
      </c>
      <c r="AS95" s="125" t="str">
        <f>IF($A95="","",COUNTIF('Names Schedule'!$64:$64,$B95))</f>
        <v/>
      </c>
      <c r="AT95" s="125" t="str">
        <f>IF($A95="","",COUNTIF('Names Schedule'!$66:$66,$B95))</f>
        <v/>
      </c>
      <c r="AU95" s="125" t="str">
        <f>IF($A95="","",COUNTIF('Names Schedule'!$67:$67,$B95))</f>
        <v/>
      </c>
      <c r="AV95" s="124" t="str">
        <f>IF($A95="","",COUNTIF('Names Schedule'!$72:$72,$B95))</f>
        <v/>
      </c>
      <c r="AW95" s="125" t="str">
        <f>IF($A95="","",COUNTIF('Names Schedule'!$73:$73,$B95))</f>
        <v/>
      </c>
      <c r="AX95" s="125" t="str">
        <f>IF($A95="","",COUNTIF('Names Schedule'!$75:$75,$B95))</f>
        <v/>
      </c>
      <c r="AY95" s="125" t="str">
        <f>IF($A95="","",COUNTIF('Names Schedule'!$76:$76,$B95))</f>
        <v/>
      </c>
      <c r="AZ95" s="125" t="str">
        <f>IF($A95="","",COUNTIF('Names Schedule'!$77:$77,$B95))</f>
        <v/>
      </c>
      <c r="BA95" s="125" t="str">
        <f>IF($A95="","",COUNTIF('Names Schedule'!$79:$79,$B95))</f>
        <v/>
      </c>
      <c r="BB95" s="125" t="str">
        <f>IF($A95="","",COUNTIF('Names Schedule'!$80:$80,$B95))</f>
        <v/>
      </c>
      <c r="BC95" s="115" t="str">
        <f t="shared" si="12"/>
        <v/>
      </c>
      <c r="BD95" s="115" t="str">
        <f t="shared" si="13"/>
        <v/>
      </c>
      <c r="BE95" s="119" t="str">
        <f t="shared" si="14"/>
        <v/>
      </c>
      <c r="BF95" s="126" t="str">
        <f>IF($A95="","",COUNTIF('Names Schedule'!C$7:C$117,$B95))</f>
        <v/>
      </c>
      <c r="BG95" s="126" t="str">
        <f>IF($A95="","",COUNTIF('Names Schedule'!D$7:D$117,$B95))</f>
        <v/>
      </c>
      <c r="BH95" s="126" t="str">
        <f>IF($A95="","",COUNTIF('Names Schedule'!E$7:E$117,$B95))</f>
        <v/>
      </c>
      <c r="BI95" s="126" t="str">
        <f>IF($A95="","",COUNTIF('Names Schedule'!F$7:F$117,$B95))</f>
        <v/>
      </c>
      <c r="BJ95" s="126" t="str">
        <f>IF($A95="","",COUNTIF('Names Schedule'!G$7:G$117,$B95))</f>
        <v/>
      </c>
      <c r="BK95" s="126" t="str">
        <f>IF($A95="","",COUNTIF('Names Schedule'!H$7:H$117,$B95))</f>
        <v/>
      </c>
      <c r="BL95" s="133" t="str">
        <f t="shared" si="15"/>
        <v/>
      </c>
    </row>
    <row r="96" spans="1:64" ht="12" customHeight="1">
      <c r="A96" s="115" t="str">
        <f>Matches!A95</f>
        <v>GROUP MS 5 / 10</v>
      </c>
      <c r="B96" s="115" t="str">
        <f>IF(A96="","",CONCATENATE(VLOOKUP(Matches!B95,'Group Check'!$B:$D,2,FALSE)," v ",VLOOKUP(Matches!D95,'Group Check'!$B:$D,2,FALSE)," in Group ",VLOOKUP(Matches!B95,'Group Check'!$B:$E,4,FALSE)))</f>
        <v>Harry Goodwin (England ) v Jason Lee Evans (South Africa ) in Group MS 5</v>
      </c>
      <c r="C96" s="115" t="str">
        <f t="shared" si="8"/>
        <v/>
      </c>
      <c r="D96" s="118" t="str">
        <f t="shared" si="10"/>
        <v>Monday 22nd April 2024</v>
      </c>
      <c r="E96" s="119" t="str">
        <f t="shared" si="9"/>
        <v>Session 7 - 6.15pm - 7:45pm</v>
      </c>
      <c r="F96" s="116">
        <f t="shared" si="11"/>
        <v>3</v>
      </c>
      <c r="G96" s="126">
        <f>IF($A96="","",SUM(COUNTIF('Names Schedule'!$C$7:$H$7,$B96),COUNTIF('Names Schedule'!$C$8:$H$8,$B96),COUNTIF('Names Schedule'!$C$10:$H$10,$B96),COUNTIF('Names Schedule'!$C$11:$H$11,$B96),COUNTIF('Names Schedule'!$C$12:$H$12,$B96),COUNTIF('Names Schedule'!$C$14:$H$14,$B96),COUNTIF('Names Schedule'!$C$15:$H$15,$B96)))</f>
        <v>0</v>
      </c>
      <c r="H96" s="126">
        <f>IF($A96="","",SUM(COUNTIF('Names Schedule'!$C$20:$H$20,$B96),COUNTIF('Names Schedule'!$C$21:$H$21,$B96),COUNTIF('Names Schedule'!$C$23:$H$23,$B96),COUNTIF('Names Schedule'!$C$24:$H$24,$B96),COUNTIF('Names Schedule'!$C$25:$H$25,$B96),COUNTIF('Names Schedule'!$C$27:$H$27,$B96),COUNTIF('Names Schedule'!$C$28:$H$28,$B96)))</f>
        <v>1</v>
      </c>
      <c r="I96" s="126">
        <f>IF($A96="","",SUM(COUNTIF('Names Schedule'!$C$33:$H$33,$B96),COUNTIF('Names Schedule'!$C$34:$H$34,$B96),COUNTIF('Names Schedule'!$C$36:$H$36,$B96),COUNTIF('Names Schedule'!$C$37:$H$37,$B96),COUNTIF('Names Schedule'!$C$38:$H$38,$B96),COUNTIF('Names Schedule'!$C$40:$H$40,$B96),COUNTIF('Names Schedule'!$C$41:$H$41,$B96)))</f>
        <v>0</v>
      </c>
      <c r="J96" s="126">
        <f>IF($A96="","",SUM(COUNTIF('Names Schedule'!$C$46:$H$46,$B96),COUNTIF('Names Schedule'!$C$47:$H$47,$B96),COUNTIF('Names Schedule'!$C$49:$H$49,$B96),COUNTIF('Names Schedule'!$C$50:$H$50,$B96),COUNTIF('Names Schedule'!$C$51:$H$51,$B96),COUNTIF('Names Schedule'!$C$53:$H$53,$B96),COUNTIF('Names Schedule'!$C$54:$H$54,$B96)))</f>
        <v>0</v>
      </c>
      <c r="K96" s="126">
        <f>IF($A96="","",SUM(COUNTIF('Names Schedule'!$C$59:$H$59,$B96),COUNTIF('Names Schedule'!$C$60:$H$60,$B96),COUNTIF('Names Schedule'!$C$62:$H$62,$B96),COUNTIF('Names Schedule'!$C$63:$H$63,$B96),COUNTIF('Names Schedule'!$C$64:$H$64,$B96),COUNTIF('Names Schedule'!$C$66:$H$66,$B96),COUNTIF('Names Schedule'!$C$67:$H$67,$B96)))</f>
        <v>0</v>
      </c>
      <c r="L96" s="126">
        <f>IF($A96="","",SUM(COUNTIF('Names Schedule'!$C$72:$H$72,$B96),COUNTIF('Names Schedule'!$C$73:$H$73,$B96),COUNTIF('Names Schedule'!$C$75:$H$75,$B96),COUNTIF('Names Schedule'!$C$76:$H$76,$B96),COUNTIF('Names Schedule'!$C$77:$H$77,$B96),COUNTIF('Names Schedule'!$C$79:$H$79,$B96),COUNTIF('Names Schedule'!$C$80:$H$80,$B96)))</f>
        <v>0</v>
      </c>
      <c r="M96" s="124">
        <f>IF($A96="","",COUNTIF('Names Schedule'!$7:$7,$B96))</f>
        <v>0</v>
      </c>
      <c r="N96" s="125">
        <f>IF($A96="","",COUNTIF('Names Schedule'!$8:$8,$B96))</f>
        <v>0</v>
      </c>
      <c r="O96" s="125">
        <f>IF($A96="","",COUNTIF('Names Schedule'!$10:$10,$B96))</f>
        <v>0</v>
      </c>
      <c r="P96" s="125">
        <f>IF($A96="","",COUNTIF('Names Schedule'!$11:$11,$B96))</f>
        <v>0</v>
      </c>
      <c r="Q96" s="125">
        <f>IF($A96="","",COUNTIF('Names Schedule'!$12:$12,$B96))</f>
        <v>0</v>
      </c>
      <c r="R96" s="125">
        <f>IF($A96="","",COUNTIF('Names Schedule'!$14:$14,$B96))</f>
        <v>0</v>
      </c>
      <c r="S96" s="125">
        <f>IF($A96="","",COUNTIF('Names Schedule'!$15:$15,$B96))</f>
        <v>0</v>
      </c>
      <c r="T96" s="124">
        <f>IF($A96="","",COUNTIF('Names Schedule'!$20:$20,$B96))</f>
        <v>0</v>
      </c>
      <c r="U96" s="125">
        <f>IF($A96="","",COUNTIF('Names Schedule'!$21:$21,$B96))</f>
        <v>0</v>
      </c>
      <c r="V96" s="125">
        <f>IF($A96="","",COUNTIF('Names Schedule'!$23:$23,$B96))</f>
        <v>0</v>
      </c>
      <c r="W96" s="125">
        <f>IF($A96="","",COUNTIF('Names Schedule'!$24:$24,$B96))</f>
        <v>0</v>
      </c>
      <c r="X96" s="125">
        <f>IF($A96="","",COUNTIF('Names Schedule'!$25:$25,$B96))</f>
        <v>0</v>
      </c>
      <c r="Y96" s="125">
        <f>IF($A96="","",COUNTIF('Names Schedule'!$27:$27,$B96))</f>
        <v>0</v>
      </c>
      <c r="Z96" s="125">
        <f>IF($A96="","",COUNTIF('Names Schedule'!$28:$28,$B96))</f>
        <v>1</v>
      </c>
      <c r="AA96" s="124">
        <f>IF($A96="","",COUNTIF('Names Schedule'!$33:$33,$B96))</f>
        <v>0</v>
      </c>
      <c r="AB96" s="125">
        <f>IF($A96="","",COUNTIF('Names Schedule'!$34:$34,$B96))</f>
        <v>0</v>
      </c>
      <c r="AC96" s="125">
        <f>IF($A96="","",COUNTIF('Names Schedule'!$36:$36,$B96))</f>
        <v>0</v>
      </c>
      <c r="AD96" s="125">
        <f>IF($A96="","",COUNTIF('Names Schedule'!$37:$37,$B96))</f>
        <v>0</v>
      </c>
      <c r="AE96" s="125">
        <f>IF($A96="","",COUNTIF('Names Schedule'!$38:$38,$B96))</f>
        <v>0</v>
      </c>
      <c r="AF96" s="125">
        <f>IF($A96="","",COUNTIF('Names Schedule'!$40:$40,$B96))</f>
        <v>0</v>
      </c>
      <c r="AG96" s="125">
        <f>IF($A96="","",COUNTIF('Names Schedule'!$41:$41,$B96))</f>
        <v>0</v>
      </c>
      <c r="AH96" s="124">
        <f>IF($A96="","",COUNTIF('Names Schedule'!$46:$46,$B96))</f>
        <v>0</v>
      </c>
      <c r="AI96" s="125">
        <f>IF($A96="","",COUNTIF('Names Schedule'!$47:$47,$B96))</f>
        <v>0</v>
      </c>
      <c r="AJ96" s="125">
        <f>IF($A96="","",COUNTIF('Names Schedule'!$49:$49,$B96))</f>
        <v>0</v>
      </c>
      <c r="AK96" s="125">
        <f>IF($A96="","",COUNTIF('Names Schedule'!$50:$50,$B96))</f>
        <v>0</v>
      </c>
      <c r="AL96" s="125">
        <f>IF($A96="","",COUNTIF('Names Schedule'!$51:$51,$B96))</f>
        <v>0</v>
      </c>
      <c r="AM96" s="125">
        <f>IF($A96="","",COUNTIF('Names Schedule'!$53:$53,$B96))</f>
        <v>0</v>
      </c>
      <c r="AN96" s="125">
        <f>IF($A96="","",COUNTIF('Names Schedule'!$54:$54,$B96))</f>
        <v>0</v>
      </c>
      <c r="AO96" s="124">
        <f>IF($A96="","",COUNTIF('Names Schedule'!$59:$59,$B96))</f>
        <v>0</v>
      </c>
      <c r="AP96" s="125">
        <f>IF($A96="","",COUNTIF('Names Schedule'!$60:$60,$B96))</f>
        <v>0</v>
      </c>
      <c r="AQ96" s="125">
        <f>IF($A96="","",COUNTIF('Names Schedule'!$62:$62,$B96))</f>
        <v>0</v>
      </c>
      <c r="AR96" s="125">
        <f>IF($A96="","",COUNTIF('Names Schedule'!$63:$63,$B96))</f>
        <v>0</v>
      </c>
      <c r="AS96" s="125">
        <f>IF($A96="","",COUNTIF('Names Schedule'!$64:$64,$B96))</f>
        <v>0</v>
      </c>
      <c r="AT96" s="125">
        <f>IF($A96="","",COUNTIF('Names Schedule'!$66:$66,$B96))</f>
        <v>0</v>
      </c>
      <c r="AU96" s="125">
        <f>IF($A96="","",COUNTIF('Names Schedule'!$67:$67,$B96))</f>
        <v>0</v>
      </c>
      <c r="AV96" s="124">
        <f>IF($A96="","",COUNTIF('Names Schedule'!$72:$72,$B96))</f>
        <v>0</v>
      </c>
      <c r="AW96" s="125">
        <f>IF($A96="","",COUNTIF('Names Schedule'!$73:$73,$B96))</f>
        <v>0</v>
      </c>
      <c r="AX96" s="125">
        <f>IF($A96="","",COUNTIF('Names Schedule'!$75:$75,$B96))</f>
        <v>0</v>
      </c>
      <c r="AY96" s="125">
        <f>IF($A96="","",COUNTIF('Names Schedule'!$76:$76,$B96))</f>
        <v>0</v>
      </c>
      <c r="AZ96" s="125">
        <f>IF($A96="","",COUNTIF('Names Schedule'!$77:$77,$B96))</f>
        <v>0</v>
      </c>
      <c r="BA96" s="125">
        <f>IF($A96="","",COUNTIF('Names Schedule'!$79:$79,$B96))</f>
        <v>0</v>
      </c>
      <c r="BB96" s="125">
        <f>IF($A96="","",COUNTIF('Names Schedule'!$80:$80,$B96))</f>
        <v>0</v>
      </c>
      <c r="BC96" s="115">
        <f t="shared" si="12"/>
        <v>14</v>
      </c>
      <c r="BD96" s="115">
        <f t="shared" si="13"/>
        <v>7</v>
      </c>
      <c r="BE96" s="119" t="str">
        <f t="shared" si="14"/>
        <v>Session 7 - 6.15pm - 7:45pm</v>
      </c>
      <c r="BF96" s="126">
        <f>IF($A96="","",COUNTIF('Names Schedule'!C$7:C$117,$B96))</f>
        <v>0</v>
      </c>
      <c r="BG96" s="126">
        <f>IF($A96="","",COUNTIF('Names Schedule'!D$7:D$117,$B96))</f>
        <v>0</v>
      </c>
      <c r="BH96" s="126">
        <f>IF($A96="","",COUNTIF('Names Schedule'!E$7:E$117,$B96))</f>
        <v>1</v>
      </c>
      <c r="BI96" s="126">
        <f>IF($A96="","",COUNTIF('Names Schedule'!F$7:F$117,$B96))</f>
        <v>0</v>
      </c>
      <c r="BJ96" s="126">
        <f>IF($A96="","",COUNTIF('Names Schedule'!G$7:G$117,$B96))</f>
        <v>0</v>
      </c>
      <c r="BK96" s="126">
        <f>IF($A96="","",COUNTIF('Names Schedule'!H$7:H$117,$B96))</f>
        <v>0</v>
      </c>
      <c r="BL96" s="133">
        <f t="shared" si="15"/>
        <v>3</v>
      </c>
    </row>
    <row r="97" spans="1:64" ht="12" customHeight="1">
      <c r="A97" s="115" t="str">
        <f>Matches!A96</f>
        <v>GROUP MS 5 / 11</v>
      </c>
      <c r="B97" s="115" t="str">
        <f>IF(A97="","",CONCATENATE(VLOOKUP(Matches!B96,'Group Check'!$B:$D,2,FALSE)," v ",VLOOKUP(Matches!D96,'Group Check'!$B:$D,2,FALSE)," in Group ",VLOOKUP(Matches!B96,'Group Check'!$B:$E,4,FALSE)))</f>
        <v>Jason Lee Evans (South Africa ) v Mike McNorton (Canada ) in Group MS 5</v>
      </c>
      <c r="C97" s="115" t="str">
        <f t="shared" si="8"/>
        <v/>
      </c>
      <c r="D97" s="118" t="str">
        <f t="shared" si="10"/>
        <v>Wednesday 24th April 2024</v>
      </c>
      <c r="E97" s="119" t="str">
        <f t="shared" si="9"/>
        <v>Session  - 3.15pm - 4:45pm</v>
      </c>
      <c r="F97" s="116">
        <f t="shared" si="11"/>
        <v>3</v>
      </c>
      <c r="G97" s="126">
        <f>IF($A97="","",SUM(COUNTIF('Names Schedule'!$C$7:$H$7,$B97),COUNTIF('Names Schedule'!$C$8:$H$8,$B97),COUNTIF('Names Schedule'!$C$10:$H$10,$B97),COUNTIF('Names Schedule'!$C$11:$H$11,$B97),COUNTIF('Names Schedule'!$C$12:$H$12,$B97),COUNTIF('Names Schedule'!$C$14:$H$14,$B97),COUNTIF('Names Schedule'!$C$15:$H$15,$B97)))</f>
        <v>0</v>
      </c>
      <c r="H97" s="126">
        <f>IF($A97="","",SUM(COUNTIF('Names Schedule'!$C$20:$H$20,$B97),COUNTIF('Names Schedule'!$C$21:$H$21,$B97),COUNTIF('Names Schedule'!$C$23:$H$23,$B97),COUNTIF('Names Schedule'!$C$24:$H$24,$B97),COUNTIF('Names Schedule'!$C$25:$H$25,$B97),COUNTIF('Names Schedule'!$C$27:$H$27,$B97),COUNTIF('Names Schedule'!$C$28:$H$28,$B97)))</f>
        <v>0</v>
      </c>
      <c r="I97" s="126">
        <f>IF($A97="","",SUM(COUNTIF('Names Schedule'!$C$33:$H$33,$B97),COUNTIF('Names Schedule'!$C$34:$H$34,$B97),COUNTIF('Names Schedule'!$C$36:$H$36,$B97),COUNTIF('Names Schedule'!$C$37:$H$37,$B97),COUNTIF('Names Schedule'!$C$38:$H$38,$B97),COUNTIF('Names Schedule'!$C$40:$H$40,$B97),COUNTIF('Names Schedule'!$C$41:$H$41,$B97)))</f>
        <v>0</v>
      </c>
      <c r="J97" s="126">
        <f>IF($A97="","",SUM(COUNTIF('Names Schedule'!$C$46:$H$46,$B97),COUNTIF('Names Schedule'!$C$47:$H$47,$B97),COUNTIF('Names Schedule'!$C$49:$H$49,$B97),COUNTIF('Names Schedule'!$C$50:$H$50,$B97),COUNTIF('Names Schedule'!$C$51:$H$51,$B97),COUNTIF('Names Schedule'!$C$53:$H$53,$B97),COUNTIF('Names Schedule'!$C$54:$H$54,$B97)))</f>
        <v>1</v>
      </c>
      <c r="K97" s="126">
        <f>IF($A97="","",SUM(COUNTIF('Names Schedule'!$C$59:$H$59,$B97),COUNTIF('Names Schedule'!$C$60:$H$60,$B97),COUNTIF('Names Schedule'!$C$62:$H$62,$B97),COUNTIF('Names Schedule'!$C$63:$H$63,$B97),COUNTIF('Names Schedule'!$C$64:$H$64,$B97),COUNTIF('Names Schedule'!$C$66:$H$66,$B97),COUNTIF('Names Schedule'!$C$67:$H$67,$B97)))</f>
        <v>0</v>
      </c>
      <c r="L97" s="126">
        <f>IF($A97="","",SUM(COUNTIF('Names Schedule'!$C$72:$H$72,$B97),COUNTIF('Names Schedule'!$C$73:$H$73,$B97),COUNTIF('Names Schedule'!$C$75:$H$75,$B97),COUNTIF('Names Schedule'!$C$76:$H$76,$B97),COUNTIF('Names Schedule'!$C$77:$H$77,$B97),COUNTIF('Names Schedule'!$C$79:$H$79,$B97),COUNTIF('Names Schedule'!$C$80:$H$80,$B97)))</f>
        <v>0</v>
      </c>
      <c r="M97" s="124">
        <f>IF($A97="","",COUNTIF('Names Schedule'!$7:$7,$B97))</f>
        <v>0</v>
      </c>
      <c r="N97" s="125">
        <f>IF($A97="","",COUNTIF('Names Schedule'!$8:$8,$B97))</f>
        <v>0</v>
      </c>
      <c r="O97" s="125">
        <f>IF($A97="","",COUNTIF('Names Schedule'!$10:$10,$B97))</f>
        <v>0</v>
      </c>
      <c r="P97" s="125">
        <f>IF($A97="","",COUNTIF('Names Schedule'!$11:$11,$B97))</f>
        <v>0</v>
      </c>
      <c r="Q97" s="125">
        <f>IF($A97="","",COUNTIF('Names Schedule'!$12:$12,$B97))</f>
        <v>0</v>
      </c>
      <c r="R97" s="125">
        <f>IF($A97="","",COUNTIF('Names Schedule'!$14:$14,$B97))</f>
        <v>0</v>
      </c>
      <c r="S97" s="125">
        <f>IF($A97="","",COUNTIF('Names Schedule'!$15:$15,$B97))</f>
        <v>0</v>
      </c>
      <c r="T97" s="124">
        <f>IF($A97="","",COUNTIF('Names Schedule'!$20:$20,$B97))</f>
        <v>0</v>
      </c>
      <c r="U97" s="125">
        <f>IF($A97="","",COUNTIF('Names Schedule'!$21:$21,$B97))</f>
        <v>0</v>
      </c>
      <c r="V97" s="125">
        <f>IF($A97="","",COUNTIF('Names Schedule'!$23:$23,$B97))</f>
        <v>0</v>
      </c>
      <c r="W97" s="125">
        <f>IF($A97="","",COUNTIF('Names Schedule'!$24:$24,$B97))</f>
        <v>0</v>
      </c>
      <c r="X97" s="125">
        <f>IF($A97="","",COUNTIF('Names Schedule'!$25:$25,$B97))</f>
        <v>0</v>
      </c>
      <c r="Y97" s="125">
        <f>IF($A97="","",COUNTIF('Names Schedule'!$27:$27,$B97))</f>
        <v>0</v>
      </c>
      <c r="Z97" s="125">
        <f>IF($A97="","",COUNTIF('Names Schedule'!$28:$28,$B97))</f>
        <v>0</v>
      </c>
      <c r="AA97" s="124">
        <f>IF($A97="","",COUNTIF('Names Schedule'!$33:$33,$B97))</f>
        <v>0</v>
      </c>
      <c r="AB97" s="125">
        <f>IF($A97="","",COUNTIF('Names Schedule'!$34:$34,$B97))</f>
        <v>0</v>
      </c>
      <c r="AC97" s="125">
        <f>IF($A97="","",COUNTIF('Names Schedule'!$36:$36,$B97))</f>
        <v>0</v>
      </c>
      <c r="AD97" s="125">
        <f>IF($A97="","",COUNTIF('Names Schedule'!$37:$37,$B97))</f>
        <v>0</v>
      </c>
      <c r="AE97" s="125">
        <f>IF($A97="","",COUNTIF('Names Schedule'!$38:$38,$B97))</f>
        <v>0</v>
      </c>
      <c r="AF97" s="125">
        <f>IF($A97="","",COUNTIF('Names Schedule'!$40:$40,$B97))</f>
        <v>0</v>
      </c>
      <c r="AG97" s="125">
        <f>IF($A97="","",COUNTIF('Names Schedule'!$41:$41,$B97))</f>
        <v>0</v>
      </c>
      <c r="AH97" s="124">
        <f>IF($A97="","",COUNTIF('Names Schedule'!$46:$46,$B97))</f>
        <v>0</v>
      </c>
      <c r="AI97" s="125">
        <f>IF($A97="","",COUNTIF('Names Schedule'!$47:$47,$B97))</f>
        <v>0</v>
      </c>
      <c r="AJ97" s="125">
        <f>IF($A97="","",COUNTIF('Names Schedule'!$49:$49,$B97))</f>
        <v>0</v>
      </c>
      <c r="AK97" s="125">
        <f>IF($A97="","",COUNTIF('Names Schedule'!$50:$50,$B97))</f>
        <v>0</v>
      </c>
      <c r="AL97" s="125">
        <f>IF($A97="","",COUNTIF('Names Schedule'!$51:$51,$B97))</f>
        <v>1</v>
      </c>
      <c r="AM97" s="125">
        <f>IF($A97="","",COUNTIF('Names Schedule'!$53:$53,$B97))</f>
        <v>0</v>
      </c>
      <c r="AN97" s="125">
        <f>IF($A97="","",COUNTIF('Names Schedule'!$54:$54,$B97))</f>
        <v>0</v>
      </c>
      <c r="AO97" s="124">
        <f>IF($A97="","",COUNTIF('Names Schedule'!$59:$59,$B97))</f>
        <v>0</v>
      </c>
      <c r="AP97" s="125">
        <f>IF($A97="","",COUNTIF('Names Schedule'!$60:$60,$B97))</f>
        <v>0</v>
      </c>
      <c r="AQ97" s="125">
        <f>IF($A97="","",COUNTIF('Names Schedule'!$62:$62,$B97))</f>
        <v>0</v>
      </c>
      <c r="AR97" s="125">
        <f>IF($A97="","",COUNTIF('Names Schedule'!$63:$63,$B97))</f>
        <v>0</v>
      </c>
      <c r="AS97" s="125">
        <f>IF($A97="","",COUNTIF('Names Schedule'!$64:$64,$B97))</f>
        <v>0</v>
      </c>
      <c r="AT97" s="125">
        <f>IF($A97="","",COUNTIF('Names Schedule'!$66:$66,$B97))</f>
        <v>0</v>
      </c>
      <c r="AU97" s="125">
        <f>IF($A97="","",COUNTIF('Names Schedule'!$67:$67,$B97))</f>
        <v>0</v>
      </c>
      <c r="AV97" s="124">
        <f>IF($A97="","",COUNTIF('Names Schedule'!$72:$72,$B97))</f>
        <v>0</v>
      </c>
      <c r="AW97" s="125">
        <f>IF($A97="","",COUNTIF('Names Schedule'!$73:$73,$B97))</f>
        <v>0</v>
      </c>
      <c r="AX97" s="125">
        <f>IF($A97="","",COUNTIF('Names Schedule'!$75:$75,$B97))</f>
        <v>0</v>
      </c>
      <c r="AY97" s="125">
        <f>IF($A97="","",COUNTIF('Names Schedule'!$76:$76,$B97))</f>
        <v>0</v>
      </c>
      <c r="AZ97" s="125">
        <f>IF($A97="","",COUNTIF('Names Schedule'!$77:$77,$B97))</f>
        <v>0</v>
      </c>
      <c r="BA97" s="125">
        <f>IF($A97="","",COUNTIF('Names Schedule'!$79:$79,$B97))</f>
        <v>0</v>
      </c>
      <c r="BB97" s="125">
        <f>IF($A97="","",COUNTIF('Names Schedule'!$80:$80,$B97))</f>
        <v>0</v>
      </c>
      <c r="BC97" s="115">
        <f t="shared" si="12"/>
        <v>26</v>
      </c>
      <c r="BD97" s="115">
        <f t="shared" si="13"/>
        <v>5</v>
      </c>
      <c r="BE97" s="119" t="str">
        <f t="shared" si="14"/>
        <v>Session  - 3.15pm - 4:45pm</v>
      </c>
      <c r="BF97" s="126">
        <f>IF($A97="","",COUNTIF('Names Schedule'!C$7:C$117,$B97))</f>
        <v>0</v>
      </c>
      <c r="BG97" s="126">
        <f>IF($A97="","",COUNTIF('Names Schedule'!D$7:D$117,$B97))</f>
        <v>0</v>
      </c>
      <c r="BH97" s="126">
        <f>IF($A97="","",COUNTIF('Names Schedule'!E$7:E$117,$B97))</f>
        <v>1</v>
      </c>
      <c r="BI97" s="126">
        <f>IF($A97="","",COUNTIF('Names Schedule'!F$7:F$117,$B97))</f>
        <v>0</v>
      </c>
      <c r="BJ97" s="126">
        <f>IF($A97="","",COUNTIF('Names Schedule'!G$7:G$117,$B97))</f>
        <v>0</v>
      </c>
      <c r="BK97" s="126">
        <f>IF($A97="","",COUNTIF('Names Schedule'!H$7:H$117,$B97))</f>
        <v>0</v>
      </c>
      <c r="BL97" s="133">
        <f t="shared" si="15"/>
        <v>3</v>
      </c>
    </row>
    <row r="98" spans="1:64" ht="12" customHeight="1">
      <c r="A98" s="115" t="str">
        <f>Matches!A97</f>
        <v>GROUP MS 5 / 12</v>
      </c>
      <c r="B98" s="115" t="str">
        <f>IF(A98="","",CONCATENATE(VLOOKUP(Matches!B97,'Group Check'!$B:$D,2,FALSE)," v ",VLOOKUP(Matches!D97,'Group Check'!$B:$D,2,FALSE)," in Group ",VLOOKUP(Matches!B97,'Group Check'!$B:$E,4,FALSE)))</f>
        <v>Michael Gabobewe (Botswana) v Jason Lee Evans (South Africa ) in Group MS 5</v>
      </c>
      <c r="C98" s="115" t="str">
        <f t="shared" si="8"/>
        <v/>
      </c>
      <c r="D98" s="118" t="str">
        <f t="shared" si="10"/>
        <v>Tuesday 23rd April 2024</v>
      </c>
      <c r="E98" s="119" t="str">
        <f t="shared" si="9"/>
        <v>Session  - 3.15pm - 4:45pm</v>
      </c>
      <c r="F98" s="116">
        <f t="shared" si="11"/>
        <v>4</v>
      </c>
      <c r="G98" s="126">
        <f>IF($A98="","",SUM(COUNTIF('Names Schedule'!$C$7:$H$7,$B98),COUNTIF('Names Schedule'!$C$8:$H$8,$B98),COUNTIF('Names Schedule'!$C$10:$H$10,$B98),COUNTIF('Names Schedule'!$C$11:$H$11,$B98),COUNTIF('Names Schedule'!$C$12:$H$12,$B98),COUNTIF('Names Schedule'!$C$14:$H$14,$B98),COUNTIF('Names Schedule'!$C$15:$H$15,$B98)))</f>
        <v>0</v>
      </c>
      <c r="H98" s="126">
        <f>IF($A98="","",SUM(COUNTIF('Names Schedule'!$C$20:$H$20,$B98),COUNTIF('Names Schedule'!$C$21:$H$21,$B98),COUNTIF('Names Schedule'!$C$23:$H$23,$B98),COUNTIF('Names Schedule'!$C$24:$H$24,$B98),COUNTIF('Names Schedule'!$C$25:$H$25,$B98),COUNTIF('Names Schedule'!$C$27:$H$27,$B98),COUNTIF('Names Schedule'!$C$28:$H$28,$B98)))</f>
        <v>0</v>
      </c>
      <c r="I98" s="126">
        <f>IF($A98="","",SUM(COUNTIF('Names Schedule'!$C$33:$H$33,$B98),COUNTIF('Names Schedule'!$C$34:$H$34,$B98),COUNTIF('Names Schedule'!$C$36:$H$36,$B98),COUNTIF('Names Schedule'!$C$37:$H$37,$B98),COUNTIF('Names Schedule'!$C$38:$H$38,$B98),COUNTIF('Names Schedule'!$C$40:$H$40,$B98),COUNTIF('Names Schedule'!$C$41:$H$41,$B98)))</f>
        <v>1</v>
      </c>
      <c r="J98" s="126">
        <f>IF($A98="","",SUM(COUNTIF('Names Schedule'!$C$46:$H$46,$B98),COUNTIF('Names Schedule'!$C$47:$H$47,$B98),COUNTIF('Names Schedule'!$C$49:$H$49,$B98),COUNTIF('Names Schedule'!$C$50:$H$50,$B98),COUNTIF('Names Schedule'!$C$51:$H$51,$B98),COUNTIF('Names Schedule'!$C$53:$H$53,$B98),COUNTIF('Names Schedule'!$C$54:$H$54,$B98)))</f>
        <v>0</v>
      </c>
      <c r="K98" s="126">
        <f>IF($A98="","",SUM(COUNTIF('Names Schedule'!$C$59:$H$59,$B98),COUNTIF('Names Schedule'!$C$60:$H$60,$B98),COUNTIF('Names Schedule'!$C$62:$H$62,$B98),COUNTIF('Names Schedule'!$C$63:$H$63,$B98),COUNTIF('Names Schedule'!$C$64:$H$64,$B98),COUNTIF('Names Schedule'!$C$66:$H$66,$B98),COUNTIF('Names Schedule'!$C$67:$H$67,$B98)))</f>
        <v>0</v>
      </c>
      <c r="L98" s="126">
        <f>IF($A98="","",SUM(COUNTIF('Names Schedule'!$C$72:$H$72,$B98),COUNTIF('Names Schedule'!$C$73:$H$73,$B98),COUNTIF('Names Schedule'!$C$75:$H$75,$B98),COUNTIF('Names Schedule'!$C$76:$H$76,$B98),COUNTIF('Names Schedule'!$C$77:$H$77,$B98),COUNTIF('Names Schedule'!$C$79:$H$79,$B98),COUNTIF('Names Schedule'!$C$80:$H$80,$B98)))</f>
        <v>0</v>
      </c>
      <c r="M98" s="124">
        <f>IF($A98="","",COUNTIF('Names Schedule'!$7:$7,$B98))</f>
        <v>0</v>
      </c>
      <c r="N98" s="125">
        <f>IF($A98="","",COUNTIF('Names Schedule'!$8:$8,$B98))</f>
        <v>0</v>
      </c>
      <c r="O98" s="125">
        <f>IF($A98="","",COUNTIF('Names Schedule'!$10:$10,$B98))</f>
        <v>0</v>
      </c>
      <c r="P98" s="125">
        <f>IF($A98="","",COUNTIF('Names Schedule'!$11:$11,$B98))</f>
        <v>0</v>
      </c>
      <c r="Q98" s="125">
        <f>IF($A98="","",COUNTIF('Names Schedule'!$12:$12,$B98))</f>
        <v>0</v>
      </c>
      <c r="R98" s="125">
        <f>IF($A98="","",COUNTIF('Names Schedule'!$14:$14,$B98))</f>
        <v>0</v>
      </c>
      <c r="S98" s="125">
        <f>IF($A98="","",COUNTIF('Names Schedule'!$15:$15,$B98))</f>
        <v>0</v>
      </c>
      <c r="T98" s="124">
        <f>IF($A98="","",COUNTIF('Names Schedule'!$20:$20,$B98))</f>
        <v>0</v>
      </c>
      <c r="U98" s="125">
        <f>IF($A98="","",COUNTIF('Names Schedule'!$21:$21,$B98))</f>
        <v>0</v>
      </c>
      <c r="V98" s="125">
        <f>IF($A98="","",COUNTIF('Names Schedule'!$23:$23,$B98))</f>
        <v>0</v>
      </c>
      <c r="W98" s="125">
        <f>IF($A98="","",COUNTIF('Names Schedule'!$24:$24,$B98))</f>
        <v>0</v>
      </c>
      <c r="X98" s="125">
        <f>IF($A98="","",COUNTIF('Names Schedule'!$25:$25,$B98))</f>
        <v>0</v>
      </c>
      <c r="Y98" s="125">
        <f>IF($A98="","",COUNTIF('Names Schedule'!$27:$27,$B98))</f>
        <v>0</v>
      </c>
      <c r="Z98" s="125">
        <f>IF($A98="","",COUNTIF('Names Schedule'!$28:$28,$B98))</f>
        <v>0</v>
      </c>
      <c r="AA98" s="124">
        <f>IF($A98="","",COUNTIF('Names Schedule'!$33:$33,$B98))</f>
        <v>0</v>
      </c>
      <c r="AB98" s="125">
        <f>IF($A98="","",COUNTIF('Names Schedule'!$34:$34,$B98))</f>
        <v>0</v>
      </c>
      <c r="AC98" s="125">
        <f>IF($A98="","",COUNTIF('Names Schedule'!$36:$36,$B98))</f>
        <v>0</v>
      </c>
      <c r="AD98" s="125">
        <f>IF($A98="","",COUNTIF('Names Schedule'!$37:$37,$B98))</f>
        <v>0</v>
      </c>
      <c r="AE98" s="125">
        <f>IF($A98="","",COUNTIF('Names Schedule'!$38:$38,$B98))</f>
        <v>1</v>
      </c>
      <c r="AF98" s="125">
        <f>IF($A98="","",COUNTIF('Names Schedule'!$40:$40,$B98))</f>
        <v>0</v>
      </c>
      <c r="AG98" s="125">
        <f>IF($A98="","",COUNTIF('Names Schedule'!$41:$41,$B98))</f>
        <v>0</v>
      </c>
      <c r="AH98" s="124">
        <f>IF($A98="","",COUNTIF('Names Schedule'!$46:$46,$B98))</f>
        <v>0</v>
      </c>
      <c r="AI98" s="125">
        <f>IF($A98="","",COUNTIF('Names Schedule'!$47:$47,$B98))</f>
        <v>0</v>
      </c>
      <c r="AJ98" s="125">
        <f>IF($A98="","",COUNTIF('Names Schedule'!$49:$49,$B98))</f>
        <v>0</v>
      </c>
      <c r="AK98" s="125">
        <f>IF($A98="","",COUNTIF('Names Schedule'!$50:$50,$B98))</f>
        <v>0</v>
      </c>
      <c r="AL98" s="125">
        <f>IF($A98="","",COUNTIF('Names Schedule'!$51:$51,$B98))</f>
        <v>0</v>
      </c>
      <c r="AM98" s="125">
        <f>IF($A98="","",COUNTIF('Names Schedule'!$53:$53,$B98))</f>
        <v>0</v>
      </c>
      <c r="AN98" s="125">
        <f>IF($A98="","",COUNTIF('Names Schedule'!$54:$54,$B98))</f>
        <v>0</v>
      </c>
      <c r="AO98" s="124">
        <f>IF($A98="","",COUNTIF('Names Schedule'!$59:$59,$B98))</f>
        <v>0</v>
      </c>
      <c r="AP98" s="125">
        <f>IF($A98="","",COUNTIF('Names Schedule'!$60:$60,$B98))</f>
        <v>0</v>
      </c>
      <c r="AQ98" s="125">
        <f>IF($A98="","",COUNTIF('Names Schedule'!$62:$62,$B98))</f>
        <v>0</v>
      </c>
      <c r="AR98" s="125">
        <f>IF($A98="","",COUNTIF('Names Schedule'!$63:$63,$B98))</f>
        <v>0</v>
      </c>
      <c r="AS98" s="125">
        <f>IF($A98="","",COUNTIF('Names Schedule'!$64:$64,$B98))</f>
        <v>0</v>
      </c>
      <c r="AT98" s="125">
        <f>IF($A98="","",COUNTIF('Names Schedule'!$66:$66,$B98))</f>
        <v>0</v>
      </c>
      <c r="AU98" s="125">
        <f>IF($A98="","",COUNTIF('Names Schedule'!$67:$67,$B98))</f>
        <v>0</v>
      </c>
      <c r="AV98" s="124">
        <f>IF($A98="","",COUNTIF('Names Schedule'!$72:$72,$B98))</f>
        <v>0</v>
      </c>
      <c r="AW98" s="125">
        <f>IF($A98="","",COUNTIF('Names Schedule'!$73:$73,$B98))</f>
        <v>0</v>
      </c>
      <c r="AX98" s="125">
        <f>IF($A98="","",COUNTIF('Names Schedule'!$75:$75,$B98))</f>
        <v>0</v>
      </c>
      <c r="AY98" s="125">
        <f>IF($A98="","",COUNTIF('Names Schedule'!$76:$76,$B98))</f>
        <v>0</v>
      </c>
      <c r="AZ98" s="125">
        <f>IF($A98="","",COUNTIF('Names Schedule'!$77:$77,$B98))</f>
        <v>0</v>
      </c>
      <c r="BA98" s="125">
        <f>IF($A98="","",COUNTIF('Names Schedule'!$79:$79,$B98))</f>
        <v>0</v>
      </c>
      <c r="BB98" s="125">
        <f>IF($A98="","",COUNTIF('Names Schedule'!$80:$80,$B98))</f>
        <v>0</v>
      </c>
      <c r="BC98" s="115">
        <f t="shared" si="12"/>
        <v>19</v>
      </c>
      <c r="BD98" s="115">
        <f t="shared" si="13"/>
        <v>5</v>
      </c>
      <c r="BE98" s="119" t="str">
        <f t="shared" si="14"/>
        <v>Session  - 3.15pm - 4:45pm</v>
      </c>
      <c r="BF98" s="126">
        <f>IF($A98="","",COUNTIF('Names Schedule'!C$7:C$117,$B98))</f>
        <v>0</v>
      </c>
      <c r="BG98" s="126">
        <f>IF($A98="","",COUNTIF('Names Schedule'!D$7:D$117,$B98))</f>
        <v>0</v>
      </c>
      <c r="BH98" s="126">
        <f>IF($A98="","",COUNTIF('Names Schedule'!E$7:E$117,$B98))</f>
        <v>0</v>
      </c>
      <c r="BI98" s="126">
        <f>IF($A98="","",COUNTIF('Names Schedule'!F$7:F$117,$B98))</f>
        <v>1</v>
      </c>
      <c r="BJ98" s="126">
        <f>IF($A98="","",COUNTIF('Names Schedule'!G$7:G$117,$B98))</f>
        <v>0</v>
      </c>
      <c r="BK98" s="126">
        <f>IF($A98="","",COUNTIF('Names Schedule'!H$7:H$117,$B98))</f>
        <v>0</v>
      </c>
      <c r="BL98" s="133">
        <f t="shared" si="15"/>
        <v>4</v>
      </c>
    </row>
    <row r="99" spans="1:64" ht="12" customHeight="1">
      <c r="A99" s="115" t="str">
        <f>Matches!A98</f>
        <v/>
      </c>
      <c r="B99" s="115" t="str">
        <f>IF(A99="","",CONCATENATE(VLOOKUP(Matches!B98,'Group Check'!$B:$D,2,FALSE)," v ",VLOOKUP(Matches!D98,'Group Check'!$B:$D,2,FALSE)," in Group ",VLOOKUP(Matches!B98,'Group Check'!$B:$E,4,FALSE)))</f>
        <v/>
      </c>
      <c r="C99" s="115" t="str">
        <f t="shared" si="8"/>
        <v/>
      </c>
      <c r="D99" s="118" t="str">
        <f t="shared" si="10"/>
        <v/>
      </c>
      <c r="E99" s="119" t="str">
        <f t="shared" si="9"/>
        <v/>
      </c>
      <c r="F99" s="116" t="str">
        <f t="shared" si="11"/>
        <v/>
      </c>
      <c r="G99" s="126" t="str">
        <f>IF($A99="","",SUM(COUNTIF('Names Schedule'!$C$7:$H$7,$B99),COUNTIF('Names Schedule'!$C$8:$H$8,$B99),COUNTIF('Names Schedule'!$C$10:$H$10,$B99),COUNTIF('Names Schedule'!$C$11:$H$11,$B99),COUNTIF('Names Schedule'!$C$12:$H$12,$B99),COUNTIF('Names Schedule'!$C$14:$H$14,$B99),COUNTIF('Names Schedule'!$C$15:$H$15,$B99)))</f>
        <v/>
      </c>
      <c r="H99" s="126" t="str">
        <f>IF($A99="","",SUM(COUNTIF('Names Schedule'!$C$20:$H$20,$B99),COUNTIF('Names Schedule'!$C$21:$H$21,$B99),COUNTIF('Names Schedule'!$C$23:$H$23,$B99),COUNTIF('Names Schedule'!$C$24:$H$24,$B99),COUNTIF('Names Schedule'!$C$25:$H$25,$B99),COUNTIF('Names Schedule'!$C$27:$H$27,$B99),COUNTIF('Names Schedule'!$C$28:$H$28,$B99)))</f>
        <v/>
      </c>
      <c r="I99" s="126" t="str">
        <f>IF($A99="","",SUM(COUNTIF('Names Schedule'!$C$33:$H$33,$B99),COUNTIF('Names Schedule'!$C$34:$H$34,$B99),COUNTIF('Names Schedule'!$C$36:$H$36,$B99),COUNTIF('Names Schedule'!$C$37:$H$37,$B99),COUNTIF('Names Schedule'!$C$38:$H$38,$B99),COUNTIF('Names Schedule'!$C$40:$H$40,$B99),COUNTIF('Names Schedule'!$C$41:$H$41,$B99)))</f>
        <v/>
      </c>
      <c r="J99" s="126" t="str">
        <f>IF($A99="","",SUM(COUNTIF('Names Schedule'!$C$46:$H$46,$B99),COUNTIF('Names Schedule'!$C$47:$H$47,$B99),COUNTIF('Names Schedule'!$C$49:$H$49,$B99),COUNTIF('Names Schedule'!$C$50:$H$50,$B99),COUNTIF('Names Schedule'!$C$51:$H$51,$B99),COUNTIF('Names Schedule'!$C$53:$H$53,$B99),COUNTIF('Names Schedule'!$C$54:$H$54,$B99)))</f>
        <v/>
      </c>
      <c r="K99" s="126" t="str">
        <f>IF($A99="","",SUM(COUNTIF('Names Schedule'!$C$59:$H$59,$B99),COUNTIF('Names Schedule'!$C$60:$H$60,$B99),COUNTIF('Names Schedule'!$C$62:$H$62,$B99),COUNTIF('Names Schedule'!$C$63:$H$63,$B99),COUNTIF('Names Schedule'!$C$64:$H$64,$B99),COUNTIF('Names Schedule'!$C$66:$H$66,$B99),COUNTIF('Names Schedule'!$C$67:$H$67,$B99)))</f>
        <v/>
      </c>
      <c r="L99" s="126" t="str">
        <f>IF($A99="","",SUM(COUNTIF('Names Schedule'!$C$72:$H$72,$B99),COUNTIF('Names Schedule'!$C$73:$H$73,$B99),COUNTIF('Names Schedule'!$C$75:$H$75,$B99),COUNTIF('Names Schedule'!$C$76:$H$76,$B99),COUNTIF('Names Schedule'!$C$77:$H$77,$B99),COUNTIF('Names Schedule'!$C$79:$H$79,$B99),COUNTIF('Names Schedule'!$C$80:$H$80,$B99)))</f>
        <v/>
      </c>
      <c r="M99" s="124" t="str">
        <f>IF($A99="","",COUNTIF('Names Schedule'!$7:$7,$B99))</f>
        <v/>
      </c>
      <c r="N99" s="125" t="str">
        <f>IF($A99="","",COUNTIF('Names Schedule'!$8:$8,$B99))</f>
        <v/>
      </c>
      <c r="O99" s="125" t="str">
        <f>IF($A99="","",COUNTIF('Names Schedule'!$10:$10,$B99))</f>
        <v/>
      </c>
      <c r="P99" s="125" t="str">
        <f>IF($A99="","",COUNTIF('Names Schedule'!$11:$11,$B99))</f>
        <v/>
      </c>
      <c r="Q99" s="125" t="str">
        <f>IF($A99="","",COUNTIF('Names Schedule'!$12:$12,$B99))</f>
        <v/>
      </c>
      <c r="R99" s="125" t="str">
        <f>IF($A99="","",COUNTIF('Names Schedule'!$14:$14,$B99))</f>
        <v/>
      </c>
      <c r="S99" s="125" t="str">
        <f>IF($A99="","",COUNTIF('Names Schedule'!$15:$15,$B99))</f>
        <v/>
      </c>
      <c r="T99" s="124" t="str">
        <f>IF($A99="","",COUNTIF('Names Schedule'!$20:$20,$B99))</f>
        <v/>
      </c>
      <c r="U99" s="125" t="str">
        <f>IF($A99="","",COUNTIF('Names Schedule'!$21:$21,$B99))</f>
        <v/>
      </c>
      <c r="V99" s="125" t="str">
        <f>IF($A99="","",COUNTIF('Names Schedule'!$23:$23,$B99))</f>
        <v/>
      </c>
      <c r="W99" s="125" t="str">
        <f>IF($A99="","",COUNTIF('Names Schedule'!$24:$24,$B99))</f>
        <v/>
      </c>
      <c r="X99" s="125" t="str">
        <f>IF($A99="","",COUNTIF('Names Schedule'!$25:$25,$B99))</f>
        <v/>
      </c>
      <c r="Y99" s="125" t="str">
        <f>IF($A99="","",COUNTIF('Names Schedule'!$27:$27,$B99))</f>
        <v/>
      </c>
      <c r="Z99" s="125" t="str">
        <f>IF($A99="","",COUNTIF('Names Schedule'!$28:$28,$B99))</f>
        <v/>
      </c>
      <c r="AA99" s="124" t="str">
        <f>IF($A99="","",COUNTIF('Names Schedule'!$33:$33,$B99))</f>
        <v/>
      </c>
      <c r="AB99" s="125" t="str">
        <f>IF($A99="","",COUNTIF('Names Schedule'!$34:$34,$B99))</f>
        <v/>
      </c>
      <c r="AC99" s="125" t="str">
        <f>IF($A99="","",COUNTIF('Names Schedule'!$36:$36,$B99))</f>
        <v/>
      </c>
      <c r="AD99" s="125" t="str">
        <f>IF($A99="","",COUNTIF('Names Schedule'!$37:$37,$B99))</f>
        <v/>
      </c>
      <c r="AE99" s="125" t="str">
        <f>IF($A99="","",COUNTIF('Names Schedule'!$38:$38,$B99))</f>
        <v/>
      </c>
      <c r="AF99" s="125" t="str">
        <f>IF($A99="","",COUNTIF('Names Schedule'!$40:$40,$B99))</f>
        <v/>
      </c>
      <c r="AG99" s="125" t="str">
        <f>IF($A99="","",COUNTIF('Names Schedule'!$41:$41,$B99))</f>
        <v/>
      </c>
      <c r="AH99" s="124" t="str">
        <f>IF($A99="","",COUNTIF('Names Schedule'!$46:$46,$B99))</f>
        <v/>
      </c>
      <c r="AI99" s="125" t="str">
        <f>IF($A99="","",COUNTIF('Names Schedule'!$47:$47,$B99))</f>
        <v/>
      </c>
      <c r="AJ99" s="125" t="str">
        <f>IF($A99="","",COUNTIF('Names Schedule'!$49:$49,$B99))</f>
        <v/>
      </c>
      <c r="AK99" s="125" t="str">
        <f>IF($A99="","",COUNTIF('Names Schedule'!$50:$50,$B99))</f>
        <v/>
      </c>
      <c r="AL99" s="125" t="str">
        <f>IF($A99="","",COUNTIF('Names Schedule'!$51:$51,$B99))</f>
        <v/>
      </c>
      <c r="AM99" s="125" t="str">
        <f>IF($A99="","",COUNTIF('Names Schedule'!$53:$53,$B99))</f>
        <v/>
      </c>
      <c r="AN99" s="125" t="str">
        <f>IF($A99="","",COUNTIF('Names Schedule'!$54:$54,$B99))</f>
        <v/>
      </c>
      <c r="AO99" s="124" t="str">
        <f>IF($A99="","",COUNTIF('Names Schedule'!$59:$59,$B99))</f>
        <v/>
      </c>
      <c r="AP99" s="125" t="str">
        <f>IF($A99="","",COUNTIF('Names Schedule'!$60:$60,$B99))</f>
        <v/>
      </c>
      <c r="AQ99" s="125" t="str">
        <f>IF($A99="","",COUNTIF('Names Schedule'!$62:$62,$B99))</f>
        <v/>
      </c>
      <c r="AR99" s="125" t="str">
        <f>IF($A99="","",COUNTIF('Names Schedule'!$63:$63,$B99))</f>
        <v/>
      </c>
      <c r="AS99" s="125" t="str">
        <f>IF($A99="","",COUNTIF('Names Schedule'!$64:$64,$B99))</f>
        <v/>
      </c>
      <c r="AT99" s="125" t="str">
        <f>IF($A99="","",COUNTIF('Names Schedule'!$66:$66,$B99))</f>
        <v/>
      </c>
      <c r="AU99" s="125" t="str">
        <f>IF($A99="","",COUNTIF('Names Schedule'!$67:$67,$B99))</f>
        <v/>
      </c>
      <c r="AV99" s="124" t="str">
        <f>IF($A99="","",COUNTIF('Names Schedule'!$72:$72,$B99))</f>
        <v/>
      </c>
      <c r="AW99" s="125" t="str">
        <f>IF($A99="","",COUNTIF('Names Schedule'!$73:$73,$B99))</f>
        <v/>
      </c>
      <c r="AX99" s="125" t="str">
        <f>IF($A99="","",COUNTIF('Names Schedule'!$75:$75,$B99))</f>
        <v/>
      </c>
      <c r="AY99" s="125" t="str">
        <f>IF($A99="","",COUNTIF('Names Schedule'!$76:$76,$B99))</f>
        <v/>
      </c>
      <c r="AZ99" s="125" t="str">
        <f>IF($A99="","",COUNTIF('Names Schedule'!$77:$77,$B99))</f>
        <v/>
      </c>
      <c r="BA99" s="125" t="str">
        <f>IF($A99="","",COUNTIF('Names Schedule'!$79:$79,$B99))</f>
        <v/>
      </c>
      <c r="BB99" s="125" t="str">
        <f>IF($A99="","",COUNTIF('Names Schedule'!$80:$80,$B99))</f>
        <v/>
      </c>
      <c r="BC99" s="115" t="str">
        <f t="shared" si="12"/>
        <v/>
      </c>
      <c r="BD99" s="115" t="str">
        <f t="shared" si="13"/>
        <v/>
      </c>
      <c r="BE99" s="119" t="str">
        <f t="shared" si="14"/>
        <v/>
      </c>
      <c r="BF99" s="126" t="str">
        <f>IF($A99="","",COUNTIF('Names Schedule'!C$7:C$117,$B99))</f>
        <v/>
      </c>
      <c r="BG99" s="126" t="str">
        <f>IF($A99="","",COUNTIF('Names Schedule'!D$7:D$117,$B99))</f>
        <v/>
      </c>
      <c r="BH99" s="126" t="str">
        <f>IF($A99="","",COUNTIF('Names Schedule'!E$7:E$117,$B99))</f>
        <v/>
      </c>
      <c r="BI99" s="126" t="str">
        <f>IF($A99="","",COUNTIF('Names Schedule'!F$7:F$117,$B99))</f>
        <v/>
      </c>
      <c r="BJ99" s="126" t="str">
        <f>IF($A99="","",COUNTIF('Names Schedule'!G$7:G$117,$B99))</f>
        <v/>
      </c>
      <c r="BK99" s="126" t="str">
        <f>IF($A99="","",COUNTIF('Names Schedule'!H$7:H$117,$B99))</f>
        <v/>
      </c>
      <c r="BL99" s="133" t="str">
        <f t="shared" si="15"/>
        <v/>
      </c>
    </row>
    <row r="100" spans="1:64" ht="12" customHeight="1">
      <c r="A100" s="115" t="str">
        <f>Matches!A99</f>
        <v>GROUP MS 5 / 13</v>
      </c>
      <c r="B100" s="115" t="str">
        <f>IF(A100="","",CONCATENATE(VLOOKUP(Matches!B99,'Group Check'!$B:$D,2,FALSE)," v ",VLOOKUP(Matches!D99,'Group Check'!$B:$D,2,FALSE)," in Group ",VLOOKUP(Matches!B99,'Group Check'!$B:$E,4,FALSE)))</f>
        <v>Harry Goodwin (England ) v Mike McNorton (Canada ) in Group MS 5</v>
      </c>
      <c r="C100" s="115" t="str">
        <f t="shared" si="8"/>
        <v/>
      </c>
      <c r="D100" s="118" t="str">
        <f t="shared" si="10"/>
        <v>Tuesday 23rd April 2024</v>
      </c>
      <c r="E100" s="119" t="str">
        <f t="shared" si="9"/>
        <v>Session 7 - 6.15pm - 7:45pm</v>
      </c>
      <c r="F100" s="116">
        <f t="shared" si="11"/>
        <v>5</v>
      </c>
      <c r="G100" s="126">
        <f>IF($A100="","",SUM(COUNTIF('Names Schedule'!$C$7:$H$7,$B100),COUNTIF('Names Schedule'!$C$8:$H$8,$B100),COUNTIF('Names Schedule'!$C$10:$H$10,$B100),COUNTIF('Names Schedule'!$C$11:$H$11,$B100),COUNTIF('Names Schedule'!$C$12:$H$12,$B100),COUNTIF('Names Schedule'!$C$14:$H$14,$B100),COUNTIF('Names Schedule'!$C$15:$H$15,$B100)))</f>
        <v>0</v>
      </c>
      <c r="H100" s="126">
        <f>IF($A100="","",SUM(COUNTIF('Names Schedule'!$C$20:$H$20,$B100),COUNTIF('Names Schedule'!$C$21:$H$21,$B100),COUNTIF('Names Schedule'!$C$23:$H$23,$B100),COUNTIF('Names Schedule'!$C$24:$H$24,$B100),COUNTIF('Names Schedule'!$C$25:$H$25,$B100),COUNTIF('Names Schedule'!$C$27:$H$27,$B100),COUNTIF('Names Schedule'!$C$28:$H$28,$B100)))</f>
        <v>0</v>
      </c>
      <c r="I100" s="126">
        <f>IF($A100="","",SUM(COUNTIF('Names Schedule'!$C$33:$H$33,$B100),COUNTIF('Names Schedule'!$C$34:$H$34,$B100),COUNTIF('Names Schedule'!$C$36:$H$36,$B100),COUNTIF('Names Schedule'!$C$37:$H$37,$B100),COUNTIF('Names Schedule'!$C$38:$H$38,$B100),COUNTIF('Names Schedule'!$C$40:$H$40,$B100),COUNTIF('Names Schedule'!$C$41:$H$41,$B100)))</f>
        <v>1</v>
      </c>
      <c r="J100" s="126">
        <f>IF($A100="","",SUM(COUNTIF('Names Schedule'!$C$46:$H$46,$B100),COUNTIF('Names Schedule'!$C$47:$H$47,$B100),COUNTIF('Names Schedule'!$C$49:$H$49,$B100),COUNTIF('Names Schedule'!$C$50:$H$50,$B100),COUNTIF('Names Schedule'!$C$51:$H$51,$B100),COUNTIF('Names Schedule'!$C$53:$H$53,$B100),COUNTIF('Names Schedule'!$C$54:$H$54,$B100)))</f>
        <v>0</v>
      </c>
      <c r="K100" s="126">
        <f>IF($A100="","",SUM(COUNTIF('Names Schedule'!$C$59:$H$59,$B100),COUNTIF('Names Schedule'!$C$60:$H$60,$B100),COUNTIF('Names Schedule'!$C$62:$H$62,$B100),COUNTIF('Names Schedule'!$C$63:$H$63,$B100),COUNTIF('Names Schedule'!$C$64:$H$64,$B100),COUNTIF('Names Schedule'!$C$66:$H$66,$B100),COUNTIF('Names Schedule'!$C$67:$H$67,$B100)))</f>
        <v>0</v>
      </c>
      <c r="L100" s="126">
        <f>IF($A100="","",SUM(COUNTIF('Names Schedule'!$C$72:$H$72,$B100),COUNTIF('Names Schedule'!$C$73:$H$73,$B100),COUNTIF('Names Schedule'!$C$75:$H$75,$B100),COUNTIF('Names Schedule'!$C$76:$H$76,$B100),COUNTIF('Names Schedule'!$C$77:$H$77,$B100),COUNTIF('Names Schedule'!$C$79:$H$79,$B100),COUNTIF('Names Schedule'!$C$80:$H$80,$B100)))</f>
        <v>0</v>
      </c>
      <c r="M100" s="124">
        <f>IF($A100="","",COUNTIF('Names Schedule'!$7:$7,$B100))</f>
        <v>0</v>
      </c>
      <c r="N100" s="125">
        <f>IF($A100="","",COUNTIF('Names Schedule'!$8:$8,$B100))</f>
        <v>0</v>
      </c>
      <c r="O100" s="125">
        <f>IF($A100="","",COUNTIF('Names Schedule'!$10:$10,$B100))</f>
        <v>0</v>
      </c>
      <c r="P100" s="125">
        <f>IF($A100="","",COUNTIF('Names Schedule'!$11:$11,$B100))</f>
        <v>0</v>
      </c>
      <c r="Q100" s="125">
        <f>IF($A100="","",COUNTIF('Names Schedule'!$12:$12,$B100))</f>
        <v>0</v>
      </c>
      <c r="R100" s="125">
        <f>IF($A100="","",COUNTIF('Names Schedule'!$14:$14,$B100))</f>
        <v>0</v>
      </c>
      <c r="S100" s="125">
        <f>IF($A100="","",COUNTIF('Names Schedule'!$15:$15,$B100))</f>
        <v>0</v>
      </c>
      <c r="T100" s="124">
        <f>IF($A100="","",COUNTIF('Names Schedule'!$20:$20,$B100))</f>
        <v>0</v>
      </c>
      <c r="U100" s="125">
        <f>IF($A100="","",COUNTIF('Names Schedule'!$21:$21,$B100))</f>
        <v>0</v>
      </c>
      <c r="V100" s="125">
        <f>IF($A100="","",COUNTIF('Names Schedule'!$23:$23,$B100))</f>
        <v>0</v>
      </c>
      <c r="W100" s="125">
        <f>IF($A100="","",COUNTIF('Names Schedule'!$24:$24,$B100))</f>
        <v>0</v>
      </c>
      <c r="X100" s="125">
        <f>IF($A100="","",COUNTIF('Names Schedule'!$25:$25,$B100))</f>
        <v>0</v>
      </c>
      <c r="Y100" s="125">
        <f>IF($A100="","",COUNTIF('Names Schedule'!$27:$27,$B100))</f>
        <v>0</v>
      </c>
      <c r="Z100" s="125">
        <f>IF($A100="","",COUNTIF('Names Schedule'!$28:$28,$B100))</f>
        <v>0</v>
      </c>
      <c r="AA100" s="124">
        <f>IF($A100="","",COUNTIF('Names Schedule'!$33:$33,$B100))</f>
        <v>0</v>
      </c>
      <c r="AB100" s="125">
        <f>IF($A100="","",COUNTIF('Names Schedule'!$34:$34,$B100))</f>
        <v>0</v>
      </c>
      <c r="AC100" s="125">
        <f>IF($A100="","",COUNTIF('Names Schedule'!$36:$36,$B100))</f>
        <v>0</v>
      </c>
      <c r="AD100" s="125">
        <f>IF($A100="","",COUNTIF('Names Schedule'!$37:$37,$B100))</f>
        <v>0</v>
      </c>
      <c r="AE100" s="125">
        <f>IF($A100="","",COUNTIF('Names Schedule'!$38:$38,$B100))</f>
        <v>0</v>
      </c>
      <c r="AF100" s="125">
        <f>IF($A100="","",COUNTIF('Names Schedule'!$40:$40,$B100))</f>
        <v>0</v>
      </c>
      <c r="AG100" s="125">
        <f>IF($A100="","",COUNTIF('Names Schedule'!$41:$41,$B100))</f>
        <v>1</v>
      </c>
      <c r="AH100" s="124">
        <f>IF($A100="","",COUNTIF('Names Schedule'!$46:$46,$B100))</f>
        <v>0</v>
      </c>
      <c r="AI100" s="125">
        <f>IF($A100="","",COUNTIF('Names Schedule'!$47:$47,$B100))</f>
        <v>0</v>
      </c>
      <c r="AJ100" s="125">
        <f>IF($A100="","",COUNTIF('Names Schedule'!$49:$49,$B100))</f>
        <v>0</v>
      </c>
      <c r="AK100" s="125">
        <f>IF($A100="","",COUNTIF('Names Schedule'!$50:$50,$B100))</f>
        <v>0</v>
      </c>
      <c r="AL100" s="125">
        <f>IF($A100="","",COUNTIF('Names Schedule'!$51:$51,$B100))</f>
        <v>0</v>
      </c>
      <c r="AM100" s="125">
        <f>IF($A100="","",COUNTIF('Names Schedule'!$53:$53,$B100))</f>
        <v>0</v>
      </c>
      <c r="AN100" s="125">
        <f>IF($A100="","",COUNTIF('Names Schedule'!$54:$54,$B100))</f>
        <v>0</v>
      </c>
      <c r="AO100" s="124">
        <f>IF($A100="","",COUNTIF('Names Schedule'!$59:$59,$B100))</f>
        <v>0</v>
      </c>
      <c r="AP100" s="125">
        <f>IF($A100="","",COUNTIF('Names Schedule'!$60:$60,$B100))</f>
        <v>0</v>
      </c>
      <c r="AQ100" s="125">
        <f>IF($A100="","",COUNTIF('Names Schedule'!$62:$62,$B100))</f>
        <v>0</v>
      </c>
      <c r="AR100" s="125">
        <f>IF($A100="","",COUNTIF('Names Schedule'!$63:$63,$B100))</f>
        <v>0</v>
      </c>
      <c r="AS100" s="125">
        <f>IF($A100="","",COUNTIF('Names Schedule'!$64:$64,$B100))</f>
        <v>0</v>
      </c>
      <c r="AT100" s="125">
        <f>IF($A100="","",COUNTIF('Names Schedule'!$66:$66,$B100))</f>
        <v>0</v>
      </c>
      <c r="AU100" s="125">
        <f>IF($A100="","",COUNTIF('Names Schedule'!$67:$67,$B100))</f>
        <v>0</v>
      </c>
      <c r="AV100" s="124">
        <f>IF($A100="","",COUNTIF('Names Schedule'!$72:$72,$B100))</f>
        <v>0</v>
      </c>
      <c r="AW100" s="125">
        <f>IF($A100="","",COUNTIF('Names Schedule'!$73:$73,$B100))</f>
        <v>0</v>
      </c>
      <c r="AX100" s="125">
        <f>IF($A100="","",COUNTIF('Names Schedule'!$75:$75,$B100))</f>
        <v>0</v>
      </c>
      <c r="AY100" s="125">
        <f>IF($A100="","",COUNTIF('Names Schedule'!$76:$76,$B100))</f>
        <v>0</v>
      </c>
      <c r="AZ100" s="125">
        <f>IF($A100="","",COUNTIF('Names Schedule'!$77:$77,$B100))</f>
        <v>0</v>
      </c>
      <c r="BA100" s="125">
        <f>IF($A100="","",COUNTIF('Names Schedule'!$79:$79,$B100))</f>
        <v>0</v>
      </c>
      <c r="BB100" s="125">
        <f>IF($A100="","",COUNTIF('Names Schedule'!$80:$80,$B100))</f>
        <v>0</v>
      </c>
      <c r="BC100" s="115">
        <f t="shared" si="12"/>
        <v>21</v>
      </c>
      <c r="BD100" s="115">
        <f t="shared" si="13"/>
        <v>7</v>
      </c>
      <c r="BE100" s="119" t="str">
        <f t="shared" si="14"/>
        <v>Session 7 - 6.15pm - 7:45pm</v>
      </c>
      <c r="BF100" s="126">
        <f>IF($A100="","",COUNTIF('Names Schedule'!C$7:C$117,$B100))</f>
        <v>0</v>
      </c>
      <c r="BG100" s="126">
        <f>IF($A100="","",COUNTIF('Names Schedule'!D$7:D$117,$B100))</f>
        <v>0</v>
      </c>
      <c r="BH100" s="126">
        <f>IF($A100="","",COUNTIF('Names Schedule'!E$7:E$117,$B100))</f>
        <v>0</v>
      </c>
      <c r="BI100" s="126">
        <f>IF($A100="","",COUNTIF('Names Schedule'!F$7:F$117,$B100))</f>
        <v>0</v>
      </c>
      <c r="BJ100" s="126">
        <f>IF($A100="","",COUNTIF('Names Schedule'!G$7:G$117,$B100))</f>
        <v>1</v>
      </c>
      <c r="BK100" s="126">
        <f>IF($A100="","",COUNTIF('Names Schedule'!H$7:H$117,$B100))</f>
        <v>0</v>
      </c>
      <c r="BL100" s="133">
        <f t="shared" si="15"/>
        <v>5</v>
      </c>
    </row>
    <row r="101" spans="1:64" ht="12" customHeight="1">
      <c r="A101" s="115" t="str">
        <f>Matches!A100</f>
        <v>GROUP MS 5 / 14</v>
      </c>
      <c r="B101" s="115" t="str">
        <f>IF(A101="","",CONCATENATE(VLOOKUP(Matches!B100,'Group Check'!$B:$D,2,FALSE)," v ",VLOOKUP(Matches!D100,'Group Check'!$B:$D,2,FALSE)," in Group ",VLOOKUP(Matches!B100,'Group Check'!$B:$E,4,FALSE)))</f>
        <v>Harry Goodwin (England ) v Michael Gabobewe (Botswana) in Group MS 5</v>
      </c>
      <c r="C101" s="115" t="str">
        <f t="shared" si="8"/>
        <v/>
      </c>
      <c r="D101" s="118" t="str">
        <f t="shared" si="10"/>
        <v>Sunday 21st April 2024</v>
      </c>
      <c r="E101" s="119" t="str">
        <f t="shared" si="9"/>
        <v>Session 4 - 1:45pm- 3.15pm</v>
      </c>
      <c r="F101" s="116">
        <f t="shared" si="11"/>
        <v>1</v>
      </c>
      <c r="G101" s="126">
        <f>IF($A101="","",SUM(COUNTIF('Names Schedule'!$C$7:$H$7,$B101),COUNTIF('Names Schedule'!$C$8:$H$8,$B101),COUNTIF('Names Schedule'!$C$10:$H$10,$B101),COUNTIF('Names Schedule'!$C$11:$H$11,$B101),COUNTIF('Names Schedule'!$C$12:$H$12,$B101),COUNTIF('Names Schedule'!$C$14:$H$14,$B101),COUNTIF('Names Schedule'!$C$15:$H$15,$B101)))</f>
        <v>1</v>
      </c>
      <c r="H101" s="126">
        <f>IF($A101="","",SUM(COUNTIF('Names Schedule'!$C$20:$H$20,$B101),COUNTIF('Names Schedule'!$C$21:$H$21,$B101),COUNTIF('Names Schedule'!$C$23:$H$23,$B101),COUNTIF('Names Schedule'!$C$24:$H$24,$B101),COUNTIF('Names Schedule'!$C$25:$H$25,$B101),COUNTIF('Names Schedule'!$C$27:$H$27,$B101),COUNTIF('Names Schedule'!$C$28:$H$28,$B101)))</f>
        <v>0</v>
      </c>
      <c r="I101" s="126">
        <f>IF($A101="","",SUM(COUNTIF('Names Schedule'!$C$33:$H$33,$B101),COUNTIF('Names Schedule'!$C$34:$H$34,$B101),COUNTIF('Names Schedule'!$C$36:$H$36,$B101),COUNTIF('Names Schedule'!$C$37:$H$37,$B101),COUNTIF('Names Schedule'!$C$38:$H$38,$B101),COUNTIF('Names Schedule'!$C$40:$H$40,$B101),COUNTIF('Names Schedule'!$C$41:$H$41,$B101)))</f>
        <v>0</v>
      </c>
      <c r="J101" s="126">
        <f>IF($A101="","",SUM(COUNTIF('Names Schedule'!$C$46:$H$46,$B101),COUNTIF('Names Schedule'!$C$47:$H$47,$B101),COUNTIF('Names Schedule'!$C$49:$H$49,$B101),COUNTIF('Names Schedule'!$C$50:$H$50,$B101),COUNTIF('Names Schedule'!$C$51:$H$51,$B101),COUNTIF('Names Schedule'!$C$53:$H$53,$B101),COUNTIF('Names Schedule'!$C$54:$H$54,$B101)))</f>
        <v>0</v>
      </c>
      <c r="K101" s="126">
        <f>IF($A101="","",SUM(COUNTIF('Names Schedule'!$C$59:$H$59,$B101),COUNTIF('Names Schedule'!$C$60:$H$60,$B101),COUNTIF('Names Schedule'!$C$62:$H$62,$B101),COUNTIF('Names Schedule'!$C$63:$H$63,$B101),COUNTIF('Names Schedule'!$C$64:$H$64,$B101),COUNTIF('Names Schedule'!$C$66:$H$66,$B101),COUNTIF('Names Schedule'!$C$67:$H$67,$B101)))</f>
        <v>0</v>
      </c>
      <c r="L101" s="126">
        <f>IF($A101="","",SUM(COUNTIF('Names Schedule'!$C$72:$H$72,$B101),COUNTIF('Names Schedule'!$C$73:$H$73,$B101),COUNTIF('Names Schedule'!$C$75:$H$75,$B101),COUNTIF('Names Schedule'!$C$76:$H$76,$B101),COUNTIF('Names Schedule'!$C$77:$H$77,$B101),COUNTIF('Names Schedule'!$C$79:$H$79,$B101),COUNTIF('Names Schedule'!$C$80:$H$80,$B101)))</f>
        <v>0</v>
      </c>
      <c r="M101" s="124">
        <f>IF($A101="","",COUNTIF('Names Schedule'!$7:$7,$B101))</f>
        <v>0</v>
      </c>
      <c r="N101" s="125">
        <f>IF($A101="","",COUNTIF('Names Schedule'!$8:$8,$B101))</f>
        <v>0</v>
      </c>
      <c r="O101" s="125">
        <f>IF($A101="","",COUNTIF('Names Schedule'!$10:$10,$B101))</f>
        <v>0</v>
      </c>
      <c r="P101" s="125">
        <f>IF($A101="","",COUNTIF('Names Schedule'!$11:$11,$B101))</f>
        <v>1</v>
      </c>
      <c r="Q101" s="125">
        <f>IF($A101="","",COUNTIF('Names Schedule'!$12:$12,$B101))</f>
        <v>0</v>
      </c>
      <c r="R101" s="125">
        <f>IF($A101="","",COUNTIF('Names Schedule'!$14:$14,$B101))</f>
        <v>0</v>
      </c>
      <c r="S101" s="125">
        <f>IF($A101="","",COUNTIF('Names Schedule'!$15:$15,$B101))</f>
        <v>0</v>
      </c>
      <c r="T101" s="124">
        <f>IF($A101="","",COUNTIF('Names Schedule'!$20:$20,$B101))</f>
        <v>0</v>
      </c>
      <c r="U101" s="125">
        <f>IF($A101="","",COUNTIF('Names Schedule'!$21:$21,$B101))</f>
        <v>0</v>
      </c>
      <c r="V101" s="125">
        <f>IF($A101="","",COUNTIF('Names Schedule'!$23:$23,$B101))</f>
        <v>0</v>
      </c>
      <c r="W101" s="125">
        <f>IF($A101="","",COUNTIF('Names Schedule'!$24:$24,$B101))</f>
        <v>0</v>
      </c>
      <c r="X101" s="125">
        <f>IF($A101="","",COUNTIF('Names Schedule'!$25:$25,$B101))</f>
        <v>0</v>
      </c>
      <c r="Y101" s="125">
        <f>IF($A101="","",COUNTIF('Names Schedule'!$27:$27,$B101))</f>
        <v>0</v>
      </c>
      <c r="Z101" s="125">
        <f>IF($A101="","",COUNTIF('Names Schedule'!$28:$28,$B101))</f>
        <v>0</v>
      </c>
      <c r="AA101" s="124">
        <f>IF($A101="","",COUNTIF('Names Schedule'!$33:$33,$B101))</f>
        <v>0</v>
      </c>
      <c r="AB101" s="125">
        <f>IF($A101="","",COUNTIF('Names Schedule'!$34:$34,$B101))</f>
        <v>0</v>
      </c>
      <c r="AC101" s="125">
        <f>IF($A101="","",COUNTIF('Names Schedule'!$36:$36,$B101))</f>
        <v>0</v>
      </c>
      <c r="AD101" s="125">
        <f>IF($A101="","",COUNTIF('Names Schedule'!$37:$37,$B101))</f>
        <v>0</v>
      </c>
      <c r="AE101" s="125">
        <f>IF($A101="","",COUNTIF('Names Schedule'!$38:$38,$B101))</f>
        <v>0</v>
      </c>
      <c r="AF101" s="125">
        <f>IF($A101="","",COUNTIF('Names Schedule'!$40:$40,$B101))</f>
        <v>0</v>
      </c>
      <c r="AG101" s="125">
        <f>IF($A101="","",COUNTIF('Names Schedule'!$41:$41,$B101))</f>
        <v>0</v>
      </c>
      <c r="AH101" s="124">
        <f>IF($A101="","",COUNTIF('Names Schedule'!$46:$46,$B101))</f>
        <v>0</v>
      </c>
      <c r="AI101" s="125">
        <f>IF($A101="","",COUNTIF('Names Schedule'!$47:$47,$B101))</f>
        <v>0</v>
      </c>
      <c r="AJ101" s="125">
        <f>IF($A101="","",COUNTIF('Names Schedule'!$49:$49,$B101))</f>
        <v>0</v>
      </c>
      <c r="AK101" s="125">
        <f>IF($A101="","",COUNTIF('Names Schedule'!$50:$50,$B101))</f>
        <v>0</v>
      </c>
      <c r="AL101" s="125">
        <f>IF($A101="","",COUNTIF('Names Schedule'!$51:$51,$B101))</f>
        <v>0</v>
      </c>
      <c r="AM101" s="125">
        <f>IF($A101="","",COUNTIF('Names Schedule'!$53:$53,$B101))</f>
        <v>0</v>
      </c>
      <c r="AN101" s="125">
        <f>IF($A101="","",COUNTIF('Names Schedule'!$54:$54,$B101))</f>
        <v>0</v>
      </c>
      <c r="AO101" s="124">
        <f>IF($A101="","",COUNTIF('Names Schedule'!$59:$59,$B101))</f>
        <v>0</v>
      </c>
      <c r="AP101" s="125">
        <f>IF($A101="","",COUNTIF('Names Schedule'!$60:$60,$B101))</f>
        <v>0</v>
      </c>
      <c r="AQ101" s="125">
        <f>IF($A101="","",COUNTIF('Names Schedule'!$62:$62,$B101))</f>
        <v>0</v>
      </c>
      <c r="AR101" s="125">
        <f>IF($A101="","",COUNTIF('Names Schedule'!$63:$63,$B101))</f>
        <v>0</v>
      </c>
      <c r="AS101" s="125">
        <f>IF($A101="","",COUNTIF('Names Schedule'!$64:$64,$B101))</f>
        <v>0</v>
      </c>
      <c r="AT101" s="125">
        <f>IF($A101="","",COUNTIF('Names Schedule'!$66:$66,$B101))</f>
        <v>0</v>
      </c>
      <c r="AU101" s="125">
        <f>IF($A101="","",COUNTIF('Names Schedule'!$67:$67,$B101))</f>
        <v>0</v>
      </c>
      <c r="AV101" s="124">
        <f>IF($A101="","",COUNTIF('Names Schedule'!$72:$72,$B101))</f>
        <v>0</v>
      </c>
      <c r="AW101" s="125">
        <f>IF($A101="","",COUNTIF('Names Schedule'!$73:$73,$B101))</f>
        <v>0</v>
      </c>
      <c r="AX101" s="125">
        <f>IF($A101="","",COUNTIF('Names Schedule'!$75:$75,$B101))</f>
        <v>0</v>
      </c>
      <c r="AY101" s="125">
        <f>IF($A101="","",COUNTIF('Names Schedule'!$76:$76,$B101))</f>
        <v>0</v>
      </c>
      <c r="AZ101" s="125">
        <f>IF($A101="","",COUNTIF('Names Schedule'!$77:$77,$B101))</f>
        <v>0</v>
      </c>
      <c r="BA101" s="125">
        <f>IF($A101="","",COUNTIF('Names Schedule'!$79:$79,$B101))</f>
        <v>0</v>
      </c>
      <c r="BB101" s="125">
        <f>IF($A101="","",COUNTIF('Names Schedule'!$80:$80,$B101))</f>
        <v>0</v>
      </c>
      <c r="BC101" s="115">
        <f t="shared" si="12"/>
        <v>4</v>
      </c>
      <c r="BD101" s="115">
        <f t="shared" si="13"/>
        <v>4</v>
      </c>
      <c r="BE101" s="119" t="str">
        <f t="shared" si="14"/>
        <v>Session 4 - 1:45pm- 3.15pm</v>
      </c>
      <c r="BF101" s="126">
        <f>IF($A101="","",COUNTIF('Names Schedule'!C$7:C$117,$B101))</f>
        <v>1</v>
      </c>
      <c r="BG101" s="126">
        <f>IF($A101="","",COUNTIF('Names Schedule'!D$7:D$117,$B101))</f>
        <v>0</v>
      </c>
      <c r="BH101" s="126">
        <f>IF($A101="","",COUNTIF('Names Schedule'!E$7:E$117,$B101))</f>
        <v>0</v>
      </c>
      <c r="BI101" s="126">
        <f>IF($A101="","",COUNTIF('Names Schedule'!F$7:F$117,$B101))</f>
        <v>0</v>
      </c>
      <c r="BJ101" s="126">
        <f>IF($A101="","",COUNTIF('Names Schedule'!G$7:G$117,$B101))</f>
        <v>0</v>
      </c>
      <c r="BK101" s="126">
        <f>IF($A101="","",COUNTIF('Names Schedule'!H$7:H$117,$B101))</f>
        <v>0</v>
      </c>
      <c r="BL101" s="133">
        <f t="shared" si="15"/>
        <v>1</v>
      </c>
    </row>
    <row r="102" spans="1:64" ht="12" customHeight="1">
      <c r="A102" s="115" t="str">
        <f>Matches!A101</f>
        <v/>
      </c>
      <c r="B102" s="115" t="str">
        <f>IF(A102="","",CONCATENATE(VLOOKUP(Matches!B101,'Group Check'!$B:$D,2,FALSE)," v ",VLOOKUP(Matches!D101,'Group Check'!$B:$D,2,FALSE)," in Group ",VLOOKUP(Matches!B101,'Group Check'!$B:$E,4,FALSE)))</f>
        <v/>
      </c>
      <c r="C102" s="115" t="str">
        <f t="shared" si="8"/>
        <v/>
      </c>
      <c r="D102" s="118" t="str">
        <f t="shared" si="10"/>
        <v/>
      </c>
      <c r="E102" s="119" t="str">
        <f t="shared" si="9"/>
        <v/>
      </c>
      <c r="F102" s="116" t="str">
        <f t="shared" si="11"/>
        <v/>
      </c>
      <c r="G102" s="126" t="str">
        <f>IF($A102="","",SUM(COUNTIF('Names Schedule'!$C$7:$H$7,$B102),COUNTIF('Names Schedule'!$C$8:$H$8,$B102),COUNTIF('Names Schedule'!$C$10:$H$10,$B102),COUNTIF('Names Schedule'!$C$11:$H$11,$B102),COUNTIF('Names Schedule'!$C$12:$H$12,$B102),COUNTIF('Names Schedule'!$C$14:$H$14,$B102),COUNTIF('Names Schedule'!$C$15:$H$15,$B102)))</f>
        <v/>
      </c>
      <c r="H102" s="126" t="str">
        <f>IF($A102="","",SUM(COUNTIF('Names Schedule'!$C$20:$H$20,$B102),COUNTIF('Names Schedule'!$C$21:$H$21,$B102),COUNTIF('Names Schedule'!$C$23:$H$23,$B102),COUNTIF('Names Schedule'!$C$24:$H$24,$B102),COUNTIF('Names Schedule'!$C$25:$H$25,$B102),COUNTIF('Names Schedule'!$C$27:$H$27,$B102),COUNTIF('Names Schedule'!$C$28:$H$28,$B102)))</f>
        <v/>
      </c>
      <c r="I102" s="126" t="str">
        <f>IF($A102="","",SUM(COUNTIF('Names Schedule'!$C$33:$H$33,$B102),COUNTIF('Names Schedule'!$C$34:$H$34,$B102),COUNTIF('Names Schedule'!$C$36:$H$36,$B102),COUNTIF('Names Schedule'!$C$37:$H$37,$B102),COUNTIF('Names Schedule'!$C$38:$H$38,$B102),COUNTIF('Names Schedule'!$C$40:$H$40,$B102),COUNTIF('Names Schedule'!$C$41:$H$41,$B102)))</f>
        <v/>
      </c>
      <c r="J102" s="126" t="str">
        <f>IF($A102="","",SUM(COUNTIF('Names Schedule'!$C$46:$H$46,$B102),COUNTIF('Names Schedule'!$C$47:$H$47,$B102),COUNTIF('Names Schedule'!$C$49:$H$49,$B102),COUNTIF('Names Schedule'!$C$50:$H$50,$B102),COUNTIF('Names Schedule'!$C$51:$H$51,$B102),COUNTIF('Names Schedule'!$C$53:$H$53,$B102),COUNTIF('Names Schedule'!$C$54:$H$54,$B102)))</f>
        <v/>
      </c>
      <c r="K102" s="126" t="str">
        <f>IF($A102="","",SUM(COUNTIF('Names Schedule'!$C$59:$H$59,$B102),COUNTIF('Names Schedule'!$C$60:$H$60,$B102),COUNTIF('Names Schedule'!$C$62:$H$62,$B102),COUNTIF('Names Schedule'!$C$63:$H$63,$B102),COUNTIF('Names Schedule'!$C$64:$H$64,$B102),COUNTIF('Names Schedule'!$C$66:$H$66,$B102),COUNTIF('Names Schedule'!$C$67:$H$67,$B102)))</f>
        <v/>
      </c>
      <c r="L102" s="126" t="str">
        <f>IF($A102="","",SUM(COUNTIF('Names Schedule'!$C$72:$H$72,$B102),COUNTIF('Names Schedule'!$C$73:$H$73,$B102),COUNTIF('Names Schedule'!$C$75:$H$75,$B102),COUNTIF('Names Schedule'!$C$76:$H$76,$B102),COUNTIF('Names Schedule'!$C$77:$H$77,$B102),COUNTIF('Names Schedule'!$C$79:$H$79,$B102),COUNTIF('Names Schedule'!$C$80:$H$80,$B102)))</f>
        <v/>
      </c>
      <c r="M102" s="124" t="str">
        <f>IF($A102="","",COUNTIF('Names Schedule'!$7:$7,$B102))</f>
        <v/>
      </c>
      <c r="N102" s="125" t="str">
        <f>IF($A102="","",COUNTIF('Names Schedule'!$8:$8,$B102))</f>
        <v/>
      </c>
      <c r="O102" s="125" t="str">
        <f>IF($A102="","",COUNTIF('Names Schedule'!$10:$10,$B102))</f>
        <v/>
      </c>
      <c r="P102" s="125" t="str">
        <f>IF($A102="","",COUNTIF('Names Schedule'!$11:$11,$B102))</f>
        <v/>
      </c>
      <c r="Q102" s="125" t="str">
        <f>IF($A102="","",COUNTIF('Names Schedule'!$12:$12,$B102))</f>
        <v/>
      </c>
      <c r="R102" s="125" t="str">
        <f>IF($A102="","",COUNTIF('Names Schedule'!$14:$14,$B102))</f>
        <v/>
      </c>
      <c r="S102" s="125" t="str">
        <f>IF($A102="","",COUNTIF('Names Schedule'!$15:$15,$B102))</f>
        <v/>
      </c>
      <c r="T102" s="124" t="str">
        <f>IF($A102="","",COUNTIF('Names Schedule'!$20:$20,$B102))</f>
        <v/>
      </c>
      <c r="U102" s="125" t="str">
        <f>IF($A102="","",COUNTIF('Names Schedule'!$21:$21,$B102))</f>
        <v/>
      </c>
      <c r="V102" s="125" t="str">
        <f>IF($A102="","",COUNTIF('Names Schedule'!$23:$23,$B102))</f>
        <v/>
      </c>
      <c r="W102" s="125" t="str">
        <f>IF($A102="","",COUNTIF('Names Schedule'!$24:$24,$B102))</f>
        <v/>
      </c>
      <c r="X102" s="125" t="str">
        <f>IF($A102="","",COUNTIF('Names Schedule'!$25:$25,$B102))</f>
        <v/>
      </c>
      <c r="Y102" s="125" t="str">
        <f>IF($A102="","",COUNTIF('Names Schedule'!$27:$27,$B102))</f>
        <v/>
      </c>
      <c r="Z102" s="125" t="str">
        <f>IF($A102="","",COUNTIF('Names Schedule'!$28:$28,$B102))</f>
        <v/>
      </c>
      <c r="AA102" s="124" t="str">
        <f>IF($A102="","",COUNTIF('Names Schedule'!$33:$33,$B102))</f>
        <v/>
      </c>
      <c r="AB102" s="125" t="str">
        <f>IF($A102="","",COUNTIF('Names Schedule'!$34:$34,$B102))</f>
        <v/>
      </c>
      <c r="AC102" s="125" t="str">
        <f>IF($A102="","",COUNTIF('Names Schedule'!$36:$36,$B102))</f>
        <v/>
      </c>
      <c r="AD102" s="125" t="str">
        <f>IF($A102="","",COUNTIF('Names Schedule'!$37:$37,$B102))</f>
        <v/>
      </c>
      <c r="AE102" s="125" t="str">
        <f>IF($A102="","",COUNTIF('Names Schedule'!$38:$38,$B102))</f>
        <v/>
      </c>
      <c r="AF102" s="125" t="str">
        <f>IF($A102="","",COUNTIF('Names Schedule'!$40:$40,$B102))</f>
        <v/>
      </c>
      <c r="AG102" s="125" t="str">
        <f>IF($A102="","",COUNTIF('Names Schedule'!$41:$41,$B102))</f>
        <v/>
      </c>
      <c r="AH102" s="124" t="str">
        <f>IF($A102="","",COUNTIF('Names Schedule'!$46:$46,$B102))</f>
        <v/>
      </c>
      <c r="AI102" s="125" t="str">
        <f>IF($A102="","",COUNTIF('Names Schedule'!$47:$47,$B102))</f>
        <v/>
      </c>
      <c r="AJ102" s="125" t="str">
        <f>IF($A102="","",COUNTIF('Names Schedule'!$49:$49,$B102))</f>
        <v/>
      </c>
      <c r="AK102" s="125" t="str">
        <f>IF($A102="","",COUNTIF('Names Schedule'!$50:$50,$B102))</f>
        <v/>
      </c>
      <c r="AL102" s="125" t="str">
        <f>IF($A102="","",COUNTIF('Names Schedule'!$51:$51,$B102))</f>
        <v/>
      </c>
      <c r="AM102" s="125" t="str">
        <f>IF($A102="","",COUNTIF('Names Schedule'!$53:$53,$B102))</f>
        <v/>
      </c>
      <c r="AN102" s="125" t="str">
        <f>IF($A102="","",COUNTIF('Names Schedule'!$54:$54,$B102))</f>
        <v/>
      </c>
      <c r="AO102" s="124" t="str">
        <f>IF($A102="","",COUNTIF('Names Schedule'!$59:$59,$B102))</f>
        <v/>
      </c>
      <c r="AP102" s="125" t="str">
        <f>IF($A102="","",COUNTIF('Names Schedule'!$60:$60,$B102))</f>
        <v/>
      </c>
      <c r="AQ102" s="125" t="str">
        <f>IF($A102="","",COUNTIF('Names Schedule'!$62:$62,$B102))</f>
        <v/>
      </c>
      <c r="AR102" s="125" t="str">
        <f>IF($A102="","",COUNTIF('Names Schedule'!$63:$63,$B102))</f>
        <v/>
      </c>
      <c r="AS102" s="125" t="str">
        <f>IF($A102="","",COUNTIF('Names Schedule'!$64:$64,$B102))</f>
        <v/>
      </c>
      <c r="AT102" s="125" t="str">
        <f>IF($A102="","",COUNTIF('Names Schedule'!$66:$66,$B102))</f>
        <v/>
      </c>
      <c r="AU102" s="125" t="str">
        <f>IF($A102="","",COUNTIF('Names Schedule'!$67:$67,$B102))</f>
        <v/>
      </c>
      <c r="AV102" s="124" t="str">
        <f>IF($A102="","",COUNTIF('Names Schedule'!$72:$72,$B102))</f>
        <v/>
      </c>
      <c r="AW102" s="125" t="str">
        <f>IF($A102="","",COUNTIF('Names Schedule'!$73:$73,$B102))</f>
        <v/>
      </c>
      <c r="AX102" s="125" t="str">
        <f>IF($A102="","",COUNTIF('Names Schedule'!$75:$75,$B102))</f>
        <v/>
      </c>
      <c r="AY102" s="125" t="str">
        <f>IF($A102="","",COUNTIF('Names Schedule'!$76:$76,$B102))</f>
        <v/>
      </c>
      <c r="AZ102" s="125" t="str">
        <f>IF($A102="","",COUNTIF('Names Schedule'!$77:$77,$B102))</f>
        <v/>
      </c>
      <c r="BA102" s="125" t="str">
        <f>IF($A102="","",COUNTIF('Names Schedule'!$79:$79,$B102))</f>
        <v/>
      </c>
      <c r="BB102" s="125" t="str">
        <f>IF($A102="","",COUNTIF('Names Schedule'!$80:$80,$B102))</f>
        <v/>
      </c>
      <c r="BC102" s="115" t="str">
        <f t="shared" si="12"/>
        <v/>
      </c>
      <c r="BD102" s="115" t="str">
        <f t="shared" si="13"/>
        <v/>
      </c>
      <c r="BE102" s="119" t="str">
        <f t="shared" si="14"/>
        <v/>
      </c>
      <c r="BF102" s="126" t="str">
        <f>IF($A102="","",COUNTIF('Names Schedule'!C$7:C$117,$B102))</f>
        <v/>
      </c>
      <c r="BG102" s="126" t="str">
        <f>IF($A102="","",COUNTIF('Names Schedule'!D$7:D$117,$B102))</f>
        <v/>
      </c>
      <c r="BH102" s="126" t="str">
        <f>IF($A102="","",COUNTIF('Names Schedule'!E$7:E$117,$B102))</f>
        <v/>
      </c>
      <c r="BI102" s="126" t="str">
        <f>IF($A102="","",COUNTIF('Names Schedule'!F$7:F$117,$B102))</f>
        <v/>
      </c>
      <c r="BJ102" s="126" t="str">
        <f>IF($A102="","",COUNTIF('Names Schedule'!G$7:G$117,$B102))</f>
        <v/>
      </c>
      <c r="BK102" s="126" t="str">
        <f>IF($A102="","",COUNTIF('Names Schedule'!H$7:H$117,$B102))</f>
        <v/>
      </c>
      <c r="BL102" s="133" t="str">
        <f t="shared" si="15"/>
        <v/>
      </c>
    </row>
    <row r="103" spans="1:64" ht="12" customHeight="1">
      <c r="A103" s="115" t="str">
        <f>Matches!A102</f>
        <v>GROUP MS 5 / 15</v>
      </c>
      <c r="B103" s="115" t="str">
        <f>IF(A103="","",CONCATENATE(VLOOKUP(Matches!B102,'Group Check'!$B:$D,2,FALSE)," v ",VLOOKUP(Matches!D102,'Group Check'!$B:$D,2,FALSE)," in Group ",VLOOKUP(Matches!B102,'Group Check'!$B:$E,4,FALSE)))</f>
        <v>Michael Gabobewe (Botswana) v Mike McNorton (Canada ) in Group MS 5</v>
      </c>
      <c r="C103" s="115" t="str">
        <f t="shared" si="8"/>
        <v/>
      </c>
      <c r="D103" s="118" t="str">
        <f t="shared" si="10"/>
        <v>Thursday 25th April 2024</v>
      </c>
      <c r="E103" s="119" t="str">
        <f t="shared" si="9"/>
        <v>Session 7 - 6.15pm - 7:45pm</v>
      </c>
      <c r="F103" s="116">
        <f t="shared" si="11"/>
        <v>5</v>
      </c>
      <c r="G103" s="126">
        <f>IF($A103="","",SUM(COUNTIF('Names Schedule'!$C$7:$H$7,$B103),COUNTIF('Names Schedule'!$C$8:$H$8,$B103),COUNTIF('Names Schedule'!$C$10:$H$10,$B103),COUNTIF('Names Schedule'!$C$11:$H$11,$B103),COUNTIF('Names Schedule'!$C$12:$H$12,$B103),COUNTIF('Names Schedule'!$C$14:$H$14,$B103),COUNTIF('Names Schedule'!$C$15:$H$15,$B103)))</f>
        <v>0</v>
      </c>
      <c r="H103" s="126">
        <f>IF($A103="","",SUM(COUNTIF('Names Schedule'!$C$20:$H$20,$B103),COUNTIF('Names Schedule'!$C$21:$H$21,$B103),COUNTIF('Names Schedule'!$C$23:$H$23,$B103),COUNTIF('Names Schedule'!$C$24:$H$24,$B103),COUNTIF('Names Schedule'!$C$25:$H$25,$B103),COUNTIF('Names Schedule'!$C$27:$H$27,$B103),COUNTIF('Names Schedule'!$C$28:$H$28,$B103)))</f>
        <v>0</v>
      </c>
      <c r="I103" s="126">
        <f>IF($A103="","",SUM(COUNTIF('Names Schedule'!$C$33:$H$33,$B103),COUNTIF('Names Schedule'!$C$34:$H$34,$B103),COUNTIF('Names Schedule'!$C$36:$H$36,$B103),COUNTIF('Names Schedule'!$C$37:$H$37,$B103),COUNTIF('Names Schedule'!$C$38:$H$38,$B103),COUNTIF('Names Schedule'!$C$40:$H$40,$B103),COUNTIF('Names Schedule'!$C$41:$H$41,$B103)))</f>
        <v>0</v>
      </c>
      <c r="J103" s="126">
        <f>IF($A103="","",SUM(COUNTIF('Names Schedule'!$C$46:$H$46,$B103),COUNTIF('Names Schedule'!$C$47:$H$47,$B103),COUNTIF('Names Schedule'!$C$49:$H$49,$B103),COUNTIF('Names Schedule'!$C$50:$H$50,$B103),COUNTIF('Names Schedule'!$C$51:$H$51,$B103),COUNTIF('Names Schedule'!$C$53:$H$53,$B103),COUNTIF('Names Schedule'!$C$54:$H$54,$B103)))</f>
        <v>0</v>
      </c>
      <c r="K103" s="126">
        <f>IF($A103="","",SUM(COUNTIF('Names Schedule'!$C$59:$H$59,$B103),COUNTIF('Names Schedule'!$C$60:$H$60,$B103),COUNTIF('Names Schedule'!$C$62:$H$62,$B103),COUNTIF('Names Schedule'!$C$63:$H$63,$B103),COUNTIF('Names Schedule'!$C$64:$H$64,$B103),COUNTIF('Names Schedule'!$C$66:$H$66,$B103),COUNTIF('Names Schedule'!$C$67:$H$67,$B103)))</f>
        <v>1</v>
      </c>
      <c r="L103" s="126">
        <f>IF($A103="","",SUM(COUNTIF('Names Schedule'!$C$72:$H$72,$B103),COUNTIF('Names Schedule'!$C$73:$H$73,$B103),COUNTIF('Names Schedule'!$C$75:$H$75,$B103),COUNTIF('Names Schedule'!$C$76:$H$76,$B103),COUNTIF('Names Schedule'!$C$77:$H$77,$B103),COUNTIF('Names Schedule'!$C$79:$H$79,$B103),COUNTIF('Names Schedule'!$C$80:$H$80,$B103)))</f>
        <v>0</v>
      </c>
      <c r="M103" s="124">
        <f>IF($A103="","",COUNTIF('Names Schedule'!$7:$7,$B103))</f>
        <v>0</v>
      </c>
      <c r="N103" s="125">
        <f>IF($A103="","",COUNTIF('Names Schedule'!$8:$8,$B103))</f>
        <v>0</v>
      </c>
      <c r="O103" s="125">
        <f>IF($A103="","",COUNTIF('Names Schedule'!$10:$10,$B103))</f>
        <v>0</v>
      </c>
      <c r="P103" s="125">
        <f>IF($A103="","",COUNTIF('Names Schedule'!$11:$11,$B103))</f>
        <v>0</v>
      </c>
      <c r="Q103" s="125">
        <f>IF($A103="","",COUNTIF('Names Schedule'!$12:$12,$B103))</f>
        <v>0</v>
      </c>
      <c r="R103" s="125">
        <f>IF($A103="","",COUNTIF('Names Schedule'!$14:$14,$B103))</f>
        <v>0</v>
      </c>
      <c r="S103" s="125">
        <f>IF($A103="","",COUNTIF('Names Schedule'!$15:$15,$B103))</f>
        <v>0</v>
      </c>
      <c r="T103" s="124">
        <f>IF($A103="","",COUNTIF('Names Schedule'!$20:$20,$B103))</f>
        <v>0</v>
      </c>
      <c r="U103" s="125">
        <f>IF($A103="","",COUNTIF('Names Schedule'!$21:$21,$B103))</f>
        <v>0</v>
      </c>
      <c r="V103" s="125">
        <f>IF($A103="","",COUNTIF('Names Schedule'!$23:$23,$B103))</f>
        <v>0</v>
      </c>
      <c r="W103" s="125">
        <f>IF($A103="","",COUNTIF('Names Schedule'!$24:$24,$B103))</f>
        <v>0</v>
      </c>
      <c r="X103" s="125">
        <f>IF($A103="","",COUNTIF('Names Schedule'!$25:$25,$B103))</f>
        <v>0</v>
      </c>
      <c r="Y103" s="125">
        <f>IF($A103="","",COUNTIF('Names Schedule'!$27:$27,$B103))</f>
        <v>0</v>
      </c>
      <c r="Z103" s="125">
        <f>IF($A103="","",COUNTIF('Names Schedule'!$28:$28,$B103))</f>
        <v>0</v>
      </c>
      <c r="AA103" s="124">
        <f>IF($A103="","",COUNTIF('Names Schedule'!$33:$33,$B103))</f>
        <v>0</v>
      </c>
      <c r="AB103" s="125">
        <f>IF($A103="","",COUNTIF('Names Schedule'!$34:$34,$B103))</f>
        <v>0</v>
      </c>
      <c r="AC103" s="125">
        <f>IF($A103="","",COUNTIF('Names Schedule'!$36:$36,$B103))</f>
        <v>0</v>
      </c>
      <c r="AD103" s="125">
        <f>IF($A103="","",COUNTIF('Names Schedule'!$37:$37,$B103))</f>
        <v>0</v>
      </c>
      <c r="AE103" s="125">
        <f>IF($A103="","",COUNTIF('Names Schedule'!$38:$38,$B103))</f>
        <v>0</v>
      </c>
      <c r="AF103" s="125">
        <f>IF($A103="","",COUNTIF('Names Schedule'!$40:$40,$B103))</f>
        <v>0</v>
      </c>
      <c r="AG103" s="125">
        <f>IF($A103="","",COUNTIF('Names Schedule'!$41:$41,$B103))</f>
        <v>0</v>
      </c>
      <c r="AH103" s="124">
        <f>IF($A103="","",COUNTIF('Names Schedule'!$46:$46,$B103))</f>
        <v>0</v>
      </c>
      <c r="AI103" s="125">
        <f>IF($A103="","",COUNTIF('Names Schedule'!$47:$47,$B103))</f>
        <v>0</v>
      </c>
      <c r="AJ103" s="125">
        <f>IF($A103="","",COUNTIF('Names Schedule'!$49:$49,$B103))</f>
        <v>0</v>
      </c>
      <c r="AK103" s="125">
        <f>IF($A103="","",COUNTIF('Names Schedule'!$50:$50,$B103))</f>
        <v>0</v>
      </c>
      <c r="AL103" s="125">
        <f>IF($A103="","",COUNTIF('Names Schedule'!$51:$51,$B103))</f>
        <v>0</v>
      </c>
      <c r="AM103" s="125">
        <f>IF($A103="","",COUNTIF('Names Schedule'!$53:$53,$B103))</f>
        <v>0</v>
      </c>
      <c r="AN103" s="125">
        <f>IF($A103="","",COUNTIF('Names Schedule'!$54:$54,$B103))</f>
        <v>0</v>
      </c>
      <c r="AO103" s="124">
        <f>IF($A103="","",COUNTIF('Names Schedule'!$59:$59,$B103))</f>
        <v>0</v>
      </c>
      <c r="AP103" s="125">
        <f>IF($A103="","",COUNTIF('Names Schedule'!$60:$60,$B103))</f>
        <v>0</v>
      </c>
      <c r="AQ103" s="125">
        <f>IF($A103="","",COUNTIF('Names Schedule'!$62:$62,$B103))</f>
        <v>0</v>
      </c>
      <c r="AR103" s="125">
        <f>IF($A103="","",COUNTIF('Names Schedule'!$63:$63,$B103))</f>
        <v>0</v>
      </c>
      <c r="AS103" s="125">
        <f>IF($A103="","",COUNTIF('Names Schedule'!$64:$64,$B103))</f>
        <v>0</v>
      </c>
      <c r="AT103" s="125">
        <f>IF($A103="","",COUNTIF('Names Schedule'!$66:$66,$B103))</f>
        <v>0</v>
      </c>
      <c r="AU103" s="125">
        <f>IF($A103="","",COUNTIF('Names Schedule'!$67:$67,$B103))</f>
        <v>1</v>
      </c>
      <c r="AV103" s="124">
        <f>IF($A103="","",COUNTIF('Names Schedule'!$72:$72,$B103))</f>
        <v>0</v>
      </c>
      <c r="AW103" s="125">
        <f>IF($A103="","",COUNTIF('Names Schedule'!$73:$73,$B103))</f>
        <v>0</v>
      </c>
      <c r="AX103" s="125">
        <f>IF($A103="","",COUNTIF('Names Schedule'!$75:$75,$B103))</f>
        <v>0</v>
      </c>
      <c r="AY103" s="125">
        <f>IF($A103="","",COUNTIF('Names Schedule'!$76:$76,$B103))</f>
        <v>0</v>
      </c>
      <c r="AZ103" s="125">
        <f>IF($A103="","",COUNTIF('Names Schedule'!$77:$77,$B103))</f>
        <v>0</v>
      </c>
      <c r="BA103" s="125">
        <f>IF($A103="","",COUNTIF('Names Schedule'!$79:$79,$B103))</f>
        <v>0</v>
      </c>
      <c r="BB103" s="125">
        <f>IF($A103="","",COUNTIF('Names Schedule'!$80:$80,$B103))</f>
        <v>0</v>
      </c>
      <c r="BC103" s="115">
        <f t="shared" si="12"/>
        <v>35</v>
      </c>
      <c r="BD103" s="115">
        <f t="shared" si="13"/>
        <v>7</v>
      </c>
      <c r="BE103" s="119" t="str">
        <f t="shared" si="14"/>
        <v>Session 7 - 6.15pm - 7:45pm</v>
      </c>
      <c r="BF103" s="126">
        <f>IF($A103="","",COUNTIF('Names Schedule'!C$7:C$117,$B103))</f>
        <v>0</v>
      </c>
      <c r="BG103" s="126">
        <f>IF($A103="","",COUNTIF('Names Schedule'!D$7:D$117,$B103))</f>
        <v>0</v>
      </c>
      <c r="BH103" s="126">
        <f>IF($A103="","",COUNTIF('Names Schedule'!E$7:E$117,$B103))</f>
        <v>0</v>
      </c>
      <c r="BI103" s="126">
        <f>IF($A103="","",COUNTIF('Names Schedule'!F$7:F$117,$B103))</f>
        <v>0</v>
      </c>
      <c r="BJ103" s="126">
        <f>IF($A103="","",COUNTIF('Names Schedule'!G$7:G$117,$B103))</f>
        <v>1</v>
      </c>
      <c r="BK103" s="126">
        <f>IF($A103="","",COUNTIF('Names Schedule'!H$7:H$117,$B103))</f>
        <v>0</v>
      </c>
      <c r="BL103" s="133">
        <f t="shared" si="15"/>
        <v>5</v>
      </c>
    </row>
    <row r="104" spans="1:64" ht="12" customHeight="1">
      <c r="A104" s="115" t="str">
        <f>Matches!A103</f>
        <v/>
      </c>
      <c r="B104" s="115" t="str">
        <f>IF(A104="","",CONCATENATE(VLOOKUP(Matches!B103,'Group Check'!$B:$D,2,FALSE)," v ",VLOOKUP(Matches!D103,'Group Check'!$B:$D,2,FALSE)," in Group ",VLOOKUP(Matches!B103,'Group Check'!$B:$E,4,FALSE)))</f>
        <v/>
      </c>
      <c r="C104" s="115" t="str">
        <f t="shared" si="8"/>
        <v/>
      </c>
      <c r="D104" s="118" t="str">
        <f t="shared" si="10"/>
        <v/>
      </c>
      <c r="E104" s="119" t="str">
        <f t="shared" si="9"/>
        <v/>
      </c>
      <c r="F104" s="116" t="str">
        <f t="shared" si="11"/>
        <v/>
      </c>
      <c r="G104" s="126" t="str">
        <f>IF($A104="","",SUM(COUNTIF('Names Schedule'!$C$7:$H$7,$B104),COUNTIF('Names Schedule'!$C$8:$H$8,$B104),COUNTIF('Names Schedule'!$C$10:$H$10,$B104),COUNTIF('Names Schedule'!$C$11:$H$11,$B104),COUNTIF('Names Schedule'!$C$12:$H$12,$B104),COUNTIF('Names Schedule'!$C$14:$H$14,$B104),COUNTIF('Names Schedule'!$C$15:$H$15,$B104)))</f>
        <v/>
      </c>
      <c r="H104" s="126" t="str">
        <f>IF($A104="","",SUM(COUNTIF('Names Schedule'!$C$20:$H$20,$B104),COUNTIF('Names Schedule'!$C$21:$H$21,$B104),COUNTIF('Names Schedule'!$C$23:$H$23,$B104),COUNTIF('Names Schedule'!$C$24:$H$24,$B104),COUNTIF('Names Schedule'!$C$25:$H$25,$B104),COUNTIF('Names Schedule'!$C$27:$H$27,$B104),COUNTIF('Names Schedule'!$C$28:$H$28,$B104)))</f>
        <v/>
      </c>
      <c r="I104" s="126" t="str">
        <f>IF($A104="","",SUM(COUNTIF('Names Schedule'!$C$33:$H$33,$B104),COUNTIF('Names Schedule'!$C$34:$H$34,$B104),COUNTIF('Names Schedule'!$C$36:$H$36,$B104),COUNTIF('Names Schedule'!$C$37:$H$37,$B104),COUNTIF('Names Schedule'!$C$38:$H$38,$B104),COUNTIF('Names Schedule'!$C$40:$H$40,$B104),COUNTIF('Names Schedule'!$C$41:$H$41,$B104)))</f>
        <v/>
      </c>
      <c r="J104" s="126" t="str">
        <f>IF($A104="","",SUM(COUNTIF('Names Schedule'!$C$46:$H$46,$B104),COUNTIF('Names Schedule'!$C$47:$H$47,$B104),COUNTIF('Names Schedule'!$C$49:$H$49,$B104),COUNTIF('Names Schedule'!$C$50:$H$50,$B104),COUNTIF('Names Schedule'!$C$51:$H$51,$B104),COUNTIF('Names Schedule'!$C$53:$H$53,$B104),COUNTIF('Names Schedule'!$C$54:$H$54,$B104)))</f>
        <v/>
      </c>
      <c r="K104" s="126" t="str">
        <f>IF($A104="","",SUM(COUNTIF('Names Schedule'!$C$59:$H$59,$B104),COUNTIF('Names Schedule'!$C$60:$H$60,$B104),COUNTIF('Names Schedule'!$C$62:$H$62,$B104),COUNTIF('Names Schedule'!$C$63:$H$63,$B104),COUNTIF('Names Schedule'!$C$64:$H$64,$B104),COUNTIF('Names Schedule'!$C$66:$H$66,$B104),COUNTIF('Names Schedule'!$C$67:$H$67,$B104)))</f>
        <v/>
      </c>
      <c r="L104" s="126" t="str">
        <f>IF($A104="","",SUM(COUNTIF('Names Schedule'!$C$72:$H$72,$B104),COUNTIF('Names Schedule'!$C$73:$H$73,$B104),COUNTIF('Names Schedule'!$C$75:$H$75,$B104),COUNTIF('Names Schedule'!$C$76:$H$76,$B104),COUNTIF('Names Schedule'!$C$77:$H$77,$B104),COUNTIF('Names Schedule'!$C$79:$H$79,$B104),COUNTIF('Names Schedule'!$C$80:$H$80,$B104)))</f>
        <v/>
      </c>
      <c r="M104" s="124" t="str">
        <f>IF($A104="","",COUNTIF('Names Schedule'!$7:$7,$B104))</f>
        <v/>
      </c>
      <c r="N104" s="125" t="str">
        <f>IF($A104="","",COUNTIF('Names Schedule'!$8:$8,$B104))</f>
        <v/>
      </c>
      <c r="O104" s="125" t="str">
        <f>IF($A104="","",COUNTIF('Names Schedule'!$10:$10,$B104))</f>
        <v/>
      </c>
      <c r="P104" s="125" t="str">
        <f>IF($A104="","",COUNTIF('Names Schedule'!$11:$11,$B104))</f>
        <v/>
      </c>
      <c r="Q104" s="125" t="str">
        <f>IF($A104="","",COUNTIF('Names Schedule'!$12:$12,$B104))</f>
        <v/>
      </c>
      <c r="R104" s="125" t="str">
        <f>IF($A104="","",COUNTIF('Names Schedule'!$14:$14,$B104))</f>
        <v/>
      </c>
      <c r="S104" s="125" t="str">
        <f>IF($A104="","",COUNTIF('Names Schedule'!$15:$15,$B104))</f>
        <v/>
      </c>
      <c r="T104" s="124" t="str">
        <f>IF($A104="","",COUNTIF('Names Schedule'!$20:$20,$B104))</f>
        <v/>
      </c>
      <c r="U104" s="125" t="str">
        <f>IF($A104="","",COUNTIF('Names Schedule'!$21:$21,$B104))</f>
        <v/>
      </c>
      <c r="V104" s="125" t="str">
        <f>IF($A104="","",COUNTIF('Names Schedule'!$23:$23,$B104))</f>
        <v/>
      </c>
      <c r="W104" s="125" t="str">
        <f>IF($A104="","",COUNTIF('Names Schedule'!$24:$24,$B104))</f>
        <v/>
      </c>
      <c r="X104" s="125" t="str">
        <f>IF($A104="","",COUNTIF('Names Schedule'!$25:$25,$B104))</f>
        <v/>
      </c>
      <c r="Y104" s="125" t="str">
        <f>IF($A104="","",COUNTIF('Names Schedule'!$27:$27,$B104))</f>
        <v/>
      </c>
      <c r="Z104" s="125" t="str">
        <f>IF($A104="","",COUNTIF('Names Schedule'!$28:$28,$B104))</f>
        <v/>
      </c>
      <c r="AA104" s="124" t="str">
        <f>IF($A104="","",COUNTIF('Names Schedule'!$33:$33,$B104))</f>
        <v/>
      </c>
      <c r="AB104" s="125" t="str">
        <f>IF($A104="","",COUNTIF('Names Schedule'!$34:$34,$B104))</f>
        <v/>
      </c>
      <c r="AC104" s="125" t="str">
        <f>IF($A104="","",COUNTIF('Names Schedule'!$36:$36,$B104))</f>
        <v/>
      </c>
      <c r="AD104" s="125" t="str">
        <f>IF($A104="","",COUNTIF('Names Schedule'!$37:$37,$B104))</f>
        <v/>
      </c>
      <c r="AE104" s="125" t="str">
        <f>IF($A104="","",COUNTIF('Names Schedule'!$38:$38,$B104))</f>
        <v/>
      </c>
      <c r="AF104" s="125" t="str">
        <f>IF($A104="","",COUNTIF('Names Schedule'!$40:$40,$B104))</f>
        <v/>
      </c>
      <c r="AG104" s="125" t="str">
        <f>IF($A104="","",COUNTIF('Names Schedule'!$41:$41,$B104))</f>
        <v/>
      </c>
      <c r="AH104" s="124" t="str">
        <f>IF($A104="","",COUNTIF('Names Schedule'!$46:$46,$B104))</f>
        <v/>
      </c>
      <c r="AI104" s="125" t="str">
        <f>IF($A104="","",COUNTIF('Names Schedule'!$47:$47,$B104))</f>
        <v/>
      </c>
      <c r="AJ104" s="125" t="str">
        <f>IF($A104="","",COUNTIF('Names Schedule'!$49:$49,$B104))</f>
        <v/>
      </c>
      <c r="AK104" s="125" t="str">
        <f>IF($A104="","",COUNTIF('Names Schedule'!$50:$50,$B104))</f>
        <v/>
      </c>
      <c r="AL104" s="125" t="str">
        <f>IF($A104="","",COUNTIF('Names Schedule'!$51:$51,$B104))</f>
        <v/>
      </c>
      <c r="AM104" s="125" t="str">
        <f>IF($A104="","",COUNTIF('Names Schedule'!$53:$53,$B104))</f>
        <v/>
      </c>
      <c r="AN104" s="125" t="str">
        <f>IF($A104="","",COUNTIF('Names Schedule'!$54:$54,$B104))</f>
        <v/>
      </c>
      <c r="AO104" s="124" t="str">
        <f>IF($A104="","",COUNTIF('Names Schedule'!$59:$59,$B104))</f>
        <v/>
      </c>
      <c r="AP104" s="125" t="str">
        <f>IF($A104="","",COUNTIF('Names Schedule'!$60:$60,$B104))</f>
        <v/>
      </c>
      <c r="AQ104" s="125" t="str">
        <f>IF($A104="","",COUNTIF('Names Schedule'!$62:$62,$B104))</f>
        <v/>
      </c>
      <c r="AR104" s="125" t="str">
        <f>IF($A104="","",COUNTIF('Names Schedule'!$63:$63,$B104))</f>
        <v/>
      </c>
      <c r="AS104" s="125" t="str">
        <f>IF($A104="","",COUNTIF('Names Schedule'!$64:$64,$B104))</f>
        <v/>
      </c>
      <c r="AT104" s="125" t="str">
        <f>IF($A104="","",COUNTIF('Names Schedule'!$66:$66,$B104))</f>
        <v/>
      </c>
      <c r="AU104" s="125" t="str">
        <f>IF($A104="","",COUNTIF('Names Schedule'!$67:$67,$B104))</f>
        <v/>
      </c>
      <c r="AV104" s="124" t="str">
        <f>IF($A104="","",COUNTIF('Names Schedule'!$72:$72,$B104))</f>
        <v/>
      </c>
      <c r="AW104" s="125" t="str">
        <f>IF($A104="","",COUNTIF('Names Schedule'!$73:$73,$B104))</f>
        <v/>
      </c>
      <c r="AX104" s="125" t="str">
        <f>IF($A104="","",COUNTIF('Names Schedule'!$75:$75,$B104))</f>
        <v/>
      </c>
      <c r="AY104" s="125" t="str">
        <f>IF($A104="","",COUNTIF('Names Schedule'!$76:$76,$B104))</f>
        <v/>
      </c>
      <c r="AZ104" s="125" t="str">
        <f>IF($A104="","",COUNTIF('Names Schedule'!$77:$77,$B104))</f>
        <v/>
      </c>
      <c r="BA104" s="125" t="str">
        <f>IF($A104="","",COUNTIF('Names Schedule'!$79:$79,$B104))</f>
        <v/>
      </c>
      <c r="BB104" s="125" t="str">
        <f>IF($A104="","",COUNTIF('Names Schedule'!$80:$80,$B104))</f>
        <v/>
      </c>
      <c r="BC104" s="115" t="str">
        <f t="shared" si="12"/>
        <v/>
      </c>
      <c r="BD104" s="115" t="str">
        <f t="shared" si="13"/>
        <v/>
      </c>
      <c r="BE104" s="119" t="str">
        <f t="shared" si="14"/>
        <v/>
      </c>
      <c r="BF104" s="126" t="str">
        <f>IF($A104="","",COUNTIF('Names Schedule'!C$7:C$117,$B104))</f>
        <v/>
      </c>
      <c r="BG104" s="126" t="str">
        <f>IF($A104="","",COUNTIF('Names Schedule'!D$7:D$117,$B104))</f>
        <v/>
      </c>
      <c r="BH104" s="126" t="str">
        <f>IF($A104="","",COUNTIF('Names Schedule'!E$7:E$117,$B104))</f>
        <v/>
      </c>
      <c r="BI104" s="126" t="str">
        <f>IF($A104="","",COUNTIF('Names Schedule'!F$7:F$117,$B104))</f>
        <v/>
      </c>
      <c r="BJ104" s="126" t="str">
        <f>IF($A104="","",COUNTIF('Names Schedule'!G$7:G$117,$B104))</f>
        <v/>
      </c>
      <c r="BK104" s="126" t="str">
        <f>IF($A104="","",COUNTIF('Names Schedule'!H$7:H$117,$B104))</f>
        <v/>
      </c>
      <c r="BL104" s="133" t="str">
        <f t="shared" si="15"/>
        <v/>
      </c>
    </row>
    <row r="105" spans="1:64" ht="12" customHeight="1">
      <c r="A105" s="115" t="str">
        <f>Matches!A104</f>
        <v>GROUP WS 1 / 1</v>
      </c>
      <c r="B105" s="115" t="str">
        <f>IF(A105="","",CONCATENATE(VLOOKUP(Matches!B104,'Group Check'!$B:$D,2,FALSE)," v ",VLOOKUP(Matches!D104,'Group Check'!$B:$D,2,FALSE)," in Group ",VLOOKUP(Matches!B104,'Group Check'!$B:$E,4,FALSE)))</f>
        <v>Natalie McWilliams (Scotland) v Lisa Bonsor (Spain) in Group WS 1</v>
      </c>
      <c r="C105" s="115" t="str">
        <f t="shared" si="8"/>
        <v/>
      </c>
      <c r="D105" s="118" t="str">
        <f t="shared" si="10"/>
        <v>Tuesday 23rd April 2024</v>
      </c>
      <c r="E105" s="119" t="str">
        <f t="shared" si="9"/>
        <v>Session 4 - 1:45pm- 3.15pm</v>
      </c>
      <c r="F105" s="116">
        <f t="shared" si="11"/>
        <v>2</v>
      </c>
      <c r="G105" s="126">
        <f>IF($A105="","",SUM(COUNTIF('Names Schedule'!$C$7:$H$7,$B105),COUNTIF('Names Schedule'!$C$8:$H$8,$B105),COUNTIF('Names Schedule'!$C$10:$H$10,$B105),COUNTIF('Names Schedule'!$C$11:$H$11,$B105),COUNTIF('Names Schedule'!$C$12:$H$12,$B105),COUNTIF('Names Schedule'!$C$14:$H$14,$B105),COUNTIF('Names Schedule'!$C$15:$H$15,$B105)))</f>
        <v>0</v>
      </c>
      <c r="H105" s="126">
        <f>IF($A105="","",SUM(COUNTIF('Names Schedule'!$C$20:$H$20,$B105),COUNTIF('Names Schedule'!$C$21:$H$21,$B105),COUNTIF('Names Schedule'!$C$23:$H$23,$B105),COUNTIF('Names Schedule'!$C$24:$H$24,$B105),COUNTIF('Names Schedule'!$C$25:$H$25,$B105),COUNTIF('Names Schedule'!$C$27:$H$27,$B105),COUNTIF('Names Schedule'!$C$28:$H$28,$B105)))</f>
        <v>0</v>
      </c>
      <c r="I105" s="126">
        <f>IF($A105="","",SUM(COUNTIF('Names Schedule'!$C$33:$H$33,$B105),COUNTIF('Names Schedule'!$C$34:$H$34,$B105),COUNTIF('Names Schedule'!$C$36:$H$36,$B105),COUNTIF('Names Schedule'!$C$37:$H$37,$B105),COUNTIF('Names Schedule'!$C$38:$H$38,$B105),COUNTIF('Names Schedule'!$C$40:$H$40,$B105),COUNTIF('Names Schedule'!$C$41:$H$41,$B105)))</f>
        <v>1</v>
      </c>
      <c r="J105" s="126">
        <f>IF($A105="","",SUM(COUNTIF('Names Schedule'!$C$46:$H$46,$B105),COUNTIF('Names Schedule'!$C$47:$H$47,$B105),COUNTIF('Names Schedule'!$C$49:$H$49,$B105),COUNTIF('Names Schedule'!$C$50:$H$50,$B105),COUNTIF('Names Schedule'!$C$51:$H$51,$B105),COUNTIF('Names Schedule'!$C$53:$H$53,$B105),COUNTIF('Names Schedule'!$C$54:$H$54,$B105)))</f>
        <v>0</v>
      </c>
      <c r="K105" s="126">
        <f>IF($A105="","",SUM(COUNTIF('Names Schedule'!$C$59:$H$59,$B105),COUNTIF('Names Schedule'!$C$60:$H$60,$B105),COUNTIF('Names Schedule'!$C$62:$H$62,$B105),COUNTIF('Names Schedule'!$C$63:$H$63,$B105),COUNTIF('Names Schedule'!$C$64:$H$64,$B105),COUNTIF('Names Schedule'!$C$66:$H$66,$B105),COUNTIF('Names Schedule'!$C$67:$H$67,$B105)))</f>
        <v>0</v>
      </c>
      <c r="L105" s="126">
        <f>IF($A105="","",SUM(COUNTIF('Names Schedule'!$C$72:$H$72,$B105),COUNTIF('Names Schedule'!$C$73:$H$73,$B105),COUNTIF('Names Schedule'!$C$75:$H$75,$B105),COUNTIF('Names Schedule'!$C$76:$H$76,$B105),COUNTIF('Names Schedule'!$C$77:$H$77,$B105),COUNTIF('Names Schedule'!$C$79:$H$79,$B105),COUNTIF('Names Schedule'!$C$80:$H$80,$B105)))</f>
        <v>0</v>
      </c>
      <c r="M105" s="124">
        <f>IF($A105="","",COUNTIF('Names Schedule'!$7:$7,$B105))</f>
        <v>0</v>
      </c>
      <c r="N105" s="125">
        <f>IF($A105="","",COUNTIF('Names Schedule'!$8:$8,$B105))</f>
        <v>0</v>
      </c>
      <c r="O105" s="125">
        <f>IF($A105="","",COUNTIF('Names Schedule'!$10:$10,$B105))</f>
        <v>0</v>
      </c>
      <c r="P105" s="125">
        <f>IF($A105="","",COUNTIF('Names Schedule'!$11:$11,$B105))</f>
        <v>0</v>
      </c>
      <c r="Q105" s="125">
        <f>IF($A105="","",COUNTIF('Names Schedule'!$12:$12,$B105))</f>
        <v>0</v>
      </c>
      <c r="R105" s="125">
        <f>IF($A105="","",COUNTIF('Names Schedule'!$14:$14,$B105))</f>
        <v>0</v>
      </c>
      <c r="S105" s="125">
        <f>IF($A105="","",COUNTIF('Names Schedule'!$15:$15,$B105))</f>
        <v>0</v>
      </c>
      <c r="T105" s="124">
        <f>IF($A105="","",COUNTIF('Names Schedule'!$20:$20,$B105))</f>
        <v>0</v>
      </c>
      <c r="U105" s="125">
        <f>IF($A105="","",COUNTIF('Names Schedule'!$21:$21,$B105))</f>
        <v>0</v>
      </c>
      <c r="V105" s="125">
        <f>IF($A105="","",COUNTIF('Names Schedule'!$23:$23,$B105))</f>
        <v>0</v>
      </c>
      <c r="W105" s="125">
        <f>IF($A105="","",COUNTIF('Names Schedule'!$24:$24,$B105))</f>
        <v>0</v>
      </c>
      <c r="X105" s="125">
        <f>IF($A105="","",COUNTIF('Names Schedule'!$25:$25,$B105))</f>
        <v>0</v>
      </c>
      <c r="Y105" s="125">
        <f>IF($A105="","",COUNTIF('Names Schedule'!$27:$27,$B105))</f>
        <v>0</v>
      </c>
      <c r="Z105" s="125">
        <f>IF($A105="","",COUNTIF('Names Schedule'!$28:$28,$B105))</f>
        <v>0</v>
      </c>
      <c r="AA105" s="124">
        <f>IF($A105="","",COUNTIF('Names Schedule'!$33:$33,$B105))</f>
        <v>0</v>
      </c>
      <c r="AB105" s="125">
        <f>IF($A105="","",COUNTIF('Names Schedule'!$34:$34,$B105))</f>
        <v>0</v>
      </c>
      <c r="AC105" s="125">
        <f>IF($A105="","",COUNTIF('Names Schedule'!$36:$36,$B105))</f>
        <v>0</v>
      </c>
      <c r="AD105" s="125">
        <f>IF($A105="","",COUNTIF('Names Schedule'!$37:$37,$B105))</f>
        <v>1</v>
      </c>
      <c r="AE105" s="125">
        <f>IF($A105="","",COUNTIF('Names Schedule'!$38:$38,$B105))</f>
        <v>0</v>
      </c>
      <c r="AF105" s="125">
        <f>IF($A105="","",COUNTIF('Names Schedule'!$40:$40,$B105))</f>
        <v>0</v>
      </c>
      <c r="AG105" s="125">
        <f>IF($A105="","",COUNTIF('Names Schedule'!$41:$41,$B105))</f>
        <v>0</v>
      </c>
      <c r="AH105" s="124">
        <f>IF($A105="","",COUNTIF('Names Schedule'!$46:$46,$B105))</f>
        <v>0</v>
      </c>
      <c r="AI105" s="125">
        <f>IF($A105="","",COUNTIF('Names Schedule'!$47:$47,$B105))</f>
        <v>0</v>
      </c>
      <c r="AJ105" s="125">
        <f>IF($A105="","",COUNTIF('Names Schedule'!$49:$49,$B105))</f>
        <v>0</v>
      </c>
      <c r="AK105" s="125">
        <f>IF($A105="","",COUNTIF('Names Schedule'!$50:$50,$B105))</f>
        <v>0</v>
      </c>
      <c r="AL105" s="125">
        <f>IF($A105="","",COUNTIF('Names Schedule'!$51:$51,$B105))</f>
        <v>0</v>
      </c>
      <c r="AM105" s="125">
        <f>IF($A105="","",COUNTIF('Names Schedule'!$53:$53,$B105))</f>
        <v>0</v>
      </c>
      <c r="AN105" s="125">
        <f>IF($A105="","",COUNTIF('Names Schedule'!$54:$54,$B105))</f>
        <v>0</v>
      </c>
      <c r="AO105" s="124">
        <f>IF($A105="","",COUNTIF('Names Schedule'!$59:$59,$B105))</f>
        <v>0</v>
      </c>
      <c r="AP105" s="125">
        <f>IF($A105="","",COUNTIF('Names Schedule'!$60:$60,$B105))</f>
        <v>0</v>
      </c>
      <c r="AQ105" s="125">
        <f>IF($A105="","",COUNTIF('Names Schedule'!$62:$62,$B105))</f>
        <v>0</v>
      </c>
      <c r="AR105" s="125">
        <f>IF($A105="","",COUNTIF('Names Schedule'!$63:$63,$B105))</f>
        <v>0</v>
      </c>
      <c r="AS105" s="125">
        <f>IF($A105="","",COUNTIF('Names Schedule'!$64:$64,$B105))</f>
        <v>0</v>
      </c>
      <c r="AT105" s="125">
        <f>IF($A105="","",COUNTIF('Names Schedule'!$66:$66,$B105))</f>
        <v>0</v>
      </c>
      <c r="AU105" s="125">
        <f>IF($A105="","",COUNTIF('Names Schedule'!$67:$67,$B105))</f>
        <v>0</v>
      </c>
      <c r="AV105" s="124">
        <f>IF($A105="","",COUNTIF('Names Schedule'!$72:$72,$B105))</f>
        <v>0</v>
      </c>
      <c r="AW105" s="125">
        <f>IF($A105="","",COUNTIF('Names Schedule'!$73:$73,$B105))</f>
        <v>0</v>
      </c>
      <c r="AX105" s="125">
        <f>IF($A105="","",COUNTIF('Names Schedule'!$75:$75,$B105))</f>
        <v>0</v>
      </c>
      <c r="AY105" s="125">
        <f>IF($A105="","",COUNTIF('Names Schedule'!$76:$76,$B105))</f>
        <v>0</v>
      </c>
      <c r="AZ105" s="125">
        <f>IF($A105="","",COUNTIF('Names Schedule'!$77:$77,$B105))</f>
        <v>0</v>
      </c>
      <c r="BA105" s="125">
        <f>IF($A105="","",COUNTIF('Names Schedule'!$79:$79,$B105))</f>
        <v>0</v>
      </c>
      <c r="BB105" s="125">
        <f>IF($A105="","",COUNTIF('Names Schedule'!$80:$80,$B105))</f>
        <v>0</v>
      </c>
      <c r="BC105" s="115">
        <f t="shared" si="12"/>
        <v>18</v>
      </c>
      <c r="BD105" s="115">
        <f t="shared" si="13"/>
        <v>4</v>
      </c>
      <c r="BE105" s="119" t="str">
        <f t="shared" si="14"/>
        <v>Session 4 - 1:45pm- 3.15pm</v>
      </c>
      <c r="BF105" s="126">
        <f>IF($A105="","",COUNTIF('Names Schedule'!C$7:C$117,$B105))</f>
        <v>0</v>
      </c>
      <c r="BG105" s="126">
        <f>IF($A105="","",COUNTIF('Names Schedule'!D$7:D$117,$B105))</f>
        <v>1</v>
      </c>
      <c r="BH105" s="126">
        <f>IF($A105="","",COUNTIF('Names Schedule'!E$7:E$117,$B105))</f>
        <v>0</v>
      </c>
      <c r="BI105" s="126">
        <f>IF($A105="","",COUNTIF('Names Schedule'!F$7:F$117,$B105))</f>
        <v>0</v>
      </c>
      <c r="BJ105" s="126">
        <f>IF($A105="","",COUNTIF('Names Schedule'!G$7:G$117,$B105))</f>
        <v>0</v>
      </c>
      <c r="BK105" s="126">
        <f>IF($A105="","",COUNTIF('Names Schedule'!H$7:H$117,$B105))</f>
        <v>0</v>
      </c>
      <c r="BL105" s="133">
        <f t="shared" si="15"/>
        <v>2</v>
      </c>
    </row>
    <row r="106" spans="1:64" ht="12" customHeight="1">
      <c r="A106" s="115" t="str">
        <f>Matches!A105</f>
        <v>GROUP WS 1 / 2</v>
      </c>
      <c r="B106" s="115" t="str">
        <f>IF(A106="","",CONCATENATE(VLOOKUP(Matches!B105,'Group Check'!$B:$D,2,FALSE)," v ",VLOOKUP(Matches!D105,'Group Check'!$B:$D,2,FALSE)," in Group ",VLOOKUP(Matches!B105,'Group Check'!$B:$E,4,FALSE)))</f>
        <v>Natalie McWilliams (Scotland) v Esme Haley (South Africa ) in Group WS 1</v>
      </c>
      <c r="C106" s="115" t="str">
        <f t="shared" si="8"/>
        <v/>
      </c>
      <c r="D106" s="118" t="str">
        <f t="shared" si="10"/>
        <v>Monday 22nd April 2024</v>
      </c>
      <c r="E106" s="119" t="str">
        <f t="shared" si="9"/>
        <v>Session 3 - 12.00pm- 1:45pm</v>
      </c>
      <c r="F106" s="116">
        <f t="shared" si="11"/>
        <v>2</v>
      </c>
      <c r="G106" s="126">
        <f>IF($A106="","",SUM(COUNTIF('Names Schedule'!$C$7:$H$7,$B106),COUNTIF('Names Schedule'!$C$8:$H$8,$B106),COUNTIF('Names Schedule'!$C$10:$H$10,$B106),COUNTIF('Names Schedule'!$C$11:$H$11,$B106),COUNTIF('Names Schedule'!$C$12:$H$12,$B106),COUNTIF('Names Schedule'!$C$14:$H$14,$B106),COUNTIF('Names Schedule'!$C$15:$H$15,$B106)))</f>
        <v>0</v>
      </c>
      <c r="H106" s="126">
        <f>IF($A106="","",SUM(COUNTIF('Names Schedule'!$C$20:$H$20,$B106),COUNTIF('Names Schedule'!$C$21:$H$21,$B106),COUNTIF('Names Schedule'!$C$23:$H$23,$B106),COUNTIF('Names Schedule'!$C$24:$H$24,$B106),COUNTIF('Names Schedule'!$C$25:$H$25,$B106),COUNTIF('Names Schedule'!$C$27:$H$27,$B106),COUNTIF('Names Schedule'!$C$28:$H$28,$B106)))</f>
        <v>1</v>
      </c>
      <c r="I106" s="126">
        <f>IF($A106="","",SUM(COUNTIF('Names Schedule'!$C$33:$H$33,$B106),COUNTIF('Names Schedule'!$C$34:$H$34,$B106),COUNTIF('Names Schedule'!$C$36:$H$36,$B106),COUNTIF('Names Schedule'!$C$37:$H$37,$B106),COUNTIF('Names Schedule'!$C$38:$H$38,$B106),COUNTIF('Names Schedule'!$C$40:$H$40,$B106),COUNTIF('Names Schedule'!$C$41:$H$41,$B106)))</f>
        <v>0</v>
      </c>
      <c r="J106" s="126">
        <f>IF($A106="","",SUM(COUNTIF('Names Schedule'!$C$46:$H$46,$B106),COUNTIF('Names Schedule'!$C$47:$H$47,$B106),COUNTIF('Names Schedule'!$C$49:$H$49,$B106),COUNTIF('Names Schedule'!$C$50:$H$50,$B106),COUNTIF('Names Schedule'!$C$51:$H$51,$B106),COUNTIF('Names Schedule'!$C$53:$H$53,$B106),COUNTIF('Names Schedule'!$C$54:$H$54,$B106)))</f>
        <v>0</v>
      </c>
      <c r="K106" s="126">
        <f>IF($A106="","",SUM(COUNTIF('Names Schedule'!$C$59:$H$59,$B106),COUNTIF('Names Schedule'!$C$60:$H$60,$B106),COUNTIF('Names Schedule'!$C$62:$H$62,$B106),COUNTIF('Names Schedule'!$C$63:$H$63,$B106),COUNTIF('Names Schedule'!$C$64:$H$64,$B106),COUNTIF('Names Schedule'!$C$66:$H$66,$B106),COUNTIF('Names Schedule'!$C$67:$H$67,$B106)))</f>
        <v>0</v>
      </c>
      <c r="L106" s="126">
        <f>IF($A106="","",SUM(COUNTIF('Names Schedule'!$C$72:$H$72,$B106),COUNTIF('Names Schedule'!$C$73:$H$73,$B106),COUNTIF('Names Schedule'!$C$75:$H$75,$B106),COUNTIF('Names Schedule'!$C$76:$H$76,$B106),COUNTIF('Names Schedule'!$C$77:$H$77,$B106),COUNTIF('Names Schedule'!$C$79:$H$79,$B106),COUNTIF('Names Schedule'!$C$80:$H$80,$B106)))</f>
        <v>0</v>
      </c>
      <c r="M106" s="124">
        <f>IF($A106="","",COUNTIF('Names Schedule'!$7:$7,$B106))</f>
        <v>0</v>
      </c>
      <c r="N106" s="125">
        <f>IF($A106="","",COUNTIF('Names Schedule'!$8:$8,$B106))</f>
        <v>0</v>
      </c>
      <c r="O106" s="125">
        <f>IF($A106="","",COUNTIF('Names Schedule'!$10:$10,$B106))</f>
        <v>0</v>
      </c>
      <c r="P106" s="125">
        <f>IF($A106="","",COUNTIF('Names Schedule'!$11:$11,$B106))</f>
        <v>0</v>
      </c>
      <c r="Q106" s="125">
        <f>IF($A106="","",COUNTIF('Names Schedule'!$12:$12,$B106))</f>
        <v>0</v>
      </c>
      <c r="R106" s="125">
        <f>IF($A106="","",COUNTIF('Names Schedule'!$14:$14,$B106))</f>
        <v>0</v>
      </c>
      <c r="S106" s="125">
        <f>IF($A106="","",COUNTIF('Names Schedule'!$15:$15,$B106))</f>
        <v>0</v>
      </c>
      <c r="T106" s="124">
        <f>IF($A106="","",COUNTIF('Names Schedule'!$20:$20,$B106))</f>
        <v>0</v>
      </c>
      <c r="U106" s="125">
        <f>IF($A106="","",COUNTIF('Names Schedule'!$21:$21,$B106))</f>
        <v>0</v>
      </c>
      <c r="V106" s="125">
        <f>IF($A106="","",COUNTIF('Names Schedule'!$23:$23,$B106))</f>
        <v>1</v>
      </c>
      <c r="W106" s="125">
        <f>IF($A106="","",COUNTIF('Names Schedule'!$24:$24,$B106))</f>
        <v>0</v>
      </c>
      <c r="X106" s="125">
        <f>IF($A106="","",COUNTIF('Names Schedule'!$25:$25,$B106))</f>
        <v>0</v>
      </c>
      <c r="Y106" s="125">
        <f>IF($A106="","",COUNTIF('Names Schedule'!$27:$27,$B106))</f>
        <v>0</v>
      </c>
      <c r="Z106" s="125">
        <f>IF($A106="","",COUNTIF('Names Schedule'!$28:$28,$B106))</f>
        <v>0</v>
      </c>
      <c r="AA106" s="124">
        <f>IF($A106="","",COUNTIF('Names Schedule'!$33:$33,$B106))</f>
        <v>0</v>
      </c>
      <c r="AB106" s="125">
        <f>IF($A106="","",COUNTIF('Names Schedule'!$34:$34,$B106))</f>
        <v>0</v>
      </c>
      <c r="AC106" s="125">
        <f>IF($A106="","",COUNTIF('Names Schedule'!$36:$36,$B106))</f>
        <v>0</v>
      </c>
      <c r="AD106" s="125">
        <f>IF($A106="","",COUNTIF('Names Schedule'!$37:$37,$B106))</f>
        <v>0</v>
      </c>
      <c r="AE106" s="125">
        <f>IF($A106="","",COUNTIF('Names Schedule'!$38:$38,$B106))</f>
        <v>0</v>
      </c>
      <c r="AF106" s="125">
        <f>IF($A106="","",COUNTIF('Names Schedule'!$40:$40,$B106))</f>
        <v>0</v>
      </c>
      <c r="AG106" s="125">
        <f>IF($A106="","",COUNTIF('Names Schedule'!$41:$41,$B106))</f>
        <v>0</v>
      </c>
      <c r="AH106" s="124">
        <f>IF($A106="","",COUNTIF('Names Schedule'!$46:$46,$B106))</f>
        <v>0</v>
      </c>
      <c r="AI106" s="125">
        <f>IF($A106="","",COUNTIF('Names Schedule'!$47:$47,$B106))</f>
        <v>0</v>
      </c>
      <c r="AJ106" s="125">
        <f>IF($A106="","",COUNTIF('Names Schedule'!$49:$49,$B106))</f>
        <v>0</v>
      </c>
      <c r="AK106" s="125">
        <f>IF($A106="","",COUNTIF('Names Schedule'!$50:$50,$B106))</f>
        <v>0</v>
      </c>
      <c r="AL106" s="125">
        <f>IF($A106="","",COUNTIF('Names Schedule'!$51:$51,$B106))</f>
        <v>0</v>
      </c>
      <c r="AM106" s="125">
        <f>IF($A106="","",COUNTIF('Names Schedule'!$53:$53,$B106))</f>
        <v>0</v>
      </c>
      <c r="AN106" s="125">
        <f>IF($A106="","",COUNTIF('Names Schedule'!$54:$54,$B106))</f>
        <v>0</v>
      </c>
      <c r="AO106" s="124">
        <f>IF($A106="","",COUNTIF('Names Schedule'!$59:$59,$B106))</f>
        <v>0</v>
      </c>
      <c r="AP106" s="125">
        <f>IF($A106="","",COUNTIF('Names Schedule'!$60:$60,$B106))</f>
        <v>0</v>
      </c>
      <c r="AQ106" s="125">
        <f>IF($A106="","",COUNTIF('Names Schedule'!$62:$62,$B106))</f>
        <v>0</v>
      </c>
      <c r="AR106" s="125">
        <f>IF($A106="","",COUNTIF('Names Schedule'!$63:$63,$B106))</f>
        <v>0</v>
      </c>
      <c r="AS106" s="125">
        <f>IF($A106="","",COUNTIF('Names Schedule'!$64:$64,$B106))</f>
        <v>0</v>
      </c>
      <c r="AT106" s="125">
        <f>IF($A106="","",COUNTIF('Names Schedule'!$66:$66,$B106))</f>
        <v>0</v>
      </c>
      <c r="AU106" s="125">
        <f>IF($A106="","",COUNTIF('Names Schedule'!$67:$67,$B106))</f>
        <v>0</v>
      </c>
      <c r="AV106" s="124">
        <f>IF($A106="","",COUNTIF('Names Schedule'!$72:$72,$B106))</f>
        <v>0</v>
      </c>
      <c r="AW106" s="125">
        <f>IF($A106="","",COUNTIF('Names Schedule'!$73:$73,$B106))</f>
        <v>0</v>
      </c>
      <c r="AX106" s="125">
        <f>IF($A106="","",COUNTIF('Names Schedule'!$75:$75,$B106))</f>
        <v>0</v>
      </c>
      <c r="AY106" s="125">
        <f>IF($A106="","",COUNTIF('Names Schedule'!$76:$76,$B106))</f>
        <v>0</v>
      </c>
      <c r="AZ106" s="125">
        <f>IF($A106="","",COUNTIF('Names Schedule'!$77:$77,$B106))</f>
        <v>0</v>
      </c>
      <c r="BA106" s="125">
        <f>IF($A106="","",COUNTIF('Names Schedule'!$79:$79,$B106))</f>
        <v>0</v>
      </c>
      <c r="BB106" s="125">
        <f>IF($A106="","",COUNTIF('Names Schedule'!$80:$80,$B106))</f>
        <v>0</v>
      </c>
      <c r="BC106" s="115">
        <f t="shared" si="12"/>
        <v>10</v>
      </c>
      <c r="BD106" s="115">
        <f t="shared" si="13"/>
        <v>3</v>
      </c>
      <c r="BE106" s="119" t="str">
        <f t="shared" si="14"/>
        <v>Session 3 - 12.00pm- 1:45pm</v>
      </c>
      <c r="BF106" s="126">
        <f>IF($A106="","",COUNTIF('Names Schedule'!C$7:C$117,$B106))</f>
        <v>0</v>
      </c>
      <c r="BG106" s="126">
        <f>IF($A106="","",COUNTIF('Names Schedule'!D$7:D$117,$B106))</f>
        <v>1</v>
      </c>
      <c r="BH106" s="126">
        <f>IF($A106="","",COUNTIF('Names Schedule'!E$7:E$117,$B106))</f>
        <v>0</v>
      </c>
      <c r="BI106" s="126">
        <f>IF($A106="","",COUNTIF('Names Schedule'!F$7:F$117,$B106))</f>
        <v>0</v>
      </c>
      <c r="BJ106" s="126">
        <f>IF($A106="","",COUNTIF('Names Schedule'!G$7:G$117,$B106))</f>
        <v>0</v>
      </c>
      <c r="BK106" s="126">
        <f>IF($A106="","",COUNTIF('Names Schedule'!H$7:H$117,$B106))</f>
        <v>0</v>
      </c>
      <c r="BL106" s="133">
        <f t="shared" si="15"/>
        <v>2</v>
      </c>
    </row>
    <row r="107" spans="1:64" ht="12" customHeight="1">
      <c r="A107" s="115" t="str">
        <f>Matches!A106</f>
        <v>GROUP WS 1 / 3</v>
      </c>
      <c r="B107" s="115" t="str">
        <f>IF(A107="","",CONCATENATE(VLOOKUP(Matches!B106,'Group Check'!$B:$D,2,FALSE)," v ",VLOOKUP(Matches!D106,'Group Check'!$B:$D,2,FALSE)," in Group ",VLOOKUP(Matches!B106,'Group Check'!$B:$E,4,FALSE)))</f>
        <v>Natalie McWilliams (Scotland) v Nor Farrah Ain Abdullah (Malaysia ) in Group WS 1</v>
      </c>
      <c r="C107" s="115" t="str">
        <f t="shared" si="8"/>
        <v/>
      </c>
      <c r="D107" s="118" t="str">
        <f t="shared" si="10"/>
        <v>Sunday 21st April 2024</v>
      </c>
      <c r="E107" s="119" t="str">
        <f t="shared" si="9"/>
        <v>Session  - 3.15pm - 4:45pm</v>
      </c>
      <c r="F107" s="116">
        <f t="shared" si="11"/>
        <v>6</v>
      </c>
      <c r="G107" s="126">
        <f>IF($A107="","",SUM(COUNTIF('Names Schedule'!$C$7:$H$7,$B107),COUNTIF('Names Schedule'!$C$8:$H$8,$B107),COUNTIF('Names Schedule'!$C$10:$H$10,$B107),COUNTIF('Names Schedule'!$C$11:$H$11,$B107),COUNTIF('Names Schedule'!$C$12:$H$12,$B107),COUNTIF('Names Schedule'!$C$14:$H$14,$B107),COUNTIF('Names Schedule'!$C$15:$H$15,$B107)))</f>
        <v>1</v>
      </c>
      <c r="H107" s="126">
        <f>IF($A107="","",SUM(COUNTIF('Names Schedule'!$C$20:$H$20,$B107),COUNTIF('Names Schedule'!$C$21:$H$21,$B107),COUNTIF('Names Schedule'!$C$23:$H$23,$B107),COUNTIF('Names Schedule'!$C$24:$H$24,$B107),COUNTIF('Names Schedule'!$C$25:$H$25,$B107),COUNTIF('Names Schedule'!$C$27:$H$27,$B107),COUNTIF('Names Schedule'!$C$28:$H$28,$B107)))</f>
        <v>0</v>
      </c>
      <c r="I107" s="126">
        <f>IF($A107="","",SUM(COUNTIF('Names Schedule'!$C$33:$H$33,$B107),COUNTIF('Names Schedule'!$C$34:$H$34,$B107),COUNTIF('Names Schedule'!$C$36:$H$36,$B107),COUNTIF('Names Schedule'!$C$37:$H$37,$B107),COUNTIF('Names Schedule'!$C$38:$H$38,$B107),COUNTIF('Names Schedule'!$C$40:$H$40,$B107),COUNTIF('Names Schedule'!$C$41:$H$41,$B107)))</f>
        <v>0</v>
      </c>
      <c r="J107" s="126">
        <f>IF($A107="","",SUM(COUNTIF('Names Schedule'!$C$46:$H$46,$B107),COUNTIF('Names Schedule'!$C$47:$H$47,$B107),COUNTIF('Names Schedule'!$C$49:$H$49,$B107),COUNTIF('Names Schedule'!$C$50:$H$50,$B107),COUNTIF('Names Schedule'!$C$51:$H$51,$B107),COUNTIF('Names Schedule'!$C$53:$H$53,$B107),COUNTIF('Names Schedule'!$C$54:$H$54,$B107)))</f>
        <v>0</v>
      </c>
      <c r="K107" s="126">
        <f>IF($A107="","",SUM(COUNTIF('Names Schedule'!$C$59:$H$59,$B107),COUNTIF('Names Schedule'!$C$60:$H$60,$B107),COUNTIF('Names Schedule'!$C$62:$H$62,$B107),COUNTIF('Names Schedule'!$C$63:$H$63,$B107),COUNTIF('Names Schedule'!$C$64:$H$64,$B107),COUNTIF('Names Schedule'!$C$66:$H$66,$B107),COUNTIF('Names Schedule'!$C$67:$H$67,$B107)))</f>
        <v>0</v>
      </c>
      <c r="L107" s="126">
        <f>IF($A107="","",SUM(COUNTIF('Names Schedule'!$C$72:$H$72,$B107),COUNTIF('Names Schedule'!$C$73:$H$73,$B107),COUNTIF('Names Schedule'!$C$75:$H$75,$B107),COUNTIF('Names Schedule'!$C$76:$H$76,$B107),COUNTIF('Names Schedule'!$C$77:$H$77,$B107),COUNTIF('Names Schedule'!$C$79:$H$79,$B107),COUNTIF('Names Schedule'!$C$80:$H$80,$B107)))</f>
        <v>0</v>
      </c>
      <c r="M107" s="124">
        <f>IF($A107="","",COUNTIF('Names Schedule'!$7:$7,$B107))</f>
        <v>0</v>
      </c>
      <c r="N107" s="125">
        <f>IF($A107="","",COUNTIF('Names Schedule'!$8:$8,$B107))</f>
        <v>0</v>
      </c>
      <c r="O107" s="125">
        <f>IF($A107="","",COUNTIF('Names Schedule'!$10:$10,$B107))</f>
        <v>0</v>
      </c>
      <c r="P107" s="125">
        <f>IF($A107="","",COUNTIF('Names Schedule'!$11:$11,$B107))</f>
        <v>0</v>
      </c>
      <c r="Q107" s="125">
        <f>IF($A107="","",COUNTIF('Names Schedule'!$12:$12,$B107))</f>
        <v>1</v>
      </c>
      <c r="R107" s="125">
        <f>IF($A107="","",COUNTIF('Names Schedule'!$14:$14,$B107))</f>
        <v>0</v>
      </c>
      <c r="S107" s="125">
        <f>IF($A107="","",COUNTIF('Names Schedule'!$15:$15,$B107))</f>
        <v>0</v>
      </c>
      <c r="T107" s="124">
        <f>IF($A107="","",COUNTIF('Names Schedule'!$20:$20,$B107))</f>
        <v>0</v>
      </c>
      <c r="U107" s="125">
        <f>IF($A107="","",COUNTIF('Names Schedule'!$21:$21,$B107))</f>
        <v>0</v>
      </c>
      <c r="V107" s="125">
        <f>IF($A107="","",COUNTIF('Names Schedule'!$23:$23,$B107))</f>
        <v>0</v>
      </c>
      <c r="W107" s="125">
        <f>IF($A107="","",COUNTIF('Names Schedule'!$24:$24,$B107))</f>
        <v>0</v>
      </c>
      <c r="X107" s="125">
        <f>IF($A107="","",COUNTIF('Names Schedule'!$25:$25,$B107))</f>
        <v>0</v>
      </c>
      <c r="Y107" s="125">
        <f>IF($A107="","",COUNTIF('Names Schedule'!$27:$27,$B107))</f>
        <v>0</v>
      </c>
      <c r="Z107" s="125">
        <f>IF($A107="","",COUNTIF('Names Schedule'!$28:$28,$B107))</f>
        <v>0</v>
      </c>
      <c r="AA107" s="124">
        <f>IF($A107="","",COUNTIF('Names Schedule'!$33:$33,$B107))</f>
        <v>0</v>
      </c>
      <c r="AB107" s="125">
        <f>IF($A107="","",COUNTIF('Names Schedule'!$34:$34,$B107))</f>
        <v>0</v>
      </c>
      <c r="AC107" s="125">
        <f>IF($A107="","",COUNTIF('Names Schedule'!$36:$36,$B107))</f>
        <v>0</v>
      </c>
      <c r="AD107" s="125">
        <f>IF($A107="","",COUNTIF('Names Schedule'!$37:$37,$B107))</f>
        <v>0</v>
      </c>
      <c r="AE107" s="125">
        <f>IF($A107="","",COUNTIF('Names Schedule'!$38:$38,$B107))</f>
        <v>0</v>
      </c>
      <c r="AF107" s="125">
        <f>IF($A107="","",COUNTIF('Names Schedule'!$40:$40,$B107))</f>
        <v>0</v>
      </c>
      <c r="AG107" s="125">
        <f>IF($A107="","",COUNTIF('Names Schedule'!$41:$41,$B107))</f>
        <v>0</v>
      </c>
      <c r="AH107" s="124">
        <f>IF($A107="","",COUNTIF('Names Schedule'!$46:$46,$B107))</f>
        <v>0</v>
      </c>
      <c r="AI107" s="125">
        <f>IF($A107="","",COUNTIF('Names Schedule'!$47:$47,$B107))</f>
        <v>0</v>
      </c>
      <c r="AJ107" s="125">
        <f>IF($A107="","",COUNTIF('Names Schedule'!$49:$49,$B107))</f>
        <v>0</v>
      </c>
      <c r="AK107" s="125">
        <f>IF($A107="","",COUNTIF('Names Schedule'!$50:$50,$B107))</f>
        <v>0</v>
      </c>
      <c r="AL107" s="125">
        <f>IF($A107="","",COUNTIF('Names Schedule'!$51:$51,$B107))</f>
        <v>0</v>
      </c>
      <c r="AM107" s="125">
        <f>IF($A107="","",COUNTIF('Names Schedule'!$53:$53,$B107))</f>
        <v>0</v>
      </c>
      <c r="AN107" s="125">
        <f>IF($A107="","",COUNTIF('Names Schedule'!$54:$54,$B107))</f>
        <v>0</v>
      </c>
      <c r="AO107" s="124">
        <f>IF($A107="","",COUNTIF('Names Schedule'!$59:$59,$B107))</f>
        <v>0</v>
      </c>
      <c r="AP107" s="125">
        <f>IF($A107="","",COUNTIF('Names Schedule'!$60:$60,$B107))</f>
        <v>0</v>
      </c>
      <c r="AQ107" s="125">
        <f>IF($A107="","",COUNTIF('Names Schedule'!$62:$62,$B107))</f>
        <v>0</v>
      </c>
      <c r="AR107" s="125">
        <f>IF($A107="","",COUNTIF('Names Schedule'!$63:$63,$B107))</f>
        <v>0</v>
      </c>
      <c r="AS107" s="125">
        <f>IF($A107="","",COUNTIF('Names Schedule'!$64:$64,$B107))</f>
        <v>0</v>
      </c>
      <c r="AT107" s="125">
        <f>IF($A107="","",COUNTIF('Names Schedule'!$66:$66,$B107))</f>
        <v>0</v>
      </c>
      <c r="AU107" s="125">
        <f>IF($A107="","",COUNTIF('Names Schedule'!$67:$67,$B107))</f>
        <v>0</v>
      </c>
      <c r="AV107" s="124">
        <f>IF($A107="","",COUNTIF('Names Schedule'!$72:$72,$B107))</f>
        <v>0</v>
      </c>
      <c r="AW107" s="125">
        <f>IF($A107="","",COUNTIF('Names Schedule'!$73:$73,$B107))</f>
        <v>0</v>
      </c>
      <c r="AX107" s="125">
        <f>IF($A107="","",COUNTIF('Names Schedule'!$75:$75,$B107))</f>
        <v>0</v>
      </c>
      <c r="AY107" s="125">
        <f>IF($A107="","",COUNTIF('Names Schedule'!$76:$76,$B107))</f>
        <v>0</v>
      </c>
      <c r="AZ107" s="125">
        <f>IF($A107="","",COUNTIF('Names Schedule'!$77:$77,$B107))</f>
        <v>0</v>
      </c>
      <c r="BA107" s="125">
        <f>IF($A107="","",COUNTIF('Names Schedule'!$79:$79,$B107))</f>
        <v>0</v>
      </c>
      <c r="BB107" s="125">
        <f>IF($A107="","",COUNTIF('Names Schedule'!$80:$80,$B107))</f>
        <v>0</v>
      </c>
      <c r="BC107" s="115">
        <f t="shared" si="12"/>
        <v>5</v>
      </c>
      <c r="BD107" s="115">
        <f t="shared" si="13"/>
        <v>5</v>
      </c>
      <c r="BE107" s="119" t="str">
        <f t="shared" si="14"/>
        <v>Session  - 3.15pm - 4:45pm</v>
      </c>
      <c r="BF107" s="126">
        <f>IF($A107="","",COUNTIF('Names Schedule'!C$7:C$117,$B107))</f>
        <v>0</v>
      </c>
      <c r="BG107" s="126">
        <f>IF($A107="","",COUNTIF('Names Schedule'!D$7:D$117,$B107))</f>
        <v>0</v>
      </c>
      <c r="BH107" s="126">
        <f>IF($A107="","",COUNTIF('Names Schedule'!E$7:E$117,$B107))</f>
        <v>0</v>
      </c>
      <c r="BI107" s="126">
        <f>IF($A107="","",COUNTIF('Names Schedule'!F$7:F$117,$B107))</f>
        <v>0</v>
      </c>
      <c r="BJ107" s="126">
        <f>IF($A107="","",COUNTIF('Names Schedule'!G$7:G$117,$B107))</f>
        <v>0</v>
      </c>
      <c r="BK107" s="126">
        <f>IF($A107="","",COUNTIF('Names Schedule'!H$7:H$117,$B107))</f>
        <v>1</v>
      </c>
      <c r="BL107" s="133">
        <f t="shared" si="15"/>
        <v>6</v>
      </c>
    </row>
    <row r="108" spans="1:64" ht="12" customHeight="1">
      <c r="A108" s="115" t="str">
        <f>Matches!A107</f>
        <v>GROUP WS 1 / 4</v>
      </c>
      <c r="B108" s="115" t="str">
        <f>IF(A108="","",CONCATENATE(VLOOKUP(Matches!B107,'Group Check'!$B:$D,2,FALSE)," v ",VLOOKUP(Matches!D107,'Group Check'!$B:$D,2,FALSE)," in Group ",VLOOKUP(Matches!B107,'Group Check'!$B:$E,4,FALSE)))</f>
        <v>Rahsan Akar (Turkiye) v Natalie McWilliams (Scotland) in Group WS 1</v>
      </c>
      <c r="C108" s="115" t="str">
        <f t="shared" si="8"/>
        <v/>
      </c>
      <c r="D108" s="118" t="str">
        <f t="shared" si="10"/>
        <v>Thursday 25th April 2024</v>
      </c>
      <c r="E108" s="119" t="str">
        <f t="shared" si="9"/>
        <v>Session 3 - 12.00pm- 1:45pm</v>
      </c>
      <c r="F108" s="116">
        <f t="shared" si="11"/>
        <v>3</v>
      </c>
      <c r="G108" s="126">
        <f>IF($A108="","",SUM(COUNTIF('Names Schedule'!$C$7:$H$7,$B108),COUNTIF('Names Schedule'!$C$8:$H$8,$B108),COUNTIF('Names Schedule'!$C$10:$H$10,$B108),COUNTIF('Names Schedule'!$C$11:$H$11,$B108),COUNTIF('Names Schedule'!$C$12:$H$12,$B108),COUNTIF('Names Schedule'!$C$14:$H$14,$B108),COUNTIF('Names Schedule'!$C$15:$H$15,$B108)))</f>
        <v>0</v>
      </c>
      <c r="H108" s="126">
        <f>IF($A108="","",SUM(COUNTIF('Names Schedule'!$C$20:$H$20,$B108),COUNTIF('Names Schedule'!$C$21:$H$21,$B108),COUNTIF('Names Schedule'!$C$23:$H$23,$B108),COUNTIF('Names Schedule'!$C$24:$H$24,$B108),COUNTIF('Names Schedule'!$C$25:$H$25,$B108),COUNTIF('Names Schedule'!$C$27:$H$27,$B108),COUNTIF('Names Schedule'!$C$28:$H$28,$B108)))</f>
        <v>0</v>
      </c>
      <c r="I108" s="126">
        <f>IF($A108="","",SUM(COUNTIF('Names Schedule'!$C$33:$H$33,$B108),COUNTIF('Names Schedule'!$C$34:$H$34,$B108),COUNTIF('Names Schedule'!$C$36:$H$36,$B108),COUNTIF('Names Schedule'!$C$37:$H$37,$B108),COUNTIF('Names Schedule'!$C$38:$H$38,$B108),COUNTIF('Names Schedule'!$C$40:$H$40,$B108),COUNTIF('Names Schedule'!$C$41:$H$41,$B108)))</f>
        <v>0</v>
      </c>
      <c r="J108" s="126">
        <f>IF($A108="","",SUM(COUNTIF('Names Schedule'!$C$46:$H$46,$B108),COUNTIF('Names Schedule'!$C$47:$H$47,$B108),COUNTIF('Names Schedule'!$C$49:$H$49,$B108),COUNTIF('Names Schedule'!$C$50:$H$50,$B108),COUNTIF('Names Schedule'!$C$51:$H$51,$B108),COUNTIF('Names Schedule'!$C$53:$H$53,$B108),COUNTIF('Names Schedule'!$C$54:$H$54,$B108)))</f>
        <v>0</v>
      </c>
      <c r="K108" s="126">
        <f>IF($A108="","",SUM(COUNTIF('Names Schedule'!$C$59:$H$59,$B108),COUNTIF('Names Schedule'!$C$60:$H$60,$B108),COUNTIF('Names Schedule'!$C$62:$H$62,$B108),COUNTIF('Names Schedule'!$C$63:$H$63,$B108),COUNTIF('Names Schedule'!$C$64:$H$64,$B108),COUNTIF('Names Schedule'!$C$66:$H$66,$B108),COUNTIF('Names Schedule'!$C$67:$H$67,$B108)))</f>
        <v>1</v>
      </c>
      <c r="L108" s="126">
        <f>IF($A108="","",SUM(COUNTIF('Names Schedule'!$C$72:$H$72,$B108),COUNTIF('Names Schedule'!$C$73:$H$73,$B108),COUNTIF('Names Schedule'!$C$75:$H$75,$B108),COUNTIF('Names Schedule'!$C$76:$H$76,$B108),COUNTIF('Names Schedule'!$C$77:$H$77,$B108),COUNTIF('Names Schedule'!$C$79:$H$79,$B108),COUNTIF('Names Schedule'!$C$80:$H$80,$B108)))</f>
        <v>0</v>
      </c>
      <c r="M108" s="124">
        <f>IF($A108="","",COUNTIF('Names Schedule'!$7:$7,$B108))</f>
        <v>0</v>
      </c>
      <c r="N108" s="125">
        <f>IF($A108="","",COUNTIF('Names Schedule'!$8:$8,$B108))</f>
        <v>0</v>
      </c>
      <c r="O108" s="125">
        <f>IF($A108="","",COUNTIF('Names Schedule'!$10:$10,$B108))</f>
        <v>0</v>
      </c>
      <c r="P108" s="125">
        <f>IF($A108="","",COUNTIF('Names Schedule'!$11:$11,$B108))</f>
        <v>0</v>
      </c>
      <c r="Q108" s="125">
        <f>IF($A108="","",COUNTIF('Names Schedule'!$12:$12,$B108))</f>
        <v>0</v>
      </c>
      <c r="R108" s="125">
        <f>IF($A108="","",COUNTIF('Names Schedule'!$14:$14,$B108))</f>
        <v>0</v>
      </c>
      <c r="S108" s="125">
        <f>IF($A108="","",COUNTIF('Names Schedule'!$15:$15,$B108))</f>
        <v>0</v>
      </c>
      <c r="T108" s="124">
        <f>IF($A108="","",COUNTIF('Names Schedule'!$20:$20,$B108))</f>
        <v>0</v>
      </c>
      <c r="U108" s="125">
        <f>IF($A108="","",COUNTIF('Names Schedule'!$21:$21,$B108))</f>
        <v>0</v>
      </c>
      <c r="V108" s="125">
        <f>IF($A108="","",COUNTIF('Names Schedule'!$23:$23,$B108))</f>
        <v>0</v>
      </c>
      <c r="W108" s="125">
        <f>IF($A108="","",COUNTIF('Names Schedule'!$24:$24,$B108))</f>
        <v>0</v>
      </c>
      <c r="X108" s="125">
        <f>IF($A108="","",COUNTIF('Names Schedule'!$25:$25,$B108))</f>
        <v>0</v>
      </c>
      <c r="Y108" s="125">
        <f>IF($A108="","",COUNTIF('Names Schedule'!$27:$27,$B108))</f>
        <v>0</v>
      </c>
      <c r="Z108" s="125">
        <f>IF($A108="","",COUNTIF('Names Schedule'!$28:$28,$B108))</f>
        <v>0</v>
      </c>
      <c r="AA108" s="124">
        <f>IF($A108="","",COUNTIF('Names Schedule'!$33:$33,$B108))</f>
        <v>0</v>
      </c>
      <c r="AB108" s="125">
        <f>IF($A108="","",COUNTIF('Names Schedule'!$34:$34,$B108))</f>
        <v>0</v>
      </c>
      <c r="AC108" s="125">
        <f>IF($A108="","",COUNTIF('Names Schedule'!$36:$36,$B108))</f>
        <v>0</v>
      </c>
      <c r="AD108" s="125">
        <f>IF($A108="","",COUNTIF('Names Schedule'!$37:$37,$B108))</f>
        <v>0</v>
      </c>
      <c r="AE108" s="125">
        <f>IF($A108="","",COUNTIF('Names Schedule'!$38:$38,$B108))</f>
        <v>0</v>
      </c>
      <c r="AF108" s="125">
        <f>IF($A108="","",COUNTIF('Names Schedule'!$40:$40,$B108))</f>
        <v>0</v>
      </c>
      <c r="AG108" s="125">
        <f>IF($A108="","",COUNTIF('Names Schedule'!$41:$41,$B108))</f>
        <v>0</v>
      </c>
      <c r="AH108" s="124">
        <f>IF($A108="","",COUNTIF('Names Schedule'!$46:$46,$B108))</f>
        <v>0</v>
      </c>
      <c r="AI108" s="125">
        <f>IF($A108="","",COUNTIF('Names Schedule'!$47:$47,$B108))</f>
        <v>0</v>
      </c>
      <c r="AJ108" s="125">
        <f>IF($A108="","",COUNTIF('Names Schedule'!$49:$49,$B108))</f>
        <v>0</v>
      </c>
      <c r="AK108" s="125">
        <f>IF($A108="","",COUNTIF('Names Schedule'!$50:$50,$B108))</f>
        <v>0</v>
      </c>
      <c r="AL108" s="125">
        <f>IF($A108="","",COUNTIF('Names Schedule'!$51:$51,$B108))</f>
        <v>0</v>
      </c>
      <c r="AM108" s="125">
        <f>IF($A108="","",COUNTIF('Names Schedule'!$53:$53,$B108))</f>
        <v>0</v>
      </c>
      <c r="AN108" s="125">
        <f>IF($A108="","",COUNTIF('Names Schedule'!$54:$54,$B108))</f>
        <v>0</v>
      </c>
      <c r="AO108" s="124">
        <f>IF($A108="","",COUNTIF('Names Schedule'!$59:$59,$B108))</f>
        <v>0</v>
      </c>
      <c r="AP108" s="125">
        <f>IF($A108="","",COUNTIF('Names Schedule'!$60:$60,$B108))</f>
        <v>0</v>
      </c>
      <c r="AQ108" s="125">
        <f>IF($A108="","",COUNTIF('Names Schedule'!$62:$62,$B108))</f>
        <v>1</v>
      </c>
      <c r="AR108" s="125">
        <f>IF($A108="","",COUNTIF('Names Schedule'!$63:$63,$B108))</f>
        <v>0</v>
      </c>
      <c r="AS108" s="125">
        <f>IF($A108="","",COUNTIF('Names Schedule'!$64:$64,$B108))</f>
        <v>0</v>
      </c>
      <c r="AT108" s="125">
        <f>IF($A108="","",COUNTIF('Names Schedule'!$66:$66,$B108))</f>
        <v>0</v>
      </c>
      <c r="AU108" s="125">
        <f>IF($A108="","",COUNTIF('Names Schedule'!$67:$67,$B108))</f>
        <v>0</v>
      </c>
      <c r="AV108" s="124">
        <f>IF($A108="","",COUNTIF('Names Schedule'!$72:$72,$B108))</f>
        <v>0</v>
      </c>
      <c r="AW108" s="125">
        <f>IF($A108="","",COUNTIF('Names Schedule'!$73:$73,$B108))</f>
        <v>0</v>
      </c>
      <c r="AX108" s="125">
        <f>IF($A108="","",COUNTIF('Names Schedule'!$75:$75,$B108))</f>
        <v>0</v>
      </c>
      <c r="AY108" s="125">
        <f>IF($A108="","",COUNTIF('Names Schedule'!$76:$76,$B108))</f>
        <v>0</v>
      </c>
      <c r="AZ108" s="125">
        <f>IF($A108="","",COUNTIF('Names Schedule'!$77:$77,$B108))</f>
        <v>0</v>
      </c>
      <c r="BA108" s="125">
        <f>IF($A108="","",COUNTIF('Names Schedule'!$79:$79,$B108))</f>
        <v>0</v>
      </c>
      <c r="BB108" s="125">
        <f>IF($A108="","",COUNTIF('Names Schedule'!$80:$80,$B108))</f>
        <v>0</v>
      </c>
      <c r="BC108" s="115">
        <f t="shared" si="12"/>
        <v>31</v>
      </c>
      <c r="BD108" s="115">
        <f t="shared" si="13"/>
        <v>3</v>
      </c>
      <c r="BE108" s="119" t="str">
        <f t="shared" si="14"/>
        <v>Session 3 - 12.00pm- 1:45pm</v>
      </c>
      <c r="BF108" s="126">
        <f>IF($A108="","",COUNTIF('Names Schedule'!C$7:C$117,$B108))</f>
        <v>0</v>
      </c>
      <c r="BG108" s="126">
        <f>IF($A108="","",COUNTIF('Names Schedule'!D$7:D$117,$B108))</f>
        <v>0</v>
      </c>
      <c r="BH108" s="126">
        <f>IF($A108="","",COUNTIF('Names Schedule'!E$7:E$117,$B108))</f>
        <v>1</v>
      </c>
      <c r="BI108" s="126">
        <f>IF($A108="","",COUNTIF('Names Schedule'!F$7:F$117,$B108))</f>
        <v>0</v>
      </c>
      <c r="BJ108" s="126">
        <f>IF($A108="","",COUNTIF('Names Schedule'!G$7:G$117,$B108))</f>
        <v>0</v>
      </c>
      <c r="BK108" s="126">
        <f>IF($A108="","",COUNTIF('Names Schedule'!H$7:H$117,$B108))</f>
        <v>0</v>
      </c>
      <c r="BL108" s="133">
        <f t="shared" si="15"/>
        <v>3</v>
      </c>
    </row>
    <row r="109" spans="1:64" ht="12" customHeight="1">
      <c r="A109" s="115">
        <f>Matches!A108</f>
        <v>0</v>
      </c>
      <c r="B109" s="115" t="e">
        <f>IF(A109="","",CONCATENATE(VLOOKUP(Matches!B108,'Group Check'!$B:$D,2,FALSE)," v ",VLOOKUP(Matches!D108,'Group Check'!$B:$D,2,FALSE)," in Group ",VLOOKUP(Matches!B108,'Group Check'!$B:$E,4,FALSE)))</f>
        <v>#N/A</v>
      </c>
      <c r="C109" s="115" t="str">
        <f t="shared" si="8"/>
        <v/>
      </c>
      <c r="D109" s="118" t="str">
        <f t="shared" si="10"/>
        <v/>
      </c>
      <c r="E109" s="119" t="str">
        <f t="shared" si="9"/>
        <v/>
      </c>
      <c r="F109" s="116" t="str">
        <f t="shared" si="11"/>
        <v/>
      </c>
      <c r="G109" s="126">
        <f>IF($A109="","",SUM(COUNTIF('Names Schedule'!$C$7:$H$7,$B109),COUNTIF('Names Schedule'!$C$8:$H$8,$B109),COUNTIF('Names Schedule'!$C$10:$H$10,$B109),COUNTIF('Names Schedule'!$C$11:$H$11,$B109),COUNTIF('Names Schedule'!$C$12:$H$12,$B109),COUNTIF('Names Schedule'!$C$14:$H$14,$B109),COUNTIF('Names Schedule'!$C$15:$H$15,$B109)))</f>
        <v>0</v>
      </c>
      <c r="H109" s="126">
        <f>IF($A109="","",SUM(COUNTIF('Names Schedule'!$C$20:$H$20,$B109),COUNTIF('Names Schedule'!$C$21:$H$21,$B109),COUNTIF('Names Schedule'!$C$23:$H$23,$B109),COUNTIF('Names Schedule'!$C$24:$H$24,$B109),COUNTIF('Names Schedule'!$C$25:$H$25,$B109),COUNTIF('Names Schedule'!$C$27:$H$27,$B109),COUNTIF('Names Schedule'!$C$28:$H$28,$B109)))</f>
        <v>0</v>
      </c>
      <c r="I109" s="126">
        <f>IF($A109="","",SUM(COUNTIF('Names Schedule'!$C$33:$H$33,$B109),COUNTIF('Names Schedule'!$C$34:$H$34,$B109),COUNTIF('Names Schedule'!$C$36:$H$36,$B109),COUNTIF('Names Schedule'!$C$37:$H$37,$B109),COUNTIF('Names Schedule'!$C$38:$H$38,$B109),COUNTIF('Names Schedule'!$C$40:$H$40,$B109),COUNTIF('Names Schedule'!$C$41:$H$41,$B109)))</f>
        <v>0</v>
      </c>
      <c r="J109" s="126">
        <f>IF($A109="","",SUM(COUNTIF('Names Schedule'!$C$46:$H$46,$B109),COUNTIF('Names Schedule'!$C$47:$H$47,$B109),COUNTIF('Names Schedule'!$C$49:$H$49,$B109),COUNTIF('Names Schedule'!$C$50:$H$50,$B109),COUNTIF('Names Schedule'!$C$51:$H$51,$B109),COUNTIF('Names Schedule'!$C$53:$H$53,$B109),COUNTIF('Names Schedule'!$C$54:$H$54,$B109)))</f>
        <v>0</v>
      </c>
      <c r="K109" s="126">
        <f>IF($A109="","",SUM(COUNTIF('Names Schedule'!$C$59:$H$59,$B109),COUNTIF('Names Schedule'!$C$60:$H$60,$B109),COUNTIF('Names Schedule'!$C$62:$H$62,$B109),COUNTIF('Names Schedule'!$C$63:$H$63,$B109),COUNTIF('Names Schedule'!$C$64:$H$64,$B109),COUNTIF('Names Schedule'!$C$66:$H$66,$B109),COUNTIF('Names Schedule'!$C$67:$H$67,$B109)))</f>
        <v>0</v>
      </c>
      <c r="L109" s="126">
        <f>IF($A109="","",SUM(COUNTIF('Names Schedule'!$C$72:$H$72,$B109),COUNTIF('Names Schedule'!$C$73:$H$73,$B109),COUNTIF('Names Schedule'!$C$75:$H$75,$B109),COUNTIF('Names Schedule'!$C$76:$H$76,$B109),COUNTIF('Names Schedule'!$C$77:$H$77,$B109),COUNTIF('Names Schedule'!$C$79:$H$79,$B109),COUNTIF('Names Schedule'!$C$80:$H$80,$B109)))</f>
        <v>0</v>
      </c>
      <c r="M109" s="124">
        <f>IF($A109="","",COUNTIF('Names Schedule'!$7:$7,$B109))</f>
        <v>0</v>
      </c>
      <c r="N109" s="125">
        <f>IF($A109="","",COUNTIF('Names Schedule'!$8:$8,$B109))</f>
        <v>0</v>
      </c>
      <c r="O109" s="125">
        <f>IF($A109="","",COUNTIF('Names Schedule'!$10:$10,$B109))</f>
        <v>0</v>
      </c>
      <c r="P109" s="125">
        <f>IF($A109="","",COUNTIF('Names Schedule'!$11:$11,$B109))</f>
        <v>0</v>
      </c>
      <c r="Q109" s="125">
        <f>IF($A109="","",COUNTIF('Names Schedule'!$12:$12,$B109))</f>
        <v>0</v>
      </c>
      <c r="R109" s="125">
        <f>IF($A109="","",COUNTIF('Names Schedule'!$14:$14,$B109))</f>
        <v>0</v>
      </c>
      <c r="S109" s="125">
        <f>IF($A109="","",COUNTIF('Names Schedule'!$15:$15,$B109))</f>
        <v>0</v>
      </c>
      <c r="T109" s="124">
        <f>IF($A109="","",COUNTIF('Names Schedule'!$20:$20,$B109))</f>
        <v>0</v>
      </c>
      <c r="U109" s="125">
        <f>IF($A109="","",COUNTIF('Names Schedule'!$21:$21,$B109))</f>
        <v>0</v>
      </c>
      <c r="V109" s="125">
        <f>IF($A109="","",COUNTIF('Names Schedule'!$23:$23,$B109))</f>
        <v>0</v>
      </c>
      <c r="W109" s="125">
        <f>IF($A109="","",COUNTIF('Names Schedule'!$24:$24,$B109))</f>
        <v>0</v>
      </c>
      <c r="X109" s="125">
        <f>IF($A109="","",COUNTIF('Names Schedule'!$25:$25,$B109))</f>
        <v>0</v>
      </c>
      <c r="Y109" s="125">
        <f>IF($A109="","",COUNTIF('Names Schedule'!$27:$27,$B109))</f>
        <v>0</v>
      </c>
      <c r="Z109" s="125">
        <f>IF($A109="","",COUNTIF('Names Schedule'!$28:$28,$B109))</f>
        <v>0</v>
      </c>
      <c r="AA109" s="124">
        <f>IF($A109="","",COUNTIF('Names Schedule'!$33:$33,$B109))</f>
        <v>0</v>
      </c>
      <c r="AB109" s="125">
        <f>IF($A109="","",COUNTIF('Names Schedule'!$34:$34,$B109))</f>
        <v>0</v>
      </c>
      <c r="AC109" s="125">
        <f>IF($A109="","",COUNTIF('Names Schedule'!$36:$36,$B109))</f>
        <v>0</v>
      </c>
      <c r="AD109" s="125">
        <f>IF($A109="","",COUNTIF('Names Schedule'!$37:$37,$B109))</f>
        <v>0</v>
      </c>
      <c r="AE109" s="125">
        <f>IF($A109="","",COUNTIF('Names Schedule'!$38:$38,$B109))</f>
        <v>0</v>
      </c>
      <c r="AF109" s="125">
        <f>IF($A109="","",COUNTIF('Names Schedule'!$40:$40,$B109))</f>
        <v>0</v>
      </c>
      <c r="AG109" s="125">
        <f>IF($A109="","",COUNTIF('Names Schedule'!$41:$41,$B109))</f>
        <v>0</v>
      </c>
      <c r="AH109" s="124">
        <f>IF($A109="","",COUNTIF('Names Schedule'!$46:$46,$B109))</f>
        <v>0</v>
      </c>
      <c r="AI109" s="125">
        <f>IF($A109="","",COUNTIF('Names Schedule'!$47:$47,$B109))</f>
        <v>0</v>
      </c>
      <c r="AJ109" s="125">
        <f>IF($A109="","",COUNTIF('Names Schedule'!$49:$49,$B109))</f>
        <v>0</v>
      </c>
      <c r="AK109" s="125">
        <f>IF($A109="","",COUNTIF('Names Schedule'!$50:$50,$B109))</f>
        <v>0</v>
      </c>
      <c r="AL109" s="125">
        <f>IF($A109="","",COUNTIF('Names Schedule'!$51:$51,$B109))</f>
        <v>0</v>
      </c>
      <c r="AM109" s="125">
        <f>IF($A109="","",COUNTIF('Names Schedule'!$53:$53,$B109))</f>
        <v>0</v>
      </c>
      <c r="AN109" s="125">
        <f>IF($A109="","",COUNTIF('Names Schedule'!$54:$54,$B109))</f>
        <v>0</v>
      </c>
      <c r="AO109" s="124">
        <f>IF($A109="","",COUNTIF('Names Schedule'!$59:$59,$B109))</f>
        <v>0</v>
      </c>
      <c r="AP109" s="125">
        <f>IF($A109="","",COUNTIF('Names Schedule'!$60:$60,$B109))</f>
        <v>0</v>
      </c>
      <c r="AQ109" s="125">
        <f>IF($A109="","",COUNTIF('Names Schedule'!$62:$62,$B109))</f>
        <v>0</v>
      </c>
      <c r="AR109" s="125">
        <f>IF($A109="","",COUNTIF('Names Schedule'!$63:$63,$B109))</f>
        <v>0</v>
      </c>
      <c r="AS109" s="125">
        <f>IF($A109="","",COUNTIF('Names Schedule'!$64:$64,$B109))</f>
        <v>0</v>
      </c>
      <c r="AT109" s="125">
        <f>IF($A109="","",COUNTIF('Names Schedule'!$66:$66,$B109))</f>
        <v>0</v>
      </c>
      <c r="AU109" s="125">
        <f>IF($A109="","",COUNTIF('Names Schedule'!$67:$67,$B109))</f>
        <v>0</v>
      </c>
      <c r="AV109" s="124">
        <f>IF($A109="","",COUNTIF('Names Schedule'!$72:$72,$B109))</f>
        <v>0</v>
      </c>
      <c r="AW109" s="125">
        <f>IF($A109="","",COUNTIF('Names Schedule'!$73:$73,$B109))</f>
        <v>0</v>
      </c>
      <c r="AX109" s="125">
        <f>IF($A109="","",COUNTIF('Names Schedule'!$75:$75,$B109))</f>
        <v>0</v>
      </c>
      <c r="AY109" s="125">
        <f>IF($A109="","",COUNTIF('Names Schedule'!$76:$76,$B109))</f>
        <v>0</v>
      </c>
      <c r="AZ109" s="125">
        <f>IF($A109="","",COUNTIF('Names Schedule'!$77:$77,$B109))</f>
        <v>0</v>
      </c>
      <c r="BA109" s="125">
        <f>IF($A109="","",COUNTIF('Names Schedule'!$79:$79,$B109))</f>
        <v>0</v>
      </c>
      <c r="BB109" s="125">
        <f>IF($A109="","",COUNTIF('Names Schedule'!$80:$80,$B109))</f>
        <v>0</v>
      </c>
      <c r="BC109" s="115" t="str">
        <f t="shared" si="12"/>
        <v/>
      </c>
      <c r="BD109" s="115" t="str">
        <f t="shared" si="13"/>
        <v/>
      </c>
      <c r="BE109" s="119" t="str">
        <f t="shared" si="14"/>
        <v/>
      </c>
      <c r="BF109" s="126">
        <f>IF($A109="","",COUNTIF('Names Schedule'!C$7:C$117,$B109))</f>
        <v>0</v>
      </c>
      <c r="BG109" s="126">
        <f>IF($A109="","",COUNTIF('Names Schedule'!D$7:D$117,$B109))</f>
        <v>0</v>
      </c>
      <c r="BH109" s="126">
        <f>IF($A109="","",COUNTIF('Names Schedule'!E$7:E$117,$B109))</f>
        <v>0</v>
      </c>
      <c r="BI109" s="126">
        <f>IF($A109="","",COUNTIF('Names Schedule'!F$7:F$117,$B109))</f>
        <v>0</v>
      </c>
      <c r="BJ109" s="126">
        <f>IF($A109="","",COUNTIF('Names Schedule'!G$7:G$117,$B109))</f>
        <v>0</v>
      </c>
      <c r="BK109" s="126">
        <f>IF($A109="","",COUNTIF('Names Schedule'!H$7:H$117,$B109))</f>
        <v>0</v>
      </c>
      <c r="BL109" s="133" t="e">
        <f t="shared" si="15"/>
        <v>#N/A</v>
      </c>
    </row>
    <row r="110" spans="1:64" ht="12" customHeight="1">
      <c r="A110" s="115" t="str">
        <f>Matches!A109</f>
        <v/>
      </c>
      <c r="B110" s="115" t="str">
        <f>IF(A110="","",CONCATENATE(VLOOKUP(Matches!B109,'Group Check'!$B:$D,2,FALSE)," v ",VLOOKUP(Matches!D109,'Group Check'!$B:$D,2,FALSE)," in Group ",VLOOKUP(Matches!B109,'Group Check'!$B:$E,4,FALSE)))</f>
        <v/>
      </c>
      <c r="C110" s="115" t="str">
        <f t="shared" si="8"/>
        <v/>
      </c>
      <c r="D110" s="118" t="str">
        <f t="shared" si="10"/>
        <v/>
      </c>
      <c r="E110" s="119" t="str">
        <f t="shared" si="9"/>
        <v/>
      </c>
      <c r="F110" s="116" t="str">
        <f t="shared" si="11"/>
        <v/>
      </c>
      <c r="G110" s="126" t="str">
        <f>IF($A110="","",SUM(COUNTIF('Names Schedule'!$C$7:$H$7,$B110),COUNTIF('Names Schedule'!$C$8:$H$8,$B110),COUNTIF('Names Schedule'!$C$10:$H$10,$B110),COUNTIF('Names Schedule'!$C$11:$H$11,$B110),COUNTIF('Names Schedule'!$C$12:$H$12,$B110),COUNTIF('Names Schedule'!$C$14:$H$14,$B110),COUNTIF('Names Schedule'!$C$15:$H$15,$B110)))</f>
        <v/>
      </c>
      <c r="H110" s="126" t="str">
        <f>IF($A110="","",SUM(COUNTIF('Names Schedule'!$C$20:$H$20,$B110),COUNTIF('Names Schedule'!$C$21:$H$21,$B110),COUNTIF('Names Schedule'!$C$23:$H$23,$B110),COUNTIF('Names Schedule'!$C$24:$H$24,$B110),COUNTIF('Names Schedule'!$C$25:$H$25,$B110),COUNTIF('Names Schedule'!$C$27:$H$27,$B110),COUNTIF('Names Schedule'!$C$28:$H$28,$B110)))</f>
        <v/>
      </c>
      <c r="I110" s="126" t="str">
        <f>IF($A110="","",SUM(COUNTIF('Names Schedule'!$C$33:$H$33,$B110),COUNTIF('Names Schedule'!$C$34:$H$34,$B110),COUNTIF('Names Schedule'!$C$36:$H$36,$B110),COUNTIF('Names Schedule'!$C$37:$H$37,$B110),COUNTIF('Names Schedule'!$C$38:$H$38,$B110),COUNTIF('Names Schedule'!$C$40:$H$40,$B110),COUNTIF('Names Schedule'!$C$41:$H$41,$B110)))</f>
        <v/>
      </c>
      <c r="J110" s="126" t="str">
        <f>IF($A110="","",SUM(COUNTIF('Names Schedule'!$C$46:$H$46,$B110),COUNTIF('Names Schedule'!$C$47:$H$47,$B110),COUNTIF('Names Schedule'!$C$49:$H$49,$B110),COUNTIF('Names Schedule'!$C$50:$H$50,$B110),COUNTIF('Names Schedule'!$C$51:$H$51,$B110),COUNTIF('Names Schedule'!$C$53:$H$53,$B110),COUNTIF('Names Schedule'!$C$54:$H$54,$B110)))</f>
        <v/>
      </c>
      <c r="K110" s="126" t="str">
        <f>IF($A110="","",SUM(COUNTIF('Names Schedule'!$C$59:$H$59,$B110),COUNTIF('Names Schedule'!$C$60:$H$60,$B110),COUNTIF('Names Schedule'!$C$62:$H$62,$B110),COUNTIF('Names Schedule'!$C$63:$H$63,$B110),COUNTIF('Names Schedule'!$C$64:$H$64,$B110),COUNTIF('Names Schedule'!$C$66:$H$66,$B110),COUNTIF('Names Schedule'!$C$67:$H$67,$B110)))</f>
        <v/>
      </c>
      <c r="L110" s="126" t="str">
        <f>IF($A110="","",SUM(COUNTIF('Names Schedule'!$C$72:$H$72,$B110),COUNTIF('Names Schedule'!$C$73:$H$73,$B110),COUNTIF('Names Schedule'!$C$75:$H$75,$B110),COUNTIF('Names Schedule'!$C$76:$H$76,$B110),COUNTIF('Names Schedule'!$C$77:$H$77,$B110),COUNTIF('Names Schedule'!$C$79:$H$79,$B110),COUNTIF('Names Schedule'!$C$80:$H$80,$B110)))</f>
        <v/>
      </c>
      <c r="M110" s="124" t="str">
        <f>IF($A110="","",COUNTIF('Names Schedule'!$7:$7,$B110))</f>
        <v/>
      </c>
      <c r="N110" s="125" t="str">
        <f>IF($A110="","",COUNTIF('Names Schedule'!$8:$8,$B110))</f>
        <v/>
      </c>
      <c r="O110" s="125" t="str">
        <f>IF($A110="","",COUNTIF('Names Schedule'!$10:$10,$B110))</f>
        <v/>
      </c>
      <c r="P110" s="125" t="str">
        <f>IF($A110="","",COUNTIF('Names Schedule'!$11:$11,$B110))</f>
        <v/>
      </c>
      <c r="Q110" s="125" t="str">
        <f>IF($A110="","",COUNTIF('Names Schedule'!$12:$12,$B110))</f>
        <v/>
      </c>
      <c r="R110" s="125" t="str">
        <f>IF($A110="","",COUNTIF('Names Schedule'!$14:$14,$B110))</f>
        <v/>
      </c>
      <c r="S110" s="125" t="str">
        <f>IF($A110="","",COUNTIF('Names Schedule'!$15:$15,$B110))</f>
        <v/>
      </c>
      <c r="T110" s="124" t="str">
        <f>IF($A110="","",COUNTIF('Names Schedule'!$20:$20,$B110))</f>
        <v/>
      </c>
      <c r="U110" s="125" t="str">
        <f>IF($A110="","",COUNTIF('Names Schedule'!$21:$21,$B110))</f>
        <v/>
      </c>
      <c r="V110" s="125" t="str">
        <f>IF($A110="","",COUNTIF('Names Schedule'!$23:$23,$B110))</f>
        <v/>
      </c>
      <c r="W110" s="125" t="str">
        <f>IF($A110="","",COUNTIF('Names Schedule'!$24:$24,$B110))</f>
        <v/>
      </c>
      <c r="X110" s="125" t="str">
        <f>IF($A110="","",COUNTIF('Names Schedule'!$25:$25,$B110))</f>
        <v/>
      </c>
      <c r="Y110" s="125" t="str">
        <f>IF($A110="","",COUNTIF('Names Schedule'!$27:$27,$B110))</f>
        <v/>
      </c>
      <c r="Z110" s="125" t="str">
        <f>IF($A110="","",COUNTIF('Names Schedule'!$28:$28,$B110))</f>
        <v/>
      </c>
      <c r="AA110" s="124" t="str">
        <f>IF($A110="","",COUNTIF('Names Schedule'!$33:$33,$B110))</f>
        <v/>
      </c>
      <c r="AB110" s="125" t="str">
        <f>IF($A110="","",COUNTIF('Names Schedule'!$34:$34,$B110))</f>
        <v/>
      </c>
      <c r="AC110" s="125" t="str">
        <f>IF($A110="","",COUNTIF('Names Schedule'!$36:$36,$B110))</f>
        <v/>
      </c>
      <c r="AD110" s="125" t="str">
        <f>IF($A110="","",COUNTIF('Names Schedule'!$37:$37,$B110))</f>
        <v/>
      </c>
      <c r="AE110" s="125" t="str">
        <f>IF($A110="","",COUNTIF('Names Schedule'!$38:$38,$B110))</f>
        <v/>
      </c>
      <c r="AF110" s="125" t="str">
        <f>IF($A110="","",COUNTIF('Names Schedule'!$40:$40,$B110))</f>
        <v/>
      </c>
      <c r="AG110" s="125" t="str">
        <f>IF($A110="","",COUNTIF('Names Schedule'!$41:$41,$B110))</f>
        <v/>
      </c>
      <c r="AH110" s="124" t="str">
        <f>IF($A110="","",COUNTIF('Names Schedule'!$46:$46,$B110))</f>
        <v/>
      </c>
      <c r="AI110" s="125" t="str">
        <f>IF($A110="","",COUNTIF('Names Schedule'!$47:$47,$B110))</f>
        <v/>
      </c>
      <c r="AJ110" s="125" t="str">
        <f>IF($A110="","",COUNTIF('Names Schedule'!$49:$49,$B110))</f>
        <v/>
      </c>
      <c r="AK110" s="125" t="str">
        <f>IF($A110="","",COUNTIF('Names Schedule'!$50:$50,$B110))</f>
        <v/>
      </c>
      <c r="AL110" s="125" t="str">
        <f>IF($A110="","",COUNTIF('Names Schedule'!$51:$51,$B110))</f>
        <v/>
      </c>
      <c r="AM110" s="125" t="str">
        <f>IF($A110="","",COUNTIF('Names Schedule'!$53:$53,$B110))</f>
        <v/>
      </c>
      <c r="AN110" s="125" t="str">
        <f>IF($A110="","",COUNTIF('Names Schedule'!$54:$54,$B110))</f>
        <v/>
      </c>
      <c r="AO110" s="124" t="str">
        <f>IF($A110="","",COUNTIF('Names Schedule'!$59:$59,$B110))</f>
        <v/>
      </c>
      <c r="AP110" s="125" t="str">
        <f>IF($A110="","",COUNTIF('Names Schedule'!$60:$60,$B110))</f>
        <v/>
      </c>
      <c r="AQ110" s="125" t="str">
        <f>IF($A110="","",COUNTIF('Names Schedule'!$62:$62,$B110))</f>
        <v/>
      </c>
      <c r="AR110" s="125" t="str">
        <f>IF($A110="","",COUNTIF('Names Schedule'!$63:$63,$B110))</f>
        <v/>
      </c>
      <c r="AS110" s="125" t="str">
        <f>IF($A110="","",COUNTIF('Names Schedule'!$64:$64,$B110))</f>
        <v/>
      </c>
      <c r="AT110" s="125" t="str">
        <f>IF($A110="","",COUNTIF('Names Schedule'!$66:$66,$B110))</f>
        <v/>
      </c>
      <c r="AU110" s="125" t="str">
        <f>IF($A110="","",COUNTIF('Names Schedule'!$67:$67,$B110))</f>
        <v/>
      </c>
      <c r="AV110" s="124" t="str">
        <f>IF($A110="","",COUNTIF('Names Schedule'!$72:$72,$B110))</f>
        <v/>
      </c>
      <c r="AW110" s="125" t="str">
        <f>IF($A110="","",COUNTIF('Names Schedule'!$73:$73,$B110))</f>
        <v/>
      </c>
      <c r="AX110" s="125" t="str">
        <f>IF($A110="","",COUNTIF('Names Schedule'!$75:$75,$B110))</f>
        <v/>
      </c>
      <c r="AY110" s="125" t="str">
        <f>IF($A110="","",COUNTIF('Names Schedule'!$76:$76,$B110))</f>
        <v/>
      </c>
      <c r="AZ110" s="125" t="str">
        <f>IF($A110="","",COUNTIF('Names Schedule'!$77:$77,$B110))</f>
        <v/>
      </c>
      <c r="BA110" s="125" t="str">
        <f>IF($A110="","",COUNTIF('Names Schedule'!$79:$79,$B110))</f>
        <v/>
      </c>
      <c r="BB110" s="125" t="str">
        <f>IF($A110="","",COUNTIF('Names Schedule'!$80:$80,$B110))</f>
        <v/>
      </c>
      <c r="BC110" s="115" t="str">
        <f t="shared" si="12"/>
        <v/>
      </c>
      <c r="BD110" s="115" t="str">
        <f t="shared" si="13"/>
        <v/>
      </c>
      <c r="BE110" s="119" t="str">
        <f t="shared" si="14"/>
        <v/>
      </c>
      <c r="BF110" s="126" t="str">
        <f>IF($A110="","",COUNTIF('Names Schedule'!C$7:C$117,$B110))</f>
        <v/>
      </c>
      <c r="BG110" s="126" t="str">
        <f>IF($A110="","",COUNTIF('Names Schedule'!D$7:D$117,$B110))</f>
        <v/>
      </c>
      <c r="BH110" s="126" t="str">
        <f>IF($A110="","",COUNTIF('Names Schedule'!E$7:E$117,$B110))</f>
        <v/>
      </c>
      <c r="BI110" s="126" t="str">
        <f>IF($A110="","",COUNTIF('Names Schedule'!F$7:F$117,$B110))</f>
        <v/>
      </c>
      <c r="BJ110" s="126" t="str">
        <f>IF($A110="","",COUNTIF('Names Schedule'!G$7:G$117,$B110))</f>
        <v/>
      </c>
      <c r="BK110" s="126" t="str">
        <f>IF($A110="","",COUNTIF('Names Schedule'!H$7:H$117,$B110))</f>
        <v/>
      </c>
      <c r="BL110" s="133" t="str">
        <f t="shared" si="15"/>
        <v/>
      </c>
    </row>
    <row r="111" spans="1:64" ht="12" customHeight="1">
      <c r="A111" s="115" t="str">
        <f>Matches!A110</f>
        <v>GROUP WS 1 / 5</v>
      </c>
      <c r="B111" s="115" t="str">
        <f>IF(A111="","",CONCATENATE(VLOOKUP(Matches!B110,'Group Check'!$B:$D,2,FALSE)," v ",VLOOKUP(Matches!D110,'Group Check'!$B:$D,2,FALSE)," in Group ",VLOOKUP(Matches!B110,'Group Check'!$B:$E,4,FALSE)))</f>
        <v>Lisa Bonsor (Spain) v Esme Haley (South Africa ) in Group WS 1</v>
      </c>
      <c r="C111" s="115" t="str">
        <f t="shared" si="8"/>
        <v/>
      </c>
      <c r="D111" s="118" t="str">
        <f t="shared" si="10"/>
        <v>Sunday 21st April 2024</v>
      </c>
      <c r="E111" s="119" t="str">
        <f t="shared" si="9"/>
        <v>Session  - 3.15pm - 4:45pm</v>
      </c>
      <c r="F111" s="116">
        <f t="shared" si="11"/>
        <v>4</v>
      </c>
      <c r="G111" s="126">
        <f>IF($A111="","",SUM(COUNTIF('Names Schedule'!$C$7:$H$7,$B111),COUNTIF('Names Schedule'!$C$8:$H$8,$B111),COUNTIF('Names Schedule'!$C$10:$H$10,$B111),COUNTIF('Names Schedule'!$C$11:$H$11,$B111),COUNTIF('Names Schedule'!$C$12:$H$12,$B111),COUNTIF('Names Schedule'!$C$14:$H$14,$B111),COUNTIF('Names Schedule'!$C$15:$H$15,$B111)))</f>
        <v>1</v>
      </c>
      <c r="H111" s="126">
        <f>IF($A111="","",SUM(COUNTIF('Names Schedule'!$C$20:$H$20,$B111),COUNTIF('Names Schedule'!$C$21:$H$21,$B111),COUNTIF('Names Schedule'!$C$23:$H$23,$B111),COUNTIF('Names Schedule'!$C$24:$H$24,$B111),COUNTIF('Names Schedule'!$C$25:$H$25,$B111),COUNTIF('Names Schedule'!$C$27:$H$27,$B111),COUNTIF('Names Schedule'!$C$28:$H$28,$B111)))</f>
        <v>0</v>
      </c>
      <c r="I111" s="126">
        <f>IF($A111="","",SUM(COUNTIF('Names Schedule'!$C$33:$H$33,$B111),COUNTIF('Names Schedule'!$C$34:$H$34,$B111),COUNTIF('Names Schedule'!$C$36:$H$36,$B111),COUNTIF('Names Schedule'!$C$37:$H$37,$B111),COUNTIF('Names Schedule'!$C$38:$H$38,$B111),COUNTIF('Names Schedule'!$C$40:$H$40,$B111),COUNTIF('Names Schedule'!$C$41:$H$41,$B111)))</f>
        <v>0</v>
      </c>
      <c r="J111" s="126">
        <f>IF($A111="","",SUM(COUNTIF('Names Schedule'!$C$46:$H$46,$B111),COUNTIF('Names Schedule'!$C$47:$H$47,$B111),COUNTIF('Names Schedule'!$C$49:$H$49,$B111),COUNTIF('Names Schedule'!$C$50:$H$50,$B111),COUNTIF('Names Schedule'!$C$51:$H$51,$B111),COUNTIF('Names Schedule'!$C$53:$H$53,$B111),COUNTIF('Names Schedule'!$C$54:$H$54,$B111)))</f>
        <v>0</v>
      </c>
      <c r="K111" s="126">
        <f>IF($A111="","",SUM(COUNTIF('Names Schedule'!$C$59:$H$59,$B111),COUNTIF('Names Schedule'!$C$60:$H$60,$B111),COUNTIF('Names Schedule'!$C$62:$H$62,$B111),COUNTIF('Names Schedule'!$C$63:$H$63,$B111),COUNTIF('Names Schedule'!$C$64:$H$64,$B111),COUNTIF('Names Schedule'!$C$66:$H$66,$B111),COUNTIF('Names Schedule'!$C$67:$H$67,$B111)))</f>
        <v>0</v>
      </c>
      <c r="L111" s="126">
        <f>IF($A111="","",SUM(COUNTIF('Names Schedule'!$C$72:$H$72,$B111),COUNTIF('Names Schedule'!$C$73:$H$73,$B111),COUNTIF('Names Schedule'!$C$75:$H$75,$B111),COUNTIF('Names Schedule'!$C$76:$H$76,$B111),COUNTIF('Names Schedule'!$C$77:$H$77,$B111),COUNTIF('Names Schedule'!$C$79:$H$79,$B111),COUNTIF('Names Schedule'!$C$80:$H$80,$B111)))</f>
        <v>0</v>
      </c>
      <c r="M111" s="124">
        <f>IF($A111="","",COUNTIF('Names Schedule'!$7:$7,$B111))</f>
        <v>0</v>
      </c>
      <c r="N111" s="125">
        <f>IF($A111="","",COUNTIF('Names Schedule'!$8:$8,$B111))</f>
        <v>0</v>
      </c>
      <c r="O111" s="125">
        <f>IF($A111="","",COUNTIF('Names Schedule'!$10:$10,$B111))</f>
        <v>0</v>
      </c>
      <c r="P111" s="125">
        <f>IF($A111="","",COUNTIF('Names Schedule'!$11:$11,$B111))</f>
        <v>0</v>
      </c>
      <c r="Q111" s="125">
        <f>IF($A111="","",COUNTIF('Names Schedule'!$12:$12,$B111))</f>
        <v>1</v>
      </c>
      <c r="R111" s="125">
        <f>IF($A111="","",COUNTIF('Names Schedule'!$14:$14,$B111))</f>
        <v>0</v>
      </c>
      <c r="S111" s="125">
        <f>IF($A111="","",COUNTIF('Names Schedule'!$15:$15,$B111))</f>
        <v>0</v>
      </c>
      <c r="T111" s="124">
        <f>IF($A111="","",COUNTIF('Names Schedule'!$20:$20,$B111))</f>
        <v>0</v>
      </c>
      <c r="U111" s="125">
        <f>IF($A111="","",COUNTIF('Names Schedule'!$21:$21,$B111))</f>
        <v>0</v>
      </c>
      <c r="V111" s="125">
        <f>IF($A111="","",COUNTIF('Names Schedule'!$23:$23,$B111))</f>
        <v>0</v>
      </c>
      <c r="W111" s="125">
        <f>IF($A111="","",COUNTIF('Names Schedule'!$24:$24,$B111))</f>
        <v>0</v>
      </c>
      <c r="X111" s="125">
        <f>IF($A111="","",COUNTIF('Names Schedule'!$25:$25,$B111))</f>
        <v>0</v>
      </c>
      <c r="Y111" s="125">
        <f>IF($A111="","",COUNTIF('Names Schedule'!$27:$27,$B111))</f>
        <v>0</v>
      </c>
      <c r="Z111" s="125">
        <f>IF($A111="","",COUNTIF('Names Schedule'!$28:$28,$B111))</f>
        <v>0</v>
      </c>
      <c r="AA111" s="124">
        <f>IF($A111="","",COUNTIF('Names Schedule'!$33:$33,$B111))</f>
        <v>0</v>
      </c>
      <c r="AB111" s="125">
        <f>IF($A111="","",COUNTIF('Names Schedule'!$34:$34,$B111))</f>
        <v>0</v>
      </c>
      <c r="AC111" s="125">
        <f>IF($A111="","",COUNTIF('Names Schedule'!$36:$36,$B111))</f>
        <v>0</v>
      </c>
      <c r="AD111" s="125">
        <f>IF($A111="","",COUNTIF('Names Schedule'!$37:$37,$B111))</f>
        <v>0</v>
      </c>
      <c r="AE111" s="125">
        <f>IF($A111="","",COUNTIF('Names Schedule'!$38:$38,$B111))</f>
        <v>0</v>
      </c>
      <c r="AF111" s="125">
        <f>IF($A111="","",COUNTIF('Names Schedule'!$40:$40,$B111))</f>
        <v>0</v>
      </c>
      <c r="AG111" s="125">
        <f>IF($A111="","",COUNTIF('Names Schedule'!$41:$41,$B111))</f>
        <v>0</v>
      </c>
      <c r="AH111" s="124">
        <f>IF($A111="","",COUNTIF('Names Schedule'!$46:$46,$B111))</f>
        <v>0</v>
      </c>
      <c r="AI111" s="125">
        <f>IF($A111="","",COUNTIF('Names Schedule'!$47:$47,$B111))</f>
        <v>0</v>
      </c>
      <c r="AJ111" s="125">
        <f>IF($A111="","",COUNTIF('Names Schedule'!$49:$49,$B111))</f>
        <v>0</v>
      </c>
      <c r="AK111" s="125">
        <f>IF($A111="","",COUNTIF('Names Schedule'!$50:$50,$B111))</f>
        <v>0</v>
      </c>
      <c r="AL111" s="125">
        <f>IF($A111="","",COUNTIF('Names Schedule'!$51:$51,$B111))</f>
        <v>0</v>
      </c>
      <c r="AM111" s="125">
        <f>IF($A111="","",COUNTIF('Names Schedule'!$53:$53,$B111))</f>
        <v>0</v>
      </c>
      <c r="AN111" s="125">
        <f>IF($A111="","",COUNTIF('Names Schedule'!$54:$54,$B111))</f>
        <v>0</v>
      </c>
      <c r="AO111" s="124">
        <f>IF($A111="","",COUNTIF('Names Schedule'!$59:$59,$B111))</f>
        <v>0</v>
      </c>
      <c r="AP111" s="125">
        <f>IF($A111="","",COUNTIF('Names Schedule'!$60:$60,$B111))</f>
        <v>0</v>
      </c>
      <c r="AQ111" s="125">
        <f>IF($A111="","",COUNTIF('Names Schedule'!$62:$62,$B111))</f>
        <v>0</v>
      </c>
      <c r="AR111" s="125">
        <f>IF($A111="","",COUNTIF('Names Schedule'!$63:$63,$B111))</f>
        <v>0</v>
      </c>
      <c r="AS111" s="125">
        <f>IF($A111="","",COUNTIF('Names Schedule'!$64:$64,$B111))</f>
        <v>0</v>
      </c>
      <c r="AT111" s="125">
        <f>IF($A111="","",COUNTIF('Names Schedule'!$66:$66,$B111))</f>
        <v>0</v>
      </c>
      <c r="AU111" s="125">
        <f>IF($A111="","",COUNTIF('Names Schedule'!$67:$67,$B111))</f>
        <v>0</v>
      </c>
      <c r="AV111" s="124">
        <f>IF($A111="","",COUNTIF('Names Schedule'!$72:$72,$B111))</f>
        <v>0</v>
      </c>
      <c r="AW111" s="125">
        <f>IF($A111="","",COUNTIF('Names Schedule'!$73:$73,$B111))</f>
        <v>0</v>
      </c>
      <c r="AX111" s="125">
        <f>IF($A111="","",COUNTIF('Names Schedule'!$75:$75,$B111))</f>
        <v>0</v>
      </c>
      <c r="AY111" s="125">
        <f>IF($A111="","",COUNTIF('Names Schedule'!$76:$76,$B111))</f>
        <v>0</v>
      </c>
      <c r="AZ111" s="125">
        <f>IF($A111="","",COUNTIF('Names Schedule'!$77:$77,$B111))</f>
        <v>0</v>
      </c>
      <c r="BA111" s="125">
        <f>IF($A111="","",COUNTIF('Names Schedule'!$79:$79,$B111))</f>
        <v>0</v>
      </c>
      <c r="BB111" s="125">
        <f>IF($A111="","",COUNTIF('Names Schedule'!$80:$80,$B111))</f>
        <v>0</v>
      </c>
      <c r="BC111" s="115">
        <f t="shared" si="12"/>
        <v>5</v>
      </c>
      <c r="BD111" s="115">
        <f t="shared" si="13"/>
        <v>5</v>
      </c>
      <c r="BE111" s="119" t="str">
        <f t="shared" si="14"/>
        <v>Session  - 3.15pm - 4:45pm</v>
      </c>
      <c r="BF111" s="126">
        <f>IF($A111="","",COUNTIF('Names Schedule'!C$7:C$117,$B111))</f>
        <v>0</v>
      </c>
      <c r="BG111" s="126">
        <f>IF($A111="","",COUNTIF('Names Schedule'!D$7:D$117,$B111))</f>
        <v>0</v>
      </c>
      <c r="BH111" s="126">
        <f>IF($A111="","",COUNTIF('Names Schedule'!E$7:E$117,$B111))</f>
        <v>0</v>
      </c>
      <c r="BI111" s="126">
        <f>IF($A111="","",COUNTIF('Names Schedule'!F$7:F$117,$B111))</f>
        <v>1</v>
      </c>
      <c r="BJ111" s="126">
        <f>IF($A111="","",COUNTIF('Names Schedule'!G$7:G$117,$B111))</f>
        <v>0</v>
      </c>
      <c r="BK111" s="126">
        <f>IF($A111="","",COUNTIF('Names Schedule'!H$7:H$117,$B111))</f>
        <v>0</v>
      </c>
      <c r="BL111" s="133">
        <f t="shared" si="15"/>
        <v>4</v>
      </c>
    </row>
    <row r="112" spans="1:64" ht="12" customHeight="1">
      <c r="A112" s="115" t="str">
        <f>Matches!A111</f>
        <v>GROUP WS 1 / 6</v>
      </c>
      <c r="B112" s="115" t="str">
        <f>IF(A112="","",CONCATENATE(VLOOKUP(Matches!B111,'Group Check'!$B:$D,2,FALSE)," v ",VLOOKUP(Matches!D111,'Group Check'!$B:$D,2,FALSE)," in Group ",VLOOKUP(Matches!B111,'Group Check'!$B:$E,4,FALSE)))</f>
        <v>Lisa Bonsor (Spain) v Nor Farrah Ain Abdullah (Malaysia ) in Group WS 1</v>
      </c>
      <c r="C112" s="115" t="str">
        <f t="shared" si="8"/>
        <v/>
      </c>
      <c r="D112" s="118" t="str">
        <f t="shared" si="10"/>
        <v>Thursday 25th April 2024</v>
      </c>
      <c r="E112" s="119" t="str">
        <f t="shared" si="9"/>
        <v>Session 3 - 12.00pm- 1:45pm</v>
      </c>
      <c r="F112" s="116">
        <f t="shared" si="11"/>
        <v>5</v>
      </c>
      <c r="G112" s="126">
        <f>IF($A112="","",SUM(COUNTIF('Names Schedule'!$C$7:$H$7,$B112),COUNTIF('Names Schedule'!$C$8:$H$8,$B112),COUNTIF('Names Schedule'!$C$10:$H$10,$B112),COUNTIF('Names Schedule'!$C$11:$H$11,$B112),COUNTIF('Names Schedule'!$C$12:$H$12,$B112),COUNTIF('Names Schedule'!$C$14:$H$14,$B112),COUNTIF('Names Schedule'!$C$15:$H$15,$B112)))</f>
        <v>0</v>
      </c>
      <c r="H112" s="126">
        <f>IF($A112="","",SUM(COUNTIF('Names Schedule'!$C$20:$H$20,$B112),COUNTIF('Names Schedule'!$C$21:$H$21,$B112),COUNTIF('Names Schedule'!$C$23:$H$23,$B112),COUNTIF('Names Schedule'!$C$24:$H$24,$B112),COUNTIF('Names Schedule'!$C$25:$H$25,$B112),COUNTIF('Names Schedule'!$C$27:$H$27,$B112),COUNTIF('Names Schedule'!$C$28:$H$28,$B112)))</f>
        <v>0</v>
      </c>
      <c r="I112" s="126">
        <f>IF($A112="","",SUM(COUNTIF('Names Schedule'!$C$33:$H$33,$B112),COUNTIF('Names Schedule'!$C$34:$H$34,$B112),COUNTIF('Names Schedule'!$C$36:$H$36,$B112),COUNTIF('Names Schedule'!$C$37:$H$37,$B112),COUNTIF('Names Schedule'!$C$38:$H$38,$B112),COUNTIF('Names Schedule'!$C$40:$H$40,$B112),COUNTIF('Names Schedule'!$C$41:$H$41,$B112)))</f>
        <v>0</v>
      </c>
      <c r="J112" s="126">
        <f>IF($A112="","",SUM(COUNTIF('Names Schedule'!$C$46:$H$46,$B112),COUNTIF('Names Schedule'!$C$47:$H$47,$B112),COUNTIF('Names Schedule'!$C$49:$H$49,$B112),COUNTIF('Names Schedule'!$C$50:$H$50,$B112),COUNTIF('Names Schedule'!$C$51:$H$51,$B112),COUNTIF('Names Schedule'!$C$53:$H$53,$B112),COUNTIF('Names Schedule'!$C$54:$H$54,$B112)))</f>
        <v>0</v>
      </c>
      <c r="K112" s="126">
        <f>IF($A112="","",SUM(COUNTIF('Names Schedule'!$C$59:$H$59,$B112),COUNTIF('Names Schedule'!$C$60:$H$60,$B112),COUNTIF('Names Schedule'!$C$62:$H$62,$B112),COUNTIF('Names Schedule'!$C$63:$H$63,$B112),COUNTIF('Names Schedule'!$C$64:$H$64,$B112),COUNTIF('Names Schedule'!$C$66:$H$66,$B112),COUNTIF('Names Schedule'!$C$67:$H$67,$B112)))</f>
        <v>1</v>
      </c>
      <c r="L112" s="126">
        <f>IF($A112="","",SUM(COUNTIF('Names Schedule'!$C$72:$H$72,$B112),COUNTIF('Names Schedule'!$C$73:$H$73,$B112),COUNTIF('Names Schedule'!$C$75:$H$75,$B112),COUNTIF('Names Schedule'!$C$76:$H$76,$B112),COUNTIF('Names Schedule'!$C$77:$H$77,$B112),COUNTIF('Names Schedule'!$C$79:$H$79,$B112),COUNTIF('Names Schedule'!$C$80:$H$80,$B112)))</f>
        <v>0</v>
      </c>
      <c r="M112" s="124">
        <f>IF($A112="","",COUNTIF('Names Schedule'!$7:$7,$B112))</f>
        <v>0</v>
      </c>
      <c r="N112" s="125">
        <f>IF($A112="","",COUNTIF('Names Schedule'!$8:$8,$B112))</f>
        <v>0</v>
      </c>
      <c r="O112" s="125">
        <f>IF($A112="","",COUNTIF('Names Schedule'!$10:$10,$B112))</f>
        <v>0</v>
      </c>
      <c r="P112" s="125">
        <f>IF($A112="","",COUNTIF('Names Schedule'!$11:$11,$B112))</f>
        <v>0</v>
      </c>
      <c r="Q112" s="125">
        <f>IF($A112="","",COUNTIF('Names Schedule'!$12:$12,$B112))</f>
        <v>0</v>
      </c>
      <c r="R112" s="125">
        <f>IF($A112="","",COUNTIF('Names Schedule'!$14:$14,$B112))</f>
        <v>0</v>
      </c>
      <c r="S112" s="125">
        <f>IF($A112="","",COUNTIF('Names Schedule'!$15:$15,$B112))</f>
        <v>0</v>
      </c>
      <c r="T112" s="124">
        <f>IF($A112="","",COUNTIF('Names Schedule'!$20:$20,$B112))</f>
        <v>0</v>
      </c>
      <c r="U112" s="125">
        <f>IF($A112="","",COUNTIF('Names Schedule'!$21:$21,$B112))</f>
        <v>0</v>
      </c>
      <c r="V112" s="125">
        <f>IF($A112="","",COUNTIF('Names Schedule'!$23:$23,$B112))</f>
        <v>0</v>
      </c>
      <c r="W112" s="125">
        <f>IF($A112="","",COUNTIF('Names Schedule'!$24:$24,$B112))</f>
        <v>0</v>
      </c>
      <c r="X112" s="125">
        <f>IF($A112="","",COUNTIF('Names Schedule'!$25:$25,$B112))</f>
        <v>0</v>
      </c>
      <c r="Y112" s="125">
        <f>IF($A112="","",COUNTIF('Names Schedule'!$27:$27,$B112))</f>
        <v>0</v>
      </c>
      <c r="Z112" s="125">
        <f>IF($A112="","",COUNTIF('Names Schedule'!$28:$28,$B112))</f>
        <v>0</v>
      </c>
      <c r="AA112" s="124">
        <f>IF($A112="","",COUNTIF('Names Schedule'!$33:$33,$B112))</f>
        <v>0</v>
      </c>
      <c r="AB112" s="125">
        <f>IF($A112="","",COUNTIF('Names Schedule'!$34:$34,$B112))</f>
        <v>0</v>
      </c>
      <c r="AC112" s="125">
        <f>IF($A112="","",COUNTIF('Names Schedule'!$36:$36,$B112))</f>
        <v>0</v>
      </c>
      <c r="AD112" s="125">
        <f>IF($A112="","",COUNTIF('Names Schedule'!$37:$37,$B112))</f>
        <v>0</v>
      </c>
      <c r="AE112" s="125">
        <f>IF($A112="","",COUNTIF('Names Schedule'!$38:$38,$B112))</f>
        <v>0</v>
      </c>
      <c r="AF112" s="125">
        <f>IF($A112="","",COUNTIF('Names Schedule'!$40:$40,$B112))</f>
        <v>0</v>
      </c>
      <c r="AG112" s="125">
        <f>IF($A112="","",COUNTIF('Names Schedule'!$41:$41,$B112))</f>
        <v>0</v>
      </c>
      <c r="AH112" s="124">
        <f>IF($A112="","",COUNTIF('Names Schedule'!$46:$46,$B112))</f>
        <v>0</v>
      </c>
      <c r="AI112" s="125">
        <f>IF($A112="","",COUNTIF('Names Schedule'!$47:$47,$B112))</f>
        <v>0</v>
      </c>
      <c r="AJ112" s="125">
        <f>IF($A112="","",COUNTIF('Names Schedule'!$49:$49,$B112))</f>
        <v>0</v>
      </c>
      <c r="AK112" s="125">
        <f>IF($A112="","",COUNTIF('Names Schedule'!$50:$50,$B112))</f>
        <v>0</v>
      </c>
      <c r="AL112" s="125">
        <f>IF($A112="","",COUNTIF('Names Schedule'!$51:$51,$B112))</f>
        <v>0</v>
      </c>
      <c r="AM112" s="125">
        <f>IF($A112="","",COUNTIF('Names Schedule'!$53:$53,$B112))</f>
        <v>0</v>
      </c>
      <c r="AN112" s="125">
        <f>IF($A112="","",COUNTIF('Names Schedule'!$54:$54,$B112))</f>
        <v>0</v>
      </c>
      <c r="AO112" s="124">
        <f>IF($A112="","",COUNTIF('Names Schedule'!$59:$59,$B112))</f>
        <v>0</v>
      </c>
      <c r="AP112" s="125">
        <f>IF($A112="","",COUNTIF('Names Schedule'!$60:$60,$B112))</f>
        <v>0</v>
      </c>
      <c r="AQ112" s="125">
        <f>IF($A112="","",COUNTIF('Names Schedule'!$62:$62,$B112))</f>
        <v>1</v>
      </c>
      <c r="AR112" s="125">
        <f>IF($A112="","",COUNTIF('Names Schedule'!$63:$63,$B112))</f>
        <v>0</v>
      </c>
      <c r="AS112" s="125">
        <f>IF($A112="","",COUNTIF('Names Schedule'!$64:$64,$B112))</f>
        <v>0</v>
      </c>
      <c r="AT112" s="125">
        <f>IF($A112="","",COUNTIF('Names Schedule'!$66:$66,$B112))</f>
        <v>0</v>
      </c>
      <c r="AU112" s="125">
        <f>IF($A112="","",COUNTIF('Names Schedule'!$67:$67,$B112))</f>
        <v>0</v>
      </c>
      <c r="AV112" s="124">
        <f>IF($A112="","",COUNTIF('Names Schedule'!$72:$72,$B112))</f>
        <v>0</v>
      </c>
      <c r="AW112" s="125">
        <f>IF($A112="","",COUNTIF('Names Schedule'!$73:$73,$B112))</f>
        <v>0</v>
      </c>
      <c r="AX112" s="125">
        <f>IF($A112="","",COUNTIF('Names Schedule'!$75:$75,$B112))</f>
        <v>0</v>
      </c>
      <c r="AY112" s="125">
        <f>IF($A112="","",COUNTIF('Names Schedule'!$76:$76,$B112))</f>
        <v>0</v>
      </c>
      <c r="AZ112" s="125">
        <f>IF($A112="","",COUNTIF('Names Schedule'!$77:$77,$B112))</f>
        <v>0</v>
      </c>
      <c r="BA112" s="125">
        <f>IF($A112="","",COUNTIF('Names Schedule'!$79:$79,$B112))</f>
        <v>0</v>
      </c>
      <c r="BB112" s="125">
        <f>IF($A112="","",COUNTIF('Names Schedule'!$80:$80,$B112))</f>
        <v>0</v>
      </c>
      <c r="BC112" s="115">
        <f t="shared" si="12"/>
        <v>31</v>
      </c>
      <c r="BD112" s="115">
        <f t="shared" si="13"/>
        <v>3</v>
      </c>
      <c r="BE112" s="119" t="str">
        <f t="shared" si="14"/>
        <v>Session 3 - 12.00pm- 1:45pm</v>
      </c>
      <c r="BF112" s="126">
        <f>IF($A112="","",COUNTIF('Names Schedule'!C$7:C$117,$B112))</f>
        <v>0</v>
      </c>
      <c r="BG112" s="126">
        <f>IF($A112="","",COUNTIF('Names Schedule'!D$7:D$117,$B112))</f>
        <v>0</v>
      </c>
      <c r="BH112" s="126">
        <f>IF($A112="","",COUNTIF('Names Schedule'!E$7:E$117,$B112))</f>
        <v>0</v>
      </c>
      <c r="BI112" s="126">
        <f>IF($A112="","",COUNTIF('Names Schedule'!F$7:F$117,$B112))</f>
        <v>0</v>
      </c>
      <c r="BJ112" s="126">
        <f>IF($A112="","",COUNTIF('Names Schedule'!G$7:G$117,$B112))</f>
        <v>1</v>
      </c>
      <c r="BK112" s="126">
        <f>IF($A112="","",COUNTIF('Names Schedule'!H$7:H$117,$B112))</f>
        <v>0</v>
      </c>
      <c r="BL112" s="133">
        <f t="shared" si="15"/>
        <v>5</v>
      </c>
    </row>
    <row r="113" spans="1:64" ht="12" customHeight="1">
      <c r="A113" s="115" t="str">
        <f>Matches!A112</f>
        <v>GROUP WS 1 / 7</v>
      </c>
      <c r="B113" s="115" t="str">
        <f>IF(A113="","",CONCATENATE(VLOOKUP(Matches!B112,'Group Check'!$B:$D,2,FALSE)," v ",VLOOKUP(Matches!D112,'Group Check'!$B:$D,2,FALSE)," in Group ",VLOOKUP(Matches!B112,'Group Check'!$B:$E,4,FALSE)))</f>
        <v>Rahsan Akar (Turkiye) v Lisa Bonsor (Spain) in Group WS 1</v>
      </c>
      <c r="C113" s="115" t="str">
        <f t="shared" si="8"/>
        <v/>
      </c>
      <c r="D113" s="118" t="str">
        <f t="shared" si="10"/>
        <v>Wednesday 24th April 2024</v>
      </c>
      <c r="E113" s="119" t="str">
        <f t="shared" si="9"/>
        <v>Session  - 3.15pm - 4:45pm</v>
      </c>
      <c r="F113" s="116">
        <f t="shared" si="11"/>
        <v>1</v>
      </c>
      <c r="G113" s="126">
        <f>IF($A113="","",SUM(COUNTIF('Names Schedule'!$C$7:$H$7,$B113),COUNTIF('Names Schedule'!$C$8:$H$8,$B113),COUNTIF('Names Schedule'!$C$10:$H$10,$B113),COUNTIF('Names Schedule'!$C$11:$H$11,$B113),COUNTIF('Names Schedule'!$C$12:$H$12,$B113),COUNTIF('Names Schedule'!$C$14:$H$14,$B113),COUNTIF('Names Schedule'!$C$15:$H$15,$B113)))</f>
        <v>0</v>
      </c>
      <c r="H113" s="126">
        <f>IF($A113="","",SUM(COUNTIF('Names Schedule'!$C$20:$H$20,$B113),COUNTIF('Names Schedule'!$C$21:$H$21,$B113),COUNTIF('Names Schedule'!$C$23:$H$23,$B113),COUNTIF('Names Schedule'!$C$24:$H$24,$B113),COUNTIF('Names Schedule'!$C$25:$H$25,$B113),COUNTIF('Names Schedule'!$C$27:$H$27,$B113),COUNTIF('Names Schedule'!$C$28:$H$28,$B113)))</f>
        <v>0</v>
      </c>
      <c r="I113" s="126">
        <f>IF($A113="","",SUM(COUNTIF('Names Schedule'!$C$33:$H$33,$B113),COUNTIF('Names Schedule'!$C$34:$H$34,$B113),COUNTIF('Names Schedule'!$C$36:$H$36,$B113),COUNTIF('Names Schedule'!$C$37:$H$37,$B113),COUNTIF('Names Schedule'!$C$38:$H$38,$B113),COUNTIF('Names Schedule'!$C$40:$H$40,$B113),COUNTIF('Names Schedule'!$C$41:$H$41,$B113)))</f>
        <v>0</v>
      </c>
      <c r="J113" s="126">
        <f>IF($A113="","",SUM(COUNTIF('Names Schedule'!$C$46:$H$46,$B113),COUNTIF('Names Schedule'!$C$47:$H$47,$B113),COUNTIF('Names Schedule'!$C$49:$H$49,$B113),COUNTIF('Names Schedule'!$C$50:$H$50,$B113),COUNTIF('Names Schedule'!$C$51:$H$51,$B113),COUNTIF('Names Schedule'!$C$53:$H$53,$B113),COUNTIF('Names Schedule'!$C$54:$H$54,$B113)))</f>
        <v>1</v>
      </c>
      <c r="K113" s="126">
        <f>IF($A113="","",SUM(COUNTIF('Names Schedule'!$C$59:$H$59,$B113),COUNTIF('Names Schedule'!$C$60:$H$60,$B113),COUNTIF('Names Schedule'!$C$62:$H$62,$B113),COUNTIF('Names Schedule'!$C$63:$H$63,$B113),COUNTIF('Names Schedule'!$C$64:$H$64,$B113),COUNTIF('Names Schedule'!$C$66:$H$66,$B113),COUNTIF('Names Schedule'!$C$67:$H$67,$B113)))</f>
        <v>0</v>
      </c>
      <c r="L113" s="126">
        <f>IF($A113="","",SUM(COUNTIF('Names Schedule'!$C$72:$H$72,$B113),COUNTIF('Names Schedule'!$C$73:$H$73,$B113),COUNTIF('Names Schedule'!$C$75:$H$75,$B113),COUNTIF('Names Schedule'!$C$76:$H$76,$B113),COUNTIF('Names Schedule'!$C$77:$H$77,$B113),COUNTIF('Names Schedule'!$C$79:$H$79,$B113),COUNTIF('Names Schedule'!$C$80:$H$80,$B113)))</f>
        <v>0</v>
      </c>
      <c r="M113" s="124">
        <f>IF($A113="","",COUNTIF('Names Schedule'!$7:$7,$B113))</f>
        <v>0</v>
      </c>
      <c r="N113" s="125">
        <f>IF($A113="","",COUNTIF('Names Schedule'!$8:$8,$B113))</f>
        <v>0</v>
      </c>
      <c r="O113" s="125">
        <f>IF($A113="","",COUNTIF('Names Schedule'!$10:$10,$B113))</f>
        <v>0</v>
      </c>
      <c r="P113" s="125">
        <f>IF($A113="","",COUNTIF('Names Schedule'!$11:$11,$B113))</f>
        <v>0</v>
      </c>
      <c r="Q113" s="125">
        <f>IF($A113="","",COUNTIF('Names Schedule'!$12:$12,$B113))</f>
        <v>0</v>
      </c>
      <c r="R113" s="125">
        <f>IF($A113="","",COUNTIF('Names Schedule'!$14:$14,$B113))</f>
        <v>0</v>
      </c>
      <c r="S113" s="125">
        <f>IF($A113="","",COUNTIF('Names Schedule'!$15:$15,$B113))</f>
        <v>0</v>
      </c>
      <c r="T113" s="124">
        <f>IF($A113="","",COUNTIF('Names Schedule'!$20:$20,$B113))</f>
        <v>0</v>
      </c>
      <c r="U113" s="125">
        <f>IF($A113="","",COUNTIF('Names Schedule'!$21:$21,$B113))</f>
        <v>0</v>
      </c>
      <c r="V113" s="125">
        <f>IF($A113="","",COUNTIF('Names Schedule'!$23:$23,$B113))</f>
        <v>0</v>
      </c>
      <c r="W113" s="125">
        <f>IF($A113="","",COUNTIF('Names Schedule'!$24:$24,$B113))</f>
        <v>0</v>
      </c>
      <c r="X113" s="125">
        <f>IF($A113="","",COUNTIF('Names Schedule'!$25:$25,$B113))</f>
        <v>0</v>
      </c>
      <c r="Y113" s="125">
        <f>IF($A113="","",COUNTIF('Names Schedule'!$27:$27,$B113))</f>
        <v>0</v>
      </c>
      <c r="Z113" s="125">
        <f>IF($A113="","",COUNTIF('Names Schedule'!$28:$28,$B113))</f>
        <v>0</v>
      </c>
      <c r="AA113" s="124">
        <f>IF($A113="","",COUNTIF('Names Schedule'!$33:$33,$B113))</f>
        <v>0</v>
      </c>
      <c r="AB113" s="125">
        <f>IF($A113="","",COUNTIF('Names Schedule'!$34:$34,$B113))</f>
        <v>0</v>
      </c>
      <c r="AC113" s="125">
        <f>IF($A113="","",COUNTIF('Names Schedule'!$36:$36,$B113))</f>
        <v>0</v>
      </c>
      <c r="AD113" s="125">
        <f>IF($A113="","",COUNTIF('Names Schedule'!$37:$37,$B113))</f>
        <v>0</v>
      </c>
      <c r="AE113" s="125">
        <f>IF($A113="","",COUNTIF('Names Schedule'!$38:$38,$B113))</f>
        <v>0</v>
      </c>
      <c r="AF113" s="125">
        <f>IF($A113="","",COUNTIF('Names Schedule'!$40:$40,$B113))</f>
        <v>0</v>
      </c>
      <c r="AG113" s="125">
        <f>IF($A113="","",COUNTIF('Names Schedule'!$41:$41,$B113))</f>
        <v>0</v>
      </c>
      <c r="AH113" s="124">
        <f>IF($A113="","",COUNTIF('Names Schedule'!$46:$46,$B113))</f>
        <v>0</v>
      </c>
      <c r="AI113" s="125">
        <f>IF($A113="","",COUNTIF('Names Schedule'!$47:$47,$B113))</f>
        <v>0</v>
      </c>
      <c r="AJ113" s="125">
        <f>IF($A113="","",COUNTIF('Names Schedule'!$49:$49,$B113))</f>
        <v>0</v>
      </c>
      <c r="AK113" s="125">
        <f>IF($A113="","",COUNTIF('Names Schedule'!$50:$50,$B113))</f>
        <v>0</v>
      </c>
      <c r="AL113" s="125">
        <f>IF($A113="","",COUNTIF('Names Schedule'!$51:$51,$B113))</f>
        <v>1</v>
      </c>
      <c r="AM113" s="125">
        <f>IF($A113="","",COUNTIF('Names Schedule'!$53:$53,$B113))</f>
        <v>0</v>
      </c>
      <c r="AN113" s="125">
        <f>IF($A113="","",COUNTIF('Names Schedule'!$54:$54,$B113))</f>
        <v>0</v>
      </c>
      <c r="AO113" s="124">
        <f>IF($A113="","",COUNTIF('Names Schedule'!$59:$59,$B113))</f>
        <v>0</v>
      </c>
      <c r="AP113" s="125">
        <f>IF($A113="","",COUNTIF('Names Schedule'!$60:$60,$B113))</f>
        <v>0</v>
      </c>
      <c r="AQ113" s="125">
        <f>IF($A113="","",COUNTIF('Names Schedule'!$62:$62,$B113))</f>
        <v>0</v>
      </c>
      <c r="AR113" s="125">
        <f>IF($A113="","",COUNTIF('Names Schedule'!$63:$63,$B113))</f>
        <v>0</v>
      </c>
      <c r="AS113" s="125">
        <f>IF($A113="","",COUNTIF('Names Schedule'!$64:$64,$B113))</f>
        <v>0</v>
      </c>
      <c r="AT113" s="125">
        <f>IF($A113="","",COUNTIF('Names Schedule'!$66:$66,$B113))</f>
        <v>0</v>
      </c>
      <c r="AU113" s="125">
        <f>IF($A113="","",COUNTIF('Names Schedule'!$67:$67,$B113))</f>
        <v>0</v>
      </c>
      <c r="AV113" s="124">
        <f>IF($A113="","",COUNTIF('Names Schedule'!$72:$72,$B113))</f>
        <v>0</v>
      </c>
      <c r="AW113" s="125">
        <f>IF($A113="","",COUNTIF('Names Schedule'!$73:$73,$B113))</f>
        <v>0</v>
      </c>
      <c r="AX113" s="125">
        <f>IF($A113="","",COUNTIF('Names Schedule'!$75:$75,$B113))</f>
        <v>0</v>
      </c>
      <c r="AY113" s="125">
        <f>IF($A113="","",COUNTIF('Names Schedule'!$76:$76,$B113))</f>
        <v>0</v>
      </c>
      <c r="AZ113" s="125">
        <f>IF($A113="","",COUNTIF('Names Schedule'!$77:$77,$B113))</f>
        <v>0</v>
      </c>
      <c r="BA113" s="125">
        <f>IF($A113="","",COUNTIF('Names Schedule'!$79:$79,$B113))</f>
        <v>0</v>
      </c>
      <c r="BB113" s="125">
        <f>IF($A113="","",COUNTIF('Names Schedule'!$80:$80,$B113))</f>
        <v>0</v>
      </c>
      <c r="BC113" s="115">
        <f t="shared" si="12"/>
        <v>26</v>
      </c>
      <c r="BD113" s="115">
        <f t="shared" si="13"/>
        <v>5</v>
      </c>
      <c r="BE113" s="119" t="str">
        <f t="shared" si="14"/>
        <v>Session  - 3.15pm - 4:45pm</v>
      </c>
      <c r="BF113" s="126">
        <f>IF($A113="","",COUNTIF('Names Schedule'!C$7:C$117,$B113))</f>
        <v>1</v>
      </c>
      <c r="BG113" s="126">
        <f>IF($A113="","",COUNTIF('Names Schedule'!D$7:D$117,$B113))</f>
        <v>0</v>
      </c>
      <c r="BH113" s="126">
        <f>IF($A113="","",COUNTIF('Names Schedule'!E$7:E$117,$B113))</f>
        <v>0</v>
      </c>
      <c r="BI113" s="126">
        <f>IF($A113="","",COUNTIF('Names Schedule'!F$7:F$117,$B113))</f>
        <v>0</v>
      </c>
      <c r="BJ113" s="126">
        <f>IF($A113="","",COUNTIF('Names Schedule'!G$7:G$117,$B113))</f>
        <v>0</v>
      </c>
      <c r="BK113" s="126">
        <f>IF($A113="","",COUNTIF('Names Schedule'!H$7:H$117,$B113))</f>
        <v>0</v>
      </c>
      <c r="BL113" s="133">
        <f t="shared" si="15"/>
        <v>1</v>
      </c>
    </row>
    <row r="114" spans="1:64" ht="12" customHeight="1">
      <c r="A114" s="115">
        <f>Matches!A113</f>
        <v>0</v>
      </c>
      <c r="B114" s="115" t="e">
        <f>IF(A114="","",CONCATENATE(VLOOKUP(Matches!B113,'Group Check'!$B:$D,2,FALSE)," v ",VLOOKUP(Matches!D113,'Group Check'!$B:$D,2,FALSE)," in Group ",VLOOKUP(Matches!B113,'Group Check'!$B:$E,4,FALSE)))</f>
        <v>#N/A</v>
      </c>
      <c r="C114" s="115" t="str">
        <f t="shared" si="8"/>
        <v/>
      </c>
      <c r="D114" s="118" t="str">
        <f t="shared" si="10"/>
        <v/>
      </c>
      <c r="E114" s="119" t="str">
        <f t="shared" si="9"/>
        <v/>
      </c>
      <c r="F114" s="116" t="str">
        <f t="shared" si="11"/>
        <v/>
      </c>
      <c r="G114" s="126">
        <f>IF($A114="","",SUM(COUNTIF('Names Schedule'!$C$7:$H$7,$B114),COUNTIF('Names Schedule'!$C$8:$H$8,$B114),COUNTIF('Names Schedule'!$C$10:$H$10,$B114),COUNTIF('Names Schedule'!$C$11:$H$11,$B114),COUNTIF('Names Schedule'!$C$12:$H$12,$B114),COUNTIF('Names Schedule'!$C$14:$H$14,$B114),COUNTIF('Names Schedule'!$C$15:$H$15,$B114)))</f>
        <v>0</v>
      </c>
      <c r="H114" s="126">
        <f>IF($A114="","",SUM(COUNTIF('Names Schedule'!$C$20:$H$20,$B114),COUNTIF('Names Schedule'!$C$21:$H$21,$B114),COUNTIF('Names Schedule'!$C$23:$H$23,$B114),COUNTIF('Names Schedule'!$C$24:$H$24,$B114),COUNTIF('Names Schedule'!$C$25:$H$25,$B114),COUNTIF('Names Schedule'!$C$27:$H$27,$B114),COUNTIF('Names Schedule'!$C$28:$H$28,$B114)))</f>
        <v>0</v>
      </c>
      <c r="I114" s="126">
        <f>IF($A114="","",SUM(COUNTIF('Names Schedule'!$C$33:$H$33,$B114),COUNTIF('Names Schedule'!$C$34:$H$34,$B114),COUNTIF('Names Schedule'!$C$36:$H$36,$B114),COUNTIF('Names Schedule'!$C$37:$H$37,$B114),COUNTIF('Names Schedule'!$C$38:$H$38,$B114),COUNTIF('Names Schedule'!$C$40:$H$40,$B114),COUNTIF('Names Schedule'!$C$41:$H$41,$B114)))</f>
        <v>0</v>
      </c>
      <c r="J114" s="126">
        <f>IF($A114="","",SUM(COUNTIF('Names Schedule'!$C$46:$H$46,$B114),COUNTIF('Names Schedule'!$C$47:$H$47,$B114),COUNTIF('Names Schedule'!$C$49:$H$49,$B114),COUNTIF('Names Schedule'!$C$50:$H$50,$B114),COUNTIF('Names Schedule'!$C$51:$H$51,$B114),COUNTIF('Names Schedule'!$C$53:$H$53,$B114),COUNTIF('Names Schedule'!$C$54:$H$54,$B114)))</f>
        <v>0</v>
      </c>
      <c r="K114" s="126">
        <f>IF($A114="","",SUM(COUNTIF('Names Schedule'!$C$59:$H$59,$B114),COUNTIF('Names Schedule'!$C$60:$H$60,$B114),COUNTIF('Names Schedule'!$C$62:$H$62,$B114),COUNTIF('Names Schedule'!$C$63:$H$63,$B114),COUNTIF('Names Schedule'!$C$64:$H$64,$B114),COUNTIF('Names Schedule'!$C$66:$H$66,$B114),COUNTIF('Names Schedule'!$C$67:$H$67,$B114)))</f>
        <v>0</v>
      </c>
      <c r="L114" s="126">
        <f>IF($A114="","",SUM(COUNTIF('Names Schedule'!$C$72:$H$72,$B114),COUNTIF('Names Schedule'!$C$73:$H$73,$B114),COUNTIF('Names Schedule'!$C$75:$H$75,$B114),COUNTIF('Names Schedule'!$C$76:$H$76,$B114),COUNTIF('Names Schedule'!$C$77:$H$77,$B114),COUNTIF('Names Schedule'!$C$79:$H$79,$B114),COUNTIF('Names Schedule'!$C$80:$H$80,$B114)))</f>
        <v>0</v>
      </c>
      <c r="M114" s="124">
        <f>IF($A114="","",COUNTIF('Names Schedule'!$7:$7,$B114))</f>
        <v>0</v>
      </c>
      <c r="N114" s="125">
        <f>IF($A114="","",COUNTIF('Names Schedule'!$8:$8,$B114))</f>
        <v>0</v>
      </c>
      <c r="O114" s="125">
        <f>IF($A114="","",COUNTIF('Names Schedule'!$10:$10,$B114))</f>
        <v>0</v>
      </c>
      <c r="P114" s="125">
        <f>IF($A114="","",COUNTIF('Names Schedule'!$11:$11,$B114))</f>
        <v>0</v>
      </c>
      <c r="Q114" s="125">
        <f>IF($A114="","",COUNTIF('Names Schedule'!$12:$12,$B114))</f>
        <v>0</v>
      </c>
      <c r="R114" s="125">
        <f>IF($A114="","",COUNTIF('Names Schedule'!$14:$14,$B114))</f>
        <v>0</v>
      </c>
      <c r="S114" s="125">
        <f>IF($A114="","",COUNTIF('Names Schedule'!$15:$15,$B114))</f>
        <v>0</v>
      </c>
      <c r="T114" s="124">
        <f>IF($A114="","",COUNTIF('Names Schedule'!$20:$20,$B114))</f>
        <v>0</v>
      </c>
      <c r="U114" s="125">
        <f>IF($A114="","",COUNTIF('Names Schedule'!$21:$21,$B114))</f>
        <v>0</v>
      </c>
      <c r="V114" s="125">
        <f>IF($A114="","",COUNTIF('Names Schedule'!$23:$23,$B114))</f>
        <v>0</v>
      </c>
      <c r="W114" s="125">
        <f>IF($A114="","",COUNTIF('Names Schedule'!$24:$24,$B114))</f>
        <v>0</v>
      </c>
      <c r="X114" s="125">
        <f>IF($A114="","",COUNTIF('Names Schedule'!$25:$25,$B114))</f>
        <v>0</v>
      </c>
      <c r="Y114" s="125">
        <f>IF($A114="","",COUNTIF('Names Schedule'!$27:$27,$B114))</f>
        <v>0</v>
      </c>
      <c r="Z114" s="125">
        <f>IF($A114="","",COUNTIF('Names Schedule'!$28:$28,$B114))</f>
        <v>0</v>
      </c>
      <c r="AA114" s="124">
        <f>IF($A114="","",COUNTIF('Names Schedule'!$33:$33,$B114))</f>
        <v>0</v>
      </c>
      <c r="AB114" s="125">
        <f>IF($A114="","",COUNTIF('Names Schedule'!$34:$34,$B114))</f>
        <v>0</v>
      </c>
      <c r="AC114" s="125">
        <f>IF($A114="","",COUNTIF('Names Schedule'!$36:$36,$B114))</f>
        <v>0</v>
      </c>
      <c r="AD114" s="125">
        <f>IF($A114="","",COUNTIF('Names Schedule'!$37:$37,$B114))</f>
        <v>0</v>
      </c>
      <c r="AE114" s="125">
        <f>IF($A114="","",COUNTIF('Names Schedule'!$38:$38,$B114))</f>
        <v>0</v>
      </c>
      <c r="AF114" s="125">
        <f>IF($A114="","",COUNTIF('Names Schedule'!$40:$40,$B114))</f>
        <v>0</v>
      </c>
      <c r="AG114" s="125">
        <f>IF($A114="","",COUNTIF('Names Schedule'!$41:$41,$B114))</f>
        <v>0</v>
      </c>
      <c r="AH114" s="124">
        <f>IF($A114="","",COUNTIF('Names Schedule'!$46:$46,$B114))</f>
        <v>0</v>
      </c>
      <c r="AI114" s="125">
        <f>IF($A114="","",COUNTIF('Names Schedule'!$47:$47,$B114))</f>
        <v>0</v>
      </c>
      <c r="AJ114" s="125">
        <f>IF($A114="","",COUNTIF('Names Schedule'!$49:$49,$B114))</f>
        <v>0</v>
      </c>
      <c r="AK114" s="125">
        <f>IF($A114="","",COUNTIF('Names Schedule'!$50:$50,$B114))</f>
        <v>0</v>
      </c>
      <c r="AL114" s="125">
        <f>IF($A114="","",COUNTIF('Names Schedule'!$51:$51,$B114))</f>
        <v>0</v>
      </c>
      <c r="AM114" s="125">
        <f>IF($A114="","",COUNTIF('Names Schedule'!$53:$53,$B114))</f>
        <v>0</v>
      </c>
      <c r="AN114" s="125">
        <f>IF($A114="","",COUNTIF('Names Schedule'!$54:$54,$B114))</f>
        <v>0</v>
      </c>
      <c r="AO114" s="124">
        <f>IF($A114="","",COUNTIF('Names Schedule'!$59:$59,$B114))</f>
        <v>0</v>
      </c>
      <c r="AP114" s="125">
        <f>IF($A114="","",COUNTIF('Names Schedule'!$60:$60,$B114))</f>
        <v>0</v>
      </c>
      <c r="AQ114" s="125">
        <f>IF($A114="","",COUNTIF('Names Schedule'!$62:$62,$B114))</f>
        <v>0</v>
      </c>
      <c r="AR114" s="125">
        <f>IF($A114="","",COUNTIF('Names Schedule'!$63:$63,$B114))</f>
        <v>0</v>
      </c>
      <c r="AS114" s="125">
        <f>IF($A114="","",COUNTIF('Names Schedule'!$64:$64,$B114))</f>
        <v>0</v>
      </c>
      <c r="AT114" s="125">
        <f>IF($A114="","",COUNTIF('Names Schedule'!$66:$66,$B114))</f>
        <v>0</v>
      </c>
      <c r="AU114" s="125">
        <f>IF($A114="","",COUNTIF('Names Schedule'!$67:$67,$B114))</f>
        <v>0</v>
      </c>
      <c r="AV114" s="124">
        <f>IF($A114="","",COUNTIF('Names Schedule'!$72:$72,$B114))</f>
        <v>0</v>
      </c>
      <c r="AW114" s="125">
        <f>IF($A114="","",COUNTIF('Names Schedule'!$73:$73,$B114))</f>
        <v>0</v>
      </c>
      <c r="AX114" s="125">
        <f>IF($A114="","",COUNTIF('Names Schedule'!$75:$75,$B114))</f>
        <v>0</v>
      </c>
      <c r="AY114" s="125">
        <f>IF($A114="","",COUNTIF('Names Schedule'!$76:$76,$B114))</f>
        <v>0</v>
      </c>
      <c r="AZ114" s="125">
        <f>IF($A114="","",COUNTIF('Names Schedule'!$77:$77,$B114))</f>
        <v>0</v>
      </c>
      <c r="BA114" s="125">
        <f>IF($A114="","",COUNTIF('Names Schedule'!$79:$79,$B114))</f>
        <v>0</v>
      </c>
      <c r="BB114" s="125">
        <f>IF($A114="","",COUNTIF('Names Schedule'!$80:$80,$B114))</f>
        <v>0</v>
      </c>
      <c r="BC114" s="115" t="str">
        <f t="shared" si="12"/>
        <v/>
      </c>
      <c r="BD114" s="115" t="str">
        <f t="shared" si="13"/>
        <v/>
      </c>
      <c r="BE114" s="119" t="str">
        <f t="shared" si="14"/>
        <v/>
      </c>
      <c r="BF114" s="126">
        <f>IF($A114="","",COUNTIF('Names Schedule'!C$7:C$117,$B114))</f>
        <v>0</v>
      </c>
      <c r="BG114" s="126">
        <f>IF($A114="","",COUNTIF('Names Schedule'!D$7:D$117,$B114))</f>
        <v>0</v>
      </c>
      <c r="BH114" s="126">
        <f>IF($A114="","",COUNTIF('Names Schedule'!E$7:E$117,$B114))</f>
        <v>0</v>
      </c>
      <c r="BI114" s="126">
        <f>IF($A114="","",COUNTIF('Names Schedule'!F$7:F$117,$B114))</f>
        <v>0</v>
      </c>
      <c r="BJ114" s="126">
        <f>IF($A114="","",COUNTIF('Names Schedule'!G$7:G$117,$B114))</f>
        <v>0</v>
      </c>
      <c r="BK114" s="126">
        <f>IF($A114="","",COUNTIF('Names Schedule'!H$7:H$117,$B114))</f>
        <v>0</v>
      </c>
      <c r="BL114" s="133" t="e">
        <f t="shared" si="15"/>
        <v>#N/A</v>
      </c>
    </row>
    <row r="115" spans="1:64" ht="12" customHeight="1">
      <c r="A115" s="115" t="str">
        <f>Matches!A114</f>
        <v/>
      </c>
      <c r="B115" s="115" t="str">
        <f>IF(A115="","",CONCATENATE(VLOOKUP(Matches!B114,'Group Check'!$B:$D,2,FALSE)," v ",VLOOKUP(Matches!D114,'Group Check'!$B:$D,2,FALSE)," in Group ",VLOOKUP(Matches!B114,'Group Check'!$B:$E,4,FALSE)))</f>
        <v/>
      </c>
      <c r="C115" s="115" t="str">
        <f t="shared" ref="C115:C178" si="16">IF(SUM(M115:BB115)=0,"",IF(SUM(M115:BB115)&gt;1,"Duplication",""))</f>
        <v/>
      </c>
      <c r="D115" s="118" t="str">
        <f t="shared" ref="D115:D178" si="17">IF(A115="","",IF(G115=1,$G$3,IF(H115=1,$H$3,IF(I115=1,$I$3,IF(J115=1,$J$3,IF(K115=1,$K$3,IF(L115=1,$L$3,"")))))))</f>
        <v/>
      </c>
      <c r="E115" s="119" t="str">
        <f t="shared" ref="E115:E178" si="18">IF(A115="","",IF(ISNA(BE115),"",BE115))</f>
        <v/>
      </c>
      <c r="F115" s="116" t="str">
        <f t="shared" ref="F115:F178" si="19">IF(D115="","",BL115)</f>
        <v/>
      </c>
      <c r="G115" s="126" t="str">
        <f>IF($A115="","",SUM(COUNTIF('Names Schedule'!$C$7:$H$7,$B115),COUNTIF('Names Schedule'!$C$8:$H$8,$B115),COUNTIF('Names Schedule'!$C$10:$H$10,$B115),COUNTIF('Names Schedule'!$C$11:$H$11,$B115),COUNTIF('Names Schedule'!$C$12:$H$12,$B115),COUNTIF('Names Schedule'!$C$14:$H$14,$B115),COUNTIF('Names Schedule'!$C$15:$H$15,$B115)))</f>
        <v/>
      </c>
      <c r="H115" s="126" t="str">
        <f>IF($A115="","",SUM(COUNTIF('Names Schedule'!$C$20:$H$20,$B115),COUNTIF('Names Schedule'!$C$21:$H$21,$B115),COUNTIF('Names Schedule'!$C$23:$H$23,$B115),COUNTIF('Names Schedule'!$C$24:$H$24,$B115),COUNTIF('Names Schedule'!$C$25:$H$25,$B115),COUNTIF('Names Schedule'!$C$27:$H$27,$B115),COUNTIF('Names Schedule'!$C$28:$H$28,$B115)))</f>
        <v/>
      </c>
      <c r="I115" s="126" t="str">
        <f>IF($A115="","",SUM(COUNTIF('Names Schedule'!$C$33:$H$33,$B115),COUNTIF('Names Schedule'!$C$34:$H$34,$B115),COUNTIF('Names Schedule'!$C$36:$H$36,$B115),COUNTIF('Names Schedule'!$C$37:$H$37,$B115),COUNTIF('Names Schedule'!$C$38:$H$38,$B115),COUNTIF('Names Schedule'!$C$40:$H$40,$B115),COUNTIF('Names Schedule'!$C$41:$H$41,$B115)))</f>
        <v/>
      </c>
      <c r="J115" s="126" t="str">
        <f>IF($A115="","",SUM(COUNTIF('Names Schedule'!$C$46:$H$46,$B115),COUNTIF('Names Schedule'!$C$47:$H$47,$B115),COUNTIF('Names Schedule'!$C$49:$H$49,$B115),COUNTIF('Names Schedule'!$C$50:$H$50,$B115),COUNTIF('Names Schedule'!$C$51:$H$51,$B115),COUNTIF('Names Schedule'!$C$53:$H$53,$B115),COUNTIF('Names Schedule'!$C$54:$H$54,$B115)))</f>
        <v/>
      </c>
      <c r="K115" s="126" t="str">
        <f>IF($A115="","",SUM(COUNTIF('Names Schedule'!$C$59:$H$59,$B115),COUNTIF('Names Schedule'!$C$60:$H$60,$B115),COUNTIF('Names Schedule'!$C$62:$H$62,$B115),COUNTIF('Names Schedule'!$C$63:$H$63,$B115),COUNTIF('Names Schedule'!$C$64:$H$64,$B115),COUNTIF('Names Schedule'!$C$66:$H$66,$B115),COUNTIF('Names Schedule'!$C$67:$H$67,$B115)))</f>
        <v/>
      </c>
      <c r="L115" s="126" t="str">
        <f>IF($A115="","",SUM(COUNTIF('Names Schedule'!$C$72:$H$72,$B115),COUNTIF('Names Schedule'!$C$73:$H$73,$B115),COUNTIF('Names Schedule'!$C$75:$H$75,$B115),COUNTIF('Names Schedule'!$C$76:$H$76,$B115),COUNTIF('Names Schedule'!$C$77:$H$77,$B115),COUNTIF('Names Schedule'!$C$79:$H$79,$B115),COUNTIF('Names Schedule'!$C$80:$H$80,$B115)))</f>
        <v/>
      </c>
      <c r="M115" s="124" t="str">
        <f>IF($A115="","",COUNTIF('Names Schedule'!$7:$7,$B115))</f>
        <v/>
      </c>
      <c r="N115" s="125" t="str">
        <f>IF($A115="","",COUNTIF('Names Schedule'!$8:$8,$B115))</f>
        <v/>
      </c>
      <c r="O115" s="125" t="str">
        <f>IF($A115="","",COUNTIF('Names Schedule'!$10:$10,$B115))</f>
        <v/>
      </c>
      <c r="P115" s="125" t="str">
        <f>IF($A115="","",COUNTIF('Names Schedule'!$11:$11,$B115))</f>
        <v/>
      </c>
      <c r="Q115" s="125" t="str">
        <f>IF($A115="","",COUNTIF('Names Schedule'!$12:$12,$B115))</f>
        <v/>
      </c>
      <c r="R115" s="125" t="str">
        <f>IF($A115="","",COUNTIF('Names Schedule'!$14:$14,$B115))</f>
        <v/>
      </c>
      <c r="S115" s="125" t="str">
        <f>IF($A115="","",COUNTIF('Names Schedule'!$15:$15,$B115))</f>
        <v/>
      </c>
      <c r="T115" s="124" t="str">
        <f>IF($A115="","",COUNTIF('Names Schedule'!$20:$20,$B115))</f>
        <v/>
      </c>
      <c r="U115" s="125" t="str">
        <f>IF($A115="","",COUNTIF('Names Schedule'!$21:$21,$B115))</f>
        <v/>
      </c>
      <c r="V115" s="125" t="str">
        <f>IF($A115="","",COUNTIF('Names Schedule'!$23:$23,$B115))</f>
        <v/>
      </c>
      <c r="W115" s="125" t="str">
        <f>IF($A115="","",COUNTIF('Names Schedule'!$24:$24,$B115))</f>
        <v/>
      </c>
      <c r="X115" s="125" t="str">
        <f>IF($A115="","",COUNTIF('Names Schedule'!$25:$25,$B115))</f>
        <v/>
      </c>
      <c r="Y115" s="125" t="str">
        <f>IF($A115="","",COUNTIF('Names Schedule'!$27:$27,$B115))</f>
        <v/>
      </c>
      <c r="Z115" s="125" t="str">
        <f>IF($A115="","",COUNTIF('Names Schedule'!$28:$28,$B115))</f>
        <v/>
      </c>
      <c r="AA115" s="124" t="str">
        <f>IF($A115="","",COUNTIF('Names Schedule'!$33:$33,$B115))</f>
        <v/>
      </c>
      <c r="AB115" s="125" t="str">
        <f>IF($A115="","",COUNTIF('Names Schedule'!$34:$34,$B115))</f>
        <v/>
      </c>
      <c r="AC115" s="125" t="str">
        <f>IF($A115="","",COUNTIF('Names Schedule'!$36:$36,$B115))</f>
        <v/>
      </c>
      <c r="AD115" s="125" t="str">
        <f>IF($A115="","",COUNTIF('Names Schedule'!$37:$37,$B115))</f>
        <v/>
      </c>
      <c r="AE115" s="125" t="str">
        <f>IF($A115="","",COUNTIF('Names Schedule'!$38:$38,$B115))</f>
        <v/>
      </c>
      <c r="AF115" s="125" t="str">
        <f>IF($A115="","",COUNTIF('Names Schedule'!$40:$40,$B115))</f>
        <v/>
      </c>
      <c r="AG115" s="125" t="str">
        <f>IF($A115="","",COUNTIF('Names Schedule'!$41:$41,$B115))</f>
        <v/>
      </c>
      <c r="AH115" s="124" t="str">
        <f>IF($A115="","",COUNTIF('Names Schedule'!$46:$46,$B115))</f>
        <v/>
      </c>
      <c r="AI115" s="125" t="str">
        <f>IF($A115="","",COUNTIF('Names Schedule'!$47:$47,$B115))</f>
        <v/>
      </c>
      <c r="AJ115" s="125" t="str">
        <f>IF($A115="","",COUNTIF('Names Schedule'!$49:$49,$B115))</f>
        <v/>
      </c>
      <c r="AK115" s="125" t="str">
        <f>IF($A115="","",COUNTIF('Names Schedule'!$50:$50,$B115))</f>
        <v/>
      </c>
      <c r="AL115" s="125" t="str">
        <f>IF($A115="","",COUNTIF('Names Schedule'!$51:$51,$B115))</f>
        <v/>
      </c>
      <c r="AM115" s="125" t="str">
        <f>IF($A115="","",COUNTIF('Names Schedule'!$53:$53,$B115))</f>
        <v/>
      </c>
      <c r="AN115" s="125" t="str">
        <f>IF($A115="","",COUNTIF('Names Schedule'!$54:$54,$B115))</f>
        <v/>
      </c>
      <c r="AO115" s="124" t="str">
        <f>IF($A115="","",COUNTIF('Names Schedule'!$59:$59,$B115))</f>
        <v/>
      </c>
      <c r="AP115" s="125" t="str">
        <f>IF($A115="","",COUNTIF('Names Schedule'!$60:$60,$B115))</f>
        <v/>
      </c>
      <c r="AQ115" s="125" t="str">
        <f>IF($A115="","",COUNTIF('Names Schedule'!$62:$62,$B115))</f>
        <v/>
      </c>
      <c r="AR115" s="125" t="str">
        <f>IF($A115="","",COUNTIF('Names Schedule'!$63:$63,$B115))</f>
        <v/>
      </c>
      <c r="AS115" s="125" t="str">
        <f>IF($A115="","",COUNTIF('Names Schedule'!$64:$64,$B115))</f>
        <v/>
      </c>
      <c r="AT115" s="125" t="str">
        <f>IF($A115="","",COUNTIF('Names Schedule'!$66:$66,$B115))</f>
        <v/>
      </c>
      <c r="AU115" s="125" t="str">
        <f>IF($A115="","",COUNTIF('Names Schedule'!$67:$67,$B115))</f>
        <v/>
      </c>
      <c r="AV115" s="124" t="str">
        <f>IF($A115="","",COUNTIF('Names Schedule'!$72:$72,$B115))</f>
        <v/>
      </c>
      <c r="AW115" s="125" t="str">
        <f>IF($A115="","",COUNTIF('Names Schedule'!$73:$73,$B115))</f>
        <v/>
      </c>
      <c r="AX115" s="125" t="str">
        <f>IF($A115="","",COUNTIF('Names Schedule'!$75:$75,$B115))</f>
        <v/>
      </c>
      <c r="AY115" s="125" t="str">
        <f>IF($A115="","",COUNTIF('Names Schedule'!$76:$76,$B115))</f>
        <v/>
      </c>
      <c r="AZ115" s="125" t="str">
        <f>IF($A115="","",COUNTIF('Names Schedule'!$77:$77,$B115))</f>
        <v/>
      </c>
      <c r="BA115" s="125" t="str">
        <f>IF($A115="","",COUNTIF('Names Schedule'!$79:$79,$B115))</f>
        <v/>
      </c>
      <c r="BB115" s="125" t="str">
        <f>IF($A115="","",COUNTIF('Names Schedule'!$80:$80,$B115))</f>
        <v/>
      </c>
      <c r="BC115" s="115" t="str">
        <f t="shared" si="12"/>
        <v/>
      </c>
      <c r="BD115" s="115" t="str">
        <f t="shared" si="13"/>
        <v/>
      </c>
      <c r="BE115" s="119" t="str">
        <f t="shared" ref="BE115:BE178" si="20">IF(G115="","",IF(G115=1,CHOOSE(BD115,$M$3,$N$3,$O$3,$P$3,$Q$3,$R$3,$S$3),IF(H115=1,CHOOSE(BD115,$T$3,$U$3,$V$3,$W$3,$X$3,$Y$3,$Z$3),IF(I115=1,CHOOSE(BD115,$AA$3,$AB$3,$AC$3,$AD$3,$AE$3,$AF$3,$AG$3),IF(J115=1,CHOOSE(BD115,$AH$3,$AI$3,$AJ$3,$AK$3,$AL$3,$AM$3,$AN$3),IF(K115=1,CHOOSE(BD115,$AO$3,$AP$3,$AQ$3,$AR$3,$AS$3,$AT$3,$AU$3),IF(L115=1,CHOOSE(BD115,$AV$3,$AW$3,$AX$3,$AY$3,$AZ$3,$BA$3,$BB$3),"")))))))</f>
        <v/>
      </c>
      <c r="BF115" s="126" t="str">
        <f>IF($A115="","",COUNTIF('Names Schedule'!C$7:C$117,$B115))</f>
        <v/>
      </c>
      <c r="BG115" s="126" t="str">
        <f>IF($A115="","",COUNTIF('Names Schedule'!D$7:D$117,$B115))</f>
        <v/>
      </c>
      <c r="BH115" s="126" t="str">
        <f>IF($A115="","",COUNTIF('Names Schedule'!E$7:E$117,$B115))</f>
        <v/>
      </c>
      <c r="BI115" s="126" t="str">
        <f>IF($A115="","",COUNTIF('Names Schedule'!F$7:F$117,$B115))</f>
        <v/>
      </c>
      <c r="BJ115" s="126" t="str">
        <f>IF($A115="","",COUNTIF('Names Schedule'!G$7:G$117,$B115))</f>
        <v/>
      </c>
      <c r="BK115" s="126" t="str">
        <f>IF($A115="","",COUNTIF('Names Schedule'!H$7:H$117,$B115))</f>
        <v/>
      </c>
      <c r="BL115" s="133" t="str">
        <f t="shared" ref="BL115:BL178" si="21">IF(B115="","",IF(BF115=1,1,IF(BG115=1,2,IF(BH115=1,3,IF(BI115=1,4,IF(BJ115=1,5,IF(BK115=1,6,"")))))))</f>
        <v/>
      </c>
    </row>
    <row r="116" spans="1:64" ht="12" customHeight="1">
      <c r="A116" s="115" t="str">
        <f>Matches!A115</f>
        <v>GROUP WS 1 / 8</v>
      </c>
      <c r="B116" s="115" t="str">
        <f>IF(A116="","",CONCATENATE(VLOOKUP(Matches!B115,'Group Check'!$B:$D,2,FALSE)," v ",VLOOKUP(Matches!D115,'Group Check'!$B:$D,2,FALSE)," in Group ",VLOOKUP(Matches!B115,'Group Check'!$B:$E,4,FALSE)))</f>
        <v>Esme Haley (South Africa ) v Nor Farrah Ain Abdullah (Malaysia ) in Group WS 1</v>
      </c>
      <c r="C116" s="115" t="str">
        <f t="shared" si="16"/>
        <v/>
      </c>
      <c r="D116" s="118" t="str">
        <f t="shared" si="17"/>
        <v>Wednesday 24th April 2024</v>
      </c>
      <c r="E116" s="119" t="str">
        <f t="shared" si="18"/>
        <v>Session  - 3.15pm - 4:45pm</v>
      </c>
      <c r="F116" s="116">
        <f t="shared" si="19"/>
        <v>2</v>
      </c>
      <c r="G116" s="126">
        <f>IF($A116="","",SUM(COUNTIF('Names Schedule'!$C$7:$H$7,$B116),COUNTIF('Names Schedule'!$C$8:$H$8,$B116),COUNTIF('Names Schedule'!$C$10:$H$10,$B116),COUNTIF('Names Schedule'!$C$11:$H$11,$B116),COUNTIF('Names Schedule'!$C$12:$H$12,$B116),COUNTIF('Names Schedule'!$C$14:$H$14,$B116),COUNTIF('Names Schedule'!$C$15:$H$15,$B116)))</f>
        <v>0</v>
      </c>
      <c r="H116" s="126">
        <f>IF($A116="","",SUM(COUNTIF('Names Schedule'!$C$20:$H$20,$B116),COUNTIF('Names Schedule'!$C$21:$H$21,$B116),COUNTIF('Names Schedule'!$C$23:$H$23,$B116),COUNTIF('Names Schedule'!$C$24:$H$24,$B116),COUNTIF('Names Schedule'!$C$25:$H$25,$B116),COUNTIF('Names Schedule'!$C$27:$H$27,$B116),COUNTIF('Names Schedule'!$C$28:$H$28,$B116)))</f>
        <v>0</v>
      </c>
      <c r="I116" s="126">
        <f>IF($A116="","",SUM(COUNTIF('Names Schedule'!$C$33:$H$33,$B116),COUNTIF('Names Schedule'!$C$34:$H$34,$B116),COUNTIF('Names Schedule'!$C$36:$H$36,$B116),COUNTIF('Names Schedule'!$C$37:$H$37,$B116),COUNTIF('Names Schedule'!$C$38:$H$38,$B116),COUNTIF('Names Schedule'!$C$40:$H$40,$B116),COUNTIF('Names Schedule'!$C$41:$H$41,$B116)))</f>
        <v>0</v>
      </c>
      <c r="J116" s="126">
        <f>IF($A116="","",SUM(COUNTIF('Names Schedule'!$C$46:$H$46,$B116),COUNTIF('Names Schedule'!$C$47:$H$47,$B116),COUNTIF('Names Schedule'!$C$49:$H$49,$B116),COUNTIF('Names Schedule'!$C$50:$H$50,$B116),COUNTIF('Names Schedule'!$C$51:$H$51,$B116),COUNTIF('Names Schedule'!$C$53:$H$53,$B116),COUNTIF('Names Schedule'!$C$54:$H$54,$B116)))</f>
        <v>1</v>
      </c>
      <c r="K116" s="126">
        <f>IF($A116="","",SUM(COUNTIF('Names Schedule'!$C$59:$H$59,$B116),COUNTIF('Names Schedule'!$C$60:$H$60,$B116),COUNTIF('Names Schedule'!$C$62:$H$62,$B116),COUNTIF('Names Schedule'!$C$63:$H$63,$B116),COUNTIF('Names Schedule'!$C$64:$H$64,$B116),COUNTIF('Names Schedule'!$C$66:$H$66,$B116),COUNTIF('Names Schedule'!$C$67:$H$67,$B116)))</f>
        <v>0</v>
      </c>
      <c r="L116" s="126">
        <f>IF($A116="","",SUM(COUNTIF('Names Schedule'!$C$72:$H$72,$B116),COUNTIF('Names Schedule'!$C$73:$H$73,$B116),COUNTIF('Names Schedule'!$C$75:$H$75,$B116),COUNTIF('Names Schedule'!$C$76:$H$76,$B116),COUNTIF('Names Schedule'!$C$77:$H$77,$B116),COUNTIF('Names Schedule'!$C$79:$H$79,$B116),COUNTIF('Names Schedule'!$C$80:$H$80,$B116)))</f>
        <v>0</v>
      </c>
      <c r="M116" s="124">
        <f>IF($A116="","",COUNTIF('Names Schedule'!$7:$7,$B116))</f>
        <v>0</v>
      </c>
      <c r="N116" s="125">
        <f>IF($A116="","",COUNTIF('Names Schedule'!$8:$8,$B116))</f>
        <v>0</v>
      </c>
      <c r="O116" s="125">
        <f>IF($A116="","",COUNTIF('Names Schedule'!$10:$10,$B116))</f>
        <v>0</v>
      </c>
      <c r="P116" s="125">
        <f>IF($A116="","",COUNTIF('Names Schedule'!$11:$11,$B116))</f>
        <v>0</v>
      </c>
      <c r="Q116" s="125">
        <f>IF($A116="","",COUNTIF('Names Schedule'!$12:$12,$B116))</f>
        <v>0</v>
      </c>
      <c r="R116" s="125">
        <f>IF($A116="","",COUNTIF('Names Schedule'!$14:$14,$B116))</f>
        <v>0</v>
      </c>
      <c r="S116" s="125">
        <f>IF($A116="","",COUNTIF('Names Schedule'!$15:$15,$B116))</f>
        <v>0</v>
      </c>
      <c r="T116" s="124">
        <f>IF($A116="","",COUNTIF('Names Schedule'!$20:$20,$B116))</f>
        <v>0</v>
      </c>
      <c r="U116" s="125">
        <f>IF($A116="","",COUNTIF('Names Schedule'!$21:$21,$B116))</f>
        <v>0</v>
      </c>
      <c r="V116" s="125">
        <f>IF($A116="","",COUNTIF('Names Schedule'!$23:$23,$B116))</f>
        <v>0</v>
      </c>
      <c r="W116" s="125">
        <f>IF($A116="","",COUNTIF('Names Schedule'!$24:$24,$B116))</f>
        <v>0</v>
      </c>
      <c r="X116" s="125">
        <f>IF($A116="","",COUNTIF('Names Schedule'!$25:$25,$B116))</f>
        <v>0</v>
      </c>
      <c r="Y116" s="125">
        <f>IF($A116="","",COUNTIF('Names Schedule'!$27:$27,$B116))</f>
        <v>0</v>
      </c>
      <c r="Z116" s="125">
        <f>IF($A116="","",COUNTIF('Names Schedule'!$28:$28,$B116))</f>
        <v>0</v>
      </c>
      <c r="AA116" s="124">
        <f>IF($A116="","",COUNTIF('Names Schedule'!$33:$33,$B116))</f>
        <v>0</v>
      </c>
      <c r="AB116" s="125">
        <f>IF($A116="","",COUNTIF('Names Schedule'!$34:$34,$B116))</f>
        <v>0</v>
      </c>
      <c r="AC116" s="125">
        <f>IF($A116="","",COUNTIF('Names Schedule'!$36:$36,$B116))</f>
        <v>0</v>
      </c>
      <c r="AD116" s="125">
        <f>IF($A116="","",COUNTIF('Names Schedule'!$37:$37,$B116))</f>
        <v>0</v>
      </c>
      <c r="AE116" s="125">
        <f>IF($A116="","",COUNTIF('Names Schedule'!$38:$38,$B116))</f>
        <v>0</v>
      </c>
      <c r="AF116" s="125">
        <f>IF($A116="","",COUNTIF('Names Schedule'!$40:$40,$B116))</f>
        <v>0</v>
      </c>
      <c r="AG116" s="125">
        <f>IF($A116="","",COUNTIF('Names Schedule'!$41:$41,$B116))</f>
        <v>0</v>
      </c>
      <c r="AH116" s="124">
        <f>IF($A116="","",COUNTIF('Names Schedule'!$46:$46,$B116))</f>
        <v>0</v>
      </c>
      <c r="AI116" s="125">
        <f>IF($A116="","",COUNTIF('Names Schedule'!$47:$47,$B116))</f>
        <v>0</v>
      </c>
      <c r="AJ116" s="125">
        <f>IF($A116="","",COUNTIF('Names Schedule'!$49:$49,$B116))</f>
        <v>0</v>
      </c>
      <c r="AK116" s="125">
        <f>IF($A116="","",COUNTIF('Names Schedule'!$50:$50,$B116))</f>
        <v>0</v>
      </c>
      <c r="AL116" s="125">
        <f>IF($A116="","",COUNTIF('Names Schedule'!$51:$51,$B116))</f>
        <v>1</v>
      </c>
      <c r="AM116" s="125">
        <f>IF($A116="","",COUNTIF('Names Schedule'!$53:$53,$B116))</f>
        <v>0</v>
      </c>
      <c r="AN116" s="125">
        <f>IF($A116="","",COUNTIF('Names Schedule'!$54:$54,$B116))</f>
        <v>0</v>
      </c>
      <c r="AO116" s="124">
        <f>IF($A116="","",COUNTIF('Names Schedule'!$59:$59,$B116))</f>
        <v>0</v>
      </c>
      <c r="AP116" s="125">
        <f>IF($A116="","",COUNTIF('Names Schedule'!$60:$60,$B116))</f>
        <v>0</v>
      </c>
      <c r="AQ116" s="125">
        <f>IF($A116="","",COUNTIF('Names Schedule'!$62:$62,$B116))</f>
        <v>0</v>
      </c>
      <c r="AR116" s="125">
        <f>IF($A116="","",COUNTIF('Names Schedule'!$63:$63,$B116))</f>
        <v>0</v>
      </c>
      <c r="AS116" s="125">
        <f>IF($A116="","",COUNTIF('Names Schedule'!$64:$64,$B116))</f>
        <v>0</v>
      </c>
      <c r="AT116" s="125">
        <f>IF($A116="","",COUNTIF('Names Schedule'!$66:$66,$B116))</f>
        <v>0</v>
      </c>
      <c r="AU116" s="125">
        <f>IF($A116="","",COUNTIF('Names Schedule'!$67:$67,$B116))</f>
        <v>0</v>
      </c>
      <c r="AV116" s="124">
        <f>IF($A116="","",COUNTIF('Names Schedule'!$72:$72,$B116))</f>
        <v>0</v>
      </c>
      <c r="AW116" s="125">
        <f>IF($A116="","",COUNTIF('Names Schedule'!$73:$73,$B116))</f>
        <v>0</v>
      </c>
      <c r="AX116" s="125">
        <f>IF($A116="","",COUNTIF('Names Schedule'!$75:$75,$B116))</f>
        <v>0</v>
      </c>
      <c r="AY116" s="125">
        <f>IF($A116="","",COUNTIF('Names Schedule'!$76:$76,$B116))</f>
        <v>0</v>
      </c>
      <c r="AZ116" s="125">
        <f>IF($A116="","",COUNTIF('Names Schedule'!$77:$77,$B116))</f>
        <v>0</v>
      </c>
      <c r="BA116" s="125">
        <f>IF($A116="","",COUNTIF('Names Schedule'!$79:$79,$B116))</f>
        <v>0</v>
      </c>
      <c r="BB116" s="125">
        <f>IF($A116="","",COUNTIF('Names Schedule'!$80:$80,$B116))</f>
        <v>0</v>
      </c>
      <c r="BC116" s="115">
        <f t="shared" si="12"/>
        <v>26</v>
      </c>
      <c r="BD116" s="115">
        <f t="shared" si="13"/>
        <v>5</v>
      </c>
      <c r="BE116" s="119" t="str">
        <f t="shared" si="20"/>
        <v>Session  - 3.15pm - 4:45pm</v>
      </c>
      <c r="BF116" s="126">
        <f>IF($A116="","",COUNTIF('Names Schedule'!C$7:C$117,$B116))</f>
        <v>0</v>
      </c>
      <c r="BG116" s="126">
        <f>IF($A116="","",COUNTIF('Names Schedule'!D$7:D$117,$B116))</f>
        <v>1</v>
      </c>
      <c r="BH116" s="126">
        <f>IF($A116="","",COUNTIF('Names Schedule'!E$7:E$117,$B116))</f>
        <v>0</v>
      </c>
      <c r="BI116" s="126">
        <f>IF($A116="","",COUNTIF('Names Schedule'!F$7:F$117,$B116))</f>
        <v>0</v>
      </c>
      <c r="BJ116" s="126">
        <f>IF($A116="","",COUNTIF('Names Schedule'!G$7:G$117,$B116))</f>
        <v>0</v>
      </c>
      <c r="BK116" s="126">
        <f>IF($A116="","",COUNTIF('Names Schedule'!H$7:H$117,$B116))</f>
        <v>0</v>
      </c>
      <c r="BL116" s="133">
        <f t="shared" si="21"/>
        <v>2</v>
      </c>
    </row>
    <row r="117" spans="1:64" ht="12" customHeight="1">
      <c r="A117" s="115" t="str">
        <f>Matches!A116</f>
        <v>GROUP WS 1 / 9</v>
      </c>
      <c r="B117" s="115" t="str">
        <f>IF(A117="","",CONCATENATE(VLOOKUP(Matches!B116,'Group Check'!$B:$D,2,FALSE)," v ",VLOOKUP(Matches!D116,'Group Check'!$B:$D,2,FALSE)," in Group ",VLOOKUP(Matches!B116,'Group Check'!$B:$E,4,FALSE)))</f>
        <v>Rahsan Akar (Turkiye) v Esme Haley (South Africa ) in Group WS 1</v>
      </c>
      <c r="C117" s="115" t="str">
        <f t="shared" si="16"/>
        <v/>
      </c>
      <c r="D117" s="118" t="str">
        <f t="shared" si="17"/>
        <v>Tuesday 23rd April 2024</v>
      </c>
      <c r="E117" s="119" t="str">
        <f t="shared" si="18"/>
        <v>Session 4 - 1:45pm- 3.15pm</v>
      </c>
      <c r="F117" s="116">
        <f t="shared" si="19"/>
        <v>1</v>
      </c>
      <c r="G117" s="126">
        <f>IF($A117="","",SUM(COUNTIF('Names Schedule'!$C$7:$H$7,$B117),COUNTIF('Names Schedule'!$C$8:$H$8,$B117),COUNTIF('Names Schedule'!$C$10:$H$10,$B117),COUNTIF('Names Schedule'!$C$11:$H$11,$B117),COUNTIF('Names Schedule'!$C$12:$H$12,$B117),COUNTIF('Names Schedule'!$C$14:$H$14,$B117),COUNTIF('Names Schedule'!$C$15:$H$15,$B117)))</f>
        <v>0</v>
      </c>
      <c r="H117" s="126">
        <f>IF($A117="","",SUM(COUNTIF('Names Schedule'!$C$20:$H$20,$B117),COUNTIF('Names Schedule'!$C$21:$H$21,$B117),COUNTIF('Names Schedule'!$C$23:$H$23,$B117),COUNTIF('Names Schedule'!$C$24:$H$24,$B117),COUNTIF('Names Schedule'!$C$25:$H$25,$B117),COUNTIF('Names Schedule'!$C$27:$H$27,$B117),COUNTIF('Names Schedule'!$C$28:$H$28,$B117)))</f>
        <v>0</v>
      </c>
      <c r="I117" s="126">
        <f>IF($A117="","",SUM(COUNTIF('Names Schedule'!$C$33:$H$33,$B117),COUNTIF('Names Schedule'!$C$34:$H$34,$B117),COUNTIF('Names Schedule'!$C$36:$H$36,$B117),COUNTIF('Names Schedule'!$C$37:$H$37,$B117),COUNTIF('Names Schedule'!$C$38:$H$38,$B117),COUNTIF('Names Schedule'!$C$40:$H$40,$B117),COUNTIF('Names Schedule'!$C$41:$H$41,$B117)))</f>
        <v>1</v>
      </c>
      <c r="J117" s="126">
        <f>IF($A117="","",SUM(COUNTIF('Names Schedule'!$C$46:$H$46,$B117),COUNTIF('Names Schedule'!$C$47:$H$47,$B117),COUNTIF('Names Schedule'!$C$49:$H$49,$B117),COUNTIF('Names Schedule'!$C$50:$H$50,$B117),COUNTIF('Names Schedule'!$C$51:$H$51,$B117),COUNTIF('Names Schedule'!$C$53:$H$53,$B117),COUNTIF('Names Schedule'!$C$54:$H$54,$B117)))</f>
        <v>0</v>
      </c>
      <c r="K117" s="126">
        <f>IF($A117="","",SUM(COUNTIF('Names Schedule'!$C$59:$H$59,$B117),COUNTIF('Names Schedule'!$C$60:$H$60,$B117),COUNTIF('Names Schedule'!$C$62:$H$62,$B117),COUNTIF('Names Schedule'!$C$63:$H$63,$B117),COUNTIF('Names Schedule'!$C$64:$H$64,$B117),COUNTIF('Names Schedule'!$C$66:$H$66,$B117),COUNTIF('Names Schedule'!$C$67:$H$67,$B117)))</f>
        <v>0</v>
      </c>
      <c r="L117" s="126">
        <f>IF($A117="","",SUM(COUNTIF('Names Schedule'!$C$72:$H$72,$B117),COUNTIF('Names Schedule'!$C$73:$H$73,$B117),COUNTIF('Names Schedule'!$C$75:$H$75,$B117),COUNTIF('Names Schedule'!$C$76:$H$76,$B117),COUNTIF('Names Schedule'!$C$77:$H$77,$B117),COUNTIF('Names Schedule'!$C$79:$H$79,$B117),COUNTIF('Names Schedule'!$C$80:$H$80,$B117)))</f>
        <v>0</v>
      </c>
      <c r="M117" s="124">
        <f>IF($A117="","",COUNTIF('Names Schedule'!$7:$7,$B117))</f>
        <v>0</v>
      </c>
      <c r="N117" s="125">
        <f>IF($A117="","",COUNTIF('Names Schedule'!$8:$8,$B117))</f>
        <v>0</v>
      </c>
      <c r="O117" s="125">
        <f>IF($A117="","",COUNTIF('Names Schedule'!$10:$10,$B117))</f>
        <v>0</v>
      </c>
      <c r="P117" s="125">
        <f>IF($A117="","",COUNTIF('Names Schedule'!$11:$11,$B117))</f>
        <v>0</v>
      </c>
      <c r="Q117" s="125">
        <f>IF($A117="","",COUNTIF('Names Schedule'!$12:$12,$B117))</f>
        <v>0</v>
      </c>
      <c r="R117" s="125">
        <f>IF($A117="","",COUNTIF('Names Schedule'!$14:$14,$B117))</f>
        <v>0</v>
      </c>
      <c r="S117" s="125">
        <f>IF($A117="","",COUNTIF('Names Schedule'!$15:$15,$B117))</f>
        <v>0</v>
      </c>
      <c r="T117" s="124">
        <f>IF($A117="","",COUNTIF('Names Schedule'!$20:$20,$B117))</f>
        <v>0</v>
      </c>
      <c r="U117" s="125">
        <f>IF($A117="","",COUNTIF('Names Schedule'!$21:$21,$B117))</f>
        <v>0</v>
      </c>
      <c r="V117" s="125">
        <f>IF($A117="","",COUNTIF('Names Schedule'!$23:$23,$B117))</f>
        <v>0</v>
      </c>
      <c r="W117" s="125">
        <f>IF($A117="","",COUNTIF('Names Schedule'!$24:$24,$B117))</f>
        <v>0</v>
      </c>
      <c r="X117" s="125">
        <f>IF($A117="","",COUNTIF('Names Schedule'!$25:$25,$B117))</f>
        <v>0</v>
      </c>
      <c r="Y117" s="125">
        <f>IF($A117="","",COUNTIF('Names Schedule'!$27:$27,$B117))</f>
        <v>0</v>
      </c>
      <c r="Z117" s="125">
        <f>IF($A117="","",COUNTIF('Names Schedule'!$28:$28,$B117))</f>
        <v>0</v>
      </c>
      <c r="AA117" s="124">
        <f>IF($A117="","",COUNTIF('Names Schedule'!$33:$33,$B117))</f>
        <v>0</v>
      </c>
      <c r="AB117" s="125">
        <f>IF($A117="","",COUNTIF('Names Schedule'!$34:$34,$B117))</f>
        <v>0</v>
      </c>
      <c r="AC117" s="125">
        <f>IF($A117="","",COUNTIF('Names Schedule'!$36:$36,$B117))</f>
        <v>0</v>
      </c>
      <c r="AD117" s="125">
        <f>IF($A117="","",COUNTIF('Names Schedule'!$37:$37,$B117))</f>
        <v>1</v>
      </c>
      <c r="AE117" s="125">
        <f>IF($A117="","",COUNTIF('Names Schedule'!$38:$38,$B117))</f>
        <v>0</v>
      </c>
      <c r="AF117" s="125">
        <f>IF($A117="","",COUNTIF('Names Schedule'!$40:$40,$B117))</f>
        <v>0</v>
      </c>
      <c r="AG117" s="125">
        <f>IF($A117="","",COUNTIF('Names Schedule'!$41:$41,$B117))</f>
        <v>0</v>
      </c>
      <c r="AH117" s="124">
        <f>IF($A117="","",COUNTIF('Names Schedule'!$46:$46,$B117))</f>
        <v>0</v>
      </c>
      <c r="AI117" s="125">
        <f>IF($A117="","",COUNTIF('Names Schedule'!$47:$47,$B117))</f>
        <v>0</v>
      </c>
      <c r="AJ117" s="125">
        <f>IF($A117="","",COUNTIF('Names Schedule'!$49:$49,$B117))</f>
        <v>0</v>
      </c>
      <c r="AK117" s="125">
        <f>IF($A117="","",COUNTIF('Names Schedule'!$50:$50,$B117))</f>
        <v>0</v>
      </c>
      <c r="AL117" s="125">
        <f>IF($A117="","",COUNTIF('Names Schedule'!$51:$51,$B117))</f>
        <v>0</v>
      </c>
      <c r="AM117" s="125">
        <f>IF($A117="","",COUNTIF('Names Schedule'!$53:$53,$B117))</f>
        <v>0</v>
      </c>
      <c r="AN117" s="125">
        <f>IF($A117="","",COUNTIF('Names Schedule'!$54:$54,$B117))</f>
        <v>0</v>
      </c>
      <c r="AO117" s="124">
        <f>IF($A117="","",COUNTIF('Names Schedule'!$59:$59,$B117))</f>
        <v>0</v>
      </c>
      <c r="AP117" s="125">
        <f>IF($A117="","",COUNTIF('Names Schedule'!$60:$60,$B117))</f>
        <v>0</v>
      </c>
      <c r="AQ117" s="125">
        <f>IF($A117="","",COUNTIF('Names Schedule'!$62:$62,$B117))</f>
        <v>0</v>
      </c>
      <c r="AR117" s="125">
        <f>IF($A117="","",COUNTIF('Names Schedule'!$63:$63,$B117))</f>
        <v>0</v>
      </c>
      <c r="AS117" s="125">
        <f>IF($A117="","",COUNTIF('Names Schedule'!$64:$64,$B117))</f>
        <v>0</v>
      </c>
      <c r="AT117" s="125">
        <f>IF($A117="","",COUNTIF('Names Schedule'!$66:$66,$B117))</f>
        <v>0</v>
      </c>
      <c r="AU117" s="125">
        <f>IF($A117="","",COUNTIF('Names Schedule'!$67:$67,$B117))</f>
        <v>0</v>
      </c>
      <c r="AV117" s="124">
        <f>IF($A117="","",COUNTIF('Names Schedule'!$72:$72,$B117))</f>
        <v>0</v>
      </c>
      <c r="AW117" s="125">
        <f>IF($A117="","",COUNTIF('Names Schedule'!$73:$73,$B117))</f>
        <v>0</v>
      </c>
      <c r="AX117" s="125">
        <f>IF($A117="","",COUNTIF('Names Schedule'!$75:$75,$B117))</f>
        <v>0</v>
      </c>
      <c r="AY117" s="125">
        <f>IF($A117="","",COUNTIF('Names Schedule'!$76:$76,$B117))</f>
        <v>0</v>
      </c>
      <c r="AZ117" s="125">
        <f>IF($A117="","",COUNTIF('Names Schedule'!$77:$77,$B117))</f>
        <v>0</v>
      </c>
      <c r="BA117" s="125">
        <f>IF($A117="","",COUNTIF('Names Schedule'!$79:$79,$B117))</f>
        <v>0</v>
      </c>
      <c r="BB117" s="125">
        <f>IF($A117="","",COUNTIF('Names Schedule'!$80:$80,$B117))</f>
        <v>0</v>
      </c>
      <c r="BC117" s="115">
        <f t="shared" si="12"/>
        <v>18</v>
      </c>
      <c r="BD117" s="115">
        <f t="shared" si="13"/>
        <v>4</v>
      </c>
      <c r="BE117" s="119" t="str">
        <f t="shared" si="20"/>
        <v>Session 4 - 1:45pm- 3.15pm</v>
      </c>
      <c r="BF117" s="126">
        <f>IF($A117="","",COUNTIF('Names Schedule'!C$7:C$117,$B117))</f>
        <v>1</v>
      </c>
      <c r="BG117" s="126">
        <f>IF($A117="","",COUNTIF('Names Schedule'!D$7:D$117,$B117))</f>
        <v>0</v>
      </c>
      <c r="BH117" s="126">
        <f>IF($A117="","",COUNTIF('Names Schedule'!E$7:E$117,$B117))</f>
        <v>0</v>
      </c>
      <c r="BI117" s="126">
        <f>IF($A117="","",COUNTIF('Names Schedule'!F$7:F$117,$B117))</f>
        <v>0</v>
      </c>
      <c r="BJ117" s="126">
        <f>IF($A117="","",COUNTIF('Names Schedule'!G$7:G$117,$B117))</f>
        <v>0</v>
      </c>
      <c r="BK117" s="126">
        <f>IF($A117="","",COUNTIF('Names Schedule'!H$7:H$117,$B117))</f>
        <v>0</v>
      </c>
      <c r="BL117" s="133">
        <f t="shared" si="21"/>
        <v>1</v>
      </c>
    </row>
    <row r="118" spans="1:64" ht="12" customHeight="1">
      <c r="A118" s="115">
        <f>Matches!A117</f>
        <v>0</v>
      </c>
      <c r="B118" s="115" t="e">
        <f>IF(A118="","",CONCATENATE(VLOOKUP(Matches!B117,'Group Check'!$B:$D,2,FALSE)," v ",VLOOKUP(Matches!D117,'Group Check'!$B:$D,2,FALSE)," in Group ",VLOOKUP(Matches!B117,'Group Check'!$B:$E,4,FALSE)))</f>
        <v>#N/A</v>
      </c>
      <c r="C118" s="115" t="str">
        <f t="shared" si="16"/>
        <v/>
      </c>
      <c r="D118" s="118" t="str">
        <f t="shared" si="17"/>
        <v/>
      </c>
      <c r="E118" s="119" t="str">
        <f t="shared" si="18"/>
        <v/>
      </c>
      <c r="F118" s="116" t="str">
        <f t="shared" si="19"/>
        <v/>
      </c>
      <c r="G118" s="126">
        <f>IF($A118="","",SUM(COUNTIF('Names Schedule'!$C$7:$H$7,$B118),COUNTIF('Names Schedule'!$C$8:$H$8,$B118),COUNTIF('Names Schedule'!$C$10:$H$10,$B118),COUNTIF('Names Schedule'!$C$11:$H$11,$B118),COUNTIF('Names Schedule'!$C$12:$H$12,$B118),COUNTIF('Names Schedule'!$C$14:$H$14,$B118),COUNTIF('Names Schedule'!$C$15:$H$15,$B118)))</f>
        <v>0</v>
      </c>
      <c r="H118" s="126">
        <f>IF($A118="","",SUM(COUNTIF('Names Schedule'!$C$20:$H$20,$B118),COUNTIF('Names Schedule'!$C$21:$H$21,$B118),COUNTIF('Names Schedule'!$C$23:$H$23,$B118),COUNTIF('Names Schedule'!$C$24:$H$24,$B118),COUNTIF('Names Schedule'!$C$25:$H$25,$B118),COUNTIF('Names Schedule'!$C$27:$H$27,$B118),COUNTIF('Names Schedule'!$C$28:$H$28,$B118)))</f>
        <v>0</v>
      </c>
      <c r="I118" s="126">
        <f>IF($A118="","",SUM(COUNTIF('Names Schedule'!$C$33:$H$33,$B118),COUNTIF('Names Schedule'!$C$34:$H$34,$B118),COUNTIF('Names Schedule'!$C$36:$H$36,$B118),COUNTIF('Names Schedule'!$C$37:$H$37,$B118),COUNTIF('Names Schedule'!$C$38:$H$38,$B118),COUNTIF('Names Schedule'!$C$40:$H$40,$B118),COUNTIF('Names Schedule'!$C$41:$H$41,$B118)))</f>
        <v>0</v>
      </c>
      <c r="J118" s="126">
        <f>IF($A118="","",SUM(COUNTIF('Names Schedule'!$C$46:$H$46,$B118),COUNTIF('Names Schedule'!$C$47:$H$47,$B118),COUNTIF('Names Schedule'!$C$49:$H$49,$B118),COUNTIF('Names Schedule'!$C$50:$H$50,$B118),COUNTIF('Names Schedule'!$C$51:$H$51,$B118),COUNTIF('Names Schedule'!$C$53:$H$53,$B118),COUNTIF('Names Schedule'!$C$54:$H$54,$B118)))</f>
        <v>0</v>
      </c>
      <c r="K118" s="126">
        <f>IF($A118="","",SUM(COUNTIF('Names Schedule'!$C$59:$H$59,$B118),COUNTIF('Names Schedule'!$C$60:$H$60,$B118),COUNTIF('Names Schedule'!$C$62:$H$62,$B118),COUNTIF('Names Schedule'!$C$63:$H$63,$B118),COUNTIF('Names Schedule'!$C$64:$H$64,$B118),COUNTIF('Names Schedule'!$C$66:$H$66,$B118),COUNTIF('Names Schedule'!$C$67:$H$67,$B118)))</f>
        <v>0</v>
      </c>
      <c r="L118" s="126">
        <f>IF($A118="","",SUM(COUNTIF('Names Schedule'!$C$72:$H$72,$B118),COUNTIF('Names Schedule'!$C$73:$H$73,$B118),COUNTIF('Names Schedule'!$C$75:$H$75,$B118),COUNTIF('Names Schedule'!$C$76:$H$76,$B118),COUNTIF('Names Schedule'!$C$77:$H$77,$B118),COUNTIF('Names Schedule'!$C$79:$H$79,$B118),COUNTIF('Names Schedule'!$C$80:$H$80,$B118)))</f>
        <v>0</v>
      </c>
      <c r="M118" s="124">
        <f>IF($A118="","",COUNTIF('Names Schedule'!$7:$7,$B118))</f>
        <v>0</v>
      </c>
      <c r="N118" s="125">
        <f>IF($A118="","",COUNTIF('Names Schedule'!$8:$8,$B118))</f>
        <v>0</v>
      </c>
      <c r="O118" s="125">
        <f>IF($A118="","",COUNTIF('Names Schedule'!$10:$10,$B118))</f>
        <v>0</v>
      </c>
      <c r="P118" s="125">
        <f>IF($A118="","",COUNTIF('Names Schedule'!$11:$11,$B118))</f>
        <v>0</v>
      </c>
      <c r="Q118" s="125">
        <f>IF($A118="","",COUNTIF('Names Schedule'!$12:$12,$B118))</f>
        <v>0</v>
      </c>
      <c r="R118" s="125">
        <f>IF($A118="","",COUNTIF('Names Schedule'!$14:$14,$B118))</f>
        <v>0</v>
      </c>
      <c r="S118" s="125">
        <f>IF($A118="","",COUNTIF('Names Schedule'!$15:$15,$B118))</f>
        <v>0</v>
      </c>
      <c r="T118" s="124">
        <f>IF($A118="","",COUNTIF('Names Schedule'!$20:$20,$B118))</f>
        <v>0</v>
      </c>
      <c r="U118" s="125">
        <f>IF($A118="","",COUNTIF('Names Schedule'!$21:$21,$B118))</f>
        <v>0</v>
      </c>
      <c r="V118" s="125">
        <f>IF($A118="","",COUNTIF('Names Schedule'!$23:$23,$B118))</f>
        <v>0</v>
      </c>
      <c r="W118" s="125">
        <f>IF($A118="","",COUNTIF('Names Schedule'!$24:$24,$B118))</f>
        <v>0</v>
      </c>
      <c r="X118" s="125">
        <f>IF($A118="","",COUNTIF('Names Schedule'!$25:$25,$B118))</f>
        <v>0</v>
      </c>
      <c r="Y118" s="125">
        <f>IF($A118="","",COUNTIF('Names Schedule'!$27:$27,$B118))</f>
        <v>0</v>
      </c>
      <c r="Z118" s="125">
        <f>IF($A118="","",COUNTIF('Names Schedule'!$28:$28,$B118))</f>
        <v>0</v>
      </c>
      <c r="AA118" s="124">
        <f>IF($A118="","",COUNTIF('Names Schedule'!$33:$33,$B118))</f>
        <v>0</v>
      </c>
      <c r="AB118" s="125">
        <f>IF($A118="","",COUNTIF('Names Schedule'!$34:$34,$B118))</f>
        <v>0</v>
      </c>
      <c r="AC118" s="125">
        <f>IF($A118="","",COUNTIF('Names Schedule'!$36:$36,$B118))</f>
        <v>0</v>
      </c>
      <c r="AD118" s="125">
        <f>IF($A118="","",COUNTIF('Names Schedule'!$37:$37,$B118))</f>
        <v>0</v>
      </c>
      <c r="AE118" s="125">
        <f>IF($A118="","",COUNTIF('Names Schedule'!$38:$38,$B118))</f>
        <v>0</v>
      </c>
      <c r="AF118" s="125">
        <f>IF($A118="","",COUNTIF('Names Schedule'!$40:$40,$B118))</f>
        <v>0</v>
      </c>
      <c r="AG118" s="125">
        <f>IF($A118="","",COUNTIF('Names Schedule'!$41:$41,$B118))</f>
        <v>0</v>
      </c>
      <c r="AH118" s="124">
        <f>IF($A118="","",COUNTIF('Names Schedule'!$46:$46,$B118))</f>
        <v>0</v>
      </c>
      <c r="AI118" s="125">
        <f>IF($A118="","",COUNTIF('Names Schedule'!$47:$47,$B118))</f>
        <v>0</v>
      </c>
      <c r="AJ118" s="125">
        <f>IF($A118="","",COUNTIF('Names Schedule'!$49:$49,$B118))</f>
        <v>0</v>
      </c>
      <c r="AK118" s="125">
        <f>IF($A118="","",COUNTIF('Names Schedule'!$50:$50,$B118))</f>
        <v>0</v>
      </c>
      <c r="AL118" s="125">
        <f>IF($A118="","",COUNTIF('Names Schedule'!$51:$51,$B118))</f>
        <v>0</v>
      </c>
      <c r="AM118" s="125">
        <f>IF($A118="","",COUNTIF('Names Schedule'!$53:$53,$B118))</f>
        <v>0</v>
      </c>
      <c r="AN118" s="125">
        <f>IF($A118="","",COUNTIF('Names Schedule'!$54:$54,$B118))</f>
        <v>0</v>
      </c>
      <c r="AO118" s="124">
        <f>IF($A118="","",COUNTIF('Names Schedule'!$59:$59,$B118))</f>
        <v>0</v>
      </c>
      <c r="AP118" s="125">
        <f>IF($A118="","",COUNTIF('Names Schedule'!$60:$60,$B118))</f>
        <v>0</v>
      </c>
      <c r="AQ118" s="125">
        <f>IF($A118="","",COUNTIF('Names Schedule'!$62:$62,$B118))</f>
        <v>0</v>
      </c>
      <c r="AR118" s="125">
        <f>IF($A118="","",COUNTIF('Names Schedule'!$63:$63,$B118))</f>
        <v>0</v>
      </c>
      <c r="AS118" s="125">
        <f>IF($A118="","",COUNTIF('Names Schedule'!$64:$64,$B118))</f>
        <v>0</v>
      </c>
      <c r="AT118" s="125">
        <f>IF($A118="","",COUNTIF('Names Schedule'!$66:$66,$B118))</f>
        <v>0</v>
      </c>
      <c r="AU118" s="125">
        <f>IF($A118="","",COUNTIF('Names Schedule'!$67:$67,$B118))</f>
        <v>0</v>
      </c>
      <c r="AV118" s="124">
        <f>IF($A118="","",COUNTIF('Names Schedule'!$72:$72,$B118))</f>
        <v>0</v>
      </c>
      <c r="AW118" s="125">
        <f>IF($A118="","",COUNTIF('Names Schedule'!$73:$73,$B118))</f>
        <v>0</v>
      </c>
      <c r="AX118" s="125">
        <f>IF($A118="","",COUNTIF('Names Schedule'!$75:$75,$B118))</f>
        <v>0</v>
      </c>
      <c r="AY118" s="125">
        <f>IF($A118="","",COUNTIF('Names Schedule'!$76:$76,$B118))</f>
        <v>0</v>
      </c>
      <c r="AZ118" s="125">
        <f>IF($A118="","",COUNTIF('Names Schedule'!$77:$77,$B118))</f>
        <v>0</v>
      </c>
      <c r="BA118" s="125">
        <f>IF($A118="","",COUNTIF('Names Schedule'!$79:$79,$B118))</f>
        <v>0</v>
      </c>
      <c r="BB118" s="125">
        <f>IF($A118="","",COUNTIF('Names Schedule'!$80:$80,$B118))</f>
        <v>0</v>
      </c>
      <c r="BC118" s="115" t="str">
        <f t="shared" si="12"/>
        <v/>
      </c>
      <c r="BD118" s="115" t="str">
        <f t="shared" si="13"/>
        <v/>
      </c>
      <c r="BE118" s="119" t="str">
        <f t="shared" si="20"/>
        <v/>
      </c>
      <c r="BF118" s="126">
        <f>IF($A118="","",COUNTIF('Names Schedule'!C$7:C$117,$B118))</f>
        <v>0</v>
      </c>
      <c r="BG118" s="126">
        <f>IF($A118="","",COUNTIF('Names Schedule'!D$7:D$117,$B118))</f>
        <v>0</v>
      </c>
      <c r="BH118" s="126">
        <f>IF($A118="","",COUNTIF('Names Schedule'!E$7:E$117,$B118))</f>
        <v>0</v>
      </c>
      <c r="BI118" s="126">
        <f>IF($A118="","",COUNTIF('Names Schedule'!F$7:F$117,$B118))</f>
        <v>0</v>
      </c>
      <c r="BJ118" s="126">
        <f>IF($A118="","",COUNTIF('Names Schedule'!G$7:G$117,$B118))</f>
        <v>0</v>
      </c>
      <c r="BK118" s="126">
        <f>IF($A118="","",COUNTIF('Names Schedule'!H$7:H$117,$B118))</f>
        <v>0</v>
      </c>
      <c r="BL118" s="133" t="e">
        <f t="shared" si="21"/>
        <v>#N/A</v>
      </c>
    </row>
    <row r="119" spans="1:64" ht="12" customHeight="1">
      <c r="A119" s="115" t="str">
        <f>Matches!A118</f>
        <v/>
      </c>
      <c r="B119" s="115" t="str">
        <f>IF(A119="","",CONCATENATE(VLOOKUP(Matches!B118,'Group Check'!$B:$D,2,FALSE)," v ",VLOOKUP(Matches!D118,'Group Check'!$B:$D,2,FALSE)," in Group ",VLOOKUP(Matches!B118,'Group Check'!$B:$E,4,FALSE)))</f>
        <v/>
      </c>
      <c r="C119" s="115" t="str">
        <f t="shared" si="16"/>
        <v/>
      </c>
      <c r="D119" s="118" t="str">
        <f t="shared" si="17"/>
        <v/>
      </c>
      <c r="E119" s="119" t="str">
        <f t="shared" si="18"/>
        <v/>
      </c>
      <c r="F119" s="116" t="str">
        <f t="shared" si="19"/>
        <v/>
      </c>
      <c r="G119" s="126" t="str">
        <f>IF($A119="","",SUM(COUNTIF('Names Schedule'!$C$7:$H$7,$B119),COUNTIF('Names Schedule'!$C$8:$H$8,$B119),COUNTIF('Names Schedule'!$C$10:$H$10,$B119),COUNTIF('Names Schedule'!$C$11:$H$11,$B119),COUNTIF('Names Schedule'!$C$12:$H$12,$B119),COUNTIF('Names Schedule'!$C$14:$H$14,$B119),COUNTIF('Names Schedule'!$C$15:$H$15,$B119)))</f>
        <v/>
      </c>
      <c r="H119" s="126" t="str">
        <f>IF($A119="","",SUM(COUNTIF('Names Schedule'!$C$20:$H$20,$B119),COUNTIF('Names Schedule'!$C$21:$H$21,$B119),COUNTIF('Names Schedule'!$C$23:$H$23,$B119),COUNTIF('Names Schedule'!$C$24:$H$24,$B119),COUNTIF('Names Schedule'!$C$25:$H$25,$B119),COUNTIF('Names Schedule'!$C$27:$H$27,$B119),COUNTIF('Names Schedule'!$C$28:$H$28,$B119)))</f>
        <v/>
      </c>
      <c r="I119" s="126" t="str">
        <f>IF($A119="","",SUM(COUNTIF('Names Schedule'!$C$33:$H$33,$B119),COUNTIF('Names Schedule'!$C$34:$H$34,$B119),COUNTIF('Names Schedule'!$C$36:$H$36,$B119),COUNTIF('Names Schedule'!$C$37:$H$37,$B119),COUNTIF('Names Schedule'!$C$38:$H$38,$B119),COUNTIF('Names Schedule'!$C$40:$H$40,$B119),COUNTIF('Names Schedule'!$C$41:$H$41,$B119)))</f>
        <v/>
      </c>
      <c r="J119" s="126" t="str">
        <f>IF($A119="","",SUM(COUNTIF('Names Schedule'!$C$46:$H$46,$B119),COUNTIF('Names Schedule'!$C$47:$H$47,$B119),COUNTIF('Names Schedule'!$C$49:$H$49,$B119),COUNTIF('Names Schedule'!$C$50:$H$50,$B119),COUNTIF('Names Schedule'!$C$51:$H$51,$B119),COUNTIF('Names Schedule'!$C$53:$H$53,$B119),COUNTIF('Names Schedule'!$C$54:$H$54,$B119)))</f>
        <v/>
      </c>
      <c r="K119" s="126" t="str">
        <f>IF($A119="","",SUM(COUNTIF('Names Schedule'!$C$59:$H$59,$B119),COUNTIF('Names Schedule'!$C$60:$H$60,$B119),COUNTIF('Names Schedule'!$C$62:$H$62,$B119),COUNTIF('Names Schedule'!$C$63:$H$63,$B119),COUNTIF('Names Schedule'!$C$64:$H$64,$B119),COUNTIF('Names Schedule'!$C$66:$H$66,$B119),COUNTIF('Names Schedule'!$C$67:$H$67,$B119)))</f>
        <v/>
      </c>
      <c r="L119" s="126" t="str">
        <f>IF($A119="","",SUM(COUNTIF('Names Schedule'!$C$72:$H$72,$B119),COUNTIF('Names Schedule'!$C$73:$H$73,$B119),COUNTIF('Names Schedule'!$C$75:$H$75,$B119),COUNTIF('Names Schedule'!$C$76:$H$76,$B119),COUNTIF('Names Schedule'!$C$77:$H$77,$B119),COUNTIF('Names Schedule'!$C$79:$H$79,$B119),COUNTIF('Names Schedule'!$C$80:$H$80,$B119)))</f>
        <v/>
      </c>
      <c r="M119" s="124" t="str">
        <f>IF($A119="","",COUNTIF('Names Schedule'!$7:$7,$B119))</f>
        <v/>
      </c>
      <c r="N119" s="125" t="str">
        <f>IF($A119="","",COUNTIF('Names Schedule'!$8:$8,$B119))</f>
        <v/>
      </c>
      <c r="O119" s="125" t="str">
        <f>IF($A119="","",COUNTIF('Names Schedule'!$10:$10,$B119))</f>
        <v/>
      </c>
      <c r="P119" s="125" t="str">
        <f>IF($A119="","",COUNTIF('Names Schedule'!$11:$11,$B119))</f>
        <v/>
      </c>
      <c r="Q119" s="125" t="str">
        <f>IF($A119="","",COUNTIF('Names Schedule'!$12:$12,$B119))</f>
        <v/>
      </c>
      <c r="R119" s="125" t="str">
        <f>IF($A119="","",COUNTIF('Names Schedule'!$14:$14,$B119))</f>
        <v/>
      </c>
      <c r="S119" s="125" t="str">
        <f>IF($A119="","",COUNTIF('Names Schedule'!$15:$15,$B119))</f>
        <v/>
      </c>
      <c r="T119" s="124" t="str">
        <f>IF($A119="","",COUNTIF('Names Schedule'!$20:$20,$B119))</f>
        <v/>
      </c>
      <c r="U119" s="125" t="str">
        <f>IF($A119="","",COUNTIF('Names Schedule'!$21:$21,$B119))</f>
        <v/>
      </c>
      <c r="V119" s="125" t="str">
        <f>IF($A119="","",COUNTIF('Names Schedule'!$23:$23,$B119))</f>
        <v/>
      </c>
      <c r="W119" s="125" t="str">
        <f>IF($A119="","",COUNTIF('Names Schedule'!$24:$24,$B119))</f>
        <v/>
      </c>
      <c r="X119" s="125" t="str">
        <f>IF($A119="","",COUNTIF('Names Schedule'!$25:$25,$B119))</f>
        <v/>
      </c>
      <c r="Y119" s="125" t="str">
        <f>IF($A119="","",COUNTIF('Names Schedule'!$27:$27,$B119))</f>
        <v/>
      </c>
      <c r="Z119" s="125" t="str">
        <f>IF($A119="","",COUNTIF('Names Schedule'!$28:$28,$B119))</f>
        <v/>
      </c>
      <c r="AA119" s="124" t="str">
        <f>IF($A119="","",COUNTIF('Names Schedule'!$33:$33,$B119))</f>
        <v/>
      </c>
      <c r="AB119" s="125" t="str">
        <f>IF($A119="","",COUNTIF('Names Schedule'!$34:$34,$B119))</f>
        <v/>
      </c>
      <c r="AC119" s="125" t="str">
        <f>IF($A119="","",COUNTIF('Names Schedule'!$36:$36,$B119))</f>
        <v/>
      </c>
      <c r="AD119" s="125" t="str">
        <f>IF($A119="","",COUNTIF('Names Schedule'!$37:$37,$B119))</f>
        <v/>
      </c>
      <c r="AE119" s="125" t="str">
        <f>IF($A119="","",COUNTIF('Names Schedule'!$38:$38,$B119))</f>
        <v/>
      </c>
      <c r="AF119" s="125" t="str">
        <f>IF($A119="","",COUNTIF('Names Schedule'!$40:$40,$B119))</f>
        <v/>
      </c>
      <c r="AG119" s="125" t="str">
        <f>IF($A119="","",COUNTIF('Names Schedule'!$41:$41,$B119))</f>
        <v/>
      </c>
      <c r="AH119" s="124" t="str">
        <f>IF($A119="","",COUNTIF('Names Schedule'!$46:$46,$B119))</f>
        <v/>
      </c>
      <c r="AI119" s="125" t="str">
        <f>IF($A119="","",COUNTIF('Names Schedule'!$47:$47,$B119))</f>
        <v/>
      </c>
      <c r="AJ119" s="125" t="str">
        <f>IF($A119="","",COUNTIF('Names Schedule'!$49:$49,$B119))</f>
        <v/>
      </c>
      <c r="AK119" s="125" t="str">
        <f>IF($A119="","",COUNTIF('Names Schedule'!$50:$50,$B119))</f>
        <v/>
      </c>
      <c r="AL119" s="125" t="str">
        <f>IF($A119="","",COUNTIF('Names Schedule'!$51:$51,$B119))</f>
        <v/>
      </c>
      <c r="AM119" s="125" t="str">
        <f>IF($A119="","",COUNTIF('Names Schedule'!$53:$53,$B119))</f>
        <v/>
      </c>
      <c r="AN119" s="125" t="str">
        <f>IF($A119="","",COUNTIF('Names Schedule'!$54:$54,$B119))</f>
        <v/>
      </c>
      <c r="AO119" s="124" t="str">
        <f>IF($A119="","",COUNTIF('Names Schedule'!$59:$59,$B119))</f>
        <v/>
      </c>
      <c r="AP119" s="125" t="str">
        <f>IF($A119="","",COUNTIF('Names Schedule'!$60:$60,$B119))</f>
        <v/>
      </c>
      <c r="AQ119" s="125" t="str">
        <f>IF($A119="","",COUNTIF('Names Schedule'!$62:$62,$B119))</f>
        <v/>
      </c>
      <c r="AR119" s="125" t="str">
        <f>IF($A119="","",COUNTIF('Names Schedule'!$63:$63,$B119))</f>
        <v/>
      </c>
      <c r="AS119" s="125" t="str">
        <f>IF($A119="","",COUNTIF('Names Schedule'!$64:$64,$B119))</f>
        <v/>
      </c>
      <c r="AT119" s="125" t="str">
        <f>IF($A119="","",COUNTIF('Names Schedule'!$66:$66,$B119))</f>
        <v/>
      </c>
      <c r="AU119" s="125" t="str">
        <f>IF($A119="","",COUNTIF('Names Schedule'!$67:$67,$B119))</f>
        <v/>
      </c>
      <c r="AV119" s="124" t="str">
        <f>IF($A119="","",COUNTIF('Names Schedule'!$72:$72,$B119))</f>
        <v/>
      </c>
      <c r="AW119" s="125" t="str">
        <f>IF($A119="","",COUNTIF('Names Schedule'!$73:$73,$B119))</f>
        <v/>
      </c>
      <c r="AX119" s="125" t="str">
        <f>IF($A119="","",COUNTIF('Names Schedule'!$75:$75,$B119))</f>
        <v/>
      </c>
      <c r="AY119" s="125" t="str">
        <f>IF($A119="","",COUNTIF('Names Schedule'!$76:$76,$B119))</f>
        <v/>
      </c>
      <c r="AZ119" s="125" t="str">
        <f>IF($A119="","",COUNTIF('Names Schedule'!$77:$77,$B119))</f>
        <v/>
      </c>
      <c r="BA119" s="125" t="str">
        <f>IF($A119="","",COUNTIF('Names Schedule'!$79:$79,$B119))</f>
        <v/>
      </c>
      <c r="BB119" s="125" t="str">
        <f>IF($A119="","",COUNTIF('Names Schedule'!$80:$80,$B119))</f>
        <v/>
      </c>
      <c r="BC119" s="115" t="str">
        <f t="shared" si="12"/>
        <v/>
      </c>
      <c r="BD119" s="115" t="str">
        <f t="shared" si="13"/>
        <v/>
      </c>
      <c r="BE119" s="119" t="str">
        <f t="shared" si="20"/>
        <v/>
      </c>
      <c r="BF119" s="126" t="str">
        <f>IF($A119="","",COUNTIF('Names Schedule'!C$7:C$117,$B119))</f>
        <v/>
      </c>
      <c r="BG119" s="126" t="str">
        <f>IF($A119="","",COUNTIF('Names Schedule'!D$7:D$117,$B119))</f>
        <v/>
      </c>
      <c r="BH119" s="126" t="str">
        <f>IF($A119="","",COUNTIF('Names Schedule'!E$7:E$117,$B119))</f>
        <v/>
      </c>
      <c r="BI119" s="126" t="str">
        <f>IF($A119="","",COUNTIF('Names Schedule'!F$7:F$117,$B119))</f>
        <v/>
      </c>
      <c r="BJ119" s="126" t="str">
        <f>IF($A119="","",COUNTIF('Names Schedule'!G$7:G$117,$B119))</f>
        <v/>
      </c>
      <c r="BK119" s="126" t="str">
        <f>IF($A119="","",COUNTIF('Names Schedule'!H$7:H$117,$B119))</f>
        <v/>
      </c>
      <c r="BL119" s="133" t="str">
        <f t="shared" si="21"/>
        <v/>
      </c>
    </row>
    <row r="120" spans="1:64" ht="12" customHeight="1">
      <c r="A120" s="115" t="str">
        <f>Matches!A119</f>
        <v>GROUP WS 1 / 10</v>
      </c>
      <c r="B120" s="115" t="str">
        <f>IF(A120="","",CONCATENATE(VLOOKUP(Matches!B119,'Group Check'!$B:$D,2,FALSE)," v ",VLOOKUP(Matches!D119,'Group Check'!$B:$D,2,FALSE)," in Group ",VLOOKUP(Matches!B119,'Group Check'!$B:$E,4,FALSE)))</f>
        <v>Rahsan Akar (Turkiye) v Nor Farrah Ain Abdullah (Malaysia ) in Group WS 1</v>
      </c>
      <c r="C120" s="115" t="str">
        <f t="shared" si="16"/>
        <v/>
      </c>
      <c r="D120" s="118" t="str">
        <f t="shared" si="17"/>
        <v>Monday 22nd April 2024</v>
      </c>
      <c r="E120" s="119" t="str">
        <f t="shared" si="18"/>
        <v>Session  - 3.15pm - 4:45pm</v>
      </c>
      <c r="F120" s="116">
        <f t="shared" si="19"/>
        <v>5</v>
      </c>
      <c r="G120" s="126">
        <f>IF($A120="","",SUM(COUNTIF('Names Schedule'!$C$7:$H$7,$B120),COUNTIF('Names Schedule'!$C$8:$H$8,$B120),COUNTIF('Names Schedule'!$C$10:$H$10,$B120),COUNTIF('Names Schedule'!$C$11:$H$11,$B120),COUNTIF('Names Schedule'!$C$12:$H$12,$B120),COUNTIF('Names Schedule'!$C$14:$H$14,$B120),COUNTIF('Names Schedule'!$C$15:$H$15,$B120)))</f>
        <v>0</v>
      </c>
      <c r="H120" s="126">
        <f>IF($A120="","",SUM(COUNTIF('Names Schedule'!$C$20:$H$20,$B120),COUNTIF('Names Schedule'!$C$21:$H$21,$B120),COUNTIF('Names Schedule'!$C$23:$H$23,$B120),COUNTIF('Names Schedule'!$C$24:$H$24,$B120),COUNTIF('Names Schedule'!$C$25:$H$25,$B120),COUNTIF('Names Schedule'!$C$27:$H$27,$B120),COUNTIF('Names Schedule'!$C$28:$H$28,$B120)))</f>
        <v>1</v>
      </c>
      <c r="I120" s="126">
        <f>IF($A120="","",SUM(COUNTIF('Names Schedule'!$C$33:$H$33,$B120),COUNTIF('Names Schedule'!$C$34:$H$34,$B120),COUNTIF('Names Schedule'!$C$36:$H$36,$B120),COUNTIF('Names Schedule'!$C$37:$H$37,$B120),COUNTIF('Names Schedule'!$C$38:$H$38,$B120),COUNTIF('Names Schedule'!$C$40:$H$40,$B120),COUNTIF('Names Schedule'!$C$41:$H$41,$B120)))</f>
        <v>0</v>
      </c>
      <c r="J120" s="126">
        <f>IF($A120="","",SUM(COUNTIF('Names Schedule'!$C$46:$H$46,$B120),COUNTIF('Names Schedule'!$C$47:$H$47,$B120),COUNTIF('Names Schedule'!$C$49:$H$49,$B120),COUNTIF('Names Schedule'!$C$50:$H$50,$B120),COUNTIF('Names Schedule'!$C$51:$H$51,$B120),COUNTIF('Names Schedule'!$C$53:$H$53,$B120),COUNTIF('Names Schedule'!$C$54:$H$54,$B120)))</f>
        <v>0</v>
      </c>
      <c r="K120" s="126">
        <f>IF($A120="","",SUM(COUNTIF('Names Schedule'!$C$59:$H$59,$B120),COUNTIF('Names Schedule'!$C$60:$H$60,$B120),COUNTIF('Names Schedule'!$C$62:$H$62,$B120),COUNTIF('Names Schedule'!$C$63:$H$63,$B120),COUNTIF('Names Schedule'!$C$64:$H$64,$B120),COUNTIF('Names Schedule'!$C$66:$H$66,$B120),COUNTIF('Names Schedule'!$C$67:$H$67,$B120)))</f>
        <v>0</v>
      </c>
      <c r="L120" s="126">
        <f>IF($A120="","",SUM(COUNTIF('Names Schedule'!$C$72:$H$72,$B120),COUNTIF('Names Schedule'!$C$73:$H$73,$B120),COUNTIF('Names Schedule'!$C$75:$H$75,$B120),COUNTIF('Names Schedule'!$C$76:$H$76,$B120),COUNTIF('Names Schedule'!$C$77:$H$77,$B120),COUNTIF('Names Schedule'!$C$79:$H$79,$B120),COUNTIF('Names Schedule'!$C$80:$H$80,$B120)))</f>
        <v>0</v>
      </c>
      <c r="M120" s="124">
        <f>IF($A120="","",COUNTIF('Names Schedule'!$7:$7,$B120))</f>
        <v>0</v>
      </c>
      <c r="N120" s="125">
        <f>IF($A120="","",COUNTIF('Names Schedule'!$8:$8,$B120))</f>
        <v>0</v>
      </c>
      <c r="O120" s="125">
        <f>IF($A120="","",COUNTIF('Names Schedule'!$10:$10,$B120))</f>
        <v>0</v>
      </c>
      <c r="P120" s="125">
        <f>IF($A120="","",COUNTIF('Names Schedule'!$11:$11,$B120))</f>
        <v>0</v>
      </c>
      <c r="Q120" s="125">
        <f>IF($A120="","",COUNTIF('Names Schedule'!$12:$12,$B120))</f>
        <v>0</v>
      </c>
      <c r="R120" s="125">
        <f>IF($A120="","",COUNTIF('Names Schedule'!$14:$14,$B120))</f>
        <v>0</v>
      </c>
      <c r="S120" s="125">
        <f>IF($A120="","",COUNTIF('Names Schedule'!$15:$15,$B120))</f>
        <v>0</v>
      </c>
      <c r="T120" s="124">
        <f>IF($A120="","",COUNTIF('Names Schedule'!$20:$20,$B120))</f>
        <v>0</v>
      </c>
      <c r="U120" s="125">
        <f>IF($A120="","",COUNTIF('Names Schedule'!$21:$21,$B120))</f>
        <v>0</v>
      </c>
      <c r="V120" s="125">
        <f>IF($A120="","",COUNTIF('Names Schedule'!$23:$23,$B120))</f>
        <v>0</v>
      </c>
      <c r="W120" s="125">
        <f>IF($A120="","",COUNTIF('Names Schedule'!$24:$24,$B120))</f>
        <v>0</v>
      </c>
      <c r="X120" s="125">
        <f>IF($A120="","",COUNTIF('Names Schedule'!$25:$25,$B120))</f>
        <v>1</v>
      </c>
      <c r="Y120" s="125">
        <f>IF($A120="","",COUNTIF('Names Schedule'!$27:$27,$B120))</f>
        <v>0</v>
      </c>
      <c r="Z120" s="125">
        <f>IF($A120="","",COUNTIF('Names Schedule'!$28:$28,$B120))</f>
        <v>0</v>
      </c>
      <c r="AA120" s="124">
        <f>IF($A120="","",COUNTIF('Names Schedule'!$33:$33,$B120))</f>
        <v>0</v>
      </c>
      <c r="AB120" s="125">
        <f>IF($A120="","",COUNTIF('Names Schedule'!$34:$34,$B120))</f>
        <v>0</v>
      </c>
      <c r="AC120" s="125">
        <f>IF($A120="","",COUNTIF('Names Schedule'!$36:$36,$B120))</f>
        <v>0</v>
      </c>
      <c r="AD120" s="125">
        <f>IF($A120="","",COUNTIF('Names Schedule'!$37:$37,$B120))</f>
        <v>0</v>
      </c>
      <c r="AE120" s="125">
        <f>IF($A120="","",COUNTIF('Names Schedule'!$38:$38,$B120))</f>
        <v>0</v>
      </c>
      <c r="AF120" s="125">
        <f>IF($A120="","",COUNTIF('Names Schedule'!$40:$40,$B120))</f>
        <v>0</v>
      </c>
      <c r="AG120" s="125">
        <f>IF($A120="","",COUNTIF('Names Schedule'!$41:$41,$B120))</f>
        <v>0</v>
      </c>
      <c r="AH120" s="124">
        <f>IF($A120="","",COUNTIF('Names Schedule'!$46:$46,$B120))</f>
        <v>0</v>
      </c>
      <c r="AI120" s="125">
        <f>IF($A120="","",COUNTIF('Names Schedule'!$47:$47,$B120))</f>
        <v>0</v>
      </c>
      <c r="AJ120" s="125">
        <f>IF($A120="","",COUNTIF('Names Schedule'!$49:$49,$B120))</f>
        <v>0</v>
      </c>
      <c r="AK120" s="125">
        <f>IF($A120="","",COUNTIF('Names Schedule'!$50:$50,$B120))</f>
        <v>0</v>
      </c>
      <c r="AL120" s="125">
        <f>IF($A120="","",COUNTIF('Names Schedule'!$51:$51,$B120))</f>
        <v>0</v>
      </c>
      <c r="AM120" s="125">
        <f>IF($A120="","",COUNTIF('Names Schedule'!$53:$53,$B120))</f>
        <v>0</v>
      </c>
      <c r="AN120" s="125">
        <f>IF($A120="","",COUNTIF('Names Schedule'!$54:$54,$B120))</f>
        <v>0</v>
      </c>
      <c r="AO120" s="124">
        <f>IF($A120="","",COUNTIF('Names Schedule'!$59:$59,$B120))</f>
        <v>0</v>
      </c>
      <c r="AP120" s="125">
        <f>IF($A120="","",COUNTIF('Names Schedule'!$60:$60,$B120))</f>
        <v>0</v>
      </c>
      <c r="AQ120" s="125">
        <f>IF($A120="","",COUNTIF('Names Schedule'!$62:$62,$B120))</f>
        <v>0</v>
      </c>
      <c r="AR120" s="125">
        <f>IF($A120="","",COUNTIF('Names Schedule'!$63:$63,$B120))</f>
        <v>0</v>
      </c>
      <c r="AS120" s="125">
        <f>IF($A120="","",COUNTIF('Names Schedule'!$64:$64,$B120))</f>
        <v>0</v>
      </c>
      <c r="AT120" s="125">
        <f>IF($A120="","",COUNTIF('Names Schedule'!$66:$66,$B120))</f>
        <v>0</v>
      </c>
      <c r="AU120" s="125">
        <f>IF($A120="","",COUNTIF('Names Schedule'!$67:$67,$B120))</f>
        <v>0</v>
      </c>
      <c r="AV120" s="124">
        <f>IF($A120="","",COUNTIF('Names Schedule'!$72:$72,$B120))</f>
        <v>0</v>
      </c>
      <c r="AW120" s="125">
        <f>IF($A120="","",COUNTIF('Names Schedule'!$73:$73,$B120))</f>
        <v>0</v>
      </c>
      <c r="AX120" s="125">
        <f>IF($A120="","",COUNTIF('Names Schedule'!$75:$75,$B120))</f>
        <v>0</v>
      </c>
      <c r="AY120" s="125">
        <f>IF($A120="","",COUNTIF('Names Schedule'!$76:$76,$B120))</f>
        <v>0</v>
      </c>
      <c r="AZ120" s="125">
        <f>IF($A120="","",COUNTIF('Names Schedule'!$77:$77,$B120))</f>
        <v>0</v>
      </c>
      <c r="BA120" s="125">
        <f>IF($A120="","",COUNTIF('Names Schedule'!$79:$79,$B120))</f>
        <v>0</v>
      </c>
      <c r="BB120" s="125">
        <f>IF($A120="","",COUNTIF('Names Schedule'!$80:$80,$B120))</f>
        <v>0</v>
      </c>
      <c r="BC120" s="115">
        <f t="shared" si="12"/>
        <v>12</v>
      </c>
      <c r="BD120" s="115">
        <f t="shared" si="13"/>
        <v>5</v>
      </c>
      <c r="BE120" s="119" t="str">
        <f t="shared" si="20"/>
        <v>Session  - 3.15pm - 4:45pm</v>
      </c>
      <c r="BF120" s="126">
        <f>IF($A120="","",COUNTIF('Names Schedule'!C$7:C$117,$B120))</f>
        <v>0</v>
      </c>
      <c r="BG120" s="126">
        <f>IF($A120="","",COUNTIF('Names Schedule'!D$7:D$117,$B120))</f>
        <v>0</v>
      </c>
      <c r="BH120" s="126">
        <f>IF($A120="","",COUNTIF('Names Schedule'!E$7:E$117,$B120))</f>
        <v>0</v>
      </c>
      <c r="BI120" s="126">
        <f>IF($A120="","",COUNTIF('Names Schedule'!F$7:F$117,$B120))</f>
        <v>0</v>
      </c>
      <c r="BJ120" s="126">
        <f>IF($A120="","",COUNTIF('Names Schedule'!G$7:G$117,$B120))</f>
        <v>1</v>
      </c>
      <c r="BK120" s="126">
        <f>IF($A120="","",COUNTIF('Names Schedule'!H$7:H$117,$B120))</f>
        <v>0</v>
      </c>
      <c r="BL120" s="133">
        <f t="shared" si="21"/>
        <v>5</v>
      </c>
    </row>
    <row r="121" spans="1:64" ht="12" customHeight="1">
      <c r="A121" s="115">
        <f>Matches!A120</f>
        <v>0</v>
      </c>
      <c r="B121" s="115" t="e">
        <f>IF(A121="","",CONCATENATE(VLOOKUP(Matches!B120,'Group Check'!$B:$D,2,FALSE)," v ",VLOOKUP(Matches!D120,'Group Check'!$B:$D,2,FALSE)," in Group ",VLOOKUP(Matches!B120,'Group Check'!$B:$E,4,FALSE)))</f>
        <v>#N/A</v>
      </c>
      <c r="C121" s="115" t="str">
        <f t="shared" si="16"/>
        <v/>
      </c>
      <c r="D121" s="118" t="str">
        <f t="shared" si="17"/>
        <v/>
      </c>
      <c r="E121" s="119" t="str">
        <f t="shared" si="18"/>
        <v/>
      </c>
      <c r="F121" s="116" t="str">
        <f t="shared" si="19"/>
        <v/>
      </c>
      <c r="G121" s="126">
        <f>IF($A121="","",SUM(COUNTIF('Names Schedule'!$C$7:$H$7,$B121),COUNTIF('Names Schedule'!$C$8:$H$8,$B121),COUNTIF('Names Schedule'!$C$10:$H$10,$B121),COUNTIF('Names Schedule'!$C$11:$H$11,$B121),COUNTIF('Names Schedule'!$C$12:$H$12,$B121),COUNTIF('Names Schedule'!$C$14:$H$14,$B121),COUNTIF('Names Schedule'!$C$15:$H$15,$B121)))</f>
        <v>0</v>
      </c>
      <c r="H121" s="126">
        <f>IF($A121="","",SUM(COUNTIF('Names Schedule'!$C$20:$H$20,$B121),COUNTIF('Names Schedule'!$C$21:$H$21,$B121),COUNTIF('Names Schedule'!$C$23:$H$23,$B121),COUNTIF('Names Schedule'!$C$24:$H$24,$B121),COUNTIF('Names Schedule'!$C$25:$H$25,$B121),COUNTIF('Names Schedule'!$C$27:$H$27,$B121),COUNTIF('Names Schedule'!$C$28:$H$28,$B121)))</f>
        <v>0</v>
      </c>
      <c r="I121" s="126">
        <f>IF($A121="","",SUM(COUNTIF('Names Schedule'!$C$33:$H$33,$B121),COUNTIF('Names Schedule'!$C$34:$H$34,$B121),COUNTIF('Names Schedule'!$C$36:$H$36,$B121),COUNTIF('Names Schedule'!$C$37:$H$37,$B121),COUNTIF('Names Schedule'!$C$38:$H$38,$B121),COUNTIF('Names Schedule'!$C$40:$H$40,$B121),COUNTIF('Names Schedule'!$C$41:$H$41,$B121)))</f>
        <v>0</v>
      </c>
      <c r="J121" s="126">
        <f>IF($A121="","",SUM(COUNTIF('Names Schedule'!$C$46:$H$46,$B121),COUNTIF('Names Schedule'!$C$47:$H$47,$B121),COUNTIF('Names Schedule'!$C$49:$H$49,$B121),COUNTIF('Names Schedule'!$C$50:$H$50,$B121),COUNTIF('Names Schedule'!$C$51:$H$51,$B121),COUNTIF('Names Schedule'!$C$53:$H$53,$B121),COUNTIF('Names Schedule'!$C$54:$H$54,$B121)))</f>
        <v>0</v>
      </c>
      <c r="K121" s="126">
        <f>IF($A121="","",SUM(COUNTIF('Names Schedule'!$C$59:$H$59,$B121),COUNTIF('Names Schedule'!$C$60:$H$60,$B121),COUNTIF('Names Schedule'!$C$62:$H$62,$B121),COUNTIF('Names Schedule'!$C$63:$H$63,$B121),COUNTIF('Names Schedule'!$C$64:$H$64,$B121),COUNTIF('Names Schedule'!$C$66:$H$66,$B121),COUNTIF('Names Schedule'!$C$67:$H$67,$B121)))</f>
        <v>0</v>
      </c>
      <c r="L121" s="126">
        <f>IF($A121="","",SUM(COUNTIF('Names Schedule'!$C$72:$H$72,$B121),COUNTIF('Names Schedule'!$C$73:$H$73,$B121),COUNTIF('Names Schedule'!$C$75:$H$75,$B121),COUNTIF('Names Schedule'!$C$76:$H$76,$B121),COUNTIF('Names Schedule'!$C$77:$H$77,$B121),COUNTIF('Names Schedule'!$C$79:$H$79,$B121),COUNTIF('Names Schedule'!$C$80:$H$80,$B121)))</f>
        <v>0</v>
      </c>
      <c r="M121" s="124">
        <f>IF($A121="","",COUNTIF('Names Schedule'!$7:$7,$B121))</f>
        <v>0</v>
      </c>
      <c r="N121" s="125">
        <f>IF($A121="","",COUNTIF('Names Schedule'!$8:$8,$B121))</f>
        <v>0</v>
      </c>
      <c r="O121" s="125">
        <f>IF($A121="","",COUNTIF('Names Schedule'!$10:$10,$B121))</f>
        <v>0</v>
      </c>
      <c r="P121" s="125">
        <f>IF($A121="","",COUNTIF('Names Schedule'!$11:$11,$B121))</f>
        <v>0</v>
      </c>
      <c r="Q121" s="125">
        <f>IF($A121="","",COUNTIF('Names Schedule'!$12:$12,$B121))</f>
        <v>0</v>
      </c>
      <c r="R121" s="125">
        <f>IF($A121="","",COUNTIF('Names Schedule'!$14:$14,$B121))</f>
        <v>0</v>
      </c>
      <c r="S121" s="125">
        <f>IF($A121="","",COUNTIF('Names Schedule'!$15:$15,$B121))</f>
        <v>0</v>
      </c>
      <c r="T121" s="124">
        <f>IF($A121="","",COUNTIF('Names Schedule'!$20:$20,$B121))</f>
        <v>0</v>
      </c>
      <c r="U121" s="125">
        <f>IF($A121="","",COUNTIF('Names Schedule'!$21:$21,$B121))</f>
        <v>0</v>
      </c>
      <c r="V121" s="125">
        <f>IF($A121="","",COUNTIF('Names Schedule'!$23:$23,$B121))</f>
        <v>0</v>
      </c>
      <c r="W121" s="125">
        <f>IF($A121="","",COUNTIF('Names Schedule'!$24:$24,$B121))</f>
        <v>0</v>
      </c>
      <c r="X121" s="125">
        <f>IF($A121="","",COUNTIF('Names Schedule'!$25:$25,$B121))</f>
        <v>0</v>
      </c>
      <c r="Y121" s="125">
        <f>IF($A121="","",COUNTIF('Names Schedule'!$27:$27,$B121))</f>
        <v>0</v>
      </c>
      <c r="Z121" s="125">
        <f>IF($A121="","",COUNTIF('Names Schedule'!$28:$28,$B121))</f>
        <v>0</v>
      </c>
      <c r="AA121" s="124">
        <f>IF($A121="","",COUNTIF('Names Schedule'!$33:$33,$B121))</f>
        <v>0</v>
      </c>
      <c r="AB121" s="125">
        <f>IF($A121="","",COUNTIF('Names Schedule'!$34:$34,$B121))</f>
        <v>0</v>
      </c>
      <c r="AC121" s="125">
        <f>IF($A121="","",COUNTIF('Names Schedule'!$36:$36,$B121))</f>
        <v>0</v>
      </c>
      <c r="AD121" s="125">
        <f>IF($A121="","",COUNTIF('Names Schedule'!$37:$37,$B121))</f>
        <v>0</v>
      </c>
      <c r="AE121" s="125">
        <f>IF($A121="","",COUNTIF('Names Schedule'!$38:$38,$B121))</f>
        <v>0</v>
      </c>
      <c r="AF121" s="125">
        <f>IF($A121="","",COUNTIF('Names Schedule'!$40:$40,$B121))</f>
        <v>0</v>
      </c>
      <c r="AG121" s="125">
        <f>IF($A121="","",COUNTIF('Names Schedule'!$41:$41,$B121))</f>
        <v>0</v>
      </c>
      <c r="AH121" s="124">
        <f>IF($A121="","",COUNTIF('Names Schedule'!$46:$46,$B121))</f>
        <v>0</v>
      </c>
      <c r="AI121" s="125">
        <f>IF($A121="","",COUNTIF('Names Schedule'!$47:$47,$B121))</f>
        <v>0</v>
      </c>
      <c r="AJ121" s="125">
        <f>IF($A121="","",COUNTIF('Names Schedule'!$49:$49,$B121))</f>
        <v>0</v>
      </c>
      <c r="AK121" s="125">
        <f>IF($A121="","",COUNTIF('Names Schedule'!$50:$50,$B121))</f>
        <v>0</v>
      </c>
      <c r="AL121" s="125">
        <f>IF($A121="","",COUNTIF('Names Schedule'!$51:$51,$B121))</f>
        <v>0</v>
      </c>
      <c r="AM121" s="125">
        <f>IF($A121="","",COUNTIF('Names Schedule'!$53:$53,$B121))</f>
        <v>0</v>
      </c>
      <c r="AN121" s="125">
        <f>IF($A121="","",COUNTIF('Names Schedule'!$54:$54,$B121))</f>
        <v>0</v>
      </c>
      <c r="AO121" s="124">
        <f>IF($A121="","",COUNTIF('Names Schedule'!$59:$59,$B121))</f>
        <v>0</v>
      </c>
      <c r="AP121" s="125">
        <f>IF($A121="","",COUNTIF('Names Schedule'!$60:$60,$B121))</f>
        <v>0</v>
      </c>
      <c r="AQ121" s="125">
        <f>IF($A121="","",COUNTIF('Names Schedule'!$62:$62,$B121))</f>
        <v>0</v>
      </c>
      <c r="AR121" s="125">
        <f>IF($A121="","",COUNTIF('Names Schedule'!$63:$63,$B121))</f>
        <v>0</v>
      </c>
      <c r="AS121" s="125">
        <f>IF($A121="","",COUNTIF('Names Schedule'!$64:$64,$B121))</f>
        <v>0</v>
      </c>
      <c r="AT121" s="125">
        <f>IF($A121="","",COUNTIF('Names Schedule'!$66:$66,$B121))</f>
        <v>0</v>
      </c>
      <c r="AU121" s="125">
        <f>IF($A121="","",COUNTIF('Names Schedule'!$67:$67,$B121))</f>
        <v>0</v>
      </c>
      <c r="AV121" s="124">
        <f>IF($A121="","",COUNTIF('Names Schedule'!$72:$72,$B121))</f>
        <v>0</v>
      </c>
      <c r="AW121" s="125">
        <f>IF($A121="","",COUNTIF('Names Schedule'!$73:$73,$B121))</f>
        <v>0</v>
      </c>
      <c r="AX121" s="125">
        <f>IF($A121="","",COUNTIF('Names Schedule'!$75:$75,$B121))</f>
        <v>0</v>
      </c>
      <c r="AY121" s="125">
        <f>IF($A121="","",COUNTIF('Names Schedule'!$76:$76,$B121))</f>
        <v>0</v>
      </c>
      <c r="AZ121" s="125">
        <f>IF($A121="","",COUNTIF('Names Schedule'!$77:$77,$B121))</f>
        <v>0</v>
      </c>
      <c r="BA121" s="125">
        <f>IF($A121="","",COUNTIF('Names Schedule'!$79:$79,$B121))</f>
        <v>0</v>
      </c>
      <c r="BB121" s="125">
        <f>IF($A121="","",COUNTIF('Names Schedule'!$80:$80,$B121))</f>
        <v>0</v>
      </c>
      <c r="BC121" s="115" t="str">
        <f t="shared" si="12"/>
        <v/>
      </c>
      <c r="BD121" s="115" t="str">
        <f t="shared" si="13"/>
        <v/>
      </c>
      <c r="BE121" s="119" t="str">
        <f t="shared" si="20"/>
        <v/>
      </c>
      <c r="BF121" s="126">
        <f>IF($A121="","",COUNTIF('Names Schedule'!C$7:C$117,$B121))</f>
        <v>0</v>
      </c>
      <c r="BG121" s="126">
        <f>IF($A121="","",COUNTIF('Names Schedule'!D$7:D$117,$B121))</f>
        <v>0</v>
      </c>
      <c r="BH121" s="126">
        <f>IF($A121="","",COUNTIF('Names Schedule'!E$7:E$117,$B121))</f>
        <v>0</v>
      </c>
      <c r="BI121" s="126">
        <f>IF($A121="","",COUNTIF('Names Schedule'!F$7:F$117,$B121))</f>
        <v>0</v>
      </c>
      <c r="BJ121" s="126">
        <f>IF($A121="","",COUNTIF('Names Schedule'!G$7:G$117,$B121))</f>
        <v>0</v>
      </c>
      <c r="BK121" s="126">
        <f>IF($A121="","",COUNTIF('Names Schedule'!H$7:H$117,$B121))</f>
        <v>0</v>
      </c>
      <c r="BL121" s="133" t="e">
        <f t="shared" si="21"/>
        <v>#N/A</v>
      </c>
    </row>
    <row r="122" spans="1:64" ht="12" customHeight="1">
      <c r="A122" s="115" t="str">
        <f>Matches!A121</f>
        <v/>
      </c>
      <c r="B122" s="115" t="str">
        <f>IF(A122="","",CONCATENATE(VLOOKUP(Matches!B121,'Group Check'!$B:$D,2,FALSE)," v ",VLOOKUP(Matches!D121,'Group Check'!$B:$D,2,FALSE)," in Group ",VLOOKUP(Matches!B121,'Group Check'!$B:$E,4,FALSE)))</f>
        <v/>
      </c>
      <c r="C122" s="115" t="str">
        <f t="shared" si="16"/>
        <v/>
      </c>
      <c r="D122" s="118" t="str">
        <f t="shared" si="17"/>
        <v/>
      </c>
      <c r="E122" s="119" t="str">
        <f t="shared" si="18"/>
        <v/>
      </c>
      <c r="F122" s="116" t="str">
        <f t="shared" si="19"/>
        <v/>
      </c>
      <c r="G122" s="126" t="str">
        <f>IF($A122="","",SUM(COUNTIF('Names Schedule'!$C$7:$H$7,$B122),COUNTIF('Names Schedule'!$C$8:$H$8,$B122),COUNTIF('Names Schedule'!$C$10:$H$10,$B122),COUNTIF('Names Schedule'!$C$11:$H$11,$B122),COUNTIF('Names Schedule'!$C$12:$H$12,$B122),COUNTIF('Names Schedule'!$C$14:$H$14,$B122),COUNTIF('Names Schedule'!$C$15:$H$15,$B122)))</f>
        <v/>
      </c>
      <c r="H122" s="126" t="str">
        <f>IF($A122="","",SUM(COUNTIF('Names Schedule'!$C$20:$H$20,$B122),COUNTIF('Names Schedule'!$C$21:$H$21,$B122),COUNTIF('Names Schedule'!$C$23:$H$23,$B122),COUNTIF('Names Schedule'!$C$24:$H$24,$B122),COUNTIF('Names Schedule'!$C$25:$H$25,$B122),COUNTIF('Names Schedule'!$C$27:$H$27,$B122),COUNTIF('Names Schedule'!$C$28:$H$28,$B122)))</f>
        <v/>
      </c>
      <c r="I122" s="126" t="str">
        <f>IF($A122="","",SUM(COUNTIF('Names Schedule'!$C$33:$H$33,$B122),COUNTIF('Names Schedule'!$C$34:$H$34,$B122),COUNTIF('Names Schedule'!$C$36:$H$36,$B122),COUNTIF('Names Schedule'!$C$37:$H$37,$B122),COUNTIF('Names Schedule'!$C$38:$H$38,$B122),COUNTIF('Names Schedule'!$C$40:$H$40,$B122),COUNTIF('Names Schedule'!$C$41:$H$41,$B122)))</f>
        <v/>
      </c>
      <c r="J122" s="126" t="str">
        <f>IF($A122="","",SUM(COUNTIF('Names Schedule'!$C$46:$H$46,$B122),COUNTIF('Names Schedule'!$C$47:$H$47,$B122),COUNTIF('Names Schedule'!$C$49:$H$49,$B122),COUNTIF('Names Schedule'!$C$50:$H$50,$B122),COUNTIF('Names Schedule'!$C$51:$H$51,$B122),COUNTIF('Names Schedule'!$C$53:$H$53,$B122),COUNTIF('Names Schedule'!$C$54:$H$54,$B122)))</f>
        <v/>
      </c>
      <c r="K122" s="126" t="str">
        <f>IF($A122="","",SUM(COUNTIF('Names Schedule'!$C$59:$H$59,$B122),COUNTIF('Names Schedule'!$C$60:$H$60,$B122),COUNTIF('Names Schedule'!$C$62:$H$62,$B122),COUNTIF('Names Schedule'!$C$63:$H$63,$B122),COUNTIF('Names Schedule'!$C$64:$H$64,$B122),COUNTIF('Names Schedule'!$C$66:$H$66,$B122),COUNTIF('Names Schedule'!$C$67:$H$67,$B122)))</f>
        <v/>
      </c>
      <c r="L122" s="126" t="str">
        <f>IF($A122="","",SUM(COUNTIF('Names Schedule'!$C$72:$H$72,$B122),COUNTIF('Names Schedule'!$C$73:$H$73,$B122),COUNTIF('Names Schedule'!$C$75:$H$75,$B122),COUNTIF('Names Schedule'!$C$76:$H$76,$B122),COUNTIF('Names Schedule'!$C$77:$H$77,$B122),COUNTIF('Names Schedule'!$C$79:$H$79,$B122),COUNTIF('Names Schedule'!$C$80:$H$80,$B122)))</f>
        <v/>
      </c>
      <c r="M122" s="124" t="str">
        <f>IF($A122="","",COUNTIF('Names Schedule'!$7:$7,$B122))</f>
        <v/>
      </c>
      <c r="N122" s="125" t="str">
        <f>IF($A122="","",COUNTIF('Names Schedule'!$8:$8,$B122))</f>
        <v/>
      </c>
      <c r="O122" s="125" t="str">
        <f>IF($A122="","",COUNTIF('Names Schedule'!$10:$10,$B122))</f>
        <v/>
      </c>
      <c r="P122" s="125" t="str">
        <f>IF($A122="","",COUNTIF('Names Schedule'!$11:$11,$B122))</f>
        <v/>
      </c>
      <c r="Q122" s="125" t="str">
        <f>IF($A122="","",COUNTIF('Names Schedule'!$12:$12,$B122))</f>
        <v/>
      </c>
      <c r="R122" s="125" t="str">
        <f>IF($A122="","",COUNTIF('Names Schedule'!$14:$14,$B122))</f>
        <v/>
      </c>
      <c r="S122" s="125" t="str">
        <f>IF($A122="","",COUNTIF('Names Schedule'!$15:$15,$B122))</f>
        <v/>
      </c>
      <c r="T122" s="124" t="str">
        <f>IF($A122="","",COUNTIF('Names Schedule'!$20:$20,$B122))</f>
        <v/>
      </c>
      <c r="U122" s="125" t="str">
        <f>IF($A122="","",COUNTIF('Names Schedule'!$21:$21,$B122))</f>
        <v/>
      </c>
      <c r="V122" s="125" t="str">
        <f>IF($A122="","",COUNTIF('Names Schedule'!$23:$23,$B122))</f>
        <v/>
      </c>
      <c r="W122" s="125" t="str">
        <f>IF($A122="","",COUNTIF('Names Schedule'!$24:$24,$B122))</f>
        <v/>
      </c>
      <c r="X122" s="125" t="str">
        <f>IF($A122="","",COUNTIF('Names Schedule'!$25:$25,$B122))</f>
        <v/>
      </c>
      <c r="Y122" s="125" t="str">
        <f>IF($A122="","",COUNTIF('Names Schedule'!$27:$27,$B122))</f>
        <v/>
      </c>
      <c r="Z122" s="125" t="str">
        <f>IF($A122="","",COUNTIF('Names Schedule'!$28:$28,$B122))</f>
        <v/>
      </c>
      <c r="AA122" s="124" t="str">
        <f>IF($A122="","",COUNTIF('Names Schedule'!$33:$33,$B122))</f>
        <v/>
      </c>
      <c r="AB122" s="125" t="str">
        <f>IF($A122="","",COUNTIF('Names Schedule'!$34:$34,$B122))</f>
        <v/>
      </c>
      <c r="AC122" s="125" t="str">
        <f>IF($A122="","",COUNTIF('Names Schedule'!$36:$36,$B122))</f>
        <v/>
      </c>
      <c r="AD122" s="125" t="str">
        <f>IF($A122="","",COUNTIF('Names Schedule'!$37:$37,$B122))</f>
        <v/>
      </c>
      <c r="AE122" s="125" t="str">
        <f>IF($A122="","",COUNTIF('Names Schedule'!$38:$38,$B122))</f>
        <v/>
      </c>
      <c r="AF122" s="125" t="str">
        <f>IF($A122="","",COUNTIF('Names Schedule'!$40:$40,$B122))</f>
        <v/>
      </c>
      <c r="AG122" s="125" t="str">
        <f>IF($A122="","",COUNTIF('Names Schedule'!$41:$41,$B122))</f>
        <v/>
      </c>
      <c r="AH122" s="124" t="str">
        <f>IF($A122="","",COUNTIF('Names Schedule'!$46:$46,$B122))</f>
        <v/>
      </c>
      <c r="AI122" s="125" t="str">
        <f>IF($A122="","",COUNTIF('Names Schedule'!$47:$47,$B122))</f>
        <v/>
      </c>
      <c r="AJ122" s="125" t="str">
        <f>IF($A122="","",COUNTIF('Names Schedule'!$49:$49,$B122))</f>
        <v/>
      </c>
      <c r="AK122" s="125" t="str">
        <f>IF($A122="","",COUNTIF('Names Schedule'!$50:$50,$B122))</f>
        <v/>
      </c>
      <c r="AL122" s="125" t="str">
        <f>IF($A122="","",COUNTIF('Names Schedule'!$51:$51,$B122))</f>
        <v/>
      </c>
      <c r="AM122" s="125" t="str">
        <f>IF($A122="","",COUNTIF('Names Schedule'!$53:$53,$B122))</f>
        <v/>
      </c>
      <c r="AN122" s="125" t="str">
        <f>IF($A122="","",COUNTIF('Names Schedule'!$54:$54,$B122))</f>
        <v/>
      </c>
      <c r="AO122" s="124" t="str">
        <f>IF($A122="","",COUNTIF('Names Schedule'!$59:$59,$B122))</f>
        <v/>
      </c>
      <c r="AP122" s="125" t="str">
        <f>IF($A122="","",COUNTIF('Names Schedule'!$60:$60,$B122))</f>
        <v/>
      </c>
      <c r="AQ122" s="125" t="str">
        <f>IF($A122="","",COUNTIF('Names Schedule'!$62:$62,$B122))</f>
        <v/>
      </c>
      <c r="AR122" s="125" t="str">
        <f>IF($A122="","",COUNTIF('Names Schedule'!$63:$63,$B122))</f>
        <v/>
      </c>
      <c r="AS122" s="125" t="str">
        <f>IF($A122="","",COUNTIF('Names Schedule'!$64:$64,$B122))</f>
        <v/>
      </c>
      <c r="AT122" s="125" t="str">
        <f>IF($A122="","",COUNTIF('Names Schedule'!$66:$66,$B122))</f>
        <v/>
      </c>
      <c r="AU122" s="125" t="str">
        <f>IF($A122="","",COUNTIF('Names Schedule'!$67:$67,$B122))</f>
        <v/>
      </c>
      <c r="AV122" s="124" t="str">
        <f>IF($A122="","",COUNTIF('Names Schedule'!$72:$72,$B122))</f>
        <v/>
      </c>
      <c r="AW122" s="125" t="str">
        <f>IF($A122="","",COUNTIF('Names Schedule'!$73:$73,$B122))</f>
        <v/>
      </c>
      <c r="AX122" s="125" t="str">
        <f>IF($A122="","",COUNTIF('Names Schedule'!$75:$75,$B122))</f>
        <v/>
      </c>
      <c r="AY122" s="125" t="str">
        <f>IF($A122="","",COUNTIF('Names Schedule'!$76:$76,$B122))</f>
        <v/>
      </c>
      <c r="AZ122" s="125" t="str">
        <f>IF($A122="","",COUNTIF('Names Schedule'!$77:$77,$B122))</f>
        <v/>
      </c>
      <c r="BA122" s="125" t="str">
        <f>IF($A122="","",COUNTIF('Names Schedule'!$79:$79,$B122))</f>
        <v/>
      </c>
      <c r="BB122" s="125" t="str">
        <f>IF($A122="","",COUNTIF('Names Schedule'!$80:$80,$B122))</f>
        <v/>
      </c>
      <c r="BC122" s="115" t="str">
        <f t="shared" si="12"/>
        <v/>
      </c>
      <c r="BD122" s="115" t="str">
        <f t="shared" si="13"/>
        <v/>
      </c>
      <c r="BE122" s="119" t="str">
        <f t="shared" si="20"/>
        <v/>
      </c>
      <c r="BF122" s="126" t="str">
        <f>IF($A122="","",COUNTIF('Names Schedule'!C$7:C$117,$B122))</f>
        <v/>
      </c>
      <c r="BG122" s="126" t="str">
        <f>IF($A122="","",COUNTIF('Names Schedule'!D$7:D$117,$B122))</f>
        <v/>
      </c>
      <c r="BH122" s="126" t="str">
        <f>IF($A122="","",COUNTIF('Names Schedule'!E$7:E$117,$B122))</f>
        <v/>
      </c>
      <c r="BI122" s="126" t="str">
        <f>IF($A122="","",COUNTIF('Names Schedule'!F$7:F$117,$B122))</f>
        <v/>
      </c>
      <c r="BJ122" s="126" t="str">
        <f>IF($A122="","",COUNTIF('Names Schedule'!G$7:G$117,$B122))</f>
        <v/>
      </c>
      <c r="BK122" s="126" t="str">
        <f>IF($A122="","",COUNTIF('Names Schedule'!H$7:H$117,$B122))</f>
        <v/>
      </c>
      <c r="BL122" s="133" t="str">
        <f t="shared" si="21"/>
        <v/>
      </c>
    </row>
    <row r="123" spans="1:64" ht="12" customHeight="1">
      <c r="A123" s="115">
        <f>Matches!A122</f>
        <v>0</v>
      </c>
      <c r="B123" s="115" t="e">
        <f>IF(A123="","",CONCATENATE(VLOOKUP(Matches!B122,'Group Check'!$B:$D,2,FALSE)," v ",VLOOKUP(Matches!D122,'Group Check'!$B:$D,2,FALSE)," in Group ",VLOOKUP(Matches!B122,'Group Check'!$B:$E,4,FALSE)))</f>
        <v>#N/A</v>
      </c>
      <c r="C123" s="115" t="str">
        <f t="shared" si="16"/>
        <v/>
      </c>
      <c r="D123" s="118" t="str">
        <f t="shared" si="17"/>
        <v/>
      </c>
      <c r="E123" s="119" t="str">
        <f t="shared" si="18"/>
        <v/>
      </c>
      <c r="F123" s="116" t="str">
        <f t="shared" si="19"/>
        <v/>
      </c>
      <c r="G123" s="126">
        <f>IF($A123="","",SUM(COUNTIF('Names Schedule'!$C$7:$H$7,$B123),COUNTIF('Names Schedule'!$C$8:$H$8,$B123),COUNTIF('Names Schedule'!$C$10:$H$10,$B123),COUNTIF('Names Schedule'!$C$11:$H$11,$B123),COUNTIF('Names Schedule'!$C$12:$H$12,$B123),COUNTIF('Names Schedule'!$C$14:$H$14,$B123),COUNTIF('Names Schedule'!$C$15:$H$15,$B123)))</f>
        <v>0</v>
      </c>
      <c r="H123" s="126">
        <f>IF($A123="","",SUM(COUNTIF('Names Schedule'!$C$20:$H$20,$B123),COUNTIF('Names Schedule'!$C$21:$H$21,$B123),COUNTIF('Names Schedule'!$C$23:$H$23,$B123),COUNTIF('Names Schedule'!$C$24:$H$24,$B123),COUNTIF('Names Schedule'!$C$25:$H$25,$B123),COUNTIF('Names Schedule'!$C$27:$H$27,$B123),COUNTIF('Names Schedule'!$C$28:$H$28,$B123)))</f>
        <v>0</v>
      </c>
      <c r="I123" s="126">
        <f>IF($A123="","",SUM(COUNTIF('Names Schedule'!$C$33:$H$33,$B123),COUNTIF('Names Schedule'!$C$34:$H$34,$B123),COUNTIF('Names Schedule'!$C$36:$H$36,$B123),COUNTIF('Names Schedule'!$C$37:$H$37,$B123),COUNTIF('Names Schedule'!$C$38:$H$38,$B123),COUNTIF('Names Schedule'!$C$40:$H$40,$B123),COUNTIF('Names Schedule'!$C$41:$H$41,$B123)))</f>
        <v>0</v>
      </c>
      <c r="J123" s="126">
        <f>IF($A123="","",SUM(COUNTIF('Names Schedule'!$C$46:$H$46,$B123),COUNTIF('Names Schedule'!$C$47:$H$47,$B123),COUNTIF('Names Schedule'!$C$49:$H$49,$B123),COUNTIF('Names Schedule'!$C$50:$H$50,$B123),COUNTIF('Names Schedule'!$C$51:$H$51,$B123),COUNTIF('Names Schedule'!$C$53:$H$53,$B123),COUNTIF('Names Schedule'!$C$54:$H$54,$B123)))</f>
        <v>0</v>
      </c>
      <c r="K123" s="126">
        <f>IF($A123="","",SUM(COUNTIF('Names Schedule'!$C$59:$H$59,$B123),COUNTIF('Names Schedule'!$C$60:$H$60,$B123),COUNTIF('Names Schedule'!$C$62:$H$62,$B123),COUNTIF('Names Schedule'!$C$63:$H$63,$B123),COUNTIF('Names Schedule'!$C$64:$H$64,$B123),COUNTIF('Names Schedule'!$C$66:$H$66,$B123),COUNTIF('Names Schedule'!$C$67:$H$67,$B123)))</f>
        <v>0</v>
      </c>
      <c r="L123" s="126">
        <f>IF($A123="","",SUM(COUNTIF('Names Schedule'!$C$72:$H$72,$B123),COUNTIF('Names Schedule'!$C$73:$H$73,$B123),COUNTIF('Names Schedule'!$C$75:$H$75,$B123),COUNTIF('Names Schedule'!$C$76:$H$76,$B123),COUNTIF('Names Schedule'!$C$77:$H$77,$B123),COUNTIF('Names Schedule'!$C$79:$H$79,$B123),COUNTIF('Names Schedule'!$C$80:$H$80,$B123)))</f>
        <v>0</v>
      </c>
      <c r="M123" s="124">
        <f>IF($A123="","",COUNTIF('Names Schedule'!$7:$7,$B123))</f>
        <v>0</v>
      </c>
      <c r="N123" s="125">
        <f>IF($A123="","",COUNTIF('Names Schedule'!$8:$8,$B123))</f>
        <v>0</v>
      </c>
      <c r="O123" s="125">
        <f>IF($A123="","",COUNTIF('Names Schedule'!$10:$10,$B123))</f>
        <v>0</v>
      </c>
      <c r="P123" s="125">
        <f>IF($A123="","",COUNTIF('Names Schedule'!$11:$11,$B123))</f>
        <v>0</v>
      </c>
      <c r="Q123" s="125">
        <f>IF($A123="","",COUNTIF('Names Schedule'!$12:$12,$B123))</f>
        <v>0</v>
      </c>
      <c r="R123" s="125">
        <f>IF($A123="","",COUNTIF('Names Schedule'!$14:$14,$B123))</f>
        <v>0</v>
      </c>
      <c r="S123" s="125">
        <f>IF($A123="","",COUNTIF('Names Schedule'!$15:$15,$B123))</f>
        <v>0</v>
      </c>
      <c r="T123" s="124">
        <f>IF($A123="","",COUNTIF('Names Schedule'!$20:$20,$B123))</f>
        <v>0</v>
      </c>
      <c r="U123" s="125">
        <f>IF($A123="","",COUNTIF('Names Schedule'!$21:$21,$B123))</f>
        <v>0</v>
      </c>
      <c r="V123" s="125">
        <f>IF($A123="","",COUNTIF('Names Schedule'!$23:$23,$B123))</f>
        <v>0</v>
      </c>
      <c r="W123" s="125">
        <f>IF($A123="","",COUNTIF('Names Schedule'!$24:$24,$B123))</f>
        <v>0</v>
      </c>
      <c r="X123" s="125">
        <f>IF($A123="","",COUNTIF('Names Schedule'!$25:$25,$B123))</f>
        <v>0</v>
      </c>
      <c r="Y123" s="125">
        <f>IF($A123="","",COUNTIF('Names Schedule'!$27:$27,$B123))</f>
        <v>0</v>
      </c>
      <c r="Z123" s="125">
        <f>IF($A123="","",COUNTIF('Names Schedule'!$28:$28,$B123))</f>
        <v>0</v>
      </c>
      <c r="AA123" s="124">
        <f>IF($A123="","",COUNTIF('Names Schedule'!$33:$33,$B123))</f>
        <v>0</v>
      </c>
      <c r="AB123" s="125">
        <f>IF($A123="","",COUNTIF('Names Schedule'!$34:$34,$B123))</f>
        <v>0</v>
      </c>
      <c r="AC123" s="125">
        <f>IF($A123="","",COUNTIF('Names Schedule'!$36:$36,$B123))</f>
        <v>0</v>
      </c>
      <c r="AD123" s="125">
        <f>IF($A123="","",COUNTIF('Names Schedule'!$37:$37,$B123))</f>
        <v>0</v>
      </c>
      <c r="AE123" s="125">
        <f>IF($A123="","",COUNTIF('Names Schedule'!$38:$38,$B123))</f>
        <v>0</v>
      </c>
      <c r="AF123" s="125">
        <f>IF($A123="","",COUNTIF('Names Schedule'!$40:$40,$B123))</f>
        <v>0</v>
      </c>
      <c r="AG123" s="125">
        <f>IF($A123="","",COUNTIF('Names Schedule'!$41:$41,$B123))</f>
        <v>0</v>
      </c>
      <c r="AH123" s="124">
        <f>IF($A123="","",COUNTIF('Names Schedule'!$46:$46,$B123))</f>
        <v>0</v>
      </c>
      <c r="AI123" s="125">
        <f>IF($A123="","",COUNTIF('Names Schedule'!$47:$47,$B123))</f>
        <v>0</v>
      </c>
      <c r="AJ123" s="125">
        <f>IF($A123="","",COUNTIF('Names Schedule'!$49:$49,$B123))</f>
        <v>0</v>
      </c>
      <c r="AK123" s="125">
        <f>IF($A123="","",COUNTIF('Names Schedule'!$50:$50,$B123))</f>
        <v>0</v>
      </c>
      <c r="AL123" s="125">
        <f>IF($A123="","",COUNTIF('Names Schedule'!$51:$51,$B123))</f>
        <v>0</v>
      </c>
      <c r="AM123" s="125">
        <f>IF($A123="","",COUNTIF('Names Schedule'!$53:$53,$B123))</f>
        <v>0</v>
      </c>
      <c r="AN123" s="125">
        <f>IF($A123="","",COUNTIF('Names Schedule'!$54:$54,$B123))</f>
        <v>0</v>
      </c>
      <c r="AO123" s="124">
        <f>IF($A123="","",COUNTIF('Names Schedule'!$59:$59,$B123))</f>
        <v>0</v>
      </c>
      <c r="AP123" s="125">
        <f>IF($A123="","",COUNTIF('Names Schedule'!$60:$60,$B123))</f>
        <v>0</v>
      </c>
      <c r="AQ123" s="125">
        <f>IF($A123="","",COUNTIF('Names Schedule'!$62:$62,$B123))</f>
        <v>0</v>
      </c>
      <c r="AR123" s="125">
        <f>IF($A123="","",COUNTIF('Names Schedule'!$63:$63,$B123))</f>
        <v>0</v>
      </c>
      <c r="AS123" s="125">
        <f>IF($A123="","",COUNTIF('Names Schedule'!$64:$64,$B123))</f>
        <v>0</v>
      </c>
      <c r="AT123" s="125">
        <f>IF($A123="","",COUNTIF('Names Schedule'!$66:$66,$B123))</f>
        <v>0</v>
      </c>
      <c r="AU123" s="125">
        <f>IF($A123="","",COUNTIF('Names Schedule'!$67:$67,$B123))</f>
        <v>0</v>
      </c>
      <c r="AV123" s="124">
        <f>IF($A123="","",COUNTIF('Names Schedule'!$72:$72,$B123))</f>
        <v>0</v>
      </c>
      <c r="AW123" s="125">
        <f>IF($A123="","",COUNTIF('Names Schedule'!$73:$73,$B123))</f>
        <v>0</v>
      </c>
      <c r="AX123" s="125">
        <f>IF($A123="","",COUNTIF('Names Schedule'!$75:$75,$B123))</f>
        <v>0</v>
      </c>
      <c r="AY123" s="125">
        <f>IF($A123="","",COUNTIF('Names Schedule'!$76:$76,$B123))</f>
        <v>0</v>
      </c>
      <c r="AZ123" s="125">
        <f>IF($A123="","",COUNTIF('Names Schedule'!$77:$77,$B123))</f>
        <v>0</v>
      </c>
      <c r="BA123" s="125">
        <f>IF($A123="","",COUNTIF('Names Schedule'!$79:$79,$B123))</f>
        <v>0</v>
      </c>
      <c r="BB123" s="125">
        <f>IF($A123="","",COUNTIF('Names Schedule'!$80:$80,$B123))</f>
        <v>0</v>
      </c>
      <c r="BC123" s="115" t="str">
        <f t="shared" si="12"/>
        <v/>
      </c>
      <c r="BD123" s="115" t="str">
        <f t="shared" si="13"/>
        <v/>
      </c>
      <c r="BE123" s="119" t="str">
        <f t="shared" si="20"/>
        <v/>
      </c>
      <c r="BF123" s="126">
        <f>IF($A123="","",COUNTIF('Names Schedule'!C$7:C$117,$B123))</f>
        <v>0</v>
      </c>
      <c r="BG123" s="126">
        <f>IF($A123="","",COUNTIF('Names Schedule'!D$7:D$117,$B123))</f>
        <v>0</v>
      </c>
      <c r="BH123" s="126">
        <f>IF($A123="","",COUNTIF('Names Schedule'!E$7:E$117,$B123))</f>
        <v>0</v>
      </c>
      <c r="BI123" s="126">
        <f>IF($A123="","",COUNTIF('Names Schedule'!F$7:F$117,$B123))</f>
        <v>0</v>
      </c>
      <c r="BJ123" s="126">
        <f>IF($A123="","",COUNTIF('Names Schedule'!G$7:G$117,$B123))</f>
        <v>0</v>
      </c>
      <c r="BK123" s="126">
        <f>IF($A123="","",COUNTIF('Names Schedule'!H$7:H$117,$B123))</f>
        <v>0</v>
      </c>
      <c r="BL123" s="133" t="e">
        <f t="shared" si="21"/>
        <v>#N/A</v>
      </c>
    </row>
    <row r="124" spans="1:64" ht="12" customHeight="1">
      <c r="A124" s="115" t="str">
        <f>Matches!A123</f>
        <v/>
      </c>
      <c r="B124" s="115" t="str">
        <f>IF(A124="","",CONCATENATE(VLOOKUP(Matches!B123,'Group Check'!$B:$D,2,FALSE)," v ",VLOOKUP(Matches!D123,'Group Check'!$B:$D,2,FALSE)," in Group ",VLOOKUP(Matches!B123,'Group Check'!$B:$E,4,FALSE)))</f>
        <v/>
      </c>
      <c r="C124" s="115" t="str">
        <f t="shared" si="16"/>
        <v/>
      </c>
      <c r="D124" s="118" t="str">
        <f t="shared" si="17"/>
        <v/>
      </c>
      <c r="E124" s="119" t="str">
        <f t="shared" si="18"/>
        <v/>
      </c>
      <c r="F124" s="116" t="str">
        <f t="shared" si="19"/>
        <v/>
      </c>
      <c r="G124" s="126" t="str">
        <f>IF($A124="","",SUM(COUNTIF('Names Schedule'!$C$7:$H$7,$B124),COUNTIF('Names Schedule'!$C$8:$H$8,$B124),COUNTIF('Names Schedule'!$C$10:$H$10,$B124),COUNTIF('Names Schedule'!$C$11:$H$11,$B124),COUNTIF('Names Schedule'!$C$12:$H$12,$B124),COUNTIF('Names Schedule'!$C$14:$H$14,$B124),COUNTIF('Names Schedule'!$C$15:$H$15,$B124)))</f>
        <v/>
      </c>
      <c r="H124" s="126" t="str">
        <f>IF($A124="","",SUM(COUNTIF('Names Schedule'!$C$20:$H$20,$B124),COUNTIF('Names Schedule'!$C$21:$H$21,$B124),COUNTIF('Names Schedule'!$C$23:$H$23,$B124),COUNTIF('Names Schedule'!$C$24:$H$24,$B124),COUNTIF('Names Schedule'!$C$25:$H$25,$B124),COUNTIF('Names Schedule'!$C$27:$H$27,$B124),COUNTIF('Names Schedule'!$C$28:$H$28,$B124)))</f>
        <v/>
      </c>
      <c r="I124" s="126" t="str">
        <f>IF($A124="","",SUM(COUNTIF('Names Schedule'!$C$33:$H$33,$B124),COUNTIF('Names Schedule'!$C$34:$H$34,$B124),COUNTIF('Names Schedule'!$C$36:$H$36,$B124),COUNTIF('Names Schedule'!$C$37:$H$37,$B124),COUNTIF('Names Schedule'!$C$38:$H$38,$B124),COUNTIF('Names Schedule'!$C$40:$H$40,$B124),COUNTIF('Names Schedule'!$C$41:$H$41,$B124)))</f>
        <v/>
      </c>
      <c r="J124" s="126" t="str">
        <f>IF($A124="","",SUM(COUNTIF('Names Schedule'!$C$46:$H$46,$B124),COUNTIF('Names Schedule'!$C$47:$H$47,$B124),COUNTIF('Names Schedule'!$C$49:$H$49,$B124),COUNTIF('Names Schedule'!$C$50:$H$50,$B124),COUNTIF('Names Schedule'!$C$51:$H$51,$B124),COUNTIF('Names Schedule'!$C$53:$H$53,$B124),COUNTIF('Names Schedule'!$C$54:$H$54,$B124)))</f>
        <v/>
      </c>
      <c r="K124" s="126" t="str">
        <f>IF($A124="","",SUM(COUNTIF('Names Schedule'!$C$59:$H$59,$B124),COUNTIF('Names Schedule'!$C$60:$H$60,$B124),COUNTIF('Names Schedule'!$C$62:$H$62,$B124),COUNTIF('Names Schedule'!$C$63:$H$63,$B124),COUNTIF('Names Schedule'!$C$64:$H$64,$B124),COUNTIF('Names Schedule'!$C$66:$H$66,$B124),COUNTIF('Names Schedule'!$C$67:$H$67,$B124)))</f>
        <v/>
      </c>
      <c r="L124" s="126" t="str">
        <f>IF($A124="","",SUM(COUNTIF('Names Schedule'!$C$72:$H$72,$B124),COUNTIF('Names Schedule'!$C$73:$H$73,$B124),COUNTIF('Names Schedule'!$C$75:$H$75,$B124),COUNTIF('Names Schedule'!$C$76:$H$76,$B124),COUNTIF('Names Schedule'!$C$77:$H$77,$B124),COUNTIF('Names Schedule'!$C$79:$H$79,$B124),COUNTIF('Names Schedule'!$C$80:$H$80,$B124)))</f>
        <v/>
      </c>
      <c r="M124" s="124" t="str">
        <f>IF($A124="","",COUNTIF('Names Schedule'!$7:$7,$B124))</f>
        <v/>
      </c>
      <c r="N124" s="125" t="str">
        <f>IF($A124="","",COUNTIF('Names Schedule'!$8:$8,$B124))</f>
        <v/>
      </c>
      <c r="O124" s="125" t="str">
        <f>IF($A124="","",COUNTIF('Names Schedule'!$10:$10,$B124))</f>
        <v/>
      </c>
      <c r="P124" s="125" t="str">
        <f>IF($A124="","",COUNTIF('Names Schedule'!$11:$11,$B124))</f>
        <v/>
      </c>
      <c r="Q124" s="125" t="str">
        <f>IF($A124="","",COUNTIF('Names Schedule'!$12:$12,$B124))</f>
        <v/>
      </c>
      <c r="R124" s="125" t="str">
        <f>IF($A124="","",COUNTIF('Names Schedule'!$14:$14,$B124))</f>
        <v/>
      </c>
      <c r="S124" s="125" t="str">
        <f>IF($A124="","",COUNTIF('Names Schedule'!$15:$15,$B124))</f>
        <v/>
      </c>
      <c r="T124" s="124" t="str">
        <f>IF($A124="","",COUNTIF('Names Schedule'!$20:$20,$B124))</f>
        <v/>
      </c>
      <c r="U124" s="125" t="str">
        <f>IF($A124="","",COUNTIF('Names Schedule'!$21:$21,$B124))</f>
        <v/>
      </c>
      <c r="V124" s="125" t="str">
        <f>IF($A124="","",COUNTIF('Names Schedule'!$23:$23,$B124))</f>
        <v/>
      </c>
      <c r="W124" s="125" t="str">
        <f>IF($A124="","",COUNTIF('Names Schedule'!$24:$24,$B124))</f>
        <v/>
      </c>
      <c r="X124" s="125" t="str">
        <f>IF($A124="","",COUNTIF('Names Schedule'!$25:$25,$B124))</f>
        <v/>
      </c>
      <c r="Y124" s="125" t="str">
        <f>IF($A124="","",COUNTIF('Names Schedule'!$27:$27,$B124))</f>
        <v/>
      </c>
      <c r="Z124" s="125" t="str">
        <f>IF($A124="","",COUNTIF('Names Schedule'!$28:$28,$B124))</f>
        <v/>
      </c>
      <c r="AA124" s="124" t="str">
        <f>IF($A124="","",COUNTIF('Names Schedule'!$33:$33,$B124))</f>
        <v/>
      </c>
      <c r="AB124" s="125" t="str">
        <f>IF($A124="","",COUNTIF('Names Schedule'!$34:$34,$B124))</f>
        <v/>
      </c>
      <c r="AC124" s="125" t="str">
        <f>IF($A124="","",COUNTIF('Names Schedule'!$36:$36,$B124))</f>
        <v/>
      </c>
      <c r="AD124" s="125" t="str">
        <f>IF($A124="","",COUNTIF('Names Schedule'!$37:$37,$B124))</f>
        <v/>
      </c>
      <c r="AE124" s="125" t="str">
        <f>IF($A124="","",COUNTIF('Names Schedule'!$38:$38,$B124))</f>
        <v/>
      </c>
      <c r="AF124" s="125" t="str">
        <f>IF($A124="","",COUNTIF('Names Schedule'!$40:$40,$B124))</f>
        <v/>
      </c>
      <c r="AG124" s="125" t="str">
        <f>IF($A124="","",COUNTIF('Names Schedule'!$41:$41,$B124))</f>
        <v/>
      </c>
      <c r="AH124" s="124" t="str">
        <f>IF($A124="","",COUNTIF('Names Schedule'!$46:$46,$B124))</f>
        <v/>
      </c>
      <c r="AI124" s="125" t="str">
        <f>IF($A124="","",COUNTIF('Names Schedule'!$47:$47,$B124))</f>
        <v/>
      </c>
      <c r="AJ124" s="125" t="str">
        <f>IF($A124="","",COUNTIF('Names Schedule'!$49:$49,$B124))</f>
        <v/>
      </c>
      <c r="AK124" s="125" t="str">
        <f>IF($A124="","",COUNTIF('Names Schedule'!$50:$50,$B124))</f>
        <v/>
      </c>
      <c r="AL124" s="125" t="str">
        <f>IF($A124="","",COUNTIF('Names Schedule'!$51:$51,$B124))</f>
        <v/>
      </c>
      <c r="AM124" s="125" t="str">
        <f>IF($A124="","",COUNTIF('Names Schedule'!$53:$53,$B124))</f>
        <v/>
      </c>
      <c r="AN124" s="125" t="str">
        <f>IF($A124="","",COUNTIF('Names Schedule'!$54:$54,$B124))</f>
        <v/>
      </c>
      <c r="AO124" s="124" t="str">
        <f>IF($A124="","",COUNTIF('Names Schedule'!$59:$59,$B124))</f>
        <v/>
      </c>
      <c r="AP124" s="125" t="str">
        <f>IF($A124="","",COUNTIF('Names Schedule'!$60:$60,$B124))</f>
        <v/>
      </c>
      <c r="AQ124" s="125" t="str">
        <f>IF($A124="","",COUNTIF('Names Schedule'!$62:$62,$B124))</f>
        <v/>
      </c>
      <c r="AR124" s="125" t="str">
        <f>IF($A124="","",COUNTIF('Names Schedule'!$63:$63,$B124))</f>
        <v/>
      </c>
      <c r="AS124" s="125" t="str">
        <f>IF($A124="","",COUNTIF('Names Schedule'!$64:$64,$B124))</f>
        <v/>
      </c>
      <c r="AT124" s="125" t="str">
        <f>IF($A124="","",COUNTIF('Names Schedule'!$66:$66,$B124))</f>
        <v/>
      </c>
      <c r="AU124" s="125" t="str">
        <f>IF($A124="","",COUNTIF('Names Schedule'!$67:$67,$B124))</f>
        <v/>
      </c>
      <c r="AV124" s="124" t="str">
        <f>IF($A124="","",COUNTIF('Names Schedule'!$72:$72,$B124))</f>
        <v/>
      </c>
      <c r="AW124" s="125" t="str">
        <f>IF($A124="","",COUNTIF('Names Schedule'!$73:$73,$B124))</f>
        <v/>
      </c>
      <c r="AX124" s="125" t="str">
        <f>IF($A124="","",COUNTIF('Names Schedule'!$75:$75,$B124))</f>
        <v/>
      </c>
      <c r="AY124" s="125" t="str">
        <f>IF($A124="","",COUNTIF('Names Schedule'!$76:$76,$B124))</f>
        <v/>
      </c>
      <c r="AZ124" s="125" t="str">
        <f>IF($A124="","",COUNTIF('Names Schedule'!$77:$77,$B124))</f>
        <v/>
      </c>
      <c r="BA124" s="125" t="str">
        <f>IF($A124="","",COUNTIF('Names Schedule'!$79:$79,$B124))</f>
        <v/>
      </c>
      <c r="BB124" s="125" t="str">
        <f>IF($A124="","",COUNTIF('Names Schedule'!$80:$80,$B124))</f>
        <v/>
      </c>
      <c r="BC124" s="115" t="str">
        <f t="shared" si="12"/>
        <v/>
      </c>
      <c r="BD124" s="115" t="str">
        <f t="shared" si="13"/>
        <v/>
      </c>
      <c r="BE124" s="119" t="str">
        <f t="shared" si="20"/>
        <v/>
      </c>
      <c r="BF124" s="126" t="str">
        <f>IF($A124="","",COUNTIF('Names Schedule'!C$7:C$117,$B124))</f>
        <v/>
      </c>
      <c r="BG124" s="126" t="str">
        <f>IF($A124="","",COUNTIF('Names Schedule'!D$7:D$117,$B124))</f>
        <v/>
      </c>
      <c r="BH124" s="126" t="str">
        <f>IF($A124="","",COUNTIF('Names Schedule'!E$7:E$117,$B124))</f>
        <v/>
      </c>
      <c r="BI124" s="126" t="str">
        <f>IF($A124="","",COUNTIF('Names Schedule'!F$7:F$117,$B124))</f>
        <v/>
      </c>
      <c r="BJ124" s="126" t="str">
        <f>IF($A124="","",COUNTIF('Names Schedule'!G$7:G$117,$B124))</f>
        <v/>
      </c>
      <c r="BK124" s="126" t="str">
        <f>IF($A124="","",COUNTIF('Names Schedule'!H$7:H$117,$B124))</f>
        <v/>
      </c>
      <c r="BL124" s="133" t="str">
        <f t="shared" si="21"/>
        <v/>
      </c>
    </row>
    <row r="125" spans="1:64" ht="12" customHeight="1">
      <c r="A125" s="115" t="str">
        <f>Matches!A124</f>
        <v>GROUP WS 2 / 1</v>
      </c>
      <c r="B125" s="115" t="str">
        <f>IF(A125="","",CONCATENATE(VLOOKUP(Matches!B124,'Group Check'!$B:$D,2,FALSE)," v ",VLOOKUP(Matches!D124,'Group Check'!$B:$D,2,FALSE)," in Group ",VLOOKUP(Matches!B124,'Group Check'!$B:$E,4,FALSE)))</f>
        <v>Ha Yat Ting (Gloria) (Hong Kong China ) v Keiko Kurohara (Japan ) in Group WS 2</v>
      </c>
      <c r="C125" s="115" t="str">
        <f t="shared" si="16"/>
        <v/>
      </c>
      <c r="D125" s="118" t="str">
        <f t="shared" si="17"/>
        <v>Tuesday 23rd April 2024</v>
      </c>
      <c r="E125" s="119" t="str">
        <f t="shared" si="18"/>
        <v>Session 3 - 12.00pm- 1:45pm</v>
      </c>
      <c r="F125" s="116">
        <f t="shared" si="19"/>
        <v>3</v>
      </c>
      <c r="G125" s="126">
        <f>IF($A125="","",SUM(COUNTIF('Names Schedule'!$C$7:$H$7,$B125),COUNTIF('Names Schedule'!$C$8:$H$8,$B125),COUNTIF('Names Schedule'!$C$10:$H$10,$B125),COUNTIF('Names Schedule'!$C$11:$H$11,$B125),COUNTIF('Names Schedule'!$C$12:$H$12,$B125),COUNTIF('Names Schedule'!$C$14:$H$14,$B125),COUNTIF('Names Schedule'!$C$15:$H$15,$B125)))</f>
        <v>0</v>
      </c>
      <c r="H125" s="126">
        <f>IF($A125="","",SUM(COUNTIF('Names Schedule'!$C$20:$H$20,$B125),COUNTIF('Names Schedule'!$C$21:$H$21,$B125),COUNTIF('Names Schedule'!$C$23:$H$23,$B125),COUNTIF('Names Schedule'!$C$24:$H$24,$B125),COUNTIF('Names Schedule'!$C$25:$H$25,$B125),COUNTIF('Names Schedule'!$C$27:$H$27,$B125),COUNTIF('Names Schedule'!$C$28:$H$28,$B125)))</f>
        <v>0</v>
      </c>
      <c r="I125" s="126">
        <f>IF($A125="","",SUM(COUNTIF('Names Schedule'!$C$33:$H$33,$B125),COUNTIF('Names Schedule'!$C$34:$H$34,$B125),COUNTIF('Names Schedule'!$C$36:$H$36,$B125),COUNTIF('Names Schedule'!$C$37:$H$37,$B125),COUNTIF('Names Schedule'!$C$38:$H$38,$B125),COUNTIF('Names Schedule'!$C$40:$H$40,$B125),COUNTIF('Names Schedule'!$C$41:$H$41,$B125)))</f>
        <v>1</v>
      </c>
      <c r="J125" s="126">
        <f>IF($A125="","",SUM(COUNTIF('Names Schedule'!$C$46:$H$46,$B125),COUNTIF('Names Schedule'!$C$47:$H$47,$B125),COUNTIF('Names Schedule'!$C$49:$H$49,$B125),COUNTIF('Names Schedule'!$C$50:$H$50,$B125),COUNTIF('Names Schedule'!$C$51:$H$51,$B125),COUNTIF('Names Schedule'!$C$53:$H$53,$B125),COUNTIF('Names Schedule'!$C$54:$H$54,$B125)))</f>
        <v>0</v>
      </c>
      <c r="K125" s="126">
        <f>IF($A125="","",SUM(COUNTIF('Names Schedule'!$C$59:$H$59,$B125),COUNTIF('Names Schedule'!$C$60:$H$60,$B125),COUNTIF('Names Schedule'!$C$62:$H$62,$B125),COUNTIF('Names Schedule'!$C$63:$H$63,$B125),COUNTIF('Names Schedule'!$C$64:$H$64,$B125),COUNTIF('Names Schedule'!$C$66:$H$66,$B125),COUNTIF('Names Schedule'!$C$67:$H$67,$B125)))</f>
        <v>0</v>
      </c>
      <c r="L125" s="126">
        <f>IF($A125="","",SUM(COUNTIF('Names Schedule'!$C$72:$H$72,$B125),COUNTIF('Names Schedule'!$C$73:$H$73,$B125),COUNTIF('Names Schedule'!$C$75:$H$75,$B125),COUNTIF('Names Schedule'!$C$76:$H$76,$B125),COUNTIF('Names Schedule'!$C$77:$H$77,$B125),COUNTIF('Names Schedule'!$C$79:$H$79,$B125),COUNTIF('Names Schedule'!$C$80:$H$80,$B125)))</f>
        <v>0</v>
      </c>
      <c r="M125" s="124">
        <f>IF($A125="","",COUNTIF('Names Schedule'!$7:$7,$B125))</f>
        <v>0</v>
      </c>
      <c r="N125" s="125">
        <f>IF($A125="","",COUNTIF('Names Schedule'!$8:$8,$B125))</f>
        <v>0</v>
      </c>
      <c r="O125" s="125">
        <f>IF($A125="","",COUNTIF('Names Schedule'!$10:$10,$B125))</f>
        <v>0</v>
      </c>
      <c r="P125" s="125">
        <f>IF($A125="","",COUNTIF('Names Schedule'!$11:$11,$B125))</f>
        <v>0</v>
      </c>
      <c r="Q125" s="125">
        <f>IF($A125="","",COUNTIF('Names Schedule'!$12:$12,$B125))</f>
        <v>0</v>
      </c>
      <c r="R125" s="125">
        <f>IF($A125="","",COUNTIF('Names Schedule'!$14:$14,$B125))</f>
        <v>0</v>
      </c>
      <c r="S125" s="125">
        <f>IF($A125="","",COUNTIF('Names Schedule'!$15:$15,$B125))</f>
        <v>0</v>
      </c>
      <c r="T125" s="124">
        <f>IF($A125="","",COUNTIF('Names Schedule'!$20:$20,$B125))</f>
        <v>0</v>
      </c>
      <c r="U125" s="125">
        <f>IF($A125="","",COUNTIF('Names Schedule'!$21:$21,$B125))</f>
        <v>0</v>
      </c>
      <c r="V125" s="125">
        <f>IF($A125="","",COUNTIF('Names Schedule'!$23:$23,$B125))</f>
        <v>0</v>
      </c>
      <c r="W125" s="125">
        <f>IF($A125="","",COUNTIF('Names Schedule'!$24:$24,$B125))</f>
        <v>0</v>
      </c>
      <c r="X125" s="125">
        <f>IF($A125="","",COUNTIF('Names Schedule'!$25:$25,$B125))</f>
        <v>0</v>
      </c>
      <c r="Y125" s="125">
        <f>IF($A125="","",COUNTIF('Names Schedule'!$27:$27,$B125))</f>
        <v>0</v>
      </c>
      <c r="Z125" s="125">
        <f>IF($A125="","",COUNTIF('Names Schedule'!$28:$28,$B125))</f>
        <v>0</v>
      </c>
      <c r="AA125" s="124">
        <f>IF($A125="","",COUNTIF('Names Schedule'!$33:$33,$B125))</f>
        <v>0</v>
      </c>
      <c r="AB125" s="125">
        <f>IF($A125="","",COUNTIF('Names Schedule'!$34:$34,$B125))</f>
        <v>0</v>
      </c>
      <c r="AC125" s="125">
        <f>IF($A125="","",COUNTIF('Names Schedule'!$36:$36,$B125))</f>
        <v>1</v>
      </c>
      <c r="AD125" s="125">
        <f>IF($A125="","",COUNTIF('Names Schedule'!$37:$37,$B125))</f>
        <v>0</v>
      </c>
      <c r="AE125" s="125">
        <f>IF($A125="","",COUNTIF('Names Schedule'!$38:$38,$B125))</f>
        <v>0</v>
      </c>
      <c r="AF125" s="125">
        <f>IF($A125="","",COUNTIF('Names Schedule'!$40:$40,$B125))</f>
        <v>0</v>
      </c>
      <c r="AG125" s="125">
        <f>IF($A125="","",COUNTIF('Names Schedule'!$41:$41,$B125))</f>
        <v>0</v>
      </c>
      <c r="AH125" s="124">
        <f>IF($A125="","",COUNTIF('Names Schedule'!$46:$46,$B125))</f>
        <v>0</v>
      </c>
      <c r="AI125" s="125">
        <f>IF($A125="","",COUNTIF('Names Schedule'!$47:$47,$B125))</f>
        <v>0</v>
      </c>
      <c r="AJ125" s="125">
        <f>IF($A125="","",COUNTIF('Names Schedule'!$49:$49,$B125))</f>
        <v>0</v>
      </c>
      <c r="AK125" s="125">
        <f>IF($A125="","",COUNTIF('Names Schedule'!$50:$50,$B125))</f>
        <v>0</v>
      </c>
      <c r="AL125" s="125">
        <f>IF($A125="","",COUNTIF('Names Schedule'!$51:$51,$B125))</f>
        <v>0</v>
      </c>
      <c r="AM125" s="125">
        <f>IF($A125="","",COUNTIF('Names Schedule'!$53:$53,$B125))</f>
        <v>0</v>
      </c>
      <c r="AN125" s="125">
        <f>IF($A125="","",COUNTIF('Names Schedule'!$54:$54,$B125))</f>
        <v>0</v>
      </c>
      <c r="AO125" s="124">
        <f>IF($A125="","",COUNTIF('Names Schedule'!$59:$59,$B125))</f>
        <v>0</v>
      </c>
      <c r="AP125" s="125">
        <f>IF($A125="","",COUNTIF('Names Schedule'!$60:$60,$B125))</f>
        <v>0</v>
      </c>
      <c r="AQ125" s="125">
        <f>IF($A125="","",COUNTIF('Names Schedule'!$62:$62,$B125))</f>
        <v>0</v>
      </c>
      <c r="AR125" s="125">
        <f>IF($A125="","",COUNTIF('Names Schedule'!$63:$63,$B125))</f>
        <v>0</v>
      </c>
      <c r="AS125" s="125">
        <f>IF($A125="","",COUNTIF('Names Schedule'!$64:$64,$B125))</f>
        <v>0</v>
      </c>
      <c r="AT125" s="125">
        <f>IF($A125="","",COUNTIF('Names Schedule'!$66:$66,$B125))</f>
        <v>0</v>
      </c>
      <c r="AU125" s="125">
        <f>IF($A125="","",COUNTIF('Names Schedule'!$67:$67,$B125))</f>
        <v>0</v>
      </c>
      <c r="AV125" s="124">
        <f>IF($A125="","",COUNTIF('Names Schedule'!$72:$72,$B125))</f>
        <v>0</v>
      </c>
      <c r="AW125" s="125">
        <f>IF($A125="","",COUNTIF('Names Schedule'!$73:$73,$B125))</f>
        <v>0</v>
      </c>
      <c r="AX125" s="125">
        <f>IF($A125="","",COUNTIF('Names Schedule'!$75:$75,$B125))</f>
        <v>0</v>
      </c>
      <c r="AY125" s="125">
        <f>IF($A125="","",COUNTIF('Names Schedule'!$76:$76,$B125))</f>
        <v>0</v>
      </c>
      <c r="AZ125" s="125">
        <f>IF($A125="","",COUNTIF('Names Schedule'!$77:$77,$B125))</f>
        <v>0</v>
      </c>
      <c r="BA125" s="125">
        <f>IF($A125="","",COUNTIF('Names Schedule'!$79:$79,$B125))</f>
        <v>0</v>
      </c>
      <c r="BB125" s="125">
        <f>IF($A125="","",COUNTIF('Names Schedule'!$80:$80,$B125))</f>
        <v>0</v>
      </c>
      <c r="BC125" s="115">
        <f t="shared" si="12"/>
        <v>17</v>
      </c>
      <c r="BD125" s="115">
        <f t="shared" si="13"/>
        <v>3</v>
      </c>
      <c r="BE125" s="119" t="str">
        <f t="shared" si="20"/>
        <v>Session 3 - 12.00pm- 1:45pm</v>
      </c>
      <c r="BF125" s="126">
        <f>IF($A125="","",COUNTIF('Names Schedule'!C$7:C$117,$B125))</f>
        <v>0</v>
      </c>
      <c r="BG125" s="126">
        <f>IF($A125="","",COUNTIF('Names Schedule'!D$7:D$117,$B125))</f>
        <v>0</v>
      </c>
      <c r="BH125" s="126">
        <f>IF($A125="","",COUNTIF('Names Schedule'!E$7:E$117,$B125))</f>
        <v>1</v>
      </c>
      <c r="BI125" s="126">
        <f>IF($A125="","",COUNTIF('Names Schedule'!F$7:F$117,$B125))</f>
        <v>0</v>
      </c>
      <c r="BJ125" s="126">
        <f>IF($A125="","",COUNTIF('Names Schedule'!G$7:G$117,$B125))</f>
        <v>0</v>
      </c>
      <c r="BK125" s="126">
        <f>IF($A125="","",COUNTIF('Names Schedule'!H$7:H$117,$B125))</f>
        <v>0</v>
      </c>
      <c r="BL125" s="133">
        <f t="shared" si="21"/>
        <v>3</v>
      </c>
    </row>
    <row r="126" spans="1:64" ht="12" customHeight="1">
      <c r="A126" s="115" t="str">
        <f>Matches!A125</f>
        <v>GROUP WS 2 / 2</v>
      </c>
      <c r="B126" s="115" t="str">
        <f>IF(A126="","",CONCATENATE(VLOOKUP(Matches!B125,'Group Check'!$B:$D,2,FALSE)," v ",VLOOKUP(Matches!D125,'Group Check'!$B:$D,2,FALSE)," in Group ",VLOOKUP(Matches!B125,'Group Check'!$B:$E,4,FALSE)))</f>
        <v>Lindsey Greechan (Jersey) v Ha Yat Ting (Gloria) (Hong Kong China ) in Group WS 2</v>
      </c>
      <c r="C126" s="115" t="str">
        <f t="shared" si="16"/>
        <v/>
      </c>
      <c r="D126" s="118" t="str">
        <f t="shared" si="17"/>
        <v>Thursday 25th April 2024</v>
      </c>
      <c r="E126" s="119" t="str">
        <f t="shared" si="18"/>
        <v>Session 4 - 1:45pm- 3.15pm</v>
      </c>
      <c r="F126" s="116">
        <f t="shared" si="19"/>
        <v>4</v>
      </c>
      <c r="G126" s="126">
        <f>IF($A126="","",SUM(COUNTIF('Names Schedule'!$C$7:$H$7,$B126),COUNTIF('Names Schedule'!$C$8:$H$8,$B126),COUNTIF('Names Schedule'!$C$10:$H$10,$B126),COUNTIF('Names Schedule'!$C$11:$H$11,$B126),COUNTIF('Names Schedule'!$C$12:$H$12,$B126),COUNTIF('Names Schedule'!$C$14:$H$14,$B126),COUNTIF('Names Schedule'!$C$15:$H$15,$B126)))</f>
        <v>0</v>
      </c>
      <c r="H126" s="126">
        <f>IF($A126="","",SUM(COUNTIF('Names Schedule'!$C$20:$H$20,$B126),COUNTIF('Names Schedule'!$C$21:$H$21,$B126),COUNTIF('Names Schedule'!$C$23:$H$23,$B126),COUNTIF('Names Schedule'!$C$24:$H$24,$B126),COUNTIF('Names Schedule'!$C$25:$H$25,$B126),COUNTIF('Names Schedule'!$C$27:$H$27,$B126),COUNTIF('Names Schedule'!$C$28:$H$28,$B126)))</f>
        <v>0</v>
      </c>
      <c r="I126" s="126">
        <f>IF($A126="","",SUM(COUNTIF('Names Schedule'!$C$33:$H$33,$B126),COUNTIF('Names Schedule'!$C$34:$H$34,$B126),COUNTIF('Names Schedule'!$C$36:$H$36,$B126),COUNTIF('Names Schedule'!$C$37:$H$37,$B126),COUNTIF('Names Schedule'!$C$38:$H$38,$B126),COUNTIF('Names Schedule'!$C$40:$H$40,$B126),COUNTIF('Names Schedule'!$C$41:$H$41,$B126)))</f>
        <v>0</v>
      </c>
      <c r="J126" s="126">
        <f>IF($A126="","",SUM(COUNTIF('Names Schedule'!$C$46:$H$46,$B126),COUNTIF('Names Schedule'!$C$47:$H$47,$B126),COUNTIF('Names Schedule'!$C$49:$H$49,$B126),COUNTIF('Names Schedule'!$C$50:$H$50,$B126),COUNTIF('Names Schedule'!$C$51:$H$51,$B126),COUNTIF('Names Schedule'!$C$53:$H$53,$B126),COUNTIF('Names Schedule'!$C$54:$H$54,$B126)))</f>
        <v>0</v>
      </c>
      <c r="K126" s="126">
        <f>IF($A126="","",SUM(COUNTIF('Names Schedule'!$C$59:$H$59,$B126),COUNTIF('Names Schedule'!$C$60:$H$60,$B126),COUNTIF('Names Schedule'!$C$62:$H$62,$B126),COUNTIF('Names Schedule'!$C$63:$H$63,$B126),COUNTIF('Names Schedule'!$C$64:$H$64,$B126),COUNTIF('Names Schedule'!$C$66:$H$66,$B126),COUNTIF('Names Schedule'!$C$67:$H$67,$B126)))</f>
        <v>1</v>
      </c>
      <c r="L126" s="126">
        <f>IF($A126="","",SUM(COUNTIF('Names Schedule'!$C$72:$H$72,$B126),COUNTIF('Names Schedule'!$C$73:$H$73,$B126),COUNTIF('Names Schedule'!$C$75:$H$75,$B126),COUNTIF('Names Schedule'!$C$76:$H$76,$B126),COUNTIF('Names Schedule'!$C$77:$H$77,$B126),COUNTIF('Names Schedule'!$C$79:$H$79,$B126),COUNTIF('Names Schedule'!$C$80:$H$80,$B126)))</f>
        <v>0</v>
      </c>
      <c r="M126" s="124">
        <f>IF($A126="","",COUNTIF('Names Schedule'!$7:$7,$B126))</f>
        <v>0</v>
      </c>
      <c r="N126" s="125">
        <f>IF($A126="","",COUNTIF('Names Schedule'!$8:$8,$B126))</f>
        <v>0</v>
      </c>
      <c r="O126" s="125">
        <f>IF($A126="","",COUNTIF('Names Schedule'!$10:$10,$B126))</f>
        <v>0</v>
      </c>
      <c r="P126" s="125">
        <f>IF($A126="","",COUNTIF('Names Schedule'!$11:$11,$B126))</f>
        <v>0</v>
      </c>
      <c r="Q126" s="125">
        <f>IF($A126="","",COUNTIF('Names Schedule'!$12:$12,$B126))</f>
        <v>0</v>
      </c>
      <c r="R126" s="125">
        <f>IF($A126="","",COUNTIF('Names Schedule'!$14:$14,$B126))</f>
        <v>0</v>
      </c>
      <c r="S126" s="125">
        <f>IF($A126="","",COUNTIF('Names Schedule'!$15:$15,$B126))</f>
        <v>0</v>
      </c>
      <c r="T126" s="124">
        <f>IF($A126="","",COUNTIF('Names Schedule'!$20:$20,$B126))</f>
        <v>0</v>
      </c>
      <c r="U126" s="125">
        <f>IF($A126="","",COUNTIF('Names Schedule'!$21:$21,$B126))</f>
        <v>0</v>
      </c>
      <c r="V126" s="125">
        <f>IF($A126="","",COUNTIF('Names Schedule'!$23:$23,$B126))</f>
        <v>0</v>
      </c>
      <c r="W126" s="125">
        <f>IF($A126="","",COUNTIF('Names Schedule'!$24:$24,$B126))</f>
        <v>0</v>
      </c>
      <c r="X126" s="125">
        <f>IF($A126="","",COUNTIF('Names Schedule'!$25:$25,$B126))</f>
        <v>0</v>
      </c>
      <c r="Y126" s="125">
        <f>IF($A126="","",COUNTIF('Names Schedule'!$27:$27,$B126))</f>
        <v>0</v>
      </c>
      <c r="Z126" s="125">
        <f>IF($A126="","",COUNTIF('Names Schedule'!$28:$28,$B126))</f>
        <v>0</v>
      </c>
      <c r="AA126" s="124">
        <f>IF($A126="","",COUNTIF('Names Schedule'!$33:$33,$B126))</f>
        <v>0</v>
      </c>
      <c r="AB126" s="125">
        <f>IF($A126="","",COUNTIF('Names Schedule'!$34:$34,$B126))</f>
        <v>0</v>
      </c>
      <c r="AC126" s="125">
        <f>IF($A126="","",COUNTIF('Names Schedule'!$36:$36,$B126))</f>
        <v>0</v>
      </c>
      <c r="AD126" s="125">
        <f>IF($A126="","",COUNTIF('Names Schedule'!$37:$37,$B126))</f>
        <v>0</v>
      </c>
      <c r="AE126" s="125">
        <f>IF($A126="","",COUNTIF('Names Schedule'!$38:$38,$B126))</f>
        <v>0</v>
      </c>
      <c r="AF126" s="125">
        <f>IF($A126="","",COUNTIF('Names Schedule'!$40:$40,$B126))</f>
        <v>0</v>
      </c>
      <c r="AG126" s="125">
        <f>IF($A126="","",COUNTIF('Names Schedule'!$41:$41,$B126))</f>
        <v>0</v>
      </c>
      <c r="AH126" s="124">
        <f>IF($A126="","",COUNTIF('Names Schedule'!$46:$46,$B126))</f>
        <v>0</v>
      </c>
      <c r="AI126" s="125">
        <f>IF($A126="","",COUNTIF('Names Schedule'!$47:$47,$B126))</f>
        <v>0</v>
      </c>
      <c r="AJ126" s="125">
        <f>IF($A126="","",COUNTIF('Names Schedule'!$49:$49,$B126))</f>
        <v>0</v>
      </c>
      <c r="AK126" s="125">
        <f>IF($A126="","",COUNTIF('Names Schedule'!$50:$50,$B126))</f>
        <v>0</v>
      </c>
      <c r="AL126" s="125">
        <f>IF($A126="","",COUNTIF('Names Schedule'!$51:$51,$B126))</f>
        <v>0</v>
      </c>
      <c r="AM126" s="125">
        <f>IF($A126="","",COUNTIF('Names Schedule'!$53:$53,$B126))</f>
        <v>0</v>
      </c>
      <c r="AN126" s="125">
        <f>IF($A126="","",COUNTIF('Names Schedule'!$54:$54,$B126))</f>
        <v>0</v>
      </c>
      <c r="AO126" s="124">
        <f>IF($A126="","",COUNTIF('Names Schedule'!$59:$59,$B126))</f>
        <v>0</v>
      </c>
      <c r="AP126" s="125">
        <f>IF($A126="","",COUNTIF('Names Schedule'!$60:$60,$B126))</f>
        <v>0</v>
      </c>
      <c r="AQ126" s="125">
        <f>IF($A126="","",COUNTIF('Names Schedule'!$62:$62,$B126))</f>
        <v>0</v>
      </c>
      <c r="AR126" s="125">
        <f>IF($A126="","",COUNTIF('Names Schedule'!$63:$63,$B126))</f>
        <v>1</v>
      </c>
      <c r="AS126" s="125">
        <f>IF($A126="","",COUNTIF('Names Schedule'!$64:$64,$B126))</f>
        <v>0</v>
      </c>
      <c r="AT126" s="125">
        <f>IF($A126="","",COUNTIF('Names Schedule'!$66:$66,$B126))</f>
        <v>0</v>
      </c>
      <c r="AU126" s="125">
        <f>IF($A126="","",COUNTIF('Names Schedule'!$67:$67,$B126))</f>
        <v>0</v>
      </c>
      <c r="AV126" s="124">
        <f>IF($A126="","",COUNTIF('Names Schedule'!$72:$72,$B126))</f>
        <v>0</v>
      </c>
      <c r="AW126" s="125">
        <f>IF($A126="","",COUNTIF('Names Schedule'!$73:$73,$B126))</f>
        <v>0</v>
      </c>
      <c r="AX126" s="125">
        <f>IF($A126="","",COUNTIF('Names Schedule'!$75:$75,$B126))</f>
        <v>0</v>
      </c>
      <c r="AY126" s="125">
        <f>IF($A126="","",COUNTIF('Names Schedule'!$76:$76,$B126))</f>
        <v>0</v>
      </c>
      <c r="AZ126" s="125">
        <f>IF($A126="","",COUNTIF('Names Schedule'!$77:$77,$B126))</f>
        <v>0</v>
      </c>
      <c r="BA126" s="125">
        <f>IF($A126="","",COUNTIF('Names Schedule'!$79:$79,$B126))</f>
        <v>0</v>
      </c>
      <c r="BB126" s="125">
        <f>IF($A126="","",COUNTIF('Names Schedule'!$80:$80,$B126))</f>
        <v>0</v>
      </c>
      <c r="BC126" s="115">
        <f t="shared" si="12"/>
        <v>32</v>
      </c>
      <c r="BD126" s="115">
        <f t="shared" si="13"/>
        <v>4</v>
      </c>
      <c r="BE126" s="119" t="str">
        <f t="shared" si="20"/>
        <v>Session 4 - 1:45pm- 3.15pm</v>
      </c>
      <c r="BF126" s="126">
        <f>IF($A126="","",COUNTIF('Names Schedule'!C$7:C$117,$B126))</f>
        <v>0</v>
      </c>
      <c r="BG126" s="126">
        <f>IF($A126="","",COUNTIF('Names Schedule'!D$7:D$117,$B126))</f>
        <v>0</v>
      </c>
      <c r="BH126" s="126">
        <f>IF($A126="","",COUNTIF('Names Schedule'!E$7:E$117,$B126))</f>
        <v>0</v>
      </c>
      <c r="BI126" s="126">
        <f>IF($A126="","",COUNTIF('Names Schedule'!F$7:F$117,$B126))</f>
        <v>1</v>
      </c>
      <c r="BJ126" s="126">
        <f>IF($A126="","",COUNTIF('Names Schedule'!G$7:G$117,$B126))</f>
        <v>0</v>
      </c>
      <c r="BK126" s="126">
        <f>IF($A126="","",COUNTIF('Names Schedule'!H$7:H$117,$B126))</f>
        <v>0</v>
      </c>
      <c r="BL126" s="133">
        <f t="shared" si="21"/>
        <v>4</v>
      </c>
    </row>
    <row r="127" spans="1:64" ht="12" customHeight="1">
      <c r="A127" s="115" t="str">
        <f>Matches!A126</f>
        <v>GROUP WS 2 / 3</v>
      </c>
      <c r="B127" s="115" t="str">
        <f>IF(A127="","",CONCATENATE(VLOOKUP(Matches!B126,'Group Check'!$B:$D,2,FALSE)," v ",VLOOKUP(Matches!D126,'Group Check'!$B:$D,2,FALSE)," in Group ",VLOOKUP(Matches!B126,'Group Check'!$B:$E,4,FALSE)))</f>
        <v>Ha Yat Ting (Gloria) (Hong Kong China ) v Julie Forrest (Defending Champion) in Group WS 2</v>
      </c>
      <c r="C127" s="115" t="str">
        <f t="shared" si="16"/>
        <v/>
      </c>
      <c r="D127" s="118" t="str">
        <f t="shared" si="17"/>
        <v>Wednesday 24th April 2024</v>
      </c>
      <c r="E127" s="119" t="str">
        <f t="shared" si="18"/>
        <v>Session 6 - 4:45pm - 6.15pm</v>
      </c>
      <c r="F127" s="116">
        <f t="shared" si="19"/>
        <v>1</v>
      </c>
      <c r="G127" s="126">
        <f>IF($A127="","",SUM(COUNTIF('Names Schedule'!$C$7:$H$7,$B127),COUNTIF('Names Schedule'!$C$8:$H$8,$B127),COUNTIF('Names Schedule'!$C$10:$H$10,$B127),COUNTIF('Names Schedule'!$C$11:$H$11,$B127),COUNTIF('Names Schedule'!$C$12:$H$12,$B127),COUNTIF('Names Schedule'!$C$14:$H$14,$B127),COUNTIF('Names Schedule'!$C$15:$H$15,$B127)))</f>
        <v>0</v>
      </c>
      <c r="H127" s="126">
        <f>IF($A127="","",SUM(COUNTIF('Names Schedule'!$C$20:$H$20,$B127),COUNTIF('Names Schedule'!$C$21:$H$21,$B127),COUNTIF('Names Schedule'!$C$23:$H$23,$B127),COUNTIF('Names Schedule'!$C$24:$H$24,$B127),COUNTIF('Names Schedule'!$C$25:$H$25,$B127),COUNTIF('Names Schedule'!$C$27:$H$27,$B127),COUNTIF('Names Schedule'!$C$28:$H$28,$B127)))</f>
        <v>0</v>
      </c>
      <c r="I127" s="126">
        <f>IF($A127="","",SUM(COUNTIF('Names Schedule'!$C$33:$H$33,$B127),COUNTIF('Names Schedule'!$C$34:$H$34,$B127),COUNTIF('Names Schedule'!$C$36:$H$36,$B127),COUNTIF('Names Schedule'!$C$37:$H$37,$B127),COUNTIF('Names Schedule'!$C$38:$H$38,$B127),COUNTIF('Names Schedule'!$C$40:$H$40,$B127),COUNTIF('Names Schedule'!$C$41:$H$41,$B127)))</f>
        <v>0</v>
      </c>
      <c r="J127" s="126">
        <f>IF($A127="","",SUM(COUNTIF('Names Schedule'!$C$46:$H$46,$B127),COUNTIF('Names Schedule'!$C$47:$H$47,$B127),COUNTIF('Names Schedule'!$C$49:$H$49,$B127),COUNTIF('Names Schedule'!$C$50:$H$50,$B127),COUNTIF('Names Schedule'!$C$51:$H$51,$B127),COUNTIF('Names Schedule'!$C$53:$H$53,$B127),COUNTIF('Names Schedule'!$C$54:$H$54,$B127)))</f>
        <v>1</v>
      </c>
      <c r="K127" s="126">
        <f>IF($A127="","",SUM(COUNTIF('Names Schedule'!$C$59:$H$59,$B127),COUNTIF('Names Schedule'!$C$60:$H$60,$B127),COUNTIF('Names Schedule'!$C$62:$H$62,$B127),COUNTIF('Names Schedule'!$C$63:$H$63,$B127),COUNTIF('Names Schedule'!$C$64:$H$64,$B127),COUNTIF('Names Schedule'!$C$66:$H$66,$B127),COUNTIF('Names Schedule'!$C$67:$H$67,$B127)))</f>
        <v>0</v>
      </c>
      <c r="L127" s="126">
        <f>IF($A127="","",SUM(COUNTIF('Names Schedule'!$C$72:$H$72,$B127),COUNTIF('Names Schedule'!$C$73:$H$73,$B127),COUNTIF('Names Schedule'!$C$75:$H$75,$B127),COUNTIF('Names Schedule'!$C$76:$H$76,$B127),COUNTIF('Names Schedule'!$C$77:$H$77,$B127),COUNTIF('Names Schedule'!$C$79:$H$79,$B127),COUNTIF('Names Schedule'!$C$80:$H$80,$B127)))</f>
        <v>0</v>
      </c>
      <c r="M127" s="124">
        <f>IF($A127="","",COUNTIF('Names Schedule'!$7:$7,$B127))</f>
        <v>0</v>
      </c>
      <c r="N127" s="125">
        <f>IF($A127="","",COUNTIF('Names Schedule'!$8:$8,$B127))</f>
        <v>0</v>
      </c>
      <c r="O127" s="125">
        <f>IF($A127="","",COUNTIF('Names Schedule'!$10:$10,$B127))</f>
        <v>0</v>
      </c>
      <c r="P127" s="125">
        <f>IF($A127="","",COUNTIF('Names Schedule'!$11:$11,$B127))</f>
        <v>0</v>
      </c>
      <c r="Q127" s="125">
        <f>IF($A127="","",COUNTIF('Names Schedule'!$12:$12,$B127))</f>
        <v>0</v>
      </c>
      <c r="R127" s="125">
        <f>IF($A127="","",COUNTIF('Names Schedule'!$14:$14,$B127))</f>
        <v>0</v>
      </c>
      <c r="S127" s="125">
        <f>IF($A127="","",COUNTIF('Names Schedule'!$15:$15,$B127))</f>
        <v>0</v>
      </c>
      <c r="T127" s="124">
        <f>IF($A127="","",COUNTIF('Names Schedule'!$20:$20,$B127))</f>
        <v>0</v>
      </c>
      <c r="U127" s="125">
        <f>IF($A127="","",COUNTIF('Names Schedule'!$21:$21,$B127))</f>
        <v>0</v>
      </c>
      <c r="V127" s="125">
        <f>IF($A127="","",COUNTIF('Names Schedule'!$23:$23,$B127))</f>
        <v>0</v>
      </c>
      <c r="W127" s="125">
        <f>IF($A127="","",COUNTIF('Names Schedule'!$24:$24,$B127))</f>
        <v>0</v>
      </c>
      <c r="X127" s="125">
        <f>IF($A127="","",COUNTIF('Names Schedule'!$25:$25,$B127))</f>
        <v>0</v>
      </c>
      <c r="Y127" s="125">
        <f>IF($A127="","",COUNTIF('Names Schedule'!$27:$27,$B127))</f>
        <v>0</v>
      </c>
      <c r="Z127" s="125">
        <f>IF($A127="","",COUNTIF('Names Schedule'!$28:$28,$B127))</f>
        <v>0</v>
      </c>
      <c r="AA127" s="124">
        <f>IF($A127="","",COUNTIF('Names Schedule'!$33:$33,$B127))</f>
        <v>0</v>
      </c>
      <c r="AB127" s="125">
        <f>IF($A127="","",COUNTIF('Names Schedule'!$34:$34,$B127))</f>
        <v>0</v>
      </c>
      <c r="AC127" s="125">
        <f>IF($A127="","",COUNTIF('Names Schedule'!$36:$36,$B127))</f>
        <v>0</v>
      </c>
      <c r="AD127" s="125">
        <f>IF($A127="","",COUNTIF('Names Schedule'!$37:$37,$B127))</f>
        <v>0</v>
      </c>
      <c r="AE127" s="125">
        <f>IF($A127="","",COUNTIF('Names Schedule'!$38:$38,$B127))</f>
        <v>0</v>
      </c>
      <c r="AF127" s="125">
        <f>IF($A127="","",COUNTIF('Names Schedule'!$40:$40,$B127))</f>
        <v>0</v>
      </c>
      <c r="AG127" s="125">
        <f>IF($A127="","",COUNTIF('Names Schedule'!$41:$41,$B127))</f>
        <v>0</v>
      </c>
      <c r="AH127" s="124">
        <f>IF($A127="","",COUNTIF('Names Schedule'!$46:$46,$B127))</f>
        <v>0</v>
      </c>
      <c r="AI127" s="125">
        <f>IF($A127="","",COUNTIF('Names Schedule'!$47:$47,$B127))</f>
        <v>0</v>
      </c>
      <c r="AJ127" s="125">
        <f>IF($A127="","",COUNTIF('Names Schedule'!$49:$49,$B127))</f>
        <v>0</v>
      </c>
      <c r="AK127" s="125">
        <f>IF($A127="","",COUNTIF('Names Schedule'!$50:$50,$B127))</f>
        <v>0</v>
      </c>
      <c r="AL127" s="125">
        <f>IF($A127="","",COUNTIF('Names Schedule'!$51:$51,$B127))</f>
        <v>0</v>
      </c>
      <c r="AM127" s="125">
        <f>IF($A127="","",COUNTIF('Names Schedule'!$53:$53,$B127))</f>
        <v>1</v>
      </c>
      <c r="AN127" s="125">
        <f>IF($A127="","",COUNTIF('Names Schedule'!$54:$54,$B127))</f>
        <v>0</v>
      </c>
      <c r="AO127" s="124">
        <f>IF($A127="","",COUNTIF('Names Schedule'!$59:$59,$B127))</f>
        <v>0</v>
      </c>
      <c r="AP127" s="125">
        <f>IF($A127="","",COUNTIF('Names Schedule'!$60:$60,$B127))</f>
        <v>0</v>
      </c>
      <c r="AQ127" s="125">
        <f>IF($A127="","",COUNTIF('Names Schedule'!$62:$62,$B127))</f>
        <v>0</v>
      </c>
      <c r="AR127" s="125">
        <f>IF($A127="","",COUNTIF('Names Schedule'!$63:$63,$B127))</f>
        <v>0</v>
      </c>
      <c r="AS127" s="125">
        <f>IF($A127="","",COUNTIF('Names Schedule'!$64:$64,$B127))</f>
        <v>0</v>
      </c>
      <c r="AT127" s="125">
        <f>IF($A127="","",COUNTIF('Names Schedule'!$66:$66,$B127))</f>
        <v>0</v>
      </c>
      <c r="AU127" s="125">
        <f>IF($A127="","",COUNTIF('Names Schedule'!$67:$67,$B127))</f>
        <v>0</v>
      </c>
      <c r="AV127" s="124">
        <f>IF($A127="","",COUNTIF('Names Schedule'!$72:$72,$B127))</f>
        <v>0</v>
      </c>
      <c r="AW127" s="125">
        <f>IF($A127="","",COUNTIF('Names Schedule'!$73:$73,$B127))</f>
        <v>0</v>
      </c>
      <c r="AX127" s="125">
        <f>IF($A127="","",COUNTIF('Names Schedule'!$75:$75,$B127))</f>
        <v>0</v>
      </c>
      <c r="AY127" s="125">
        <f>IF($A127="","",COUNTIF('Names Schedule'!$76:$76,$B127))</f>
        <v>0</v>
      </c>
      <c r="AZ127" s="125">
        <f>IF($A127="","",COUNTIF('Names Schedule'!$77:$77,$B127))</f>
        <v>0</v>
      </c>
      <c r="BA127" s="125">
        <f>IF($A127="","",COUNTIF('Names Schedule'!$79:$79,$B127))</f>
        <v>0</v>
      </c>
      <c r="BB127" s="125">
        <f>IF($A127="","",COUNTIF('Names Schedule'!$80:$80,$B127))</f>
        <v>0</v>
      </c>
      <c r="BC127" s="115">
        <f t="shared" si="12"/>
        <v>27</v>
      </c>
      <c r="BD127" s="115">
        <f t="shared" si="13"/>
        <v>6</v>
      </c>
      <c r="BE127" s="119" t="str">
        <f t="shared" si="20"/>
        <v>Session 6 - 4:45pm - 6.15pm</v>
      </c>
      <c r="BF127" s="126">
        <f>IF($A127="","",COUNTIF('Names Schedule'!C$7:C$117,$B127))</f>
        <v>1</v>
      </c>
      <c r="BG127" s="126">
        <f>IF($A127="","",COUNTIF('Names Schedule'!D$7:D$117,$B127))</f>
        <v>0</v>
      </c>
      <c r="BH127" s="126">
        <f>IF($A127="","",COUNTIF('Names Schedule'!E$7:E$117,$B127))</f>
        <v>0</v>
      </c>
      <c r="BI127" s="126">
        <f>IF($A127="","",COUNTIF('Names Schedule'!F$7:F$117,$B127))</f>
        <v>0</v>
      </c>
      <c r="BJ127" s="126">
        <f>IF($A127="","",COUNTIF('Names Schedule'!G$7:G$117,$B127))</f>
        <v>0</v>
      </c>
      <c r="BK127" s="126">
        <f>IF($A127="","",COUNTIF('Names Schedule'!H$7:H$117,$B127))</f>
        <v>0</v>
      </c>
      <c r="BL127" s="133">
        <f t="shared" si="21"/>
        <v>1</v>
      </c>
    </row>
    <row r="128" spans="1:64" ht="12" customHeight="1">
      <c r="A128" s="115" t="str">
        <f>Matches!A127</f>
        <v>GROUP WS 2 / 4</v>
      </c>
      <c r="B128" s="115" t="str">
        <f>IF(A128="","",CONCATENATE(VLOOKUP(Matches!B127,'Group Check'!$B:$D,2,FALSE)," v ",VLOOKUP(Matches!D127,'Group Check'!$B:$D,2,FALSE)," in Group ",VLOOKUP(Matches!B127,'Group Check'!$B:$E,4,FALSE)))</f>
        <v>Ha Yat Ting (Gloria) (Hong Kong China ) v Mary Thompson (USA) in Group WS 2</v>
      </c>
      <c r="C128" s="115" t="str">
        <f t="shared" si="16"/>
        <v/>
      </c>
      <c r="D128" s="118" t="str">
        <f t="shared" si="17"/>
        <v>Sunday 21st April 2024</v>
      </c>
      <c r="E128" s="119" t="str">
        <f t="shared" si="18"/>
        <v>Session 6 - 4:45pm - 6.15pm</v>
      </c>
      <c r="F128" s="116">
        <f t="shared" si="19"/>
        <v>3</v>
      </c>
      <c r="G128" s="126">
        <f>IF($A128="","",SUM(COUNTIF('Names Schedule'!$C$7:$H$7,$B128),COUNTIF('Names Schedule'!$C$8:$H$8,$B128),COUNTIF('Names Schedule'!$C$10:$H$10,$B128),COUNTIF('Names Schedule'!$C$11:$H$11,$B128),COUNTIF('Names Schedule'!$C$12:$H$12,$B128),COUNTIF('Names Schedule'!$C$14:$H$14,$B128),COUNTIF('Names Schedule'!$C$15:$H$15,$B128)))</f>
        <v>1</v>
      </c>
      <c r="H128" s="126">
        <f>IF($A128="","",SUM(COUNTIF('Names Schedule'!$C$20:$H$20,$B128),COUNTIF('Names Schedule'!$C$21:$H$21,$B128),COUNTIF('Names Schedule'!$C$23:$H$23,$B128),COUNTIF('Names Schedule'!$C$24:$H$24,$B128),COUNTIF('Names Schedule'!$C$25:$H$25,$B128),COUNTIF('Names Schedule'!$C$27:$H$27,$B128),COUNTIF('Names Schedule'!$C$28:$H$28,$B128)))</f>
        <v>0</v>
      </c>
      <c r="I128" s="126">
        <f>IF($A128="","",SUM(COUNTIF('Names Schedule'!$C$33:$H$33,$B128),COUNTIF('Names Schedule'!$C$34:$H$34,$B128),COUNTIF('Names Schedule'!$C$36:$H$36,$B128),COUNTIF('Names Schedule'!$C$37:$H$37,$B128),COUNTIF('Names Schedule'!$C$38:$H$38,$B128),COUNTIF('Names Schedule'!$C$40:$H$40,$B128),COUNTIF('Names Schedule'!$C$41:$H$41,$B128)))</f>
        <v>0</v>
      </c>
      <c r="J128" s="126">
        <f>IF($A128="","",SUM(COUNTIF('Names Schedule'!$C$46:$H$46,$B128),COUNTIF('Names Schedule'!$C$47:$H$47,$B128),COUNTIF('Names Schedule'!$C$49:$H$49,$B128),COUNTIF('Names Schedule'!$C$50:$H$50,$B128),COUNTIF('Names Schedule'!$C$51:$H$51,$B128),COUNTIF('Names Schedule'!$C$53:$H$53,$B128),COUNTIF('Names Schedule'!$C$54:$H$54,$B128)))</f>
        <v>0</v>
      </c>
      <c r="K128" s="126">
        <f>IF($A128="","",SUM(COUNTIF('Names Schedule'!$C$59:$H$59,$B128),COUNTIF('Names Schedule'!$C$60:$H$60,$B128),COUNTIF('Names Schedule'!$C$62:$H$62,$B128),COUNTIF('Names Schedule'!$C$63:$H$63,$B128),COUNTIF('Names Schedule'!$C$64:$H$64,$B128),COUNTIF('Names Schedule'!$C$66:$H$66,$B128),COUNTIF('Names Schedule'!$C$67:$H$67,$B128)))</f>
        <v>0</v>
      </c>
      <c r="L128" s="126">
        <f>IF($A128="","",SUM(COUNTIF('Names Schedule'!$C$72:$H$72,$B128),COUNTIF('Names Schedule'!$C$73:$H$73,$B128),COUNTIF('Names Schedule'!$C$75:$H$75,$B128),COUNTIF('Names Schedule'!$C$76:$H$76,$B128),COUNTIF('Names Schedule'!$C$77:$H$77,$B128),COUNTIF('Names Schedule'!$C$79:$H$79,$B128),COUNTIF('Names Schedule'!$C$80:$H$80,$B128)))</f>
        <v>0</v>
      </c>
      <c r="M128" s="124">
        <f>IF($A128="","",COUNTIF('Names Schedule'!$7:$7,$B128))</f>
        <v>0</v>
      </c>
      <c r="N128" s="125">
        <f>IF($A128="","",COUNTIF('Names Schedule'!$8:$8,$B128))</f>
        <v>0</v>
      </c>
      <c r="O128" s="125">
        <f>IF($A128="","",COUNTIF('Names Schedule'!$10:$10,$B128))</f>
        <v>0</v>
      </c>
      <c r="P128" s="125">
        <f>IF($A128="","",COUNTIF('Names Schedule'!$11:$11,$B128))</f>
        <v>0</v>
      </c>
      <c r="Q128" s="125">
        <f>IF($A128="","",COUNTIF('Names Schedule'!$12:$12,$B128))</f>
        <v>0</v>
      </c>
      <c r="R128" s="125">
        <f>IF($A128="","",COUNTIF('Names Schedule'!$14:$14,$B128))</f>
        <v>1</v>
      </c>
      <c r="S128" s="125">
        <f>IF($A128="","",COUNTIF('Names Schedule'!$15:$15,$B128))</f>
        <v>0</v>
      </c>
      <c r="T128" s="124">
        <f>IF($A128="","",COUNTIF('Names Schedule'!$20:$20,$B128))</f>
        <v>0</v>
      </c>
      <c r="U128" s="125">
        <f>IF($A128="","",COUNTIF('Names Schedule'!$21:$21,$B128))</f>
        <v>0</v>
      </c>
      <c r="V128" s="125">
        <f>IF($A128="","",COUNTIF('Names Schedule'!$23:$23,$B128))</f>
        <v>0</v>
      </c>
      <c r="W128" s="125">
        <f>IF($A128="","",COUNTIF('Names Schedule'!$24:$24,$B128))</f>
        <v>0</v>
      </c>
      <c r="X128" s="125">
        <f>IF($A128="","",COUNTIF('Names Schedule'!$25:$25,$B128))</f>
        <v>0</v>
      </c>
      <c r="Y128" s="125">
        <f>IF($A128="","",COUNTIF('Names Schedule'!$27:$27,$B128))</f>
        <v>0</v>
      </c>
      <c r="Z128" s="125">
        <f>IF($A128="","",COUNTIF('Names Schedule'!$28:$28,$B128))</f>
        <v>0</v>
      </c>
      <c r="AA128" s="124">
        <f>IF($A128="","",COUNTIF('Names Schedule'!$33:$33,$B128))</f>
        <v>0</v>
      </c>
      <c r="AB128" s="125">
        <f>IF($A128="","",COUNTIF('Names Schedule'!$34:$34,$B128))</f>
        <v>0</v>
      </c>
      <c r="AC128" s="125">
        <f>IF($A128="","",COUNTIF('Names Schedule'!$36:$36,$B128))</f>
        <v>0</v>
      </c>
      <c r="AD128" s="125">
        <f>IF($A128="","",COUNTIF('Names Schedule'!$37:$37,$B128))</f>
        <v>0</v>
      </c>
      <c r="AE128" s="125">
        <f>IF($A128="","",COUNTIF('Names Schedule'!$38:$38,$B128))</f>
        <v>0</v>
      </c>
      <c r="AF128" s="125">
        <f>IF($A128="","",COUNTIF('Names Schedule'!$40:$40,$B128))</f>
        <v>0</v>
      </c>
      <c r="AG128" s="125">
        <f>IF($A128="","",COUNTIF('Names Schedule'!$41:$41,$B128))</f>
        <v>0</v>
      </c>
      <c r="AH128" s="124">
        <f>IF($A128="","",COUNTIF('Names Schedule'!$46:$46,$B128))</f>
        <v>0</v>
      </c>
      <c r="AI128" s="125">
        <f>IF($A128="","",COUNTIF('Names Schedule'!$47:$47,$B128))</f>
        <v>0</v>
      </c>
      <c r="AJ128" s="125">
        <f>IF($A128="","",COUNTIF('Names Schedule'!$49:$49,$B128))</f>
        <v>0</v>
      </c>
      <c r="AK128" s="125">
        <f>IF($A128="","",COUNTIF('Names Schedule'!$50:$50,$B128))</f>
        <v>0</v>
      </c>
      <c r="AL128" s="125">
        <f>IF($A128="","",COUNTIF('Names Schedule'!$51:$51,$B128))</f>
        <v>0</v>
      </c>
      <c r="AM128" s="125">
        <f>IF($A128="","",COUNTIF('Names Schedule'!$53:$53,$B128))</f>
        <v>0</v>
      </c>
      <c r="AN128" s="125">
        <f>IF($A128="","",COUNTIF('Names Schedule'!$54:$54,$B128))</f>
        <v>0</v>
      </c>
      <c r="AO128" s="124">
        <f>IF($A128="","",COUNTIF('Names Schedule'!$59:$59,$B128))</f>
        <v>0</v>
      </c>
      <c r="AP128" s="125">
        <f>IF($A128="","",COUNTIF('Names Schedule'!$60:$60,$B128))</f>
        <v>0</v>
      </c>
      <c r="AQ128" s="125">
        <f>IF($A128="","",COUNTIF('Names Schedule'!$62:$62,$B128))</f>
        <v>0</v>
      </c>
      <c r="AR128" s="125">
        <f>IF($A128="","",COUNTIF('Names Schedule'!$63:$63,$B128))</f>
        <v>0</v>
      </c>
      <c r="AS128" s="125">
        <f>IF($A128="","",COUNTIF('Names Schedule'!$64:$64,$B128))</f>
        <v>0</v>
      </c>
      <c r="AT128" s="125">
        <f>IF($A128="","",COUNTIF('Names Schedule'!$66:$66,$B128))</f>
        <v>0</v>
      </c>
      <c r="AU128" s="125">
        <f>IF($A128="","",COUNTIF('Names Schedule'!$67:$67,$B128))</f>
        <v>0</v>
      </c>
      <c r="AV128" s="124">
        <f>IF($A128="","",COUNTIF('Names Schedule'!$72:$72,$B128))</f>
        <v>0</v>
      </c>
      <c r="AW128" s="125">
        <f>IF($A128="","",COUNTIF('Names Schedule'!$73:$73,$B128))</f>
        <v>0</v>
      </c>
      <c r="AX128" s="125">
        <f>IF($A128="","",COUNTIF('Names Schedule'!$75:$75,$B128))</f>
        <v>0</v>
      </c>
      <c r="AY128" s="125">
        <f>IF($A128="","",COUNTIF('Names Schedule'!$76:$76,$B128))</f>
        <v>0</v>
      </c>
      <c r="AZ128" s="125">
        <f>IF($A128="","",COUNTIF('Names Schedule'!$77:$77,$B128))</f>
        <v>0</v>
      </c>
      <c r="BA128" s="125">
        <f>IF($A128="","",COUNTIF('Names Schedule'!$79:$79,$B128))</f>
        <v>0</v>
      </c>
      <c r="BB128" s="125">
        <f>IF($A128="","",COUNTIF('Names Schedule'!$80:$80,$B128))</f>
        <v>0</v>
      </c>
      <c r="BC128" s="115">
        <f t="shared" si="12"/>
        <v>6</v>
      </c>
      <c r="BD128" s="115">
        <f t="shared" si="13"/>
        <v>6</v>
      </c>
      <c r="BE128" s="119" t="str">
        <f t="shared" si="20"/>
        <v>Session 6 - 4:45pm - 6.15pm</v>
      </c>
      <c r="BF128" s="126">
        <f>IF($A128="","",COUNTIF('Names Schedule'!C$7:C$117,$B128))</f>
        <v>0</v>
      </c>
      <c r="BG128" s="126">
        <f>IF($A128="","",COUNTIF('Names Schedule'!D$7:D$117,$B128))</f>
        <v>0</v>
      </c>
      <c r="BH128" s="126">
        <f>IF($A128="","",COUNTIF('Names Schedule'!E$7:E$117,$B128))</f>
        <v>1</v>
      </c>
      <c r="BI128" s="126">
        <f>IF($A128="","",COUNTIF('Names Schedule'!F$7:F$117,$B128))</f>
        <v>0</v>
      </c>
      <c r="BJ128" s="126">
        <f>IF($A128="","",COUNTIF('Names Schedule'!G$7:G$117,$B128))</f>
        <v>0</v>
      </c>
      <c r="BK128" s="126">
        <f>IF($A128="","",COUNTIF('Names Schedule'!H$7:H$117,$B128))</f>
        <v>0</v>
      </c>
      <c r="BL128" s="133">
        <f t="shared" si="21"/>
        <v>3</v>
      </c>
    </row>
    <row r="129" spans="1:64" ht="12" customHeight="1">
      <c r="A129" s="115" t="str">
        <f>Matches!A128</f>
        <v>GROUP WS 2 / 5</v>
      </c>
      <c r="B129" s="115" t="str">
        <f>IF(A129="","",CONCATENATE(VLOOKUP(Matches!B128,'Group Check'!$B:$D,2,FALSE)," v ",VLOOKUP(Matches!D128,'Group Check'!$B:$D,2,FALSE)," in Group ",VLOOKUP(Matches!B128,'Group Check'!$B:$E,4,FALSE)))</f>
        <v>Ha Yat Ting (Gloria) (Hong Kong China ) v Connie Rixon (Malta) in Group WS 2</v>
      </c>
      <c r="C129" s="115" t="str">
        <f t="shared" si="16"/>
        <v/>
      </c>
      <c r="D129" s="118" t="str">
        <f t="shared" si="17"/>
        <v>Monday 22nd April 2024</v>
      </c>
      <c r="E129" s="119" t="str">
        <f t="shared" si="18"/>
        <v>Session 4 - 1:45pm- 3.15pm</v>
      </c>
      <c r="F129" s="116">
        <f t="shared" si="19"/>
        <v>1</v>
      </c>
      <c r="G129" s="126">
        <f>IF($A129="","",SUM(COUNTIF('Names Schedule'!$C$7:$H$7,$B129),COUNTIF('Names Schedule'!$C$8:$H$8,$B129),COUNTIF('Names Schedule'!$C$10:$H$10,$B129),COUNTIF('Names Schedule'!$C$11:$H$11,$B129),COUNTIF('Names Schedule'!$C$12:$H$12,$B129),COUNTIF('Names Schedule'!$C$14:$H$14,$B129),COUNTIF('Names Schedule'!$C$15:$H$15,$B129)))</f>
        <v>0</v>
      </c>
      <c r="H129" s="126">
        <f>IF($A129="","",SUM(COUNTIF('Names Schedule'!$C$20:$H$20,$B129),COUNTIF('Names Schedule'!$C$21:$H$21,$B129),COUNTIF('Names Schedule'!$C$23:$H$23,$B129),COUNTIF('Names Schedule'!$C$24:$H$24,$B129),COUNTIF('Names Schedule'!$C$25:$H$25,$B129),COUNTIF('Names Schedule'!$C$27:$H$27,$B129),COUNTIF('Names Schedule'!$C$28:$H$28,$B129)))</f>
        <v>1</v>
      </c>
      <c r="I129" s="126">
        <f>IF($A129="","",SUM(COUNTIF('Names Schedule'!$C$33:$H$33,$B129),COUNTIF('Names Schedule'!$C$34:$H$34,$B129),COUNTIF('Names Schedule'!$C$36:$H$36,$B129),COUNTIF('Names Schedule'!$C$37:$H$37,$B129),COUNTIF('Names Schedule'!$C$38:$H$38,$B129),COUNTIF('Names Schedule'!$C$40:$H$40,$B129),COUNTIF('Names Schedule'!$C$41:$H$41,$B129)))</f>
        <v>0</v>
      </c>
      <c r="J129" s="126">
        <f>IF($A129="","",SUM(COUNTIF('Names Schedule'!$C$46:$H$46,$B129),COUNTIF('Names Schedule'!$C$47:$H$47,$B129),COUNTIF('Names Schedule'!$C$49:$H$49,$B129),COUNTIF('Names Schedule'!$C$50:$H$50,$B129),COUNTIF('Names Schedule'!$C$51:$H$51,$B129),COUNTIF('Names Schedule'!$C$53:$H$53,$B129),COUNTIF('Names Schedule'!$C$54:$H$54,$B129)))</f>
        <v>0</v>
      </c>
      <c r="K129" s="126">
        <f>IF($A129="","",SUM(COUNTIF('Names Schedule'!$C$59:$H$59,$B129),COUNTIF('Names Schedule'!$C$60:$H$60,$B129),COUNTIF('Names Schedule'!$C$62:$H$62,$B129),COUNTIF('Names Schedule'!$C$63:$H$63,$B129),COUNTIF('Names Schedule'!$C$64:$H$64,$B129),COUNTIF('Names Schedule'!$C$66:$H$66,$B129),COUNTIF('Names Schedule'!$C$67:$H$67,$B129)))</f>
        <v>0</v>
      </c>
      <c r="L129" s="126">
        <f>IF($A129="","",SUM(COUNTIF('Names Schedule'!$C$72:$H$72,$B129),COUNTIF('Names Schedule'!$C$73:$H$73,$B129),COUNTIF('Names Schedule'!$C$75:$H$75,$B129),COUNTIF('Names Schedule'!$C$76:$H$76,$B129),COUNTIF('Names Schedule'!$C$77:$H$77,$B129),COUNTIF('Names Schedule'!$C$79:$H$79,$B129),COUNTIF('Names Schedule'!$C$80:$H$80,$B129)))</f>
        <v>0</v>
      </c>
      <c r="M129" s="124">
        <f>IF($A129="","",COUNTIF('Names Schedule'!$7:$7,$B129))</f>
        <v>0</v>
      </c>
      <c r="N129" s="125">
        <f>IF($A129="","",COUNTIF('Names Schedule'!$8:$8,$B129))</f>
        <v>0</v>
      </c>
      <c r="O129" s="125">
        <f>IF($A129="","",COUNTIF('Names Schedule'!$10:$10,$B129))</f>
        <v>0</v>
      </c>
      <c r="P129" s="125">
        <f>IF($A129="","",COUNTIF('Names Schedule'!$11:$11,$B129))</f>
        <v>0</v>
      </c>
      <c r="Q129" s="125">
        <f>IF($A129="","",COUNTIF('Names Schedule'!$12:$12,$B129))</f>
        <v>0</v>
      </c>
      <c r="R129" s="125">
        <f>IF($A129="","",COUNTIF('Names Schedule'!$14:$14,$B129))</f>
        <v>0</v>
      </c>
      <c r="S129" s="125">
        <f>IF($A129="","",COUNTIF('Names Schedule'!$15:$15,$B129))</f>
        <v>0</v>
      </c>
      <c r="T129" s="124">
        <f>IF($A129="","",COUNTIF('Names Schedule'!$20:$20,$B129))</f>
        <v>0</v>
      </c>
      <c r="U129" s="125">
        <f>IF($A129="","",COUNTIF('Names Schedule'!$21:$21,$B129))</f>
        <v>0</v>
      </c>
      <c r="V129" s="125">
        <f>IF($A129="","",COUNTIF('Names Schedule'!$23:$23,$B129))</f>
        <v>0</v>
      </c>
      <c r="W129" s="125">
        <f>IF($A129="","",COUNTIF('Names Schedule'!$24:$24,$B129))</f>
        <v>1</v>
      </c>
      <c r="X129" s="125">
        <f>IF($A129="","",COUNTIF('Names Schedule'!$25:$25,$B129))</f>
        <v>0</v>
      </c>
      <c r="Y129" s="125">
        <f>IF($A129="","",COUNTIF('Names Schedule'!$27:$27,$B129))</f>
        <v>0</v>
      </c>
      <c r="Z129" s="125">
        <f>IF($A129="","",COUNTIF('Names Schedule'!$28:$28,$B129))</f>
        <v>0</v>
      </c>
      <c r="AA129" s="124">
        <f>IF($A129="","",COUNTIF('Names Schedule'!$33:$33,$B129))</f>
        <v>0</v>
      </c>
      <c r="AB129" s="125">
        <f>IF($A129="","",COUNTIF('Names Schedule'!$34:$34,$B129))</f>
        <v>0</v>
      </c>
      <c r="AC129" s="125">
        <f>IF($A129="","",COUNTIF('Names Schedule'!$36:$36,$B129))</f>
        <v>0</v>
      </c>
      <c r="AD129" s="125">
        <f>IF($A129="","",COUNTIF('Names Schedule'!$37:$37,$B129))</f>
        <v>0</v>
      </c>
      <c r="AE129" s="125">
        <f>IF($A129="","",COUNTIF('Names Schedule'!$38:$38,$B129))</f>
        <v>0</v>
      </c>
      <c r="AF129" s="125">
        <f>IF($A129="","",COUNTIF('Names Schedule'!$40:$40,$B129))</f>
        <v>0</v>
      </c>
      <c r="AG129" s="125">
        <f>IF($A129="","",COUNTIF('Names Schedule'!$41:$41,$B129))</f>
        <v>0</v>
      </c>
      <c r="AH129" s="124">
        <f>IF($A129="","",COUNTIF('Names Schedule'!$46:$46,$B129))</f>
        <v>0</v>
      </c>
      <c r="AI129" s="125">
        <f>IF($A129="","",COUNTIF('Names Schedule'!$47:$47,$B129))</f>
        <v>0</v>
      </c>
      <c r="AJ129" s="125">
        <f>IF($A129="","",COUNTIF('Names Schedule'!$49:$49,$B129))</f>
        <v>0</v>
      </c>
      <c r="AK129" s="125">
        <f>IF($A129="","",COUNTIF('Names Schedule'!$50:$50,$B129))</f>
        <v>0</v>
      </c>
      <c r="AL129" s="125">
        <f>IF($A129="","",COUNTIF('Names Schedule'!$51:$51,$B129))</f>
        <v>0</v>
      </c>
      <c r="AM129" s="125">
        <f>IF($A129="","",COUNTIF('Names Schedule'!$53:$53,$B129))</f>
        <v>0</v>
      </c>
      <c r="AN129" s="125">
        <f>IF($A129="","",COUNTIF('Names Schedule'!$54:$54,$B129))</f>
        <v>0</v>
      </c>
      <c r="AO129" s="124">
        <f>IF($A129="","",COUNTIF('Names Schedule'!$59:$59,$B129))</f>
        <v>0</v>
      </c>
      <c r="AP129" s="125">
        <f>IF($A129="","",COUNTIF('Names Schedule'!$60:$60,$B129))</f>
        <v>0</v>
      </c>
      <c r="AQ129" s="125">
        <f>IF($A129="","",COUNTIF('Names Schedule'!$62:$62,$B129))</f>
        <v>0</v>
      </c>
      <c r="AR129" s="125">
        <f>IF($A129="","",COUNTIF('Names Schedule'!$63:$63,$B129))</f>
        <v>0</v>
      </c>
      <c r="AS129" s="125">
        <f>IF($A129="","",COUNTIF('Names Schedule'!$64:$64,$B129))</f>
        <v>0</v>
      </c>
      <c r="AT129" s="125">
        <f>IF($A129="","",COUNTIF('Names Schedule'!$66:$66,$B129))</f>
        <v>0</v>
      </c>
      <c r="AU129" s="125">
        <f>IF($A129="","",COUNTIF('Names Schedule'!$67:$67,$B129))</f>
        <v>0</v>
      </c>
      <c r="AV129" s="124">
        <f>IF($A129="","",COUNTIF('Names Schedule'!$72:$72,$B129))</f>
        <v>0</v>
      </c>
      <c r="AW129" s="125">
        <f>IF($A129="","",COUNTIF('Names Schedule'!$73:$73,$B129))</f>
        <v>0</v>
      </c>
      <c r="AX129" s="125">
        <f>IF($A129="","",COUNTIF('Names Schedule'!$75:$75,$B129))</f>
        <v>0</v>
      </c>
      <c r="AY129" s="125">
        <f>IF($A129="","",COUNTIF('Names Schedule'!$76:$76,$B129))</f>
        <v>0</v>
      </c>
      <c r="AZ129" s="125">
        <f>IF($A129="","",COUNTIF('Names Schedule'!$77:$77,$B129))</f>
        <v>0</v>
      </c>
      <c r="BA129" s="125">
        <f>IF($A129="","",COUNTIF('Names Schedule'!$79:$79,$B129))</f>
        <v>0</v>
      </c>
      <c r="BB129" s="125">
        <f>IF($A129="","",COUNTIF('Names Schedule'!$80:$80,$B129))</f>
        <v>0</v>
      </c>
      <c r="BC129" s="115">
        <f t="shared" si="12"/>
        <v>11</v>
      </c>
      <c r="BD129" s="115">
        <f t="shared" si="13"/>
        <v>4</v>
      </c>
      <c r="BE129" s="119" t="str">
        <f t="shared" si="20"/>
        <v>Session 4 - 1:45pm- 3.15pm</v>
      </c>
      <c r="BF129" s="126">
        <f>IF($A129="","",COUNTIF('Names Schedule'!C$7:C$117,$B129))</f>
        <v>1</v>
      </c>
      <c r="BG129" s="126">
        <f>IF($A129="","",COUNTIF('Names Schedule'!D$7:D$117,$B129))</f>
        <v>0</v>
      </c>
      <c r="BH129" s="126">
        <f>IF($A129="","",COUNTIF('Names Schedule'!E$7:E$117,$B129))</f>
        <v>0</v>
      </c>
      <c r="BI129" s="126">
        <f>IF($A129="","",COUNTIF('Names Schedule'!F$7:F$117,$B129))</f>
        <v>0</v>
      </c>
      <c r="BJ129" s="126">
        <f>IF($A129="","",COUNTIF('Names Schedule'!G$7:G$117,$B129))</f>
        <v>0</v>
      </c>
      <c r="BK129" s="126">
        <f>IF($A129="","",COUNTIF('Names Schedule'!H$7:H$117,$B129))</f>
        <v>0</v>
      </c>
      <c r="BL129" s="133">
        <f t="shared" si="21"/>
        <v>1</v>
      </c>
    </row>
    <row r="130" spans="1:64" ht="12" customHeight="1">
      <c r="A130" s="115" t="str">
        <f>Matches!A129</f>
        <v/>
      </c>
      <c r="B130" s="115" t="str">
        <f>IF(A130="","",CONCATENATE(VLOOKUP(Matches!B129,'Group Check'!$B:$D,2,FALSE)," v ",VLOOKUP(Matches!D129,'Group Check'!$B:$D,2,FALSE)," in Group ",VLOOKUP(Matches!B129,'Group Check'!$B:$E,4,FALSE)))</f>
        <v/>
      </c>
      <c r="C130" s="115" t="str">
        <f t="shared" si="16"/>
        <v/>
      </c>
      <c r="D130" s="118" t="str">
        <f t="shared" si="17"/>
        <v/>
      </c>
      <c r="E130" s="119" t="str">
        <f t="shared" si="18"/>
        <v/>
      </c>
      <c r="F130" s="116" t="str">
        <f t="shared" si="19"/>
        <v/>
      </c>
      <c r="G130" s="126" t="str">
        <f>IF($A130="","",SUM(COUNTIF('Names Schedule'!$C$7:$H$7,$B130),COUNTIF('Names Schedule'!$C$8:$H$8,$B130),COUNTIF('Names Schedule'!$C$10:$H$10,$B130),COUNTIF('Names Schedule'!$C$11:$H$11,$B130),COUNTIF('Names Schedule'!$C$12:$H$12,$B130),COUNTIF('Names Schedule'!$C$14:$H$14,$B130),COUNTIF('Names Schedule'!$C$15:$H$15,$B130)))</f>
        <v/>
      </c>
      <c r="H130" s="126" t="str">
        <f>IF($A130="","",SUM(COUNTIF('Names Schedule'!$C$20:$H$20,$B130),COUNTIF('Names Schedule'!$C$21:$H$21,$B130),COUNTIF('Names Schedule'!$C$23:$H$23,$B130),COUNTIF('Names Schedule'!$C$24:$H$24,$B130),COUNTIF('Names Schedule'!$C$25:$H$25,$B130),COUNTIF('Names Schedule'!$C$27:$H$27,$B130),COUNTIF('Names Schedule'!$C$28:$H$28,$B130)))</f>
        <v/>
      </c>
      <c r="I130" s="126" t="str">
        <f>IF($A130="","",SUM(COUNTIF('Names Schedule'!$C$33:$H$33,$B130),COUNTIF('Names Schedule'!$C$34:$H$34,$B130),COUNTIF('Names Schedule'!$C$36:$H$36,$B130),COUNTIF('Names Schedule'!$C$37:$H$37,$B130),COUNTIF('Names Schedule'!$C$38:$H$38,$B130),COUNTIF('Names Schedule'!$C$40:$H$40,$B130),COUNTIF('Names Schedule'!$C$41:$H$41,$B130)))</f>
        <v/>
      </c>
      <c r="J130" s="126" t="str">
        <f>IF($A130="","",SUM(COUNTIF('Names Schedule'!$C$46:$H$46,$B130),COUNTIF('Names Schedule'!$C$47:$H$47,$B130),COUNTIF('Names Schedule'!$C$49:$H$49,$B130),COUNTIF('Names Schedule'!$C$50:$H$50,$B130),COUNTIF('Names Schedule'!$C$51:$H$51,$B130),COUNTIF('Names Schedule'!$C$53:$H$53,$B130),COUNTIF('Names Schedule'!$C$54:$H$54,$B130)))</f>
        <v/>
      </c>
      <c r="K130" s="126" t="str">
        <f>IF($A130="","",SUM(COUNTIF('Names Schedule'!$C$59:$H$59,$B130),COUNTIF('Names Schedule'!$C$60:$H$60,$B130),COUNTIF('Names Schedule'!$C$62:$H$62,$B130),COUNTIF('Names Schedule'!$C$63:$H$63,$B130),COUNTIF('Names Schedule'!$C$64:$H$64,$B130),COUNTIF('Names Schedule'!$C$66:$H$66,$B130),COUNTIF('Names Schedule'!$C$67:$H$67,$B130)))</f>
        <v/>
      </c>
      <c r="L130" s="126" t="str">
        <f>IF($A130="","",SUM(COUNTIF('Names Schedule'!$C$72:$H$72,$B130),COUNTIF('Names Schedule'!$C$73:$H$73,$B130),COUNTIF('Names Schedule'!$C$75:$H$75,$B130),COUNTIF('Names Schedule'!$C$76:$H$76,$B130),COUNTIF('Names Schedule'!$C$77:$H$77,$B130),COUNTIF('Names Schedule'!$C$79:$H$79,$B130),COUNTIF('Names Schedule'!$C$80:$H$80,$B130)))</f>
        <v/>
      </c>
      <c r="M130" s="124" t="str">
        <f>IF($A130="","",COUNTIF('Names Schedule'!$7:$7,$B130))</f>
        <v/>
      </c>
      <c r="N130" s="125" t="str">
        <f>IF($A130="","",COUNTIF('Names Schedule'!$8:$8,$B130))</f>
        <v/>
      </c>
      <c r="O130" s="125" t="str">
        <f>IF($A130="","",COUNTIF('Names Schedule'!$10:$10,$B130))</f>
        <v/>
      </c>
      <c r="P130" s="125" t="str">
        <f>IF($A130="","",COUNTIF('Names Schedule'!$11:$11,$B130))</f>
        <v/>
      </c>
      <c r="Q130" s="125" t="str">
        <f>IF($A130="","",COUNTIF('Names Schedule'!$12:$12,$B130))</f>
        <v/>
      </c>
      <c r="R130" s="125" t="str">
        <f>IF($A130="","",COUNTIF('Names Schedule'!$14:$14,$B130))</f>
        <v/>
      </c>
      <c r="S130" s="125" t="str">
        <f>IF($A130="","",COUNTIF('Names Schedule'!$15:$15,$B130))</f>
        <v/>
      </c>
      <c r="T130" s="124" t="str">
        <f>IF($A130="","",COUNTIF('Names Schedule'!$20:$20,$B130))</f>
        <v/>
      </c>
      <c r="U130" s="125" t="str">
        <f>IF($A130="","",COUNTIF('Names Schedule'!$21:$21,$B130))</f>
        <v/>
      </c>
      <c r="V130" s="125" t="str">
        <f>IF($A130="","",COUNTIF('Names Schedule'!$23:$23,$B130))</f>
        <v/>
      </c>
      <c r="W130" s="125" t="str">
        <f>IF($A130="","",COUNTIF('Names Schedule'!$24:$24,$B130))</f>
        <v/>
      </c>
      <c r="X130" s="125" t="str">
        <f>IF($A130="","",COUNTIF('Names Schedule'!$25:$25,$B130))</f>
        <v/>
      </c>
      <c r="Y130" s="125" t="str">
        <f>IF($A130="","",COUNTIF('Names Schedule'!$27:$27,$B130))</f>
        <v/>
      </c>
      <c r="Z130" s="125" t="str">
        <f>IF($A130="","",COUNTIF('Names Schedule'!$28:$28,$B130))</f>
        <v/>
      </c>
      <c r="AA130" s="124" t="str">
        <f>IF($A130="","",COUNTIF('Names Schedule'!$33:$33,$B130))</f>
        <v/>
      </c>
      <c r="AB130" s="125" t="str">
        <f>IF($A130="","",COUNTIF('Names Schedule'!$34:$34,$B130))</f>
        <v/>
      </c>
      <c r="AC130" s="125" t="str">
        <f>IF($A130="","",COUNTIF('Names Schedule'!$36:$36,$B130))</f>
        <v/>
      </c>
      <c r="AD130" s="125" t="str">
        <f>IF($A130="","",COUNTIF('Names Schedule'!$37:$37,$B130))</f>
        <v/>
      </c>
      <c r="AE130" s="125" t="str">
        <f>IF($A130="","",COUNTIF('Names Schedule'!$38:$38,$B130))</f>
        <v/>
      </c>
      <c r="AF130" s="125" t="str">
        <f>IF($A130="","",COUNTIF('Names Schedule'!$40:$40,$B130))</f>
        <v/>
      </c>
      <c r="AG130" s="125" t="str">
        <f>IF($A130="","",COUNTIF('Names Schedule'!$41:$41,$B130))</f>
        <v/>
      </c>
      <c r="AH130" s="124" t="str">
        <f>IF($A130="","",COUNTIF('Names Schedule'!$46:$46,$B130))</f>
        <v/>
      </c>
      <c r="AI130" s="125" t="str">
        <f>IF($A130="","",COUNTIF('Names Schedule'!$47:$47,$B130))</f>
        <v/>
      </c>
      <c r="AJ130" s="125" t="str">
        <f>IF($A130="","",COUNTIF('Names Schedule'!$49:$49,$B130))</f>
        <v/>
      </c>
      <c r="AK130" s="125" t="str">
        <f>IF($A130="","",COUNTIF('Names Schedule'!$50:$50,$B130))</f>
        <v/>
      </c>
      <c r="AL130" s="125" t="str">
        <f>IF($A130="","",COUNTIF('Names Schedule'!$51:$51,$B130))</f>
        <v/>
      </c>
      <c r="AM130" s="125" t="str">
        <f>IF($A130="","",COUNTIF('Names Schedule'!$53:$53,$B130))</f>
        <v/>
      </c>
      <c r="AN130" s="125" t="str">
        <f>IF($A130="","",COUNTIF('Names Schedule'!$54:$54,$B130))</f>
        <v/>
      </c>
      <c r="AO130" s="124" t="str">
        <f>IF($A130="","",COUNTIF('Names Schedule'!$59:$59,$B130))</f>
        <v/>
      </c>
      <c r="AP130" s="125" t="str">
        <f>IF($A130="","",COUNTIF('Names Schedule'!$60:$60,$B130))</f>
        <v/>
      </c>
      <c r="AQ130" s="125" t="str">
        <f>IF($A130="","",COUNTIF('Names Schedule'!$62:$62,$B130))</f>
        <v/>
      </c>
      <c r="AR130" s="125" t="str">
        <f>IF($A130="","",COUNTIF('Names Schedule'!$63:$63,$B130))</f>
        <v/>
      </c>
      <c r="AS130" s="125" t="str">
        <f>IF($A130="","",COUNTIF('Names Schedule'!$64:$64,$B130))</f>
        <v/>
      </c>
      <c r="AT130" s="125" t="str">
        <f>IF($A130="","",COUNTIF('Names Schedule'!$66:$66,$B130))</f>
        <v/>
      </c>
      <c r="AU130" s="125" t="str">
        <f>IF($A130="","",COUNTIF('Names Schedule'!$67:$67,$B130))</f>
        <v/>
      </c>
      <c r="AV130" s="124" t="str">
        <f>IF($A130="","",COUNTIF('Names Schedule'!$72:$72,$B130))</f>
        <v/>
      </c>
      <c r="AW130" s="125" t="str">
        <f>IF($A130="","",COUNTIF('Names Schedule'!$73:$73,$B130))</f>
        <v/>
      </c>
      <c r="AX130" s="125" t="str">
        <f>IF($A130="","",COUNTIF('Names Schedule'!$75:$75,$B130))</f>
        <v/>
      </c>
      <c r="AY130" s="125" t="str">
        <f>IF($A130="","",COUNTIF('Names Schedule'!$76:$76,$B130))</f>
        <v/>
      </c>
      <c r="AZ130" s="125" t="str">
        <f>IF($A130="","",COUNTIF('Names Schedule'!$77:$77,$B130))</f>
        <v/>
      </c>
      <c r="BA130" s="125" t="str">
        <f>IF($A130="","",COUNTIF('Names Schedule'!$79:$79,$B130))</f>
        <v/>
      </c>
      <c r="BB130" s="125" t="str">
        <f>IF($A130="","",COUNTIF('Names Schedule'!$80:$80,$B130))</f>
        <v/>
      </c>
      <c r="BC130" s="115" t="str">
        <f t="shared" si="12"/>
        <v/>
      </c>
      <c r="BD130" s="115" t="str">
        <f t="shared" si="13"/>
        <v/>
      </c>
      <c r="BE130" s="119" t="str">
        <f t="shared" si="20"/>
        <v/>
      </c>
      <c r="BF130" s="126" t="str">
        <f>IF($A130="","",COUNTIF('Names Schedule'!C$7:C$117,$B130))</f>
        <v/>
      </c>
      <c r="BG130" s="126" t="str">
        <f>IF($A130="","",COUNTIF('Names Schedule'!D$7:D$117,$B130))</f>
        <v/>
      </c>
      <c r="BH130" s="126" t="str">
        <f>IF($A130="","",COUNTIF('Names Schedule'!E$7:E$117,$B130))</f>
        <v/>
      </c>
      <c r="BI130" s="126" t="str">
        <f>IF($A130="","",COUNTIF('Names Schedule'!F$7:F$117,$B130))</f>
        <v/>
      </c>
      <c r="BJ130" s="126" t="str">
        <f>IF($A130="","",COUNTIF('Names Schedule'!G$7:G$117,$B130))</f>
        <v/>
      </c>
      <c r="BK130" s="126" t="str">
        <f>IF($A130="","",COUNTIF('Names Schedule'!H$7:H$117,$B130))</f>
        <v/>
      </c>
      <c r="BL130" s="133" t="str">
        <f t="shared" si="21"/>
        <v/>
      </c>
    </row>
    <row r="131" spans="1:64" ht="12" customHeight="1">
      <c r="A131" s="115" t="str">
        <f>Matches!A130</f>
        <v>GROUP WS 2 / 6</v>
      </c>
      <c r="B131" s="115" t="str">
        <f>IF(A131="","",CONCATENATE(VLOOKUP(Matches!B130,'Group Check'!$B:$D,2,FALSE)," v ",VLOOKUP(Matches!D130,'Group Check'!$B:$D,2,FALSE)," in Group ",VLOOKUP(Matches!B130,'Group Check'!$B:$E,4,FALSE)))</f>
        <v>Keiko Kurohara (Japan ) v Lindsey Greechan (Jersey) in Group WS 2</v>
      </c>
      <c r="C131" s="115" t="str">
        <f t="shared" si="16"/>
        <v/>
      </c>
      <c r="D131" s="118" t="str">
        <f t="shared" si="17"/>
        <v>Sunday 21st April 2024</v>
      </c>
      <c r="E131" s="119" t="str">
        <f t="shared" si="18"/>
        <v>Session 6 - 4:45pm - 6.15pm</v>
      </c>
      <c r="F131" s="116">
        <f t="shared" si="19"/>
        <v>4</v>
      </c>
      <c r="G131" s="126">
        <f>IF($A131="","",SUM(COUNTIF('Names Schedule'!$C$7:$H$7,$B131),COUNTIF('Names Schedule'!$C$8:$H$8,$B131),COUNTIF('Names Schedule'!$C$10:$H$10,$B131),COUNTIF('Names Schedule'!$C$11:$H$11,$B131),COUNTIF('Names Schedule'!$C$12:$H$12,$B131),COUNTIF('Names Schedule'!$C$14:$H$14,$B131),COUNTIF('Names Schedule'!$C$15:$H$15,$B131)))</f>
        <v>1</v>
      </c>
      <c r="H131" s="126">
        <f>IF($A131="","",SUM(COUNTIF('Names Schedule'!$C$20:$H$20,$B131),COUNTIF('Names Schedule'!$C$21:$H$21,$B131),COUNTIF('Names Schedule'!$C$23:$H$23,$B131),COUNTIF('Names Schedule'!$C$24:$H$24,$B131),COUNTIF('Names Schedule'!$C$25:$H$25,$B131),COUNTIF('Names Schedule'!$C$27:$H$27,$B131),COUNTIF('Names Schedule'!$C$28:$H$28,$B131)))</f>
        <v>0</v>
      </c>
      <c r="I131" s="126">
        <f>IF($A131="","",SUM(COUNTIF('Names Schedule'!$C$33:$H$33,$B131),COUNTIF('Names Schedule'!$C$34:$H$34,$B131),COUNTIF('Names Schedule'!$C$36:$H$36,$B131),COUNTIF('Names Schedule'!$C$37:$H$37,$B131),COUNTIF('Names Schedule'!$C$38:$H$38,$B131),COUNTIF('Names Schedule'!$C$40:$H$40,$B131),COUNTIF('Names Schedule'!$C$41:$H$41,$B131)))</f>
        <v>0</v>
      </c>
      <c r="J131" s="126">
        <f>IF($A131="","",SUM(COUNTIF('Names Schedule'!$C$46:$H$46,$B131),COUNTIF('Names Schedule'!$C$47:$H$47,$B131),COUNTIF('Names Schedule'!$C$49:$H$49,$B131),COUNTIF('Names Schedule'!$C$50:$H$50,$B131),COUNTIF('Names Schedule'!$C$51:$H$51,$B131),COUNTIF('Names Schedule'!$C$53:$H$53,$B131),COUNTIF('Names Schedule'!$C$54:$H$54,$B131)))</f>
        <v>0</v>
      </c>
      <c r="K131" s="126">
        <f>IF($A131="","",SUM(COUNTIF('Names Schedule'!$C$59:$H$59,$B131),COUNTIF('Names Schedule'!$C$60:$H$60,$B131),COUNTIF('Names Schedule'!$C$62:$H$62,$B131),COUNTIF('Names Schedule'!$C$63:$H$63,$B131),COUNTIF('Names Schedule'!$C$64:$H$64,$B131),COUNTIF('Names Schedule'!$C$66:$H$66,$B131),COUNTIF('Names Schedule'!$C$67:$H$67,$B131)))</f>
        <v>0</v>
      </c>
      <c r="L131" s="126">
        <f>IF($A131="","",SUM(COUNTIF('Names Schedule'!$C$72:$H$72,$B131),COUNTIF('Names Schedule'!$C$73:$H$73,$B131),COUNTIF('Names Schedule'!$C$75:$H$75,$B131),COUNTIF('Names Schedule'!$C$76:$H$76,$B131),COUNTIF('Names Schedule'!$C$77:$H$77,$B131),COUNTIF('Names Schedule'!$C$79:$H$79,$B131),COUNTIF('Names Schedule'!$C$80:$H$80,$B131)))</f>
        <v>0</v>
      </c>
      <c r="M131" s="124">
        <f>IF($A131="","",COUNTIF('Names Schedule'!$7:$7,$B131))</f>
        <v>0</v>
      </c>
      <c r="N131" s="125">
        <f>IF($A131="","",COUNTIF('Names Schedule'!$8:$8,$B131))</f>
        <v>0</v>
      </c>
      <c r="O131" s="125">
        <f>IF($A131="","",COUNTIF('Names Schedule'!$10:$10,$B131))</f>
        <v>0</v>
      </c>
      <c r="P131" s="125">
        <f>IF($A131="","",COUNTIF('Names Schedule'!$11:$11,$B131))</f>
        <v>0</v>
      </c>
      <c r="Q131" s="125">
        <f>IF($A131="","",COUNTIF('Names Schedule'!$12:$12,$B131))</f>
        <v>0</v>
      </c>
      <c r="R131" s="125">
        <f>IF($A131="","",COUNTIF('Names Schedule'!$14:$14,$B131))</f>
        <v>1</v>
      </c>
      <c r="S131" s="125">
        <f>IF($A131="","",COUNTIF('Names Schedule'!$15:$15,$B131))</f>
        <v>0</v>
      </c>
      <c r="T131" s="124">
        <f>IF($A131="","",COUNTIF('Names Schedule'!$20:$20,$B131))</f>
        <v>0</v>
      </c>
      <c r="U131" s="125">
        <f>IF($A131="","",COUNTIF('Names Schedule'!$21:$21,$B131))</f>
        <v>0</v>
      </c>
      <c r="V131" s="125">
        <f>IF($A131="","",COUNTIF('Names Schedule'!$23:$23,$B131))</f>
        <v>0</v>
      </c>
      <c r="W131" s="125">
        <f>IF($A131="","",COUNTIF('Names Schedule'!$24:$24,$B131))</f>
        <v>0</v>
      </c>
      <c r="X131" s="125">
        <f>IF($A131="","",COUNTIF('Names Schedule'!$25:$25,$B131))</f>
        <v>0</v>
      </c>
      <c r="Y131" s="125">
        <f>IF($A131="","",COUNTIF('Names Schedule'!$27:$27,$B131))</f>
        <v>0</v>
      </c>
      <c r="Z131" s="125">
        <f>IF($A131="","",COUNTIF('Names Schedule'!$28:$28,$B131))</f>
        <v>0</v>
      </c>
      <c r="AA131" s="124">
        <f>IF($A131="","",COUNTIF('Names Schedule'!$33:$33,$B131))</f>
        <v>0</v>
      </c>
      <c r="AB131" s="125">
        <f>IF($A131="","",COUNTIF('Names Schedule'!$34:$34,$B131))</f>
        <v>0</v>
      </c>
      <c r="AC131" s="125">
        <f>IF($A131="","",COUNTIF('Names Schedule'!$36:$36,$B131))</f>
        <v>0</v>
      </c>
      <c r="AD131" s="125">
        <f>IF($A131="","",COUNTIF('Names Schedule'!$37:$37,$B131))</f>
        <v>0</v>
      </c>
      <c r="AE131" s="125">
        <f>IF($A131="","",COUNTIF('Names Schedule'!$38:$38,$B131))</f>
        <v>0</v>
      </c>
      <c r="AF131" s="125">
        <f>IF($A131="","",COUNTIF('Names Schedule'!$40:$40,$B131))</f>
        <v>0</v>
      </c>
      <c r="AG131" s="125">
        <f>IF($A131="","",COUNTIF('Names Schedule'!$41:$41,$B131))</f>
        <v>0</v>
      </c>
      <c r="AH131" s="124">
        <f>IF($A131="","",COUNTIF('Names Schedule'!$46:$46,$B131))</f>
        <v>0</v>
      </c>
      <c r="AI131" s="125">
        <f>IF($A131="","",COUNTIF('Names Schedule'!$47:$47,$B131))</f>
        <v>0</v>
      </c>
      <c r="AJ131" s="125">
        <f>IF($A131="","",COUNTIF('Names Schedule'!$49:$49,$B131))</f>
        <v>0</v>
      </c>
      <c r="AK131" s="125">
        <f>IF($A131="","",COUNTIF('Names Schedule'!$50:$50,$B131))</f>
        <v>0</v>
      </c>
      <c r="AL131" s="125">
        <f>IF($A131="","",COUNTIF('Names Schedule'!$51:$51,$B131))</f>
        <v>0</v>
      </c>
      <c r="AM131" s="125">
        <f>IF($A131="","",COUNTIF('Names Schedule'!$53:$53,$B131))</f>
        <v>0</v>
      </c>
      <c r="AN131" s="125">
        <f>IF($A131="","",COUNTIF('Names Schedule'!$54:$54,$B131))</f>
        <v>0</v>
      </c>
      <c r="AO131" s="124">
        <f>IF($A131="","",COUNTIF('Names Schedule'!$59:$59,$B131))</f>
        <v>0</v>
      </c>
      <c r="AP131" s="125">
        <f>IF($A131="","",COUNTIF('Names Schedule'!$60:$60,$B131))</f>
        <v>0</v>
      </c>
      <c r="AQ131" s="125">
        <f>IF($A131="","",COUNTIF('Names Schedule'!$62:$62,$B131))</f>
        <v>0</v>
      </c>
      <c r="AR131" s="125">
        <f>IF($A131="","",COUNTIF('Names Schedule'!$63:$63,$B131))</f>
        <v>0</v>
      </c>
      <c r="AS131" s="125">
        <f>IF($A131="","",COUNTIF('Names Schedule'!$64:$64,$B131))</f>
        <v>0</v>
      </c>
      <c r="AT131" s="125">
        <f>IF($A131="","",COUNTIF('Names Schedule'!$66:$66,$B131))</f>
        <v>0</v>
      </c>
      <c r="AU131" s="125">
        <f>IF($A131="","",COUNTIF('Names Schedule'!$67:$67,$B131))</f>
        <v>0</v>
      </c>
      <c r="AV131" s="124">
        <f>IF($A131="","",COUNTIF('Names Schedule'!$72:$72,$B131))</f>
        <v>0</v>
      </c>
      <c r="AW131" s="125">
        <f>IF($A131="","",COUNTIF('Names Schedule'!$73:$73,$B131))</f>
        <v>0</v>
      </c>
      <c r="AX131" s="125">
        <f>IF($A131="","",COUNTIF('Names Schedule'!$75:$75,$B131))</f>
        <v>0</v>
      </c>
      <c r="AY131" s="125">
        <f>IF($A131="","",COUNTIF('Names Schedule'!$76:$76,$B131))</f>
        <v>0</v>
      </c>
      <c r="AZ131" s="125">
        <f>IF($A131="","",COUNTIF('Names Schedule'!$77:$77,$B131))</f>
        <v>0</v>
      </c>
      <c r="BA131" s="125">
        <f>IF($A131="","",COUNTIF('Names Schedule'!$79:$79,$B131))</f>
        <v>0</v>
      </c>
      <c r="BB131" s="125">
        <f>IF($A131="","",COUNTIF('Names Schedule'!$80:$80,$B131))</f>
        <v>0</v>
      </c>
      <c r="BC131" s="115">
        <f t="shared" si="12"/>
        <v>6</v>
      </c>
      <c r="BD131" s="115">
        <f t="shared" si="13"/>
        <v>6</v>
      </c>
      <c r="BE131" s="119" t="str">
        <f t="shared" si="20"/>
        <v>Session 6 - 4:45pm - 6.15pm</v>
      </c>
      <c r="BF131" s="126">
        <f>IF($A131="","",COUNTIF('Names Schedule'!C$7:C$117,$B131))</f>
        <v>0</v>
      </c>
      <c r="BG131" s="126">
        <f>IF($A131="","",COUNTIF('Names Schedule'!D$7:D$117,$B131))</f>
        <v>0</v>
      </c>
      <c r="BH131" s="126">
        <f>IF($A131="","",COUNTIF('Names Schedule'!E$7:E$117,$B131))</f>
        <v>0</v>
      </c>
      <c r="BI131" s="126">
        <f>IF($A131="","",COUNTIF('Names Schedule'!F$7:F$117,$B131))</f>
        <v>1</v>
      </c>
      <c r="BJ131" s="126">
        <f>IF($A131="","",COUNTIF('Names Schedule'!G$7:G$117,$B131))</f>
        <v>0</v>
      </c>
      <c r="BK131" s="126">
        <f>IF($A131="","",COUNTIF('Names Schedule'!H$7:H$117,$B131))</f>
        <v>0</v>
      </c>
      <c r="BL131" s="133">
        <f t="shared" si="21"/>
        <v>4</v>
      </c>
    </row>
    <row r="132" spans="1:64" ht="12" customHeight="1">
      <c r="A132" s="115" t="str">
        <f>Matches!A131</f>
        <v>GROUP WS 2 / 7</v>
      </c>
      <c r="B132" s="115" t="str">
        <f>IF(A132="","",CONCATENATE(VLOOKUP(Matches!B131,'Group Check'!$B:$D,2,FALSE)," v ",VLOOKUP(Matches!D131,'Group Check'!$B:$D,2,FALSE)," in Group ",VLOOKUP(Matches!B131,'Group Check'!$B:$E,4,FALSE)))</f>
        <v>Julie Forrest (Defending Champion) v Keiko Kurohara (Japan ) in Group WS 2</v>
      </c>
      <c r="C132" s="115" t="str">
        <f t="shared" si="16"/>
        <v/>
      </c>
      <c r="D132" s="118" t="str">
        <f t="shared" si="17"/>
        <v/>
      </c>
      <c r="E132" s="119" t="str">
        <f t="shared" si="18"/>
        <v/>
      </c>
      <c r="F132" s="116" t="str">
        <f t="shared" si="19"/>
        <v/>
      </c>
      <c r="G132" s="126">
        <f>IF($A132="","",SUM(COUNTIF('Names Schedule'!$C$7:$H$7,$B132),COUNTIF('Names Schedule'!$C$8:$H$8,$B132),COUNTIF('Names Schedule'!$C$10:$H$10,$B132),COUNTIF('Names Schedule'!$C$11:$H$11,$B132),COUNTIF('Names Schedule'!$C$12:$H$12,$B132),COUNTIF('Names Schedule'!$C$14:$H$14,$B132),COUNTIF('Names Schedule'!$C$15:$H$15,$B132)))</f>
        <v>0</v>
      </c>
      <c r="H132" s="126">
        <f>IF($A132="","",SUM(COUNTIF('Names Schedule'!$C$20:$H$20,$B132),COUNTIF('Names Schedule'!$C$21:$H$21,$B132),COUNTIF('Names Schedule'!$C$23:$H$23,$B132),COUNTIF('Names Schedule'!$C$24:$H$24,$B132),COUNTIF('Names Schedule'!$C$25:$H$25,$B132),COUNTIF('Names Schedule'!$C$27:$H$27,$B132),COUNTIF('Names Schedule'!$C$28:$H$28,$B132)))</f>
        <v>0</v>
      </c>
      <c r="I132" s="126">
        <f>IF($A132="","",SUM(COUNTIF('Names Schedule'!$C$33:$H$33,$B132),COUNTIF('Names Schedule'!$C$34:$H$34,$B132),COUNTIF('Names Schedule'!$C$36:$H$36,$B132),COUNTIF('Names Schedule'!$C$37:$H$37,$B132),COUNTIF('Names Schedule'!$C$38:$H$38,$B132),COUNTIF('Names Schedule'!$C$40:$H$40,$B132),COUNTIF('Names Schedule'!$C$41:$H$41,$B132)))</f>
        <v>0</v>
      </c>
      <c r="J132" s="126">
        <f>IF($A132="","",SUM(COUNTIF('Names Schedule'!$C$46:$H$46,$B132),COUNTIF('Names Schedule'!$C$47:$H$47,$B132),COUNTIF('Names Schedule'!$C$49:$H$49,$B132),COUNTIF('Names Schedule'!$C$50:$H$50,$B132),COUNTIF('Names Schedule'!$C$51:$H$51,$B132),COUNTIF('Names Schedule'!$C$53:$H$53,$B132),COUNTIF('Names Schedule'!$C$54:$H$54,$B132)))</f>
        <v>0</v>
      </c>
      <c r="K132" s="126">
        <f>IF($A132="","",SUM(COUNTIF('Names Schedule'!$C$59:$H$59,$B132),COUNTIF('Names Schedule'!$C$60:$H$60,$B132),COUNTIF('Names Schedule'!$C$62:$H$62,$B132),COUNTIF('Names Schedule'!$C$63:$H$63,$B132),COUNTIF('Names Schedule'!$C$64:$H$64,$B132),COUNTIF('Names Schedule'!$C$66:$H$66,$B132),COUNTIF('Names Schedule'!$C$67:$H$67,$B132)))</f>
        <v>0</v>
      </c>
      <c r="L132" s="126">
        <f>IF($A132="","",SUM(COUNTIF('Names Schedule'!$C$72:$H$72,$B132),COUNTIF('Names Schedule'!$C$73:$H$73,$B132),COUNTIF('Names Schedule'!$C$75:$H$75,$B132),COUNTIF('Names Schedule'!$C$76:$H$76,$B132),COUNTIF('Names Schedule'!$C$77:$H$77,$B132),COUNTIF('Names Schedule'!$C$79:$H$79,$B132),COUNTIF('Names Schedule'!$C$80:$H$80,$B132)))</f>
        <v>0</v>
      </c>
      <c r="M132" s="124">
        <f>IF($A132="","",COUNTIF('Names Schedule'!$7:$7,$B132))</f>
        <v>0</v>
      </c>
      <c r="N132" s="125">
        <f>IF($A132="","",COUNTIF('Names Schedule'!$8:$8,$B132))</f>
        <v>0</v>
      </c>
      <c r="O132" s="125">
        <f>IF($A132="","",COUNTIF('Names Schedule'!$10:$10,$B132))</f>
        <v>0</v>
      </c>
      <c r="P132" s="125">
        <f>IF($A132="","",COUNTIF('Names Schedule'!$11:$11,$B132))</f>
        <v>0</v>
      </c>
      <c r="Q132" s="125">
        <f>IF($A132="","",COUNTIF('Names Schedule'!$12:$12,$B132))</f>
        <v>0</v>
      </c>
      <c r="R132" s="125">
        <f>IF($A132="","",COUNTIF('Names Schedule'!$14:$14,$B132))</f>
        <v>0</v>
      </c>
      <c r="S132" s="125">
        <f>IF($A132="","",COUNTIF('Names Schedule'!$15:$15,$B132))</f>
        <v>0</v>
      </c>
      <c r="T132" s="124">
        <f>IF($A132="","",COUNTIF('Names Schedule'!$20:$20,$B132))</f>
        <v>0</v>
      </c>
      <c r="U132" s="125">
        <f>IF($A132="","",COUNTIF('Names Schedule'!$21:$21,$B132))</f>
        <v>0</v>
      </c>
      <c r="V132" s="125">
        <f>IF($A132="","",COUNTIF('Names Schedule'!$23:$23,$B132))</f>
        <v>0</v>
      </c>
      <c r="W132" s="125">
        <f>IF($A132="","",COUNTIF('Names Schedule'!$24:$24,$B132))</f>
        <v>0</v>
      </c>
      <c r="X132" s="125">
        <f>IF($A132="","",COUNTIF('Names Schedule'!$25:$25,$B132))</f>
        <v>0</v>
      </c>
      <c r="Y132" s="125">
        <f>IF($A132="","",COUNTIF('Names Schedule'!$27:$27,$B132))</f>
        <v>0</v>
      </c>
      <c r="Z132" s="125">
        <f>IF($A132="","",COUNTIF('Names Schedule'!$28:$28,$B132))</f>
        <v>0</v>
      </c>
      <c r="AA132" s="124">
        <f>IF($A132="","",COUNTIF('Names Schedule'!$33:$33,$B132))</f>
        <v>0</v>
      </c>
      <c r="AB132" s="125">
        <f>IF($A132="","",COUNTIF('Names Schedule'!$34:$34,$B132))</f>
        <v>0</v>
      </c>
      <c r="AC132" s="125">
        <f>IF($A132="","",COUNTIF('Names Schedule'!$36:$36,$B132))</f>
        <v>0</v>
      </c>
      <c r="AD132" s="125">
        <f>IF($A132="","",COUNTIF('Names Schedule'!$37:$37,$B132))</f>
        <v>0</v>
      </c>
      <c r="AE132" s="125">
        <f>IF($A132="","",COUNTIF('Names Schedule'!$38:$38,$B132))</f>
        <v>0</v>
      </c>
      <c r="AF132" s="125">
        <f>IF($A132="","",COUNTIF('Names Schedule'!$40:$40,$B132))</f>
        <v>0</v>
      </c>
      <c r="AG132" s="125">
        <f>IF($A132="","",COUNTIF('Names Schedule'!$41:$41,$B132))</f>
        <v>0</v>
      </c>
      <c r="AH132" s="124">
        <f>IF($A132="","",COUNTIF('Names Schedule'!$46:$46,$B132))</f>
        <v>0</v>
      </c>
      <c r="AI132" s="125">
        <f>IF($A132="","",COUNTIF('Names Schedule'!$47:$47,$B132))</f>
        <v>0</v>
      </c>
      <c r="AJ132" s="125">
        <f>IF($A132="","",COUNTIF('Names Schedule'!$49:$49,$B132))</f>
        <v>0</v>
      </c>
      <c r="AK132" s="125">
        <f>IF($A132="","",COUNTIF('Names Schedule'!$50:$50,$B132))</f>
        <v>0</v>
      </c>
      <c r="AL132" s="125">
        <f>IF($A132="","",COUNTIF('Names Schedule'!$51:$51,$B132))</f>
        <v>0</v>
      </c>
      <c r="AM132" s="125">
        <f>IF($A132="","",COUNTIF('Names Schedule'!$53:$53,$B132))</f>
        <v>0</v>
      </c>
      <c r="AN132" s="125">
        <f>IF($A132="","",COUNTIF('Names Schedule'!$54:$54,$B132))</f>
        <v>0</v>
      </c>
      <c r="AO132" s="124">
        <f>IF($A132="","",COUNTIF('Names Schedule'!$59:$59,$B132))</f>
        <v>0</v>
      </c>
      <c r="AP132" s="125">
        <f>IF($A132="","",COUNTIF('Names Schedule'!$60:$60,$B132))</f>
        <v>0</v>
      </c>
      <c r="AQ132" s="125">
        <f>IF($A132="","",COUNTIF('Names Schedule'!$62:$62,$B132))</f>
        <v>0</v>
      </c>
      <c r="AR132" s="125">
        <f>IF($A132="","",COUNTIF('Names Schedule'!$63:$63,$B132))</f>
        <v>0</v>
      </c>
      <c r="AS132" s="125">
        <f>IF($A132="","",COUNTIF('Names Schedule'!$64:$64,$B132))</f>
        <v>0</v>
      </c>
      <c r="AT132" s="125">
        <f>IF($A132="","",COUNTIF('Names Schedule'!$66:$66,$B132))</f>
        <v>0</v>
      </c>
      <c r="AU132" s="125">
        <f>IF($A132="","",COUNTIF('Names Schedule'!$67:$67,$B132))</f>
        <v>0</v>
      </c>
      <c r="AV132" s="124">
        <f>IF($A132="","",COUNTIF('Names Schedule'!$72:$72,$B132))</f>
        <v>0</v>
      </c>
      <c r="AW132" s="125">
        <f>IF($A132="","",COUNTIF('Names Schedule'!$73:$73,$B132))</f>
        <v>0</v>
      </c>
      <c r="AX132" s="125">
        <f>IF($A132="","",COUNTIF('Names Schedule'!$75:$75,$B132))</f>
        <v>0</v>
      </c>
      <c r="AY132" s="125">
        <f>IF($A132="","",COUNTIF('Names Schedule'!$76:$76,$B132))</f>
        <v>0</v>
      </c>
      <c r="AZ132" s="125">
        <f>IF($A132="","",COUNTIF('Names Schedule'!$77:$77,$B132))</f>
        <v>0</v>
      </c>
      <c r="BA132" s="125">
        <f>IF($A132="","",COUNTIF('Names Schedule'!$79:$79,$B132))</f>
        <v>0</v>
      </c>
      <c r="BB132" s="125">
        <f>IF($A132="","",COUNTIF('Names Schedule'!$80:$80,$B132))</f>
        <v>0</v>
      </c>
      <c r="BC132" s="115" t="str">
        <f t="shared" si="12"/>
        <v/>
      </c>
      <c r="BD132" s="115" t="str">
        <f t="shared" si="13"/>
        <v/>
      </c>
      <c r="BE132" s="119" t="str">
        <f t="shared" si="20"/>
        <v/>
      </c>
      <c r="BF132" s="126">
        <f>IF($A132="","",COUNTIF('Names Schedule'!C$7:C$117,$B132))</f>
        <v>0</v>
      </c>
      <c r="BG132" s="126">
        <f>IF($A132="","",COUNTIF('Names Schedule'!D$7:D$117,$B132))</f>
        <v>0</v>
      </c>
      <c r="BH132" s="126">
        <f>IF($A132="","",COUNTIF('Names Schedule'!E$7:E$117,$B132))</f>
        <v>0</v>
      </c>
      <c r="BI132" s="126">
        <f>IF($A132="","",COUNTIF('Names Schedule'!F$7:F$117,$B132))</f>
        <v>0</v>
      </c>
      <c r="BJ132" s="126">
        <f>IF($A132="","",COUNTIF('Names Schedule'!G$7:G$117,$B132))</f>
        <v>0</v>
      </c>
      <c r="BK132" s="126">
        <f>IF($A132="","",COUNTIF('Names Schedule'!H$7:H$117,$B132))</f>
        <v>0</v>
      </c>
      <c r="BL132" s="133" t="str">
        <f t="shared" si="21"/>
        <v/>
      </c>
    </row>
    <row r="133" spans="1:64" ht="12" customHeight="1">
      <c r="A133" s="115" t="str">
        <f>Matches!A132</f>
        <v>GROUP WS 2 / 8</v>
      </c>
      <c r="B133" s="115" t="str">
        <f>IF(A133="","",CONCATENATE(VLOOKUP(Matches!B132,'Group Check'!$B:$D,2,FALSE)," v ",VLOOKUP(Matches!D132,'Group Check'!$B:$D,2,FALSE)," in Group ",VLOOKUP(Matches!B132,'Group Check'!$B:$E,4,FALSE)))</f>
        <v>Keiko Kurohara (Japan ) v Mary Thompson (USA) in Group WS 2</v>
      </c>
      <c r="C133" s="115" t="str">
        <f t="shared" si="16"/>
        <v/>
      </c>
      <c r="D133" s="118" t="str">
        <f t="shared" si="17"/>
        <v>Monday 22nd April 2024</v>
      </c>
      <c r="E133" s="119" t="str">
        <f t="shared" si="18"/>
        <v>Session 4 - 1:45pm- 3.15pm</v>
      </c>
      <c r="F133" s="116">
        <f t="shared" si="19"/>
        <v>2</v>
      </c>
      <c r="G133" s="126">
        <f>IF($A133="","",SUM(COUNTIF('Names Schedule'!$C$7:$H$7,$B133),COUNTIF('Names Schedule'!$C$8:$H$8,$B133),COUNTIF('Names Schedule'!$C$10:$H$10,$B133),COUNTIF('Names Schedule'!$C$11:$H$11,$B133),COUNTIF('Names Schedule'!$C$12:$H$12,$B133),COUNTIF('Names Schedule'!$C$14:$H$14,$B133),COUNTIF('Names Schedule'!$C$15:$H$15,$B133)))</f>
        <v>0</v>
      </c>
      <c r="H133" s="126">
        <f>IF($A133="","",SUM(COUNTIF('Names Schedule'!$C$20:$H$20,$B133),COUNTIF('Names Schedule'!$C$21:$H$21,$B133),COUNTIF('Names Schedule'!$C$23:$H$23,$B133),COUNTIF('Names Schedule'!$C$24:$H$24,$B133),COUNTIF('Names Schedule'!$C$25:$H$25,$B133),COUNTIF('Names Schedule'!$C$27:$H$27,$B133),COUNTIF('Names Schedule'!$C$28:$H$28,$B133)))</f>
        <v>1</v>
      </c>
      <c r="I133" s="126">
        <f>IF($A133="","",SUM(COUNTIF('Names Schedule'!$C$33:$H$33,$B133),COUNTIF('Names Schedule'!$C$34:$H$34,$B133),COUNTIF('Names Schedule'!$C$36:$H$36,$B133),COUNTIF('Names Schedule'!$C$37:$H$37,$B133),COUNTIF('Names Schedule'!$C$38:$H$38,$B133),COUNTIF('Names Schedule'!$C$40:$H$40,$B133),COUNTIF('Names Schedule'!$C$41:$H$41,$B133)))</f>
        <v>0</v>
      </c>
      <c r="J133" s="126">
        <f>IF($A133="","",SUM(COUNTIF('Names Schedule'!$C$46:$H$46,$B133),COUNTIF('Names Schedule'!$C$47:$H$47,$B133),COUNTIF('Names Schedule'!$C$49:$H$49,$B133),COUNTIF('Names Schedule'!$C$50:$H$50,$B133),COUNTIF('Names Schedule'!$C$51:$H$51,$B133),COUNTIF('Names Schedule'!$C$53:$H$53,$B133),COUNTIF('Names Schedule'!$C$54:$H$54,$B133)))</f>
        <v>0</v>
      </c>
      <c r="K133" s="126">
        <f>IF($A133="","",SUM(COUNTIF('Names Schedule'!$C$59:$H$59,$B133),COUNTIF('Names Schedule'!$C$60:$H$60,$B133),COUNTIF('Names Schedule'!$C$62:$H$62,$B133),COUNTIF('Names Schedule'!$C$63:$H$63,$B133),COUNTIF('Names Schedule'!$C$64:$H$64,$B133),COUNTIF('Names Schedule'!$C$66:$H$66,$B133),COUNTIF('Names Schedule'!$C$67:$H$67,$B133)))</f>
        <v>0</v>
      </c>
      <c r="L133" s="126">
        <f>IF($A133="","",SUM(COUNTIF('Names Schedule'!$C$72:$H$72,$B133),COUNTIF('Names Schedule'!$C$73:$H$73,$B133),COUNTIF('Names Schedule'!$C$75:$H$75,$B133),COUNTIF('Names Schedule'!$C$76:$H$76,$B133),COUNTIF('Names Schedule'!$C$77:$H$77,$B133),COUNTIF('Names Schedule'!$C$79:$H$79,$B133),COUNTIF('Names Schedule'!$C$80:$H$80,$B133)))</f>
        <v>0</v>
      </c>
      <c r="M133" s="124">
        <f>IF($A133="","",COUNTIF('Names Schedule'!$7:$7,$B133))</f>
        <v>0</v>
      </c>
      <c r="N133" s="125">
        <f>IF($A133="","",COUNTIF('Names Schedule'!$8:$8,$B133))</f>
        <v>0</v>
      </c>
      <c r="O133" s="125">
        <f>IF($A133="","",COUNTIF('Names Schedule'!$10:$10,$B133))</f>
        <v>0</v>
      </c>
      <c r="P133" s="125">
        <f>IF($A133="","",COUNTIF('Names Schedule'!$11:$11,$B133))</f>
        <v>0</v>
      </c>
      <c r="Q133" s="125">
        <f>IF($A133="","",COUNTIF('Names Schedule'!$12:$12,$B133))</f>
        <v>0</v>
      </c>
      <c r="R133" s="125">
        <f>IF($A133="","",COUNTIF('Names Schedule'!$14:$14,$B133))</f>
        <v>0</v>
      </c>
      <c r="S133" s="125">
        <f>IF($A133="","",COUNTIF('Names Schedule'!$15:$15,$B133))</f>
        <v>0</v>
      </c>
      <c r="T133" s="124">
        <f>IF($A133="","",COUNTIF('Names Schedule'!$20:$20,$B133))</f>
        <v>0</v>
      </c>
      <c r="U133" s="125">
        <f>IF($A133="","",COUNTIF('Names Schedule'!$21:$21,$B133))</f>
        <v>0</v>
      </c>
      <c r="V133" s="125">
        <f>IF($A133="","",COUNTIF('Names Schedule'!$23:$23,$B133))</f>
        <v>0</v>
      </c>
      <c r="W133" s="125">
        <f>IF($A133="","",COUNTIF('Names Schedule'!$24:$24,$B133))</f>
        <v>1</v>
      </c>
      <c r="X133" s="125">
        <f>IF($A133="","",COUNTIF('Names Schedule'!$25:$25,$B133))</f>
        <v>0</v>
      </c>
      <c r="Y133" s="125">
        <f>IF($A133="","",COUNTIF('Names Schedule'!$27:$27,$B133))</f>
        <v>0</v>
      </c>
      <c r="Z133" s="125">
        <f>IF($A133="","",COUNTIF('Names Schedule'!$28:$28,$B133))</f>
        <v>0</v>
      </c>
      <c r="AA133" s="124">
        <f>IF($A133="","",COUNTIF('Names Schedule'!$33:$33,$B133))</f>
        <v>0</v>
      </c>
      <c r="AB133" s="125">
        <f>IF($A133="","",COUNTIF('Names Schedule'!$34:$34,$B133))</f>
        <v>0</v>
      </c>
      <c r="AC133" s="125">
        <f>IF($A133="","",COUNTIF('Names Schedule'!$36:$36,$B133))</f>
        <v>0</v>
      </c>
      <c r="AD133" s="125">
        <f>IF($A133="","",COUNTIF('Names Schedule'!$37:$37,$B133))</f>
        <v>0</v>
      </c>
      <c r="AE133" s="125">
        <f>IF($A133="","",COUNTIF('Names Schedule'!$38:$38,$B133))</f>
        <v>0</v>
      </c>
      <c r="AF133" s="125">
        <f>IF($A133="","",COUNTIF('Names Schedule'!$40:$40,$B133))</f>
        <v>0</v>
      </c>
      <c r="AG133" s="125">
        <f>IF($A133="","",COUNTIF('Names Schedule'!$41:$41,$B133))</f>
        <v>0</v>
      </c>
      <c r="AH133" s="124">
        <f>IF($A133="","",COUNTIF('Names Schedule'!$46:$46,$B133))</f>
        <v>0</v>
      </c>
      <c r="AI133" s="125">
        <f>IF($A133="","",COUNTIF('Names Schedule'!$47:$47,$B133))</f>
        <v>0</v>
      </c>
      <c r="AJ133" s="125">
        <f>IF($A133="","",COUNTIF('Names Schedule'!$49:$49,$B133))</f>
        <v>0</v>
      </c>
      <c r="AK133" s="125">
        <f>IF($A133="","",COUNTIF('Names Schedule'!$50:$50,$B133))</f>
        <v>0</v>
      </c>
      <c r="AL133" s="125">
        <f>IF($A133="","",COUNTIF('Names Schedule'!$51:$51,$B133))</f>
        <v>0</v>
      </c>
      <c r="AM133" s="125">
        <f>IF($A133="","",COUNTIF('Names Schedule'!$53:$53,$B133))</f>
        <v>0</v>
      </c>
      <c r="AN133" s="125">
        <f>IF($A133="","",COUNTIF('Names Schedule'!$54:$54,$B133))</f>
        <v>0</v>
      </c>
      <c r="AO133" s="124">
        <f>IF($A133="","",COUNTIF('Names Schedule'!$59:$59,$B133))</f>
        <v>0</v>
      </c>
      <c r="AP133" s="125">
        <f>IF($A133="","",COUNTIF('Names Schedule'!$60:$60,$B133))</f>
        <v>0</v>
      </c>
      <c r="AQ133" s="125">
        <f>IF($A133="","",COUNTIF('Names Schedule'!$62:$62,$B133))</f>
        <v>0</v>
      </c>
      <c r="AR133" s="125">
        <f>IF($A133="","",COUNTIF('Names Schedule'!$63:$63,$B133))</f>
        <v>0</v>
      </c>
      <c r="AS133" s="125">
        <f>IF($A133="","",COUNTIF('Names Schedule'!$64:$64,$B133))</f>
        <v>0</v>
      </c>
      <c r="AT133" s="125">
        <f>IF($A133="","",COUNTIF('Names Schedule'!$66:$66,$B133))</f>
        <v>0</v>
      </c>
      <c r="AU133" s="125">
        <f>IF($A133="","",COUNTIF('Names Schedule'!$67:$67,$B133))</f>
        <v>0</v>
      </c>
      <c r="AV133" s="124">
        <f>IF($A133="","",COUNTIF('Names Schedule'!$72:$72,$B133))</f>
        <v>0</v>
      </c>
      <c r="AW133" s="125">
        <f>IF($A133="","",COUNTIF('Names Schedule'!$73:$73,$B133))</f>
        <v>0</v>
      </c>
      <c r="AX133" s="125">
        <f>IF($A133="","",COUNTIF('Names Schedule'!$75:$75,$B133))</f>
        <v>0</v>
      </c>
      <c r="AY133" s="125">
        <f>IF($A133="","",COUNTIF('Names Schedule'!$76:$76,$B133))</f>
        <v>0</v>
      </c>
      <c r="AZ133" s="125">
        <f>IF($A133="","",COUNTIF('Names Schedule'!$77:$77,$B133))</f>
        <v>0</v>
      </c>
      <c r="BA133" s="125">
        <f>IF($A133="","",COUNTIF('Names Schedule'!$79:$79,$B133))</f>
        <v>0</v>
      </c>
      <c r="BB133" s="125">
        <f>IF($A133="","",COUNTIF('Names Schedule'!$80:$80,$B133))</f>
        <v>0</v>
      </c>
      <c r="BC133" s="115">
        <f t="shared" si="12"/>
        <v>11</v>
      </c>
      <c r="BD133" s="115">
        <f t="shared" si="13"/>
        <v>4</v>
      </c>
      <c r="BE133" s="119" t="str">
        <f t="shared" si="20"/>
        <v>Session 4 - 1:45pm- 3.15pm</v>
      </c>
      <c r="BF133" s="126">
        <f>IF($A133="","",COUNTIF('Names Schedule'!C$7:C$117,$B133))</f>
        <v>0</v>
      </c>
      <c r="BG133" s="126">
        <f>IF($A133="","",COUNTIF('Names Schedule'!D$7:D$117,$B133))</f>
        <v>1</v>
      </c>
      <c r="BH133" s="126">
        <f>IF($A133="","",COUNTIF('Names Schedule'!E$7:E$117,$B133))</f>
        <v>0</v>
      </c>
      <c r="BI133" s="126">
        <f>IF($A133="","",COUNTIF('Names Schedule'!F$7:F$117,$B133))</f>
        <v>0</v>
      </c>
      <c r="BJ133" s="126">
        <f>IF($A133="","",COUNTIF('Names Schedule'!G$7:G$117,$B133))</f>
        <v>0</v>
      </c>
      <c r="BK133" s="126">
        <f>IF($A133="","",COUNTIF('Names Schedule'!H$7:H$117,$B133))</f>
        <v>0</v>
      </c>
      <c r="BL133" s="133">
        <f t="shared" si="21"/>
        <v>2</v>
      </c>
    </row>
    <row r="134" spans="1:64" ht="12" customHeight="1">
      <c r="A134" s="115" t="str">
        <f>Matches!A133</f>
        <v>GROUP WS 2 / 9</v>
      </c>
      <c r="B134" s="115" t="str">
        <f>IF(A134="","",CONCATENATE(VLOOKUP(Matches!B133,'Group Check'!$B:$D,2,FALSE)," v ",VLOOKUP(Matches!D133,'Group Check'!$B:$D,2,FALSE)," in Group ",VLOOKUP(Matches!B133,'Group Check'!$B:$E,4,FALSE)))</f>
        <v>Connie Rixon (Malta) v Keiko Kurohara (Japan ) in Group WS 2</v>
      </c>
      <c r="C134" s="115" t="str">
        <f t="shared" si="16"/>
        <v/>
      </c>
      <c r="D134" s="118" t="str">
        <f t="shared" si="17"/>
        <v>Wednesday 24th April 2024</v>
      </c>
      <c r="E134" s="119" t="str">
        <f t="shared" si="18"/>
        <v>Session 6 - 4:45pm - 6.15pm</v>
      </c>
      <c r="F134" s="116">
        <f t="shared" si="19"/>
        <v>3</v>
      </c>
      <c r="G134" s="126">
        <f>IF($A134="","",SUM(COUNTIF('Names Schedule'!$C$7:$H$7,$B134),COUNTIF('Names Schedule'!$C$8:$H$8,$B134),COUNTIF('Names Schedule'!$C$10:$H$10,$B134),COUNTIF('Names Schedule'!$C$11:$H$11,$B134),COUNTIF('Names Schedule'!$C$12:$H$12,$B134),COUNTIF('Names Schedule'!$C$14:$H$14,$B134),COUNTIF('Names Schedule'!$C$15:$H$15,$B134)))</f>
        <v>0</v>
      </c>
      <c r="H134" s="126">
        <f>IF($A134="","",SUM(COUNTIF('Names Schedule'!$C$20:$H$20,$B134),COUNTIF('Names Schedule'!$C$21:$H$21,$B134),COUNTIF('Names Schedule'!$C$23:$H$23,$B134),COUNTIF('Names Schedule'!$C$24:$H$24,$B134),COUNTIF('Names Schedule'!$C$25:$H$25,$B134),COUNTIF('Names Schedule'!$C$27:$H$27,$B134),COUNTIF('Names Schedule'!$C$28:$H$28,$B134)))</f>
        <v>0</v>
      </c>
      <c r="I134" s="126">
        <f>IF($A134="","",SUM(COUNTIF('Names Schedule'!$C$33:$H$33,$B134),COUNTIF('Names Schedule'!$C$34:$H$34,$B134),COUNTIF('Names Schedule'!$C$36:$H$36,$B134),COUNTIF('Names Schedule'!$C$37:$H$37,$B134),COUNTIF('Names Schedule'!$C$38:$H$38,$B134),COUNTIF('Names Schedule'!$C$40:$H$40,$B134),COUNTIF('Names Schedule'!$C$41:$H$41,$B134)))</f>
        <v>0</v>
      </c>
      <c r="J134" s="126">
        <f>IF($A134="","",SUM(COUNTIF('Names Schedule'!$C$46:$H$46,$B134),COUNTIF('Names Schedule'!$C$47:$H$47,$B134),COUNTIF('Names Schedule'!$C$49:$H$49,$B134),COUNTIF('Names Schedule'!$C$50:$H$50,$B134),COUNTIF('Names Schedule'!$C$51:$H$51,$B134),COUNTIF('Names Schedule'!$C$53:$H$53,$B134),COUNTIF('Names Schedule'!$C$54:$H$54,$B134)))</f>
        <v>1</v>
      </c>
      <c r="K134" s="126">
        <f>IF($A134="","",SUM(COUNTIF('Names Schedule'!$C$59:$H$59,$B134),COUNTIF('Names Schedule'!$C$60:$H$60,$B134),COUNTIF('Names Schedule'!$C$62:$H$62,$B134),COUNTIF('Names Schedule'!$C$63:$H$63,$B134),COUNTIF('Names Schedule'!$C$64:$H$64,$B134),COUNTIF('Names Schedule'!$C$66:$H$66,$B134),COUNTIF('Names Schedule'!$C$67:$H$67,$B134)))</f>
        <v>0</v>
      </c>
      <c r="L134" s="126">
        <f>IF($A134="","",SUM(COUNTIF('Names Schedule'!$C$72:$H$72,$B134),COUNTIF('Names Schedule'!$C$73:$H$73,$B134),COUNTIF('Names Schedule'!$C$75:$H$75,$B134),COUNTIF('Names Schedule'!$C$76:$H$76,$B134),COUNTIF('Names Schedule'!$C$77:$H$77,$B134),COUNTIF('Names Schedule'!$C$79:$H$79,$B134),COUNTIF('Names Schedule'!$C$80:$H$80,$B134)))</f>
        <v>0</v>
      </c>
      <c r="M134" s="124">
        <f>IF($A134="","",COUNTIF('Names Schedule'!$7:$7,$B134))</f>
        <v>0</v>
      </c>
      <c r="N134" s="125">
        <f>IF($A134="","",COUNTIF('Names Schedule'!$8:$8,$B134))</f>
        <v>0</v>
      </c>
      <c r="O134" s="125">
        <f>IF($A134="","",COUNTIF('Names Schedule'!$10:$10,$B134))</f>
        <v>0</v>
      </c>
      <c r="P134" s="125">
        <f>IF($A134="","",COUNTIF('Names Schedule'!$11:$11,$B134))</f>
        <v>0</v>
      </c>
      <c r="Q134" s="125">
        <f>IF($A134="","",COUNTIF('Names Schedule'!$12:$12,$B134))</f>
        <v>0</v>
      </c>
      <c r="R134" s="125">
        <f>IF($A134="","",COUNTIF('Names Schedule'!$14:$14,$B134))</f>
        <v>0</v>
      </c>
      <c r="S134" s="125">
        <f>IF($A134="","",COUNTIF('Names Schedule'!$15:$15,$B134))</f>
        <v>0</v>
      </c>
      <c r="T134" s="124">
        <f>IF($A134="","",COUNTIF('Names Schedule'!$20:$20,$B134))</f>
        <v>0</v>
      </c>
      <c r="U134" s="125">
        <f>IF($A134="","",COUNTIF('Names Schedule'!$21:$21,$B134))</f>
        <v>0</v>
      </c>
      <c r="V134" s="125">
        <f>IF($A134="","",COUNTIF('Names Schedule'!$23:$23,$B134))</f>
        <v>0</v>
      </c>
      <c r="W134" s="125">
        <f>IF($A134="","",COUNTIF('Names Schedule'!$24:$24,$B134))</f>
        <v>0</v>
      </c>
      <c r="X134" s="125">
        <f>IF($A134="","",COUNTIF('Names Schedule'!$25:$25,$B134))</f>
        <v>0</v>
      </c>
      <c r="Y134" s="125">
        <f>IF($A134="","",COUNTIF('Names Schedule'!$27:$27,$B134))</f>
        <v>0</v>
      </c>
      <c r="Z134" s="125">
        <f>IF($A134="","",COUNTIF('Names Schedule'!$28:$28,$B134))</f>
        <v>0</v>
      </c>
      <c r="AA134" s="124">
        <f>IF($A134="","",COUNTIF('Names Schedule'!$33:$33,$B134))</f>
        <v>0</v>
      </c>
      <c r="AB134" s="125">
        <f>IF($A134="","",COUNTIF('Names Schedule'!$34:$34,$B134))</f>
        <v>0</v>
      </c>
      <c r="AC134" s="125">
        <f>IF($A134="","",COUNTIF('Names Schedule'!$36:$36,$B134))</f>
        <v>0</v>
      </c>
      <c r="AD134" s="125">
        <f>IF($A134="","",COUNTIF('Names Schedule'!$37:$37,$B134))</f>
        <v>0</v>
      </c>
      <c r="AE134" s="125">
        <f>IF($A134="","",COUNTIF('Names Schedule'!$38:$38,$B134))</f>
        <v>0</v>
      </c>
      <c r="AF134" s="125">
        <f>IF($A134="","",COUNTIF('Names Schedule'!$40:$40,$B134))</f>
        <v>0</v>
      </c>
      <c r="AG134" s="125">
        <f>IF($A134="","",COUNTIF('Names Schedule'!$41:$41,$B134))</f>
        <v>0</v>
      </c>
      <c r="AH134" s="124">
        <f>IF($A134="","",COUNTIF('Names Schedule'!$46:$46,$B134))</f>
        <v>0</v>
      </c>
      <c r="AI134" s="125">
        <f>IF($A134="","",COUNTIF('Names Schedule'!$47:$47,$B134))</f>
        <v>0</v>
      </c>
      <c r="AJ134" s="125">
        <f>IF($A134="","",COUNTIF('Names Schedule'!$49:$49,$B134))</f>
        <v>0</v>
      </c>
      <c r="AK134" s="125">
        <f>IF($A134="","",COUNTIF('Names Schedule'!$50:$50,$B134))</f>
        <v>0</v>
      </c>
      <c r="AL134" s="125">
        <f>IF($A134="","",COUNTIF('Names Schedule'!$51:$51,$B134))</f>
        <v>0</v>
      </c>
      <c r="AM134" s="125">
        <f>IF($A134="","",COUNTIF('Names Schedule'!$53:$53,$B134))</f>
        <v>1</v>
      </c>
      <c r="AN134" s="125">
        <f>IF($A134="","",COUNTIF('Names Schedule'!$54:$54,$B134))</f>
        <v>0</v>
      </c>
      <c r="AO134" s="124">
        <f>IF($A134="","",COUNTIF('Names Schedule'!$59:$59,$B134))</f>
        <v>0</v>
      </c>
      <c r="AP134" s="125">
        <f>IF($A134="","",COUNTIF('Names Schedule'!$60:$60,$B134))</f>
        <v>0</v>
      </c>
      <c r="AQ134" s="125">
        <f>IF($A134="","",COUNTIF('Names Schedule'!$62:$62,$B134))</f>
        <v>0</v>
      </c>
      <c r="AR134" s="125">
        <f>IF($A134="","",COUNTIF('Names Schedule'!$63:$63,$B134))</f>
        <v>0</v>
      </c>
      <c r="AS134" s="125">
        <f>IF($A134="","",COUNTIF('Names Schedule'!$64:$64,$B134))</f>
        <v>0</v>
      </c>
      <c r="AT134" s="125">
        <f>IF($A134="","",COUNTIF('Names Schedule'!$66:$66,$B134))</f>
        <v>0</v>
      </c>
      <c r="AU134" s="125">
        <f>IF($A134="","",COUNTIF('Names Schedule'!$67:$67,$B134))</f>
        <v>0</v>
      </c>
      <c r="AV134" s="124">
        <f>IF($A134="","",COUNTIF('Names Schedule'!$72:$72,$B134))</f>
        <v>0</v>
      </c>
      <c r="AW134" s="125">
        <f>IF($A134="","",COUNTIF('Names Schedule'!$73:$73,$B134))</f>
        <v>0</v>
      </c>
      <c r="AX134" s="125">
        <f>IF($A134="","",COUNTIF('Names Schedule'!$75:$75,$B134))</f>
        <v>0</v>
      </c>
      <c r="AY134" s="125">
        <f>IF($A134="","",COUNTIF('Names Schedule'!$76:$76,$B134))</f>
        <v>0</v>
      </c>
      <c r="AZ134" s="125">
        <f>IF($A134="","",COUNTIF('Names Schedule'!$77:$77,$B134))</f>
        <v>0</v>
      </c>
      <c r="BA134" s="125">
        <f>IF($A134="","",COUNTIF('Names Schedule'!$79:$79,$B134))</f>
        <v>0</v>
      </c>
      <c r="BB134" s="125">
        <f>IF($A134="","",COUNTIF('Names Schedule'!$80:$80,$B134))</f>
        <v>0</v>
      </c>
      <c r="BC134" s="115">
        <f t="shared" ref="BC134:BC197" si="22">IF(ISNA(MATCH(1,$M134:$BB134,0)),"",MATCH(1,$M134:$BB134,0))</f>
        <v>27</v>
      </c>
      <c r="BD134" s="115">
        <f t="shared" ref="BD134:BD197" si="23">IF(BC134="","",IF($BC134&gt;7,IF($BC134&gt;14,IF($BC134&gt;21,IF($BC134&gt;28,IF($BC134&gt;35,$BC134-35,$BC134-28),$BC134-21),$BC134-14),$BC134-7),IF($BC134=0,0,$BC134)))</f>
        <v>6</v>
      </c>
      <c r="BE134" s="119" t="str">
        <f t="shared" si="20"/>
        <v>Session 6 - 4:45pm - 6.15pm</v>
      </c>
      <c r="BF134" s="126">
        <f>IF($A134="","",COUNTIF('Names Schedule'!C$7:C$117,$B134))</f>
        <v>0</v>
      </c>
      <c r="BG134" s="126">
        <f>IF($A134="","",COUNTIF('Names Schedule'!D$7:D$117,$B134))</f>
        <v>0</v>
      </c>
      <c r="BH134" s="126">
        <f>IF($A134="","",COUNTIF('Names Schedule'!E$7:E$117,$B134))</f>
        <v>1</v>
      </c>
      <c r="BI134" s="126">
        <f>IF($A134="","",COUNTIF('Names Schedule'!F$7:F$117,$B134))</f>
        <v>0</v>
      </c>
      <c r="BJ134" s="126">
        <f>IF($A134="","",COUNTIF('Names Schedule'!G$7:G$117,$B134))</f>
        <v>0</v>
      </c>
      <c r="BK134" s="126">
        <f>IF($A134="","",COUNTIF('Names Schedule'!H$7:H$117,$B134))</f>
        <v>0</v>
      </c>
      <c r="BL134" s="133">
        <f t="shared" si="21"/>
        <v>3</v>
      </c>
    </row>
    <row r="135" spans="1:64" ht="12" customHeight="1">
      <c r="A135" s="115" t="str">
        <f>Matches!A134</f>
        <v/>
      </c>
      <c r="B135" s="115" t="str">
        <f>IF(A135="","",CONCATENATE(VLOOKUP(Matches!B134,'Group Check'!$B:$D,2,FALSE)," v ",VLOOKUP(Matches!D134,'Group Check'!$B:$D,2,FALSE)," in Group ",VLOOKUP(Matches!B134,'Group Check'!$B:$E,4,FALSE)))</f>
        <v/>
      </c>
      <c r="C135" s="115" t="str">
        <f t="shared" si="16"/>
        <v/>
      </c>
      <c r="D135" s="118" t="str">
        <f t="shared" si="17"/>
        <v/>
      </c>
      <c r="E135" s="119" t="str">
        <f t="shared" si="18"/>
        <v/>
      </c>
      <c r="F135" s="116" t="str">
        <f t="shared" si="19"/>
        <v/>
      </c>
      <c r="G135" s="126" t="str">
        <f>IF($A135="","",SUM(COUNTIF('Names Schedule'!$C$7:$H$7,$B135),COUNTIF('Names Schedule'!$C$8:$H$8,$B135),COUNTIF('Names Schedule'!$C$10:$H$10,$B135),COUNTIF('Names Schedule'!$C$11:$H$11,$B135),COUNTIF('Names Schedule'!$C$12:$H$12,$B135),COUNTIF('Names Schedule'!$C$14:$H$14,$B135),COUNTIF('Names Schedule'!$C$15:$H$15,$B135)))</f>
        <v/>
      </c>
      <c r="H135" s="126" t="str">
        <f>IF($A135="","",SUM(COUNTIF('Names Schedule'!$C$20:$H$20,$B135),COUNTIF('Names Schedule'!$C$21:$H$21,$B135),COUNTIF('Names Schedule'!$C$23:$H$23,$B135),COUNTIF('Names Schedule'!$C$24:$H$24,$B135),COUNTIF('Names Schedule'!$C$25:$H$25,$B135),COUNTIF('Names Schedule'!$C$27:$H$27,$B135),COUNTIF('Names Schedule'!$C$28:$H$28,$B135)))</f>
        <v/>
      </c>
      <c r="I135" s="126" t="str">
        <f>IF($A135="","",SUM(COUNTIF('Names Schedule'!$C$33:$H$33,$B135),COUNTIF('Names Schedule'!$C$34:$H$34,$B135),COUNTIF('Names Schedule'!$C$36:$H$36,$B135),COUNTIF('Names Schedule'!$C$37:$H$37,$B135),COUNTIF('Names Schedule'!$C$38:$H$38,$B135),COUNTIF('Names Schedule'!$C$40:$H$40,$B135),COUNTIF('Names Schedule'!$C$41:$H$41,$B135)))</f>
        <v/>
      </c>
      <c r="J135" s="126" t="str">
        <f>IF($A135="","",SUM(COUNTIF('Names Schedule'!$C$46:$H$46,$B135),COUNTIF('Names Schedule'!$C$47:$H$47,$B135),COUNTIF('Names Schedule'!$C$49:$H$49,$B135),COUNTIF('Names Schedule'!$C$50:$H$50,$B135),COUNTIF('Names Schedule'!$C$51:$H$51,$B135),COUNTIF('Names Schedule'!$C$53:$H$53,$B135),COUNTIF('Names Schedule'!$C$54:$H$54,$B135)))</f>
        <v/>
      </c>
      <c r="K135" s="126" t="str">
        <f>IF($A135="","",SUM(COUNTIF('Names Schedule'!$C$59:$H$59,$B135),COUNTIF('Names Schedule'!$C$60:$H$60,$B135),COUNTIF('Names Schedule'!$C$62:$H$62,$B135),COUNTIF('Names Schedule'!$C$63:$H$63,$B135),COUNTIF('Names Schedule'!$C$64:$H$64,$B135),COUNTIF('Names Schedule'!$C$66:$H$66,$B135),COUNTIF('Names Schedule'!$C$67:$H$67,$B135)))</f>
        <v/>
      </c>
      <c r="L135" s="126" t="str">
        <f>IF($A135="","",SUM(COUNTIF('Names Schedule'!$C$72:$H$72,$B135),COUNTIF('Names Schedule'!$C$73:$H$73,$B135),COUNTIF('Names Schedule'!$C$75:$H$75,$B135),COUNTIF('Names Schedule'!$C$76:$H$76,$B135),COUNTIF('Names Schedule'!$C$77:$H$77,$B135),COUNTIF('Names Schedule'!$C$79:$H$79,$B135),COUNTIF('Names Schedule'!$C$80:$H$80,$B135)))</f>
        <v/>
      </c>
      <c r="M135" s="124" t="str">
        <f>IF($A135="","",COUNTIF('Names Schedule'!$7:$7,$B135))</f>
        <v/>
      </c>
      <c r="N135" s="125" t="str">
        <f>IF($A135="","",COUNTIF('Names Schedule'!$8:$8,$B135))</f>
        <v/>
      </c>
      <c r="O135" s="125" t="str">
        <f>IF($A135="","",COUNTIF('Names Schedule'!$10:$10,$B135))</f>
        <v/>
      </c>
      <c r="P135" s="125" t="str">
        <f>IF($A135="","",COUNTIF('Names Schedule'!$11:$11,$B135))</f>
        <v/>
      </c>
      <c r="Q135" s="125" t="str">
        <f>IF($A135="","",COUNTIF('Names Schedule'!$12:$12,$B135))</f>
        <v/>
      </c>
      <c r="R135" s="125" t="str">
        <f>IF($A135="","",COUNTIF('Names Schedule'!$14:$14,$B135))</f>
        <v/>
      </c>
      <c r="S135" s="125" t="str">
        <f>IF($A135="","",COUNTIF('Names Schedule'!$15:$15,$B135))</f>
        <v/>
      </c>
      <c r="T135" s="124" t="str">
        <f>IF($A135="","",COUNTIF('Names Schedule'!$20:$20,$B135))</f>
        <v/>
      </c>
      <c r="U135" s="125" t="str">
        <f>IF($A135="","",COUNTIF('Names Schedule'!$21:$21,$B135))</f>
        <v/>
      </c>
      <c r="V135" s="125" t="str">
        <f>IF($A135="","",COUNTIF('Names Schedule'!$23:$23,$B135))</f>
        <v/>
      </c>
      <c r="W135" s="125" t="str">
        <f>IF($A135="","",COUNTIF('Names Schedule'!$24:$24,$B135))</f>
        <v/>
      </c>
      <c r="X135" s="125" t="str">
        <f>IF($A135="","",COUNTIF('Names Schedule'!$25:$25,$B135))</f>
        <v/>
      </c>
      <c r="Y135" s="125" t="str">
        <f>IF($A135="","",COUNTIF('Names Schedule'!$27:$27,$B135))</f>
        <v/>
      </c>
      <c r="Z135" s="125" t="str">
        <f>IF($A135="","",COUNTIF('Names Schedule'!$28:$28,$B135))</f>
        <v/>
      </c>
      <c r="AA135" s="124" t="str">
        <f>IF($A135="","",COUNTIF('Names Schedule'!$33:$33,$B135))</f>
        <v/>
      </c>
      <c r="AB135" s="125" t="str">
        <f>IF($A135="","",COUNTIF('Names Schedule'!$34:$34,$B135))</f>
        <v/>
      </c>
      <c r="AC135" s="125" t="str">
        <f>IF($A135="","",COUNTIF('Names Schedule'!$36:$36,$B135))</f>
        <v/>
      </c>
      <c r="AD135" s="125" t="str">
        <f>IF($A135="","",COUNTIF('Names Schedule'!$37:$37,$B135))</f>
        <v/>
      </c>
      <c r="AE135" s="125" t="str">
        <f>IF($A135="","",COUNTIF('Names Schedule'!$38:$38,$B135))</f>
        <v/>
      </c>
      <c r="AF135" s="125" t="str">
        <f>IF($A135="","",COUNTIF('Names Schedule'!$40:$40,$B135))</f>
        <v/>
      </c>
      <c r="AG135" s="125" t="str">
        <f>IF($A135="","",COUNTIF('Names Schedule'!$41:$41,$B135))</f>
        <v/>
      </c>
      <c r="AH135" s="124" t="str">
        <f>IF($A135="","",COUNTIF('Names Schedule'!$46:$46,$B135))</f>
        <v/>
      </c>
      <c r="AI135" s="125" t="str">
        <f>IF($A135="","",COUNTIF('Names Schedule'!$47:$47,$B135))</f>
        <v/>
      </c>
      <c r="AJ135" s="125" t="str">
        <f>IF($A135="","",COUNTIF('Names Schedule'!$49:$49,$B135))</f>
        <v/>
      </c>
      <c r="AK135" s="125" t="str">
        <f>IF($A135="","",COUNTIF('Names Schedule'!$50:$50,$B135))</f>
        <v/>
      </c>
      <c r="AL135" s="125" t="str">
        <f>IF($A135="","",COUNTIF('Names Schedule'!$51:$51,$B135))</f>
        <v/>
      </c>
      <c r="AM135" s="125" t="str">
        <f>IF($A135="","",COUNTIF('Names Schedule'!$53:$53,$B135))</f>
        <v/>
      </c>
      <c r="AN135" s="125" t="str">
        <f>IF($A135="","",COUNTIF('Names Schedule'!$54:$54,$B135))</f>
        <v/>
      </c>
      <c r="AO135" s="124" t="str">
        <f>IF($A135="","",COUNTIF('Names Schedule'!$59:$59,$B135))</f>
        <v/>
      </c>
      <c r="AP135" s="125" t="str">
        <f>IF($A135="","",COUNTIF('Names Schedule'!$60:$60,$B135))</f>
        <v/>
      </c>
      <c r="AQ135" s="125" t="str">
        <f>IF($A135="","",COUNTIF('Names Schedule'!$62:$62,$B135))</f>
        <v/>
      </c>
      <c r="AR135" s="125" t="str">
        <f>IF($A135="","",COUNTIF('Names Schedule'!$63:$63,$B135))</f>
        <v/>
      </c>
      <c r="AS135" s="125" t="str">
        <f>IF($A135="","",COUNTIF('Names Schedule'!$64:$64,$B135))</f>
        <v/>
      </c>
      <c r="AT135" s="125" t="str">
        <f>IF($A135="","",COUNTIF('Names Schedule'!$66:$66,$B135))</f>
        <v/>
      </c>
      <c r="AU135" s="125" t="str">
        <f>IF($A135="","",COUNTIF('Names Schedule'!$67:$67,$B135))</f>
        <v/>
      </c>
      <c r="AV135" s="124" t="str">
        <f>IF($A135="","",COUNTIF('Names Schedule'!$72:$72,$B135))</f>
        <v/>
      </c>
      <c r="AW135" s="125" t="str">
        <f>IF($A135="","",COUNTIF('Names Schedule'!$73:$73,$B135))</f>
        <v/>
      </c>
      <c r="AX135" s="125" t="str">
        <f>IF($A135="","",COUNTIF('Names Schedule'!$75:$75,$B135))</f>
        <v/>
      </c>
      <c r="AY135" s="125" t="str">
        <f>IF($A135="","",COUNTIF('Names Schedule'!$76:$76,$B135))</f>
        <v/>
      </c>
      <c r="AZ135" s="125" t="str">
        <f>IF($A135="","",COUNTIF('Names Schedule'!$77:$77,$B135))</f>
        <v/>
      </c>
      <c r="BA135" s="125" t="str">
        <f>IF($A135="","",COUNTIF('Names Schedule'!$79:$79,$B135))</f>
        <v/>
      </c>
      <c r="BB135" s="125" t="str">
        <f>IF($A135="","",COUNTIF('Names Schedule'!$80:$80,$B135))</f>
        <v/>
      </c>
      <c r="BC135" s="115" t="str">
        <f t="shared" si="22"/>
        <v/>
      </c>
      <c r="BD135" s="115" t="str">
        <f t="shared" si="23"/>
        <v/>
      </c>
      <c r="BE135" s="119" t="str">
        <f t="shared" si="20"/>
        <v/>
      </c>
      <c r="BF135" s="126" t="str">
        <f>IF($A135="","",COUNTIF('Names Schedule'!C$7:C$117,$B135))</f>
        <v/>
      </c>
      <c r="BG135" s="126" t="str">
        <f>IF($A135="","",COUNTIF('Names Schedule'!D$7:D$117,$B135))</f>
        <v/>
      </c>
      <c r="BH135" s="126" t="str">
        <f>IF($A135="","",COUNTIF('Names Schedule'!E$7:E$117,$B135))</f>
        <v/>
      </c>
      <c r="BI135" s="126" t="str">
        <f>IF($A135="","",COUNTIF('Names Schedule'!F$7:F$117,$B135))</f>
        <v/>
      </c>
      <c r="BJ135" s="126" t="str">
        <f>IF($A135="","",COUNTIF('Names Schedule'!G$7:G$117,$B135))</f>
        <v/>
      </c>
      <c r="BK135" s="126" t="str">
        <f>IF($A135="","",COUNTIF('Names Schedule'!H$7:H$117,$B135))</f>
        <v/>
      </c>
      <c r="BL135" s="133" t="str">
        <f t="shared" si="21"/>
        <v/>
      </c>
    </row>
    <row r="136" spans="1:64" ht="12" customHeight="1">
      <c r="A136" s="115" t="str">
        <f>Matches!A135</f>
        <v>GROUP WS 2 / 10</v>
      </c>
      <c r="B136" s="115" t="str">
        <f>IF(A136="","",CONCATENATE(VLOOKUP(Matches!B135,'Group Check'!$B:$D,2,FALSE)," v ",VLOOKUP(Matches!D135,'Group Check'!$B:$D,2,FALSE)," in Group ",VLOOKUP(Matches!B135,'Group Check'!$B:$E,4,FALSE)))</f>
        <v>Julie Forrest (Defending Champion) v Lindsey Greechan (Jersey) in Group WS 2</v>
      </c>
      <c r="C136" s="115" t="str">
        <f t="shared" si="16"/>
        <v/>
      </c>
      <c r="D136" s="118" t="str">
        <f t="shared" si="17"/>
        <v>Monday 22nd April 2024</v>
      </c>
      <c r="E136" s="119" t="str">
        <f t="shared" si="18"/>
        <v>Session 4 - 1:45pm- 3.15pm</v>
      </c>
      <c r="F136" s="116">
        <f t="shared" si="19"/>
        <v>4</v>
      </c>
      <c r="G136" s="126">
        <f>IF($A136="","",SUM(COUNTIF('Names Schedule'!$C$7:$H$7,$B136),COUNTIF('Names Schedule'!$C$8:$H$8,$B136),COUNTIF('Names Schedule'!$C$10:$H$10,$B136),COUNTIF('Names Schedule'!$C$11:$H$11,$B136),COUNTIF('Names Schedule'!$C$12:$H$12,$B136),COUNTIF('Names Schedule'!$C$14:$H$14,$B136),COUNTIF('Names Schedule'!$C$15:$H$15,$B136)))</f>
        <v>0</v>
      </c>
      <c r="H136" s="126">
        <f>IF($A136="","",SUM(COUNTIF('Names Schedule'!$C$20:$H$20,$B136),COUNTIF('Names Schedule'!$C$21:$H$21,$B136),COUNTIF('Names Schedule'!$C$23:$H$23,$B136),COUNTIF('Names Schedule'!$C$24:$H$24,$B136),COUNTIF('Names Schedule'!$C$25:$H$25,$B136),COUNTIF('Names Schedule'!$C$27:$H$27,$B136),COUNTIF('Names Schedule'!$C$28:$H$28,$B136)))</f>
        <v>1</v>
      </c>
      <c r="I136" s="126">
        <f>IF($A136="","",SUM(COUNTIF('Names Schedule'!$C$33:$H$33,$B136),COUNTIF('Names Schedule'!$C$34:$H$34,$B136),COUNTIF('Names Schedule'!$C$36:$H$36,$B136),COUNTIF('Names Schedule'!$C$37:$H$37,$B136),COUNTIF('Names Schedule'!$C$38:$H$38,$B136),COUNTIF('Names Schedule'!$C$40:$H$40,$B136),COUNTIF('Names Schedule'!$C$41:$H$41,$B136)))</f>
        <v>0</v>
      </c>
      <c r="J136" s="126">
        <f>IF($A136="","",SUM(COUNTIF('Names Schedule'!$C$46:$H$46,$B136),COUNTIF('Names Schedule'!$C$47:$H$47,$B136),COUNTIF('Names Schedule'!$C$49:$H$49,$B136),COUNTIF('Names Schedule'!$C$50:$H$50,$B136),COUNTIF('Names Schedule'!$C$51:$H$51,$B136),COUNTIF('Names Schedule'!$C$53:$H$53,$B136),COUNTIF('Names Schedule'!$C$54:$H$54,$B136)))</f>
        <v>0</v>
      </c>
      <c r="K136" s="126">
        <f>IF($A136="","",SUM(COUNTIF('Names Schedule'!$C$59:$H$59,$B136),COUNTIF('Names Schedule'!$C$60:$H$60,$B136),COUNTIF('Names Schedule'!$C$62:$H$62,$B136),COUNTIF('Names Schedule'!$C$63:$H$63,$B136),COUNTIF('Names Schedule'!$C$64:$H$64,$B136),COUNTIF('Names Schedule'!$C$66:$H$66,$B136),COUNTIF('Names Schedule'!$C$67:$H$67,$B136)))</f>
        <v>0</v>
      </c>
      <c r="L136" s="126">
        <f>IF($A136="","",SUM(COUNTIF('Names Schedule'!$C$72:$H$72,$B136),COUNTIF('Names Schedule'!$C$73:$H$73,$B136),COUNTIF('Names Schedule'!$C$75:$H$75,$B136),COUNTIF('Names Schedule'!$C$76:$H$76,$B136),COUNTIF('Names Schedule'!$C$77:$H$77,$B136),COUNTIF('Names Schedule'!$C$79:$H$79,$B136),COUNTIF('Names Schedule'!$C$80:$H$80,$B136)))</f>
        <v>0</v>
      </c>
      <c r="M136" s="124">
        <f>IF($A136="","",COUNTIF('Names Schedule'!$7:$7,$B136))</f>
        <v>0</v>
      </c>
      <c r="N136" s="125">
        <f>IF($A136="","",COUNTIF('Names Schedule'!$8:$8,$B136))</f>
        <v>0</v>
      </c>
      <c r="O136" s="125">
        <f>IF($A136="","",COUNTIF('Names Schedule'!$10:$10,$B136))</f>
        <v>0</v>
      </c>
      <c r="P136" s="125">
        <f>IF($A136="","",COUNTIF('Names Schedule'!$11:$11,$B136))</f>
        <v>0</v>
      </c>
      <c r="Q136" s="125">
        <f>IF($A136="","",COUNTIF('Names Schedule'!$12:$12,$B136))</f>
        <v>0</v>
      </c>
      <c r="R136" s="125">
        <f>IF($A136="","",COUNTIF('Names Schedule'!$14:$14,$B136))</f>
        <v>0</v>
      </c>
      <c r="S136" s="125">
        <f>IF($A136="","",COUNTIF('Names Schedule'!$15:$15,$B136))</f>
        <v>0</v>
      </c>
      <c r="T136" s="124">
        <f>IF($A136="","",COUNTIF('Names Schedule'!$20:$20,$B136))</f>
        <v>0</v>
      </c>
      <c r="U136" s="125">
        <f>IF($A136="","",COUNTIF('Names Schedule'!$21:$21,$B136))</f>
        <v>0</v>
      </c>
      <c r="V136" s="125">
        <f>IF($A136="","",COUNTIF('Names Schedule'!$23:$23,$B136))</f>
        <v>0</v>
      </c>
      <c r="W136" s="125">
        <f>IF($A136="","",COUNTIF('Names Schedule'!$24:$24,$B136))</f>
        <v>1</v>
      </c>
      <c r="X136" s="125">
        <f>IF($A136="","",COUNTIF('Names Schedule'!$25:$25,$B136))</f>
        <v>0</v>
      </c>
      <c r="Y136" s="125">
        <f>IF($A136="","",COUNTIF('Names Schedule'!$27:$27,$B136))</f>
        <v>0</v>
      </c>
      <c r="Z136" s="125">
        <f>IF($A136="","",COUNTIF('Names Schedule'!$28:$28,$B136))</f>
        <v>0</v>
      </c>
      <c r="AA136" s="124">
        <f>IF($A136="","",COUNTIF('Names Schedule'!$33:$33,$B136))</f>
        <v>0</v>
      </c>
      <c r="AB136" s="125">
        <f>IF($A136="","",COUNTIF('Names Schedule'!$34:$34,$B136))</f>
        <v>0</v>
      </c>
      <c r="AC136" s="125">
        <f>IF($A136="","",COUNTIF('Names Schedule'!$36:$36,$B136))</f>
        <v>0</v>
      </c>
      <c r="AD136" s="125">
        <f>IF($A136="","",COUNTIF('Names Schedule'!$37:$37,$B136))</f>
        <v>0</v>
      </c>
      <c r="AE136" s="125">
        <f>IF($A136="","",COUNTIF('Names Schedule'!$38:$38,$B136))</f>
        <v>0</v>
      </c>
      <c r="AF136" s="125">
        <f>IF($A136="","",COUNTIF('Names Schedule'!$40:$40,$B136))</f>
        <v>0</v>
      </c>
      <c r="AG136" s="125">
        <f>IF($A136="","",COUNTIF('Names Schedule'!$41:$41,$B136))</f>
        <v>0</v>
      </c>
      <c r="AH136" s="124">
        <f>IF($A136="","",COUNTIF('Names Schedule'!$46:$46,$B136))</f>
        <v>0</v>
      </c>
      <c r="AI136" s="125">
        <f>IF($A136="","",COUNTIF('Names Schedule'!$47:$47,$B136))</f>
        <v>0</v>
      </c>
      <c r="AJ136" s="125">
        <f>IF($A136="","",COUNTIF('Names Schedule'!$49:$49,$B136))</f>
        <v>0</v>
      </c>
      <c r="AK136" s="125">
        <f>IF($A136="","",COUNTIF('Names Schedule'!$50:$50,$B136))</f>
        <v>0</v>
      </c>
      <c r="AL136" s="125">
        <f>IF($A136="","",COUNTIF('Names Schedule'!$51:$51,$B136))</f>
        <v>0</v>
      </c>
      <c r="AM136" s="125">
        <f>IF($A136="","",COUNTIF('Names Schedule'!$53:$53,$B136))</f>
        <v>0</v>
      </c>
      <c r="AN136" s="125">
        <f>IF($A136="","",COUNTIF('Names Schedule'!$54:$54,$B136))</f>
        <v>0</v>
      </c>
      <c r="AO136" s="124">
        <f>IF($A136="","",COUNTIF('Names Schedule'!$59:$59,$B136))</f>
        <v>0</v>
      </c>
      <c r="AP136" s="125">
        <f>IF($A136="","",COUNTIF('Names Schedule'!$60:$60,$B136))</f>
        <v>0</v>
      </c>
      <c r="AQ136" s="125">
        <f>IF($A136="","",COUNTIF('Names Schedule'!$62:$62,$B136))</f>
        <v>0</v>
      </c>
      <c r="AR136" s="125">
        <f>IF($A136="","",COUNTIF('Names Schedule'!$63:$63,$B136))</f>
        <v>0</v>
      </c>
      <c r="AS136" s="125">
        <f>IF($A136="","",COUNTIF('Names Schedule'!$64:$64,$B136))</f>
        <v>0</v>
      </c>
      <c r="AT136" s="125">
        <f>IF($A136="","",COUNTIF('Names Schedule'!$66:$66,$B136))</f>
        <v>0</v>
      </c>
      <c r="AU136" s="125">
        <f>IF($A136="","",COUNTIF('Names Schedule'!$67:$67,$B136))</f>
        <v>0</v>
      </c>
      <c r="AV136" s="124">
        <f>IF($A136="","",COUNTIF('Names Schedule'!$72:$72,$B136))</f>
        <v>0</v>
      </c>
      <c r="AW136" s="125">
        <f>IF($A136="","",COUNTIF('Names Schedule'!$73:$73,$B136))</f>
        <v>0</v>
      </c>
      <c r="AX136" s="125">
        <f>IF($A136="","",COUNTIF('Names Schedule'!$75:$75,$B136))</f>
        <v>0</v>
      </c>
      <c r="AY136" s="125">
        <f>IF($A136="","",COUNTIF('Names Schedule'!$76:$76,$B136))</f>
        <v>0</v>
      </c>
      <c r="AZ136" s="125">
        <f>IF($A136="","",COUNTIF('Names Schedule'!$77:$77,$B136))</f>
        <v>0</v>
      </c>
      <c r="BA136" s="125">
        <f>IF($A136="","",COUNTIF('Names Schedule'!$79:$79,$B136))</f>
        <v>0</v>
      </c>
      <c r="BB136" s="125">
        <f>IF($A136="","",COUNTIF('Names Schedule'!$80:$80,$B136))</f>
        <v>0</v>
      </c>
      <c r="BC136" s="115">
        <f t="shared" si="22"/>
        <v>11</v>
      </c>
      <c r="BD136" s="115">
        <f t="shared" si="23"/>
        <v>4</v>
      </c>
      <c r="BE136" s="119" t="str">
        <f t="shared" si="20"/>
        <v>Session 4 - 1:45pm- 3.15pm</v>
      </c>
      <c r="BF136" s="126">
        <f>IF($A136="","",COUNTIF('Names Schedule'!C$7:C$117,$B136))</f>
        <v>0</v>
      </c>
      <c r="BG136" s="126">
        <f>IF($A136="","",COUNTIF('Names Schedule'!D$7:D$117,$B136))</f>
        <v>0</v>
      </c>
      <c r="BH136" s="126">
        <f>IF($A136="","",COUNTIF('Names Schedule'!E$7:E$117,$B136))</f>
        <v>0</v>
      </c>
      <c r="BI136" s="126">
        <f>IF($A136="","",COUNTIF('Names Schedule'!F$7:F$117,$B136))</f>
        <v>1</v>
      </c>
      <c r="BJ136" s="126">
        <f>IF($A136="","",COUNTIF('Names Schedule'!G$7:G$117,$B136))</f>
        <v>0</v>
      </c>
      <c r="BK136" s="126">
        <f>IF($A136="","",COUNTIF('Names Schedule'!H$7:H$117,$B136))</f>
        <v>0</v>
      </c>
      <c r="BL136" s="133">
        <f t="shared" si="21"/>
        <v>4</v>
      </c>
    </row>
    <row r="137" spans="1:64" ht="12" customHeight="1">
      <c r="A137" s="115" t="str">
        <f>Matches!A136</f>
        <v>GROUP WS 2 / 11</v>
      </c>
      <c r="B137" s="115" t="str">
        <f>IF(A137="","",CONCATENATE(VLOOKUP(Matches!B136,'Group Check'!$B:$D,2,FALSE)," v ",VLOOKUP(Matches!D136,'Group Check'!$B:$D,2,FALSE)," in Group ",VLOOKUP(Matches!B136,'Group Check'!$B:$E,4,FALSE)))</f>
        <v>Lindsey Greechan (Jersey) v Mary Thompson (USA) in Group WS 2</v>
      </c>
      <c r="C137" s="115" t="str">
        <f t="shared" si="16"/>
        <v/>
      </c>
      <c r="D137" s="118" t="str">
        <f t="shared" si="17"/>
        <v>Wednesday 24th April 2024</v>
      </c>
      <c r="E137" s="119" t="str">
        <f t="shared" si="18"/>
        <v>Session 6 - 4:45pm - 6.15pm</v>
      </c>
      <c r="F137" s="116">
        <f t="shared" si="19"/>
        <v>2</v>
      </c>
      <c r="G137" s="126">
        <f>IF($A137="","",SUM(COUNTIF('Names Schedule'!$C$7:$H$7,$B137),COUNTIF('Names Schedule'!$C$8:$H$8,$B137),COUNTIF('Names Schedule'!$C$10:$H$10,$B137),COUNTIF('Names Schedule'!$C$11:$H$11,$B137),COUNTIF('Names Schedule'!$C$12:$H$12,$B137),COUNTIF('Names Schedule'!$C$14:$H$14,$B137),COUNTIF('Names Schedule'!$C$15:$H$15,$B137)))</f>
        <v>0</v>
      </c>
      <c r="H137" s="126">
        <f>IF($A137="","",SUM(COUNTIF('Names Schedule'!$C$20:$H$20,$B137),COUNTIF('Names Schedule'!$C$21:$H$21,$B137),COUNTIF('Names Schedule'!$C$23:$H$23,$B137),COUNTIF('Names Schedule'!$C$24:$H$24,$B137),COUNTIF('Names Schedule'!$C$25:$H$25,$B137),COUNTIF('Names Schedule'!$C$27:$H$27,$B137),COUNTIF('Names Schedule'!$C$28:$H$28,$B137)))</f>
        <v>0</v>
      </c>
      <c r="I137" s="126">
        <f>IF($A137="","",SUM(COUNTIF('Names Schedule'!$C$33:$H$33,$B137),COUNTIF('Names Schedule'!$C$34:$H$34,$B137),COUNTIF('Names Schedule'!$C$36:$H$36,$B137),COUNTIF('Names Schedule'!$C$37:$H$37,$B137),COUNTIF('Names Schedule'!$C$38:$H$38,$B137),COUNTIF('Names Schedule'!$C$40:$H$40,$B137),COUNTIF('Names Schedule'!$C$41:$H$41,$B137)))</f>
        <v>0</v>
      </c>
      <c r="J137" s="126">
        <f>IF($A137="","",SUM(COUNTIF('Names Schedule'!$C$46:$H$46,$B137),COUNTIF('Names Schedule'!$C$47:$H$47,$B137),COUNTIF('Names Schedule'!$C$49:$H$49,$B137),COUNTIF('Names Schedule'!$C$50:$H$50,$B137),COUNTIF('Names Schedule'!$C$51:$H$51,$B137),COUNTIF('Names Schedule'!$C$53:$H$53,$B137),COUNTIF('Names Schedule'!$C$54:$H$54,$B137)))</f>
        <v>1</v>
      </c>
      <c r="K137" s="126">
        <f>IF($A137="","",SUM(COUNTIF('Names Schedule'!$C$59:$H$59,$B137),COUNTIF('Names Schedule'!$C$60:$H$60,$B137),COUNTIF('Names Schedule'!$C$62:$H$62,$B137),COUNTIF('Names Schedule'!$C$63:$H$63,$B137),COUNTIF('Names Schedule'!$C$64:$H$64,$B137),COUNTIF('Names Schedule'!$C$66:$H$66,$B137),COUNTIF('Names Schedule'!$C$67:$H$67,$B137)))</f>
        <v>0</v>
      </c>
      <c r="L137" s="126">
        <f>IF($A137="","",SUM(COUNTIF('Names Schedule'!$C$72:$H$72,$B137),COUNTIF('Names Schedule'!$C$73:$H$73,$B137),COUNTIF('Names Schedule'!$C$75:$H$75,$B137),COUNTIF('Names Schedule'!$C$76:$H$76,$B137),COUNTIF('Names Schedule'!$C$77:$H$77,$B137),COUNTIF('Names Schedule'!$C$79:$H$79,$B137),COUNTIF('Names Schedule'!$C$80:$H$80,$B137)))</f>
        <v>0</v>
      </c>
      <c r="M137" s="124">
        <f>IF($A137="","",COUNTIF('Names Schedule'!$7:$7,$B137))</f>
        <v>0</v>
      </c>
      <c r="N137" s="125">
        <f>IF($A137="","",COUNTIF('Names Schedule'!$8:$8,$B137))</f>
        <v>0</v>
      </c>
      <c r="O137" s="125">
        <f>IF($A137="","",COUNTIF('Names Schedule'!$10:$10,$B137))</f>
        <v>0</v>
      </c>
      <c r="P137" s="125">
        <f>IF($A137="","",COUNTIF('Names Schedule'!$11:$11,$B137))</f>
        <v>0</v>
      </c>
      <c r="Q137" s="125">
        <f>IF($A137="","",COUNTIF('Names Schedule'!$12:$12,$B137))</f>
        <v>0</v>
      </c>
      <c r="R137" s="125">
        <f>IF($A137="","",COUNTIF('Names Schedule'!$14:$14,$B137))</f>
        <v>0</v>
      </c>
      <c r="S137" s="125">
        <f>IF($A137="","",COUNTIF('Names Schedule'!$15:$15,$B137))</f>
        <v>0</v>
      </c>
      <c r="T137" s="124">
        <f>IF($A137="","",COUNTIF('Names Schedule'!$20:$20,$B137))</f>
        <v>0</v>
      </c>
      <c r="U137" s="125">
        <f>IF($A137="","",COUNTIF('Names Schedule'!$21:$21,$B137))</f>
        <v>0</v>
      </c>
      <c r="V137" s="125">
        <f>IF($A137="","",COUNTIF('Names Schedule'!$23:$23,$B137))</f>
        <v>0</v>
      </c>
      <c r="W137" s="125">
        <f>IF($A137="","",COUNTIF('Names Schedule'!$24:$24,$B137))</f>
        <v>0</v>
      </c>
      <c r="X137" s="125">
        <f>IF($A137="","",COUNTIF('Names Schedule'!$25:$25,$B137))</f>
        <v>0</v>
      </c>
      <c r="Y137" s="125">
        <f>IF($A137="","",COUNTIF('Names Schedule'!$27:$27,$B137))</f>
        <v>0</v>
      </c>
      <c r="Z137" s="125">
        <f>IF($A137="","",COUNTIF('Names Schedule'!$28:$28,$B137))</f>
        <v>0</v>
      </c>
      <c r="AA137" s="124">
        <f>IF($A137="","",COUNTIF('Names Schedule'!$33:$33,$B137))</f>
        <v>0</v>
      </c>
      <c r="AB137" s="125">
        <f>IF($A137="","",COUNTIF('Names Schedule'!$34:$34,$B137))</f>
        <v>0</v>
      </c>
      <c r="AC137" s="125">
        <f>IF($A137="","",COUNTIF('Names Schedule'!$36:$36,$B137))</f>
        <v>0</v>
      </c>
      <c r="AD137" s="125">
        <f>IF($A137="","",COUNTIF('Names Schedule'!$37:$37,$B137))</f>
        <v>0</v>
      </c>
      <c r="AE137" s="125">
        <f>IF($A137="","",COUNTIF('Names Schedule'!$38:$38,$B137))</f>
        <v>0</v>
      </c>
      <c r="AF137" s="125">
        <f>IF($A137="","",COUNTIF('Names Schedule'!$40:$40,$B137))</f>
        <v>0</v>
      </c>
      <c r="AG137" s="125">
        <f>IF($A137="","",COUNTIF('Names Schedule'!$41:$41,$B137))</f>
        <v>0</v>
      </c>
      <c r="AH137" s="124">
        <f>IF($A137="","",COUNTIF('Names Schedule'!$46:$46,$B137))</f>
        <v>0</v>
      </c>
      <c r="AI137" s="125">
        <f>IF($A137="","",COUNTIF('Names Schedule'!$47:$47,$B137))</f>
        <v>0</v>
      </c>
      <c r="AJ137" s="125">
        <f>IF($A137="","",COUNTIF('Names Schedule'!$49:$49,$B137))</f>
        <v>0</v>
      </c>
      <c r="AK137" s="125">
        <f>IF($A137="","",COUNTIF('Names Schedule'!$50:$50,$B137))</f>
        <v>0</v>
      </c>
      <c r="AL137" s="125">
        <f>IF($A137="","",COUNTIF('Names Schedule'!$51:$51,$B137))</f>
        <v>0</v>
      </c>
      <c r="AM137" s="125">
        <f>IF($A137="","",COUNTIF('Names Schedule'!$53:$53,$B137))</f>
        <v>1</v>
      </c>
      <c r="AN137" s="125">
        <f>IF($A137="","",COUNTIF('Names Schedule'!$54:$54,$B137))</f>
        <v>0</v>
      </c>
      <c r="AO137" s="124">
        <f>IF($A137="","",COUNTIF('Names Schedule'!$59:$59,$B137))</f>
        <v>0</v>
      </c>
      <c r="AP137" s="125">
        <f>IF($A137="","",COUNTIF('Names Schedule'!$60:$60,$B137))</f>
        <v>0</v>
      </c>
      <c r="AQ137" s="125">
        <f>IF($A137="","",COUNTIF('Names Schedule'!$62:$62,$B137))</f>
        <v>0</v>
      </c>
      <c r="AR137" s="125">
        <f>IF($A137="","",COUNTIF('Names Schedule'!$63:$63,$B137))</f>
        <v>0</v>
      </c>
      <c r="AS137" s="125">
        <f>IF($A137="","",COUNTIF('Names Schedule'!$64:$64,$B137))</f>
        <v>0</v>
      </c>
      <c r="AT137" s="125">
        <f>IF($A137="","",COUNTIF('Names Schedule'!$66:$66,$B137))</f>
        <v>0</v>
      </c>
      <c r="AU137" s="125">
        <f>IF($A137="","",COUNTIF('Names Schedule'!$67:$67,$B137))</f>
        <v>0</v>
      </c>
      <c r="AV137" s="124">
        <f>IF($A137="","",COUNTIF('Names Schedule'!$72:$72,$B137))</f>
        <v>0</v>
      </c>
      <c r="AW137" s="125">
        <f>IF($A137="","",COUNTIF('Names Schedule'!$73:$73,$B137))</f>
        <v>0</v>
      </c>
      <c r="AX137" s="125">
        <f>IF($A137="","",COUNTIF('Names Schedule'!$75:$75,$B137))</f>
        <v>0</v>
      </c>
      <c r="AY137" s="125">
        <f>IF($A137="","",COUNTIF('Names Schedule'!$76:$76,$B137))</f>
        <v>0</v>
      </c>
      <c r="AZ137" s="125">
        <f>IF($A137="","",COUNTIF('Names Schedule'!$77:$77,$B137))</f>
        <v>0</v>
      </c>
      <c r="BA137" s="125">
        <f>IF($A137="","",COUNTIF('Names Schedule'!$79:$79,$B137))</f>
        <v>0</v>
      </c>
      <c r="BB137" s="125">
        <f>IF($A137="","",COUNTIF('Names Schedule'!$80:$80,$B137))</f>
        <v>0</v>
      </c>
      <c r="BC137" s="115">
        <f t="shared" si="22"/>
        <v>27</v>
      </c>
      <c r="BD137" s="115">
        <f t="shared" si="23"/>
        <v>6</v>
      </c>
      <c r="BE137" s="119" t="str">
        <f t="shared" si="20"/>
        <v>Session 6 - 4:45pm - 6.15pm</v>
      </c>
      <c r="BF137" s="126">
        <f>IF($A137="","",COUNTIF('Names Schedule'!C$7:C$117,$B137))</f>
        <v>0</v>
      </c>
      <c r="BG137" s="126">
        <f>IF($A137="","",COUNTIF('Names Schedule'!D$7:D$117,$B137))</f>
        <v>1</v>
      </c>
      <c r="BH137" s="126">
        <f>IF($A137="","",COUNTIF('Names Schedule'!E$7:E$117,$B137))</f>
        <v>0</v>
      </c>
      <c r="BI137" s="126">
        <f>IF($A137="","",COUNTIF('Names Schedule'!F$7:F$117,$B137))</f>
        <v>0</v>
      </c>
      <c r="BJ137" s="126">
        <f>IF($A137="","",COUNTIF('Names Schedule'!G$7:G$117,$B137))</f>
        <v>0</v>
      </c>
      <c r="BK137" s="126">
        <f>IF($A137="","",COUNTIF('Names Schedule'!H$7:H$117,$B137))</f>
        <v>0</v>
      </c>
      <c r="BL137" s="133">
        <f t="shared" si="21"/>
        <v>2</v>
      </c>
    </row>
    <row r="138" spans="1:64" ht="12" customHeight="1">
      <c r="A138" s="115" t="str">
        <f>Matches!A137</f>
        <v>GROUP WS 2 / 12</v>
      </c>
      <c r="B138" s="115" t="str">
        <f>IF(A138="","",CONCATENATE(VLOOKUP(Matches!B137,'Group Check'!$B:$D,2,FALSE)," v ",VLOOKUP(Matches!D137,'Group Check'!$B:$D,2,FALSE)," in Group ",VLOOKUP(Matches!B137,'Group Check'!$B:$E,4,FALSE)))</f>
        <v>Connie Rixon (Malta) v Lindsey Greechan (Jersey) in Group WS 2</v>
      </c>
      <c r="C138" s="115" t="str">
        <f t="shared" si="16"/>
        <v/>
      </c>
      <c r="D138" s="118" t="str">
        <f t="shared" si="17"/>
        <v>Tuesday 23rd April 2024</v>
      </c>
      <c r="E138" s="119" t="str">
        <f t="shared" si="18"/>
        <v>Session  - 3.15pm - 4:45pm</v>
      </c>
      <c r="F138" s="116">
        <f t="shared" si="19"/>
        <v>3</v>
      </c>
      <c r="G138" s="126">
        <f>IF($A138="","",SUM(COUNTIF('Names Schedule'!$C$7:$H$7,$B138),COUNTIF('Names Schedule'!$C$8:$H$8,$B138),COUNTIF('Names Schedule'!$C$10:$H$10,$B138),COUNTIF('Names Schedule'!$C$11:$H$11,$B138),COUNTIF('Names Schedule'!$C$12:$H$12,$B138),COUNTIF('Names Schedule'!$C$14:$H$14,$B138),COUNTIF('Names Schedule'!$C$15:$H$15,$B138)))</f>
        <v>0</v>
      </c>
      <c r="H138" s="126">
        <f>IF($A138="","",SUM(COUNTIF('Names Schedule'!$C$20:$H$20,$B138),COUNTIF('Names Schedule'!$C$21:$H$21,$B138),COUNTIF('Names Schedule'!$C$23:$H$23,$B138),COUNTIF('Names Schedule'!$C$24:$H$24,$B138),COUNTIF('Names Schedule'!$C$25:$H$25,$B138),COUNTIF('Names Schedule'!$C$27:$H$27,$B138),COUNTIF('Names Schedule'!$C$28:$H$28,$B138)))</f>
        <v>0</v>
      </c>
      <c r="I138" s="126">
        <f>IF($A138="","",SUM(COUNTIF('Names Schedule'!$C$33:$H$33,$B138),COUNTIF('Names Schedule'!$C$34:$H$34,$B138),COUNTIF('Names Schedule'!$C$36:$H$36,$B138),COUNTIF('Names Schedule'!$C$37:$H$37,$B138),COUNTIF('Names Schedule'!$C$38:$H$38,$B138),COUNTIF('Names Schedule'!$C$40:$H$40,$B138),COUNTIF('Names Schedule'!$C$41:$H$41,$B138)))</f>
        <v>1</v>
      </c>
      <c r="J138" s="126">
        <f>IF($A138="","",SUM(COUNTIF('Names Schedule'!$C$46:$H$46,$B138),COUNTIF('Names Schedule'!$C$47:$H$47,$B138),COUNTIF('Names Schedule'!$C$49:$H$49,$B138),COUNTIF('Names Schedule'!$C$50:$H$50,$B138),COUNTIF('Names Schedule'!$C$51:$H$51,$B138),COUNTIF('Names Schedule'!$C$53:$H$53,$B138),COUNTIF('Names Schedule'!$C$54:$H$54,$B138)))</f>
        <v>0</v>
      </c>
      <c r="K138" s="126">
        <f>IF($A138="","",SUM(COUNTIF('Names Schedule'!$C$59:$H$59,$B138),COUNTIF('Names Schedule'!$C$60:$H$60,$B138),COUNTIF('Names Schedule'!$C$62:$H$62,$B138),COUNTIF('Names Schedule'!$C$63:$H$63,$B138),COUNTIF('Names Schedule'!$C$64:$H$64,$B138),COUNTIF('Names Schedule'!$C$66:$H$66,$B138),COUNTIF('Names Schedule'!$C$67:$H$67,$B138)))</f>
        <v>0</v>
      </c>
      <c r="L138" s="126">
        <f>IF($A138="","",SUM(COUNTIF('Names Schedule'!$C$72:$H$72,$B138),COUNTIF('Names Schedule'!$C$73:$H$73,$B138),COUNTIF('Names Schedule'!$C$75:$H$75,$B138),COUNTIF('Names Schedule'!$C$76:$H$76,$B138),COUNTIF('Names Schedule'!$C$77:$H$77,$B138),COUNTIF('Names Schedule'!$C$79:$H$79,$B138),COUNTIF('Names Schedule'!$C$80:$H$80,$B138)))</f>
        <v>0</v>
      </c>
      <c r="M138" s="124">
        <f>IF($A138="","",COUNTIF('Names Schedule'!$7:$7,$B138))</f>
        <v>0</v>
      </c>
      <c r="N138" s="125">
        <f>IF($A138="","",COUNTIF('Names Schedule'!$8:$8,$B138))</f>
        <v>0</v>
      </c>
      <c r="O138" s="125">
        <f>IF($A138="","",COUNTIF('Names Schedule'!$10:$10,$B138))</f>
        <v>0</v>
      </c>
      <c r="P138" s="125">
        <f>IF($A138="","",COUNTIF('Names Schedule'!$11:$11,$B138))</f>
        <v>0</v>
      </c>
      <c r="Q138" s="125">
        <f>IF($A138="","",COUNTIF('Names Schedule'!$12:$12,$B138))</f>
        <v>0</v>
      </c>
      <c r="R138" s="125">
        <f>IF($A138="","",COUNTIF('Names Schedule'!$14:$14,$B138))</f>
        <v>0</v>
      </c>
      <c r="S138" s="125">
        <f>IF($A138="","",COUNTIF('Names Schedule'!$15:$15,$B138))</f>
        <v>0</v>
      </c>
      <c r="T138" s="124">
        <f>IF($A138="","",COUNTIF('Names Schedule'!$20:$20,$B138))</f>
        <v>0</v>
      </c>
      <c r="U138" s="125">
        <f>IF($A138="","",COUNTIF('Names Schedule'!$21:$21,$B138))</f>
        <v>0</v>
      </c>
      <c r="V138" s="125">
        <f>IF($A138="","",COUNTIF('Names Schedule'!$23:$23,$B138))</f>
        <v>0</v>
      </c>
      <c r="W138" s="125">
        <f>IF($A138="","",COUNTIF('Names Schedule'!$24:$24,$B138))</f>
        <v>0</v>
      </c>
      <c r="X138" s="125">
        <f>IF($A138="","",COUNTIF('Names Schedule'!$25:$25,$B138))</f>
        <v>0</v>
      </c>
      <c r="Y138" s="125">
        <f>IF($A138="","",COUNTIF('Names Schedule'!$27:$27,$B138))</f>
        <v>0</v>
      </c>
      <c r="Z138" s="125">
        <f>IF($A138="","",COUNTIF('Names Schedule'!$28:$28,$B138))</f>
        <v>0</v>
      </c>
      <c r="AA138" s="124">
        <f>IF($A138="","",COUNTIF('Names Schedule'!$33:$33,$B138))</f>
        <v>0</v>
      </c>
      <c r="AB138" s="125">
        <f>IF($A138="","",COUNTIF('Names Schedule'!$34:$34,$B138))</f>
        <v>0</v>
      </c>
      <c r="AC138" s="125">
        <f>IF($A138="","",COUNTIF('Names Schedule'!$36:$36,$B138))</f>
        <v>0</v>
      </c>
      <c r="AD138" s="125">
        <f>IF($A138="","",COUNTIF('Names Schedule'!$37:$37,$B138))</f>
        <v>0</v>
      </c>
      <c r="AE138" s="125">
        <f>IF($A138="","",COUNTIF('Names Schedule'!$38:$38,$B138))</f>
        <v>1</v>
      </c>
      <c r="AF138" s="125">
        <f>IF($A138="","",COUNTIF('Names Schedule'!$40:$40,$B138))</f>
        <v>0</v>
      </c>
      <c r="AG138" s="125">
        <f>IF($A138="","",COUNTIF('Names Schedule'!$41:$41,$B138))</f>
        <v>0</v>
      </c>
      <c r="AH138" s="124">
        <f>IF($A138="","",COUNTIF('Names Schedule'!$46:$46,$B138))</f>
        <v>0</v>
      </c>
      <c r="AI138" s="125">
        <f>IF($A138="","",COUNTIF('Names Schedule'!$47:$47,$B138))</f>
        <v>0</v>
      </c>
      <c r="AJ138" s="125">
        <f>IF($A138="","",COUNTIF('Names Schedule'!$49:$49,$B138))</f>
        <v>0</v>
      </c>
      <c r="AK138" s="125">
        <f>IF($A138="","",COUNTIF('Names Schedule'!$50:$50,$B138))</f>
        <v>0</v>
      </c>
      <c r="AL138" s="125">
        <f>IF($A138="","",COUNTIF('Names Schedule'!$51:$51,$B138))</f>
        <v>0</v>
      </c>
      <c r="AM138" s="125">
        <f>IF($A138="","",COUNTIF('Names Schedule'!$53:$53,$B138))</f>
        <v>0</v>
      </c>
      <c r="AN138" s="125">
        <f>IF($A138="","",COUNTIF('Names Schedule'!$54:$54,$B138))</f>
        <v>0</v>
      </c>
      <c r="AO138" s="124">
        <f>IF($A138="","",COUNTIF('Names Schedule'!$59:$59,$B138))</f>
        <v>0</v>
      </c>
      <c r="AP138" s="125">
        <f>IF($A138="","",COUNTIF('Names Schedule'!$60:$60,$B138))</f>
        <v>0</v>
      </c>
      <c r="AQ138" s="125">
        <f>IF($A138="","",COUNTIF('Names Schedule'!$62:$62,$B138))</f>
        <v>0</v>
      </c>
      <c r="AR138" s="125">
        <f>IF($A138="","",COUNTIF('Names Schedule'!$63:$63,$B138))</f>
        <v>0</v>
      </c>
      <c r="AS138" s="125">
        <f>IF($A138="","",COUNTIF('Names Schedule'!$64:$64,$B138))</f>
        <v>0</v>
      </c>
      <c r="AT138" s="125">
        <f>IF($A138="","",COUNTIF('Names Schedule'!$66:$66,$B138))</f>
        <v>0</v>
      </c>
      <c r="AU138" s="125">
        <f>IF($A138="","",COUNTIF('Names Schedule'!$67:$67,$B138))</f>
        <v>0</v>
      </c>
      <c r="AV138" s="124">
        <f>IF($A138="","",COUNTIF('Names Schedule'!$72:$72,$B138))</f>
        <v>0</v>
      </c>
      <c r="AW138" s="125">
        <f>IF($A138="","",COUNTIF('Names Schedule'!$73:$73,$B138))</f>
        <v>0</v>
      </c>
      <c r="AX138" s="125">
        <f>IF($A138="","",COUNTIF('Names Schedule'!$75:$75,$B138))</f>
        <v>0</v>
      </c>
      <c r="AY138" s="125">
        <f>IF($A138="","",COUNTIF('Names Schedule'!$76:$76,$B138))</f>
        <v>0</v>
      </c>
      <c r="AZ138" s="125">
        <f>IF($A138="","",COUNTIF('Names Schedule'!$77:$77,$B138))</f>
        <v>0</v>
      </c>
      <c r="BA138" s="125">
        <f>IF($A138="","",COUNTIF('Names Schedule'!$79:$79,$B138))</f>
        <v>0</v>
      </c>
      <c r="BB138" s="125">
        <f>IF($A138="","",COUNTIF('Names Schedule'!$80:$80,$B138))</f>
        <v>0</v>
      </c>
      <c r="BC138" s="115">
        <f t="shared" si="22"/>
        <v>19</v>
      </c>
      <c r="BD138" s="115">
        <f t="shared" si="23"/>
        <v>5</v>
      </c>
      <c r="BE138" s="119" t="str">
        <f t="shared" si="20"/>
        <v>Session  - 3.15pm - 4:45pm</v>
      </c>
      <c r="BF138" s="126">
        <f>IF($A138="","",COUNTIF('Names Schedule'!C$7:C$117,$B138))</f>
        <v>0</v>
      </c>
      <c r="BG138" s="126">
        <f>IF($A138="","",COUNTIF('Names Schedule'!D$7:D$117,$B138))</f>
        <v>0</v>
      </c>
      <c r="BH138" s="126">
        <f>IF($A138="","",COUNTIF('Names Schedule'!E$7:E$117,$B138))</f>
        <v>1</v>
      </c>
      <c r="BI138" s="126">
        <f>IF($A138="","",COUNTIF('Names Schedule'!F$7:F$117,$B138))</f>
        <v>0</v>
      </c>
      <c r="BJ138" s="126">
        <f>IF($A138="","",COUNTIF('Names Schedule'!G$7:G$117,$B138))</f>
        <v>0</v>
      </c>
      <c r="BK138" s="126">
        <f>IF($A138="","",COUNTIF('Names Schedule'!H$7:H$117,$B138))</f>
        <v>0</v>
      </c>
      <c r="BL138" s="133">
        <f t="shared" si="21"/>
        <v>3</v>
      </c>
    </row>
    <row r="139" spans="1:64" ht="12" customHeight="1">
      <c r="A139" s="115" t="str">
        <f>Matches!A138</f>
        <v/>
      </c>
      <c r="B139" s="115" t="str">
        <f>IF(A139="","",CONCATENATE(VLOOKUP(Matches!B138,'Group Check'!$B:$D,2,FALSE)," v ",VLOOKUP(Matches!D138,'Group Check'!$B:$D,2,FALSE)," in Group ",VLOOKUP(Matches!B138,'Group Check'!$B:$E,4,FALSE)))</f>
        <v/>
      </c>
      <c r="C139" s="115" t="str">
        <f t="shared" si="16"/>
        <v/>
      </c>
      <c r="D139" s="118" t="str">
        <f t="shared" si="17"/>
        <v/>
      </c>
      <c r="E139" s="119" t="str">
        <f t="shared" si="18"/>
        <v/>
      </c>
      <c r="F139" s="116" t="str">
        <f t="shared" si="19"/>
        <v/>
      </c>
      <c r="G139" s="126" t="str">
        <f>IF($A139="","",SUM(COUNTIF('Names Schedule'!$C$7:$H$7,$B139),COUNTIF('Names Schedule'!$C$8:$H$8,$B139),COUNTIF('Names Schedule'!$C$10:$H$10,$B139),COUNTIF('Names Schedule'!$C$11:$H$11,$B139),COUNTIF('Names Schedule'!$C$12:$H$12,$B139),COUNTIF('Names Schedule'!$C$14:$H$14,$B139),COUNTIF('Names Schedule'!$C$15:$H$15,$B139)))</f>
        <v/>
      </c>
      <c r="H139" s="126" t="str">
        <f>IF($A139="","",SUM(COUNTIF('Names Schedule'!$C$20:$H$20,$B139),COUNTIF('Names Schedule'!$C$21:$H$21,$B139),COUNTIF('Names Schedule'!$C$23:$H$23,$B139),COUNTIF('Names Schedule'!$C$24:$H$24,$B139),COUNTIF('Names Schedule'!$C$25:$H$25,$B139),COUNTIF('Names Schedule'!$C$27:$H$27,$B139),COUNTIF('Names Schedule'!$C$28:$H$28,$B139)))</f>
        <v/>
      </c>
      <c r="I139" s="126" t="str">
        <f>IF($A139="","",SUM(COUNTIF('Names Schedule'!$C$33:$H$33,$B139),COUNTIF('Names Schedule'!$C$34:$H$34,$B139),COUNTIF('Names Schedule'!$C$36:$H$36,$B139),COUNTIF('Names Schedule'!$C$37:$H$37,$B139),COUNTIF('Names Schedule'!$C$38:$H$38,$B139),COUNTIF('Names Schedule'!$C$40:$H$40,$B139),COUNTIF('Names Schedule'!$C$41:$H$41,$B139)))</f>
        <v/>
      </c>
      <c r="J139" s="126" t="str">
        <f>IF($A139="","",SUM(COUNTIF('Names Schedule'!$C$46:$H$46,$B139),COUNTIF('Names Schedule'!$C$47:$H$47,$B139),COUNTIF('Names Schedule'!$C$49:$H$49,$B139),COUNTIF('Names Schedule'!$C$50:$H$50,$B139),COUNTIF('Names Schedule'!$C$51:$H$51,$B139),COUNTIF('Names Schedule'!$C$53:$H$53,$B139),COUNTIF('Names Schedule'!$C$54:$H$54,$B139)))</f>
        <v/>
      </c>
      <c r="K139" s="126" t="str">
        <f>IF($A139="","",SUM(COUNTIF('Names Schedule'!$C$59:$H$59,$B139),COUNTIF('Names Schedule'!$C$60:$H$60,$B139),COUNTIF('Names Schedule'!$C$62:$H$62,$B139),COUNTIF('Names Schedule'!$C$63:$H$63,$B139),COUNTIF('Names Schedule'!$C$64:$H$64,$B139),COUNTIF('Names Schedule'!$C$66:$H$66,$B139),COUNTIF('Names Schedule'!$C$67:$H$67,$B139)))</f>
        <v/>
      </c>
      <c r="L139" s="126" t="str">
        <f>IF($A139="","",SUM(COUNTIF('Names Schedule'!$C$72:$H$72,$B139),COUNTIF('Names Schedule'!$C$73:$H$73,$B139),COUNTIF('Names Schedule'!$C$75:$H$75,$B139),COUNTIF('Names Schedule'!$C$76:$H$76,$B139),COUNTIF('Names Schedule'!$C$77:$H$77,$B139),COUNTIF('Names Schedule'!$C$79:$H$79,$B139),COUNTIF('Names Schedule'!$C$80:$H$80,$B139)))</f>
        <v/>
      </c>
      <c r="M139" s="124" t="str">
        <f>IF($A139="","",COUNTIF('Names Schedule'!$7:$7,$B139))</f>
        <v/>
      </c>
      <c r="N139" s="125" t="str">
        <f>IF($A139="","",COUNTIF('Names Schedule'!$8:$8,$B139))</f>
        <v/>
      </c>
      <c r="O139" s="125" t="str">
        <f>IF($A139="","",COUNTIF('Names Schedule'!$10:$10,$B139))</f>
        <v/>
      </c>
      <c r="P139" s="125" t="str">
        <f>IF($A139="","",COUNTIF('Names Schedule'!$11:$11,$B139))</f>
        <v/>
      </c>
      <c r="Q139" s="125" t="str">
        <f>IF($A139="","",COUNTIF('Names Schedule'!$12:$12,$B139))</f>
        <v/>
      </c>
      <c r="R139" s="125" t="str">
        <f>IF($A139="","",COUNTIF('Names Schedule'!$14:$14,$B139))</f>
        <v/>
      </c>
      <c r="S139" s="125" t="str">
        <f>IF($A139="","",COUNTIF('Names Schedule'!$15:$15,$B139))</f>
        <v/>
      </c>
      <c r="T139" s="124" t="str">
        <f>IF($A139="","",COUNTIF('Names Schedule'!$20:$20,$B139))</f>
        <v/>
      </c>
      <c r="U139" s="125" t="str">
        <f>IF($A139="","",COUNTIF('Names Schedule'!$21:$21,$B139))</f>
        <v/>
      </c>
      <c r="V139" s="125" t="str">
        <f>IF($A139="","",COUNTIF('Names Schedule'!$23:$23,$B139))</f>
        <v/>
      </c>
      <c r="W139" s="125" t="str">
        <f>IF($A139="","",COUNTIF('Names Schedule'!$24:$24,$B139))</f>
        <v/>
      </c>
      <c r="X139" s="125" t="str">
        <f>IF($A139="","",COUNTIF('Names Schedule'!$25:$25,$B139))</f>
        <v/>
      </c>
      <c r="Y139" s="125" t="str">
        <f>IF($A139="","",COUNTIF('Names Schedule'!$27:$27,$B139))</f>
        <v/>
      </c>
      <c r="Z139" s="125" t="str">
        <f>IF($A139="","",COUNTIF('Names Schedule'!$28:$28,$B139))</f>
        <v/>
      </c>
      <c r="AA139" s="124" t="str">
        <f>IF($A139="","",COUNTIF('Names Schedule'!$33:$33,$B139))</f>
        <v/>
      </c>
      <c r="AB139" s="125" t="str">
        <f>IF($A139="","",COUNTIF('Names Schedule'!$34:$34,$B139))</f>
        <v/>
      </c>
      <c r="AC139" s="125" t="str">
        <f>IF($A139="","",COUNTIF('Names Schedule'!$36:$36,$B139))</f>
        <v/>
      </c>
      <c r="AD139" s="125" t="str">
        <f>IF($A139="","",COUNTIF('Names Schedule'!$37:$37,$B139))</f>
        <v/>
      </c>
      <c r="AE139" s="125" t="str">
        <f>IF($A139="","",COUNTIF('Names Schedule'!$38:$38,$B139))</f>
        <v/>
      </c>
      <c r="AF139" s="125" t="str">
        <f>IF($A139="","",COUNTIF('Names Schedule'!$40:$40,$B139))</f>
        <v/>
      </c>
      <c r="AG139" s="125" t="str">
        <f>IF($A139="","",COUNTIF('Names Schedule'!$41:$41,$B139))</f>
        <v/>
      </c>
      <c r="AH139" s="124" t="str">
        <f>IF($A139="","",COUNTIF('Names Schedule'!$46:$46,$B139))</f>
        <v/>
      </c>
      <c r="AI139" s="125" t="str">
        <f>IF($A139="","",COUNTIF('Names Schedule'!$47:$47,$B139))</f>
        <v/>
      </c>
      <c r="AJ139" s="125" t="str">
        <f>IF($A139="","",COUNTIF('Names Schedule'!$49:$49,$B139))</f>
        <v/>
      </c>
      <c r="AK139" s="125" t="str">
        <f>IF($A139="","",COUNTIF('Names Schedule'!$50:$50,$B139))</f>
        <v/>
      </c>
      <c r="AL139" s="125" t="str">
        <f>IF($A139="","",COUNTIF('Names Schedule'!$51:$51,$B139))</f>
        <v/>
      </c>
      <c r="AM139" s="125" t="str">
        <f>IF($A139="","",COUNTIF('Names Schedule'!$53:$53,$B139))</f>
        <v/>
      </c>
      <c r="AN139" s="125" t="str">
        <f>IF($A139="","",COUNTIF('Names Schedule'!$54:$54,$B139))</f>
        <v/>
      </c>
      <c r="AO139" s="124" t="str">
        <f>IF($A139="","",COUNTIF('Names Schedule'!$59:$59,$B139))</f>
        <v/>
      </c>
      <c r="AP139" s="125" t="str">
        <f>IF($A139="","",COUNTIF('Names Schedule'!$60:$60,$B139))</f>
        <v/>
      </c>
      <c r="AQ139" s="125" t="str">
        <f>IF($A139="","",COUNTIF('Names Schedule'!$62:$62,$B139))</f>
        <v/>
      </c>
      <c r="AR139" s="125" t="str">
        <f>IF($A139="","",COUNTIF('Names Schedule'!$63:$63,$B139))</f>
        <v/>
      </c>
      <c r="AS139" s="125" t="str">
        <f>IF($A139="","",COUNTIF('Names Schedule'!$64:$64,$B139))</f>
        <v/>
      </c>
      <c r="AT139" s="125" t="str">
        <f>IF($A139="","",COUNTIF('Names Schedule'!$66:$66,$B139))</f>
        <v/>
      </c>
      <c r="AU139" s="125" t="str">
        <f>IF($A139="","",COUNTIF('Names Schedule'!$67:$67,$B139))</f>
        <v/>
      </c>
      <c r="AV139" s="124" t="str">
        <f>IF($A139="","",COUNTIF('Names Schedule'!$72:$72,$B139))</f>
        <v/>
      </c>
      <c r="AW139" s="125" t="str">
        <f>IF($A139="","",COUNTIF('Names Schedule'!$73:$73,$B139))</f>
        <v/>
      </c>
      <c r="AX139" s="125" t="str">
        <f>IF($A139="","",COUNTIF('Names Schedule'!$75:$75,$B139))</f>
        <v/>
      </c>
      <c r="AY139" s="125" t="str">
        <f>IF($A139="","",COUNTIF('Names Schedule'!$76:$76,$B139))</f>
        <v/>
      </c>
      <c r="AZ139" s="125" t="str">
        <f>IF($A139="","",COUNTIF('Names Schedule'!$77:$77,$B139))</f>
        <v/>
      </c>
      <c r="BA139" s="125" t="str">
        <f>IF($A139="","",COUNTIF('Names Schedule'!$79:$79,$B139))</f>
        <v/>
      </c>
      <c r="BB139" s="125" t="str">
        <f>IF($A139="","",COUNTIF('Names Schedule'!$80:$80,$B139))</f>
        <v/>
      </c>
      <c r="BC139" s="115" t="str">
        <f t="shared" si="22"/>
        <v/>
      </c>
      <c r="BD139" s="115" t="str">
        <f t="shared" si="23"/>
        <v/>
      </c>
      <c r="BE139" s="119" t="str">
        <f t="shared" si="20"/>
        <v/>
      </c>
      <c r="BF139" s="126" t="str">
        <f>IF($A139="","",COUNTIF('Names Schedule'!C$7:C$117,$B139))</f>
        <v/>
      </c>
      <c r="BG139" s="126" t="str">
        <f>IF($A139="","",COUNTIF('Names Schedule'!D$7:D$117,$B139))</f>
        <v/>
      </c>
      <c r="BH139" s="126" t="str">
        <f>IF($A139="","",COUNTIF('Names Schedule'!E$7:E$117,$B139))</f>
        <v/>
      </c>
      <c r="BI139" s="126" t="str">
        <f>IF($A139="","",COUNTIF('Names Schedule'!F$7:F$117,$B139))</f>
        <v/>
      </c>
      <c r="BJ139" s="126" t="str">
        <f>IF($A139="","",COUNTIF('Names Schedule'!G$7:G$117,$B139))</f>
        <v/>
      </c>
      <c r="BK139" s="126" t="str">
        <f>IF($A139="","",COUNTIF('Names Schedule'!H$7:H$117,$B139))</f>
        <v/>
      </c>
      <c r="BL139" s="133" t="str">
        <f t="shared" si="21"/>
        <v/>
      </c>
    </row>
    <row r="140" spans="1:64" ht="12" customHeight="1">
      <c r="A140" s="115" t="str">
        <f>Matches!A139</f>
        <v>GROUP WS 2 / 13</v>
      </c>
      <c r="B140" s="115" t="str">
        <f>IF(A140="","",CONCATENATE(VLOOKUP(Matches!B139,'Group Check'!$B:$D,2,FALSE)," v ",VLOOKUP(Matches!D139,'Group Check'!$B:$D,2,FALSE)," in Group ",VLOOKUP(Matches!B139,'Group Check'!$B:$E,4,FALSE)))</f>
        <v>Julie Forrest (Defending Champion) v Mary Thompson (USA) in Group WS 2</v>
      </c>
      <c r="C140" s="115" t="str">
        <f t="shared" si="16"/>
        <v/>
      </c>
      <c r="D140" s="118" t="str">
        <f t="shared" si="17"/>
        <v>Tuesday 23rd April 2024</v>
      </c>
      <c r="E140" s="119" t="str">
        <f t="shared" si="18"/>
        <v>Session  - 3.15pm - 4:45pm</v>
      </c>
      <c r="F140" s="116">
        <f t="shared" si="19"/>
        <v>1</v>
      </c>
      <c r="G140" s="126">
        <f>IF($A140="","",SUM(COUNTIF('Names Schedule'!$C$7:$H$7,$B140),COUNTIF('Names Schedule'!$C$8:$H$8,$B140),COUNTIF('Names Schedule'!$C$10:$H$10,$B140),COUNTIF('Names Schedule'!$C$11:$H$11,$B140),COUNTIF('Names Schedule'!$C$12:$H$12,$B140),COUNTIF('Names Schedule'!$C$14:$H$14,$B140),COUNTIF('Names Schedule'!$C$15:$H$15,$B140)))</f>
        <v>0</v>
      </c>
      <c r="H140" s="126">
        <f>IF($A140="","",SUM(COUNTIF('Names Schedule'!$C$20:$H$20,$B140),COUNTIF('Names Schedule'!$C$21:$H$21,$B140),COUNTIF('Names Schedule'!$C$23:$H$23,$B140),COUNTIF('Names Schedule'!$C$24:$H$24,$B140),COUNTIF('Names Schedule'!$C$25:$H$25,$B140),COUNTIF('Names Schedule'!$C$27:$H$27,$B140),COUNTIF('Names Schedule'!$C$28:$H$28,$B140)))</f>
        <v>0</v>
      </c>
      <c r="I140" s="126">
        <f>IF($A140="","",SUM(COUNTIF('Names Schedule'!$C$33:$H$33,$B140),COUNTIF('Names Schedule'!$C$34:$H$34,$B140),COUNTIF('Names Schedule'!$C$36:$H$36,$B140),COUNTIF('Names Schedule'!$C$37:$H$37,$B140),COUNTIF('Names Schedule'!$C$38:$H$38,$B140),COUNTIF('Names Schedule'!$C$40:$H$40,$B140),COUNTIF('Names Schedule'!$C$41:$H$41,$B140)))</f>
        <v>1</v>
      </c>
      <c r="J140" s="126">
        <f>IF($A140="","",SUM(COUNTIF('Names Schedule'!$C$46:$H$46,$B140),COUNTIF('Names Schedule'!$C$47:$H$47,$B140),COUNTIF('Names Schedule'!$C$49:$H$49,$B140),COUNTIF('Names Schedule'!$C$50:$H$50,$B140),COUNTIF('Names Schedule'!$C$51:$H$51,$B140),COUNTIF('Names Schedule'!$C$53:$H$53,$B140),COUNTIF('Names Schedule'!$C$54:$H$54,$B140)))</f>
        <v>0</v>
      </c>
      <c r="K140" s="126">
        <f>IF($A140="","",SUM(COUNTIF('Names Schedule'!$C$59:$H$59,$B140),COUNTIF('Names Schedule'!$C$60:$H$60,$B140),COUNTIF('Names Schedule'!$C$62:$H$62,$B140),COUNTIF('Names Schedule'!$C$63:$H$63,$B140),COUNTIF('Names Schedule'!$C$64:$H$64,$B140),COUNTIF('Names Schedule'!$C$66:$H$66,$B140),COUNTIF('Names Schedule'!$C$67:$H$67,$B140)))</f>
        <v>0</v>
      </c>
      <c r="L140" s="126">
        <f>IF($A140="","",SUM(COUNTIF('Names Schedule'!$C$72:$H$72,$B140),COUNTIF('Names Schedule'!$C$73:$H$73,$B140),COUNTIF('Names Schedule'!$C$75:$H$75,$B140),COUNTIF('Names Schedule'!$C$76:$H$76,$B140),COUNTIF('Names Schedule'!$C$77:$H$77,$B140),COUNTIF('Names Schedule'!$C$79:$H$79,$B140),COUNTIF('Names Schedule'!$C$80:$H$80,$B140)))</f>
        <v>0</v>
      </c>
      <c r="M140" s="124">
        <f>IF($A140="","",COUNTIF('Names Schedule'!$7:$7,$B140))</f>
        <v>0</v>
      </c>
      <c r="N140" s="125">
        <f>IF($A140="","",COUNTIF('Names Schedule'!$8:$8,$B140))</f>
        <v>0</v>
      </c>
      <c r="O140" s="125">
        <f>IF($A140="","",COUNTIF('Names Schedule'!$10:$10,$B140))</f>
        <v>0</v>
      </c>
      <c r="P140" s="125">
        <f>IF($A140="","",COUNTIF('Names Schedule'!$11:$11,$B140))</f>
        <v>0</v>
      </c>
      <c r="Q140" s="125">
        <f>IF($A140="","",COUNTIF('Names Schedule'!$12:$12,$B140))</f>
        <v>0</v>
      </c>
      <c r="R140" s="125">
        <f>IF($A140="","",COUNTIF('Names Schedule'!$14:$14,$B140))</f>
        <v>0</v>
      </c>
      <c r="S140" s="125">
        <f>IF($A140="","",COUNTIF('Names Schedule'!$15:$15,$B140))</f>
        <v>0</v>
      </c>
      <c r="T140" s="124">
        <f>IF($A140="","",COUNTIF('Names Schedule'!$20:$20,$B140))</f>
        <v>0</v>
      </c>
      <c r="U140" s="125">
        <f>IF($A140="","",COUNTIF('Names Schedule'!$21:$21,$B140))</f>
        <v>0</v>
      </c>
      <c r="V140" s="125">
        <f>IF($A140="","",COUNTIF('Names Schedule'!$23:$23,$B140))</f>
        <v>0</v>
      </c>
      <c r="W140" s="125">
        <f>IF($A140="","",COUNTIF('Names Schedule'!$24:$24,$B140))</f>
        <v>0</v>
      </c>
      <c r="X140" s="125">
        <f>IF($A140="","",COUNTIF('Names Schedule'!$25:$25,$B140))</f>
        <v>0</v>
      </c>
      <c r="Y140" s="125">
        <f>IF($A140="","",COUNTIF('Names Schedule'!$27:$27,$B140))</f>
        <v>0</v>
      </c>
      <c r="Z140" s="125">
        <f>IF($A140="","",COUNTIF('Names Schedule'!$28:$28,$B140))</f>
        <v>0</v>
      </c>
      <c r="AA140" s="124">
        <f>IF($A140="","",COUNTIF('Names Schedule'!$33:$33,$B140))</f>
        <v>0</v>
      </c>
      <c r="AB140" s="125">
        <f>IF($A140="","",COUNTIF('Names Schedule'!$34:$34,$B140))</f>
        <v>0</v>
      </c>
      <c r="AC140" s="125">
        <f>IF($A140="","",COUNTIF('Names Schedule'!$36:$36,$B140))</f>
        <v>0</v>
      </c>
      <c r="AD140" s="125">
        <f>IF($A140="","",COUNTIF('Names Schedule'!$37:$37,$B140))</f>
        <v>0</v>
      </c>
      <c r="AE140" s="125">
        <f>IF($A140="","",COUNTIF('Names Schedule'!$38:$38,$B140))</f>
        <v>1</v>
      </c>
      <c r="AF140" s="125">
        <f>IF($A140="","",COUNTIF('Names Schedule'!$40:$40,$B140))</f>
        <v>0</v>
      </c>
      <c r="AG140" s="125">
        <f>IF($A140="","",COUNTIF('Names Schedule'!$41:$41,$B140))</f>
        <v>0</v>
      </c>
      <c r="AH140" s="124">
        <f>IF($A140="","",COUNTIF('Names Schedule'!$46:$46,$B140))</f>
        <v>0</v>
      </c>
      <c r="AI140" s="125">
        <f>IF($A140="","",COUNTIF('Names Schedule'!$47:$47,$B140))</f>
        <v>0</v>
      </c>
      <c r="AJ140" s="125">
        <f>IF($A140="","",COUNTIF('Names Schedule'!$49:$49,$B140))</f>
        <v>0</v>
      </c>
      <c r="AK140" s="125">
        <f>IF($A140="","",COUNTIF('Names Schedule'!$50:$50,$B140))</f>
        <v>0</v>
      </c>
      <c r="AL140" s="125">
        <f>IF($A140="","",COUNTIF('Names Schedule'!$51:$51,$B140))</f>
        <v>0</v>
      </c>
      <c r="AM140" s="125">
        <f>IF($A140="","",COUNTIF('Names Schedule'!$53:$53,$B140))</f>
        <v>0</v>
      </c>
      <c r="AN140" s="125">
        <f>IF($A140="","",COUNTIF('Names Schedule'!$54:$54,$B140))</f>
        <v>0</v>
      </c>
      <c r="AO140" s="124">
        <f>IF($A140="","",COUNTIF('Names Schedule'!$59:$59,$B140))</f>
        <v>0</v>
      </c>
      <c r="AP140" s="125">
        <f>IF($A140="","",COUNTIF('Names Schedule'!$60:$60,$B140))</f>
        <v>0</v>
      </c>
      <c r="AQ140" s="125">
        <f>IF($A140="","",COUNTIF('Names Schedule'!$62:$62,$B140))</f>
        <v>0</v>
      </c>
      <c r="AR140" s="125">
        <f>IF($A140="","",COUNTIF('Names Schedule'!$63:$63,$B140))</f>
        <v>0</v>
      </c>
      <c r="AS140" s="125">
        <f>IF($A140="","",COUNTIF('Names Schedule'!$64:$64,$B140))</f>
        <v>0</v>
      </c>
      <c r="AT140" s="125">
        <f>IF($A140="","",COUNTIF('Names Schedule'!$66:$66,$B140))</f>
        <v>0</v>
      </c>
      <c r="AU140" s="125">
        <f>IF($A140="","",COUNTIF('Names Schedule'!$67:$67,$B140))</f>
        <v>0</v>
      </c>
      <c r="AV140" s="124">
        <f>IF($A140="","",COUNTIF('Names Schedule'!$72:$72,$B140))</f>
        <v>0</v>
      </c>
      <c r="AW140" s="125">
        <f>IF($A140="","",COUNTIF('Names Schedule'!$73:$73,$B140))</f>
        <v>0</v>
      </c>
      <c r="AX140" s="125">
        <f>IF($A140="","",COUNTIF('Names Schedule'!$75:$75,$B140))</f>
        <v>0</v>
      </c>
      <c r="AY140" s="125">
        <f>IF($A140="","",COUNTIF('Names Schedule'!$76:$76,$B140))</f>
        <v>0</v>
      </c>
      <c r="AZ140" s="125">
        <f>IF($A140="","",COUNTIF('Names Schedule'!$77:$77,$B140))</f>
        <v>0</v>
      </c>
      <c r="BA140" s="125">
        <f>IF($A140="","",COUNTIF('Names Schedule'!$79:$79,$B140))</f>
        <v>0</v>
      </c>
      <c r="BB140" s="125">
        <f>IF($A140="","",COUNTIF('Names Schedule'!$80:$80,$B140))</f>
        <v>0</v>
      </c>
      <c r="BC140" s="115">
        <f t="shared" si="22"/>
        <v>19</v>
      </c>
      <c r="BD140" s="115">
        <f t="shared" si="23"/>
        <v>5</v>
      </c>
      <c r="BE140" s="119" t="str">
        <f t="shared" si="20"/>
        <v>Session  - 3.15pm - 4:45pm</v>
      </c>
      <c r="BF140" s="126">
        <f>IF($A140="","",COUNTIF('Names Schedule'!C$7:C$117,$B140))</f>
        <v>1</v>
      </c>
      <c r="BG140" s="126">
        <f>IF($A140="","",COUNTIF('Names Schedule'!D$7:D$117,$B140))</f>
        <v>0</v>
      </c>
      <c r="BH140" s="126">
        <f>IF($A140="","",COUNTIF('Names Schedule'!E$7:E$117,$B140))</f>
        <v>0</v>
      </c>
      <c r="BI140" s="126">
        <f>IF($A140="","",COUNTIF('Names Schedule'!F$7:F$117,$B140))</f>
        <v>0</v>
      </c>
      <c r="BJ140" s="126">
        <f>IF($A140="","",COUNTIF('Names Schedule'!G$7:G$117,$B140))</f>
        <v>0</v>
      </c>
      <c r="BK140" s="126">
        <f>IF($A140="","",COUNTIF('Names Schedule'!H$7:H$117,$B140))</f>
        <v>0</v>
      </c>
      <c r="BL140" s="133">
        <f t="shared" si="21"/>
        <v>1</v>
      </c>
    </row>
    <row r="141" spans="1:64" ht="12" customHeight="1">
      <c r="A141" s="115" t="str">
        <f>Matches!A140</f>
        <v>GROUP WS 2 / 14</v>
      </c>
      <c r="B141" s="115" t="str">
        <f>IF(A141="","",CONCATENATE(VLOOKUP(Matches!B140,'Group Check'!$B:$D,2,FALSE)," v ",VLOOKUP(Matches!D140,'Group Check'!$B:$D,2,FALSE)," in Group ",VLOOKUP(Matches!B140,'Group Check'!$B:$E,4,FALSE)))</f>
        <v>Julie Forrest (Defending Champion) v Connie Rixon (Malta) in Group WS 2</v>
      </c>
      <c r="C141" s="115" t="str">
        <f t="shared" si="16"/>
        <v/>
      </c>
      <c r="D141" s="118" t="str">
        <f t="shared" si="17"/>
        <v>Sunday 21st April 2024</v>
      </c>
      <c r="E141" s="119" t="str">
        <f t="shared" si="18"/>
        <v>Session 6 - 4:45pm - 6.15pm</v>
      </c>
      <c r="F141" s="116">
        <f t="shared" si="19"/>
        <v>5</v>
      </c>
      <c r="G141" s="126">
        <f>IF($A141="","",SUM(COUNTIF('Names Schedule'!$C$7:$H$7,$B141),COUNTIF('Names Schedule'!$C$8:$H$8,$B141),COUNTIF('Names Schedule'!$C$10:$H$10,$B141),COUNTIF('Names Schedule'!$C$11:$H$11,$B141),COUNTIF('Names Schedule'!$C$12:$H$12,$B141),COUNTIF('Names Schedule'!$C$14:$H$14,$B141),COUNTIF('Names Schedule'!$C$15:$H$15,$B141)))</f>
        <v>1</v>
      </c>
      <c r="H141" s="126">
        <f>IF($A141="","",SUM(COUNTIF('Names Schedule'!$C$20:$H$20,$B141),COUNTIF('Names Schedule'!$C$21:$H$21,$B141),COUNTIF('Names Schedule'!$C$23:$H$23,$B141),COUNTIF('Names Schedule'!$C$24:$H$24,$B141),COUNTIF('Names Schedule'!$C$25:$H$25,$B141),COUNTIF('Names Schedule'!$C$27:$H$27,$B141),COUNTIF('Names Schedule'!$C$28:$H$28,$B141)))</f>
        <v>0</v>
      </c>
      <c r="I141" s="126">
        <f>IF($A141="","",SUM(COUNTIF('Names Schedule'!$C$33:$H$33,$B141),COUNTIF('Names Schedule'!$C$34:$H$34,$B141),COUNTIF('Names Schedule'!$C$36:$H$36,$B141),COUNTIF('Names Schedule'!$C$37:$H$37,$B141),COUNTIF('Names Schedule'!$C$38:$H$38,$B141),COUNTIF('Names Schedule'!$C$40:$H$40,$B141),COUNTIF('Names Schedule'!$C$41:$H$41,$B141)))</f>
        <v>0</v>
      </c>
      <c r="J141" s="126">
        <f>IF($A141="","",SUM(COUNTIF('Names Schedule'!$C$46:$H$46,$B141),COUNTIF('Names Schedule'!$C$47:$H$47,$B141),COUNTIF('Names Schedule'!$C$49:$H$49,$B141),COUNTIF('Names Schedule'!$C$50:$H$50,$B141),COUNTIF('Names Schedule'!$C$51:$H$51,$B141),COUNTIF('Names Schedule'!$C$53:$H$53,$B141),COUNTIF('Names Schedule'!$C$54:$H$54,$B141)))</f>
        <v>0</v>
      </c>
      <c r="K141" s="126">
        <f>IF($A141="","",SUM(COUNTIF('Names Schedule'!$C$59:$H$59,$B141),COUNTIF('Names Schedule'!$C$60:$H$60,$B141),COUNTIF('Names Schedule'!$C$62:$H$62,$B141),COUNTIF('Names Schedule'!$C$63:$H$63,$B141),COUNTIF('Names Schedule'!$C$64:$H$64,$B141),COUNTIF('Names Schedule'!$C$66:$H$66,$B141),COUNTIF('Names Schedule'!$C$67:$H$67,$B141)))</f>
        <v>0</v>
      </c>
      <c r="L141" s="126">
        <f>IF($A141="","",SUM(COUNTIF('Names Schedule'!$C$72:$H$72,$B141),COUNTIF('Names Schedule'!$C$73:$H$73,$B141),COUNTIF('Names Schedule'!$C$75:$H$75,$B141),COUNTIF('Names Schedule'!$C$76:$H$76,$B141),COUNTIF('Names Schedule'!$C$77:$H$77,$B141),COUNTIF('Names Schedule'!$C$79:$H$79,$B141),COUNTIF('Names Schedule'!$C$80:$H$80,$B141)))</f>
        <v>0</v>
      </c>
      <c r="M141" s="124">
        <f>IF($A141="","",COUNTIF('Names Schedule'!$7:$7,$B141))</f>
        <v>0</v>
      </c>
      <c r="N141" s="125">
        <f>IF($A141="","",COUNTIF('Names Schedule'!$8:$8,$B141))</f>
        <v>0</v>
      </c>
      <c r="O141" s="125">
        <f>IF($A141="","",COUNTIF('Names Schedule'!$10:$10,$B141))</f>
        <v>0</v>
      </c>
      <c r="P141" s="125">
        <f>IF($A141="","",COUNTIF('Names Schedule'!$11:$11,$B141))</f>
        <v>0</v>
      </c>
      <c r="Q141" s="125">
        <f>IF($A141="","",COUNTIF('Names Schedule'!$12:$12,$B141))</f>
        <v>0</v>
      </c>
      <c r="R141" s="125">
        <f>IF($A141="","",COUNTIF('Names Schedule'!$14:$14,$B141))</f>
        <v>1</v>
      </c>
      <c r="S141" s="125">
        <f>IF($A141="","",COUNTIF('Names Schedule'!$15:$15,$B141))</f>
        <v>0</v>
      </c>
      <c r="T141" s="124">
        <f>IF($A141="","",COUNTIF('Names Schedule'!$20:$20,$B141))</f>
        <v>0</v>
      </c>
      <c r="U141" s="125">
        <f>IF($A141="","",COUNTIF('Names Schedule'!$21:$21,$B141))</f>
        <v>0</v>
      </c>
      <c r="V141" s="125">
        <f>IF($A141="","",COUNTIF('Names Schedule'!$23:$23,$B141))</f>
        <v>0</v>
      </c>
      <c r="W141" s="125">
        <f>IF($A141="","",COUNTIF('Names Schedule'!$24:$24,$B141))</f>
        <v>0</v>
      </c>
      <c r="X141" s="125">
        <f>IF($A141="","",COUNTIF('Names Schedule'!$25:$25,$B141))</f>
        <v>0</v>
      </c>
      <c r="Y141" s="125">
        <f>IF($A141="","",COUNTIF('Names Schedule'!$27:$27,$B141))</f>
        <v>0</v>
      </c>
      <c r="Z141" s="125">
        <f>IF($A141="","",COUNTIF('Names Schedule'!$28:$28,$B141))</f>
        <v>0</v>
      </c>
      <c r="AA141" s="124">
        <f>IF($A141="","",COUNTIF('Names Schedule'!$33:$33,$B141))</f>
        <v>0</v>
      </c>
      <c r="AB141" s="125">
        <f>IF($A141="","",COUNTIF('Names Schedule'!$34:$34,$B141))</f>
        <v>0</v>
      </c>
      <c r="AC141" s="125">
        <f>IF($A141="","",COUNTIF('Names Schedule'!$36:$36,$B141))</f>
        <v>0</v>
      </c>
      <c r="AD141" s="125">
        <f>IF($A141="","",COUNTIF('Names Schedule'!$37:$37,$B141))</f>
        <v>0</v>
      </c>
      <c r="AE141" s="125">
        <f>IF($A141="","",COUNTIF('Names Schedule'!$38:$38,$B141))</f>
        <v>0</v>
      </c>
      <c r="AF141" s="125">
        <f>IF($A141="","",COUNTIF('Names Schedule'!$40:$40,$B141))</f>
        <v>0</v>
      </c>
      <c r="AG141" s="125">
        <f>IF($A141="","",COUNTIF('Names Schedule'!$41:$41,$B141))</f>
        <v>0</v>
      </c>
      <c r="AH141" s="124">
        <f>IF($A141="","",COUNTIF('Names Schedule'!$46:$46,$B141))</f>
        <v>0</v>
      </c>
      <c r="AI141" s="125">
        <f>IF($A141="","",COUNTIF('Names Schedule'!$47:$47,$B141))</f>
        <v>0</v>
      </c>
      <c r="AJ141" s="125">
        <f>IF($A141="","",COUNTIF('Names Schedule'!$49:$49,$B141))</f>
        <v>0</v>
      </c>
      <c r="AK141" s="125">
        <f>IF($A141="","",COUNTIF('Names Schedule'!$50:$50,$B141))</f>
        <v>0</v>
      </c>
      <c r="AL141" s="125">
        <f>IF($A141="","",COUNTIF('Names Schedule'!$51:$51,$B141))</f>
        <v>0</v>
      </c>
      <c r="AM141" s="125">
        <f>IF($A141="","",COUNTIF('Names Schedule'!$53:$53,$B141))</f>
        <v>0</v>
      </c>
      <c r="AN141" s="125">
        <f>IF($A141="","",COUNTIF('Names Schedule'!$54:$54,$B141))</f>
        <v>0</v>
      </c>
      <c r="AO141" s="124">
        <f>IF($A141="","",COUNTIF('Names Schedule'!$59:$59,$B141))</f>
        <v>0</v>
      </c>
      <c r="AP141" s="125">
        <f>IF($A141="","",COUNTIF('Names Schedule'!$60:$60,$B141))</f>
        <v>0</v>
      </c>
      <c r="AQ141" s="125">
        <f>IF($A141="","",COUNTIF('Names Schedule'!$62:$62,$B141))</f>
        <v>0</v>
      </c>
      <c r="AR141" s="125">
        <f>IF($A141="","",COUNTIF('Names Schedule'!$63:$63,$B141))</f>
        <v>0</v>
      </c>
      <c r="AS141" s="125">
        <f>IF($A141="","",COUNTIF('Names Schedule'!$64:$64,$B141))</f>
        <v>0</v>
      </c>
      <c r="AT141" s="125">
        <f>IF($A141="","",COUNTIF('Names Schedule'!$66:$66,$B141))</f>
        <v>0</v>
      </c>
      <c r="AU141" s="125">
        <f>IF($A141="","",COUNTIF('Names Schedule'!$67:$67,$B141))</f>
        <v>0</v>
      </c>
      <c r="AV141" s="124">
        <f>IF($A141="","",COUNTIF('Names Schedule'!$72:$72,$B141))</f>
        <v>0</v>
      </c>
      <c r="AW141" s="125">
        <f>IF($A141="","",COUNTIF('Names Schedule'!$73:$73,$B141))</f>
        <v>0</v>
      </c>
      <c r="AX141" s="125">
        <f>IF($A141="","",COUNTIF('Names Schedule'!$75:$75,$B141))</f>
        <v>0</v>
      </c>
      <c r="AY141" s="125">
        <f>IF($A141="","",COUNTIF('Names Schedule'!$76:$76,$B141))</f>
        <v>0</v>
      </c>
      <c r="AZ141" s="125">
        <f>IF($A141="","",COUNTIF('Names Schedule'!$77:$77,$B141))</f>
        <v>0</v>
      </c>
      <c r="BA141" s="125">
        <f>IF($A141="","",COUNTIF('Names Schedule'!$79:$79,$B141))</f>
        <v>0</v>
      </c>
      <c r="BB141" s="125">
        <f>IF($A141="","",COUNTIF('Names Schedule'!$80:$80,$B141))</f>
        <v>0</v>
      </c>
      <c r="BC141" s="115">
        <f t="shared" si="22"/>
        <v>6</v>
      </c>
      <c r="BD141" s="115">
        <f t="shared" si="23"/>
        <v>6</v>
      </c>
      <c r="BE141" s="119" t="str">
        <f t="shared" si="20"/>
        <v>Session 6 - 4:45pm - 6.15pm</v>
      </c>
      <c r="BF141" s="126">
        <f>IF($A141="","",COUNTIF('Names Schedule'!C$7:C$117,$B141))</f>
        <v>0</v>
      </c>
      <c r="BG141" s="126">
        <f>IF($A141="","",COUNTIF('Names Schedule'!D$7:D$117,$B141))</f>
        <v>0</v>
      </c>
      <c r="BH141" s="126">
        <f>IF($A141="","",COUNTIF('Names Schedule'!E$7:E$117,$B141))</f>
        <v>0</v>
      </c>
      <c r="BI141" s="126">
        <f>IF($A141="","",COUNTIF('Names Schedule'!F$7:F$117,$B141))</f>
        <v>0</v>
      </c>
      <c r="BJ141" s="126">
        <f>IF($A141="","",COUNTIF('Names Schedule'!G$7:G$117,$B141))</f>
        <v>1</v>
      </c>
      <c r="BK141" s="126">
        <f>IF($A141="","",COUNTIF('Names Schedule'!H$7:H$117,$B141))</f>
        <v>0</v>
      </c>
      <c r="BL141" s="133">
        <f t="shared" si="21"/>
        <v>5</v>
      </c>
    </row>
    <row r="142" spans="1:64" ht="12" customHeight="1">
      <c r="A142" s="115" t="str">
        <f>Matches!A141</f>
        <v/>
      </c>
      <c r="B142" s="115" t="str">
        <f>IF(A142="","",CONCATENATE(VLOOKUP(Matches!B141,'Group Check'!$B:$D,2,FALSE)," v ",VLOOKUP(Matches!D141,'Group Check'!$B:$D,2,FALSE)," in Group ",VLOOKUP(Matches!B141,'Group Check'!$B:$E,4,FALSE)))</f>
        <v/>
      </c>
      <c r="C142" s="115" t="str">
        <f t="shared" si="16"/>
        <v/>
      </c>
      <c r="D142" s="118" t="str">
        <f t="shared" si="17"/>
        <v/>
      </c>
      <c r="E142" s="119" t="str">
        <f t="shared" si="18"/>
        <v/>
      </c>
      <c r="F142" s="116" t="str">
        <f t="shared" si="19"/>
        <v/>
      </c>
      <c r="G142" s="126" t="str">
        <f>IF($A142="","",SUM(COUNTIF('Names Schedule'!$C$7:$H$7,$B142),COUNTIF('Names Schedule'!$C$8:$H$8,$B142),COUNTIF('Names Schedule'!$C$10:$H$10,$B142),COUNTIF('Names Schedule'!$C$11:$H$11,$B142),COUNTIF('Names Schedule'!$C$12:$H$12,$B142),COUNTIF('Names Schedule'!$C$14:$H$14,$B142),COUNTIF('Names Schedule'!$C$15:$H$15,$B142)))</f>
        <v/>
      </c>
      <c r="H142" s="126" t="str">
        <f>IF($A142="","",SUM(COUNTIF('Names Schedule'!$C$20:$H$20,$B142),COUNTIF('Names Schedule'!$C$21:$H$21,$B142),COUNTIF('Names Schedule'!$C$23:$H$23,$B142),COUNTIF('Names Schedule'!$C$24:$H$24,$B142),COUNTIF('Names Schedule'!$C$25:$H$25,$B142),COUNTIF('Names Schedule'!$C$27:$H$27,$B142),COUNTIF('Names Schedule'!$C$28:$H$28,$B142)))</f>
        <v/>
      </c>
      <c r="I142" s="126" t="str">
        <f>IF($A142="","",SUM(COUNTIF('Names Schedule'!$C$33:$H$33,$B142),COUNTIF('Names Schedule'!$C$34:$H$34,$B142),COUNTIF('Names Schedule'!$C$36:$H$36,$B142),COUNTIF('Names Schedule'!$C$37:$H$37,$B142),COUNTIF('Names Schedule'!$C$38:$H$38,$B142),COUNTIF('Names Schedule'!$C$40:$H$40,$B142),COUNTIF('Names Schedule'!$C$41:$H$41,$B142)))</f>
        <v/>
      </c>
      <c r="J142" s="126" t="str">
        <f>IF($A142="","",SUM(COUNTIF('Names Schedule'!$C$46:$H$46,$B142),COUNTIF('Names Schedule'!$C$47:$H$47,$B142),COUNTIF('Names Schedule'!$C$49:$H$49,$B142),COUNTIF('Names Schedule'!$C$50:$H$50,$B142),COUNTIF('Names Schedule'!$C$51:$H$51,$B142),COUNTIF('Names Schedule'!$C$53:$H$53,$B142),COUNTIF('Names Schedule'!$C$54:$H$54,$B142)))</f>
        <v/>
      </c>
      <c r="K142" s="126" t="str">
        <f>IF($A142="","",SUM(COUNTIF('Names Schedule'!$C$59:$H$59,$B142),COUNTIF('Names Schedule'!$C$60:$H$60,$B142),COUNTIF('Names Schedule'!$C$62:$H$62,$B142),COUNTIF('Names Schedule'!$C$63:$H$63,$B142),COUNTIF('Names Schedule'!$C$64:$H$64,$B142),COUNTIF('Names Schedule'!$C$66:$H$66,$B142),COUNTIF('Names Schedule'!$C$67:$H$67,$B142)))</f>
        <v/>
      </c>
      <c r="L142" s="126" t="str">
        <f>IF($A142="","",SUM(COUNTIF('Names Schedule'!$C$72:$H$72,$B142),COUNTIF('Names Schedule'!$C$73:$H$73,$B142),COUNTIF('Names Schedule'!$C$75:$H$75,$B142),COUNTIF('Names Schedule'!$C$76:$H$76,$B142),COUNTIF('Names Schedule'!$C$77:$H$77,$B142),COUNTIF('Names Schedule'!$C$79:$H$79,$B142),COUNTIF('Names Schedule'!$C$80:$H$80,$B142)))</f>
        <v/>
      </c>
      <c r="M142" s="124" t="str">
        <f>IF($A142="","",COUNTIF('Names Schedule'!$7:$7,$B142))</f>
        <v/>
      </c>
      <c r="N142" s="125" t="str">
        <f>IF($A142="","",COUNTIF('Names Schedule'!$8:$8,$B142))</f>
        <v/>
      </c>
      <c r="O142" s="125" t="str">
        <f>IF($A142="","",COUNTIF('Names Schedule'!$10:$10,$B142))</f>
        <v/>
      </c>
      <c r="P142" s="125" t="str">
        <f>IF($A142="","",COUNTIF('Names Schedule'!$11:$11,$B142))</f>
        <v/>
      </c>
      <c r="Q142" s="125" t="str">
        <f>IF($A142="","",COUNTIF('Names Schedule'!$12:$12,$B142))</f>
        <v/>
      </c>
      <c r="R142" s="125" t="str">
        <f>IF($A142="","",COUNTIF('Names Schedule'!$14:$14,$B142))</f>
        <v/>
      </c>
      <c r="S142" s="125" t="str">
        <f>IF($A142="","",COUNTIF('Names Schedule'!$15:$15,$B142))</f>
        <v/>
      </c>
      <c r="T142" s="124" t="str">
        <f>IF($A142="","",COUNTIF('Names Schedule'!$20:$20,$B142))</f>
        <v/>
      </c>
      <c r="U142" s="125" t="str">
        <f>IF($A142="","",COUNTIF('Names Schedule'!$21:$21,$B142))</f>
        <v/>
      </c>
      <c r="V142" s="125" t="str">
        <f>IF($A142="","",COUNTIF('Names Schedule'!$23:$23,$B142))</f>
        <v/>
      </c>
      <c r="W142" s="125" t="str">
        <f>IF($A142="","",COUNTIF('Names Schedule'!$24:$24,$B142))</f>
        <v/>
      </c>
      <c r="X142" s="125" t="str">
        <f>IF($A142="","",COUNTIF('Names Schedule'!$25:$25,$B142))</f>
        <v/>
      </c>
      <c r="Y142" s="125" t="str">
        <f>IF($A142="","",COUNTIF('Names Schedule'!$27:$27,$B142))</f>
        <v/>
      </c>
      <c r="Z142" s="125" t="str">
        <f>IF($A142="","",COUNTIF('Names Schedule'!$28:$28,$B142))</f>
        <v/>
      </c>
      <c r="AA142" s="124" t="str">
        <f>IF($A142="","",COUNTIF('Names Schedule'!$33:$33,$B142))</f>
        <v/>
      </c>
      <c r="AB142" s="125" t="str">
        <f>IF($A142="","",COUNTIF('Names Schedule'!$34:$34,$B142))</f>
        <v/>
      </c>
      <c r="AC142" s="125" t="str">
        <f>IF($A142="","",COUNTIF('Names Schedule'!$36:$36,$B142))</f>
        <v/>
      </c>
      <c r="AD142" s="125" t="str">
        <f>IF($A142="","",COUNTIF('Names Schedule'!$37:$37,$B142))</f>
        <v/>
      </c>
      <c r="AE142" s="125" t="str">
        <f>IF($A142="","",COUNTIF('Names Schedule'!$38:$38,$B142))</f>
        <v/>
      </c>
      <c r="AF142" s="125" t="str">
        <f>IF($A142="","",COUNTIF('Names Schedule'!$40:$40,$B142))</f>
        <v/>
      </c>
      <c r="AG142" s="125" t="str">
        <f>IF($A142="","",COUNTIF('Names Schedule'!$41:$41,$B142))</f>
        <v/>
      </c>
      <c r="AH142" s="124" t="str">
        <f>IF($A142="","",COUNTIF('Names Schedule'!$46:$46,$B142))</f>
        <v/>
      </c>
      <c r="AI142" s="125" t="str">
        <f>IF($A142="","",COUNTIF('Names Schedule'!$47:$47,$B142))</f>
        <v/>
      </c>
      <c r="AJ142" s="125" t="str">
        <f>IF($A142="","",COUNTIF('Names Schedule'!$49:$49,$B142))</f>
        <v/>
      </c>
      <c r="AK142" s="125" t="str">
        <f>IF($A142="","",COUNTIF('Names Schedule'!$50:$50,$B142))</f>
        <v/>
      </c>
      <c r="AL142" s="125" t="str">
        <f>IF($A142="","",COUNTIF('Names Schedule'!$51:$51,$B142))</f>
        <v/>
      </c>
      <c r="AM142" s="125" t="str">
        <f>IF($A142="","",COUNTIF('Names Schedule'!$53:$53,$B142))</f>
        <v/>
      </c>
      <c r="AN142" s="125" t="str">
        <f>IF($A142="","",COUNTIF('Names Schedule'!$54:$54,$B142))</f>
        <v/>
      </c>
      <c r="AO142" s="124" t="str">
        <f>IF($A142="","",COUNTIF('Names Schedule'!$59:$59,$B142))</f>
        <v/>
      </c>
      <c r="AP142" s="125" t="str">
        <f>IF($A142="","",COUNTIF('Names Schedule'!$60:$60,$B142))</f>
        <v/>
      </c>
      <c r="AQ142" s="125" t="str">
        <f>IF($A142="","",COUNTIF('Names Schedule'!$62:$62,$B142))</f>
        <v/>
      </c>
      <c r="AR142" s="125" t="str">
        <f>IF($A142="","",COUNTIF('Names Schedule'!$63:$63,$B142))</f>
        <v/>
      </c>
      <c r="AS142" s="125" t="str">
        <f>IF($A142="","",COUNTIF('Names Schedule'!$64:$64,$B142))</f>
        <v/>
      </c>
      <c r="AT142" s="125" t="str">
        <f>IF($A142="","",COUNTIF('Names Schedule'!$66:$66,$B142))</f>
        <v/>
      </c>
      <c r="AU142" s="125" t="str">
        <f>IF($A142="","",COUNTIF('Names Schedule'!$67:$67,$B142))</f>
        <v/>
      </c>
      <c r="AV142" s="124" t="str">
        <f>IF($A142="","",COUNTIF('Names Schedule'!$72:$72,$B142))</f>
        <v/>
      </c>
      <c r="AW142" s="125" t="str">
        <f>IF($A142="","",COUNTIF('Names Schedule'!$73:$73,$B142))</f>
        <v/>
      </c>
      <c r="AX142" s="125" t="str">
        <f>IF($A142="","",COUNTIF('Names Schedule'!$75:$75,$B142))</f>
        <v/>
      </c>
      <c r="AY142" s="125" t="str">
        <f>IF($A142="","",COUNTIF('Names Schedule'!$76:$76,$B142))</f>
        <v/>
      </c>
      <c r="AZ142" s="125" t="str">
        <f>IF($A142="","",COUNTIF('Names Schedule'!$77:$77,$B142))</f>
        <v/>
      </c>
      <c r="BA142" s="125" t="str">
        <f>IF($A142="","",COUNTIF('Names Schedule'!$79:$79,$B142))</f>
        <v/>
      </c>
      <c r="BB142" s="125" t="str">
        <f>IF($A142="","",COUNTIF('Names Schedule'!$80:$80,$B142))</f>
        <v/>
      </c>
      <c r="BC142" s="115" t="str">
        <f t="shared" si="22"/>
        <v/>
      </c>
      <c r="BD142" s="115" t="str">
        <f t="shared" si="23"/>
        <v/>
      </c>
      <c r="BE142" s="119" t="str">
        <f t="shared" si="20"/>
        <v/>
      </c>
      <c r="BF142" s="126" t="str">
        <f>IF($A142="","",COUNTIF('Names Schedule'!C$7:C$117,$B142))</f>
        <v/>
      </c>
      <c r="BG142" s="126" t="str">
        <f>IF($A142="","",COUNTIF('Names Schedule'!D$7:D$117,$B142))</f>
        <v/>
      </c>
      <c r="BH142" s="126" t="str">
        <f>IF($A142="","",COUNTIF('Names Schedule'!E$7:E$117,$B142))</f>
        <v/>
      </c>
      <c r="BI142" s="126" t="str">
        <f>IF($A142="","",COUNTIF('Names Schedule'!F$7:F$117,$B142))</f>
        <v/>
      </c>
      <c r="BJ142" s="126" t="str">
        <f>IF($A142="","",COUNTIF('Names Schedule'!G$7:G$117,$B142))</f>
        <v/>
      </c>
      <c r="BK142" s="126" t="str">
        <f>IF($A142="","",COUNTIF('Names Schedule'!H$7:H$117,$B142))</f>
        <v/>
      </c>
      <c r="BL142" s="133" t="str">
        <f t="shared" si="21"/>
        <v/>
      </c>
    </row>
    <row r="143" spans="1:64" ht="12" customHeight="1">
      <c r="A143" s="115" t="str">
        <f>Matches!A142</f>
        <v>GROUP WS 2 / 15</v>
      </c>
      <c r="B143" s="115" t="str">
        <f>IF(A143="","",CONCATENATE(VLOOKUP(Matches!B142,'Group Check'!$B:$D,2,FALSE)," v ",VLOOKUP(Matches!D142,'Group Check'!$B:$D,2,FALSE)," in Group ",VLOOKUP(Matches!B142,'Group Check'!$B:$E,4,FALSE)))</f>
        <v>Connie Rixon (Malta) v Mary Thompson (USA) in Group WS 2</v>
      </c>
      <c r="C143" s="115" t="str">
        <f t="shared" si="16"/>
        <v/>
      </c>
      <c r="D143" s="118" t="str">
        <f t="shared" si="17"/>
        <v>Thursday 25th April 2024</v>
      </c>
      <c r="E143" s="119" t="str">
        <f t="shared" si="18"/>
        <v>Session 4 - 1:45pm- 3.15pm</v>
      </c>
      <c r="F143" s="116">
        <f t="shared" si="19"/>
        <v>2</v>
      </c>
      <c r="G143" s="126">
        <f>IF($A143="","",SUM(COUNTIF('Names Schedule'!$C$7:$H$7,$B143),COUNTIF('Names Schedule'!$C$8:$H$8,$B143),COUNTIF('Names Schedule'!$C$10:$H$10,$B143),COUNTIF('Names Schedule'!$C$11:$H$11,$B143),COUNTIF('Names Schedule'!$C$12:$H$12,$B143),COUNTIF('Names Schedule'!$C$14:$H$14,$B143),COUNTIF('Names Schedule'!$C$15:$H$15,$B143)))</f>
        <v>0</v>
      </c>
      <c r="H143" s="126">
        <f>IF($A143="","",SUM(COUNTIF('Names Schedule'!$C$20:$H$20,$B143),COUNTIF('Names Schedule'!$C$21:$H$21,$B143),COUNTIF('Names Schedule'!$C$23:$H$23,$B143),COUNTIF('Names Schedule'!$C$24:$H$24,$B143),COUNTIF('Names Schedule'!$C$25:$H$25,$B143),COUNTIF('Names Schedule'!$C$27:$H$27,$B143),COUNTIF('Names Schedule'!$C$28:$H$28,$B143)))</f>
        <v>0</v>
      </c>
      <c r="I143" s="126">
        <f>IF($A143="","",SUM(COUNTIF('Names Schedule'!$C$33:$H$33,$B143),COUNTIF('Names Schedule'!$C$34:$H$34,$B143),COUNTIF('Names Schedule'!$C$36:$H$36,$B143),COUNTIF('Names Schedule'!$C$37:$H$37,$B143),COUNTIF('Names Schedule'!$C$38:$H$38,$B143),COUNTIF('Names Schedule'!$C$40:$H$40,$B143),COUNTIF('Names Schedule'!$C$41:$H$41,$B143)))</f>
        <v>0</v>
      </c>
      <c r="J143" s="126">
        <f>IF($A143="","",SUM(COUNTIF('Names Schedule'!$C$46:$H$46,$B143),COUNTIF('Names Schedule'!$C$47:$H$47,$B143),COUNTIF('Names Schedule'!$C$49:$H$49,$B143),COUNTIF('Names Schedule'!$C$50:$H$50,$B143),COUNTIF('Names Schedule'!$C$51:$H$51,$B143),COUNTIF('Names Schedule'!$C$53:$H$53,$B143),COUNTIF('Names Schedule'!$C$54:$H$54,$B143)))</f>
        <v>0</v>
      </c>
      <c r="K143" s="126">
        <f>IF($A143="","",SUM(COUNTIF('Names Schedule'!$C$59:$H$59,$B143),COUNTIF('Names Schedule'!$C$60:$H$60,$B143),COUNTIF('Names Schedule'!$C$62:$H$62,$B143),COUNTIF('Names Schedule'!$C$63:$H$63,$B143),COUNTIF('Names Schedule'!$C$64:$H$64,$B143),COUNTIF('Names Schedule'!$C$66:$H$66,$B143),COUNTIF('Names Schedule'!$C$67:$H$67,$B143)))</f>
        <v>1</v>
      </c>
      <c r="L143" s="126">
        <f>IF($A143="","",SUM(COUNTIF('Names Schedule'!$C$72:$H$72,$B143),COUNTIF('Names Schedule'!$C$73:$H$73,$B143),COUNTIF('Names Schedule'!$C$75:$H$75,$B143),COUNTIF('Names Schedule'!$C$76:$H$76,$B143),COUNTIF('Names Schedule'!$C$77:$H$77,$B143),COUNTIF('Names Schedule'!$C$79:$H$79,$B143),COUNTIF('Names Schedule'!$C$80:$H$80,$B143)))</f>
        <v>0</v>
      </c>
      <c r="M143" s="124">
        <f>IF($A143="","",COUNTIF('Names Schedule'!$7:$7,$B143))</f>
        <v>0</v>
      </c>
      <c r="N143" s="125">
        <f>IF($A143="","",COUNTIF('Names Schedule'!$8:$8,$B143))</f>
        <v>0</v>
      </c>
      <c r="O143" s="125">
        <f>IF($A143="","",COUNTIF('Names Schedule'!$10:$10,$B143))</f>
        <v>0</v>
      </c>
      <c r="P143" s="125">
        <f>IF($A143="","",COUNTIF('Names Schedule'!$11:$11,$B143))</f>
        <v>0</v>
      </c>
      <c r="Q143" s="125">
        <f>IF($A143="","",COUNTIF('Names Schedule'!$12:$12,$B143))</f>
        <v>0</v>
      </c>
      <c r="R143" s="125">
        <f>IF($A143="","",COUNTIF('Names Schedule'!$14:$14,$B143))</f>
        <v>0</v>
      </c>
      <c r="S143" s="125">
        <f>IF($A143="","",COUNTIF('Names Schedule'!$15:$15,$B143))</f>
        <v>0</v>
      </c>
      <c r="T143" s="124">
        <f>IF($A143="","",COUNTIF('Names Schedule'!$20:$20,$B143))</f>
        <v>0</v>
      </c>
      <c r="U143" s="125">
        <f>IF($A143="","",COUNTIF('Names Schedule'!$21:$21,$B143))</f>
        <v>0</v>
      </c>
      <c r="V143" s="125">
        <f>IF($A143="","",COUNTIF('Names Schedule'!$23:$23,$B143))</f>
        <v>0</v>
      </c>
      <c r="W143" s="125">
        <f>IF($A143="","",COUNTIF('Names Schedule'!$24:$24,$B143))</f>
        <v>0</v>
      </c>
      <c r="X143" s="125">
        <f>IF($A143="","",COUNTIF('Names Schedule'!$25:$25,$B143))</f>
        <v>0</v>
      </c>
      <c r="Y143" s="125">
        <f>IF($A143="","",COUNTIF('Names Schedule'!$27:$27,$B143))</f>
        <v>0</v>
      </c>
      <c r="Z143" s="125">
        <f>IF($A143="","",COUNTIF('Names Schedule'!$28:$28,$B143))</f>
        <v>0</v>
      </c>
      <c r="AA143" s="124">
        <f>IF($A143="","",COUNTIF('Names Schedule'!$33:$33,$B143))</f>
        <v>0</v>
      </c>
      <c r="AB143" s="125">
        <f>IF($A143="","",COUNTIF('Names Schedule'!$34:$34,$B143))</f>
        <v>0</v>
      </c>
      <c r="AC143" s="125">
        <f>IF($A143="","",COUNTIF('Names Schedule'!$36:$36,$B143))</f>
        <v>0</v>
      </c>
      <c r="AD143" s="125">
        <f>IF($A143="","",COUNTIF('Names Schedule'!$37:$37,$B143))</f>
        <v>0</v>
      </c>
      <c r="AE143" s="125">
        <f>IF($A143="","",COUNTIF('Names Schedule'!$38:$38,$B143))</f>
        <v>0</v>
      </c>
      <c r="AF143" s="125">
        <f>IF($A143="","",COUNTIF('Names Schedule'!$40:$40,$B143))</f>
        <v>0</v>
      </c>
      <c r="AG143" s="125">
        <f>IF($A143="","",COUNTIF('Names Schedule'!$41:$41,$B143))</f>
        <v>0</v>
      </c>
      <c r="AH143" s="124">
        <f>IF($A143="","",COUNTIF('Names Schedule'!$46:$46,$B143))</f>
        <v>0</v>
      </c>
      <c r="AI143" s="125">
        <f>IF($A143="","",COUNTIF('Names Schedule'!$47:$47,$B143))</f>
        <v>0</v>
      </c>
      <c r="AJ143" s="125">
        <f>IF($A143="","",COUNTIF('Names Schedule'!$49:$49,$B143))</f>
        <v>0</v>
      </c>
      <c r="AK143" s="125">
        <f>IF($A143="","",COUNTIF('Names Schedule'!$50:$50,$B143))</f>
        <v>0</v>
      </c>
      <c r="AL143" s="125">
        <f>IF($A143="","",COUNTIF('Names Schedule'!$51:$51,$B143))</f>
        <v>0</v>
      </c>
      <c r="AM143" s="125">
        <f>IF($A143="","",COUNTIF('Names Schedule'!$53:$53,$B143))</f>
        <v>0</v>
      </c>
      <c r="AN143" s="125">
        <f>IF($A143="","",COUNTIF('Names Schedule'!$54:$54,$B143))</f>
        <v>0</v>
      </c>
      <c r="AO143" s="124">
        <f>IF($A143="","",COUNTIF('Names Schedule'!$59:$59,$B143))</f>
        <v>0</v>
      </c>
      <c r="AP143" s="125">
        <f>IF($A143="","",COUNTIF('Names Schedule'!$60:$60,$B143))</f>
        <v>0</v>
      </c>
      <c r="AQ143" s="125">
        <f>IF($A143="","",COUNTIF('Names Schedule'!$62:$62,$B143))</f>
        <v>0</v>
      </c>
      <c r="AR143" s="125">
        <f>IF($A143="","",COUNTIF('Names Schedule'!$63:$63,$B143))</f>
        <v>1</v>
      </c>
      <c r="AS143" s="125">
        <f>IF($A143="","",COUNTIF('Names Schedule'!$64:$64,$B143))</f>
        <v>0</v>
      </c>
      <c r="AT143" s="125">
        <f>IF($A143="","",COUNTIF('Names Schedule'!$66:$66,$B143))</f>
        <v>0</v>
      </c>
      <c r="AU143" s="125">
        <f>IF($A143="","",COUNTIF('Names Schedule'!$67:$67,$B143))</f>
        <v>0</v>
      </c>
      <c r="AV143" s="124">
        <f>IF($A143="","",COUNTIF('Names Schedule'!$72:$72,$B143))</f>
        <v>0</v>
      </c>
      <c r="AW143" s="125">
        <f>IF($A143="","",COUNTIF('Names Schedule'!$73:$73,$B143))</f>
        <v>0</v>
      </c>
      <c r="AX143" s="125">
        <f>IF($A143="","",COUNTIF('Names Schedule'!$75:$75,$B143))</f>
        <v>0</v>
      </c>
      <c r="AY143" s="125">
        <f>IF($A143="","",COUNTIF('Names Schedule'!$76:$76,$B143))</f>
        <v>0</v>
      </c>
      <c r="AZ143" s="125">
        <f>IF($A143="","",COUNTIF('Names Schedule'!$77:$77,$B143))</f>
        <v>0</v>
      </c>
      <c r="BA143" s="125">
        <f>IF($A143="","",COUNTIF('Names Schedule'!$79:$79,$B143))</f>
        <v>0</v>
      </c>
      <c r="BB143" s="125">
        <f>IF($A143="","",COUNTIF('Names Schedule'!$80:$80,$B143))</f>
        <v>0</v>
      </c>
      <c r="BC143" s="115">
        <f t="shared" si="22"/>
        <v>32</v>
      </c>
      <c r="BD143" s="115">
        <f t="shared" si="23"/>
        <v>4</v>
      </c>
      <c r="BE143" s="119" t="str">
        <f t="shared" si="20"/>
        <v>Session 4 - 1:45pm- 3.15pm</v>
      </c>
      <c r="BF143" s="126">
        <f>IF($A143="","",COUNTIF('Names Schedule'!C$7:C$117,$B143))</f>
        <v>0</v>
      </c>
      <c r="BG143" s="126">
        <f>IF($A143="","",COUNTIF('Names Schedule'!D$7:D$117,$B143))</f>
        <v>1</v>
      </c>
      <c r="BH143" s="126">
        <f>IF($A143="","",COUNTIF('Names Schedule'!E$7:E$117,$B143))</f>
        <v>0</v>
      </c>
      <c r="BI143" s="126">
        <f>IF($A143="","",COUNTIF('Names Schedule'!F$7:F$117,$B143))</f>
        <v>0</v>
      </c>
      <c r="BJ143" s="126">
        <f>IF($A143="","",COUNTIF('Names Schedule'!G$7:G$117,$B143))</f>
        <v>0</v>
      </c>
      <c r="BK143" s="126">
        <f>IF($A143="","",COUNTIF('Names Schedule'!H$7:H$117,$B143))</f>
        <v>0</v>
      </c>
      <c r="BL143" s="133">
        <f t="shared" si="21"/>
        <v>2</v>
      </c>
    </row>
    <row r="144" spans="1:64" ht="12" customHeight="1">
      <c r="A144" s="115" t="str">
        <f>Matches!A143</f>
        <v/>
      </c>
      <c r="B144" s="115" t="str">
        <f>IF(A144="","",CONCATENATE(VLOOKUP(Matches!B143,'Group Check'!$B:$D,2,FALSE)," v ",VLOOKUP(Matches!D143,'Group Check'!$B:$D,2,FALSE)," in Group ",VLOOKUP(Matches!B143,'Group Check'!$B:$E,4,FALSE)))</f>
        <v/>
      </c>
      <c r="C144" s="115" t="str">
        <f t="shared" si="16"/>
        <v/>
      </c>
      <c r="D144" s="118" t="str">
        <f t="shared" si="17"/>
        <v/>
      </c>
      <c r="E144" s="119" t="str">
        <f t="shared" si="18"/>
        <v/>
      </c>
      <c r="F144" s="116" t="str">
        <f t="shared" si="19"/>
        <v/>
      </c>
      <c r="G144" s="126" t="str">
        <f>IF($A144="","",SUM(COUNTIF('Names Schedule'!$C$7:$H$7,$B144),COUNTIF('Names Schedule'!$C$8:$H$8,$B144),COUNTIF('Names Schedule'!$C$10:$H$10,$B144),COUNTIF('Names Schedule'!$C$11:$H$11,$B144),COUNTIF('Names Schedule'!$C$12:$H$12,$B144),COUNTIF('Names Schedule'!$C$14:$H$14,$B144),COUNTIF('Names Schedule'!$C$15:$H$15,$B144)))</f>
        <v/>
      </c>
      <c r="H144" s="126" t="str">
        <f>IF($A144="","",SUM(COUNTIF('Names Schedule'!$C$20:$H$20,$B144),COUNTIF('Names Schedule'!$C$21:$H$21,$B144),COUNTIF('Names Schedule'!$C$23:$H$23,$B144),COUNTIF('Names Schedule'!$C$24:$H$24,$B144),COUNTIF('Names Schedule'!$C$25:$H$25,$B144),COUNTIF('Names Schedule'!$C$27:$H$27,$B144),COUNTIF('Names Schedule'!$C$28:$H$28,$B144)))</f>
        <v/>
      </c>
      <c r="I144" s="126" t="str">
        <f>IF($A144="","",SUM(COUNTIF('Names Schedule'!$C$33:$H$33,$B144),COUNTIF('Names Schedule'!$C$34:$H$34,$B144),COUNTIF('Names Schedule'!$C$36:$H$36,$B144),COUNTIF('Names Schedule'!$C$37:$H$37,$B144),COUNTIF('Names Schedule'!$C$38:$H$38,$B144),COUNTIF('Names Schedule'!$C$40:$H$40,$B144),COUNTIF('Names Schedule'!$C$41:$H$41,$B144)))</f>
        <v/>
      </c>
      <c r="J144" s="126" t="str">
        <f>IF($A144="","",SUM(COUNTIF('Names Schedule'!$C$46:$H$46,$B144),COUNTIF('Names Schedule'!$C$47:$H$47,$B144),COUNTIF('Names Schedule'!$C$49:$H$49,$B144),COUNTIF('Names Schedule'!$C$50:$H$50,$B144),COUNTIF('Names Schedule'!$C$51:$H$51,$B144),COUNTIF('Names Schedule'!$C$53:$H$53,$B144),COUNTIF('Names Schedule'!$C$54:$H$54,$B144)))</f>
        <v/>
      </c>
      <c r="K144" s="126" t="str">
        <f>IF($A144="","",SUM(COUNTIF('Names Schedule'!$C$59:$H$59,$B144),COUNTIF('Names Schedule'!$C$60:$H$60,$B144),COUNTIF('Names Schedule'!$C$62:$H$62,$B144),COUNTIF('Names Schedule'!$C$63:$H$63,$B144),COUNTIF('Names Schedule'!$C$64:$H$64,$B144),COUNTIF('Names Schedule'!$C$66:$H$66,$B144),COUNTIF('Names Schedule'!$C$67:$H$67,$B144)))</f>
        <v/>
      </c>
      <c r="L144" s="126" t="str">
        <f>IF($A144="","",SUM(COUNTIF('Names Schedule'!$C$72:$H$72,$B144),COUNTIF('Names Schedule'!$C$73:$H$73,$B144),COUNTIF('Names Schedule'!$C$75:$H$75,$B144),COUNTIF('Names Schedule'!$C$76:$H$76,$B144),COUNTIF('Names Schedule'!$C$77:$H$77,$B144),COUNTIF('Names Schedule'!$C$79:$H$79,$B144),COUNTIF('Names Schedule'!$C$80:$H$80,$B144)))</f>
        <v/>
      </c>
      <c r="M144" s="124" t="str">
        <f>IF($A144="","",COUNTIF('Names Schedule'!$7:$7,$B144))</f>
        <v/>
      </c>
      <c r="N144" s="125" t="str">
        <f>IF($A144="","",COUNTIF('Names Schedule'!$8:$8,$B144))</f>
        <v/>
      </c>
      <c r="O144" s="125" t="str">
        <f>IF($A144="","",COUNTIF('Names Schedule'!$10:$10,$B144))</f>
        <v/>
      </c>
      <c r="P144" s="125" t="str">
        <f>IF($A144="","",COUNTIF('Names Schedule'!$11:$11,$B144))</f>
        <v/>
      </c>
      <c r="Q144" s="125" t="str">
        <f>IF($A144="","",COUNTIF('Names Schedule'!$12:$12,$B144))</f>
        <v/>
      </c>
      <c r="R144" s="125" t="str">
        <f>IF($A144="","",COUNTIF('Names Schedule'!$14:$14,$B144))</f>
        <v/>
      </c>
      <c r="S144" s="125" t="str">
        <f>IF($A144="","",COUNTIF('Names Schedule'!$15:$15,$B144))</f>
        <v/>
      </c>
      <c r="T144" s="124" t="str">
        <f>IF($A144="","",COUNTIF('Names Schedule'!$20:$20,$B144))</f>
        <v/>
      </c>
      <c r="U144" s="125" t="str">
        <f>IF($A144="","",COUNTIF('Names Schedule'!$21:$21,$B144))</f>
        <v/>
      </c>
      <c r="V144" s="125" t="str">
        <f>IF($A144="","",COUNTIF('Names Schedule'!$23:$23,$B144))</f>
        <v/>
      </c>
      <c r="W144" s="125" t="str">
        <f>IF($A144="","",COUNTIF('Names Schedule'!$24:$24,$B144))</f>
        <v/>
      </c>
      <c r="X144" s="125" t="str">
        <f>IF($A144="","",COUNTIF('Names Schedule'!$25:$25,$B144))</f>
        <v/>
      </c>
      <c r="Y144" s="125" t="str">
        <f>IF($A144="","",COUNTIF('Names Schedule'!$27:$27,$B144))</f>
        <v/>
      </c>
      <c r="Z144" s="125" t="str">
        <f>IF($A144="","",COUNTIF('Names Schedule'!$28:$28,$B144))</f>
        <v/>
      </c>
      <c r="AA144" s="124" t="str">
        <f>IF($A144="","",COUNTIF('Names Schedule'!$33:$33,$B144))</f>
        <v/>
      </c>
      <c r="AB144" s="125" t="str">
        <f>IF($A144="","",COUNTIF('Names Schedule'!$34:$34,$B144))</f>
        <v/>
      </c>
      <c r="AC144" s="125" t="str">
        <f>IF($A144="","",COUNTIF('Names Schedule'!$36:$36,$B144))</f>
        <v/>
      </c>
      <c r="AD144" s="125" t="str">
        <f>IF($A144="","",COUNTIF('Names Schedule'!$37:$37,$B144))</f>
        <v/>
      </c>
      <c r="AE144" s="125" t="str">
        <f>IF($A144="","",COUNTIF('Names Schedule'!$38:$38,$B144))</f>
        <v/>
      </c>
      <c r="AF144" s="125" t="str">
        <f>IF($A144="","",COUNTIF('Names Schedule'!$40:$40,$B144))</f>
        <v/>
      </c>
      <c r="AG144" s="125" t="str">
        <f>IF($A144="","",COUNTIF('Names Schedule'!$41:$41,$B144))</f>
        <v/>
      </c>
      <c r="AH144" s="124" t="str">
        <f>IF($A144="","",COUNTIF('Names Schedule'!$46:$46,$B144))</f>
        <v/>
      </c>
      <c r="AI144" s="125" t="str">
        <f>IF($A144="","",COUNTIF('Names Schedule'!$47:$47,$B144))</f>
        <v/>
      </c>
      <c r="AJ144" s="125" t="str">
        <f>IF($A144="","",COUNTIF('Names Schedule'!$49:$49,$B144))</f>
        <v/>
      </c>
      <c r="AK144" s="125" t="str">
        <f>IF($A144="","",COUNTIF('Names Schedule'!$50:$50,$B144))</f>
        <v/>
      </c>
      <c r="AL144" s="125" t="str">
        <f>IF($A144="","",COUNTIF('Names Schedule'!$51:$51,$B144))</f>
        <v/>
      </c>
      <c r="AM144" s="125" t="str">
        <f>IF($A144="","",COUNTIF('Names Schedule'!$53:$53,$B144))</f>
        <v/>
      </c>
      <c r="AN144" s="125" t="str">
        <f>IF($A144="","",COUNTIF('Names Schedule'!$54:$54,$B144))</f>
        <v/>
      </c>
      <c r="AO144" s="124" t="str">
        <f>IF($A144="","",COUNTIF('Names Schedule'!$59:$59,$B144))</f>
        <v/>
      </c>
      <c r="AP144" s="125" t="str">
        <f>IF($A144="","",COUNTIF('Names Schedule'!$60:$60,$B144))</f>
        <v/>
      </c>
      <c r="AQ144" s="125" t="str">
        <f>IF($A144="","",COUNTIF('Names Schedule'!$62:$62,$B144))</f>
        <v/>
      </c>
      <c r="AR144" s="125" t="str">
        <f>IF($A144="","",COUNTIF('Names Schedule'!$63:$63,$B144))</f>
        <v/>
      </c>
      <c r="AS144" s="125" t="str">
        <f>IF($A144="","",COUNTIF('Names Schedule'!$64:$64,$B144))</f>
        <v/>
      </c>
      <c r="AT144" s="125" t="str">
        <f>IF($A144="","",COUNTIF('Names Schedule'!$66:$66,$B144))</f>
        <v/>
      </c>
      <c r="AU144" s="125" t="str">
        <f>IF($A144="","",COUNTIF('Names Schedule'!$67:$67,$B144))</f>
        <v/>
      </c>
      <c r="AV144" s="124" t="str">
        <f>IF($A144="","",COUNTIF('Names Schedule'!$72:$72,$B144))</f>
        <v/>
      </c>
      <c r="AW144" s="125" t="str">
        <f>IF($A144="","",COUNTIF('Names Schedule'!$73:$73,$B144))</f>
        <v/>
      </c>
      <c r="AX144" s="125" t="str">
        <f>IF($A144="","",COUNTIF('Names Schedule'!$75:$75,$B144))</f>
        <v/>
      </c>
      <c r="AY144" s="125" t="str">
        <f>IF($A144="","",COUNTIF('Names Schedule'!$76:$76,$B144))</f>
        <v/>
      </c>
      <c r="AZ144" s="125" t="str">
        <f>IF($A144="","",COUNTIF('Names Schedule'!$77:$77,$B144))</f>
        <v/>
      </c>
      <c r="BA144" s="125" t="str">
        <f>IF($A144="","",COUNTIF('Names Schedule'!$79:$79,$B144))</f>
        <v/>
      </c>
      <c r="BB144" s="125" t="str">
        <f>IF($A144="","",COUNTIF('Names Schedule'!$80:$80,$B144))</f>
        <v/>
      </c>
      <c r="BC144" s="115" t="str">
        <f t="shared" si="22"/>
        <v/>
      </c>
      <c r="BD144" s="115" t="str">
        <f t="shared" si="23"/>
        <v/>
      </c>
      <c r="BE144" s="119" t="str">
        <f t="shared" si="20"/>
        <v/>
      </c>
      <c r="BF144" s="126" t="str">
        <f>IF($A144="","",COUNTIF('Names Schedule'!C$7:C$117,$B144))</f>
        <v/>
      </c>
      <c r="BG144" s="126" t="str">
        <f>IF($A144="","",COUNTIF('Names Schedule'!D$7:D$117,$B144))</f>
        <v/>
      </c>
      <c r="BH144" s="126" t="str">
        <f>IF($A144="","",COUNTIF('Names Schedule'!E$7:E$117,$B144))</f>
        <v/>
      </c>
      <c r="BI144" s="126" t="str">
        <f>IF($A144="","",COUNTIF('Names Schedule'!F$7:F$117,$B144))</f>
        <v/>
      </c>
      <c r="BJ144" s="126" t="str">
        <f>IF($A144="","",COUNTIF('Names Schedule'!G$7:G$117,$B144))</f>
        <v/>
      </c>
      <c r="BK144" s="126" t="str">
        <f>IF($A144="","",COUNTIF('Names Schedule'!H$7:H$117,$B144))</f>
        <v/>
      </c>
      <c r="BL144" s="133" t="str">
        <f t="shared" si="21"/>
        <v/>
      </c>
    </row>
    <row r="145" spans="1:64" ht="12" customHeight="1">
      <c r="A145" s="115" t="str">
        <f>Matches!A144</f>
        <v>GROUP WS 3 / 1</v>
      </c>
      <c r="B145" s="115" t="str">
        <f>IF(A145="","",CONCATENATE(VLOOKUP(Matches!B144,'Group Check'!$B:$D,2,FALSE)," v ",VLOOKUP(Matches!D144,'Group Check'!$B:$D,2,FALSE)," in Group ",VLOOKUP(Matches!B144,'Group Check'!$B:$E,4,FALSE)))</f>
        <v>Christine (Petal) Jones (Norfolk Island) v Sara Marie Nicholls (Wales) in Group WS 3</v>
      </c>
      <c r="C145" s="115" t="str">
        <f t="shared" si="16"/>
        <v/>
      </c>
      <c r="D145" s="118" t="str">
        <f t="shared" si="17"/>
        <v>Tuesday 23rd April 2024</v>
      </c>
      <c r="E145" s="119" t="str">
        <f t="shared" si="18"/>
        <v>Session 4 - 1:45pm- 3.15pm</v>
      </c>
      <c r="F145" s="116">
        <f t="shared" si="19"/>
        <v>3</v>
      </c>
      <c r="G145" s="126">
        <f>IF($A145="","",SUM(COUNTIF('Names Schedule'!$C$7:$H$7,$B145),COUNTIF('Names Schedule'!$C$8:$H$8,$B145),COUNTIF('Names Schedule'!$C$10:$H$10,$B145),COUNTIF('Names Schedule'!$C$11:$H$11,$B145),COUNTIF('Names Schedule'!$C$12:$H$12,$B145),COUNTIF('Names Schedule'!$C$14:$H$14,$B145),COUNTIF('Names Schedule'!$C$15:$H$15,$B145)))</f>
        <v>0</v>
      </c>
      <c r="H145" s="126">
        <f>IF($A145="","",SUM(COUNTIF('Names Schedule'!$C$20:$H$20,$B145),COUNTIF('Names Schedule'!$C$21:$H$21,$B145),COUNTIF('Names Schedule'!$C$23:$H$23,$B145),COUNTIF('Names Schedule'!$C$24:$H$24,$B145),COUNTIF('Names Schedule'!$C$25:$H$25,$B145),COUNTIF('Names Schedule'!$C$27:$H$27,$B145),COUNTIF('Names Schedule'!$C$28:$H$28,$B145)))</f>
        <v>0</v>
      </c>
      <c r="I145" s="126">
        <f>IF($A145="","",SUM(COUNTIF('Names Schedule'!$C$33:$H$33,$B145),COUNTIF('Names Schedule'!$C$34:$H$34,$B145),COUNTIF('Names Schedule'!$C$36:$H$36,$B145),COUNTIF('Names Schedule'!$C$37:$H$37,$B145),COUNTIF('Names Schedule'!$C$38:$H$38,$B145),COUNTIF('Names Schedule'!$C$40:$H$40,$B145),COUNTIF('Names Schedule'!$C$41:$H$41,$B145)))</f>
        <v>1</v>
      </c>
      <c r="J145" s="126">
        <f>IF($A145="","",SUM(COUNTIF('Names Schedule'!$C$46:$H$46,$B145),COUNTIF('Names Schedule'!$C$47:$H$47,$B145),COUNTIF('Names Schedule'!$C$49:$H$49,$B145),COUNTIF('Names Schedule'!$C$50:$H$50,$B145),COUNTIF('Names Schedule'!$C$51:$H$51,$B145),COUNTIF('Names Schedule'!$C$53:$H$53,$B145),COUNTIF('Names Schedule'!$C$54:$H$54,$B145)))</f>
        <v>0</v>
      </c>
      <c r="K145" s="126">
        <f>IF($A145="","",SUM(COUNTIF('Names Schedule'!$C$59:$H$59,$B145),COUNTIF('Names Schedule'!$C$60:$H$60,$B145),COUNTIF('Names Schedule'!$C$62:$H$62,$B145),COUNTIF('Names Schedule'!$C$63:$H$63,$B145),COUNTIF('Names Schedule'!$C$64:$H$64,$B145),COUNTIF('Names Schedule'!$C$66:$H$66,$B145),COUNTIF('Names Schedule'!$C$67:$H$67,$B145)))</f>
        <v>0</v>
      </c>
      <c r="L145" s="126">
        <f>IF($A145="","",SUM(COUNTIF('Names Schedule'!$C$72:$H$72,$B145),COUNTIF('Names Schedule'!$C$73:$H$73,$B145),COUNTIF('Names Schedule'!$C$75:$H$75,$B145),COUNTIF('Names Schedule'!$C$76:$H$76,$B145),COUNTIF('Names Schedule'!$C$77:$H$77,$B145),COUNTIF('Names Schedule'!$C$79:$H$79,$B145),COUNTIF('Names Schedule'!$C$80:$H$80,$B145)))</f>
        <v>0</v>
      </c>
      <c r="M145" s="124">
        <f>IF($A145="","",COUNTIF('Names Schedule'!$7:$7,$B145))</f>
        <v>0</v>
      </c>
      <c r="N145" s="125">
        <f>IF($A145="","",COUNTIF('Names Schedule'!$8:$8,$B145))</f>
        <v>0</v>
      </c>
      <c r="O145" s="125">
        <f>IF($A145="","",COUNTIF('Names Schedule'!$10:$10,$B145))</f>
        <v>0</v>
      </c>
      <c r="P145" s="125">
        <f>IF($A145="","",COUNTIF('Names Schedule'!$11:$11,$B145))</f>
        <v>0</v>
      </c>
      <c r="Q145" s="125">
        <f>IF($A145="","",COUNTIF('Names Schedule'!$12:$12,$B145))</f>
        <v>0</v>
      </c>
      <c r="R145" s="125">
        <f>IF($A145="","",COUNTIF('Names Schedule'!$14:$14,$B145))</f>
        <v>0</v>
      </c>
      <c r="S145" s="125">
        <f>IF($A145="","",COUNTIF('Names Schedule'!$15:$15,$B145))</f>
        <v>0</v>
      </c>
      <c r="T145" s="124">
        <f>IF($A145="","",COUNTIF('Names Schedule'!$20:$20,$B145))</f>
        <v>0</v>
      </c>
      <c r="U145" s="125">
        <f>IF($A145="","",COUNTIF('Names Schedule'!$21:$21,$B145))</f>
        <v>0</v>
      </c>
      <c r="V145" s="125">
        <f>IF($A145="","",COUNTIF('Names Schedule'!$23:$23,$B145))</f>
        <v>0</v>
      </c>
      <c r="W145" s="125">
        <f>IF($A145="","",COUNTIF('Names Schedule'!$24:$24,$B145))</f>
        <v>0</v>
      </c>
      <c r="X145" s="125">
        <f>IF($A145="","",COUNTIF('Names Schedule'!$25:$25,$B145))</f>
        <v>0</v>
      </c>
      <c r="Y145" s="125">
        <f>IF($A145="","",COUNTIF('Names Schedule'!$27:$27,$B145))</f>
        <v>0</v>
      </c>
      <c r="Z145" s="125">
        <f>IF($A145="","",COUNTIF('Names Schedule'!$28:$28,$B145))</f>
        <v>0</v>
      </c>
      <c r="AA145" s="124">
        <f>IF($A145="","",COUNTIF('Names Schedule'!$33:$33,$B145))</f>
        <v>0</v>
      </c>
      <c r="AB145" s="125">
        <f>IF($A145="","",COUNTIF('Names Schedule'!$34:$34,$B145))</f>
        <v>0</v>
      </c>
      <c r="AC145" s="125">
        <f>IF($A145="","",COUNTIF('Names Schedule'!$36:$36,$B145))</f>
        <v>0</v>
      </c>
      <c r="AD145" s="125">
        <f>IF($A145="","",COUNTIF('Names Schedule'!$37:$37,$B145))</f>
        <v>1</v>
      </c>
      <c r="AE145" s="125">
        <f>IF($A145="","",COUNTIF('Names Schedule'!$38:$38,$B145))</f>
        <v>0</v>
      </c>
      <c r="AF145" s="125">
        <f>IF($A145="","",COUNTIF('Names Schedule'!$40:$40,$B145))</f>
        <v>0</v>
      </c>
      <c r="AG145" s="125">
        <f>IF($A145="","",COUNTIF('Names Schedule'!$41:$41,$B145))</f>
        <v>0</v>
      </c>
      <c r="AH145" s="124">
        <f>IF($A145="","",COUNTIF('Names Schedule'!$46:$46,$B145))</f>
        <v>0</v>
      </c>
      <c r="AI145" s="125">
        <f>IF($A145="","",COUNTIF('Names Schedule'!$47:$47,$B145))</f>
        <v>0</v>
      </c>
      <c r="AJ145" s="125">
        <f>IF($A145="","",COUNTIF('Names Schedule'!$49:$49,$B145))</f>
        <v>0</v>
      </c>
      <c r="AK145" s="125">
        <f>IF($A145="","",COUNTIF('Names Schedule'!$50:$50,$B145))</f>
        <v>0</v>
      </c>
      <c r="AL145" s="125">
        <f>IF($A145="","",COUNTIF('Names Schedule'!$51:$51,$B145))</f>
        <v>0</v>
      </c>
      <c r="AM145" s="125">
        <f>IF($A145="","",COUNTIF('Names Schedule'!$53:$53,$B145))</f>
        <v>0</v>
      </c>
      <c r="AN145" s="125">
        <f>IF($A145="","",COUNTIF('Names Schedule'!$54:$54,$B145))</f>
        <v>0</v>
      </c>
      <c r="AO145" s="124">
        <f>IF($A145="","",COUNTIF('Names Schedule'!$59:$59,$B145))</f>
        <v>0</v>
      </c>
      <c r="AP145" s="125">
        <f>IF($A145="","",COUNTIF('Names Schedule'!$60:$60,$B145))</f>
        <v>0</v>
      </c>
      <c r="AQ145" s="125">
        <f>IF($A145="","",COUNTIF('Names Schedule'!$62:$62,$B145))</f>
        <v>0</v>
      </c>
      <c r="AR145" s="125">
        <f>IF($A145="","",COUNTIF('Names Schedule'!$63:$63,$B145))</f>
        <v>0</v>
      </c>
      <c r="AS145" s="125">
        <f>IF($A145="","",COUNTIF('Names Schedule'!$64:$64,$B145))</f>
        <v>0</v>
      </c>
      <c r="AT145" s="125">
        <f>IF($A145="","",COUNTIF('Names Schedule'!$66:$66,$B145))</f>
        <v>0</v>
      </c>
      <c r="AU145" s="125">
        <f>IF($A145="","",COUNTIF('Names Schedule'!$67:$67,$B145))</f>
        <v>0</v>
      </c>
      <c r="AV145" s="124">
        <f>IF($A145="","",COUNTIF('Names Schedule'!$72:$72,$B145))</f>
        <v>0</v>
      </c>
      <c r="AW145" s="125">
        <f>IF($A145="","",COUNTIF('Names Schedule'!$73:$73,$B145))</f>
        <v>0</v>
      </c>
      <c r="AX145" s="125">
        <f>IF($A145="","",COUNTIF('Names Schedule'!$75:$75,$B145))</f>
        <v>0</v>
      </c>
      <c r="AY145" s="125">
        <f>IF($A145="","",COUNTIF('Names Schedule'!$76:$76,$B145))</f>
        <v>0</v>
      </c>
      <c r="AZ145" s="125">
        <f>IF($A145="","",COUNTIF('Names Schedule'!$77:$77,$B145))</f>
        <v>0</v>
      </c>
      <c r="BA145" s="125">
        <f>IF($A145="","",COUNTIF('Names Schedule'!$79:$79,$B145))</f>
        <v>0</v>
      </c>
      <c r="BB145" s="125">
        <f>IF($A145="","",COUNTIF('Names Schedule'!$80:$80,$B145))</f>
        <v>0</v>
      </c>
      <c r="BC145" s="115">
        <f t="shared" si="22"/>
        <v>18</v>
      </c>
      <c r="BD145" s="115">
        <f t="shared" si="23"/>
        <v>4</v>
      </c>
      <c r="BE145" s="119" t="str">
        <f t="shared" si="20"/>
        <v>Session 4 - 1:45pm- 3.15pm</v>
      </c>
      <c r="BF145" s="126">
        <f>IF($A145="","",COUNTIF('Names Schedule'!C$7:C$117,$B145))</f>
        <v>0</v>
      </c>
      <c r="BG145" s="126">
        <f>IF($A145="","",COUNTIF('Names Schedule'!D$7:D$117,$B145))</f>
        <v>0</v>
      </c>
      <c r="BH145" s="126">
        <f>IF($A145="","",COUNTIF('Names Schedule'!E$7:E$117,$B145))</f>
        <v>1</v>
      </c>
      <c r="BI145" s="126">
        <f>IF($A145="","",COUNTIF('Names Schedule'!F$7:F$117,$B145))</f>
        <v>0</v>
      </c>
      <c r="BJ145" s="126">
        <f>IF($A145="","",COUNTIF('Names Schedule'!G$7:G$117,$B145))</f>
        <v>0</v>
      </c>
      <c r="BK145" s="126">
        <f>IF($A145="","",COUNTIF('Names Schedule'!H$7:H$117,$B145))</f>
        <v>0</v>
      </c>
      <c r="BL145" s="133">
        <f t="shared" si="21"/>
        <v>3</v>
      </c>
    </row>
    <row r="146" spans="1:64" ht="12" customHeight="1">
      <c r="A146" s="115">
        <f>Matches!A145</f>
        <v>0</v>
      </c>
      <c r="B146" s="115" t="e">
        <f>IF(A146="","",CONCATENATE(VLOOKUP(Matches!B145,'Group Check'!$B:$D,2,FALSE)," v ",VLOOKUP(Matches!D145,'Group Check'!$B:$D,2,FALSE)," in Group ",VLOOKUP(Matches!B145,'Group Check'!$B:$E,4,FALSE)))</f>
        <v>#N/A</v>
      </c>
      <c r="C146" s="115" t="str">
        <f t="shared" si="16"/>
        <v/>
      </c>
      <c r="D146" s="118" t="str">
        <f t="shared" si="17"/>
        <v/>
      </c>
      <c r="E146" s="119" t="str">
        <f t="shared" si="18"/>
        <v/>
      </c>
      <c r="F146" s="116" t="str">
        <f t="shared" si="19"/>
        <v/>
      </c>
      <c r="G146" s="126">
        <f>IF($A146="","",SUM(COUNTIF('Names Schedule'!$C$7:$H$7,$B146),COUNTIF('Names Schedule'!$C$8:$H$8,$B146),COUNTIF('Names Schedule'!$C$10:$H$10,$B146),COUNTIF('Names Schedule'!$C$11:$H$11,$B146),COUNTIF('Names Schedule'!$C$12:$H$12,$B146),COUNTIF('Names Schedule'!$C$14:$H$14,$B146),COUNTIF('Names Schedule'!$C$15:$H$15,$B146)))</f>
        <v>0</v>
      </c>
      <c r="H146" s="126">
        <f>IF($A146="","",SUM(COUNTIF('Names Schedule'!$C$20:$H$20,$B146),COUNTIF('Names Schedule'!$C$21:$H$21,$B146),COUNTIF('Names Schedule'!$C$23:$H$23,$B146),COUNTIF('Names Schedule'!$C$24:$H$24,$B146),COUNTIF('Names Schedule'!$C$25:$H$25,$B146),COUNTIF('Names Schedule'!$C$27:$H$27,$B146),COUNTIF('Names Schedule'!$C$28:$H$28,$B146)))</f>
        <v>0</v>
      </c>
      <c r="I146" s="126">
        <f>IF($A146="","",SUM(COUNTIF('Names Schedule'!$C$33:$H$33,$B146),COUNTIF('Names Schedule'!$C$34:$H$34,$B146),COUNTIF('Names Schedule'!$C$36:$H$36,$B146),COUNTIF('Names Schedule'!$C$37:$H$37,$B146),COUNTIF('Names Schedule'!$C$38:$H$38,$B146),COUNTIF('Names Schedule'!$C$40:$H$40,$B146),COUNTIF('Names Schedule'!$C$41:$H$41,$B146)))</f>
        <v>0</v>
      </c>
      <c r="J146" s="126">
        <f>IF($A146="","",SUM(COUNTIF('Names Schedule'!$C$46:$H$46,$B146),COUNTIF('Names Schedule'!$C$47:$H$47,$B146),COUNTIF('Names Schedule'!$C$49:$H$49,$B146),COUNTIF('Names Schedule'!$C$50:$H$50,$B146),COUNTIF('Names Schedule'!$C$51:$H$51,$B146),COUNTIF('Names Schedule'!$C$53:$H$53,$B146),COUNTIF('Names Schedule'!$C$54:$H$54,$B146)))</f>
        <v>0</v>
      </c>
      <c r="K146" s="126">
        <f>IF($A146="","",SUM(COUNTIF('Names Schedule'!$C$59:$H$59,$B146),COUNTIF('Names Schedule'!$C$60:$H$60,$B146),COUNTIF('Names Schedule'!$C$62:$H$62,$B146),COUNTIF('Names Schedule'!$C$63:$H$63,$B146),COUNTIF('Names Schedule'!$C$64:$H$64,$B146),COUNTIF('Names Schedule'!$C$66:$H$66,$B146),COUNTIF('Names Schedule'!$C$67:$H$67,$B146)))</f>
        <v>0</v>
      </c>
      <c r="L146" s="126">
        <f>IF($A146="","",SUM(COUNTIF('Names Schedule'!$C$72:$H$72,$B146),COUNTIF('Names Schedule'!$C$73:$H$73,$B146),COUNTIF('Names Schedule'!$C$75:$H$75,$B146),COUNTIF('Names Schedule'!$C$76:$H$76,$B146),COUNTIF('Names Schedule'!$C$77:$H$77,$B146),COUNTIF('Names Schedule'!$C$79:$H$79,$B146),COUNTIF('Names Schedule'!$C$80:$H$80,$B146)))</f>
        <v>0</v>
      </c>
      <c r="M146" s="124">
        <f>IF($A146="","",COUNTIF('Names Schedule'!$7:$7,$B146))</f>
        <v>0</v>
      </c>
      <c r="N146" s="125">
        <f>IF($A146="","",COUNTIF('Names Schedule'!$8:$8,$B146))</f>
        <v>0</v>
      </c>
      <c r="O146" s="125">
        <f>IF($A146="","",COUNTIF('Names Schedule'!$10:$10,$B146))</f>
        <v>0</v>
      </c>
      <c r="P146" s="125">
        <f>IF($A146="","",COUNTIF('Names Schedule'!$11:$11,$B146))</f>
        <v>0</v>
      </c>
      <c r="Q146" s="125">
        <f>IF($A146="","",COUNTIF('Names Schedule'!$12:$12,$B146))</f>
        <v>0</v>
      </c>
      <c r="R146" s="125">
        <f>IF($A146="","",COUNTIF('Names Schedule'!$14:$14,$B146))</f>
        <v>0</v>
      </c>
      <c r="S146" s="125">
        <f>IF($A146="","",COUNTIF('Names Schedule'!$15:$15,$B146))</f>
        <v>0</v>
      </c>
      <c r="T146" s="124">
        <f>IF($A146="","",COUNTIF('Names Schedule'!$20:$20,$B146))</f>
        <v>0</v>
      </c>
      <c r="U146" s="125">
        <f>IF($A146="","",COUNTIF('Names Schedule'!$21:$21,$B146))</f>
        <v>0</v>
      </c>
      <c r="V146" s="125">
        <f>IF($A146="","",COUNTIF('Names Schedule'!$23:$23,$B146))</f>
        <v>0</v>
      </c>
      <c r="W146" s="125">
        <f>IF($A146="","",COUNTIF('Names Schedule'!$24:$24,$B146))</f>
        <v>0</v>
      </c>
      <c r="X146" s="125">
        <f>IF($A146="","",COUNTIF('Names Schedule'!$25:$25,$B146))</f>
        <v>0</v>
      </c>
      <c r="Y146" s="125">
        <f>IF($A146="","",COUNTIF('Names Schedule'!$27:$27,$B146))</f>
        <v>0</v>
      </c>
      <c r="Z146" s="125">
        <f>IF($A146="","",COUNTIF('Names Schedule'!$28:$28,$B146))</f>
        <v>0</v>
      </c>
      <c r="AA146" s="124">
        <f>IF($A146="","",COUNTIF('Names Schedule'!$33:$33,$B146))</f>
        <v>0</v>
      </c>
      <c r="AB146" s="125">
        <f>IF($A146="","",COUNTIF('Names Schedule'!$34:$34,$B146))</f>
        <v>0</v>
      </c>
      <c r="AC146" s="125">
        <f>IF($A146="","",COUNTIF('Names Schedule'!$36:$36,$B146))</f>
        <v>0</v>
      </c>
      <c r="AD146" s="125">
        <f>IF($A146="","",COUNTIF('Names Schedule'!$37:$37,$B146))</f>
        <v>0</v>
      </c>
      <c r="AE146" s="125">
        <f>IF($A146="","",COUNTIF('Names Schedule'!$38:$38,$B146))</f>
        <v>0</v>
      </c>
      <c r="AF146" s="125">
        <f>IF($A146="","",COUNTIF('Names Schedule'!$40:$40,$B146))</f>
        <v>0</v>
      </c>
      <c r="AG146" s="125">
        <f>IF($A146="","",COUNTIF('Names Schedule'!$41:$41,$B146))</f>
        <v>0</v>
      </c>
      <c r="AH146" s="124">
        <f>IF($A146="","",COUNTIF('Names Schedule'!$46:$46,$B146))</f>
        <v>0</v>
      </c>
      <c r="AI146" s="125">
        <f>IF($A146="","",COUNTIF('Names Schedule'!$47:$47,$B146))</f>
        <v>0</v>
      </c>
      <c r="AJ146" s="125">
        <f>IF($A146="","",COUNTIF('Names Schedule'!$49:$49,$B146))</f>
        <v>0</v>
      </c>
      <c r="AK146" s="125">
        <f>IF($A146="","",COUNTIF('Names Schedule'!$50:$50,$B146))</f>
        <v>0</v>
      </c>
      <c r="AL146" s="125">
        <f>IF($A146="","",COUNTIF('Names Schedule'!$51:$51,$B146))</f>
        <v>0</v>
      </c>
      <c r="AM146" s="125">
        <f>IF($A146="","",COUNTIF('Names Schedule'!$53:$53,$B146))</f>
        <v>0</v>
      </c>
      <c r="AN146" s="125">
        <f>IF($A146="","",COUNTIF('Names Schedule'!$54:$54,$B146))</f>
        <v>0</v>
      </c>
      <c r="AO146" s="124">
        <f>IF($A146="","",COUNTIF('Names Schedule'!$59:$59,$B146))</f>
        <v>0</v>
      </c>
      <c r="AP146" s="125">
        <f>IF($A146="","",COUNTIF('Names Schedule'!$60:$60,$B146))</f>
        <v>0</v>
      </c>
      <c r="AQ146" s="125">
        <f>IF($A146="","",COUNTIF('Names Schedule'!$62:$62,$B146))</f>
        <v>0</v>
      </c>
      <c r="AR146" s="125">
        <f>IF($A146="","",COUNTIF('Names Schedule'!$63:$63,$B146))</f>
        <v>0</v>
      </c>
      <c r="AS146" s="125">
        <f>IF($A146="","",COUNTIF('Names Schedule'!$64:$64,$B146))</f>
        <v>0</v>
      </c>
      <c r="AT146" s="125">
        <f>IF($A146="","",COUNTIF('Names Schedule'!$66:$66,$B146))</f>
        <v>0</v>
      </c>
      <c r="AU146" s="125">
        <f>IF($A146="","",COUNTIF('Names Schedule'!$67:$67,$B146))</f>
        <v>0</v>
      </c>
      <c r="AV146" s="124">
        <f>IF($A146="","",COUNTIF('Names Schedule'!$72:$72,$B146))</f>
        <v>0</v>
      </c>
      <c r="AW146" s="125">
        <f>IF($A146="","",COUNTIF('Names Schedule'!$73:$73,$B146))</f>
        <v>0</v>
      </c>
      <c r="AX146" s="125">
        <f>IF($A146="","",COUNTIF('Names Schedule'!$75:$75,$B146))</f>
        <v>0</v>
      </c>
      <c r="AY146" s="125">
        <f>IF($A146="","",COUNTIF('Names Schedule'!$76:$76,$B146))</f>
        <v>0</v>
      </c>
      <c r="AZ146" s="125">
        <f>IF($A146="","",COUNTIF('Names Schedule'!$77:$77,$B146))</f>
        <v>0</v>
      </c>
      <c r="BA146" s="125">
        <f>IF($A146="","",COUNTIF('Names Schedule'!$79:$79,$B146))</f>
        <v>0</v>
      </c>
      <c r="BB146" s="125">
        <f>IF($A146="","",COUNTIF('Names Schedule'!$80:$80,$B146))</f>
        <v>0</v>
      </c>
      <c r="BC146" s="115" t="str">
        <f t="shared" si="22"/>
        <v/>
      </c>
      <c r="BD146" s="115" t="str">
        <f t="shared" si="23"/>
        <v/>
      </c>
      <c r="BE146" s="119" t="str">
        <f t="shared" si="20"/>
        <v/>
      </c>
      <c r="BF146" s="126">
        <f>IF($A146="","",COUNTIF('Names Schedule'!C$7:C$117,$B146))</f>
        <v>0</v>
      </c>
      <c r="BG146" s="126">
        <f>IF($A146="","",COUNTIF('Names Schedule'!D$7:D$117,$B146))</f>
        <v>0</v>
      </c>
      <c r="BH146" s="126">
        <f>IF($A146="","",COUNTIF('Names Schedule'!E$7:E$117,$B146))</f>
        <v>0</v>
      </c>
      <c r="BI146" s="126">
        <f>IF($A146="","",COUNTIF('Names Schedule'!F$7:F$117,$B146))</f>
        <v>0</v>
      </c>
      <c r="BJ146" s="126">
        <f>IF($A146="","",COUNTIF('Names Schedule'!G$7:G$117,$B146))</f>
        <v>0</v>
      </c>
      <c r="BK146" s="126">
        <f>IF($A146="","",COUNTIF('Names Schedule'!H$7:H$117,$B146))</f>
        <v>0</v>
      </c>
      <c r="BL146" s="133" t="e">
        <f t="shared" si="21"/>
        <v>#N/A</v>
      </c>
    </row>
    <row r="147" spans="1:64" ht="12" customHeight="1">
      <c r="A147" s="115" t="str">
        <f>Matches!A146</f>
        <v>GROUP WS 3 / 2</v>
      </c>
      <c r="B147" s="115" t="str">
        <f>IF(A147="","",CONCATENATE(VLOOKUP(Matches!B146,'Group Check'!$B:$D,2,FALSE)," v ",VLOOKUP(Matches!D146,'Group Check'!$B:$D,2,FALSE)," in Group ",VLOOKUP(Matches!B146,'Group Check'!$B:$E,4,FALSE)))</f>
        <v>Christine (Petal) Jones (Norfolk Island) v Samantha Atkinson (Australia) in Group WS 3</v>
      </c>
      <c r="C147" s="115" t="str">
        <f t="shared" si="16"/>
        <v/>
      </c>
      <c r="D147" s="118" t="str">
        <f t="shared" si="17"/>
        <v>Thursday 25th April 2024</v>
      </c>
      <c r="E147" s="119" t="str">
        <f t="shared" si="18"/>
        <v>Session 3 - 12.00pm- 1:45pm</v>
      </c>
      <c r="F147" s="116">
        <f t="shared" si="19"/>
        <v>4</v>
      </c>
      <c r="G147" s="126">
        <f>IF($A147="","",SUM(COUNTIF('Names Schedule'!$C$7:$H$7,$B147),COUNTIF('Names Schedule'!$C$8:$H$8,$B147),COUNTIF('Names Schedule'!$C$10:$H$10,$B147),COUNTIF('Names Schedule'!$C$11:$H$11,$B147),COUNTIF('Names Schedule'!$C$12:$H$12,$B147),COUNTIF('Names Schedule'!$C$14:$H$14,$B147),COUNTIF('Names Schedule'!$C$15:$H$15,$B147)))</f>
        <v>0</v>
      </c>
      <c r="H147" s="126">
        <f>IF($A147="","",SUM(COUNTIF('Names Schedule'!$C$20:$H$20,$B147),COUNTIF('Names Schedule'!$C$21:$H$21,$B147),COUNTIF('Names Schedule'!$C$23:$H$23,$B147),COUNTIF('Names Schedule'!$C$24:$H$24,$B147),COUNTIF('Names Schedule'!$C$25:$H$25,$B147),COUNTIF('Names Schedule'!$C$27:$H$27,$B147),COUNTIF('Names Schedule'!$C$28:$H$28,$B147)))</f>
        <v>0</v>
      </c>
      <c r="I147" s="126">
        <f>IF($A147="","",SUM(COUNTIF('Names Schedule'!$C$33:$H$33,$B147),COUNTIF('Names Schedule'!$C$34:$H$34,$B147),COUNTIF('Names Schedule'!$C$36:$H$36,$B147),COUNTIF('Names Schedule'!$C$37:$H$37,$B147),COUNTIF('Names Schedule'!$C$38:$H$38,$B147),COUNTIF('Names Schedule'!$C$40:$H$40,$B147),COUNTIF('Names Schedule'!$C$41:$H$41,$B147)))</f>
        <v>0</v>
      </c>
      <c r="J147" s="126">
        <f>IF($A147="","",SUM(COUNTIF('Names Schedule'!$C$46:$H$46,$B147),COUNTIF('Names Schedule'!$C$47:$H$47,$B147),COUNTIF('Names Schedule'!$C$49:$H$49,$B147),COUNTIF('Names Schedule'!$C$50:$H$50,$B147),COUNTIF('Names Schedule'!$C$51:$H$51,$B147),COUNTIF('Names Schedule'!$C$53:$H$53,$B147),COUNTIF('Names Schedule'!$C$54:$H$54,$B147)))</f>
        <v>0</v>
      </c>
      <c r="K147" s="126">
        <f>IF($A147="","",SUM(COUNTIF('Names Schedule'!$C$59:$H$59,$B147),COUNTIF('Names Schedule'!$C$60:$H$60,$B147),COUNTIF('Names Schedule'!$C$62:$H$62,$B147),COUNTIF('Names Schedule'!$C$63:$H$63,$B147),COUNTIF('Names Schedule'!$C$64:$H$64,$B147),COUNTIF('Names Schedule'!$C$66:$H$66,$B147),COUNTIF('Names Schedule'!$C$67:$H$67,$B147)))</f>
        <v>1</v>
      </c>
      <c r="L147" s="126">
        <f>IF($A147="","",SUM(COUNTIF('Names Schedule'!$C$72:$H$72,$B147),COUNTIF('Names Schedule'!$C$73:$H$73,$B147),COUNTIF('Names Schedule'!$C$75:$H$75,$B147),COUNTIF('Names Schedule'!$C$76:$H$76,$B147),COUNTIF('Names Schedule'!$C$77:$H$77,$B147),COUNTIF('Names Schedule'!$C$79:$H$79,$B147),COUNTIF('Names Schedule'!$C$80:$H$80,$B147)))</f>
        <v>0</v>
      </c>
      <c r="M147" s="124">
        <f>IF($A147="","",COUNTIF('Names Schedule'!$7:$7,$B147))</f>
        <v>0</v>
      </c>
      <c r="N147" s="125">
        <f>IF($A147="","",COUNTIF('Names Schedule'!$8:$8,$B147))</f>
        <v>0</v>
      </c>
      <c r="O147" s="125">
        <f>IF($A147="","",COUNTIF('Names Schedule'!$10:$10,$B147))</f>
        <v>0</v>
      </c>
      <c r="P147" s="125">
        <f>IF($A147="","",COUNTIF('Names Schedule'!$11:$11,$B147))</f>
        <v>0</v>
      </c>
      <c r="Q147" s="125">
        <f>IF($A147="","",COUNTIF('Names Schedule'!$12:$12,$B147))</f>
        <v>0</v>
      </c>
      <c r="R147" s="125">
        <f>IF($A147="","",COUNTIF('Names Schedule'!$14:$14,$B147))</f>
        <v>0</v>
      </c>
      <c r="S147" s="125">
        <f>IF($A147="","",COUNTIF('Names Schedule'!$15:$15,$B147))</f>
        <v>0</v>
      </c>
      <c r="T147" s="124">
        <f>IF($A147="","",COUNTIF('Names Schedule'!$20:$20,$B147))</f>
        <v>0</v>
      </c>
      <c r="U147" s="125">
        <f>IF($A147="","",COUNTIF('Names Schedule'!$21:$21,$B147))</f>
        <v>0</v>
      </c>
      <c r="V147" s="125">
        <f>IF($A147="","",COUNTIF('Names Schedule'!$23:$23,$B147))</f>
        <v>0</v>
      </c>
      <c r="W147" s="125">
        <f>IF($A147="","",COUNTIF('Names Schedule'!$24:$24,$B147))</f>
        <v>0</v>
      </c>
      <c r="X147" s="125">
        <f>IF($A147="","",COUNTIF('Names Schedule'!$25:$25,$B147))</f>
        <v>0</v>
      </c>
      <c r="Y147" s="125">
        <f>IF($A147="","",COUNTIF('Names Schedule'!$27:$27,$B147))</f>
        <v>0</v>
      </c>
      <c r="Z147" s="125">
        <f>IF($A147="","",COUNTIF('Names Schedule'!$28:$28,$B147))</f>
        <v>0</v>
      </c>
      <c r="AA147" s="124">
        <f>IF($A147="","",COUNTIF('Names Schedule'!$33:$33,$B147))</f>
        <v>0</v>
      </c>
      <c r="AB147" s="125">
        <f>IF($A147="","",COUNTIF('Names Schedule'!$34:$34,$B147))</f>
        <v>0</v>
      </c>
      <c r="AC147" s="125">
        <f>IF($A147="","",COUNTIF('Names Schedule'!$36:$36,$B147))</f>
        <v>0</v>
      </c>
      <c r="AD147" s="125">
        <f>IF($A147="","",COUNTIF('Names Schedule'!$37:$37,$B147))</f>
        <v>0</v>
      </c>
      <c r="AE147" s="125">
        <f>IF($A147="","",COUNTIF('Names Schedule'!$38:$38,$B147))</f>
        <v>0</v>
      </c>
      <c r="AF147" s="125">
        <f>IF($A147="","",COUNTIF('Names Schedule'!$40:$40,$B147))</f>
        <v>0</v>
      </c>
      <c r="AG147" s="125">
        <f>IF($A147="","",COUNTIF('Names Schedule'!$41:$41,$B147))</f>
        <v>0</v>
      </c>
      <c r="AH147" s="124">
        <f>IF($A147="","",COUNTIF('Names Schedule'!$46:$46,$B147))</f>
        <v>0</v>
      </c>
      <c r="AI147" s="125">
        <f>IF($A147="","",COUNTIF('Names Schedule'!$47:$47,$B147))</f>
        <v>0</v>
      </c>
      <c r="AJ147" s="125">
        <f>IF($A147="","",COUNTIF('Names Schedule'!$49:$49,$B147))</f>
        <v>0</v>
      </c>
      <c r="AK147" s="125">
        <f>IF($A147="","",COUNTIF('Names Schedule'!$50:$50,$B147))</f>
        <v>0</v>
      </c>
      <c r="AL147" s="125">
        <f>IF($A147="","",COUNTIF('Names Schedule'!$51:$51,$B147))</f>
        <v>0</v>
      </c>
      <c r="AM147" s="125">
        <f>IF($A147="","",COUNTIF('Names Schedule'!$53:$53,$B147))</f>
        <v>0</v>
      </c>
      <c r="AN147" s="125">
        <f>IF($A147="","",COUNTIF('Names Schedule'!$54:$54,$B147))</f>
        <v>0</v>
      </c>
      <c r="AO147" s="124">
        <f>IF($A147="","",COUNTIF('Names Schedule'!$59:$59,$B147))</f>
        <v>0</v>
      </c>
      <c r="AP147" s="125">
        <f>IF($A147="","",COUNTIF('Names Schedule'!$60:$60,$B147))</f>
        <v>0</v>
      </c>
      <c r="AQ147" s="125">
        <f>IF($A147="","",COUNTIF('Names Schedule'!$62:$62,$B147))</f>
        <v>1</v>
      </c>
      <c r="AR147" s="125">
        <f>IF($A147="","",COUNTIF('Names Schedule'!$63:$63,$B147))</f>
        <v>0</v>
      </c>
      <c r="AS147" s="125">
        <f>IF($A147="","",COUNTIF('Names Schedule'!$64:$64,$B147))</f>
        <v>0</v>
      </c>
      <c r="AT147" s="125">
        <f>IF($A147="","",COUNTIF('Names Schedule'!$66:$66,$B147))</f>
        <v>0</v>
      </c>
      <c r="AU147" s="125">
        <f>IF($A147="","",COUNTIF('Names Schedule'!$67:$67,$B147))</f>
        <v>0</v>
      </c>
      <c r="AV147" s="124">
        <f>IF($A147="","",COUNTIF('Names Schedule'!$72:$72,$B147))</f>
        <v>0</v>
      </c>
      <c r="AW147" s="125">
        <f>IF($A147="","",COUNTIF('Names Schedule'!$73:$73,$B147))</f>
        <v>0</v>
      </c>
      <c r="AX147" s="125">
        <f>IF($A147="","",COUNTIF('Names Schedule'!$75:$75,$B147))</f>
        <v>0</v>
      </c>
      <c r="AY147" s="125">
        <f>IF($A147="","",COUNTIF('Names Schedule'!$76:$76,$B147))</f>
        <v>0</v>
      </c>
      <c r="AZ147" s="125">
        <f>IF($A147="","",COUNTIF('Names Schedule'!$77:$77,$B147))</f>
        <v>0</v>
      </c>
      <c r="BA147" s="125">
        <f>IF($A147="","",COUNTIF('Names Schedule'!$79:$79,$B147))</f>
        <v>0</v>
      </c>
      <c r="BB147" s="125">
        <f>IF($A147="","",COUNTIF('Names Schedule'!$80:$80,$B147))</f>
        <v>0</v>
      </c>
      <c r="BC147" s="115">
        <f t="shared" si="22"/>
        <v>31</v>
      </c>
      <c r="BD147" s="115">
        <f t="shared" si="23"/>
        <v>3</v>
      </c>
      <c r="BE147" s="119" t="str">
        <f t="shared" si="20"/>
        <v>Session 3 - 12.00pm- 1:45pm</v>
      </c>
      <c r="BF147" s="126">
        <f>IF($A147="","",COUNTIF('Names Schedule'!C$7:C$117,$B147))</f>
        <v>0</v>
      </c>
      <c r="BG147" s="126">
        <f>IF($A147="","",COUNTIF('Names Schedule'!D$7:D$117,$B147))</f>
        <v>0</v>
      </c>
      <c r="BH147" s="126">
        <f>IF($A147="","",COUNTIF('Names Schedule'!E$7:E$117,$B147))</f>
        <v>0</v>
      </c>
      <c r="BI147" s="126">
        <f>IF($A147="","",COUNTIF('Names Schedule'!F$7:F$117,$B147))</f>
        <v>1</v>
      </c>
      <c r="BJ147" s="126">
        <f>IF($A147="","",COUNTIF('Names Schedule'!G$7:G$117,$B147))</f>
        <v>0</v>
      </c>
      <c r="BK147" s="126">
        <f>IF($A147="","",COUNTIF('Names Schedule'!H$7:H$117,$B147))</f>
        <v>0</v>
      </c>
      <c r="BL147" s="133">
        <f t="shared" si="21"/>
        <v>4</v>
      </c>
    </row>
    <row r="148" spans="1:64" ht="12" customHeight="1">
      <c r="A148" s="115" t="str">
        <f>Matches!A147</f>
        <v>GROUP WS 3 / 3</v>
      </c>
      <c r="B148" s="115" t="str">
        <f>IF(A148="","",CONCATENATE(VLOOKUP(Matches!B147,'Group Check'!$B:$D,2,FALSE)," v ",VLOOKUP(Matches!D147,'Group Check'!$B:$D,2,FALSE)," in Group ",VLOOKUP(Matches!B147,'Group Check'!$B:$E,4,FALSE)))</f>
        <v>Christine (Petal) Jones (Norfolk Island) v Irit Grencel (Israel ) in Group WS 3</v>
      </c>
      <c r="C148" s="115" t="str">
        <f t="shared" si="16"/>
        <v/>
      </c>
      <c r="D148" s="118" t="str">
        <f t="shared" si="17"/>
        <v>Sunday 21st April 2024</v>
      </c>
      <c r="E148" s="119" t="str">
        <f t="shared" si="18"/>
        <v>Session 6 - 4:45pm - 6.15pm</v>
      </c>
      <c r="F148" s="116">
        <f t="shared" si="19"/>
        <v>1</v>
      </c>
      <c r="G148" s="126">
        <f>IF($A148="","",SUM(COUNTIF('Names Schedule'!$C$7:$H$7,$B148),COUNTIF('Names Schedule'!$C$8:$H$8,$B148),COUNTIF('Names Schedule'!$C$10:$H$10,$B148),COUNTIF('Names Schedule'!$C$11:$H$11,$B148),COUNTIF('Names Schedule'!$C$12:$H$12,$B148),COUNTIF('Names Schedule'!$C$14:$H$14,$B148),COUNTIF('Names Schedule'!$C$15:$H$15,$B148)))</f>
        <v>1</v>
      </c>
      <c r="H148" s="126">
        <f>IF($A148="","",SUM(COUNTIF('Names Schedule'!$C$20:$H$20,$B148),COUNTIF('Names Schedule'!$C$21:$H$21,$B148),COUNTIF('Names Schedule'!$C$23:$H$23,$B148),COUNTIF('Names Schedule'!$C$24:$H$24,$B148),COUNTIF('Names Schedule'!$C$25:$H$25,$B148),COUNTIF('Names Schedule'!$C$27:$H$27,$B148),COUNTIF('Names Schedule'!$C$28:$H$28,$B148)))</f>
        <v>0</v>
      </c>
      <c r="I148" s="126">
        <f>IF($A148="","",SUM(COUNTIF('Names Schedule'!$C$33:$H$33,$B148),COUNTIF('Names Schedule'!$C$34:$H$34,$B148),COUNTIF('Names Schedule'!$C$36:$H$36,$B148),COUNTIF('Names Schedule'!$C$37:$H$37,$B148),COUNTIF('Names Schedule'!$C$38:$H$38,$B148),COUNTIF('Names Schedule'!$C$40:$H$40,$B148),COUNTIF('Names Schedule'!$C$41:$H$41,$B148)))</f>
        <v>0</v>
      </c>
      <c r="J148" s="126">
        <f>IF($A148="","",SUM(COUNTIF('Names Schedule'!$C$46:$H$46,$B148),COUNTIF('Names Schedule'!$C$47:$H$47,$B148),COUNTIF('Names Schedule'!$C$49:$H$49,$B148),COUNTIF('Names Schedule'!$C$50:$H$50,$B148),COUNTIF('Names Schedule'!$C$51:$H$51,$B148),COUNTIF('Names Schedule'!$C$53:$H$53,$B148),COUNTIF('Names Schedule'!$C$54:$H$54,$B148)))</f>
        <v>0</v>
      </c>
      <c r="K148" s="126">
        <f>IF($A148="","",SUM(COUNTIF('Names Schedule'!$C$59:$H$59,$B148),COUNTIF('Names Schedule'!$C$60:$H$60,$B148),COUNTIF('Names Schedule'!$C$62:$H$62,$B148),COUNTIF('Names Schedule'!$C$63:$H$63,$B148),COUNTIF('Names Schedule'!$C$64:$H$64,$B148),COUNTIF('Names Schedule'!$C$66:$H$66,$B148),COUNTIF('Names Schedule'!$C$67:$H$67,$B148)))</f>
        <v>0</v>
      </c>
      <c r="L148" s="126">
        <f>IF($A148="","",SUM(COUNTIF('Names Schedule'!$C$72:$H$72,$B148),COUNTIF('Names Schedule'!$C$73:$H$73,$B148),COUNTIF('Names Schedule'!$C$75:$H$75,$B148),COUNTIF('Names Schedule'!$C$76:$H$76,$B148),COUNTIF('Names Schedule'!$C$77:$H$77,$B148),COUNTIF('Names Schedule'!$C$79:$H$79,$B148),COUNTIF('Names Schedule'!$C$80:$H$80,$B148)))</f>
        <v>0</v>
      </c>
      <c r="M148" s="124">
        <f>IF($A148="","",COUNTIF('Names Schedule'!$7:$7,$B148))</f>
        <v>0</v>
      </c>
      <c r="N148" s="125">
        <f>IF($A148="","",COUNTIF('Names Schedule'!$8:$8,$B148))</f>
        <v>0</v>
      </c>
      <c r="O148" s="125">
        <f>IF($A148="","",COUNTIF('Names Schedule'!$10:$10,$B148))</f>
        <v>0</v>
      </c>
      <c r="P148" s="125">
        <f>IF($A148="","",COUNTIF('Names Schedule'!$11:$11,$B148))</f>
        <v>0</v>
      </c>
      <c r="Q148" s="125">
        <f>IF($A148="","",COUNTIF('Names Schedule'!$12:$12,$B148))</f>
        <v>0</v>
      </c>
      <c r="R148" s="125">
        <f>IF($A148="","",COUNTIF('Names Schedule'!$14:$14,$B148))</f>
        <v>1</v>
      </c>
      <c r="S148" s="125">
        <f>IF($A148="","",COUNTIF('Names Schedule'!$15:$15,$B148))</f>
        <v>0</v>
      </c>
      <c r="T148" s="124">
        <f>IF($A148="","",COUNTIF('Names Schedule'!$20:$20,$B148))</f>
        <v>0</v>
      </c>
      <c r="U148" s="125">
        <f>IF($A148="","",COUNTIF('Names Schedule'!$21:$21,$B148))</f>
        <v>0</v>
      </c>
      <c r="V148" s="125">
        <f>IF($A148="","",COUNTIF('Names Schedule'!$23:$23,$B148))</f>
        <v>0</v>
      </c>
      <c r="W148" s="125">
        <f>IF($A148="","",COUNTIF('Names Schedule'!$24:$24,$B148))</f>
        <v>0</v>
      </c>
      <c r="X148" s="125">
        <f>IF($A148="","",COUNTIF('Names Schedule'!$25:$25,$B148))</f>
        <v>0</v>
      </c>
      <c r="Y148" s="125">
        <f>IF($A148="","",COUNTIF('Names Schedule'!$27:$27,$B148))</f>
        <v>0</v>
      </c>
      <c r="Z148" s="125">
        <f>IF($A148="","",COUNTIF('Names Schedule'!$28:$28,$B148))</f>
        <v>0</v>
      </c>
      <c r="AA148" s="124">
        <f>IF($A148="","",COUNTIF('Names Schedule'!$33:$33,$B148))</f>
        <v>0</v>
      </c>
      <c r="AB148" s="125">
        <f>IF($A148="","",COUNTIF('Names Schedule'!$34:$34,$B148))</f>
        <v>0</v>
      </c>
      <c r="AC148" s="125">
        <f>IF($A148="","",COUNTIF('Names Schedule'!$36:$36,$B148))</f>
        <v>0</v>
      </c>
      <c r="AD148" s="125">
        <f>IF($A148="","",COUNTIF('Names Schedule'!$37:$37,$B148))</f>
        <v>0</v>
      </c>
      <c r="AE148" s="125">
        <f>IF($A148="","",COUNTIF('Names Schedule'!$38:$38,$B148))</f>
        <v>0</v>
      </c>
      <c r="AF148" s="125">
        <f>IF($A148="","",COUNTIF('Names Schedule'!$40:$40,$B148))</f>
        <v>0</v>
      </c>
      <c r="AG148" s="125">
        <f>IF($A148="","",COUNTIF('Names Schedule'!$41:$41,$B148))</f>
        <v>0</v>
      </c>
      <c r="AH148" s="124">
        <f>IF($A148="","",COUNTIF('Names Schedule'!$46:$46,$B148))</f>
        <v>0</v>
      </c>
      <c r="AI148" s="125">
        <f>IF($A148="","",COUNTIF('Names Schedule'!$47:$47,$B148))</f>
        <v>0</v>
      </c>
      <c r="AJ148" s="125">
        <f>IF($A148="","",COUNTIF('Names Schedule'!$49:$49,$B148))</f>
        <v>0</v>
      </c>
      <c r="AK148" s="125">
        <f>IF($A148="","",COUNTIF('Names Schedule'!$50:$50,$B148))</f>
        <v>0</v>
      </c>
      <c r="AL148" s="125">
        <f>IF($A148="","",COUNTIF('Names Schedule'!$51:$51,$B148))</f>
        <v>0</v>
      </c>
      <c r="AM148" s="125">
        <f>IF($A148="","",COUNTIF('Names Schedule'!$53:$53,$B148))</f>
        <v>0</v>
      </c>
      <c r="AN148" s="125">
        <f>IF($A148="","",COUNTIF('Names Schedule'!$54:$54,$B148))</f>
        <v>0</v>
      </c>
      <c r="AO148" s="124">
        <f>IF($A148="","",COUNTIF('Names Schedule'!$59:$59,$B148))</f>
        <v>0</v>
      </c>
      <c r="AP148" s="125">
        <f>IF($A148="","",COUNTIF('Names Schedule'!$60:$60,$B148))</f>
        <v>0</v>
      </c>
      <c r="AQ148" s="125">
        <f>IF($A148="","",COUNTIF('Names Schedule'!$62:$62,$B148))</f>
        <v>0</v>
      </c>
      <c r="AR148" s="125">
        <f>IF($A148="","",COUNTIF('Names Schedule'!$63:$63,$B148))</f>
        <v>0</v>
      </c>
      <c r="AS148" s="125">
        <f>IF($A148="","",COUNTIF('Names Schedule'!$64:$64,$B148))</f>
        <v>0</v>
      </c>
      <c r="AT148" s="125">
        <f>IF($A148="","",COUNTIF('Names Schedule'!$66:$66,$B148))</f>
        <v>0</v>
      </c>
      <c r="AU148" s="125">
        <f>IF($A148="","",COUNTIF('Names Schedule'!$67:$67,$B148))</f>
        <v>0</v>
      </c>
      <c r="AV148" s="124">
        <f>IF($A148="","",COUNTIF('Names Schedule'!$72:$72,$B148))</f>
        <v>0</v>
      </c>
      <c r="AW148" s="125">
        <f>IF($A148="","",COUNTIF('Names Schedule'!$73:$73,$B148))</f>
        <v>0</v>
      </c>
      <c r="AX148" s="125">
        <f>IF($A148="","",COUNTIF('Names Schedule'!$75:$75,$B148))</f>
        <v>0</v>
      </c>
      <c r="AY148" s="125">
        <f>IF($A148="","",COUNTIF('Names Schedule'!$76:$76,$B148))</f>
        <v>0</v>
      </c>
      <c r="AZ148" s="125">
        <f>IF($A148="","",COUNTIF('Names Schedule'!$77:$77,$B148))</f>
        <v>0</v>
      </c>
      <c r="BA148" s="125">
        <f>IF($A148="","",COUNTIF('Names Schedule'!$79:$79,$B148))</f>
        <v>0</v>
      </c>
      <c r="BB148" s="125">
        <f>IF($A148="","",COUNTIF('Names Schedule'!$80:$80,$B148))</f>
        <v>0</v>
      </c>
      <c r="BC148" s="115">
        <f t="shared" si="22"/>
        <v>6</v>
      </c>
      <c r="BD148" s="115">
        <f t="shared" si="23"/>
        <v>6</v>
      </c>
      <c r="BE148" s="119" t="str">
        <f t="shared" si="20"/>
        <v>Session 6 - 4:45pm - 6.15pm</v>
      </c>
      <c r="BF148" s="126">
        <f>IF($A148="","",COUNTIF('Names Schedule'!C$7:C$117,$B148))</f>
        <v>1</v>
      </c>
      <c r="BG148" s="126">
        <f>IF($A148="","",COUNTIF('Names Schedule'!D$7:D$117,$B148))</f>
        <v>0</v>
      </c>
      <c r="BH148" s="126">
        <f>IF($A148="","",COUNTIF('Names Schedule'!E$7:E$117,$B148))</f>
        <v>0</v>
      </c>
      <c r="BI148" s="126">
        <f>IF($A148="","",COUNTIF('Names Schedule'!F$7:F$117,$B148))</f>
        <v>0</v>
      </c>
      <c r="BJ148" s="126">
        <f>IF($A148="","",COUNTIF('Names Schedule'!G$7:G$117,$B148))</f>
        <v>0</v>
      </c>
      <c r="BK148" s="126">
        <f>IF($A148="","",COUNTIF('Names Schedule'!H$7:H$117,$B148))</f>
        <v>0</v>
      </c>
      <c r="BL148" s="133">
        <f t="shared" si="21"/>
        <v>1</v>
      </c>
    </row>
    <row r="149" spans="1:64" ht="12" customHeight="1">
      <c r="A149" s="115" t="str">
        <f>Matches!A148</f>
        <v>GROUP WS 3 / 4</v>
      </c>
      <c r="B149" s="115" t="str">
        <f>IF(A149="","",CONCATENATE(VLOOKUP(Matches!B148,'Group Check'!$B:$D,2,FALSE)," v ",VLOOKUP(Matches!D148,'Group Check'!$B:$D,2,FALSE)," in Group ",VLOOKUP(Matches!B148,'Group Check'!$B:$E,4,FALSE)))</f>
        <v>Christine (Petal) Jones (Norfolk Island) v Lee Beng Hua (May) (Singapore ) in Group WS 3</v>
      </c>
      <c r="C149" s="115" t="str">
        <f t="shared" si="16"/>
        <v/>
      </c>
      <c r="D149" s="118" t="str">
        <f t="shared" si="17"/>
        <v>Monday 22nd April 2024</v>
      </c>
      <c r="E149" s="119" t="str">
        <f t="shared" si="18"/>
        <v>Session 4 - 1:45pm- 3.15pm</v>
      </c>
      <c r="F149" s="116">
        <f t="shared" si="19"/>
        <v>3</v>
      </c>
      <c r="G149" s="126">
        <f>IF($A149="","",SUM(COUNTIF('Names Schedule'!$C$7:$H$7,$B149),COUNTIF('Names Schedule'!$C$8:$H$8,$B149),COUNTIF('Names Schedule'!$C$10:$H$10,$B149),COUNTIF('Names Schedule'!$C$11:$H$11,$B149),COUNTIF('Names Schedule'!$C$12:$H$12,$B149),COUNTIF('Names Schedule'!$C$14:$H$14,$B149),COUNTIF('Names Schedule'!$C$15:$H$15,$B149)))</f>
        <v>0</v>
      </c>
      <c r="H149" s="126">
        <f>IF($A149="","",SUM(COUNTIF('Names Schedule'!$C$20:$H$20,$B149),COUNTIF('Names Schedule'!$C$21:$H$21,$B149),COUNTIF('Names Schedule'!$C$23:$H$23,$B149),COUNTIF('Names Schedule'!$C$24:$H$24,$B149),COUNTIF('Names Schedule'!$C$25:$H$25,$B149),COUNTIF('Names Schedule'!$C$27:$H$27,$B149),COUNTIF('Names Schedule'!$C$28:$H$28,$B149)))</f>
        <v>1</v>
      </c>
      <c r="I149" s="126">
        <f>IF($A149="","",SUM(COUNTIF('Names Schedule'!$C$33:$H$33,$B149),COUNTIF('Names Schedule'!$C$34:$H$34,$B149),COUNTIF('Names Schedule'!$C$36:$H$36,$B149),COUNTIF('Names Schedule'!$C$37:$H$37,$B149),COUNTIF('Names Schedule'!$C$38:$H$38,$B149),COUNTIF('Names Schedule'!$C$40:$H$40,$B149),COUNTIF('Names Schedule'!$C$41:$H$41,$B149)))</f>
        <v>0</v>
      </c>
      <c r="J149" s="126">
        <f>IF($A149="","",SUM(COUNTIF('Names Schedule'!$C$46:$H$46,$B149),COUNTIF('Names Schedule'!$C$47:$H$47,$B149),COUNTIF('Names Schedule'!$C$49:$H$49,$B149),COUNTIF('Names Schedule'!$C$50:$H$50,$B149),COUNTIF('Names Schedule'!$C$51:$H$51,$B149),COUNTIF('Names Schedule'!$C$53:$H$53,$B149),COUNTIF('Names Schedule'!$C$54:$H$54,$B149)))</f>
        <v>0</v>
      </c>
      <c r="K149" s="126">
        <f>IF($A149="","",SUM(COUNTIF('Names Schedule'!$C$59:$H$59,$B149),COUNTIF('Names Schedule'!$C$60:$H$60,$B149),COUNTIF('Names Schedule'!$C$62:$H$62,$B149),COUNTIF('Names Schedule'!$C$63:$H$63,$B149),COUNTIF('Names Schedule'!$C$64:$H$64,$B149),COUNTIF('Names Schedule'!$C$66:$H$66,$B149),COUNTIF('Names Schedule'!$C$67:$H$67,$B149)))</f>
        <v>0</v>
      </c>
      <c r="L149" s="126">
        <f>IF($A149="","",SUM(COUNTIF('Names Schedule'!$C$72:$H$72,$B149),COUNTIF('Names Schedule'!$C$73:$H$73,$B149),COUNTIF('Names Schedule'!$C$75:$H$75,$B149),COUNTIF('Names Schedule'!$C$76:$H$76,$B149),COUNTIF('Names Schedule'!$C$77:$H$77,$B149),COUNTIF('Names Schedule'!$C$79:$H$79,$B149),COUNTIF('Names Schedule'!$C$80:$H$80,$B149)))</f>
        <v>0</v>
      </c>
      <c r="M149" s="124">
        <f>IF($A149="","",COUNTIF('Names Schedule'!$7:$7,$B149))</f>
        <v>0</v>
      </c>
      <c r="N149" s="125">
        <f>IF($A149="","",COUNTIF('Names Schedule'!$8:$8,$B149))</f>
        <v>0</v>
      </c>
      <c r="O149" s="125">
        <f>IF($A149="","",COUNTIF('Names Schedule'!$10:$10,$B149))</f>
        <v>0</v>
      </c>
      <c r="P149" s="125">
        <f>IF($A149="","",COUNTIF('Names Schedule'!$11:$11,$B149))</f>
        <v>0</v>
      </c>
      <c r="Q149" s="125">
        <f>IF($A149="","",COUNTIF('Names Schedule'!$12:$12,$B149))</f>
        <v>0</v>
      </c>
      <c r="R149" s="125">
        <f>IF($A149="","",COUNTIF('Names Schedule'!$14:$14,$B149))</f>
        <v>0</v>
      </c>
      <c r="S149" s="125">
        <f>IF($A149="","",COUNTIF('Names Schedule'!$15:$15,$B149))</f>
        <v>0</v>
      </c>
      <c r="T149" s="124">
        <f>IF($A149="","",COUNTIF('Names Schedule'!$20:$20,$B149))</f>
        <v>0</v>
      </c>
      <c r="U149" s="125">
        <f>IF($A149="","",COUNTIF('Names Schedule'!$21:$21,$B149))</f>
        <v>0</v>
      </c>
      <c r="V149" s="125">
        <f>IF($A149="","",COUNTIF('Names Schedule'!$23:$23,$B149))</f>
        <v>0</v>
      </c>
      <c r="W149" s="125">
        <f>IF($A149="","",COUNTIF('Names Schedule'!$24:$24,$B149))</f>
        <v>1</v>
      </c>
      <c r="X149" s="125">
        <f>IF($A149="","",COUNTIF('Names Schedule'!$25:$25,$B149))</f>
        <v>0</v>
      </c>
      <c r="Y149" s="125">
        <f>IF($A149="","",COUNTIF('Names Schedule'!$27:$27,$B149))</f>
        <v>0</v>
      </c>
      <c r="Z149" s="125">
        <f>IF($A149="","",COUNTIF('Names Schedule'!$28:$28,$B149))</f>
        <v>0</v>
      </c>
      <c r="AA149" s="124">
        <f>IF($A149="","",COUNTIF('Names Schedule'!$33:$33,$B149))</f>
        <v>0</v>
      </c>
      <c r="AB149" s="125">
        <f>IF($A149="","",COUNTIF('Names Schedule'!$34:$34,$B149))</f>
        <v>0</v>
      </c>
      <c r="AC149" s="125">
        <f>IF($A149="","",COUNTIF('Names Schedule'!$36:$36,$B149))</f>
        <v>0</v>
      </c>
      <c r="AD149" s="125">
        <f>IF($A149="","",COUNTIF('Names Schedule'!$37:$37,$B149))</f>
        <v>0</v>
      </c>
      <c r="AE149" s="125">
        <f>IF($A149="","",COUNTIF('Names Schedule'!$38:$38,$B149))</f>
        <v>0</v>
      </c>
      <c r="AF149" s="125">
        <f>IF($A149="","",COUNTIF('Names Schedule'!$40:$40,$B149))</f>
        <v>0</v>
      </c>
      <c r="AG149" s="125">
        <f>IF($A149="","",COUNTIF('Names Schedule'!$41:$41,$B149))</f>
        <v>0</v>
      </c>
      <c r="AH149" s="124">
        <f>IF($A149="","",COUNTIF('Names Schedule'!$46:$46,$B149))</f>
        <v>0</v>
      </c>
      <c r="AI149" s="125">
        <f>IF($A149="","",COUNTIF('Names Schedule'!$47:$47,$B149))</f>
        <v>0</v>
      </c>
      <c r="AJ149" s="125">
        <f>IF($A149="","",COUNTIF('Names Schedule'!$49:$49,$B149))</f>
        <v>0</v>
      </c>
      <c r="AK149" s="125">
        <f>IF($A149="","",COUNTIF('Names Schedule'!$50:$50,$B149))</f>
        <v>0</v>
      </c>
      <c r="AL149" s="125">
        <f>IF($A149="","",COUNTIF('Names Schedule'!$51:$51,$B149))</f>
        <v>0</v>
      </c>
      <c r="AM149" s="125">
        <f>IF($A149="","",COUNTIF('Names Schedule'!$53:$53,$B149))</f>
        <v>0</v>
      </c>
      <c r="AN149" s="125">
        <f>IF($A149="","",COUNTIF('Names Schedule'!$54:$54,$B149))</f>
        <v>0</v>
      </c>
      <c r="AO149" s="124">
        <f>IF($A149="","",COUNTIF('Names Schedule'!$59:$59,$B149))</f>
        <v>0</v>
      </c>
      <c r="AP149" s="125">
        <f>IF($A149="","",COUNTIF('Names Schedule'!$60:$60,$B149))</f>
        <v>0</v>
      </c>
      <c r="AQ149" s="125">
        <f>IF($A149="","",COUNTIF('Names Schedule'!$62:$62,$B149))</f>
        <v>0</v>
      </c>
      <c r="AR149" s="125">
        <f>IF($A149="","",COUNTIF('Names Schedule'!$63:$63,$B149))</f>
        <v>0</v>
      </c>
      <c r="AS149" s="125">
        <f>IF($A149="","",COUNTIF('Names Schedule'!$64:$64,$B149))</f>
        <v>0</v>
      </c>
      <c r="AT149" s="125">
        <f>IF($A149="","",COUNTIF('Names Schedule'!$66:$66,$B149))</f>
        <v>0</v>
      </c>
      <c r="AU149" s="125">
        <f>IF($A149="","",COUNTIF('Names Schedule'!$67:$67,$B149))</f>
        <v>0</v>
      </c>
      <c r="AV149" s="124">
        <f>IF($A149="","",COUNTIF('Names Schedule'!$72:$72,$B149))</f>
        <v>0</v>
      </c>
      <c r="AW149" s="125">
        <f>IF($A149="","",COUNTIF('Names Schedule'!$73:$73,$B149))</f>
        <v>0</v>
      </c>
      <c r="AX149" s="125">
        <f>IF($A149="","",COUNTIF('Names Schedule'!$75:$75,$B149))</f>
        <v>0</v>
      </c>
      <c r="AY149" s="125">
        <f>IF($A149="","",COUNTIF('Names Schedule'!$76:$76,$B149))</f>
        <v>0</v>
      </c>
      <c r="AZ149" s="125">
        <f>IF($A149="","",COUNTIF('Names Schedule'!$77:$77,$B149))</f>
        <v>0</v>
      </c>
      <c r="BA149" s="125">
        <f>IF($A149="","",COUNTIF('Names Schedule'!$79:$79,$B149))</f>
        <v>0</v>
      </c>
      <c r="BB149" s="125">
        <f>IF($A149="","",COUNTIF('Names Schedule'!$80:$80,$B149))</f>
        <v>0</v>
      </c>
      <c r="BC149" s="115">
        <f t="shared" si="22"/>
        <v>11</v>
      </c>
      <c r="BD149" s="115">
        <f t="shared" si="23"/>
        <v>4</v>
      </c>
      <c r="BE149" s="119" t="str">
        <f t="shared" si="20"/>
        <v>Session 4 - 1:45pm- 3.15pm</v>
      </c>
      <c r="BF149" s="126">
        <f>IF($A149="","",COUNTIF('Names Schedule'!C$7:C$117,$B149))</f>
        <v>0</v>
      </c>
      <c r="BG149" s="126">
        <f>IF($A149="","",COUNTIF('Names Schedule'!D$7:D$117,$B149))</f>
        <v>0</v>
      </c>
      <c r="BH149" s="126">
        <f>IF($A149="","",COUNTIF('Names Schedule'!E$7:E$117,$B149))</f>
        <v>1</v>
      </c>
      <c r="BI149" s="126">
        <f>IF($A149="","",COUNTIF('Names Schedule'!F$7:F$117,$B149))</f>
        <v>0</v>
      </c>
      <c r="BJ149" s="126">
        <f>IF($A149="","",COUNTIF('Names Schedule'!G$7:G$117,$B149))</f>
        <v>0</v>
      </c>
      <c r="BK149" s="126">
        <f>IF($A149="","",COUNTIF('Names Schedule'!H$7:H$117,$B149))</f>
        <v>0</v>
      </c>
      <c r="BL149" s="133">
        <f t="shared" si="21"/>
        <v>3</v>
      </c>
    </row>
    <row r="150" spans="1:64" ht="12" customHeight="1">
      <c r="A150" s="115" t="str">
        <f>Matches!A149</f>
        <v/>
      </c>
      <c r="B150" s="115" t="str">
        <f>IF(A150="","",CONCATENATE(VLOOKUP(Matches!B149,'Group Check'!$B:$D,2,FALSE)," v ",VLOOKUP(Matches!D149,'Group Check'!$B:$D,2,FALSE)," in Group ",VLOOKUP(Matches!B149,'Group Check'!$B:$E,4,FALSE)))</f>
        <v/>
      </c>
      <c r="C150" s="115" t="str">
        <f t="shared" si="16"/>
        <v/>
      </c>
      <c r="D150" s="118" t="str">
        <f t="shared" si="17"/>
        <v/>
      </c>
      <c r="E150" s="119" t="str">
        <f t="shared" si="18"/>
        <v/>
      </c>
      <c r="F150" s="116" t="str">
        <f t="shared" si="19"/>
        <v/>
      </c>
      <c r="G150" s="126" t="str">
        <f>IF($A150="","",SUM(COUNTIF('Names Schedule'!$C$7:$H$7,$B150),COUNTIF('Names Schedule'!$C$8:$H$8,$B150),COUNTIF('Names Schedule'!$C$10:$H$10,$B150),COUNTIF('Names Schedule'!$C$11:$H$11,$B150),COUNTIF('Names Schedule'!$C$12:$H$12,$B150),COUNTIF('Names Schedule'!$C$14:$H$14,$B150),COUNTIF('Names Schedule'!$C$15:$H$15,$B150)))</f>
        <v/>
      </c>
      <c r="H150" s="126" t="str">
        <f>IF($A150="","",SUM(COUNTIF('Names Schedule'!$C$20:$H$20,$B150),COUNTIF('Names Schedule'!$C$21:$H$21,$B150),COUNTIF('Names Schedule'!$C$23:$H$23,$B150),COUNTIF('Names Schedule'!$C$24:$H$24,$B150),COUNTIF('Names Schedule'!$C$25:$H$25,$B150),COUNTIF('Names Schedule'!$C$27:$H$27,$B150),COUNTIF('Names Schedule'!$C$28:$H$28,$B150)))</f>
        <v/>
      </c>
      <c r="I150" s="126" t="str">
        <f>IF($A150="","",SUM(COUNTIF('Names Schedule'!$C$33:$H$33,$B150),COUNTIF('Names Schedule'!$C$34:$H$34,$B150),COUNTIF('Names Schedule'!$C$36:$H$36,$B150),COUNTIF('Names Schedule'!$C$37:$H$37,$B150),COUNTIF('Names Schedule'!$C$38:$H$38,$B150),COUNTIF('Names Schedule'!$C$40:$H$40,$B150),COUNTIF('Names Schedule'!$C$41:$H$41,$B150)))</f>
        <v/>
      </c>
      <c r="J150" s="126" t="str">
        <f>IF($A150="","",SUM(COUNTIF('Names Schedule'!$C$46:$H$46,$B150),COUNTIF('Names Schedule'!$C$47:$H$47,$B150),COUNTIF('Names Schedule'!$C$49:$H$49,$B150),COUNTIF('Names Schedule'!$C$50:$H$50,$B150),COUNTIF('Names Schedule'!$C$51:$H$51,$B150),COUNTIF('Names Schedule'!$C$53:$H$53,$B150),COUNTIF('Names Schedule'!$C$54:$H$54,$B150)))</f>
        <v/>
      </c>
      <c r="K150" s="126" t="str">
        <f>IF($A150="","",SUM(COUNTIF('Names Schedule'!$C$59:$H$59,$B150),COUNTIF('Names Schedule'!$C$60:$H$60,$B150),COUNTIF('Names Schedule'!$C$62:$H$62,$B150),COUNTIF('Names Schedule'!$C$63:$H$63,$B150),COUNTIF('Names Schedule'!$C$64:$H$64,$B150),COUNTIF('Names Schedule'!$C$66:$H$66,$B150),COUNTIF('Names Schedule'!$C$67:$H$67,$B150)))</f>
        <v/>
      </c>
      <c r="L150" s="126" t="str">
        <f>IF($A150="","",SUM(COUNTIF('Names Schedule'!$C$72:$H$72,$B150),COUNTIF('Names Schedule'!$C$73:$H$73,$B150),COUNTIF('Names Schedule'!$C$75:$H$75,$B150),COUNTIF('Names Schedule'!$C$76:$H$76,$B150),COUNTIF('Names Schedule'!$C$77:$H$77,$B150),COUNTIF('Names Schedule'!$C$79:$H$79,$B150),COUNTIF('Names Schedule'!$C$80:$H$80,$B150)))</f>
        <v/>
      </c>
      <c r="M150" s="124" t="str">
        <f>IF($A150="","",COUNTIF('Names Schedule'!$7:$7,$B150))</f>
        <v/>
      </c>
      <c r="N150" s="125" t="str">
        <f>IF($A150="","",COUNTIF('Names Schedule'!$8:$8,$B150))</f>
        <v/>
      </c>
      <c r="O150" s="125" t="str">
        <f>IF($A150="","",COUNTIF('Names Schedule'!$10:$10,$B150))</f>
        <v/>
      </c>
      <c r="P150" s="125" t="str">
        <f>IF($A150="","",COUNTIF('Names Schedule'!$11:$11,$B150))</f>
        <v/>
      </c>
      <c r="Q150" s="125" t="str">
        <f>IF($A150="","",COUNTIF('Names Schedule'!$12:$12,$B150))</f>
        <v/>
      </c>
      <c r="R150" s="125" t="str">
        <f>IF($A150="","",COUNTIF('Names Schedule'!$14:$14,$B150))</f>
        <v/>
      </c>
      <c r="S150" s="125" t="str">
        <f>IF($A150="","",COUNTIF('Names Schedule'!$15:$15,$B150))</f>
        <v/>
      </c>
      <c r="T150" s="124" t="str">
        <f>IF($A150="","",COUNTIF('Names Schedule'!$20:$20,$B150))</f>
        <v/>
      </c>
      <c r="U150" s="125" t="str">
        <f>IF($A150="","",COUNTIF('Names Schedule'!$21:$21,$B150))</f>
        <v/>
      </c>
      <c r="V150" s="125" t="str">
        <f>IF($A150="","",COUNTIF('Names Schedule'!$23:$23,$B150))</f>
        <v/>
      </c>
      <c r="W150" s="125" t="str">
        <f>IF($A150="","",COUNTIF('Names Schedule'!$24:$24,$B150))</f>
        <v/>
      </c>
      <c r="X150" s="125" t="str">
        <f>IF($A150="","",COUNTIF('Names Schedule'!$25:$25,$B150))</f>
        <v/>
      </c>
      <c r="Y150" s="125" t="str">
        <f>IF($A150="","",COUNTIF('Names Schedule'!$27:$27,$B150))</f>
        <v/>
      </c>
      <c r="Z150" s="125" t="str">
        <f>IF($A150="","",COUNTIF('Names Schedule'!$28:$28,$B150))</f>
        <v/>
      </c>
      <c r="AA150" s="124" t="str">
        <f>IF($A150="","",COUNTIF('Names Schedule'!$33:$33,$B150))</f>
        <v/>
      </c>
      <c r="AB150" s="125" t="str">
        <f>IF($A150="","",COUNTIF('Names Schedule'!$34:$34,$B150))</f>
        <v/>
      </c>
      <c r="AC150" s="125" t="str">
        <f>IF($A150="","",COUNTIF('Names Schedule'!$36:$36,$B150))</f>
        <v/>
      </c>
      <c r="AD150" s="125" t="str">
        <f>IF($A150="","",COUNTIF('Names Schedule'!$37:$37,$B150))</f>
        <v/>
      </c>
      <c r="AE150" s="125" t="str">
        <f>IF($A150="","",COUNTIF('Names Schedule'!$38:$38,$B150))</f>
        <v/>
      </c>
      <c r="AF150" s="125" t="str">
        <f>IF($A150="","",COUNTIF('Names Schedule'!$40:$40,$B150))</f>
        <v/>
      </c>
      <c r="AG150" s="125" t="str">
        <f>IF($A150="","",COUNTIF('Names Schedule'!$41:$41,$B150))</f>
        <v/>
      </c>
      <c r="AH150" s="124" t="str">
        <f>IF($A150="","",COUNTIF('Names Schedule'!$46:$46,$B150))</f>
        <v/>
      </c>
      <c r="AI150" s="125" t="str">
        <f>IF($A150="","",COUNTIF('Names Schedule'!$47:$47,$B150))</f>
        <v/>
      </c>
      <c r="AJ150" s="125" t="str">
        <f>IF($A150="","",COUNTIF('Names Schedule'!$49:$49,$B150))</f>
        <v/>
      </c>
      <c r="AK150" s="125" t="str">
        <f>IF($A150="","",COUNTIF('Names Schedule'!$50:$50,$B150))</f>
        <v/>
      </c>
      <c r="AL150" s="125" t="str">
        <f>IF($A150="","",COUNTIF('Names Schedule'!$51:$51,$B150))</f>
        <v/>
      </c>
      <c r="AM150" s="125" t="str">
        <f>IF($A150="","",COUNTIF('Names Schedule'!$53:$53,$B150))</f>
        <v/>
      </c>
      <c r="AN150" s="125" t="str">
        <f>IF($A150="","",COUNTIF('Names Schedule'!$54:$54,$B150))</f>
        <v/>
      </c>
      <c r="AO150" s="124" t="str">
        <f>IF($A150="","",COUNTIF('Names Schedule'!$59:$59,$B150))</f>
        <v/>
      </c>
      <c r="AP150" s="125" t="str">
        <f>IF($A150="","",COUNTIF('Names Schedule'!$60:$60,$B150))</f>
        <v/>
      </c>
      <c r="AQ150" s="125" t="str">
        <f>IF($A150="","",COUNTIF('Names Schedule'!$62:$62,$B150))</f>
        <v/>
      </c>
      <c r="AR150" s="125" t="str">
        <f>IF($A150="","",COUNTIF('Names Schedule'!$63:$63,$B150))</f>
        <v/>
      </c>
      <c r="AS150" s="125" t="str">
        <f>IF($A150="","",COUNTIF('Names Schedule'!$64:$64,$B150))</f>
        <v/>
      </c>
      <c r="AT150" s="125" t="str">
        <f>IF($A150="","",COUNTIF('Names Schedule'!$66:$66,$B150))</f>
        <v/>
      </c>
      <c r="AU150" s="125" t="str">
        <f>IF($A150="","",COUNTIF('Names Schedule'!$67:$67,$B150))</f>
        <v/>
      </c>
      <c r="AV150" s="124" t="str">
        <f>IF($A150="","",COUNTIF('Names Schedule'!$72:$72,$B150))</f>
        <v/>
      </c>
      <c r="AW150" s="125" t="str">
        <f>IF($A150="","",COUNTIF('Names Schedule'!$73:$73,$B150))</f>
        <v/>
      </c>
      <c r="AX150" s="125" t="str">
        <f>IF($A150="","",COUNTIF('Names Schedule'!$75:$75,$B150))</f>
        <v/>
      </c>
      <c r="AY150" s="125" t="str">
        <f>IF($A150="","",COUNTIF('Names Schedule'!$76:$76,$B150))</f>
        <v/>
      </c>
      <c r="AZ150" s="125" t="str">
        <f>IF($A150="","",COUNTIF('Names Schedule'!$77:$77,$B150))</f>
        <v/>
      </c>
      <c r="BA150" s="125" t="str">
        <f>IF($A150="","",COUNTIF('Names Schedule'!$79:$79,$B150))</f>
        <v/>
      </c>
      <c r="BB150" s="125" t="str">
        <f>IF($A150="","",COUNTIF('Names Schedule'!$80:$80,$B150))</f>
        <v/>
      </c>
      <c r="BC150" s="115" t="str">
        <f t="shared" si="22"/>
        <v/>
      </c>
      <c r="BD150" s="115" t="str">
        <f t="shared" si="23"/>
        <v/>
      </c>
      <c r="BE150" s="119" t="str">
        <f t="shared" si="20"/>
        <v/>
      </c>
      <c r="BF150" s="126" t="str">
        <f>IF($A150="","",COUNTIF('Names Schedule'!C$7:C$117,$B150))</f>
        <v/>
      </c>
      <c r="BG150" s="126" t="str">
        <f>IF($A150="","",COUNTIF('Names Schedule'!D$7:D$117,$B150))</f>
        <v/>
      </c>
      <c r="BH150" s="126" t="str">
        <f>IF($A150="","",COUNTIF('Names Schedule'!E$7:E$117,$B150))</f>
        <v/>
      </c>
      <c r="BI150" s="126" t="str">
        <f>IF($A150="","",COUNTIF('Names Schedule'!F$7:F$117,$B150))</f>
        <v/>
      </c>
      <c r="BJ150" s="126" t="str">
        <f>IF($A150="","",COUNTIF('Names Schedule'!G$7:G$117,$B150))</f>
        <v/>
      </c>
      <c r="BK150" s="126" t="str">
        <f>IF($A150="","",COUNTIF('Names Schedule'!H$7:H$117,$B150))</f>
        <v/>
      </c>
      <c r="BL150" s="133" t="str">
        <f t="shared" si="21"/>
        <v/>
      </c>
    </row>
    <row r="151" spans="1:64" ht="12" customHeight="1">
      <c r="A151" s="115">
        <f>Matches!A150</f>
        <v>0</v>
      </c>
      <c r="B151" s="115" t="e">
        <f>IF(A151="","",CONCATENATE(VLOOKUP(Matches!B150,'Group Check'!$B:$D,2,FALSE)," v ",VLOOKUP(Matches!D150,'Group Check'!$B:$D,2,FALSE)," in Group ",VLOOKUP(Matches!B150,'Group Check'!$B:$E,4,FALSE)))</f>
        <v>#N/A</v>
      </c>
      <c r="C151" s="115" t="str">
        <f t="shared" si="16"/>
        <v/>
      </c>
      <c r="D151" s="118" t="str">
        <f t="shared" si="17"/>
        <v/>
      </c>
      <c r="E151" s="119" t="str">
        <f t="shared" si="18"/>
        <v/>
      </c>
      <c r="F151" s="116" t="str">
        <f t="shared" si="19"/>
        <v/>
      </c>
      <c r="G151" s="126">
        <f>IF($A151="","",SUM(COUNTIF('Names Schedule'!$C$7:$H$7,$B151),COUNTIF('Names Schedule'!$C$8:$H$8,$B151),COUNTIF('Names Schedule'!$C$10:$H$10,$B151),COUNTIF('Names Schedule'!$C$11:$H$11,$B151),COUNTIF('Names Schedule'!$C$12:$H$12,$B151),COUNTIF('Names Schedule'!$C$14:$H$14,$B151),COUNTIF('Names Schedule'!$C$15:$H$15,$B151)))</f>
        <v>0</v>
      </c>
      <c r="H151" s="126">
        <f>IF($A151="","",SUM(COUNTIF('Names Schedule'!$C$20:$H$20,$B151),COUNTIF('Names Schedule'!$C$21:$H$21,$B151),COUNTIF('Names Schedule'!$C$23:$H$23,$B151),COUNTIF('Names Schedule'!$C$24:$H$24,$B151),COUNTIF('Names Schedule'!$C$25:$H$25,$B151),COUNTIF('Names Schedule'!$C$27:$H$27,$B151),COUNTIF('Names Schedule'!$C$28:$H$28,$B151)))</f>
        <v>0</v>
      </c>
      <c r="I151" s="126">
        <f>IF($A151="","",SUM(COUNTIF('Names Schedule'!$C$33:$H$33,$B151),COUNTIF('Names Schedule'!$C$34:$H$34,$B151),COUNTIF('Names Schedule'!$C$36:$H$36,$B151),COUNTIF('Names Schedule'!$C$37:$H$37,$B151),COUNTIF('Names Schedule'!$C$38:$H$38,$B151),COUNTIF('Names Schedule'!$C$40:$H$40,$B151),COUNTIF('Names Schedule'!$C$41:$H$41,$B151)))</f>
        <v>0</v>
      </c>
      <c r="J151" s="126">
        <f>IF($A151="","",SUM(COUNTIF('Names Schedule'!$C$46:$H$46,$B151),COUNTIF('Names Schedule'!$C$47:$H$47,$B151),COUNTIF('Names Schedule'!$C$49:$H$49,$B151),COUNTIF('Names Schedule'!$C$50:$H$50,$B151),COUNTIF('Names Schedule'!$C$51:$H$51,$B151),COUNTIF('Names Schedule'!$C$53:$H$53,$B151),COUNTIF('Names Schedule'!$C$54:$H$54,$B151)))</f>
        <v>0</v>
      </c>
      <c r="K151" s="126">
        <f>IF($A151="","",SUM(COUNTIF('Names Schedule'!$C$59:$H$59,$B151),COUNTIF('Names Schedule'!$C$60:$H$60,$B151),COUNTIF('Names Schedule'!$C$62:$H$62,$B151),COUNTIF('Names Schedule'!$C$63:$H$63,$B151),COUNTIF('Names Schedule'!$C$64:$H$64,$B151),COUNTIF('Names Schedule'!$C$66:$H$66,$B151),COUNTIF('Names Schedule'!$C$67:$H$67,$B151)))</f>
        <v>0</v>
      </c>
      <c r="L151" s="126">
        <f>IF($A151="","",SUM(COUNTIF('Names Schedule'!$C$72:$H$72,$B151),COUNTIF('Names Schedule'!$C$73:$H$73,$B151),COUNTIF('Names Schedule'!$C$75:$H$75,$B151),COUNTIF('Names Schedule'!$C$76:$H$76,$B151),COUNTIF('Names Schedule'!$C$77:$H$77,$B151),COUNTIF('Names Schedule'!$C$79:$H$79,$B151),COUNTIF('Names Schedule'!$C$80:$H$80,$B151)))</f>
        <v>0</v>
      </c>
      <c r="M151" s="124">
        <f>IF($A151="","",COUNTIF('Names Schedule'!$7:$7,$B151))</f>
        <v>0</v>
      </c>
      <c r="N151" s="125">
        <f>IF($A151="","",COUNTIF('Names Schedule'!$8:$8,$B151))</f>
        <v>0</v>
      </c>
      <c r="O151" s="125">
        <f>IF($A151="","",COUNTIF('Names Schedule'!$10:$10,$B151))</f>
        <v>0</v>
      </c>
      <c r="P151" s="125">
        <f>IF($A151="","",COUNTIF('Names Schedule'!$11:$11,$B151))</f>
        <v>0</v>
      </c>
      <c r="Q151" s="125">
        <f>IF($A151="","",COUNTIF('Names Schedule'!$12:$12,$B151))</f>
        <v>0</v>
      </c>
      <c r="R151" s="125">
        <f>IF($A151="","",COUNTIF('Names Schedule'!$14:$14,$B151))</f>
        <v>0</v>
      </c>
      <c r="S151" s="125">
        <f>IF($A151="","",COUNTIF('Names Schedule'!$15:$15,$B151))</f>
        <v>0</v>
      </c>
      <c r="T151" s="124">
        <f>IF($A151="","",COUNTIF('Names Schedule'!$20:$20,$B151))</f>
        <v>0</v>
      </c>
      <c r="U151" s="125">
        <f>IF($A151="","",COUNTIF('Names Schedule'!$21:$21,$B151))</f>
        <v>0</v>
      </c>
      <c r="V151" s="125">
        <f>IF($A151="","",COUNTIF('Names Schedule'!$23:$23,$B151))</f>
        <v>0</v>
      </c>
      <c r="W151" s="125">
        <f>IF($A151="","",COUNTIF('Names Schedule'!$24:$24,$B151))</f>
        <v>0</v>
      </c>
      <c r="X151" s="125">
        <f>IF($A151="","",COUNTIF('Names Schedule'!$25:$25,$B151))</f>
        <v>0</v>
      </c>
      <c r="Y151" s="125">
        <f>IF($A151="","",COUNTIF('Names Schedule'!$27:$27,$B151))</f>
        <v>0</v>
      </c>
      <c r="Z151" s="125">
        <f>IF($A151="","",COUNTIF('Names Schedule'!$28:$28,$B151))</f>
        <v>0</v>
      </c>
      <c r="AA151" s="124">
        <f>IF($A151="","",COUNTIF('Names Schedule'!$33:$33,$B151))</f>
        <v>0</v>
      </c>
      <c r="AB151" s="125">
        <f>IF($A151="","",COUNTIF('Names Schedule'!$34:$34,$B151))</f>
        <v>0</v>
      </c>
      <c r="AC151" s="125">
        <f>IF($A151="","",COUNTIF('Names Schedule'!$36:$36,$B151))</f>
        <v>0</v>
      </c>
      <c r="AD151" s="125">
        <f>IF($A151="","",COUNTIF('Names Schedule'!$37:$37,$B151))</f>
        <v>0</v>
      </c>
      <c r="AE151" s="125">
        <f>IF($A151="","",COUNTIF('Names Schedule'!$38:$38,$B151))</f>
        <v>0</v>
      </c>
      <c r="AF151" s="125">
        <f>IF($A151="","",COUNTIF('Names Schedule'!$40:$40,$B151))</f>
        <v>0</v>
      </c>
      <c r="AG151" s="125">
        <f>IF($A151="","",COUNTIF('Names Schedule'!$41:$41,$B151))</f>
        <v>0</v>
      </c>
      <c r="AH151" s="124">
        <f>IF($A151="","",COUNTIF('Names Schedule'!$46:$46,$B151))</f>
        <v>0</v>
      </c>
      <c r="AI151" s="125">
        <f>IF($A151="","",COUNTIF('Names Schedule'!$47:$47,$B151))</f>
        <v>0</v>
      </c>
      <c r="AJ151" s="125">
        <f>IF($A151="","",COUNTIF('Names Schedule'!$49:$49,$B151))</f>
        <v>0</v>
      </c>
      <c r="AK151" s="125">
        <f>IF($A151="","",COUNTIF('Names Schedule'!$50:$50,$B151))</f>
        <v>0</v>
      </c>
      <c r="AL151" s="125">
        <f>IF($A151="","",COUNTIF('Names Schedule'!$51:$51,$B151))</f>
        <v>0</v>
      </c>
      <c r="AM151" s="125">
        <f>IF($A151="","",COUNTIF('Names Schedule'!$53:$53,$B151))</f>
        <v>0</v>
      </c>
      <c r="AN151" s="125">
        <f>IF($A151="","",COUNTIF('Names Schedule'!$54:$54,$B151))</f>
        <v>0</v>
      </c>
      <c r="AO151" s="124">
        <f>IF($A151="","",COUNTIF('Names Schedule'!$59:$59,$B151))</f>
        <v>0</v>
      </c>
      <c r="AP151" s="125">
        <f>IF($A151="","",COUNTIF('Names Schedule'!$60:$60,$B151))</f>
        <v>0</v>
      </c>
      <c r="AQ151" s="125">
        <f>IF($A151="","",COUNTIF('Names Schedule'!$62:$62,$B151))</f>
        <v>0</v>
      </c>
      <c r="AR151" s="125">
        <f>IF($A151="","",COUNTIF('Names Schedule'!$63:$63,$B151))</f>
        <v>0</v>
      </c>
      <c r="AS151" s="125">
        <f>IF($A151="","",COUNTIF('Names Schedule'!$64:$64,$B151))</f>
        <v>0</v>
      </c>
      <c r="AT151" s="125">
        <f>IF($A151="","",COUNTIF('Names Schedule'!$66:$66,$B151))</f>
        <v>0</v>
      </c>
      <c r="AU151" s="125">
        <f>IF($A151="","",COUNTIF('Names Schedule'!$67:$67,$B151))</f>
        <v>0</v>
      </c>
      <c r="AV151" s="124">
        <f>IF($A151="","",COUNTIF('Names Schedule'!$72:$72,$B151))</f>
        <v>0</v>
      </c>
      <c r="AW151" s="125">
        <f>IF($A151="","",COUNTIF('Names Schedule'!$73:$73,$B151))</f>
        <v>0</v>
      </c>
      <c r="AX151" s="125">
        <f>IF($A151="","",COUNTIF('Names Schedule'!$75:$75,$B151))</f>
        <v>0</v>
      </c>
      <c r="AY151" s="125">
        <f>IF($A151="","",COUNTIF('Names Schedule'!$76:$76,$B151))</f>
        <v>0</v>
      </c>
      <c r="AZ151" s="125">
        <f>IF($A151="","",COUNTIF('Names Schedule'!$77:$77,$B151))</f>
        <v>0</v>
      </c>
      <c r="BA151" s="125">
        <f>IF($A151="","",COUNTIF('Names Schedule'!$79:$79,$B151))</f>
        <v>0</v>
      </c>
      <c r="BB151" s="125">
        <f>IF($A151="","",COUNTIF('Names Schedule'!$80:$80,$B151))</f>
        <v>0</v>
      </c>
      <c r="BC151" s="115" t="str">
        <f t="shared" si="22"/>
        <v/>
      </c>
      <c r="BD151" s="115" t="str">
        <f t="shared" si="23"/>
        <v/>
      </c>
      <c r="BE151" s="119" t="str">
        <f t="shared" si="20"/>
        <v/>
      </c>
      <c r="BF151" s="126">
        <f>IF($A151="","",COUNTIF('Names Schedule'!C$7:C$117,$B151))</f>
        <v>0</v>
      </c>
      <c r="BG151" s="126">
        <f>IF($A151="","",COUNTIF('Names Schedule'!D$7:D$117,$B151))</f>
        <v>0</v>
      </c>
      <c r="BH151" s="126">
        <f>IF($A151="","",COUNTIF('Names Schedule'!E$7:E$117,$B151))</f>
        <v>0</v>
      </c>
      <c r="BI151" s="126">
        <f>IF($A151="","",COUNTIF('Names Schedule'!F$7:F$117,$B151))</f>
        <v>0</v>
      </c>
      <c r="BJ151" s="126">
        <f>IF($A151="","",COUNTIF('Names Schedule'!G$7:G$117,$B151))</f>
        <v>0</v>
      </c>
      <c r="BK151" s="126">
        <f>IF($A151="","",COUNTIF('Names Schedule'!H$7:H$117,$B151))</f>
        <v>0</v>
      </c>
      <c r="BL151" s="133" t="e">
        <f t="shared" si="21"/>
        <v>#N/A</v>
      </c>
    </row>
    <row r="152" spans="1:64" ht="12" customHeight="1">
      <c r="A152" s="115" t="str">
        <f>Matches!A151</f>
        <v>GROUP WS 3 / 5</v>
      </c>
      <c r="B152" s="115" t="str">
        <f>IF(A152="","",CONCATENATE(VLOOKUP(Matches!B151,'Group Check'!$B:$D,2,FALSE)," v ",VLOOKUP(Matches!D151,'Group Check'!$B:$D,2,FALSE)," in Group ",VLOOKUP(Matches!B151,'Group Check'!$B:$E,4,FALSE)))</f>
        <v>Sara Marie Nicholls (Wales) v Samantha Atkinson (Australia) in Group WS 3</v>
      </c>
      <c r="C152" s="115" t="str">
        <f t="shared" si="16"/>
        <v/>
      </c>
      <c r="D152" s="118" t="str">
        <f t="shared" si="17"/>
        <v>Sunday 21st April 2024</v>
      </c>
      <c r="E152" s="119" t="str">
        <f t="shared" si="18"/>
        <v>Session 6 - 4:45pm - 6.15pm</v>
      </c>
      <c r="F152" s="116">
        <f t="shared" si="19"/>
        <v>2</v>
      </c>
      <c r="G152" s="126">
        <f>IF($A152="","",SUM(COUNTIF('Names Schedule'!$C$7:$H$7,$B152),COUNTIF('Names Schedule'!$C$8:$H$8,$B152),COUNTIF('Names Schedule'!$C$10:$H$10,$B152),COUNTIF('Names Schedule'!$C$11:$H$11,$B152),COUNTIF('Names Schedule'!$C$12:$H$12,$B152),COUNTIF('Names Schedule'!$C$14:$H$14,$B152),COUNTIF('Names Schedule'!$C$15:$H$15,$B152)))</f>
        <v>1</v>
      </c>
      <c r="H152" s="126">
        <f>IF($A152="","",SUM(COUNTIF('Names Schedule'!$C$20:$H$20,$B152),COUNTIF('Names Schedule'!$C$21:$H$21,$B152),COUNTIF('Names Schedule'!$C$23:$H$23,$B152),COUNTIF('Names Schedule'!$C$24:$H$24,$B152),COUNTIF('Names Schedule'!$C$25:$H$25,$B152),COUNTIF('Names Schedule'!$C$27:$H$27,$B152),COUNTIF('Names Schedule'!$C$28:$H$28,$B152)))</f>
        <v>0</v>
      </c>
      <c r="I152" s="126">
        <f>IF($A152="","",SUM(COUNTIF('Names Schedule'!$C$33:$H$33,$B152),COUNTIF('Names Schedule'!$C$34:$H$34,$B152),COUNTIF('Names Schedule'!$C$36:$H$36,$B152),COUNTIF('Names Schedule'!$C$37:$H$37,$B152),COUNTIF('Names Schedule'!$C$38:$H$38,$B152),COUNTIF('Names Schedule'!$C$40:$H$40,$B152),COUNTIF('Names Schedule'!$C$41:$H$41,$B152)))</f>
        <v>0</v>
      </c>
      <c r="J152" s="126">
        <f>IF($A152="","",SUM(COUNTIF('Names Schedule'!$C$46:$H$46,$B152),COUNTIF('Names Schedule'!$C$47:$H$47,$B152),COUNTIF('Names Schedule'!$C$49:$H$49,$B152),COUNTIF('Names Schedule'!$C$50:$H$50,$B152),COUNTIF('Names Schedule'!$C$51:$H$51,$B152),COUNTIF('Names Schedule'!$C$53:$H$53,$B152),COUNTIF('Names Schedule'!$C$54:$H$54,$B152)))</f>
        <v>0</v>
      </c>
      <c r="K152" s="126">
        <f>IF($A152="","",SUM(COUNTIF('Names Schedule'!$C$59:$H$59,$B152),COUNTIF('Names Schedule'!$C$60:$H$60,$B152),COUNTIF('Names Schedule'!$C$62:$H$62,$B152),COUNTIF('Names Schedule'!$C$63:$H$63,$B152),COUNTIF('Names Schedule'!$C$64:$H$64,$B152),COUNTIF('Names Schedule'!$C$66:$H$66,$B152),COUNTIF('Names Schedule'!$C$67:$H$67,$B152)))</f>
        <v>0</v>
      </c>
      <c r="L152" s="126">
        <f>IF($A152="","",SUM(COUNTIF('Names Schedule'!$C$72:$H$72,$B152),COUNTIF('Names Schedule'!$C$73:$H$73,$B152),COUNTIF('Names Schedule'!$C$75:$H$75,$B152),COUNTIF('Names Schedule'!$C$76:$H$76,$B152),COUNTIF('Names Schedule'!$C$77:$H$77,$B152),COUNTIF('Names Schedule'!$C$79:$H$79,$B152),COUNTIF('Names Schedule'!$C$80:$H$80,$B152)))</f>
        <v>0</v>
      </c>
      <c r="M152" s="124">
        <f>IF($A152="","",COUNTIF('Names Schedule'!$7:$7,$B152))</f>
        <v>0</v>
      </c>
      <c r="N152" s="125">
        <f>IF($A152="","",COUNTIF('Names Schedule'!$8:$8,$B152))</f>
        <v>0</v>
      </c>
      <c r="O152" s="125">
        <f>IF($A152="","",COUNTIF('Names Schedule'!$10:$10,$B152))</f>
        <v>0</v>
      </c>
      <c r="P152" s="125">
        <f>IF($A152="","",COUNTIF('Names Schedule'!$11:$11,$B152))</f>
        <v>0</v>
      </c>
      <c r="Q152" s="125">
        <f>IF($A152="","",COUNTIF('Names Schedule'!$12:$12,$B152))</f>
        <v>0</v>
      </c>
      <c r="R152" s="125">
        <f>IF($A152="","",COUNTIF('Names Schedule'!$14:$14,$B152))</f>
        <v>1</v>
      </c>
      <c r="S152" s="125">
        <f>IF($A152="","",COUNTIF('Names Schedule'!$15:$15,$B152))</f>
        <v>0</v>
      </c>
      <c r="T152" s="124">
        <f>IF($A152="","",COUNTIF('Names Schedule'!$20:$20,$B152))</f>
        <v>0</v>
      </c>
      <c r="U152" s="125">
        <f>IF($A152="","",COUNTIF('Names Schedule'!$21:$21,$B152))</f>
        <v>0</v>
      </c>
      <c r="V152" s="125">
        <f>IF($A152="","",COUNTIF('Names Schedule'!$23:$23,$B152))</f>
        <v>0</v>
      </c>
      <c r="W152" s="125">
        <f>IF($A152="","",COUNTIF('Names Schedule'!$24:$24,$B152))</f>
        <v>0</v>
      </c>
      <c r="X152" s="125">
        <f>IF($A152="","",COUNTIF('Names Schedule'!$25:$25,$B152))</f>
        <v>0</v>
      </c>
      <c r="Y152" s="125">
        <f>IF($A152="","",COUNTIF('Names Schedule'!$27:$27,$B152))</f>
        <v>0</v>
      </c>
      <c r="Z152" s="125">
        <f>IF($A152="","",COUNTIF('Names Schedule'!$28:$28,$B152))</f>
        <v>0</v>
      </c>
      <c r="AA152" s="124">
        <f>IF($A152="","",COUNTIF('Names Schedule'!$33:$33,$B152))</f>
        <v>0</v>
      </c>
      <c r="AB152" s="125">
        <f>IF($A152="","",COUNTIF('Names Schedule'!$34:$34,$B152))</f>
        <v>0</v>
      </c>
      <c r="AC152" s="125">
        <f>IF($A152="","",COUNTIF('Names Schedule'!$36:$36,$B152))</f>
        <v>0</v>
      </c>
      <c r="AD152" s="125">
        <f>IF($A152="","",COUNTIF('Names Schedule'!$37:$37,$B152))</f>
        <v>0</v>
      </c>
      <c r="AE152" s="125">
        <f>IF($A152="","",COUNTIF('Names Schedule'!$38:$38,$B152))</f>
        <v>0</v>
      </c>
      <c r="AF152" s="125">
        <f>IF($A152="","",COUNTIF('Names Schedule'!$40:$40,$B152))</f>
        <v>0</v>
      </c>
      <c r="AG152" s="125">
        <f>IF($A152="","",COUNTIF('Names Schedule'!$41:$41,$B152))</f>
        <v>0</v>
      </c>
      <c r="AH152" s="124">
        <f>IF($A152="","",COUNTIF('Names Schedule'!$46:$46,$B152))</f>
        <v>0</v>
      </c>
      <c r="AI152" s="125">
        <f>IF($A152="","",COUNTIF('Names Schedule'!$47:$47,$B152))</f>
        <v>0</v>
      </c>
      <c r="AJ152" s="125">
        <f>IF($A152="","",COUNTIF('Names Schedule'!$49:$49,$B152))</f>
        <v>0</v>
      </c>
      <c r="AK152" s="125">
        <f>IF($A152="","",COUNTIF('Names Schedule'!$50:$50,$B152))</f>
        <v>0</v>
      </c>
      <c r="AL152" s="125">
        <f>IF($A152="","",COUNTIF('Names Schedule'!$51:$51,$B152))</f>
        <v>0</v>
      </c>
      <c r="AM152" s="125">
        <f>IF($A152="","",COUNTIF('Names Schedule'!$53:$53,$B152))</f>
        <v>0</v>
      </c>
      <c r="AN152" s="125">
        <f>IF($A152="","",COUNTIF('Names Schedule'!$54:$54,$B152))</f>
        <v>0</v>
      </c>
      <c r="AO152" s="124">
        <f>IF($A152="","",COUNTIF('Names Schedule'!$59:$59,$B152))</f>
        <v>0</v>
      </c>
      <c r="AP152" s="125">
        <f>IF($A152="","",COUNTIF('Names Schedule'!$60:$60,$B152))</f>
        <v>0</v>
      </c>
      <c r="AQ152" s="125">
        <f>IF($A152="","",COUNTIF('Names Schedule'!$62:$62,$B152))</f>
        <v>0</v>
      </c>
      <c r="AR152" s="125">
        <f>IF($A152="","",COUNTIF('Names Schedule'!$63:$63,$B152))</f>
        <v>0</v>
      </c>
      <c r="AS152" s="125">
        <f>IF($A152="","",COUNTIF('Names Schedule'!$64:$64,$B152))</f>
        <v>0</v>
      </c>
      <c r="AT152" s="125">
        <f>IF($A152="","",COUNTIF('Names Schedule'!$66:$66,$B152))</f>
        <v>0</v>
      </c>
      <c r="AU152" s="125">
        <f>IF($A152="","",COUNTIF('Names Schedule'!$67:$67,$B152))</f>
        <v>0</v>
      </c>
      <c r="AV152" s="124">
        <f>IF($A152="","",COUNTIF('Names Schedule'!$72:$72,$B152))</f>
        <v>0</v>
      </c>
      <c r="AW152" s="125">
        <f>IF($A152="","",COUNTIF('Names Schedule'!$73:$73,$B152))</f>
        <v>0</v>
      </c>
      <c r="AX152" s="125">
        <f>IF($A152="","",COUNTIF('Names Schedule'!$75:$75,$B152))</f>
        <v>0</v>
      </c>
      <c r="AY152" s="125">
        <f>IF($A152="","",COUNTIF('Names Schedule'!$76:$76,$B152))</f>
        <v>0</v>
      </c>
      <c r="AZ152" s="125">
        <f>IF($A152="","",COUNTIF('Names Schedule'!$77:$77,$B152))</f>
        <v>0</v>
      </c>
      <c r="BA152" s="125">
        <f>IF($A152="","",COUNTIF('Names Schedule'!$79:$79,$B152))</f>
        <v>0</v>
      </c>
      <c r="BB152" s="125">
        <f>IF($A152="","",COUNTIF('Names Schedule'!$80:$80,$B152))</f>
        <v>0</v>
      </c>
      <c r="BC152" s="115">
        <f t="shared" si="22"/>
        <v>6</v>
      </c>
      <c r="BD152" s="115">
        <f t="shared" si="23"/>
        <v>6</v>
      </c>
      <c r="BE152" s="119" t="str">
        <f t="shared" si="20"/>
        <v>Session 6 - 4:45pm - 6.15pm</v>
      </c>
      <c r="BF152" s="126">
        <f>IF($A152="","",COUNTIF('Names Schedule'!C$7:C$117,$B152))</f>
        <v>0</v>
      </c>
      <c r="BG152" s="126">
        <f>IF($A152="","",COUNTIF('Names Schedule'!D$7:D$117,$B152))</f>
        <v>1</v>
      </c>
      <c r="BH152" s="126">
        <f>IF($A152="","",COUNTIF('Names Schedule'!E$7:E$117,$B152))</f>
        <v>0</v>
      </c>
      <c r="BI152" s="126">
        <f>IF($A152="","",COUNTIF('Names Schedule'!F$7:F$117,$B152))</f>
        <v>0</v>
      </c>
      <c r="BJ152" s="126">
        <f>IF($A152="","",COUNTIF('Names Schedule'!G$7:G$117,$B152))</f>
        <v>0</v>
      </c>
      <c r="BK152" s="126">
        <f>IF($A152="","",COUNTIF('Names Schedule'!H$7:H$117,$B152))</f>
        <v>0</v>
      </c>
      <c r="BL152" s="133">
        <f t="shared" si="21"/>
        <v>2</v>
      </c>
    </row>
    <row r="153" spans="1:64" ht="12" customHeight="1">
      <c r="A153" s="115" t="str">
        <f>Matches!A152</f>
        <v>GROUP WS 3 / 6</v>
      </c>
      <c r="B153" s="115" t="str">
        <f>IF(A153="","",CONCATENATE(VLOOKUP(Matches!B152,'Group Check'!$B:$D,2,FALSE)," v ",VLOOKUP(Matches!D152,'Group Check'!$B:$D,2,FALSE)," in Group ",VLOOKUP(Matches!B152,'Group Check'!$B:$E,4,FALSE)))</f>
        <v>Sara Marie Nicholls (Wales) v Irit Grencel (Israel ) in Group WS 3</v>
      </c>
      <c r="C153" s="115" t="str">
        <f t="shared" si="16"/>
        <v/>
      </c>
      <c r="D153" s="118" t="str">
        <f t="shared" si="17"/>
        <v>Monday 22nd April 2024</v>
      </c>
      <c r="E153" s="119" t="str">
        <f t="shared" si="18"/>
        <v>Session  - 3.15pm - 4:45pm</v>
      </c>
      <c r="F153" s="116">
        <f t="shared" si="19"/>
        <v>4</v>
      </c>
      <c r="G153" s="126">
        <f>IF($A153="","",SUM(COUNTIF('Names Schedule'!$C$7:$H$7,$B153),COUNTIF('Names Schedule'!$C$8:$H$8,$B153),COUNTIF('Names Schedule'!$C$10:$H$10,$B153),COUNTIF('Names Schedule'!$C$11:$H$11,$B153),COUNTIF('Names Schedule'!$C$12:$H$12,$B153),COUNTIF('Names Schedule'!$C$14:$H$14,$B153),COUNTIF('Names Schedule'!$C$15:$H$15,$B153)))</f>
        <v>0</v>
      </c>
      <c r="H153" s="126">
        <f>IF($A153="","",SUM(COUNTIF('Names Schedule'!$C$20:$H$20,$B153),COUNTIF('Names Schedule'!$C$21:$H$21,$B153),COUNTIF('Names Schedule'!$C$23:$H$23,$B153),COUNTIF('Names Schedule'!$C$24:$H$24,$B153),COUNTIF('Names Schedule'!$C$25:$H$25,$B153),COUNTIF('Names Schedule'!$C$27:$H$27,$B153),COUNTIF('Names Schedule'!$C$28:$H$28,$B153)))</f>
        <v>1</v>
      </c>
      <c r="I153" s="126">
        <f>IF($A153="","",SUM(COUNTIF('Names Schedule'!$C$33:$H$33,$B153),COUNTIF('Names Schedule'!$C$34:$H$34,$B153),COUNTIF('Names Schedule'!$C$36:$H$36,$B153),COUNTIF('Names Schedule'!$C$37:$H$37,$B153),COUNTIF('Names Schedule'!$C$38:$H$38,$B153),COUNTIF('Names Schedule'!$C$40:$H$40,$B153),COUNTIF('Names Schedule'!$C$41:$H$41,$B153)))</f>
        <v>0</v>
      </c>
      <c r="J153" s="126">
        <f>IF($A153="","",SUM(COUNTIF('Names Schedule'!$C$46:$H$46,$B153),COUNTIF('Names Schedule'!$C$47:$H$47,$B153),COUNTIF('Names Schedule'!$C$49:$H$49,$B153),COUNTIF('Names Schedule'!$C$50:$H$50,$B153),COUNTIF('Names Schedule'!$C$51:$H$51,$B153),COUNTIF('Names Schedule'!$C$53:$H$53,$B153),COUNTIF('Names Schedule'!$C$54:$H$54,$B153)))</f>
        <v>0</v>
      </c>
      <c r="K153" s="126">
        <f>IF($A153="","",SUM(COUNTIF('Names Schedule'!$C$59:$H$59,$B153),COUNTIF('Names Schedule'!$C$60:$H$60,$B153),COUNTIF('Names Schedule'!$C$62:$H$62,$B153),COUNTIF('Names Schedule'!$C$63:$H$63,$B153),COUNTIF('Names Schedule'!$C$64:$H$64,$B153),COUNTIF('Names Schedule'!$C$66:$H$66,$B153),COUNTIF('Names Schedule'!$C$67:$H$67,$B153)))</f>
        <v>0</v>
      </c>
      <c r="L153" s="126">
        <f>IF($A153="","",SUM(COUNTIF('Names Schedule'!$C$72:$H$72,$B153),COUNTIF('Names Schedule'!$C$73:$H$73,$B153),COUNTIF('Names Schedule'!$C$75:$H$75,$B153),COUNTIF('Names Schedule'!$C$76:$H$76,$B153),COUNTIF('Names Schedule'!$C$77:$H$77,$B153),COUNTIF('Names Schedule'!$C$79:$H$79,$B153),COUNTIF('Names Schedule'!$C$80:$H$80,$B153)))</f>
        <v>0</v>
      </c>
      <c r="M153" s="124">
        <f>IF($A153="","",COUNTIF('Names Schedule'!$7:$7,$B153))</f>
        <v>0</v>
      </c>
      <c r="N153" s="125">
        <f>IF($A153="","",COUNTIF('Names Schedule'!$8:$8,$B153))</f>
        <v>0</v>
      </c>
      <c r="O153" s="125">
        <f>IF($A153="","",COUNTIF('Names Schedule'!$10:$10,$B153))</f>
        <v>0</v>
      </c>
      <c r="P153" s="125">
        <f>IF($A153="","",COUNTIF('Names Schedule'!$11:$11,$B153))</f>
        <v>0</v>
      </c>
      <c r="Q153" s="125">
        <f>IF($A153="","",COUNTIF('Names Schedule'!$12:$12,$B153))</f>
        <v>0</v>
      </c>
      <c r="R153" s="125">
        <f>IF($A153="","",COUNTIF('Names Schedule'!$14:$14,$B153))</f>
        <v>0</v>
      </c>
      <c r="S153" s="125">
        <f>IF($A153="","",COUNTIF('Names Schedule'!$15:$15,$B153))</f>
        <v>0</v>
      </c>
      <c r="T153" s="124">
        <f>IF($A153="","",COUNTIF('Names Schedule'!$20:$20,$B153))</f>
        <v>0</v>
      </c>
      <c r="U153" s="125">
        <f>IF($A153="","",COUNTIF('Names Schedule'!$21:$21,$B153))</f>
        <v>0</v>
      </c>
      <c r="V153" s="125">
        <f>IF($A153="","",COUNTIF('Names Schedule'!$23:$23,$B153))</f>
        <v>0</v>
      </c>
      <c r="W153" s="125">
        <f>IF($A153="","",COUNTIF('Names Schedule'!$24:$24,$B153))</f>
        <v>0</v>
      </c>
      <c r="X153" s="125">
        <f>IF($A153="","",COUNTIF('Names Schedule'!$25:$25,$B153))</f>
        <v>1</v>
      </c>
      <c r="Y153" s="125">
        <f>IF($A153="","",COUNTIF('Names Schedule'!$27:$27,$B153))</f>
        <v>0</v>
      </c>
      <c r="Z153" s="125">
        <f>IF($A153="","",COUNTIF('Names Schedule'!$28:$28,$B153))</f>
        <v>0</v>
      </c>
      <c r="AA153" s="124">
        <f>IF($A153="","",COUNTIF('Names Schedule'!$33:$33,$B153))</f>
        <v>0</v>
      </c>
      <c r="AB153" s="125">
        <f>IF($A153="","",COUNTIF('Names Schedule'!$34:$34,$B153))</f>
        <v>0</v>
      </c>
      <c r="AC153" s="125">
        <f>IF($A153="","",COUNTIF('Names Schedule'!$36:$36,$B153))</f>
        <v>0</v>
      </c>
      <c r="AD153" s="125">
        <f>IF($A153="","",COUNTIF('Names Schedule'!$37:$37,$B153))</f>
        <v>0</v>
      </c>
      <c r="AE153" s="125">
        <f>IF($A153="","",COUNTIF('Names Schedule'!$38:$38,$B153))</f>
        <v>0</v>
      </c>
      <c r="AF153" s="125">
        <f>IF($A153="","",COUNTIF('Names Schedule'!$40:$40,$B153))</f>
        <v>0</v>
      </c>
      <c r="AG153" s="125">
        <f>IF($A153="","",COUNTIF('Names Schedule'!$41:$41,$B153))</f>
        <v>0</v>
      </c>
      <c r="AH153" s="124">
        <f>IF($A153="","",COUNTIF('Names Schedule'!$46:$46,$B153))</f>
        <v>0</v>
      </c>
      <c r="AI153" s="125">
        <f>IF($A153="","",COUNTIF('Names Schedule'!$47:$47,$B153))</f>
        <v>0</v>
      </c>
      <c r="AJ153" s="125">
        <f>IF($A153="","",COUNTIF('Names Schedule'!$49:$49,$B153))</f>
        <v>0</v>
      </c>
      <c r="AK153" s="125">
        <f>IF($A153="","",COUNTIF('Names Schedule'!$50:$50,$B153))</f>
        <v>0</v>
      </c>
      <c r="AL153" s="125">
        <f>IF($A153="","",COUNTIF('Names Schedule'!$51:$51,$B153))</f>
        <v>0</v>
      </c>
      <c r="AM153" s="125">
        <f>IF($A153="","",COUNTIF('Names Schedule'!$53:$53,$B153))</f>
        <v>0</v>
      </c>
      <c r="AN153" s="125">
        <f>IF($A153="","",COUNTIF('Names Schedule'!$54:$54,$B153))</f>
        <v>0</v>
      </c>
      <c r="AO153" s="124">
        <f>IF($A153="","",COUNTIF('Names Schedule'!$59:$59,$B153))</f>
        <v>0</v>
      </c>
      <c r="AP153" s="125">
        <f>IF($A153="","",COUNTIF('Names Schedule'!$60:$60,$B153))</f>
        <v>0</v>
      </c>
      <c r="AQ153" s="125">
        <f>IF($A153="","",COUNTIF('Names Schedule'!$62:$62,$B153))</f>
        <v>0</v>
      </c>
      <c r="AR153" s="125">
        <f>IF($A153="","",COUNTIF('Names Schedule'!$63:$63,$B153))</f>
        <v>0</v>
      </c>
      <c r="AS153" s="125">
        <f>IF($A153="","",COUNTIF('Names Schedule'!$64:$64,$B153))</f>
        <v>0</v>
      </c>
      <c r="AT153" s="125">
        <f>IF($A153="","",COUNTIF('Names Schedule'!$66:$66,$B153))</f>
        <v>0</v>
      </c>
      <c r="AU153" s="125">
        <f>IF($A153="","",COUNTIF('Names Schedule'!$67:$67,$B153))</f>
        <v>0</v>
      </c>
      <c r="AV153" s="124">
        <f>IF($A153="","",COUNTIF('Names Schedule'!$72:$72,$B153))</f>
        <v>0</v>
      </c>
      <c r="AW153" s="125">
        <f>IF($A153="","",COUNTIF('Names Schedule'!$73:$73,$B153))</f>
        <v>0</v>
      </c>
      <c r="AX153" s="125">
        <f>IF($A153="","",COUNTIF('Names Schedule'!$75:$75,$B153))</f>
        <v>0</v>
      </c>
      <c r="AY153" s="125">
        <f>IF($A153="","",COUNTIF('Names Schedule'!$76:$76,$B153))</f>
        <v>0</v>
      </c>
      <c r="AZ153" s="125">
        <f>IF($A153="","",COUNTIF('Names Schedule'!$77:$77,$B153))</f>
        <v>0</v>
      </c>
      <c r="BA153" s="125">
        <f>IF($A153="","",COUNTIF('Names Schedule'!$79:$79,$B153))</f>
        <v>0</v>
      </c>
      <c r="BB153" s="125">
        <f>IF($A153="","",COUNTIF('Names Schedule'!$80:$80,$B153))</f>
        <v>0</v>
      </c>
      <c r="BC153" s="115">
        <f t="shared" si="22"/>
        <v>12</v>
      </c>
      <c r="BD153" s="115">
        <f t="shared" si="23"/>
        <v>5</v>
      </c>
      <c r="BE153" s="119" t="str">
        <f t="shared" si="20"/>
        <v>Session  - 3.15pm - 4:45pm</v>
      </c>
      <c r="BF153" s="126">
        <f>IF($A153="","",COUNTIF('Names Schedule'!C$7:C$117,$B153))</f>
        <v>0</v>
      </c>
      <c r="BG153" s="126">
        <f>IF($A153="","",COUNTIF('Names Schedule'!D$7:D$117,$B153))</f>
        <v>0</v>
      </c>
      <c r="BH153" s="126">
        <f>IF($A153="","",COUNTIF('Names Schedule'!E$7:E$117,$B153))</f>
        <v>0</v>
      </c>
      <c r="BI153" s="126">
        <f>IF($A153="","",COUNTIF('Names Schedule'!F$7:F$117,$B153))</f>
        <v>1</v>
      </c>
      <c r="BJ153" s="126">
        <f>IF($A153="","",COUNTIF('Names Schedule'!G$7:G$117,$B153))</f>
        <v>0</v>
      </c>
      <c r="BK153" s="126">
        <f>IF($A153="","",COUNTIF('Names Schedule'!H$7:H$117,$B153))</f>
        <v>0</v>
      </c>
      <c r="BL153" s="133">
        <f t="shared" si="21"/>
        <v>4</v>
      </c>
    </row>
    <row r="154" spans="1:64" ht="12" customHeight="1">
      <c r="A154" s="115" t="str">
        <f>Matches!A153</f>
        <v>GROUP WS 3 / 7</v>
      </c>
      <c r="B154" s="115" t="str">
        <f>IF(A154="","",CONCATENATE(VLOOKUP(Matches!B153,'Group Check'!$B:$D,2,FALSE)," v ",VLOOKUP(Matches!D153,'Group Check'!$B:$D,2,FALSE)," in Group ",VLOOKUP(Matches!B153,'Group Check'!$B:$E,4,FALSE)))</f>
        <v>Lee Beng Hua (May) (Singapore ) v Sara Marie Nicholls (Wales) in Group WS 3</v>
      </c>
      <c r="C154" s="115" t="str">
        <f t="shared" si="16"/>
        <v/>
      </c>
      <c r="D154" s="118" t="str">
        <f t="shared" si="17"/>
        <v>Wednesday 24th April 2024</v>
      </c>
      <c r="E154" s="119" t="str">
        <f t="shared" si="18"/>
        <v>Session 6 - 4:45pm - 6.15pm</v>
      </c>
      <c r="F154" s="116">
        <f t="shared" si="19"/>
        <v>4</v>
      </c>
      <c r="G154" s="126">
        <f>IF($A154="","",SUM(COUNTIF('Names Schedule'!$C$7:$H$7,$B154),COUNTIF('Names Schedule'!$C$8:$H$8,$B154),COUNTIF('Names Schedule'!$C$10:$H$10,$B154),COUNTIF('Names Schedule'!$C$11:$H$11,$B154),COUNTIF('Names Schedule'!$C$12:$H$12,$B154),COUNTIF('Names Schedule'!$C$14:$H$14,$B154),COUNTIF('Names Schedule'!$C$15:$H$15,$B154)))</f>
        <v>0</v>
      </c>
      <c r="H154" s="126">
        <f>IF($A154="","",SUM(COUNTIF('Names Schedule'!$C$20:$H$20,$B154),COUNTIF('Names Schedule'!$C$21:$H$21,$B154),COUNTIF('Names Schedule'!$C$23:$H$23,$B154),COUNTIF('Names Schedule'!$C$24:$H$24,$B154),COUNTIF('Names Schedule'!$C$25:$H$25,$B154),COUNTIF('Names Schedule'!$C$27:$H$27,$B154),COUNTIF('Names Schedule'!$C$28:$H$28,$B154)))</f>
        <v>0</v>
      </c>
      <c r="I154" s="126">
        <f>IF($A154="","",SUM(COUNTIF('Names Schedule'!$C$33:$H$33,$B154),COUNTIF('Names Schedule'!$C$34:$H$34,$B154),COUNTIF('Names Schedule'!$C$36:$H$36,$B154),COUNTIF('Names Schedule'!$C$37:$H$37,$B154),COUNTIF('Names Schedule'!$C$38:$H$38,$B154),COUNTIF('Names Schedule'!$C$40:$H$40,$B154),COUNTIF('Names Schedule'!$C$41:$H$41,$B154)))</f>
        <v>0</v>
      </c>
      <c r="J154" s="126">
        <f>IF($A154="","",SUM(COUNTIF('Names Schedule'!$C$46:$H$46,$B154),COUNTIF('Names Schedule'!$C$47:$H$47,$B154),COUNTIF('Names Schedule'!$C$49:$H$49,$B154),COUNTIF('Names Schedule'!$C$50:$H$50,$B154),COUNTIF('Names Schedule'!$C$51:$H$51,$B154),COUNTIF('Names Schedule'!$C$53:$H$53,$B154),COUNTIF('Names Schedule'!$C$54:$H$54,$B154)))</f>
        <v>1</v>
      </c>
      <c r="K154" s="126">
        <f>IF($A154="","",SUM(COUNTIF('Names Schedule'!$C$59:$H$59,$B154),COUNTIF('Names Schedule'!$C$60:$H$60,$B154),COUNTIF('Names Schedule'!$C$62:$H$62,$B154),COUNTIF('Names Schedule'!$C$63:$H$63,$B154),COUNTIF('Names Schedule'!$C$64:$H$64,$B154),COUNTIF('Names Schedule'!$C$66:$H$66,$B154),COUNTIF('Names Schedule'!$C$67:$H$67,$B154)))</f>
        <v>0</v>
      </c>
      <c r="L154" s="126">
        <f>IF($A154="","",SUM(COUNTIF('Names Schedule'!$C$72:$H$72,$B154),COUNTIF('Names Schedule'!$C$73:$H$73,$B154),COUNTIF('Names Schedule'!$C$75:$H$75,$B154),COUNTIF('Names Schedule'!$C$76:$H$76,$B154),COUNTIF('Names Schedule'!$C$77:$H$77,$B154),COUNTIF('Names Schedule'!$C$79:$H$79,$B154),COUNTIF('Names Schedule'!$C$80:$H$80,$B154)))</f>
        <v>0</v>
      </c>
      <c r="M154" s="124">
        <f>IF($A154="","",COUNTIF('Names Schedule'!$7:$7,$B154))</f>
        <v>0</v>
      </c>
      <c r="N154" s="125">
        <f>IF($A154="","",COUNTIF('Names Schedule'!$8:$8,$B154))</f>
        <v>0</v>
      </c>
      <c r="O154" s="125">
        <f>IF($A154="","",COUNTIF('Names Schedule'!$10:$10,$B154))</f>
        <v>0</v>
      </c>
      <c r="P154" s="125">
        <f>IF($A154="","",COUNTIF('Names Schedule'!$11:$11,$B154))</f>
        <v>0</v>
      </c>
      <c r="Q154" s="125">
        <f>IF($A154="","",COUNTIF('Names Schedule'!$12:$12,$B154))</f>
        <v>0</v>
      </c>
      <c r="R154" s="125">
        <f>IF($A154="","",COUNTIF('Names Schedule'!$14:$14,$B154))</f>
        <v>0</v>
      </c>
      <c r="S154" s="125">
        <f>IF($A154="","",COUNTIF('Names Schedule'!$15:$15,$B154))</f>
        <v>0</v>
      </c>
      <c r="T154" s="124">
        <f>IF($A154="","",COUNTIF('Names Schedule'!$20:$20,$B154))</f>
        <v>0</v>
      </c>
      <c r="U154" s="125">
        <f>IF($A154="","",COUNTIF('Names Schedule'!$21:$21,$B154))</f>
        <v>0</v>
      </c>
      <c r="V154" s="125">
        <f>IF($A154="","",COUNTIF('Names Schedule'!$23:$23,$B154))</f>
        <v>0</v>
      </c>
      <c r="W154" s="125">
        <f>IF($A154="","",COUNTIF('Names Schedule'!$24:$24,$B154))</f>
        <v>0</v>
      </c>
      <c r="X154" s="125">
        <f>IF($A154="","",COUNTIF('Names Schedule'!$25:$25,$B154))</f>
        <v>0</v>
      </c>
      <c r="Y154" s="125">
        <f>IF($A154="","",COUNTIF('Names Schedule'!$27:$27,$B154))</f>
        <v>0</v>
      </c>
      <c r="Z154" s="125">
        <f>IF($A154="","",COUNTIF('Names Schedule'!$28:$28,$B154))</f>
        <v>0</v>
      </c>
      <c r="AA154" s="124">
        <f>IF($A154="","",COUNTIF('Names Schedule'!$33:$33,$B154))</f>
        <v>0</v>
      </c>
      <c r="AB154" s="125">
        <f>IF($A154="","",COUNTIF('Names Schedule'!$34:$34,$B154))</f>
        <v>0</v>
      </c>
      <c r="AC154" s="125">
        <f>IF($A154="","",COUNTIF('Names Schedule'!$36:$36,$B154))</f>
        <v>0</v>
      </c>
      <c r="AD154" s="125">
        <f>IF($A154="","",COUNTIF('Names Schedule'!$37:$37,$B154))</f>
        <v>0</v>
      </c>
      <c r="AE154" s="125">
        <f>IF($A154="","",COUNTIF('Names Schedule'!$38:$38,$B154))</f>
        <v>0</v>
      </c>
      <c r="AF154" s="125">
        <f>IF($A154="","",COUNTIF('Names Schedule'!$40:$40,$B154))</f>
        <v>0</v>
      </c>
      <c r="AG154" s="125">
        <f>IF($A154="","",COUNTIF('Names Schedule'!$41:$41,$B154))</f>
        <v>0</v>
      </c>
      <c r="AH154" s="124">
        <f>IF($A154="","",COUNTIF('Names Schedule'!$46:$46,$B154))</f>
        <v>0</v>
      </c>
      <c r="AI154" s="125">
        <f>IF($A154="","",COUNTIF('Names Schedule'!$47:$47,$B154))</f>
        <v>0</v>
      </c>
      <c r="AJ154" s="125">
        <f>IF($A154="","",COUNTIF('Names Schedule'!$49:$49,$B154))</f>
        <v>0</v>
      </c>
      <c r="AK154" s="125">
        <f>IF($A154="","",COUNTIF('Names Schedule'!$50:$50,$B154))</f>
        <v>0</v>
      </c>
      <c r="AL154" s="125">
        <f>IF($A154="","",COUNTIF('Names Schedule'!$51:$51,$B154))</f>
        <v>0</v>
      </c>
      <c r="AM154" s="125">
        <f>IF($A154="","",COUNTIF('Names Schedule'!$53:$53,$B154))</f>
        <v>1</v>
      </c>
      <c r="AN154" s="125">
        <f>IF($A154="","",COUNTIF('Names Schedule'!$54:$54,$B154))</f>
        <v>0</v>
      </c>
      <c r="AO154" s="124">
        <f>IF($A154="","",COUNTIF('Names Schedule'!$59:$59,$B154))</f>
        <v>0</v>
      </c>
      <c r="AP154" s="125">
        <f>IF($A154="","",COUNTIF('Names Schedule'!$60:$60,$B154))</f>
        <v>0</v>
      </c>
      <c r="AQ154" s="125">
        <f>IF($A154="","",COUNTIF('Names Schedule'!$62:$62,$B154))</f>
        <v>0</v>
      </c>
      <c r="AR154" s="125">
        <f>IF($A154="","",COUNTIF('Names Schedule'!$63:$63,$B154))</f>
        <v>0</v>
      </c>
      <c r="AS154" s="125">
        <f>IF($A154="","",COUNTIF('Names Schedule'!$64:$64,$B154))</f>
        <v>0</v>
      </c>
      <c r="AT154" s="125">
        <f>IF($A154="","",COUNTIF('Names Schedule'!$66:$66,$B154))</f>
        <v>0</v>
      </c>
      <c r="AU154" s="125">
        <f>IF($A154="","",COUNTIF('Names Schedule'!$67:$67,$B154))</f>
        <v>0</v>
      </c>
      <c r="AV154" s="124">
        <f>IF($A154="","",COUNTIF('Names Schedule'!$72:$72,$B154))</f>
        <v>0</v>
      </c>
      <c r="AW154" s="125">
        <f>IF($A154="","",COUNTIF('Names Schedule'!$73:$73,$B154))</f>
        <v>0</v>
      </c>
      <c r="AX154" s="125">
        <f>IF($A154="","",COUNTIF('Names Schedule'!$75:$75,$B154))</f>
        <v>0</v>
      </c>
      <c r="AY154" s="125">
        <f>IF($A154="","",COUNTIF('Names Schedule'!$76:$76,$B154))</f>
        <v>0</v>
      </c>
      <c r="AZ154" s="125">
        <f>IF($A154="","",COUNTIF('Names Schedule'!$77:$77,$B154))</f>
        <v>0</v>
      </c>
      <c r="BA154" s="125">
        <f>IF($A154="","",COUNTIF('Names Schedule'!$79:$79,$B154))</f>
        <v>0</v>
      </c>
      <c r="BB154" s="125">
        <f>IF($A154="","",COUNTIF('Names Schedule'!$80:$80,$B154))</f>
        <v>0</v>
      </c>
      <c r="BC154" s="115">
        <f t="shared" si="22"/>
        <v>27</v>
      </c>
      <c r="BD154" s="115">
        <f t="shared" si="23"/>
        <v>6</v>
      </c>
      <c r="BE154" s="119" t="str">
        <f t="shared" si="20"/>
        <v>Session 6 - 4:45pm - 6.15pm</v>
      </c>
      <c r="BF154" s="126">
        <f>IF($A154="","",COUNTIF('Names Schedule'!C$7:C$117,$B154))</f>
        <v>0</v>
      </c>
      <c r="BG154" s="126">
        <f>IF($A154="","",COUNTIF('Names Schedule'!D$7:D$117,$B154))</f>
        <v>0</v>
      </c>
      <c r="BH154" s="126">
        <f>IF($A154="","",COUNTIF('Names Schedule'!E$7:E$117,$B154))</f>
        <v>0</v>
      </c>
      <c r="BI154" s="126">
        <f>IF($A154="","",COUNTIF('Names Schedule'!F$7:F$117,$B154))</f>
        <v>1</v>
      </c>
      <c r="BJ154" s="126">
        <f>IF($A154="","",COUNTIF('Names Schedule'!G$7:G$117,$B154))</f>
        <v>0</v>
      </c>
      <c r="BK154" s="126">
        <f>IF($A154="","",COUNTIF('Names Schedule'!H$7:H$117,$B154))</f>
        <v>0</v>
      </c>
      <c r="BL154" s="133">
        <f t="shared" si="21"/>
        <v>4</v>
      </c>
    </row>
    <row r="155" spans="1:64" ht="12" customHeight="1">
      <c r="A155" s="115" t="str">
        <f>Matches!A154</f>
        <v/>
      </c>
      <c r="B155" s="115" t="str">
        <f>IF(A155="","",CONCATENATE(VLOOKUP(Matches!B154,'Group Check'!$B:$D,2,FALSE)," v ",VLOOKUP(Matches!D154,'Group Check'!$B:$D,2,FALSE)," in Group ",VLOOKUP(Matches!B154,'Group Check'!$B:$E,4,FALSE)))</f>
        <v/>
      </c>
      <c r="C155" s="115" t="str">
        <f t="shared" si="16"/>
        <v/>
      </c>
      <c r="D155" s="118" t="str">
        <f t="shared" si="17"/>
        <v/>
      </c>
      <c r="E155" s="119" t="str">
        <f t="shared" si="18"/>
        <v/>
      </c>
      <c r="F155" s="116" t="str">
        <f t="shared" si="19"/>
        <v/>
      </c>
      <c r="G155" s="126" t="str">
        <f>IF($A155="","",SUM(COUNTIF('Names Schedule'!$C$7:$H$7,$B155),COUNTIF('Names Schedule'!$C$8:$H$8,$B155),COUNTIF('Names Schedule'!$C$10:$H$10,$B155),COUNTIF('Names Schedule'!$C$11:$H$11,$B155),COUNTIF('Names Schedule'!$C$12:$H$12,$B155),COUNTIF('Names Schedule'!$C$14:$H$14,$B155),COUNTIF('Names Schedule'!$C$15:$H$15,$B155)))</f>
        <v/>
      </c>
      <c r="H155" s="126" t="str">
        <f>IF($A155="","",SUM(COUNTIF('Names Schedule'!$C$20:$H$20,$B155),COUNTIF('Names Schedule'!$C$21:$H$21,$B155),COUNTIF('Names Schedule'!$C$23:$H$23,$B155),COUNTIF('Names Schedule'!$C$24:$H$24,$B155),COUNTIF('Names Schedule'!$C$25:$H$25,$B155),COUNTIF('Names Schedule'!$C$27:$H$27,$B155),COUNTIF('Names Schedule'!$C$28:$H$28,$B155)))</f>
        <v/>
      </c>
      <c r="I155" s="126" t="str">
        <f>IF($A155="","",SUM(COUNTIF('Names Schedule'!$C$33:$H$33,$B155),COUNTIF('Names Schedule'!$C$34:$H$34,$B155),COUNTIF('Names Schedule'!$C$36:$H$36,$B155),COUNTIF('Names Schedule'!$C$37:$H$37,$B155),COUNTIF('Names Schedule'!$C$38:$H$38,$B155),COUNTIF('Names Schedule'!$C$40:$H$40,$B155),COUNTIF('Names Schedule'!$C$41:$H$41,$B155)))</f>
        <v/>
      </c>
      <c r="J155" s="126" t="str">
        <f>IF($A155="","",SUM(COUNTIF('Names Schedule'!$C$46:$H$46,$B155),COUNTIF('Names Schedule'!$C$47:$H$47,$B155),COUNTIF('Names Schedule'!$C$49:$H$49,$B155),COUNTIF('Names Schedule'!$C$50:$H$50,$B155),COUNTIF('Names Schedule'!$C$51:$H$51,$B155),COUNTIF('Names Schedule'!$C$53:$H$53,$B155),COUNTIF('Names Schedule'!$C$54:$H$54,$B155)))</f>
        <v/>
      </c>
      <c r="K155" s="126" t="str">
        <f>IF($A155="","",SUM(COUNTIF('Names Schedule'!$C$59:$H$59,$B155),COUNTIF('Names Schedule'!$C$60:$H$60,$B155),COUNTIF('Names Schedule'!$C$62:$H$62,$B155),COUNTIF('Names Schedule'!$C$63:$H$63,$B155),COUNTIF('Names Schedule'!$C$64:$H$64,$B155),COUNTIF('Names Schedule'!$C$66:$H$66,$B155),COUNTIF('Names Schedule'!$C$67:$H$67,$B155)))</f>
        <v/>
      </c>
      <c r="L155" s="126" t="str">
        <f>IF($A155="","",SUM(COUNTIF('Names Schedule'!$C$72:$H$72,$B155),COUNTIF('Names Schedule'!$C$73:$H$73,$B155),COUNTIF('Names Schedule'!$C$75:$H$75,$B155),COUNTIF('Names Schedule'!$C$76:$H$76,$B155),COUNTIF('Names Schedule'!$C$77:$H$77,$B155),COUNTIF('Names Schedule'!$C$79:$H$79,$B155),COUNTIF('Names Schedule'!$C$80:$H$80,$B155)))</f>
        <v/>
      </c>
      <c r="M155" s="124" t="str">
        <f>IF($A155="","",COUNTIF('Names Schedule'!$7:$7,$B155))</f>
        <v/>
      </c>
      <c r="N155" s="125" t="str">
        <f>IF($A155="","",COUNTIF('Names Schedule'!$8:$8,$B155))</f>
        <v/>
      </c>
      <c r="O155" s="125" t="str">
        <f>IF($A155="","",COUNTIF('Names Schedule'!$10:$10,$B155))</f>
        <v/>
      </c>
      <c r="P155" s="125" t="str">
        <f>IF($A155="","",COUNTIF('Names Schedule'!$11:$11,$B155))</f>
        <v/>
      </c>
      <c r="Q155" s="125" t="str">
        <f>IF($A155="","",COUNTIF('Names Schedule'!$12:$12,$B155))</f>
        <v/>
      </c>
      <c r="R155" s="125" t="str">
        <f>IF($A155="","",COUNTIF('Names Schedule'!$14:$14,$B155))</f>
        <v/>
      </c>
      <c r="S155" s="125" t="str">
        <f>IF($A155="","",COUNTIF('Names Schedule'!$15:$15,$B155))</f>
        <v/>
      </c>
      <c r="T155" s="124" t="str">
        <f>IF($A155="","",COUNTIF('Names Schedule'!$20:$20,$B155))</f>
        <v/>
      </c>
      <c r="U155" s="125" t="str">
        <f>IF($A155="","",COUNTIF('Names Schedule'!$21:$21,$B155))</f>
        <v/>
      </c>
      <c r="V155" s="125" t="str">
        <f>IF($A155="","",COUNTIF('Names Schedule'!$23:$23,$B155))</f>
        <v/>
      </c>
      <c r="W155" s="125" t="str">
        <f>IF($A155="","",COUNTIF('Names Schedule'!$24:$24,$B155))</f>
        <v/>
      </c>
      <c r="X155" s="125" t="str">
        <f>IF($A155="","",COUNTIF('Names Schedule'!$25:$25,$B155))</f>
        <v/>
      </c>
      <c r="Y155" s="125" t="str">
        <f>IF($A155="","",COUNTIF('Names Schedule'!$27:$27,$B155))</f>
        <v/>
      </c>
      <c r="Z155" s="125" t="str">
        <f>IF($A155="","",COUNTIF('Names Schedule'!$28:$28,$B155))</f>
        <v/>
      </c>
      <c r="AA155" s="124" t="str">
        <f>IF($A155="","",COUNTIF('Names Schedule'!$33:$33,$B155))</f>
        <v/>
      </c>
      <c r="AB155" s="125" t="str">
        <f>IF($A155="","",COUNTIF('Names Schedule'!$34:$34,$B155))</f>
        <v/>
      </c>
      <c r="AC155" s="125" t="str">
        <f>IF($A155="","",COUNTIF('Names Schedule'!$36:$36,$B155))</f>
        <v/>
      </c>
      <c r="AD155" s="125" t="str">
        <f>IF($A155="","",COUNTIF('Names Schedule'!$37:$37,$B155))</f>
        <v/>
      </c>
      <c r="AE155" s="125" t="str">
        <f>IF($A155="","",COUNTIF('Names Schedule'!$38:$38,$B155))</f>
        <v/>
      </c>
      <c r="AF155" s="125" t="str">
        <f>IF($A155="","",COUNTIF('Names Schedule'!$40:$40,$B155))</f>
        <v/>
      </c>
      <c r="AG155" s="125" t="str">
        <f>IF($A155="","",COUNTIF('Names Schedule'!$41:$41,$B155))</f>
        <v/>
      </c>
      <c r="AH155" s="124" t="str">
        <f>IF($A155="","",COUNTIF('Names Schedule'!$46:$46,$B155))</f>
        <v/>
      </c>
      <c r="AI155" s="125" t="str">
        <f>IF($A155="","",COUNTIF('Names Schedule'!$47:$47,$B155))</f>
        <v/>
      </c>
      <c r="AJ155" s="125" t="str">
        <f>IF($A155="","",COUNTIF('Names Schedule'!$49:$49,$B155))</f>
        <v/>
      </c>
      <c r="AK155" s="125" t="str">
        <f>IF($A155="","",COUNTIF('Names Schedule'!$50:$50,$B155))</f>
        <v/>
      </c>
      <c r="AL155" s="125" t="str">
        <f>IF($A155="","",COUNTIF('Names Schedule'!$51:$51,$B155))</f>
        <v/>
      </c>
      <c r="AM155" s="125" t="str">
        <f>IF($A155="","",COUNTIF('Names Schedule'!$53:$53,$B155))</f>
        <v/>
      </c>
      <c r="AN155" s="125" t="str">
        <f>IF($A155="","",COUNTIF('Names Schedule'!$54:$54,$B155))</f>
        <v/>
      </c>
      <c r="AO155" s="124" t="str">
        <f>IF($A155="","",COUNTIF('Names Schedule'!$59:$59,$B155))</f>
        <v/>
      </c>
      <c r="AP155" s="125" t="str">
        <f>IF($A155="","",COUNTIF('Names Schedule'!$60:$60,$B155))</f>
        <v/>
      </c>
      <c r="AQ155" s="125" t="str">
        <f>IF($A155="","",COUNTIF('Names Schedule'!$62:$62,$B155))</f>
        <v/>
      </c>
      <c r="AR155" s="125" t="str">
        <f>IF($A155="","",COUNTIF('Names Schedule'!$63:$63,$B155))</f>
        <v/>
      </c>
      <c r="AS155" s="125" t="str">
        <f>IF($A155="","",COUNTIF('Names Schedule'!$64:$64,$B155))</f>
        <v/>
      </c>
      <c r="AT155" s="125" t="str">
        <f>IF($A155="","",COUNTIF('Names Schedule'!$66:$66,$B155))</f>
        <v/>
      </c>
      <c r="AU155" s="125" t="str">
        <f>IF($A155="","",COUNTIF('Names Schedule'!$67:$67,$B155))</f>
        <v/>
      </c>
      <c r="AV155" s="124" t="str">
        <f>IF($A155="","",COUNTIF('Names Schedule'!$72:$72,$B155))</f>
        <v/>
      </c>
      <c r="AW155" s="125" t="str">
        <f>IF($A155="","",COUNTIF('Names Schedule'!$73:$73,$B155))</f>
        <v/>
      </c>
      <c r="AX155" s="125" t="str">
        <f>IF($A155="","",COUNTIF('Names Schedule'!$75:$75,$B155))</f>
        <v/>
      </c>
      <c r="AY155" s="125" t="str">
        <f>IF($A155="","",COUNTIF('Names Schedule'!$76:$76,$B155))</f>
        <v/>
      </c>
      <c r="AZ155" s="125" t="str">
        <f>IF($A155="","",COUNTIF('Names Schedule'!$77:$77,$B155))</f>
        <v/>
      </c>
      <c r="BA155" s="125" t="str">
        <f>IF($A155="","",COUNTIF('Names Schedule'!$79:$79,$B155))</f>
        <v/>
      </c>
      <c r="BB155" s="125" t="str">
        <f>IF($A155="","",COUNTIF('Names Schedule'!$80:$80,$B155))</f>
        <v/>
      </c>
      <c r="BC155" s="115" t="str">
        <f t="shared" si="22"/>
        <v/>
      </c>
      <c r="BD155" s="115" t="str">
        <f t="shared" si="23"/>
        <v/>
      </c>
      <c r="BE155" s="119" t="str">
        <f t="shared" si="20"/>
        <v/>
      </c>
      <c r="BF155" s="126" t="str">
        <f>IF($A155="","",COUNTIF('Names Schedule'!C$7:C$117,$B155))</f>
        <v/>
      </c>
      <c r="BG155" s="126" t="str">
        <f>IF($A155="","",COUNTIF('Names Schedule'!D$7:D$117,$B155))</f>
        <v/>
      </c>
      <c r="BH155" s="126" t="str">
        <f>IF($A155="","",COUNTIF('Names Schedule'!E$7:E$117,$B155))</f>
        <v/>
      </c>
      <c r="BI155" s="126" t="str">
        <f>IF($A155="","",COUNTIF('Names Schedule'!F$7:F$117,$B155))</f>
        <v/>
      </c>
      <c r="BJ155" s="126" t="str">
        <f>IF($A155="","",COUNTIF('Names Schedule'!G$7:G$117,$B155))</f>
        <v/>
      </c>
      <c r="BK155" s="126" t="str">
        <f>IF($A155="","",COUNTIF('Names Schedule'!H$7:H$117,$B155))</f>
        <v/>
      </c>
      <c r="BL155" s="133" t="str">
        <f t="shared" si="21"/>
        <v/>
      </c>
    </row>
    <row r="156" spans="1:64" ht="12" customHeight="1">
      <c r="A156" s="115">
        <f>Matches!A155</f>
        <v>0</v>
      </c>
      <c r="B156" s="115" t="e">
        <f>IF(A156="","",CONCATENATE(VLOOKUP(Matches!B155,'Group Check'!$B:$D,2,FALSE)," v ",VLOOKUP(Matches!D155,'Group Check'!$B:$D,2,FALSE)," in Group ",VLOOKUP(Matches!B155,'Group Check'!$B:$E,4,FALSE)))</f>
        <v>#N/A</v>
      </c>
      <c r="C156" s="115" t="str">
        <f t="shared" si="16"/>
        <v/>
      </c>
      <c r="D156" s="118" t="str">
        <f t="shared" si="17"/>
        <v/>
      </c>
      <c r="E156" s="119" t="str">
        <f t="shared" si="18"/>
        <v/>
      </c>
      <c r="F156" s="116" t="str">
        <f t="shared" si="19"/>
        <v/>
      </c>
      <c r="G156" s="126">
        <f>IF($A156="","",SUM(COUNTIF('Names Schedule'!$C$7:$H$7,$B156),COUNTIF('Names Schedule'!$C$8:$H$8,$B156),COUNTIF('Names Schedule'!$C$10:$H$10,$B156),COUNTIF('Names Schedule'!$C$11:$H$11,$B156),COUNTIF('Names Schedule'!$C$12:$H$12,$B156),COUNTIF('Names Schedule'!$C$14:$H$14,$B156),COUNTIF('Names Schedule'!$C$15:$H$15,$B156)))</f>
        <v>0</v>
      </c>
      <c r="H156" s="126">
        <f>IF($A156="","",SUM(COUNTIF('Names Schedule'!$C$20:$H$20,$B156),COUNTIF('Names Schedule'!$C$21:$H$21,$B156),COUNTIF('Names Schedule'!$C$23:$H$23,$B156),COUNTIF('Names Schedule'!$C$24:$H$24,$B156),COUNTIF('Names Schedule'!$C$25:$H$25,$B156),COUNTIF('Names Schedule'!$C$27:$H$27,$B156),COUNTIF('Names Schedule'!$C$28:$H$28,$B156)))</f>
        <v>0</v>
      </c>
      <c r="I156" s="126">
        <f>IF($A156="","",SUM(COUNTIF('Names Schedule'!$C$33:$H$33,$B156),COUNTIF('Names Schedule'!$C$34:$H$34,$B156),COUNTIF('Names Schedule'!$C$36:$H$36,$B156),COUNTIF('Names Schedule'!$C$37:$H$37,$B156),COUNTIF('Names Schedule'!$C$38:$H$38,$B156),COUNTIF('Names Schedule'!$C$40:$H$40,$B156),COUNTIF('Names Schedule'!$C$41:$H$41,$B156)))</f>
        <v>0</v>
      </c>
      <c r="J156" s="126">
        <f>IF($A156="","",SUM(COUNTIF('Names Schedule'!$C$46:$H$46,$B156),COUNTIF('Names Schedule'!$C$47:$H$47,$B156),COUNTIF('Names Schedule'!$C$49:$H$49,$B156),COUNTIF('Names Schedule'!$C$50:$H$50,$B156),COUNTIF('Names Schedule'!$C$51:$H$51,$B156),COUNTIF('Names Schedule'!$C$53:$H$53,$B156),COUNTIF('Names Schedule'!$C$54:$H$54,$B156)))</f>
        <v>0</v>
      </c>
      <c r="K156" s="126">
        <f>IF($A156="","",SUM(COUNTIF('Names Schedule'!$C$59:$H$59,$B156),COUNTIF('Names Schedule'!$C$60:$H$60,$B156),COUNTIF('Names Schedule'!$C$62:$H$62,$B156),COUNTIF('Names Schedule'!$C$63:$H$63,$B156),COUNTIF('Names Schedule'!$C$64:$H$64,$B156),COUNTIF('Names Schedule'!$C$66:$H$66,$B156),COUNTIF('Names Schedule'!$C$67:$H$67,$B156)))</f>
        <v>0</v>
      </c>
      <c r="L156" s="126">
        <f>IF($A156="","",SUM(COUNTIF('Names Schedule'!$C$72:$H$72,$B156),COUNTIF('Names Schedule'!$C$73:$H$73,$B156),COUNTIF('Names Schedule'!$C$75:$H$75,$B156),COUNTIF('Names Schedule'!$C$76:$H$76,$B156),COUNTIF('Names Schedule'!$C$77:$H$77,$B156),COUNTIF('Names Schedule'!$C$79:$H$79,$B156),COUNTIF('Names Schedule'!$C$80:$H$80,$B156)))</f>
        <v>0</v>
      </c>
      <c r="M156" s="124">
        <f>IF($A156="","",COUNTIF('Names Schedule'!$7:$7,$B156))</f>
        <v>0</v>
      </c>
      <c r="N156" s="125">
        <f>IF($A156="","",COUNTIF('Names Schedule'!$8:$8,$B156))</f>
        <v>0</v>
      </c>
      <c r="O156" s="125">
        <f>IF($A156="","",COUNTIF('Names Schedule'!$10:$10,$B156))</f>
        <v>0</v>
      </c>
      <c r="P156" s="125">
        <f>IF($A156="","",COUNTIF('Names Schedule'!$11:$11,$B156))</f>
        <v>0</v>
      </c>
      <c r="Q156" s="125">
        <f>IF($A156="","",COUNTIF('Names Schedule'!$12:$12,$B156))</f>
        <v>0</v>
      </c>
      <c r="R156" s="125">
        <f>IF($A156="","",COUNTIF('Names Schedule'!$14:$14,$B156))</f>
        <v>0</v>
      </c>
      <c r="S156" s="125">
        <f>IF($A156="","",COUNTIF('Names Schedule'!$15:$15,$B156))</f>
        <v>0</v>
      </c>
      <c r="T156" s="124">
        <f>IF($A156="","",COUNTIF('Names Schedule'!$20:$20,$B156))</f>
        <v>0</v>
      </c>
      <c r="U156" s="125">
        <f>IF($A156="","",COUNTIF('Names Schedule'!$21:$21,$B156))</f>
        <v>0</v>
      </c>
      <c r="V156" s="125">
        <f>IF($A156="","",COUNTIF('Names Schedule'!$23:$23,$B156))</f>
        <v>0</v>
      </c>
      <c r="W156" s="125">
        <f>IF($A156="","",COUNTIF('Names Schedule'!$24:$24,$B156))</f>
        <v>0</v>
      </c>
      <c r="X156" s="125">
        <f>IF($A156="","",COUNTIF('Names Schedule'!$25:$25,$B156))</f>
        <v>0</v>
      </c>
      <c r="Y156" s="125">
        <f>IF($A156="","",COUNTIF('Names Schedule'!$27:$27,$B156))</f>
        <v>0</v>
      </c>
      <c r="Z156" s="125">
        <f>IF($A156="","",COUNTIF('Names Schedule'!$28:$28,$B156))</f>
        <v>0</v>
      </c>
      <c r="AA156" s="124">
        <f>IF($A156="","",COUNTIF('Names Schedule'!$33:$33,$B156))</f>
        <v>0</v>
      </c>
      <c r="AB156" s="125">
        <f>IF($A156="","",COUNTIF('Names Schedule'!$34:$34,$B156))</f>
        <v>0</v>
      </c>
      <c r="AC156" s="125">
        <f>IF($A156="","",COUNTIF('Names Schedule'!$36:$36,$B156))</f>
        <v>0</v>
      </c>
      <c r="AD156" s="125">
        <f>IF($A156="","",COUNTIF('Names Schedule'!$37:$37,$B156))</f>
        <v>0</v>
      </c>
      <c r="AE156" s="125">
        <f>IF($A156="","",COUNTIF('Names Schedule'!$38:$38,$B156))</f>
        <v>0</v>
      </c>
      <c r="AF156" s="125">
        <f>IF($A156="","",COUNTIF('Names Schedule'!$40:$40,$B156))</f>
        <v>0</v>
      </c>
      <c r="AG156" s="125">
        <f>IF($A156="","",COUNTIF('Names Schedule'!$41:$41,$B156))</f>
        <v>0</v>
      </c>
      <c r="AH156" s="124">
        <f>IF($A156="","",COUNTIF('Names Schedule'!$46:$46,$B156))</f>
        <v>0</v>
      </c>
      <c r="AI156" s="125">
        <f>IF($A156="","",COUNTIF('Names Schedule'!$47:$47,$B156))</f>
        <v>0</v>
      </c>
      <c r="AJ156" s="125">
        <f>IF($A156="","",COUNTIF('Names Schedule'!$49:$49,$B156))</f>
        <v>0</v>
      </c>
      <c r="AK156" s="125">
        <f>IF($A156="","",COUNTIF('Names Schedule'!$50:$50,$B156))</f>
        <v>0</v>
      </c>
      <c r="AL156" s="125">
        <f>IF($A156="","",COUNTIF('Names Schedule'!$51:$51,$B156))</f>
        <v>0</v>
      </c>
      <c r="AM156" s="125">
        <f>IF($A156="","",COUNTIF('Names Schedule'!$53:$53,$B156))</f>
        <v>0</v>
      </c>
      <c r="AN156" s="125">
        <f>IF($A156="","",COUNTIF('Names Schedule'!$54:$54,$B156))</f>
        <v>0</v>
      </c>
      <c r="AO156" s="124">
        <f>IF($A156="","",COUNTIF('Names Schedule'!$59:$59,$B156))</f>
        <v>0</v>
      </c>
      <c r="AP156" s="125">
        <f>IF($A156="","",COUNTIF('Names Schedule'!$60:$60,$B156))</f>
        <v>0</v>
      </c>
      <c r="AQ156" s="125">
        <f>IF($A156="","",COUNTIF('Names Schedule'!$62:$62,$B156))</f>
        <v>0</v>
      </c>
      <c r="AR156" s="125">
        <f>IF($A156="","",COUNTIF('Names Schedule'!$63:$63,$B156))</f>
        <v>0</v>
      </c>
      <c r="AS156" s="125">
        <f>IF($A156="","",COUNTIF('Names Schedule'!$64:$64,$B156))</f>
        <v>0</v>
      </c>
      <c r="AT156" s="125">
        <f>IF($A156="","",COUNTIF('Names Schedule'!$66:$66,$B156))</f>
        <v>0</v>
      </c>
      <c r="AU156" s="125">
        <f>IF($A156="","",COUNTIF('Names Schedule'!$67:$67,$B156))</f>
        <v>0</v>
      </c>
      <c r="AV156" s="124">
        <f>IF($A156="","",COUNTIF('Names Schedule'!$72:$72,$B156))</f>
        <v>0</v>
      </c>
      <c r="AW156" s="125">
        <f>IF($A156="","",COUNTIF('Names Schedule'!$73:$73,$B156))</f>
        <v>0</v>
      </c>
      <c r="AX156" s="125">
        <f>IF($A156="","",COUNTIF('Names Schedule'!$75:$75,$B156))</f>
        <v>0</v>
      </c>
      <c r="AY156" s="125">
        <f>IF($A156="","",COUNTIF('Names Schedule'!$76:$76,$B156))</f>
        <v>0</v>
      </c>
      <c r="AZ156" s="125">
        <f>IF($A156="","",COUNTIF('Names Schedule'!$77:$77,$B156))</f>
        <v>0</v>
      </c>
      <c r="BA156" s="125">
        <f>IF($A156="","",COUNTIF('Names Schedule'!$79:$79,$B156))</f>
        <v>0</v>
      </c>
      <c r="BB156" s="125">
        <f>IF($A156="","",COUNTIF('Names Schedule'!$80:$80,$B156))</f>
        <v>0</v>
      </c>
      <c r="BC156" s="115" t="str">
        <f t="shared" si="22"/>
        <v/>
      </c>
      <c r="BD156" s="115" t="str">
        <f t="shared" si="23"/>
        <v/>
      </c>
      <c r="BE156" s="119" t="str">
        <f t="shared" si="20"/>
        <v/>
      </c>
      <c r="BF156" s="126">
        <f>IF($A156="","",COUNTIF('Names Schedule'!C$7:C$117,$B156))</f>
        <v>0</v>
      </c>
      <c r="BG156" s="126">
        <f>IF($A156="","",COUNTIF('Names Schedule'!D$7:D$117,$B156))</f>
        <v>0</v>
      </c>
      <c r="BH156" s="126">
        <f>IF($A156="","",COUNTIF('Names Schedule'!E$7:E$117,$B156))</f>
        <v>0</v>
      </c>
      <c r="BI156" s="126">
        <f>IF($A156="","",COUNTIF('Names Schedule'!F$7:F$117,$B156))</f>
        <v>0</v>
      </c>
      <c r="BJ156" s="126">
        <f>IF($A156="","",COUNTIF('Names Schedule'!G$7:G$117,$B156))</f>
        <v>0</v>
      </c>
      <c r="BK156" s="126">
        <f>IF($A156="","",COUNTIF('Names Schedule'!H$7:H$117,$B156))</f>
        <v>0</v>
      </c>
      <c r="BL156" s="133" t="e">
        <f t="shared" si="21"/>
        <v>#N/A</v>
      </c>
    </row>
    <row r="157" spans="1:64" ht="12" customHeight="1">
      <c r="A157" s="115">
        <f>Matches!A156</f>
        <v>0</v>
      </c>
      <c r="B157" s="115" t="e">
        <f>IF(A157="","",CONCATENATE(VLOOKUP(Matches!B156,'Group Check'!$B:$D,2,FALSE)," v ",VLOOKUP(Matches!D156,'Group Check'!$B:$D,2,FALSE)," in Group ",VLOOKUP(Matches!B156,'Group Check'!$B:$E,4,FALSE)))</f>
        <v>#N/A</v>
      </c>
      <c r="C157" s="115" t="str">
        <f t="shared" si="16"/>
        <v/>
      </c>
      <c r="D157" s="118" t="str">
        <f t="shared" si="17"/>
        <v/>
      </c>
      <c r="E157" s="119" t="str">
        <f t="shared" si="18"/>
        <v/>
      </c>
      <c r="F157" s="116" t="str">
        <f t="shared" si="19"/>
        <v/>
      </c>
      <c r="G157" s="126">
        <f>IF($A157="","",SUM(COUNTIF('Names Schedule'!$C$7:$H$7,$B157),COUNTIF('Names Schedule'!$C$8:$H$8,$B157),COUNTIF('Names Schedule'!$C$10:$H$10,$B157),COUNTIF('Names Schedule'!$C$11:$H$11,$B157),COUNTIF('Names Schedule'!$C$12:$H$12,$B157),COUNTIF('Names Schedule'!$C$14:$H$14,$B157),COUNTIF('Names Schedule'!$C$15:$H$15,$B157)))</f>
        <v>0</v>
      </c>
      <c r="H157" s="126">
        <f>IF($A157="","",SUM(COUNTIF('Names Schedule'!$C$20:$H$20,$B157),COUNTIF('Names Schedule'!$C$21:$H$21,$B157),COUNTIF('Names Schedule'!$C$23:$H$23,$B157),COUNTIF('Names Schedule'!$C$24:$H$24,$B157),COUNTIF('Names Schedule'!$C$25:$H$25,$B157),COUNTIF('Names Schedule'!$C$27:$H$27,$B157),COUNTIF('Names Schedule'!$C$28:$H$28,$B157)))</f>
        <v>0</v>
      </c>
      <c r="I157" s="126">
        <f>IF($A157="","",SUM(COUNTIF('Names Schedule'!$C$33:$H$33,$B157),COUNTIF('Names Schedule'!$C$34:$H$34,$B157),COUNTIF('Names Schedule'!$C$36:$H$36,$B157),COUNTIF('Names Schedule'!$C$37:$H$37,$B157),COUNTIF('Names Schedule'!$C$38:$H$38,$B157),COUNTIF('Names Schedule'!$C$40:$H$40,$B157),COUNTIF('Names Schedule'!$C$41:$H$41,$B157)))</f>
        <v>0</v>
      </c>
      <c r="J157" s="126">
        <f>IF($A157="","",SUM(COUNTIF('Names Schedule'!$C$46:$H$46,$B157),COUNTIF('Names Schedule'!$C$47:$H$47,$B157),COUNTIF('Names Schedule'!$C$49:$H$49,$B157),COUNTIF('Names Schedule'!$C$50:$H$50,$B157),COUNTIF('Names Schedule'!$C$51:$H$51,$B157),COUNTIF('Names Schedule'!$C$53:$H$53,$B157),COUNTIF('Names Schedule'!$C$54:$H$54,$B157)))</f>
        <v>0</v>
      </c>
      <c r="K157" s="126">
        <f>IF($A157="","",SUM(COUNTIF('Names Schedule'!$C$59:$H$59,$B157),COUNTIF('Names Schedule'!$C$60:$H$60,$B157),COUNTIF('Names Schedule'!$C$62:$H$62,$B157),COUNTIF('Names Schedule'!$C$63:$H$63,$B157),COUNTIF('Names Schedule'!$C$64:$H$64,$B157),COUNTIF('Names Schedule'!$C$66:$H$66,$B157),COUNTIF('Names Schedule'!$C$67:$H$67,$B157)))</f>
        <v>0</v>
      </c>
      <c r="L157" s="126">
        <f>IF($A157="","",SUM(COUNTIF('Names Schedule'!$C$72:$H$72,$B157),COUNTIF('Names Schedule'!$C$73:$H$73,$B157),COUNTIF('Names Schedule'!$C$75:$H$75,$B157),COUNTIF('Names Schedule'!$C$76:$H$76,$B157),COUNTIF('Names Schedule'!$C$77:$H$77,$B157),COUNTIF('Names Schedule'!$C$79:$H$79,$B157),COUNTIF('Names Schedule'!$C$80:$H$80,$B157)))</f>
        <v>0</v>
      </c>
      <c r="M157" s="124">
        <f>IF($A157="","",COUNTIF('Names Schedule'!$7:$7,$B157))</f>
        <v>0</v>
      </c>
      <c r="N157" s="125">
        <f>IF($A157="","",COUNTIF('Names Schedule'!$8:$8,$B157))</f>
        <v>0</v>
      </c>
      <c r="O157" s="125">
        <f>IF($A157="","",COUNTIF('Names Schedule'!$10:$10,$B157))</f>
        <v>0</v>
      </c>
      <c r="P157" s="125">
        <f>IF($A157="","",COUNTIF('Names Schedule'!$11:$11,$B157))</f>
        <v>0</v>
      </c>
      <c r="Q157" s="125">
        <f>IF($A157="","",COUNTIF('Names Schedule'!$12:$12,$B157))</f>
        <v>0</v>
      </c>
      <c r="R157" s="125">
        <f>IF($A157="","",COUNTIF('Names Schedule'!$14:$14,$B157))</f>
        <v>0</v>
      </c>
      <c r="S157" s="125">
        <f>IF($A157="","",COUNTIF('Names Schedule'!$15:$15,$B157))</f>
        <v>0</v>
      </c>
      <c r="T157" s="124">
        <f>IF($A157="","",COUNTIF('Names Schedule'!$20:$20,$B157))</f>
        <v>0</v>
      </c>
      <c r="U157" s="125">
        <f>IF($A157="","",COUNTIF('Names Schedule'!$21:$21,$B157))</f>
        <v>0</v>
      </c>
      <c r="V157" s="125">
        <f>IF($A157="","",COUNTIF('Names Schedule'!$23:$23,$B157))</f>
        <v>0</v>
      </c>
      <c r="W157" s="125">
        <f>IF($A157="","",COUNTIF('Names Schedule'!$24:$24,$B157))</f>
        <v>0</v>
      </c>
      <c r="X157" s="125">
        <f>IF($A157="","",COUNTIF('Names Schedule'!$25:$25,$B157))</f>
        <v>0</v>
      </c>
      <c r="Y157" s="125">
        <f>IF($A157="","",COUNTIF('Names Schedule'!$27:$27,$B157))</f>
        <v>0</v>
      </c>
      <c r="Z157" s="125">
        <f>IF($A157="","",COUNTIF('Names Schedule'!$28:$28,$B157))</f>
        <v>0</v>
      </c>
      <c r="AA157" s="124">
        <f>IF($A157="","",COUNTIF('Names Schedule'!$33:$33,$B157))</f>
        <v>0</v>
      </c>
      <c r="AB157" s="125">
        <f>IF($A157="","",COUNTIF('Names Schedule'!$34:$34,$B157))</f>
        <v>0</v>
      </c>
      <c r="AC157" s="125">
        <f>IF($A157="","",COUNTIF('Names Schedule'!$36:$36,$B157))</f>
        <v>0</v>
      </c>
      <c r="AD157" s="125">
        <f>IF($A157="","",COUNTIF('Names Schedule'!$37:$37,$B157))</f>
        <v>0</v>
      </c>
      <c r="AE157" s="125">
        <f>IF($A157="","",COUNTIF('Names Schedule'!$38:$38,$B157))</f>
        <v>0</v>
      </c>
      <c r="AF157" s="125">
        <f>IF($A157="","",COUNTIF('Names Schedule'!$40:$40,$B157))</f>
        <v>0</v>
      </c>
      <c r="AG157" s="125">
        <f>IF($A157="","",COUNTIF('Names Schedule'!$41:$41,$B157))</f>
        <v>0</v>
      </c>
      <c r="AH157" s="124">
        <f>IF($A157="","",COUNTIF('Names Schedule'!$46:$46,$B157))</f>
        <v>0</v>
      </c>
      <c r="AI157" s="125">
        <f>IF($A157="","",COUNTIF('Names Schedule'!$47:$47,$B157))</f>
        <v>0</v>
      </c>
      <c r="AJ157" s="125">
        <f>IF($A157="","",COUNTIF('Names Schedule'!$49:$49,$B157))</f>
        <v>0</v>
      </c>
      <c r="AK157" s="125">
        <f>IF($A157="","",COUNTIF('Names Schedule'!$50:$50,$B157))</f>
        <v>0</v>
      </c>
      <c r="AL157" s="125">
        <f>IF($A157="","",COUNTIF('Names Schedule'!$51:$51,$B157))</f>
        <v>0</v>
      </c>
      <c r="AM157" s="125">
        <f>IF($A157="","",COUNTIF('Names Schedule'!$53:$53,$B157))</f>
        <v>0</v>
      </c>
      <c r="AN157" s="125">
        <f>IF($A157="","",COUNTIF('Names Schedule'!$54:$54,$B157))</f>
        <v>0</v>
      </c>
      <c r="AO157" s="124">
        <f>IF($A157="","",COUNTIF('Names Schedule'!$59:$59,$B157))</f>
        <v>0</v>
      </c>
      <c r="AP157" s="125">
        <f>IF($A157="","",COUNTIF('Names Schedule'!$60:$60,$B157))</f>
        <v>0</v>
      </c>
      <c r="AQ157" s="125">
        <f>IF($A157="","",COUNTIF('Names Schedule'!$62:$62,$B157))</f>
        <v>0</v>
      </c>
      <c r="AR157" s="125">
        <f>IF($A157="","",COUNTIF('Names Schedule'!$63:$63,$B157))</f>
        <v>0</v>
      </c>
      <c r="AS157" s="125">
        <f>IF($A157="","",COUNTIF('Names Schedule'!$64:$64,$B157))</f>
        <v>0</v>
      </c>
      <c r="AT157" s="125">
        <f>IF($A157="","",COUNTIF('Names Schedule'!$66:$66,$B157))</f>
        <v>0</v>
      </c>
      <c r="AU157" s="125">
        <f>IF($A157="","",COUNTIF('Names Schedule'!$67:$67,$B157))</f>
        <v>0</v>
      </c>
      <c r="AV157" s="124">
        <f>IF($A157="","",COUNTIF('Names Schedule'!$72:$72,$B157))</f>
        <v>0</v>
      </c>
      <c r="AW157" s="125">
        <f>IF($A157="","",COUNTIF('Names Schedule'!$73:$73,$B157))</f>
        <v>0</v>
      </c>
      <c r="AX157" s="125">
        <f>IF($A157="","",COUNTIF('Names Schedule'!$75:$75,$B157))</f>
        <v>0</v>
      </c>
      <c r="AY157" s="125">
        <f>IF($A157="","",COUNTIF('Names Schedule'!$76:$76,$B157))</f>
        <v>0</v>
      </c>
      <c r="AZ157" s="125">
        <f>IF($A157="","",COUNTIF('Names Schedule'!$77:$77,$B157))</f>
        <v>0</v>
      </c>
      <c r="BA157" s="125">
        <f>IF($A157="","",COUNTIF('Names Schedule'!$79:$79,$B157))</f>
        <v>0</v>
      </c>
      <c r="BB157" s="125">
        <f>IF($A157="","",COUNTIF('Names Schedule'!$80:$80,$B157))</f>
        <v>0</v>
      </c>
      <c r="BC157" s="115" t="str">
        <f t="shared" si="22"/>
        <v/>
      </c>
      <c r="BD157" s="115" t="str">
        <f t="shared" si="23"/>
        <v/>
      </c>
      <c r="BE157" s="119" t="str">
        <f t="shared" si="20"/>
        <v/>
      </c>
      <c r="BF157" s="126">
        <f>IF($A157="","",COUNTIF('Names Schedule'!C$7:C$117,$B157))</f>
        <v>0</v>
      </c>
      <c r="BG157" s="126">
        <f>IF($A157="","",COUNTIF('Names Schedule'!D$7:D$117,$B157))</f>
        <v>0</v>
      </c>
      <c r="BH157" s="126">
        <f>IF($A157="","",COUNTIF('Names Schedule'!E$7:E$117,$B157))</f>
        <v>0</v>
      </c>
      <c r="BI157" s="126">
        <f>IF($A157="","",COUNTIF('Names Schedule'!F$7:F$117,$B157))</f>
        <v>0</v>
      </c>
      <c r="BJ157" s="126">
        <f>IF($A157="","",COUNTIF('Names Schedule'!G$7:G$117,$B157))</f>
        <v>0</v>
      </c>
      <c r="BK157" s="126">
        <f>IF($A157="","",COUNTIF('Names Schedule'!H$7:H$117,$B157))</f>
        <v>0</v>
      </c>
      <c r="BL157" s="133" t="e">
        <f t="shared" si="21"/>
        <v>#N/A</v>
      </c>
    </row>
    <row r="158" spans="1:64" ht="12" customHeight="1">
      <c r="A158" s="115">
        <f>Matches!A157</f>
        <v>0</v>
      </c>
      <c r="B158" s="115" t="e">
        <f>IF(A158="","",CONCATENATE(VLOOKUP(Matches!B157,'Group Check'!$B:$D,2,FALSE)," v ",VLOOKUP(Matches!D157,'Group Check'!$B:$D,2,FALSE)," in Group ",VLOOKUP(Matches!B157,'Group Check'!$B:$E,4,FALSE)))</f>
        <v>#N/A</v>
      </c>
      <c r="C158" s="115" t="str">
        <f t="shared" si="16"/>
        <v/>
      </c>
      <c r="D158" s="118" t="str">
        <f t="shared" si="17"/>
        <v/>
      </c>
      <c r="E158" s="119" t="str">
        <f t="shared" si="18"/>
        <v/>
      </c>
      <c r="F158" s="116" t="str">
        <f t="shared" si="19"/>
        <v/>
      </c>
      <c r="G158" s="126">
        <f>IF($A158="","",SUM(COUNTIF('Names Schedule'!$C$7:$H$7,$B158),COUNTIF('Names Schedule'!$C$8:$H$8,$B158),COUNTIF('Names Schedule'!$C$10:$H$10,$B158),COUNTIF('Names Schedule'!$C$11:$H$11,$B158),COUNTIF('Names Schedule'!$C$12:$H$12,$B158),COUNTIF('Names Schedule'!$C$14:$H$14,$B158),COUNTIF('Names Schedule'!$C$15:$H$15,$B158)))</f>
        <v>0</v>
      </c>
      <c r="H158" s="126">
        <f>IF($A158="","",SUM(COUNTIF('Names Schedule'!$C$20:$H$20,$B158),COUNTIF('Names Schedule'!$C$21:$H$21,$B158),COUNTIF('Names Schedule'!$C$23:$H$23,$B158),COUNTIF('Names Schedule'!$C$24:$H$24,$B158),COUNTIF('Names Schedule'!$C$25:$H$25,$B158),COUNTIF('Names Schedule'!$C$27:$H$27,$B158),COUNTIF('Names Schedule'!$C$28:$H$28,$B158)))</f>
        <v>0</v>
      </c>
      <c r="I158" s="126">
        <f>IF($A158="","",SUM(COUNTIF('Names Schedule'!$C$33:$H$33,$B158),COUNTIF('Names Schedule'!$C$34:$H$34,$B158),COUNTIF('Names Schedule'!$C$36:$H$36,$B158),COUNTIF('Names Schedule'!$C$37:$H$37,$B158),COUNTIF('Names Schedule'!$C$38:$H$38,$B158),COUNTIF('Names Schedule'!$C$40:$H$40,$B158),COUNTIF('Names Schedule'!$C$41:$H$41,$B158)))</f>
        <v>0</v>
      </c>
      <c r="J158" s="126">
        <f>IF($A158="","",SUM(COUNTIF('Names Schedule'!$C$46:$H$46,$B158),COUNTIF('Names Schedule'!$C$47:$H$47,$B158),COUNTIF('Names Schedule'!$C$49:$H$49,$B158),COUNTIF('Names Schedule'!$C$50:$H$50,$B158),COUNTIF('Names Schedule'!$C$51:$H$51,$B158),COUNTIF('Names Schedule'!$C$53:$H$53,$B158),COUNTIF('Names Schedule'!$C$54:$H$54,$B158)))</f>
        <v>0</v>
      </c>
      <c r="K158" s="126">
        <f>IF($A158="","",SUM(COUNTIF('Names Schedule'!$C$59:$H$59,$B158),COUNTIF('Names Schedule'!$C$60:$H$60,$B158),COUNTIF('Names Schedule'!$C$62:$H$62,$B158),COUNTIF('Names Schedule'!$C$63:$H$63,$B158),COUNTIF('Names Schedule'!$C$64:$H$64,$B158),COUNTIF('Names Schedule'!$C$66:$H$66,$B158),COUNTIF('Names Schedule'!$C$67:$H$67,$B158)))</f>
        <v>0</v>
      </c>
      <c r="L158" s="126">
        <f>IF($A158="","",SUM(COUNTIF('Names Schedule'!$C$72:$H$72,$B158),COUNTIF('Names Schedule'!$C$73:$H$73,$B158),COUNTIF('Names Schedule'!$C$75:$H$75,$B158),COUNTIF('Names Schedule'!$C$76:$H$76,$B158),COUNTIF('Names Schedule'!$C$77:$H$77,$B158),COUNTIF('Names Schedule'!$C$79:$H$79,$B158),COUNTIF('Names Schedule'!$C$80:$H$80,$B158)))</f>
        <v>0</v>
      </c>
      <c r="M158" s="124">
        <f>IF($A158="","",COUNTIF('Names Schedule'!$7:$7,$B158))</f>
        <v>0</v>
      </c>
      <c r="N158" s="125">
        <f>IF($A158="","",COUNTIF('Names Schedule'!$8:$8,$B158))</f>
        <v>0</v>
      </c>
      <c r="O158" s="125">
        <f>IF($A158="","",COUNTIF('Names Schedule'!$10:$10,$B158))</f>
        <v>0</v>
      </c>
      <c r="P158" s="125">
        <f>IF($A158="","",COUNTIF('Names Schedule'!$11:$11,$B158))</f>
        <v>0</v>
      </c>
      <c r="Q158" s="125">
        <f>IF($A158="","",COUNTIF('Names Schedule'!$12:$12,$B158))</f>
        <v>0</v>
      </c>
      <c r="R158" s="125">
        <f>IF($A158="","",COUNTIF('Names Schedule'!$14:$14,$B158))</f>
        <v>0</v>
      </c>
      <c r="S158" s="125">
        <f>IF($A158="","",COUNTIF('Names Schedule'!$15:$15,$B158))</f>
        <v>0</v>
      </c>
      <c r="T158" s="124">
        <f>IF($A158="","",COUNTIF('Names Schedule'!$20:$20,$B158))</f>
        <v>0</v>
      </c>
      <c r="U158" s="125">
        <f>IF($A158="","",COUNTIF('Names Schedule'!$21:$21,$B158))</f>
        <v>0</v>
      </c>
      <c r="V158" s="125">
        <f>IF($A158="","",COUNTIF('Names Schedule'!$23:$23,$B158))</f>
        <v>0</v>
      </c>
      <c r="W158" s="125">
        <f>IF($A158="","",COUNTIF('Names Schedule'!$24:$24,$B158))</f>
        <v>0</v>
      </c>
      <c r="X158" s="125">
        <f>IF($A158="","",COUNTIF('Names Schedule'!$25:$25,$B158))</f>
        <v>0</v>
      </c>
      <c r="Y158" s="125">
        <f>IF($A158="","",COUNTIF('Names Schedule'!$27:$27,$B158))</f>
        <v>0</v>
      </c>
      <c r="Z158" s="125">
        <f>IF($A158="","",COUNTIF('Names Schedule'!$28:$28,$B158))</f>
        <v>0</v>
      </c>
      <c r="AA158" s="124">
        <f>IF($A158="","",COUNTIF('Names Schedule'!$33:$33,$B158))</f>
        <v>0</v>
      </c>
      <c r="AB158" s="125">
        <f>IF($A158="","",COUNTIF('Names Schedule'!$34:$34,$B158))</f>
        <v>0</v>
      </c>
      <c r="AC158" s="125">
        <f>IF($A158="","",COUNTIF('Names Schedule'!$36:$36,$B158))</f>
        <v>0</v>
      </c>
      <c r="AD158" s="125">
        <f>IF($A158="","",COUNTIF('Names Schedule'!$37:$37,$B158))</f>
        <v>0</v>
      </c>
      <c r="AE158" s="125">
        <f>IF($A158="","",COUNTIF('Names Schedule'!$38:$38,$B158))</f>
        <v>0</v>
      </c>
      <c r="AF158" s="125">
        <f>IF($A158="","",COUNTIF('Names Schedule'!$40:$40,$B158))</f>
        <v>0</v>
      </c>
      <c r="AG158" s="125">
        <f>IF($A158="","",COUNTIF('Names Schedule'!$41:$41,$B158))</f>
        <v>0</v>
      </c>
      <c r="AH158" s="124">
        <f>IF($A158="","",COUNTIF('Names Schedule'!$46:$46,$B158))</f>
        <v>0</v>
      </c>
      <c r="AI158" s="125">
        <f>IF($A158="","",COUNTIF('Names Schedule'!$47:$47,$B158))</f>
        <v>0</v>
      </c>
      <c r="AJ158" s="125">
        <f>IF($A158="","",COUNTIF('Names Schedule'!$49:$49,$B158))</f>
        <v>0</v>
      </c>
      <c r="AK158" s="125">
        <f>IF($A158="","",COUNTIF('Names Schedule'!$50:$50,$B158))</f>
        <v>0</v>
      </c>
      <c r="AL158" s="125">
        <f>IF($A158="","",COUNTIF('Names Schedule'!$51:$51,$B158))</f>
        <v>0</v>
      </c>
      <c r="AM158" s="125">
        <f>IF($A158="","",COUNTIF('Names Schedule'!$53:$53,$B158))</f>
        <v>0</v>
      </c>
      <c r="AN158" s="125">
        <f>IF($A158="","",COUNTIF('Names Schedule'!$54:$54,$B158))</f>
        <v>0</v>
      </c>
      <c r="AO158" s="124">
        <f>IF($A158="","",COUNTIF('Names Schedule'!$59:$59,$B158))</f>
        <v>0</v>
      </c>
      <c r="AP158" s="125">
        <f>IF($A158="","",COUNTIF('Names Schedule'!$60:$60,$B158))</f>
        <v>0</v>
      </c>
      <c r="AQ158" s="125">
        <f>IF($A158="","",COUNTIF('Names Schedule'!$62:$62,$B158))</f>
        <v>0</v>
      </c>
      <c r="AR158" s="125">
        <f>IF($A158="","",COUNTIF('Names Schedule'!$63:$63,$B158))</f>
        <v>0</v>
      </c>
      <c r="AS158" s="125">
        <f>IF($A158="","",COUNTIF('Names Schedule'!$64:$64,$B158))</f>
        <v>0</v>
      </c>
      <c r="AT158" s="125">
        <f>IF($A158="","",COUNTIF('Names Schedule'!$66:$66,$B158))</f>
        <v>0</v>
      </c>
      <c r="AU158" s="125">
        <f>IF($A158="","",COUNTIF('Names Schedule'!$67:$67,$B158))</f>
        <v>0</v>
      </c>
      <c r="AV158" s="124">
        <f>IF($A158="","",COUNTIF('Names Schedule'!$72:$72,$B158))</f>
        <v>0</v>
      </c>
      <c r="AW158" s="125">
        <f>IF($A158="","",COUNTIF('Names Schedule'!$73:$73,$B158))</f>
        <v>0</v>
      </c>
      <c r="AX158" s="125">
        <f>IF($A158="","",COUNTIF('Names Schedule'!$75:$75,$B158))</f>
        <v>0</v>
      </c>
      <c r="AY158" s="125">
        <f>IF($A158="","",COUNTIF('Names Schedule'!$76:$76,$B158))</f>
        <v>0</v>
      </c>
      <c r="AZ158" s="125">
        <f>IF($A158="","",COUNTIF('Names Schedule'!$77:$77,$B158))</f>
        <v>0</v>
      </c>
      <c r="BA158" s="125">
        <f>IF($A158="","",COUNTIF('Names Schedule'!$79:$79,$B158))</f>
        <v>0</v>
      </c>
      <c r="BB158" s="125">
        <f>IF($A158="","",COUNTIF('Names Schedule'!$80:$80,$B158))</f>
        <v>0</v>
      </c>
      <c r="BC158" s="115" t="str">
        <f t="shared" si="22"/>
        <v/>
      </c>
      <c r="BD158" s="115" t="str">
        <f t="shared" si="23"/>
        <v/>
      </c>
      <c r="BE158" s="119" t="str">
        <f t="shared" si="20"/>
        <v/>
      </c>
      <c r="BF158" s="126">
        <f>IF($A158="","",COUNTIF('Names Schedule'!C$7:C$117,$B158))</f>
        <v>0</v>
      </c>
      <c r="BG158" s="126">
        <f>IF($A158="","",COUNTIF('Names Schedule'!D$7:D$117,$B158))</f>
        <v>0</v>
      </c>
      <c r="BH158" s="126">
        <f>IF($A158="","",COUNTIF('Names Schedule'!E$7:E$117,$B158))</f>
        <v>0</v>
      </c>
      <c r="BI158" s="126">
        <f>IF($A158="","",COUNTIF('Names Schedule'!F$7:F$117,$B158))</f>
        <v>0</v>
      </c>
      <c r="BJ158" s="126">
        <f>IF($A158="","",COUNTIF('Names Schedule'!G$7:G$117,$B158))</f>
        <v>0</v>
      </c>
      <c r="BK158" s="126">
        <f>IF($A158="","",COUNTIF('Names Schedule'!H$7:H$117,$B158))</f>
        <v>0</v>
      </c>
      <c r="BL158" s="133" t="e">
        <f t="shared" si="21"/>
        <v>#N/A</v>
      </c>
    </row>
    <row r="159" spans="1:64" ht="12" customHeight="1">
      <c r="A159" s="115" t="str">
        <f>Matches!A158</f>
        <v/>
      </c>
      <c r="B159" s="115" t="str">
        <f>IF(A159="","",CONCATENATE(VLOOKUP(Matches!B158,'Group Check'!$B:$D,2,FALSE)," v ",VLOOKUP(Matches!D158,'Group Check'!$B:$D,2,FALSE)," in Group ",VLOOKUP(Matches!B158,'Group Check'!$B:$E,4,FALSE)))</f>
        <v/>
      </c>
      <c r="C159" s="115" t="str">
        <f t="shared" si="16"/>
        <v/>
      </c>
      <c r="D159" s="118" t="str">
        <f t="shared" si="17"/>
        <v/>
      </c>
      <c r="E159" s="119" t="str">
        <f t="shared" si="18"/>
        <v/>
      </c>
      <c r="F159" s="116" t="str">
        <f t="shared" si="19"/>
        <v/>
      </c>
      <c r="G159" s="126" t="str">
        <f>IF($A159="","",SUM(COUNTIF('Names Schedule'!$C$7:$H$7,$B159),COUNTIF('Names Schedule'!$C$8:$H$8,$B159),COUNTIF('Names Schedule'!$C$10:$H$10,$B159),COUNTIF('Names Schedule'!$C$11:$H$11,$B159),COUNTIF('Names Schedule'!$C$12:$H$12,$B159),COUNTIF('Names Schedule'!$C$14:$H$14,$B159),COUNTIF('Names Schedule'!$C$15:$H$15,$B159)))</f>
        <v/>
      </c>
      <c r="H159" s="126" t="str">
        <f>IF($A159="","",SUM(COUNTIF('Names Schedule'!$C$20:$H$20,$B159),COUNTIF('Names Schedule'!$C$21:$H$21,$B159),COUNTIF('Names Schedule'!$C$23:$H$23,$B159),COUNTIF('Names Schedule'!$C$24:$H$24,$B159),COUNTIF('Names Schedule'!$C$25:$H$25,$B159),COUNTIF('Names Schedule'!$C$27:$H$27,$B159),COUNTIF('Names Schedule'!$C$28:$H$28,$B159)))</f>
        <v/>
      </c>
      <c r="I159" s="126" t="str">
        <f>IF($A159="","",SUM(COUNTIF('Names Schedule'!$C$33:$H$33,$B159),COUNTIF('Names Schedule'!$C$34:$H$34,$B159),COUNTIF('Names Schedule'!$C$36:$H$36,$B159),COUNTIF('Names Schedule'!$C$37:$H$37,$B159),COUNTIF('Names Schedule'!$C$38:$H$38,$B159),COUNTIF('Names Schedule'!$C$40:$H$40,$B159),COUNTIF('Names Schedule'!$C$41:$H$41,$B159)))</f>
        <v/>
      </c>
      <c r="J159" s="126" t="str">
        <f>IF($A159="","",SUM(COUNTIF('Names Schedule'!$C$46:$H$46,$B159),COUNTIF('Names Schedule'!$C$47:$H$47,$B159),COUNTIF('Names Schedule'!$C$49:$H$49,$B159),COUNTIF('Names Schedule'!$C$50:$H$50,$B159),COUNTIF('Names Schedule'!$C$51:$H$51,$B159),COUNTIF('Names Schedule'!$C$53:$H$53,$B159),COUNTIF('Names Schedule'!$C$54:$H$54,$B159)))</f>
        <v/>
      </c>
      <c r="K159" s="126" t="str">
        <f>IF($A159="","",SUM(COUNTIF('Names Schedule'!$C$59:$H$59,$B159),COUNTIF('Names Schedule'!$C$60:$H$60,$B159),COUNTIF('Names Schedule'!$C$62:$H$62,$B159),COUNTIF('Names Schedule'!$C$63:$H$63,$B159),COUNTIF('Names Schedule'!$C$64:$H$64,$B159),COUNTIF('Names Schedule'!$C$66:$H$66,$B159),COUNTIF('Names Schedule'!$C$67:$H$67,$B159)))</f>
        <v/>
      </c>
      <c r="L159" s="126" t="str">
        <f>IF($A159="","",SUM(COUNTIF('Names Schedule'!$C$72:$H$72,$B159),COUNTIF('Names Schedule'!$C$73:$H$73,$B159),COUNTIF('Names Schedule'!$C$75:$H$75,$B159),COUNTIF('Names Schedule'!$C$76:$H$76,$B159),COUNTIF('Names Schedule'!$C$77:$H$77,$B159),COUNTIF('Names Schedule'!$C$79:$H$79,$B159),COUNTIF('Names Schedule'!$C$80:$H$80,$B159)))</f>
        <v/>
      </c>
      <c r="M159" s="124" t="str">
        <f>IF($A159="","",COUNTIF('Names Schedule'!$7:$7,$B159))</f>
        <v/>
      </c>
      <c r="N159" s="125" t="str">
        <f>IF($A159="","",COUNTIF('Names Schedule'!$8:$8,$B159))</f>
        <v/>
      </c>
      <c r="O159" s="125" t="str">
        <f>IF($A159="","",COUNTIF('Names Schedule'!$10:$10,$B159))</f>
        <v/>
      </c>
      <c r="P159" s="125" t="str">
        <f>IF($A159="","",COUNTIF('Names Schedule'!$11:$11,$B159))</f>
        <v/>
      </c>
      <c r="Q159" s="125" t="str">
        <f>IF($A159="","",COUNTIF('Names Schedule'!$12:$12,$B159))</f>
        <v/>
      </c>
      <c r="R159" s="125" t="str">
        <f>IF($A159="","",COUNTIF('Names Schedule'!$14:$14,$B159))</f>
        <v/>
      </c>
      <c r="S159" s="125" t="str">
        <f>IF($A159="","",COUNTIF('Names Schedule'!$15:$15,$B159))</f>
        <v/>
      </c>
      <c r="T159" s="124" t="str">
        <f>IF($A159="","",COUNTIF('Names Schedule'!$20:$20,$B159))</f>
        <v/>
      </c>
      <c r="U159" s="125" t="str">
        <f>IF($A159="","",COUNTIF('Names Schedule'!$21:$21,$B159))</f>
        <v/>
      </c>
      <c r="V159" s="125" t="str">
        <f>IF($A159="","",COUNTIF('Names Schedule'!$23:$23,$B159))</f>
        <v/>
      </c>
      <c r="W159" s="125" t="str">
        <f>IF($A159="","",COUNTIF('Names Schedule'!$24:$24,$B159))</f>
        <v/>
      </c>
      <c r="X159" s="125" t="str">
        <f>IF($A159="","",COUNTIF('Names Schedule'!$25:$25,$B159))</f>
        <v/>
      </c>
      <c r="Y159" s="125" t="str">
        <f>IF($A159="","",COUNTIF('Names Schedule'!$27:$27,$B159))</f>
        <v/>
      </c>
      <c r="Z159" s="125" t="str">
        <f>IF($A159="","",COUNTIF('Names Schedule'!$28:$28,$B159))</f>
        <v/>
      </c>
      <c r="AA159" s="124" t="str">
        <f>IF($A159="","",COUNTIF('Names Schedule'!$33:$33,$B159))</f>
        <v/>
      </c>
      <c r="AB159" s="125" t="str">
        <f>IF($A159="","",COUNTIF('Names Schedule'!$34:$34,$B159))</f>
        <v/>
      </c>
      <c r="AC159" s="125" t="str">
        <f>IF($A159="","",COUNTIF('Names Schedule'!$36:$36,$B159))</f>
        <v/>
      </c>
      <c r="AD159" s="125" t="str">
        <f>IF($A159="","",COUNTIF('Names Schedule'!$37:$37,$B159))</f>
        <v/>
      </c>
      <c r="AE159" s="125" t="str">
        <f>IF($A159="","",COUNTIF('Names Schedule'!$38:$38,$B159))</f>
        <v/>
      </c>
      <c r="AF159" s="125" t="str">
        <f>IF($A159="","",COUNTIF('Names Schedule'!$40:$40,$B159))</f>
        <v/>
      </c>
      <c r="AG159" s="125" t="str">
        <f>IF($A159="","",COUNTIF('Names Schedule'!$41:$41,$B159))</f>
        <v/>
      </c>
      <c r="AH159" s="124" t="str">
        <f>IF($A159="","",COUNTIF('Names Schedule'!$46:$46,$B159))</f>
        <v/>
      </c>
      <c r="AI159" s="125" t="str">
        <f>IF($A159="","",COUNTIF('Names Schedule'!$47:$47,$B159))</f>
        <v/>
      </c>
      <c r="AJ159" s="125" t="str">
        <f>IF($A159="","",COUNTIF('Names Schedule'!$49:$49,$B159))</f>
        <v/>
      </c>
      <c r="AK159" s="125" t="str">
        <f>IF($A159="","",COUNTIF('Names Schedule'!$50:$50,$B159))</f>
        <v/>
      </c>
      <c r="AL159" s="125" t="str">
        <f>IF($A159="","",COUNTIF('Names Schedule'!$51:$51,$B159))</f>
        <v/>
      </c>
      <c r="AM159" s="125" t="str">
        <f>IF($A159="","",COUNTIF('Names Schedule'!$53:$53,$B159))</f>
        <v/>
      </c>
      <c r="AN159" s="125" t="str">
        <f>IF($A159="","",COUNTIF('Names Schedule'!$54:$54,$B159))</f>
        <v/>
      </c>
      <c r="AO159" s="124" t="str">
        <f>IF($A159="","",COUNTIF('Names Schedule'!$59:$59,$B159))</f>
        <v/>
      </c>
      <c r="AP159" s="125" t="str">
        <f>IF($A159="","",COUNTIF('Names Schedule'!$60:$60,$B159))</f>
        <v/>
      </c>
      <c r="AQ159" s="125" t="str">
        <f>IF($A159="","",COUNTIF('Names Schedule'!$62:$62,$B159))</f>
        <v/>
      </c>
      <c r="AR159" s="125" t="str">
        <f>IF($A159="","",COUNTIF('Names Schedule'!$63:$63,$B159))</f>
        <v/>
      </c>
      <c r="AS159" s="125" t="str">
        <f>IF($A159="","",COUNTIF('Names Schedule'!$64:$64,$B159))</f>
        <v/>
      </c>
      <c r="AT159" s="125" t="str">
        <f>IF($A159="","",COUNTIF('Names Schedule'!$66:$66,$B159))</f>
        <v/>
      </c>
      <c r="AU159" s="125" t="str">
        <f>IF($A159="","",COUNTIF('Names Schedule'!$67:$67,$B159))</f>
        <v/>
      </c>
      <c r="AV159" s="124" t="str">
        <f>IF($A159="","",COUNTIF('Names Schedule'!$72:$72,$B159))</f>
        <v/>
      </c>
      <c r="AW159" s="125" t="str">
        <f>IF($A159="","",COUNTIF('Names Schedule'!$73:$73,$B159))</f>
        <v/>
      </c>
      <c r="AX159" s="125" t="str">
        <f>IF($A159="","",COUNTIF('Names Schedule'!$75:$75,$B159))</f>
        <v/>
      </c>
      <c r="AY159" s="125" t="str">
        <f>IF($A159="","",COUNTIF('Names Schedule'!$76:$76,$B159))</f>
        <v/>
      </c>
      <c r="AZ159" s="125" t="str">
        <f>IF($A159="","",COUNTIF('Names Schedule'!$77:$77,$B159))</f>
        <v/>
      </c>
      <c r="BA159" s="125" t="str">
        <f>IF($A159="","",COUNTIF('Names Schedule'!$79:$79,$B159))</f>
        <v/>
      </c>
      <c r="BB159" s="125" t="str">
        <f>IF($A159="","",COUNTIF('Names Schedule'!$80:$80,$B159))</f>
        <v/>
      </c>
      <c r="BC159" s="115" t="str">
        <f t="shared" si="22"/>
        <v/>
      </c>
      <c r="BD159" s="115" t="str">
        <f t="shared" si="23"/>
        <v/>
      </c>
      <c r="BE159" s="119" t="str">
        <f t="shared" si="20"/>
        <v/>
      </c>
      <c r="BF159" s="126" t="str">
        <f>IF($A159="","",COUNTIF('Names Schedule'!C$7:C$117,$B159))</f>
        <v/>
      </c>
      <c r="BG159" s="126" t="str">
        <f>IF($A159="","",COUNTIF('Names Schedule'!D$7:D$117,$B159))</f>
        <v/>
      </c>
      <c r="BH159" s="126" t="str">
        <f>IF($A159="","",COUNTIF('Names Schedule'!E$7:E$117,$B159))</f>
        <v/>
      </c>
      <c r="BI159" s="126" t="str">
        <f>IF($A159="","",COUNTIF('Names Schedule'!F$7:F$117,$B159))</f>
        <v/>
      </c>
      <c r="BJ159" s="126" t="str">
        <f>IF($A159="","",COUNTIF('Names Schedule'!G$7:G$117,$B159))</f>
        <v/>
      </c>
      <c r="BK159" s="126" t="str">
        <f>IF($A159="","",COUNTIF('Names Schedule'!H$7:H$117,$B159))</f>
        <v/>
      </c>
      <c r="BL159" s="133" t="str">
        <f t="shared" si="21"/>
        <v/>
      </c>
    </row>
    <row r="160" spans="1:64" ht="12" customHeight="1">
      <c r="A160" s="115" t="str">
        <f>Matches!A159</f>
        <v>GROUP WS 3 / 8</v>
      </c>
      <c r="B160" s="115" t="str">
        <f>IF(A160="","",CONCATENATE(VLOOKUP(Matches!B159,'Group Check'!$B:$D,2,FALSE)," v ",VLOOKUP(Matches!D159,'Group Check'!$B:$D,2,FALSE)," in Group ",VLOOKUP(Matches!B159,'Group Check'!$B:$E,4,FALSE)))</f>
        <v>Samantha Atkinson (Australia) v Irit Grencel (Israel ) in Group WS 3</v>
      </c>
      <c r="C160" s="115" t="str">
        <f t="shared" si="16"/>
        <v/>
      </c>
      <c r="D160" s="118" t="str">
        <f t="shared" si="17"/>
        <v>Wednesday 24th April 2024</v>
      </c>
      <c r="E160" s="119" t="str">
        <f t="shared" si="18"/>
        <v>Session 6 - 4:45pm - 6.15pm</v>
      </c>
      <c r="F160" s="116">
        <f t="shared" si="19"/>
        <v>5</v>
      </c>
      <c r="G160" s="126">
        <f>IF($A160="","",SUM(COUNTIF('Names Schedule'!$C$7:$H$7,$B160),COUNTIF('Names Schedule'!$C$8:$H$8,$B160),COUNTIF('Names Schedule'!$C$10:$H$10,$B160),COUNTIF('Names Schedule'!$C$11:$H$11,$B160),COUNTIF('Names Schedule'!$C$12:$H$12,$B160),COUNTIF('Names Schedule'!$C$14:$H$14,$B160),COUNTIF('Names Schedule'!$C$15:$H$15,$B160)))</f>
        <v>0</v>
      </c>
      <c r="H160" s="126">
        <f>IF($A160="","",SUM(COUNTIF('Names Schedule'!$C$20:$H$20,$B160),COUNTIF('Names Schedule'!$C$21:$H$21,$B160),COUNTIF('Names Schedule'!$C$23:$H$23,$B160),COUNTIF('Names Schedule'!$C$24:$H$24,$B160),COUNTIF('Names Schedule'!$C$25:$H$25,$B160),COUNTIF('Names Schedule'!$C$27:$H$27,$B160),COUNTIF('Names Schedule'!$C$28:$H$28,$B160)))</f>
        <v>0</v>
      </c>
      <c r="I160" s="126">
        <f>IF($A160="","",SUM(COUNTIF('Names Schedule'!$C$33:$H$33,$B160),COUNTIF('Names Schedule'!$C$34:$H$34,$B160),COUNTIF('Names Schedule'!$C$36:$H$36,$B160),COUNTIF('Names Schedule'!$C$37:$H$37,$B160),COUNTIF('Names Schedule'!$C$38:$H$38,$B160),COUNTIF('Names Schedule'!$C$40:$H$40,$B160),COUNTIF('Names Schedule'!$C$41:$H$41,$B160)))</f>
        <v>0</v>
      </c>
      <c r="J160" s="126">
        <f>IF($A160="","",SUM(COUNTIF('Names Schedule'!$C$46:$H$46,$B160),COUNTIF('Names Schedule'!$C$47:$H$47,$B160),COUNTIF('Names Schedule'!$C$49:$H$49,$B160),COUNTIF('Names Schedule'!$C$50:$H$50,$B160),COUNTIF('Names Schedule'!$C$51:$H$51,$B160),COUNTIF('Names Schedule'!$C$53:$H$53,$B160),COUNTIF('Names Schedule'!$C$54:$H$54,$B160)))</f>
        <v>1</v>
      </c>
      <c r="K160" s="126">
        <f>IF($A160="","",SUM(COUNTIF('Names Schedule'!$C$59:$H$59,$B160),COUNTIF('Names Schedule'!$C$60:$H$60,$B160),COUNTIF('Names Schedule'!$C$62:$H$62,$B160),COUNTIF('Names Schedule'!$C$63:$H$63,$B160),COUNTIF('Names Schedule'!$C$64:$H$64,$B160),COUNTIF('Names Schedule'!$C$66:$H$66,$B160),COUNTIF('Names Schedule'!$C$67:$H$67,$B160)))</f>
        <v>0</v>
      </c>
      <c r="L160" s="126">
        <f>IF($A160="","",SUM(COUNTIF('Names Schedule'!$C$72:$H$72,$B160),COUNTIF('Names Schedule'!$C$73:$H$73,$B160),COUNTIF('Names Schedule'!$C$75:$H$75,$B160),COUNTIF('Names Schedule'!$C$76:$H$76,$B160),COUNTIF('Names Schedule'!$C$77:$H$77,$B160),COUNTIF('Names Schedule'!$C$79:$H$79,$B160),COUNTIF('Names Schedule'!$C$80:$H$80,$B160)))</f>
        <v>0</v>
      </c>
      <c r="M160" s="124">
        <f>IF($A160="","",COUNTIF('Names Schedule'!$7:$7,$B160))</f>
        <v>0</v>
      </c>
      <c r="N160" s="125">
        <f>IF($A160="","",COUNTIF('Names Schedule'!$8:$8,$B160))</f>
        <v>0</v>
      </c>
      <c r="O160" s="125">
        <f>IF($A160="","",COUNTIF('Names Schedule'!$10:$10,$B160))</f>
        <v>0</v>
      </c>
      <c r="P160" s="125">
        <f>IF($A160="","",COUNTIF('Names Schedule'!$11:$11,$B160))</f>
        <v>0</v>
      </c>
      <c r="Q160" s="125">
        <f>IF($A160="","",COUNTIF('Names Schedule'!$12:$12,$B160))</f>
        <v>0</v>
      </c>
      <c r="R160" s="125">
        <f>IF($A160="","",COUNTIF('Names Schedule'!$14:$14,$B160))</f>
        <v>0</v>
      </c>
      <c r="S160" s="125">
        <f>IF($A160="","",COUNTIF('Names Schedule'!$15:$15,$B160))</f>
        <v>0</v>
      </c>
      <c r="T160" s="124">
        <f>IF($A160="","",COUNTIF('Names Schedule'!$20:$20,$B160))</f>
        <v>0</v>
      </c>
      <c r="U160" s="125">
        <f>IF($A160="","",COUNTIF('Names Schedule'!$21:$21,$B160))</f>
        <v>0</v>
      </c>
      <c r="V160" s="125">
        <f>IF($A160="","",COUNTIF('Names Schedule'!$23:$23,$B160))</f>
        <v>0</v>
      </c>
      <c r="W160" s="125">
        <f>IF($A160="","",COUNTIF('Names Schedule'!$24:$24,$B160))</f>
        <v>0</v>
      </c>
      <c r="X160" s="125">
        <f>IF($A160="","",COUNTIF('Names Schedule'!$25:$25,$B160))</f>
        <v>0</v>
      </c>
      <c r="Y160" s="125">
        <f>IF($A160="","",COUNTIF('Names Schedule'!$27:$27,$B160))</f>
        <v>0</v>
      </c>
      <c r="Z160" s="125">
        <f>IF($A160="","",COUNTIF('Names Schedule'!$28:$28,$B160))</f>
        <v>0</v>
      </c>
      <c r="AA160" s="124">
        <f>IF($A160="","",COUNTIF('Names Schedule'!$33:$33,$B160))</f>
        <v>0</v>
      </c>
      <c r="AB160" s="125">
        <f>IF($A160="","",COUNTIF('Names Schedule'!$34:$34,$B160))</f>
        <v>0</v>
      </c>
      <c r="AC160" s="125">
        <f>IF($A160="","",COUNTIF('Names Schedule'!$36:$36,$B160))</f>
        <v>0</v>
      </c>
      <c r="AD160" s="125">
        <f>IF($A160="","",COUNTIF('Names Schedule'!$37:$37,$B160))</f>
        <v>0</v>
      </c>
      <c r="AE160" s="125">
        <f>IF($A160="","",COUNTIF('Names Schedule'!$38:$38,$B160))</f>
        <v>0</v>
      </c>
      <c r="AF160" s="125">
        <f>IF($A160="","",COUNTIF('Names Schedule'!$40:$40,$B160))</f>
        <v>0</v>
      </c>
      <c r="AG160" s="125">
        <f>IF($A160="","",COUNTIF('Names Schedule'!$41:$41,$B160))</f>
        <v>0</v>
      </c>
      <c r="AH160" s="124">
        <f>IF($A160="","",COUNTIF('Names Schedule'!$46:$46,$B160))</f>
        <v>0</v>
      </c>
      <c r="AI160" s="125">
        <f>IF($A160="","",COUNTIF('Names Schedule'!$47:$47,$B160))</f>
        <v>0</v>
      </c>
      <c r="AJ160" s="125">
        <f>IF($A160="","",COUNTIF('Names Schedule'!$49:$49,$B160))</f>
        <v>0</v>
      </c>
      <c r="AK160" s="125">
        <f>IF($A160="","",COUNTIF('Names Schedule'!$50:$50,$B160))</f>
        <v>0</v>
      </c>
      <c r="AL160" s="125">
        <f>IF($A160="","",COUNTIF('Names Schedule'!$51:$51,$B160))</f>
        <v>0</v>
      </c>
      <c r="AM160" s="125">
        <f>IF($A160="","",COUNTIF('Names Schedule'!$53:$53,$B160))</f>
        <v>1</v>
      </c>
      <c r="AN160" s="125">
        <f>IF($A160="","",COUNTIF('Names Schedule'!$54:$54,$B160))</f>
        <v>0</v>
      </c>
      <c r="AO160" s="124">
        <f>IF($A160="","",COUNTIF('Names Schedule'!$59:$59,$B160))</f>
        <v>0</v>
      </c>
      <c r="AP160" s="125">
        <f>IF($A160="","",COUNTIF('Names Schedule'!$60:$60,$B160))</f>
        <v>0</v>
      </c>
      <c r="AQ160" s="125">
        <f>IF($A160="","",COUNTIF('Names Schedule'!$62:$62,$B160))</f>
        <v>0</v>
      </c>
      <c r="AR160" s="125">
        <f>IF($A160="","",COUNTIF('Names Schedule'!$63:$63,$B160))</f>
        <v>0</v>
      </c>
      <c r="AS160" s="125">
        <f>IF($A160="","",COUNTIF('Names Schedule'!$64:$64,$B160))</f>
        <v>0</v>
      </c>
      <c r="AT160" s="125">
        <f>IF($A160="","",COUNTIF('Names Schedule'!$66:$66,$B160))</f>
        <v>0</v>
      </c>
      <c r="AU160" s="125">
        <f>IF($A160="","",COUNTIF('Names Schedule'!$67:$67,$B160))</f>
        <v>0</v>
      </c>
      <c r="AV160" s="124">
        <f>IF($A160="","",COUNTIF('Names Schedule'!$72:$72,$B160))</f>
        <v>0</v>
      </c>
      <c r="AW160" s="125">
        <f>IF($A160="","",COUNTIF('Names Schedule'!$73:$73,$B160))</f>
        <v>0</v>
      </c>
      <c r="AX160" s="125">
        <f>IF($A160="","",COUNTIF('Names Schedule'!$75:$75,$B160))</f>
        <v>0</v>
      </c>
      <c r="AY160" s="125">
        <f>IF($A160="","",COUNTIF('Names Schedule'!$76:$76,$B160))</f>
        <v>0</v>
      </c>
      <c r="AZ160" s="125">
        <f>IF($A160="","",COUNTIF('Names Schedule'!$77:$77,$B160))</f>
        <v>0</v>
      </c>
      <c r="BA160" s="125">
        <f>IF($A160="","",COUNTIF('Names Schedule'!$79:$79,$B160))</f>
        <v>0</v>
      </c>
      <c r="BB160" s="125">
        <f>IF($A160="","",COUNTIF('Names Schedule'!$80:$80,$B160))</f>
        <v>0</v>
      </c>
      <c r="BC160" s="115">
        <f t="shared" si="22"/>
        <v>27</v>
      </c>
      <c r="BD160" s="115">
        <f t="shared" si="23"/>
        <v>6</v>
      </c>
      <c r="BE160" s="119" t="str">
        <f t="shared" si="20"/>
        <v>Session 6 - 4:45pm - 6.15pm</v>
      </c>
      <c r="BF160" s="126">
        <f>IF($A160="","",COUNTIF('Names Schedule'!C$7:C$117,$B160))</f>
        <v>0</v>
      </c>
      <c r="BG160" s="126">
        <f>IF($A160="","",COUNTIF('Names Schedule'!D$7:D$117,$B160))</f>
        <v>0</v>
      </c>
      <c r="BH160" s="126">
        <f>IF($A160="","",COUNTIF('Names Schedule'!E$7:E$117,$B160))</f>
        <v>0</v>
      </c>
      <c r="BI160" s="126">
        <f>IF($A160="","",COUNTIF('Names Schedule'!F$7:F$117,$B160))</f>
        <v>0</v>
      </c>
      <c r="BJ160" s="126">
        <f>IF($A160="","",COUNTIF('Names Schedule'!G$7:G$117,$B160))</f>
        <v>1</v>
      </c>
      <c r="BK160" s="126">
        <f>IF($A160="","",COUNTIF('Names Schedule'!H$7:H$117,$B160))</f>
        <v>0</v>
      </c>
      <c r="BL160" s="133">
        <f t="shared" si="21"/>
        <v>5</v>
      </c>
    </row>
    <row r="161" spans="1:64" ht="12" customHeight="1">
      <c r="A161" s="115" t="str">
        <f>Matches!A160</f>
        <v>GROUP WS 3 / 9</v>
      </c>
      <c r="B161" s="115" t="str">
        <f>IF(A161="","",CONCATENATE(VLOOKUP(Matches!B160,'Group Check'!$B:$D,2,FALSE)," v ",VLOOKUP(Matches!D160,'Group Check'!$B:$D,2,FALSE)," in Group ",VLOOKUP(Matches!B160,'Group Check'!$B:$E,4,FALSE)))</f>
        <v>Lee Beng Hua (May) (Singapore ) v Samantha Atkinson (Australia) in Group WS 3</v>
      </c>
      <c r="C161" s="115" t="str">
        <f t="shared" si="16"/>
        <v/>
      </c>
      <c r="D161" s="118" t="str">
        <f t="shared" si="17"/>
        <v/>
      </c>
      <c r="E161" s="119" t="str">
        <f t="shared" si="18"/>
        <v/>
      </c>
      <c r="F161" s="116" t="str">
        <f t="shared" si="19"/>
        <v/>
      </c>
      <c r="G161" s="126">
        <f>IF($A161="","",SUM(COUNTIF('Names Schedule'!$C$7:$H$7,$B161),COUNTIF('Names Schedule'!$C$8:$H$8,$B161),COUNTIF('Names Schedule'!$C$10:$H$10,$B161),COUNTIF('Names Schedule'!$C$11:$H$11,$B161),COUNTIF('Names Schedule'!$C$12:$H$12,$B161),COUNTIF('Names Schedule'!$C$14:$H$14,$B161),COUNTIF('Names Schedule'!$C$15:$H$15,$B161)))</f>
        <v>0</v>
      </c>
      <c r="H161" s="126">
        <f>IF($A161="","",SUM(COUNTIF('Names Schedule'!$C$20:$H$20,$B161),COUNTIF('Names Schedule'!$C$21:$H$21,$B161),COUNTIF('Names Schedule'!$C$23:$H$23,$B161),COUNTIF('Names Schedule'!$C$24:$H$24,$B161),COUNTIF('Names Schedule'!$C$25:$H$25,$B161),COUNTIF('Names Schedule'!$C$27:$H$27,$B161),COUNTIF('Names Schedule'!$C$28:$H$28,$B161)))</f>
        <v>0</v>
      </c>
      <c r="I161" s="126">
        <f>IF($A161="","",SUM(COUNTIF('Names Schedule'!$C$33:$H$33,$B161),COUNTIF('Names Schedule'!$C$34:$H$34,$B161),COUNTIF('Names Schedule'!$C$36:$H$36,$B161),COUNTIF('Names Schedule'!$C$37:$H$37,$B161),COUNTIF('Names Schedule'!$C$38:$H$38,$B161),COUNTIF('Names Schedule'!$C$40:$H$40,$B161),COUNTIF('Names Schedule'!$C$41:$H$41,$B161)))</f>
        <v>0</v>
      </c>
      <c r="J161" s="126">
        <f>IF($A161="","",SUM(COUNTIF('Names Schedule'!$C$46:$H$46,$B161),COUNTIF('Names Schedule'!$C$47:$H$47,$B161),COUNTIF('Names Schedule'!$C$49:$H$49,$B161),COUNTIF('Names Schedule'!$C$50:$H$50,$B161),COUNTIF('Names Schedule'!$C$51:$H$51,$B161),COUNTIF('Names Schedule'!$C$53:$H$53,$B161),COUNTIF('Names Schedule'!$C$54:$H$54,$B161)))</f>
        <v>0</v>
      </c>
      <c r="K161" s="126">
        <f>IF($A161="","",SUM(COUNTIF('Names Schedule'!$C$59:$H$59,$B161),COUNTIF('Names Schedule'!$C$60:$H$60,$B161),COUNTIF('Names Schedule'!$C$62:$H$62,$B161),COUNTIF('Names Schedule'!$C$63:$H$63,$B161),COUNTIF('Names Schedule'!$C$64:$H$64,$B161),COUNTIF('Names Schedule'!$C$66:$H$66,$B161),COUNTIF('Names Schedule'!$C$67:$H$67,$B161)))</f>
        <v>0</v>
      </c>
      <c r="L161" s="126">
        <f>IF($A161="","",SUM(COUNTIF('Names Schedule'!$C$72:$H$72,$B161),COUNTIF('Names Schedule'!$C$73:$H$73,$B161),COUNTIF('Names Schedule'!$C$75:$H$75,$B161),COUNTIF('Names Schedule'!$C$76:$H$76,$B161),COUNTIF('Names Schedule'!$C$77:$H$77,$B161),COUNTIF('Names Schedule'!$C$79:$H$79,$B161),COUNTIF('Names Schedule'!$C$80:$H$80,$B161)))</f>
        <v>0</v>
      </c>
      <c r="M161" s="124">
        <f>IF($A161="","",COUNTIF('Names Schedule'!$7:$7,$B161))</f>
        <v>0</v>
      </c>
      <c r="N161" s="125">
        <f>IF($A161="","",COUNTIF('Names Schedule'!$8:$8,$B161))</f>
        <v>0</v>
      </c>
      <c r="O161" s="125">
        <f>IF($A161="","",COUNTIF('Names Schedule'!$10:$10,$B161))</f>
        <v>0</v>
      </c>
      <c r="P161" s="125">
        <f>IF($A161="","",COUNTIF('Names Schedule'!$11:$11,$B161))</f>
        <v>0</v>
      </c>
      <c r="Q161" s="125">
        <f>IF($A161="","",COUNTIF('Names Schedule'!$12:$12,$B161))</f>
        <v>0</v>
      </c>
      <c r="R161" s="125">
        <f>IF($A161="","",COUNTIF('Names Schedule'!$14:$14,$B161))</f>
        <v>0</v>
      </c>
      <c r="S161" s="125">
        <f>IF($A161="","",COUNTIF('Names Schedule'!$15:$15,$B161))</f>
        <v>0</v>
      </c>
      <c r="T161" s="124">
        <f>IF($A161="","",COUNTIF('Names Schedule'!$20:$20,$B161))</f>
        <v>0</v>
      </c>
      <c r="U161" s="125">
        <f>IF($A161="","",COUNTIF('Names Schedule'!$21:$21,$B161))</f>
        <v>0</v>
      </c>
      <c r="V161" s="125">
        <f>IF($A161="","",COUNTIF('Names Schedule'!$23:$23,$B161))</f>
        <v>0</v>
      </c>
      <c r="W161" s="125">
        <f>IF($A161="","",COUNTIF('Names Schedule'!$24:$24,$B161))</f>
        <v>0</v>
      </c>
      <c r="X161" s="125">
        <f>IF($A161="","",COUNTIF('Names Schedule'!$25:$25,$B161))</f>
        <v>0</v>
      </c>
      <c r="Y161" s="125">
        <f>IF($A161="","",COUNTIF('Names Schedule'!$27:$27,$B161))</f>
        <v>0</v>
      </c>
      <c r="Z161" s="125">
        <f>IF($A161="","",COUNTIF('Names Schedule'!$28:$28,$B161))</f>
        <v>0</v>
      </c>
      <c r="AA161" s="124">
        <f>IF($A161="","",COUNTIF('Names Schedule'!$33:$33,$B161))</f>
        <v>0</v>
      </c>
      <c r="AB161" s="125">
        <f>IF($A161="","",COUNTIF('Names Schedule'!$34:$34,$B161))</f>
        <v>0</v>
      </c>
      <c r="AC161" s="125">
        <f>IF($A161="","",COUNTIF('Names Schedule'!$36:$36,$B161))</f>
        <v>0</v>
      </c>
      <c r="AD161" s="125">
        <f>IF($A161="","",COUNTIF('Names Schedule'!$37:$37,$B161))</f>
        <v>0</v>
      </c>
      <c r="AE161" s="125">
        <f>IF($A161="","",COUNTIF('Names Schedule'!$38:$38,$B161))</f>
        <v>0</v>
      </c>
      <c r="AF161" s="125">
        <f>IF($A161="","",COUNTIF('Names Schedule'!$40:$40,$B161))</f>
        <v>0</v>
      </c>
      <c r="AG161" s="125">
        <f>IF($A161="","",COUNTIF('Names Schedule'!$41:$41,$B161))</f>
        <v>0</v>
      </c>
      <c r="AH161" s="124">
        <f>IF($A161="","",COUNTIF('Names Schedule'!$46:$46,$B161))</f>
        <v>0</v>
      </c>
      <c r="AI161" s="125">
        <f>IF($A161="","",COUNTIF('Names Schedule'!$47:$47,$B161))</f>
        <v>0</v>
      </c>
      <c r="AJ161" s="125">
        <f>IF($A161="","",COUNTIF('Names Schedule'!$49:$49,$B161))</f>
        <v>0</v>
      </c>
      <c r="AK161" s="125">
        <f>IF($A161="","",COUNTIF('Names Schedule'!$50:$50,$B161))</f>
        <v>0</v>
      </c>
      <c r="AL161" s="125">
        <f>IF($A161="","",COUNTIF('Names Schedule'!$51:$51,$B161))</f>
        <v>0</v>
      </c>
      <c r="AM161" s="125">
        <f>IF($A161="","",COUNTIF('Names Schedule'!$53:$53,$B161))</f>
        <v>0</v>
      </c>
      <c r="AN161" s="125">
        <f>IF($A161="","",COUNTIF('Names Schedule'!$54:$54,$B161))</f>
        <v>0</v>
      </c>
      <c r="AO161" s="124">
        <f>IF($A161="","",COUNTIF('Names Schedule'!$59:$59,$B161))</f>
        <v>0</v>
      </c>
      <c r="AP161" s="125">
        <f>IF($A161="","",COUNTIF('Names Schedule'!$60:$60,$B161))</f>
        <v>0</v>
      </c>
      <c r="AQ161" s="125">
        <f>IF($A161="","",COUNTIF('Names Schedule'!$62:$62,$B161))</f>
        <v>0</v>
      </c>
      <c r="AR161" s="125">
        <f>IF($A161="","",COUNTIF('Names Schedule'!$63:$63,$B161))</f>
        <v>0</v>
      </c>
      <c r="AS161" s="125">
        <f>IF($A161="","",COUNTIF('Names Schedule'!$64:$64,$B161))</f>
        <v>0</v>
      </c>
      <c r="AT161" s="125">
        <f>IF($A161="","",COUNTIF('Names Schedule'!$66:$66,$B161))</f>
        <v>0</v>
      </c>
      <c r="AU161" s="125">
        <f>IF($A161="","",COUNTIF('Names Schedule'!$67:$67,$B161))</f>
        <v>0</v>
      </c>
      <c r="AV161" s="124">
        <f>IF($A161="","",COUNTIF('Names Schedule'!$72:$72,$B161))</f>
        <v>0</v>
      </c>
      <c r="AW161" s="125">
        <f>IF($A161="","",COUNTIF('Names Schedule'!$73:$73,$B161))</f>
        <v>0</v>
      </c>
      <c r="AX161" s="125">
        <f>IF($A161="","",COUNTIF('Names Schedule'!$75:$75,$B161))</f>
        <v>0</v>
      </c>
      <c r="AY161" s="125">
        <f>IF($A161="","",COUNTIF('Names Schedule'!$76:$76,$B161))</f>
        <v>0</v>
      </c>
      <c r="AZ161" s="125">
        <f>IF($A161="","",COUNTIF('Names Schedule'!$77:$77,$B161))</f>
        <v>0</v>
      </c>
      <c r="BA161" s="125">
        <f>IF($A161="","",COUNTIF('Names Schedule'!$79:$79,$B161))</f>
        <v>0</v>
      </c>
      <c r="BB161" s="125">
        <f>IF($A161="","",COUNTIF('Names Schedule'!$80:$80,$B161))</f>
        <v>0</v>
      </c>
      <c r="BC161" s="115" t="str">
        <f t="shared" si="22"/>
        <v/>
      </c>
      <c r="BD161" s="115" t="str">
        <f t="shared" si="23"/>
        <v/>
      </c>
      <c r="BE161" s="119" t="str">
        <f t="shared" si="20"/>
        <v/>
      </c>
      <c r="BF161" s="126">
        <f>IF($A161="","",COUNTIF('Names Schedule'!C$7:C$117,$B161))</f>
        <v>0</v>
      </c>
      <c r="BG161" s="126">
        <f>IF($A161="","",COUNTIF('Names Schedule'!D$7:D$117,$B161))</f>
        <v>0</v>
      </c>
      <c r="BH161" s="126">
        <f>IF($A161="","",COUNTIF('Names Schedule'!E$7:E$117,$B161))</f>
        <v>0</v>
      </c>
      <c r="BI161" s="126">
        <f>IF($A161="","",COUNTIF('Names Schedule'!F$7:F$117,$B161))</f>
        <v>0</v>
      </c>
      <c r="BJ161" s="126">
        <f>IF($A161="","",COUNTIF('Names Schedule'!G$7:G$117,$B161))</f>
        <v>0</v>
      </c>
      <c r="BK161" s="126">
        <f>IF($A161="","",COUNTIF('Names Schedule'!H$7:H$117,$B161))</f>
        <v>0</v>
      </c>
      <c r="BL161" s="133" t="str">
        <f t="shared" si="21"/>
        <v/>
      </c>
    </row>
    <row r="162" spans="1:64" ht="12" customHeight="1">
      <c r="A162" s="115" t="str">
        <f>Matches!A161</f>
        <v/>
      </c>
      <c r="B162" s="115" t="str">
        <f>IF(A162="","",CONCATENATE(VLOOKUP(Matches!B161,'Group Check'!$B:$D,2,FALSE)," v ",VLOOKUP(Matches!D161,'Group Check'!$B:$D,2,FALSE)," in Group ",VLOOKUP(Matches!B161,'Group Check'!$B:$E,4,FALSE)))</f>
        <v/>
      </c>
      <c r="C162" s="115" t="str">
        <f t="shared" si="16"/>
        <v/>
      </c>
      <c r="D162" s="118" t="str">
        <f t="shared" si="17"/>
        <v/>
      </c>
      <c r="E162" s="119" t="str">
        <f t="shared" si="18"/>
        <v/>
      </c>
      <c r="F162" s="116" t="str">
        <f t="shared" si="19"/>
        <v/>
      </c>
      <c r="G162" s="126" t="str">
        <f>IF($A162="","",SUM(COUNTIF('Names Schedule'!$C$7:$H$7,$B162),COUNTIF('Names Schedule'!$C$8:$H$8,$B162),COUNTIF('Names Schedule'!$C$10:$H$10,$B162),COUNTIF('Names Schedule'!$C$11:$H$11,$B162),COUNTIF('Names Schedule'!$C$12:$H$12,$B162),COUNTIF('Names Schedule'!$C$14:$H$14,$B162),COUNTIF('Names Schedule'!$C$15:$H$15,$B162)))</f>
        <v/>
      </c>
      <c r="H162" s="126" t="str">
        <f>IF($A162="","",SUM(COUNTIF('Names Schedule'!$C$20:$H$20,$B162),COUNTIF('Names Schedule'!$C$21:$H$21,$B162),COUNTIF('Names Schedule'!$C$23:$H$23,$B162),COUNTIF('Names Schedule'!$C$24:$H$24,$B162),COUNTIF('Names Schedule'!$C$25:$H$25,$B162),COUNTIF('Names Schedule'!$C$27:$H$27,$B162),COUNTIF('Names Schedule'!$C$28:$H$28,$B162)))</f>
        <v/>
      </c>
      <c r="I162" s="126" t="str">
        <f>IF($A162="","",SUM(COUNTIF('Names Schedule'!$C$33:$H$33,$B162),COUNTIF('Names Schedule'!$C$34:$H$34,$B162),COUNTIF('Names Schedule'!$C$36:$H$36,$B162),COUNTIF('Names Schedule'!$C$37:$H$37,$B162),COUNTIF('Names Schedule'!$C$38:$H$38,$B162),COUNTIF('Names Schedule'!$C$40:$H$40,$B162),COUNTIF('Names Schedule'!$C$41:$H$41,$B162)))</f>
        <v/>
      </c>
      <c r="J162" s="126" t="str">
        <f>IF($A162="","",SUM(COUNTIF('Names Schedule'!$C$46:$H$46,$B162),COUNTIF('Names Schedule'!$C$47:$H$47,$B162),COUNTIF('Names Schedule'!$C$49:$H$49,$B162),COUNTIF('Names Schedule'!$C$50:$H$50,$B162),COUNTIF('Names Schedule'!$C$51:$H$51,$B162),COUNTIF('Names Schedule'!$C$53:$H$53,$B162),COUNTIF('Names Schedule'!$C$54:$H$54,$B162)))</f>
        <v/>
      </c>
      <c r="K162" s="126" t="str">
        <f>IF($A162="","",SUM(COUNTIF('Names Schedule'!$C$59:$H$59,$B162),COUNTIF('Names Schedule'!$C$60:$H$60,$B162),COUNTIF('Names Schedule'!$C$62:$H$62,$B162),COUNTIF('Names Schedule'!$C$63:$H$63,$B162),COUNTIF('Names Schedule'!$C$64:$H$64,$B162),COUNTIF('Names Schedule'!$C$66:$H$66,$B162),COUNTIF('Names Schedule'!$C$67:$H$67,$B162)))</f>
        <v/>
      </c>
      <c r="L162" s="126" t="str">
        <f>IF($A162="","",SUM(COUNTIF('Names Schedule'!$C$72:$H$72,$B162),COUNTIF('Names Schedule'!$C$73:$H$73,$B162),COUNTIF('Names Schedule'!$C$75:$H$75,$B162),COUNTIF('Names Schedule'!$C$76:$H$76,$B162),COUNTIF('Names Schedule'!$C$77:$H$77,$B162),COUNTIF('Names Schedule'!$C$79:$H$79,$B162),COUNTIF('Names Schedule'!$C$80:$H$80,$B162)))</f>
        <v/>
      </c>
      <c r="M162" s="124" t="str">
        <f>IF($A162="","",COUNTIF('Names Schedule'!$7:$7,$B162))</f>
        <v/>
      </c>
      <c r="N162" s="125" t="str">
        <f>IF($A162="","",COUNTIF('Names Schedule'!$8:$8,$B162))</f>
        <v/>
      </c>
      <c r="O162" s="125" t="str">
        <f>IF($A162="","",COUNTIF('Names Schedule'!$10:$10,$B162))</f>
        <v/>
      </c>
      <c r="P162" s="125" t="str">
        <f>IF($A162="","",COUNTIF('Names Schedule'!$11:$11,$B162))</f>
        <v/>
      </c>
      <c r="Q162" s="125" t="str">
        <f>IF($A162="","",COUNTIF('Names Schedule'!$12:$12,$B162))</f>
        <v/>
      </c>
      <c r="R162" s="125" t="str">
        <f>IF($A162="","",COUNTIF('Names Schedule'!$14:$14,$B162))</f>
        <v/>
      </c>
      <c r="S162" s="125" t="str">
        <f>IF($A162="","",COUNTIF('Names Schedule'!$15:$15,$B162))</f>
        <v/>
      </c>
      <c r="T162" s="124" t="str">
        <f>IF($A162="","",COUNTIF('Names Schedule'!$20:$20,$B162))</f>
        <v/>
      </c>
      <c r="U162" s="125" t="str">
        <f>IF($A162="","",COUNTIF('Names Schedule'!$21:$21,$B162))</f>
        <v/>
      </c>
      <c r="V162" s="125" t="str">
        <f>IF($A162="","",COUNTIF('Names Schedule'!$23:$23,$B162))</f>
        <v/>
      </c>
      <c r="W162" s="125" t="str">
        <f>IF($A162="","",COUNTIF('Names Schedule'!$24:$24,$B162))</f>
        <v/>
      </c>
      <c r="X162" s="125" t="str">
        <f>IF($A162="","",COUNTIF('Names Schedule'!$25:$25,$B162))</f>
        <v/>
      </c>
      <c r="Y162" s="125" t="str">
        <f>IF($A162="","",COUNTIF('Names Schedule'!$27:$27,$B162))</f>
        <v/>
      </c>
      <c r="Z162" s="125" t="str">
        <f>IF($A162="","",COUNTIF('Names Schedule'!$28:$28,$B162))</f>
        <v/>
      </c>
      <c r="AA162" s="124" t="str">
        <f>IF($A162="","",COUNTIF('Names Schedule'!$33:$33,$B162))</f>
        <v/>
      </c>
      <c r="AB162" s="125" t="str">
        <f>IF($A162="","",COUNTIF('Names Schedule'!$34:$34,$B162))</f>
        <v/>
      </c>
      <c r="AC162" s="125" t="str">
        <f>IF($A162="","",COUNTIF('Names Schedule'!$36:$36,$B162))</f>
        <v/>
      </c>
      <c r="AD162" s="125" t="str">
        <f>IF($A162="","",COUNTIF('Names Schedule'!$37:$37,$B162))</f>
        <v/>
      </c>
      <c r="AE162" s="125" t="str">
        <f>IF($A162="","",COUNTIF('Names Schedule'!$38:$38,$B162))</f>
        <v/>
      </c>
      <c r="AF162" s="125" t="str">
        <f>IF($A162="","",COUNTIF('Names Schedule'!$40:$40,$B162))</f>
        <v/>
      </c>
      <c r="AG162" s="125" t="str">
        <f>IF($A162="","",COUNTIF('Names Schedule'!$41:$41,$B162))</f>
        <v/>
      </c>
      <c r="AH162" s="124" t="str">
        <f>IF($A162="","",COUNTIF('Names Schedule'!$46:$46,$B162))</f>
        <v/>
      </c>
      <c r="AI162" s="125" t="str">
        <f>IF($A162="","",COUNTIF('Names Schedule'!$47:$47,$B162))</f>
        <v/>
      </c>
      <c r="AJ162" s="125" t="str">
        <f>IF($A162="","",COUNTIF('Names Schedule'!$49:$49,$B162))</f>
        <v/>
      </c>
      <c r="AK162" s="125" t="str">
        <f>IF($A162="","",COUNTIF('Names Schedule'!$50:$50,$B162))</f>
        <v/>
      </c>
      <c r="AL162" s="125" t="str">
        <f>IF($A162="","",COUNTIF('Names Schedule'!$51:$51,$B162))</f>
        <v/>
      </c>
      <c r="AM162" s="125" t="str">
        <f>IF($A162="","",COUNTIF('Names Schedule'!$53:$53,$B162))</f>
        <v/>
      </c>
      <c r="AN162" s="125" t="str">
        <f>IF($A162="","",COUNTIF('Names Schedule'!$54:$54,$B162))</f>
        <v/>
      </c>
      <c r="AO162" s="124" t="str">
        <f>IF($A162="","",COUNTIF('Names Schedule'!$59:$59,$B162))</f>
        <v/>
      </c>
      <c r="AP162" s="125" t="str">
        <f>IF($A162="","",COUNTIF('Names Schedule'!$60:$60,$B162))</f>
        <v/>
      </c>
      <c r="AQ162" s="125" t="str">
        <f>IF($A162="","",COUNTIF('Names Schedule'!$62:$62,$B162))</f>
        <v/>
      </c>
      <c r="AR162" s="125" t="str">
        <f>IF($A162="","",COUNTIF('Names Schedule'!$63:$63,$B162))</f>
        <v/>
      </c>
      <c r="AS162" s="125" t="str">
        <f>IF($A162="","",COUNTIF('Names Schedule'!$64:$64,$B162))</f>
        <v/>
      </c>
      <c r="AT162" s="125" t="str">
        <f>IF($A162="","",COUNTIF('Names Schedule'!$66:$66,$B162))</f>
        <v/>
      </c>
      <c r="AU162" s="125" t="str">
        <f>IF($A162="","",COUNTIF('Names Schedule'!$67:$67,$B162))</f>
        <v/>
      </c>
      <c r="AV162" s="124" t="str">
        <f>IF($A162="","",COUNTIF('Names Schedule'!$72:$72,$B162))</f>
        <v/>
      </c>
      <c r="AW162" s="125" t="str">
        <f>IF($A162="","",COUNTIF('Names Schedule'!$73:$73,$B162))</f>
        <v/>
      </c>
      <c r="AX162" s="125" t="str">
        <f>IF($A162="","",COUNTIF('Names Schedule'!$75:$75,$B162))</f>
        <v/>
      </c>
      <c r="AY162" s="125" t="str">
        <f>IF($A162="","",COUNTIF('Names Schedule'!$76:$76,$B162))</f>
        <v/>
      </c>
      <c r="AZ162" s="125" t="str">
        <f>IF($A162="","",COUNTIF('Names Schedule'!$77:$77,$B162))</f>
        <v/>
      </c>
      <c r="BA162" s="125" t="str">
        <f>IF($A162="","",COUNTIF('Names Schedule'!$79:$79,$B162))</f>
        <v/>
      </c>
      <c r="BB162" s="125" t="str">
        <f>IF($A162="","",COUNTIF('Names Schedule'!$80:$80,$B162))</f>
        <v/>
      </c>
      <c r="BC162" s="115" t="str">
        <f t="shared" si="22"/>
        <v/>
      </c>
      <c r="BD162" s="115" t="str">
        <f t="shared" si="23"/>
        <v/>
      </c>
      <c r="BE162" s="119" t="str">
        <f t="shared" si="20"/>
        <v/>
      </c>
      <c r="BF162" s="126" t="str">
        <f>IF($A162="","",COUNTIF('Names Schedule'!C$7:C$117,$B162))</f>
        <v/>
      </c>
      <c r="BG162" s="126" t="str">
        <f>IF($A162="","",COUNTIF('Names Schedule'!D$7:D$117,$B162))</f>
        <v/>
      </c>
      <c r="BH162" s="126" t="str">
        <f>IF($A162="","",COUNTIF('Names Schedule'!E$7:E$117,$B162))</f>
        <v/>
      </c>
      <c r="BI162" s="126" t="str">
        <f>IF($A162="","",COUNTIF('Names Schedule'!F$7:F$117,$B162))</f>
        <v/>
      </c>
      <c r="BJ162" s="126" t="str">
        <f>IF($A162="","",COUNTIF('Names Schedule'!G$7:G$117,$B162))</f>
        <v/>
      </c>
      <c r="BK162" s="126" t="str">
        <f>IF($A162="","",COUNTIF('Names Schedule'!H$7:H$117,$B162))</f>
        <v/>
      </c>
      <c r="BL162" s="133" t="str">
        <f t="shared" si="21"/>
        <v/>
      </c>
    </row>
    <row r="163" spans="1:64" ht="12" customHeight="1">
      <c r="A163" s="115" t="str">
        <f>Matches!A162</f>
        <v>GROUP WS 3 / 10</v>
      </c>
      <c r="B163" s="115" t="str">
        <f>IF(A163="","",CONCATENATE(VLOOKUP(Matches!B162,'Group Check'!$B:$D,2,FALSE)," v ",VLOOKUP(Matches!D162,'Group Check'!$B:$D,2,FALSE)," in Group ",VLOOKUP(Matches!B162,'Group Check'!$B:$E,4,FALSE)))</f>
        <v>Lee Beng Hua (May) (Singapore ) v Irit Grencel (Israel ) in Group WS 3</v>
      </c>
      <c r="C163" s="115" t="str">
        <f t="shared" si="16"/>
        <v/>
      </c>
      <c r="D163" s="118" t="str">
        <f t="shared" si="17"/>
        <v>Thursday 25th April 2024</v>
      </c>
      <c r="E163" s="119" t="str">
        <f t="shared" si="18"/>
        <v>Session 3 - 12.00pm- 1:45pm</v>
      </c>
      <c r="F163" s="116">
        <f t="shared" si="19"/>
        <v>6</v>
      </c>
      <c r="G163" s="126">
        <f>IF($A163="","",SUM(COUNTIF('Names Schedule'!$C$7:$H$7,$B163),COUNTIF('Names Schedule'!$C$8:$H$8,$B163),COUNTIF('Names Schedule'!$C$10:$H$10,$B163),COUNTIF('Names Schedule'!$C$11:$H$11,$B163),COUNTIF('Names Schedule'!$C$12:$H$12,$B163),COUNTIF('Names Schedule'!$C$14:$H$14,$B163),COUNTIF('Names Schedule'!$C$15:$H$15,$B163)))</f>
        <v>0</v>
      </c>
      <c r="H163" s="126">
        <f>IF($A163="","",SUM(COUNTIF('Names Schedule'!$C$20:$H$20,$B163),COUNTIF('Names Schedule'!$C$21:$H$21,$B163),COUNTIF('Names Schedule'!$C$23:$H$23,$B163),COUNTIF('Names Schedule'!$C$24:$H$24,$B163),COUNTIF('Names Schedule'!$C$25:$H$25,$B163),COUNTIF('Names Schedule'!$C$27:$H$27,$B163),COUNTIF('Names Schedule'!$C$28:$H$28,$B163)))</f>
        <v>0</v>
      </c>
      <c r="I163" s="126">
        <f>IF($A163="","",SUM(COUNTIF('Names Schedule'!$C$33:$H$33,$B163),COUNTIF('Names Schedule'!$C$34:$H$34,$B163),COUNTIF('Names Schedule'!$C$36:$H$36,$B163),COUNTIF('Names Schedule'!$C$37:$H$37,$B163),COUNTIF('Names Schedule'!$C$38:$H$38,$B163),COUNTIF('Names Schedule'!$C$40:$H$40,$B163),COUNTIF('Names Schedule'!$C$41:$H$41,$B163)))</f>
        <v>0</v>
      </c>
      <c r="J163" s="126">
        <f>IF($A163="","",SUM(COUNTIF('Names Schedule'!$C$46:$H$46,$B163),COUNTIF('Names Schedule'!$C$47:$H$47,$B163),COUNTIF('Names Schedule'!$C$49:$H$49,$B163),COUNTIF('Names Schedule'!$C$50:$H$50,$B163),COUNTIF('Names Schedule'!$C$51:$H$51,$B163),COUNTIF('Names Schedule'!$C$53:$H$53,$B163),COUNTIF('Names Schedule'!$C$54:$H$54,$B163)))</f>
        <v>0</v>
      </c>
      <c r="K163" s="126">
        <f>IF($A163="","",SUM(COUNTIF('Names Schedule'!$C$59:$H$59,$B163),COUNTIF('Names Schedule'!$C$60:$H$60,$B163),COUNTIF('Names Schedule'!$C$62:$H$62,$B163),COUNTIF('Names Schedule'!$C$63:$H$63,$B163),COUNTIF('Names Schedule'!$C$64:$H$64,$B163),COUNTIF('Names Schedule'!$C$66:$H$66,$B163),COUNTIF('Names Schedule'!$C$67:$H$67,$B163)))</f>
        <v>1</v>
      </c>
      <c r="L163" s="126">
        <f>IF($A163="","",SUM(COUNTIF('Names Schedule'!$C$72:$H$72,$B163),COUNTIF('Names Schedule'!$C$73:$H$73,$B163),COUNTIF('Names Schedule'!$C$75:$H$75,$B163),COUNTIF('Names Schedule'!$C$76:$H$76,$B163),COUNTIF('Names Schedule'!$C$77:$H$77,$B163),COUNTIF('Names Schedule'!$C$79:$H$79,$B163),COUNTIF('Names Schedule'!$C$80:$H$80,$B163)))</f>
        <v>0</v>
      </c>
      <c r="M163" s="124">
        <f>IF($A163="","",COUNTIF('Names Schedule'!$7:$7,$B163))</f>
        <v>0</v>
      </c>
      <c r="N163" s="125">
        <f>IF($A163="","",COUNTIF('Names Schedule'!$8:$8,$B163))</f>
        <v>0</v>
      </c>
      <c r="O163" s="125">
        <f>IF($A163="","",COUNTIF('Names Schedule'!$10:$10,$B163))</f>
        <v>0</v>
      </c>
      <c r="P163" s="125">
        <f>IF($A163="","",COUNTIF('Names Schedule'!$11:$11,$B163))</f>
        <v>0</v>
      </c>
      <c r="Q163" s="125">
        <f>IF($A163="","",COUNTIF('Names Schedule'!$12:$12,$B163))</f>
        <v>0</v>
      </c>
      <c r="R163" s="125">
        <f>IF($A163="","",COUNTIF('Names Schedule'!$14:$14,$B163))</f>
        <v>0</v>
      </c>
      <c r="S163" s="125">
        <f>IF($A163="","",COUNTIF('Names Schedule'!$15:$15,$B163))</f>
        <v>0</v>
      </c>
      <c r="T163" s="124">
        <f>IF($A163="","",COUNTIF('Names Schedule'!$20:$20,$B163))</f>
        <v>0</v>
      </c>
      <c r="U163" s="125">
        <f>IF($A163="","",COUNTIF('Names Schedule'!$21:$21,$B163))</f>
        <v>0</v>
      </c>
      <c r="V163" s="125">
        <f>IF($A163="","",COUNTIF('Names Schedule'!$23:$23,$B163))</f>
        <v>0</v>
      </c>
      <c r="W163" s="125">
        <f>IF($A163="","",COUNTIF('Names Schedule'!$24:$24,$B163))</f>
        <v>0</v>
      </c>
      <c r="X163" s="125">
        <f>IF($A163="","",COUNTIF('Names Schedule'!$25:$25,$B163))</f>
        <v>0</v>
      </c>
      <c r="Y163" s="125">
        <f>IF($A163="","",COUNTIF('Names Schedule'!$27:$27,$B163))</f>
        <v>0</v>
      </c>
      <c r="Z163" s="125">
        <f>IF($A163="","",COUNTIF('Names Schedule'!$28:$28,$B163))</f>
        <v>0</v>
      </c>
      <c r="AA163" s="124">
        <f>IF($A163="","",COUNTIF('Names Schedule'!$33:$33,$B163))</f>
        <v>0</v>
      </c>
      <c r="AB163" s="125">
        <f>IF($A163="","",COUNTIF('Names Schedule'!$34:$34,$B163))</f>
        <v>0</v>
      </c>
      <c r="AC163" s="125">
        <f>IF($A163="","",COUNTIF('Names Schedule'!$36:$36,$B163))</f>
        <v>0</v>
      </c>
      <c r="AD163" s="125">
        <f>IF($A163="","",COUNTIF('Names Schedule'!$37:$37,$B163))</f>
        <v>0</v>
      </c>
      <c r="AE163" s="125">
        <f>IF($A163="","",COUNTIF('Names Schedule'!$38:$38,$B163))</f>
        <v>0</v>
      </c>
      <c r="AF163" s="125">
        <f>IF($A163="","",COUNTIF('Names Schedule'!$40:$40,$B163))</f>
        <v>0</v>
      </c>
      <c r="AG163" s="125">
        <f>IF($A163="","",COUNTIF('Names Schedule'!$41:$41,$B163))</f>
        <v>0</v>
      </c>
      <c r="AH163" s="124">
        <f>IF($A163="","",COUNTIF('Names Schedule'!$46:$46,$B163))</f>
        <v>0</v>
      </c>
      <c r="AI163" s="125">
        <f>IF($A163="","",COUNTIF('Names Schedule'!$47:$47,$B163))</f>
        <v>0</v>
      </c>
      <c r="AJ163" s="125">
        <f>IF($A163="","",COUNTIF('Names Schedule'!$49:$49,$B163))</f>
        <v>0</v>
      </c>
      <c r="AK163" s="125">
        <f>IF($A163="","",COUNTIF('Names Schedule'!$50:$50,$B163))</f>
        <v>0</v>
      </c>
      <c r="AL163" s="125">
        <f>IF($A163="","",COUNTIF('Names Schedule'!$51:$51,$B163))</f>
        <v>0</v>
      </c>
      <c r="AM163" s="125">
        <f>IF($A163="","",COUNTIF('Names Schedule'!$53:$53,$B163))</f>
        <v>0</v>
      </c>
      <c r="AN163" s="125">
        <f>IF($A163="","",COUNTIF('Names Schedule'!$54:$54,$B163))</f>
        <v>0</v>
      </c>
      <c r="AO163" s="124">
        <f>IF($A163="","",COUNTIF('Names Schedule'!$59:$59,$B163))</f>
        <v>0</v>
      </c>
      <c r="AP163" s="125">
        <f>IF($A163="","",COUNTIF('Names Schedule'!$60:$60,$B163))</f>
        <v>0</v>
      </c>
      <c r="AQ163" s="125">
        <f>IF($A163="","",COUNTIF('Names Schedule'!$62:$62,$B163))</f>
        <v>1</v>
      </c>
      <c r="AR163" s="125">
        <f>IF($A163="","",COUNTIF('Names Schedule'!$63:$63,$B163))</f>
        <v>0</v>
      </c>
      <c r="AS163" s="125">
        <f>IF($A163="","",COUNTIF('Names Schedule'!$64:$64,$B163))</f>
        <v>0</v>
      </c>
      <c r="AT163" s="125">
        <f>IF($A163="","",COUNTIF('Names Schedule'!$66:$66,$B163))</f>
        <v>0</v>
      </c>
      <c r="AU163" s="125">
        <f>IF($A163="","",COUNTIF('Names Schedule'!$67:$67,$B163))</f>
        <v>0</v>
      </c>
      <c r="AV163" s="124">
        <f>IF($A163="","",COUNTIF('Names Schedule'!$72:$72,$B163))</f>
        <v>0</v>
      </c>
      <c r="AW163" s="125">
        <f>IF($A163="","",COUNTIF('Names Schedule'!$73:$73,$B163))</f>
        <v>0</v>
      </c>
      <c r="AX163" s="125">
        <f>IF($A163="","",COUNTIF('Names Schedule'!$75:$75,$B163))</f>
        <v>0</v>
      </c>
      <c r="AY163" s="125">
        <f>IF($A163="","",COUNTIF('Names Schedule'!$76:$76,$B163))</f>
        <v>0</v>
      </c>
      <c r="AZ163" s="125">
        <f>IF($A163="","",COUNTIF('Names Schedule'!$77:$77,$B163))</f>
        <v>0</v>
      </c>
      <c r="BA163" s="125">
        <f>IF($A163="","",COUNTIF('Names Schedule'!$79:$79,$B163))</f>
        <v>0</v>
      </c>
      <c r="BB163" s="125">
        <f>IF($A163="","",COUNTIF('Names Schedule'!$80:$80,$B163))</f>
        <v>0</v>
      </c>
      <c r="BC163" s="115">
        <f t="shared" si="22"/>
        <v>31</v>
      </c>
      <c r="BD163" s="115">
        <f t="shared" si="23"/>
        <v>3</v>
      </c>
      <c r="BE163" s="119" t="str">
        <f t="shared" si="20"/>
        <v>Session 3 - 12.00pm- 1:45pm</v>
      </c>
      <c r="BF163" s="126">
        <f>IF($A163="","",COUNTIF('Names Schedule'!C$7:C$117,$B163))</f>
        <v>0</v>
      </c>
      <c r="BG163" s="126">
        <f>IF($A163="","",COUNTIF('Names Schedule'!D$7:D$117,$B163))</f>
        <v>0</v>
      </c>
      <c r="BH163" s="126">
        <f>IF($A163="","",COUNTIF('Names Schedule'!E$7:E$117,$B163))</f>
        <v>0</v>
      </c>
      <c r="BI163" s="126">
        <f>IF($A163="","",COUNTIF('Names Schedule'!F$7:F$117,$B163))</f>
        <v>0</v>
      </c>
      <c r="BJ163" s="126">
        <f>IF($A163="","",COUNTIF('Names Schedule'!G$7:G$117,$B163))</f>
        <v>0</v>
      </c>
      <c r="BK163" s="126">
        <f>IF($A163="","",COUNTIF('Names Schedule'!H$7:H$117,$B163))</f>
        <v>1</v>
      </c>
      <c r="BL163" s="133">
        <f t="shared" si="21"/>
        <v>6</v>
      </c>
    </row>
    <row r="164" spans="1:64" ht="12" customHeight="1">
      <c r="A164" s="115" t="str">
        <f>Matches!A163</f>
        <v/>
      </c>
      <c r="B164" s="115" t="str">
        <f>IF(A164="","",CONCATENATE(VLOOKUP(Matches!B163,'Group Check'!$B:$D,2,FALSE)," v ",VLOOKUP(Matches!D163,'Group Check'!$B:$D,2,FALSE)," in Group ",VLOOKUP(Matches!B163,'Group Check'!$B:$E,4,FALSE)))</f>
        <v/>
      </c>
      <c r="C164" s="115" t="str">
        <f t="shared" si="16"/>
        <v/>
      </c>
      <c r="D164" s="118" t="str">
        <f t="shared" si="17"/>
        <v/>
      </c>
      <c r="E164" s="119" t="str">
        <f t="shared" si="18"/>
        <v/>
      </c>
      <c r="F164" s="116" t="str">
        <f t="shared" si="19"/>
        <v/>
      </c>
      <c r="G164" s="126" t="str">
        <f>IF($A164="","",SUM(COUNTIF('Names Schedule'!$C$7:$H$7,$B164),COUNTIF('Names Schedule'!$C$8:$H$8,$B164),COUNTIF('Names Schedule'!$C$10:$H$10,$B164),COUNTIF('Names Schedule'!$C$11:$H$11,$B164),COUNTIF('Names Schedule'!$C$12:$H$12,$B164),COUNTIF('Names Schedule'!$C$14:$H$14,$B164),COUNTIF('Names Schedule'!$C$15:$H$15,$B164)))</f>
        <v/>
      </c>
      <c r="H164" s="126" t="str">
        <f>IF($A164="","",SUM(COUNTIF('Names Schedule'!$C$20:$H$20,$B164),COUNTIF('Names Schedule'!$C$21:$H$21,$B164),COUNTIF('Names Schedule'!$C$23:$H$23,$B164),COUNTIF('Names Schedule'!$C$24:$H$24,$B164),COUNTIF('Names Schedule'!$C$25:$H$25,$B164),COUNTIF('Names Schedule'!$C$27:$H$27,$B164),COUNTIF('Names Schedule'!$C$28:$H$28,$B164)))</f>
        <v/>
      </c>
      <c r="I164" s="126" t="str">
        <f>IF($A164="","",SUM(COUNTIF('Names Schedule'!$C$33:$H$33,$B164),COUNTIF('Names Schedule'!$C$34:$H$34,$B164),COUNTIF('Names Schedule'!$C$36:$H$36,$B164),COUNTIF('Names Schedule'!$C$37:$H$37,$B164),COUNTIF('Names Schedule'!$C$38:$H$38,$B164),COUNTIF('Names Schedule'!$C$40:$H$40,$B164),COUNTIF('Names Schedule'!$C$41:$H$41,$B164)))</f>
        <v/>
      </c>
      <c r="J164" s="126" t="str">
        <f>IF($A164="","",SUM(COUNTIF('Names Schedule'!$C$46:$H$46,$B164),COUNTIF('Names Schedule'!$C$47:$H$47,$B164),COUNTIF('Names Schedule'!$C$49:$H$49,$B164),COUNTIF('Names Schedule'!$C$50:$H$50,$B164),COUNTIF('Names Schedule'!$C$51:$H$51,$B164),COUNTIF('Names Schedule'!$C$53:$H$53,$B164),COUNTIF('Names Schedule'!$C$54:$H$54,$B164)))</f>
        <v/>
      </c>
      <c r="K164" s="126" t="str">
        <f>IF($A164="","",SUM(COUNTIF('Names Schedule'!$C$59:$H$59,$B164),COUNTIF('Names Schedule'!$C$60:$H$60,$B164),COUNTIF('Names Schedule'!$C$62:$H$62,$B164),COUNTIF('Names Schedule'!$C$63:$H$63,$B164),COUNTIF('Names Schedule'!$C$64:$H$64,$B164),COUNTIF('Names Schedule'!$C$66:$H$66,$B164),COUNTIF('Names Schedule'!$C$67:$H$67,$B164)))</f>
        <v/>
      </c>
      <c r="L164" s="126" t="str">
        <f>IF($A164="","",SUM(COUNTIF('Names Schedule'!$C$72:$H$72,$B164),COUNTIF('Names Schedule'!$C$73:$H$73,$B164),COUNTIF('Names Schedule'!$C$75:$H$75,$B164),COUNTIF('Names Schedule'!$C$76:$H$76,$B164),COUNTIF('Names Schedule'!$C$77:$H$77,$B164),COUNTIF('Names Schedule'!$C$79:$H$79,$B164),COUNTIF('Names Schedule'!$C$80:$H$80,$B164)))</f>
        <v/>
      </c>
      <c r="M164" s="124" t="str">
        <f>IF($A164="","",COUNTIF('Names Schedule'!$7:$7,$B164))</f>
        <v/>
      </c>
      <c r="N164" s="125" t="str">
        <f>IF($A164="","",COUNTIF('Names Schedule'!$8:$8,$B164))</f>
        <v/>
      </c>
      <c r="O164" s="125" t="str">
        <f>IF($A164="","",COUNTIF('Names Schedule'!$10:$10,$B164))</f>
        <v/>
      </c>
      <c r="P164" s="125" t="str">
        <f>IF($A164="","",COUNTIF('Names Schedule'!$11:$11,$B164))</f>
        <v/>
      </c>
      <c r="Q164" s="125" t="str">
        <f>IF($A164="","",COUNTIF('Names Schedule'!$12:$12,$B164))</f>
        <v/>
      </c>
      <c r="R164" s="125" t="str">
        <f>IF($A164="","",COUNTIF('Names Schedule'!$14:$14,$B164))</f>
        <v/>
      </c>
      <c r="S164" s="125" t="str">
        <f>IF($A164="","",COUNTIF('Names Schedule'!$15:$15,$B164))</f>
        <v/>
      </c>
      <c r="T164" s="124" t="str">
        <f>IF($A164="","",COUNTIF('Names Schedule'!$20:$20,$B164))</f>
        <v/>
      </c>
      <c r="U164" s="125" t="str">
        <f>IF($A164="","",COUNTIF('Names Schedule'!$21:$21,$B164))</f>
        <v/>
      </c>
      <c r="V164" s="125" t="str">
        <f>IF($A164="","",COUNTIF('Names Schedule'!$23:$23,$B164))</f>
        <v/>
      </c>
      <c r="W164" s="125" t="str">
        <f>IF($A164="","",COUNTIF('Names Schedule'!$24:$24,$B164))</f>
        <v/>
      </c>
      <c r="X164" s="125" t="str">
        <f>IF($A164="","",COUNTIF('Names Schedule'!$25:$25,$B164))</f>
        <v/>
      </c>
      <c r="Y164" s="125" t="str">
        <f>IF($A164="","",COUNTIF('Names Schedule'!$27:$27,$B164))</f>
        <v/>
      </c>
      <c r="Z164" s="125" t="str">
        <f>IF($A164="","",COUNTIF('Names Schedule'!$28:$28,$B164))</f>
        <v/>
      </c>
      <c r="AA164" s="124" t="str">
        <f>IF($A164="","",COUNTIF('Names Schedule'!$33:$33,$B164))</f>
        <v/>
      </c>
      <c r="AB164" s="125" t="str">
        <f>IF($A164="","",COUNTIF('Names Schedule'!$34:$34,$B164))</f>
        <v/>
      </c>
      <c r="AC164" s="125" t="str">
        <f>IF($A164="","",COUNTIF('Names Schedule'!$36:$36,$B164))</f>
        <v/>
      </c>
      <c r="AD164" s="125" t="str">
        <f>IF($A164="","",COUNTIF('Names Schedule'!$37:$37,$B164))</f>
        <v/>
      </c>
      <c r="AE164" s="125" t="str">
        <f>IF($A164="","",COUNTIF('Names Schedule'!$38:$38,$B164))</f>
        <v/>
      </c>
      <c r="AF164" s="125" t="str">
        <f>IF($A164="","",COUNTIF('Names Schedule'!$40:$40,$B164))</f>
        <v/>
      </c>
      <c r="AG164" s="125" t="str">
        <f>IF($A164="","",COUNTIF('Names Schedule'!$41:$41,$B164))</f>
        <v/>
      </c>
      <c r="AH164" s="124" t="str">
        <f>IF($A164="","",COUNTIF('Names Schedule'!$46:$46,$B164))</f>
        <v/>
      </c>
      <c r="AI164" s="125" t="str">
        <f>IF($A164="","",COUNTIF('Names Schedule'!$47:$47,$B164))</f>
        <v/>
      </c>
      <c r="AJ164" s="125" t="str">
        <f>IF($A164="","",COUNTIF('Names Schedule'!$49:$49,$B164))</f>
        <v/>
      </c>
      <c r="AK164" s="125" t="str">
        <f>IF($A164="","",COUNTIF('Names Schedule'!$50:$50,$B164))</f>
        <v/>
      </c>
      <c r="AL164" s="125" t="str">
        <f>IF($A164="","",COUNTIF('Names Schedule'!$51:$51,$B164))</f>
        <v/>
      </c>
      <c r="AM164" s="125" t="str">
        <f>IF($A164="","",COUNTIF('Names Schedule'!$53:$53,$B164))</f>
        <v/>
      </c>
      <c r="AN164" s="125" t="str">
        <f>IF($A164="","",COUNTIF('Names Schedule'!$54:$54,$B164))</f>
        <v/>
      </c>
      <c r="AO164" s="124" t="str">
        <f>IF($A164="","",COUNTIF('Names Schedule'!$59:$59,$B164))</f>
        <v/>
      </c>
      <c r="AP164" s="125" t="str">
        <f>IF($A164="","",COUNTIF('Names Schedule'!$60:$60,$B164))</f>
        <v/>
      </c>
      <c r="AQ164" s="125" t="str">
        <f>IF($A164="","",COUNTIF('Names Schedule'!$62:$62,$B164))</f>
        <v/>
      </c>
      <c r="AR164" s="125" t="str">
        <f>IF($A164="","",COUNTIF('Names Schedule'!$63:$63,$B164))</f>
        <v/>
      </c>
      <c r="AS164" s="125" t="str">
        <f>IF($A164="","",COUNTIF('Names Schedule'!$64:$64,$B164))</f>
        <v/>
      </c>
      <c r="AT164" s="125" t="str">
        <f>IF($A164="","",COUNTIF('Names Schedule'!$66:$66,$B164))</f>
        <v/>
      </c>
      <c r="AU164" s="125" t="str">
        <f>IF($A164="","",COUNTIF('Names Schedule'!$67:$67,$B164))</f>
        <v/>
      </c>
      <c r="AV164" s="124" t="str">
        <f>IF($A164="","",COUNTIF('Names Schedule'!$72:$72,$B164))</f>
        <v/>
      </c>
      <c r="AW164" s="125" t="str">
        <f>IF($A164="","",COUNTIF('Names Schedule'!$73:$73,$B164))</f>
        <v/>
      </c>
      <c r="AX164" s="125" t="str">
        <f>IF($A164="","",COUNTIF('Names Schedule'!$75:$75,$B164))</f>
        <v/>
      </c>
      <c r="AY164" s="125" t="str">
        <f>IF($A164="","",COUNTIF('Names Schedule'!$76:$76,$B164))</f>
        <v/>
      </c>
      <c r="AZ164" s="125" t="str">
        <f>IF($A164="","",COUNTIF('Names Schedule'!$77:$77,$B164))</f>
        <v/>
      </c>
      <c r="BA164" s="125" t="str">
        <f>IF($A164="","",COUNTIF('Names Schedule'!$79:$79,$B164))</f>
        <v/>
      </c>
      <c r="BB164" s="125" t="str">
        <f>IF($A164="","",COUNTIF('Names Schedule'!$80:$80,$B164))</f>
        <v/>
      </c>
      <c r="BC164" s="115" t="str">
        <f t="shared" si="22"/>
        <v/>
      </c>
      <c r="BD164" s="115" t="str">
        <f t="shared" si="23"/>
        <v/>
      </c>
      <c r="BE164" s="119" t="str">
        <f t="shared" si="20"/>
        <v/>
      </c>
      <c r="BF164" s="126" t="str">
        <f>IF($A164="","",COUNTIF('Names Schedule'!C$7:C$117,$B164))</f>
        <v/>
      </c>
      <c r="BG164" s="126" t="str">
        <f>IF($A164="","",COUNTIF('Names Schedule'!D$7:D$117,$B164))</f>
        <v/>
      </c>
      <c r="BH164" s="126" t="str">
        <f>IF($A164="","",COUNTIF('Names Schedule'!E$7:E$117,$B164))</f>
        <v/>
      </c>
      <c r="BI164" s="126" t="str">
        <f>IF($A164="","",COUNTIF('Names Schedule'!F$7:F$117,$B164))</f>
        <v/>
      </c>
      <c r="BJ164" s="126" t="str">
        <f>IF($A164="","",COUNTIF('Names Schedule'!G$7:G$117,$B164))</f>
        <v/>
      </c>
      <c r="BK164" s="126" t="str">
        <f>IF($A164="","",COUNTIF('Names Schedule'!H$7:H$117,$B164))</f>
        <v/>
      </c>
      <c r="BL164" s="133" t="str">
        <f t="shared" si="21"/>
        <v/>
      </c>
    </row>
    <row r="165" spans="1:64" ht="12" customHeight="1">
      <c r="A165" s="115" t="str">
        <f>Matches!A164</f>
        <v>GROUP WS 4 / 1</v>
      </c>
      <c r="B165" s="115" t="str">
        <f>IF(A165="","",CONCATENATE(VLOOKUP(Matches!B164,'Group Check'!$B:$D,2,FALSE)," v ",VLOOKUP(Matches!D164,'Group Check'!$B:$D,2,FALSE)," in Group ",VLOOKUP(Matches!B164,'Group Check'!$B:$E,4,FALSE)))</f>
        <v>Linda Ng (Canada ) v Maureen Caesar (Jamaica) in Group WS 4</v>
      </c>
      <c r="C165" s="115" t="str">
        <f t="shared" si="16"/>
        <v/>
      </c>
      <c r="D165" s="118" t="str">
        <f t="shared" si="17"/>
        <v>Tuesday 23rd April 2024</v>
      </c>
      <c r="E165" s="119" t="str">
        <f t="shared" si="18"/>
        <v>Session 3 - 12.00pm- 1:45pm</v>
      </c>
      <c r="F165" s="116">
        <f t="shared" si="19"/>
        <v>6</v>
      </c>
      <c r="G165" s="126">
        <f>IF($A165="","",SUM(COUNTIF('Names Schedule'!$C$7:$H$7,$B165),COUNTIF('Names Schedule'!$C$8:$H$8,$B165),COUNTIF('Names Schedule'!$C$10:$H$10,$B165),COUNTIF('Names Schedule'!$C$11:$H$11,$B165),COUNTIF('Names Schedule'!$C$12:$H$12,$B165),COUNTIF('Names Schedule'!$C$14:$H$14,$B165),COUNTIF('Names Schedule'!$C$15:$H$15,$B165)))</f>
        <v>0</v>
      </c>
      <c r="H165" s="126">
        <f>IF($A165="","",SUM(COUNTIF('Names Schedule'!$C$20:$H$20,$B165),COUNTIF('Names Schedule'!$C$21:$H$21,$B165),COUNTIF('Names Schedule'!$C$23:$H$23,$B165),COUNTIF('Names Schedule'!$C$24:$H$24,$B165),COUNTIF('Names Schedule'!$C$25:$H$25,$B165),COUNTIF('Names Schedule'!$C$27:$H$27,$B165),COUNTIF('Names Schedule'!$C$28:$H$28,$B165)))</f>
        <v>0</v>
      </c>
      <c r="I165" s="126">
        <f>IF($A165="","",SUM(COUNTIF('Names Schedule'!$C$33:$H$33,$B165),COUNTIF('Names Schedule'!$C$34:$H$34,$B165),COUNTIF('Names Schedule'!$C$36:$H$36,$B165),COUNTIF('Names Schedule'!$C$37:$H$37,$B165),COUNTIF('Names Schedule'!$C$38:$H$38,$B165),COUNTIF('Names Schedule'!$C$40:$H$40,$B165),COUNTIF('Names Schedule'!$C$41:$H$41,$B165)))</f>
        <v>1</v>
      </c>
      <c r="J165" s="126">
        <f>IF($A165="","",SUM(COUNTIF('Names Schedule'!$C$46:$H$46,$B165),COUNTIF('Names Schedule'!$C$47:$H$47,$B165),COUNTIF('Names Schedule'!$C$49:$H$49,$B165),COUNTIF('Names Schedule'!$C$50:$H$50,$B165),COUNTIF('Names Schedule'!$C$51:$H$51,$B165),COUNTIF('Names Schedule'!$C$53:$H$53,$B165),COUNTIF('Names Schedule'!$C$54:$H$54,$B165)))</f>
        <v>0</v>
      </c>
      <c r="K165" s="126">
        <f>IF($A165="","",SUM(COUNTIF('Names Schedule'!$C$59:$H$59,$B165),COUNTIF('Names Schedule'!$C$60:$H$60,$B165),COUNTIF('Names Schedule'!$C$62:$H$62,$B165),COUNTIF('Names Schedule'!$C$63:$H$63,$B165),COUNTIF('Names Schedule'!$C$64:$H$64,$B165),COUNTIF('Names Schedule'!$C$66:$H$66,$B165),COUNTIF('Names Schedule'!$C$67:$H$67,$B165)))</f>
        <v>0</v>
      </c>
      <c r="L165" s="126">
        <f>IF($A165="","",SUM(COUNTIF('Names Schedule'!$C$72:$H$72,$B165),COUNTIF('Names Schedule'!$C$73:$H$73,$B165),COUNTIF('Names Schedule'!$C$75:$H$75,$B165),COUNTIF('Names Schedule'!$C$76:$H$76,$B165),COUNTIF('Names Schedule'!$C$77:$H$77,$B165),COUNTIF('Names Schedule'!$C$79:$H$79,$B165),COUNTIF('Names Schedule'!$C$80:$H$80,$B165)))</f>
        <v>0</v>
      </c>
      <c r="M165" s="124">
        <f>IF($A165="","",COUNTIF('Names Schedule'!$7:$7,$B165))</f>
        <v>0</v>
      </c>
      <c r="N165" s="125">
        <f>IF($A165="","",COUNTIF('Names Schedule'!$8:$8,$B165))</f>
        <v>0</v>
      </c>
      <c r="O165" s="125">
        <f>IF($A165="","",COUNTIF('Names Schedule'!$10:$10,$B165))</f>
        <v>0</v>
      </c>
      <c r="P165" s="125">
        <f>IF($A165="","",COUNTIF('Names Schedule'!$11:$11,$B165))</f>
        <v>0</v>
      </c>
      <c r="Q165" s="125">
        <f>IF($A165="","",COUNTIF('Names Schedule'!$12:$12,$B165))</f>
        <v>0</v>
      </c>
      <c r="R165" s="125">
        <f>IF($A165="","",COUNTIF('Names Schedule'!$14:$14,$B165))</f>
        <v>0</v>
      </c>
      <c r="S165" s="125">
        <f>IF($A165="","",COUNTIF('Names Schedule'!$15:$15,$B165))</f>
        <v>0</v>
      </c>
      <c r="T165" s="124">
        <f>IF($A165="","",COUNTIF('Names Schedule'!$20:$20,$B165))</f>
        <v>0</v>
      </c>
      <c r="U165" s="125">
        <f>IF($A165="","",COUNTIF('Names Schedule'!$21:$21,$B165))</f>
        <v>0</v>
      </c>
      <c r="V165" s="125">
        <f>IF($A165="","",COUNTIF('Names Schedule'!$23:$23,$B165))</f>
        <v>0</v>
      </c>
      <c r="W165" s="125">
        <f>IF($A165="","",COUNTIF('Names Schedule'!$24:$24,$B165))</f>
        <v>0</v>
      </c>
      <c r="X165" s="125">
        <f>IF($A165="","",COUNTIF('Names Schedule'!$25:$25,$B165))</f>
        <v>0</v>
      </c>
      <c r="Y165" s="125">
        <f>IF($A165="","",COUNTIF('Names Schedule'!$27:$27,$B165))</f>
        <v>0</v>
      </c>
      <c r="Z165" s="125">
        <f>IF($A165="","",COUNTIF('Names Schedule'!$28:$28,$B165))</f>
        <v>0</v>
      </c>
      <c r="AA165" s="124">
        <f>IF($A165="","",COUNTIF('Names Schedule'!$33:$33,$B165))</f>
        <v>0</v>
      </c>
      <c r="AB165" s="125">
        <f>IF($A165="","",COUNTIF('Names Schedule'!$34:$34,$B165))</f>
        <v>0</v>
      </c>
      <c r="AC165" s="125">
        <f>IF($A165="","",COUNTIF('Names Schedule'!$36:$36,$B165))</f>
        <v>1</v>
      </c>
      <c r="AD165" s="125">
        <f>IF($A165="","",COUNTIF('Names Schedule'!$37:$37,$B165))</f>
        <v>0</v>
      </c>
      <c r="AE165" s="125">
        <f>IF($A165="","",COUNTIF('Names Schedule'!$38:$38,$B165))</f>
        <v>0</v>
      </c>
      <c r="AF165" s="125">
        <f>IF($A165="","",COUNTIF('Names Schedule'!$40:$40,$B165))</f>
        <v>0</v>
      </c>
      <c r="AG165" s="125">
        <f>IF($A165="","",COUNTIF('Names Schedule'!$41:$41,$B165))</f>
        <v>0</v>
      </c>
      <c r="AH165" s="124">
        <f>IF($A165="","",COUNTIF('Names Schedule'!$46:$46,$B165))</f>
        <v>0</v>
      </c>
      <c r="AI165" s="125">
        <f>IF($A165="","",COUNTIF('Names Schedule'!$47:$47,$B165))</f>
        <v>0</v>
      </c>
      <c r="AJ165" s="125">
        <f>IF($A165="","",COUNTIF('Names Schedule'!$49:$49,$B165))</f>
        <v>0</v>
      </c>
      <c r="AK165" s="125">
        <f>IF($A165="","",COUNTIF('Names Schedule'!$50:$50,$B165))</f>
        <v>0</v>
      </c>
      <c r="AL165" s="125">
        <f>IF($A165="","",COUNTIF('Names Schedule'!$51:$51,$B165))</f>
        <v>0</v>
      </c>
      <c r="AM165" s="125">
        <f>IF($A165="","",COUNTIF('Names Schedule'!$53:$53,$B165))</f>
        <v>0</v>
      </c>
      <c r="AN165" s="125">
        <f>IF($A165="","",COUNTIF('Names Schedule'!$54:$54,$B165))</f>
        <v>0</v>
      </c>
      <c r="AO165" s="124">
        <f>IF($A165="","",COUNTIF('Names Schedule'!$59:$59,$B165))</f>
        <v>0</v>
      </c>
      <c r="AP165" s="125">
        <f>IF($A165="","",COUNTIF('Names Schedule'!$60:$60,$B165))</f>
        <v>0</v>
      </c>
      <c r="AQ165" s="125">
        <f>IF($A165="","",COUNTIF('Names Schedule'!$62:$62,$B165))</f>
        <v>0</v>
      </c>
      <c r="AR165" s="125">
        <f>IF($A165="","",COUNTIF('Names Schedule'!$63:$63,$B165))</f>
        <v>0</v>
      </c>
      <c r="AS165" s="125">
        <f>IF($A165="","",COUNTIF('Names Schedule'!$64:$64,$B165))</f>
        <v>0</v>
      </c>
      <c r="AT165" s="125">
        <f>IF($A165="","",COUNTIF('Names Schedule'!$66:$66,$B165))</f>
        <v>0</v>
      </c>
      <c r="AU165" s="125">
        <f>IF($A165="","",COUNTIF('Names Schedule'!$67:$67,$B165))</f>
        <v>0</v>
      </c>
      <c r="AV165" s="124">
        <f>IF($A165="","",COUNTIF('Names Schedule'!$72:$72,$B165))</f>
        <v>0</v>
      </c>
      <c r="AW165" s="125">
        <f>IF($A165="","",COUNTIF('Names Schedule'!$73:$73,$B165))</f>
        <v>0</v>
      </c>
      <c r="AX165" s="125">
        <f>IF($A165="","",COUNTIF('Names Schedule'!$75:$75,$B165))</f>
        <v>0</v>
      </c>
      <c r="AY165" s="125">
        <f>IF($A165="","",COUNTIF('Names Schedule'!$76:$76,$B165))</f>
        <v>0</v>
      </c>
      <c r="AZ165" s="125">
        <f>IF($A165="","",COUNTIF('Names Schedule'!$77:$77,$B165))</f>
        <v>0</v>
      </c>
      <c r="BA165" s="125">
        <f>IF($A165="","",COUNTIF('Names Schedule'!$79:$79,$B165))</f>
        <v>0</v>
      </c>
      <c r="BB165" s="125">
        <f>IF($A165="","",COUNTIF('Names Schedule'!$80:$80,$B165))</f>
        <v>0</v>
      </c>
      <c r="BC165" s="115">
        <f t="shared" si="22"/>
        <v>17</v>
      </c>
      <c r="BD165" s="115">
        <f t="shared" si="23"/>
        <v>3</v>
      </c>
      <c r="BE165" s="119" t="str">
        <f t="shared" si="20"/>
        <v>Session 3 - 12.00pm- 1:45pm</v>
      </c>
      <c r="BF165" s="126">
        <f>IF($A165="","",COUNTIF('Names Schedule'!C$7:C$117,$B165))</f>
        <v>0</v>
      </c>
      <c r="BG165" s="126">
        <f>IF($A165="","",COUNTIF('Names Schedule'!D$7:D$117,$B165))</f>
        <v>0</v>
      </c>
      <c r="BH165" s="126">
        <f>IF($A165="","",COUNTIF('Names Schedule'!E$7:E$117,$B165))</f>
        <v>0</v>
      </c>
      <c r="BI165" s="126">
        <f>IF($A165="","",COUNTIF('Names Schedule'!F$7:F$117,$B165))</f>
        <v>0</v>
      </c>
      <c r="BJ165" s="126">
        <f>IF($A165="","",COUNTIF('Names Schedule'!G$7:G$117,$B165))</f>
        <v>0</v>
      </c>
      <c r="BK165" s="126">
        <f>IF($A165="","",COUNTIF('Names Schedule'!H$7:H$117,$B165))</f>
        <v>1</v>
      </c>
      <c r="BL165" s="133">
        <f t="shared" si="21"/>
        <v>6</v>
      </c>
    </row>
    <row r="166" spans="1:64" ht="12" customHeight="1">
      <c r="A166" s="115" t="str">
        <f>Matches!A165</f>
        <v>GROUP WS 4 / 2</v>
      </c>
      <c r="B166" s="115" t="str">
        <f>IF(A166="","",CONCATENATE(VLOOKUP(Matches!B165,'Group Check'!$B:$D,2,FALSE)," v ",VLOOKUP(Matches!D165,'Group Check'!$B:$D,2,FALSE)," in Group ",VLOOKUP(Matches!B165,'Group Check'!$B:$E,4,FALSE)))</f>
        <v>Tayla Bruce (New Zealand) v Linda Ng (Canada ) in Group WS 4</v>
      </c>
      <c r="C166" s="115" t="str">
        <f t="shared" si="16"/>
        <v/>
      </c>
      <c r="D166" s="118" t="str">
        <f t="shared" si="17"/>
        <v>Thursday 25th April 2024</v>
      </c>
      <c r="E166" s="119" t="str">
        <f t="shared" si="18"/>
        <v>Session 4 - 1:45pm- 3.15pm</v>
      </c>
      <c r="F166" s="116">
        <f t="shared" si="19"/>
        <v>6</v>
      </c>
      <c r="G166" s="126">
        <f>IF($A166="","",SUM(COUNTIF('Names Schedule'!$C$7:$H$7,$B166),COUNTIF('Names Schedule'!$C$8:$H$8,$B166),COUNTIF('Names Schedule'!$C$10:$H$10,$B166),COUNTIF('Names Schedule'!$C$11:$H$11,$B166),COUNTIF('Names Schedule'!$C$12:$H$12,$B166),COUNTIF('Names Schedule'!$C$14:$H$14,$B166),COUNTIF('Names Schedule'!$C$15:$H$15,$B166)))</f>
        <v>0</v>
      </c>
      <c r="H166" s="126">
        <f>IF($A166="","",SUM(COUNTIF('Names Schedule'!$C$20:$H$20,$B166),COUNTIF('Names Schedule'!$C$21:$H$21,$B166),COUNTIF('Names Schedule'!$C$23:$H$23,$B166),COUNTIF('Names Schedule'!$C$24:$H$24,$B166),COUNTIF('Names Schedule'!$C$25:$H$25,$B166),COUNTIF('Names Schedule'!$C$27:$H$27,$B166),COUNTIF('Names Schedule'!$C$28:$H$28,$B166)))</f>
        <v>0</v>
      </c>
      <c r="I166" s="126">
        <f>IF($A166="","",SUM(COUNTIF('Names Schedule'!$C$33:$H$33,$B166),COUNTIF('Names Schedule'!$C$34:$H$34,$B166),COUNTIF('Names Schedule'!$C$36:$H$36,$B166),COUNTIF('Names Schedule'!$C$37:$H$37,$B166),COUNTIF('Names Schedule'!$C$38:$H$38,$B166),COUNTIF('Names Schedule'!$C$40:$H$40,$B166),COUNTIF('Names Schedule'!$C$41:$H$41,$B166)))</f>
        <v>0</v>
      </c>
      <c r="J166" s="126">
        <f>IF($A166="","",SUM(COUNTIF('Names Schedule'!$C$46:$H$46,$B166),COUNTIF('Names Schedule'!$C$47:$H$47,$B166),COUNTIF('Names Schedule'!$C$49:$H$49,$B166),COUNTIF('Names Schedule'!$C$50:$H$50,$B166),COUNTIF('Names Schedule'!$C$51:$H$51,$B166),COUNTIF('Names Schedule'!$C$53:$H$53,$B166),COUNTIF('Names Schedule'!$C$54:$H$54,$B166)))</f>
        <v>0</v>
      </c>
      <c r="K166" s="126">
        <f>IF($A166="","",SUM(COUNTIF('Names Schedule'!$C$59:$H$59,$B166),COUNTIF('Names Schedule'!$C$60:$H$60,$B166),COUNTIF('Names Schedule'!$C$62:$H$62,$B166),COUNTIF('Names Schedule'!$C$63:$H$63,$B166),COUNTIF('Names Schedule'!$C$64:$H$64,$B166),COUNTIF('Names Schedule'!$C$66:$H$66,$B166),COUNTIF('Names Schedule'!$C$67:$H$67,$B166)))</f>
        <v>1</v>
      </c>
      <c r="L166" s="126">
        <f>IF($A166="","",SUM(COUNTIF('Names Schedule'!$C$72:$H$72,$B166),COUNTIF('Names Schedule'!$C$73:$H$73,$B166),COUNTIF('Names Schedule'!$C$75:$H$75,$B166),COUNTIF('Names Schedule'!$C$76:$H$76,$B166),COUNTIF('Names Schedule'!$C$77:$H$77,$B166),COUNTIF('Names Schedule'!$C$79:$H$79,$B166),COUNTIF('Names Schedule'!$C$80:$H$80,$B166)))</f>
        <v>0</v>
      </c>
      <c r="M166" s="124">
        <f>IF($A166="","",COUNTIF('Names Schedule'!$7:$7,$B166))</f>
        <v>0</v>
      </c>
      <c r="N166" s="125">
        <f>IF($A166="","",COUNTIF('Names Schedule'!$8:$8,$B166))</f>
        <v>0</v>
      </c>
      <c r="O166" s="125">
        <f>IF($A166="","",COUNTIF('Names Schedule'!$10:$10,$B166))</f>
        <v>0</v>
      </c>
      <c r="P166" s="125">
        <f>IF($A166="","",COUNTIF('Names Schedule'!$11:$11,$B166))</f>
        <v>0</v>
      </c>
      <c r="Q166" s="125">
        <f>IF($A166="","",COUNTIF('Names Schedule'!$12:$12,$B166))</f>
        <v>0</v>
      </c>
      <c r="R166" s="125">
        <f>IF($A166="","",COUNTIF('Names Schedule'!$14:$14,$B166))</f>
        <v>0</v>
      </c>
      <c r="S166" s="125">
        <f>IF($A166="","",COUNTIF('Names Schedule'!$15:$15,$B166))</f>
        <v>0</v>
      </c>
      <c r="T166" s="124">
        <f>IF($A166="","",COUNTIF('Names Schedule'!$20:$20,$B166))</f>
        <v>0</v>
      </c>
      <c r="U166" s="125">
        <f>IF($A166="","",COUNTIF('Names Schedule'!$21:$21,$B166))</f>
        <v>0</v>
      </c>
      <c r="V166" s="125">
        <f>IF($A166="","",COUNTIF('Names Schedule'!$23:$23,$B166))</f>
        <v>0</v>
      </c>
      <c r="W166" s="125">
        <f>IF($A166="","",COUNTIF('Names Schedule'!$24:$24,$B166))</f>
        <v>0</v>
      </c>
      <c r="X166" s="125">
        <f>IF($A166="","",COUNTIF('Names Schedule'!$25:$25,$B166))</f>
        <v>0</v>
      </c>
      <c r="Y166" s="125">
        <f>IF($A166="","",COUNTIF('Names Schedule'!$27:$27,$B166))</f>
        <v>0</v>
      </c>
      <c r="Z166" s="125">
        <f>IF($A166="","",COUNTIF('Names Schedule'!$28:$28,$B166))</f>
        <v>0</v>
      </c>
      <c r="AA166" s="124">
        <f>IF($A166="","",COUNTIF('Names Schedule'!$33:$33,$B166))</f>
        <v>0</v>
      </c>
      <c r="AB166" s="125">
        <f>IF($A166="","",COUNTIF('Names Schedule'!$34:$34,$B166))</f>
        <v>0</v>
      </c>
      <c r="AC166" s="125">
        <f>IF($A166="","",COUNTIF('Names Schedule'!$36:$36,$B166))</f>
        <v>0</v>
      </c>
      <c r="AD166" s="125">
        <f>IF($A166="","",COUNTIF('Names Schedule'!$37:$37,$B166))</f>
        <v>0</v>
      </c>
      <c r="AE166" s="125">
        <f>IF($A166="","",COUNTIF('Names Schedule'!$38:$38,$B166))</f>
        <v>0</v>
      </c>
      <c r="AF166" s="125">
        <f>IF($A166="","",COUNTIF('Names Schedule'!$40:$40,$B166))</f>
        <v>0</v>
      </c>
      <c r="AG166" s="125">
        <f>IF($A166="","",COUNTIF('Names Schedule'!$41:$41,$B166))</f>
        <v>0</v>
      </c>
      <c r="AH166" s="124">
        <f>IF($A166="","",COUNTIF('Names Schedule'!$46:$46,$B166))</f>
        <v>0</v>
      </c>
      <c r="AI166" s="125">
        <f>IF($A166="","",COUNTIF('Names Schedule'!$47:$47,$B166))</f>
        <v>0</v>
      </c>
      <c r="AJ166" s="125">
        <f>IF($A166="","",COUNTIF('Names Schedule'!$49:$49,$B166))</f>
        <v>0</v>
      </c>
      <c r="AK166" s="125">
        <f>IF($A166="","",COUNTIF('Names Schedule'!$50:$50,$B166))</f>
        <v>0</v>
      </c>
      <c r="AL166" s="125">
        <f>IF($A166="","",COUNTIF('Names Schedule'!$51:$51,$B166))</f>
        <v>0</v>
      </c>
      <c r="AM166" s="125">
        <f>IF($A166="","",COUNTIF('Names Schedule'!$53:$53,$B166))</f>
        <v>0</v>
      </c>
      <c r="AN166" s="125">
        <f>IF($A166="","",COUNTIF('Names Schedule'!$54:$54,$B166))</f>
        <v>0</v>
      </c>
      <c r="AO166" s="124">
        <f>IF($A166="","",COUNTIF('Names Schedule'!$59:$59,$B166))</f>
        <v>0</v>
      </c>
      <c r="AP166" s="125">
        <f>IF($A166="","",COUNTIF('Names Schedule'!$60:$60,$B166))</f>
        <v>0</v>
      </c>
      <c r="AQ166" s="125">
        <f>IF($A166="","",COUNTIF('Names Schedule'!$62:$62,$B166))</f>
        <v>0</v>
      </c>
      <c r="AR166" s="125">
        <f>IF($A166="","",COUNTIF('Names Schedule'!$63:$63,$B166))</f>
        <v>1</v>
      </c>
      <c r="AS166" s="125">
        <f>IF($A166="","",COUNTIF('Names Schedule'!$64:$64,$B166))</f>
        <v>0</v>
      </c>
      <c r="AT166" s="125">
        <f>IF($A166="","",COUNTIF('Names Schedule'!$66:$66,$B166))</f>
        <v>0</v>
      </c>
      <c r="AU166" s="125">
        <f>IF($A166="","",COUNTIF('Names Schedule'!$67:$67,$B166))</f>
        <v>0</v>
      </c>
      <c r="AV166" s="124">
        <f>IF($A166="","",COUNTIF('Names Schedule'!$72:$72,$B166))</f>
        <v>0</v>
      </c>
      <c r="AW166" s="125">
        <f>IF($A166="","",COUNTIF('Names Schedule'!$73:$73,$B166))</f>
        <v>0</v>
      </c>
      <c r="AX166" s="125">
        <f>IF($A166="","",COUNTIF('Names Schedule'!$75:$75,$B166))</f>
        <v>0</v>
      </c>
      <c r="AY166" s="125">
        <f>IF($A166="","",COUNTIF('Names Schedule'!$76:$76,$B166))</f>
        <v>0</v>
      </c>
      <c r="AZ166" s="125">
        <f>IF($A166="","",COUNTIF('Names Schedule'!$77:$77,$B166))</f>
        <v>0</v>
      </c>
      <c r="BA166" s="125">
        <f>IF($A166="","",COUNTIF('Names Schedule'!$79:$79,$B166))</f>
        <v>0</v>
      </c>
      <c r="BB166" s="125">
        <f>IF($A166="","",COUNTIF('Names Schedule'!$80:$80,$B166))</f>
        <v>0</v>
      </c>
      <c r="BC166" s="115">
        <f t="shared" si="22"/>
        <v>32</v>
      </c>
      <c r="BD166" s="115">
        <f t="shared" si="23"/>
        <v>4</v>
      </c>
      <c r="BE166" s="119" t="str">
        <f t="shared" si="20"/>
        <v>Session 4 - 1:45pm- 3.15pm</v>
      </c>
      <c r="BF166" s="126">
        <f>IF($A166="","",COUNTIF('Names Schedule'!C$7:C$117,$B166))</f>
        <v>0</v>
      </c>
      <c r="BG166" s="126">
        <f>IF($A166="","",COUNTIF('Names Schedule'!D$7:D$117,$B166))</f>
        <v>0</v>
      </c>
      <c r="BH166" s="126">
        <f>IF($A166="","",COUNTIF('Names Schedule'!E$7:E$117,$B166))</f>
        <v>0</v>
      </c>
      <c r="BI166" s="126">
        <f>IF($A166="","",COUNTIF('Names Schedule'!F$7:F$117,$B166))</f>
        <v>0</v>
      </c>
      <c r="BJ166" s="126">
        <f>IF($A166="","",COUNTIF('Names Schedule'!G$7:G$117,$B166))</f>
        <v>0</v>
      </c>
      <c r="BK166" s="126">
        <f>IF($A166="","",COUNTIF('Names Schedule'!H$7:H$117,$B166))</f>
        <v>1</v>
      </c>
      <c r="BL166" s="133">
        <f t="shared" si="21"/>
        <v>6</v>
      </c>
    </row>
    <row r="167" spans="1:64" ht="12" customHeight="1">
      <c r="A167" s="115" t="str">
        <f>Matches!A166</f>
        <v>GROUP WS 4 / 3</v>
      </c>
      <c r="B167" s="115" t="str">
        <f>IF(A167="","",CONCATENATE(VLOOKUP(Matches!B166,'Group Check'!$B:$D,2,FALSE)," v ",VLOOKUP(Matches!D166,'Group Check'!$B:$D,2,FALSE)," in Group ",VLOOKUP(Matches!B166,'Group Check'!$B:$E,4,FALSE)))</f>
        <v>Linda Ng (Canada ) v Lephai Marea Modutlwa (Botswana) in Group WS 4</v>
      </c>
      <c r="C167" s="115" t="str">
        <f t="shared" si="16"/>
        <v/>
      </c>
      <c r="D167" s="118" t="str">
        <f t="shared" si="17"/>
        <v>Wednesday 24th April 2024</v>
      </c>
      <c r="E167" s="119" t="str">
        <f t="shared" si="18"/>
        <v>Session 7 - 6.15pm - 7:45pm</v>
      </c>
      <c r="F167" s="116">
        <f t="shared" si="19"/>
        <v>6</v>
      </c>
      <c r="G167" s="126">
        <f>IF($A167="","",SUM(COUNTIF('Names Schedule'!$C$7:$H$7,$B167),COUNTIF('Names Schedule'!$C$8:$H$8,$B167),COUNTIF('Names Schedule'!$C$10:$H$10,$B167),COUNTIF('Names Schedule'!$C$11:$H$11,$B167),COUNTIF('Names Schedule'!$C$12:$H$12,$B167),COUNTIF('Names Schedule'!$C$14:$H$14,$B167),COUNTIF('Names Schedule'!$C$15:$H$15,$B167)))</f>
        <v>0</v>
      </c>
      <c r="H167" s="126">
        <f>IF($A167="","",SUM(COUNTIF('Names Schedule'!$C$20:$H$20,$B167),COUNTIF('Names Schedule'!$C$21:$H$21,$B167),COUNTIF('Names Schedule'!$C$23:$H$23,$B167),COUNTIF('Names Schedule'!$C$24:$H$24,$B167),COUNTIF('Names Schedule'!$C$25:$H$25,$B167),COUNTIF('Names Schedule'!$C$27:$H$27,$B167),COUNTIF('Names Schedule'!$C$28:$H$28,$B167)))</f>
        <v>0</v>
      </c>
      <c r="I167" s="126">
        <f>IF($A167="","",SUM(COUNTIF('Names Schedule'!$C$33:$H$33,$B167),COUNTIF('Names Schedule'!$C$34:$H$34,$B167),COUNTIF('Names Schedule'!$C$36:$H$36,$B167),COUNTIF('Names Schedule'!$C$37:$H$37,$B167),COUNTIF('Names Schedule'!$C$38:$H$38,$B167),COUNTIF('Names Schedule'!$C$40:$H$40,$B167),COUNTIF('Names Schedule'!$C$41:$H$41,$B167)))</f>
        <v>0</v>
      </c>
      <c r="J167" s="126">
        <f>IF($A167="","",SUM(COUNTIF('Names Schedule'!$C$46:$H$46,$B167),COUNTIF('Names Schedule'!$C$47:$H$47,$B167),COUNTIF('Names Schedule'!$C$49:$H$49,$B167),COUNTIF('Names Schedule'!$C$50:$H$50,$B167),COUNTIF('Names Schedule'!$C$51:$H$51,$B167),COUNTIF('Names Schedule'!$C$53:$H$53,$B167),COUNTIF('Names Schedule'!$C$54:$H$54,$B167)))</f>
        <v>1</v>
      </c>
      <c r="K167" s="126">
        <f>IF($A167="","",SUM(COUNTIF('Names Schedule'!$C$59:$H$59,$B167),COUNTIF('Names Schedule'!$C$60:$H$60,$B167),COUNTIF('Names Schedule'!$C$62:$H$62,$B167),COUNTIF('Names Schedule'!$C$63:$H$63,$B167),COUNTIF('Names Schedule'!$C$64:$H$64,$B167),COUNTIF('Names Schedule'!$C$66:$H$66,$B167),COUNTIF('Names Schedule'!$C$67:$H$67,$B167)))</f>
        <v>0</v>
      </c>
      <c r="L167" s="126">
        <f>IF($A167="","",SUM(COUNTIF('Names Schedule'!$C$72:$H$72,$B167),COUNTIF('Names Schedule'!$C$73:$H$73,$B167),COUNTIF('Names Schedule'!$C$75:$H$75,$B167),COUNTIF('Names Schedule'!$C$76:$H$76,$B167),COUNTIF('Names Schedule'!$C$77:$H$77,$B167),COUNTIF('Names Schedule'!$C$79:$H$79,$B167),COUNTIF('Names Schedule'!$C$80:$H$80,$B167)))</f>
        <v>0</v>
      </c>
      <c r="M167" s="124">
        <f>IF($A167="","",COUNTIF('Names Schedule'!$7:$7,$B167))</f>
        <v>0</v>
      </c>
      <c r="N167" s="125">
        <f>IF($A167="","",COUNTIF('Names Schedule'!$8:$8,$B167))</f>
        <v>0</v>
      </c>
      <c r="O167" s="125">
        <f>IF($A167="","",COUNTIF('Names Schedule'!$10:$10,$B167))</f>
        <v>0</v>
      </c>
      <c r="P167" s="125">
        <f>IF($A167="","",COUNTIF('Names Schedule'!$11:$11,$B167))</f>
        <v>0</v>
      </c>
      <c r="Q167" s="125">
        <f>IF($A167="","",COUNTIF('Names Schedule'!$12:$12,$B167))</f>
        <v>0</v>
      </c>
      <c r="R167" s="125">
        <f>IF($A167="","",COUNTIF('Names Schedule'!$14:$14,$B167))</f>
        <v>0</v>
      </c>
      <c r="S167" s="125">
        <f>IF($A167="","",COUNTIF('Names Schedule'!$15:$15,$B167))</f>
        <v>0</v>
      </c>
      <c r="T167" s="124">
        <f>IF($A167="","",COUNTIF('Names Schedule'!$20:$20,$B167))</f>
        <v>0</v>
      </c>
      <c r="U167" s="125">
        <f>IF($A167="","",COUNTIF('Names Schedule'!$21:$21,$B167))</f>
        <v>0</v>
      </c>
      <c r="V167" s="125">
        <f>IF($A167="","",COUNTIF('Names Schedule'!$23:$23,$B167))</f>
        <v>0</v>
      </c>
      <c r="W167" s="125">
        <f>IF($A167="","",COUNTIF('Names Schedule'!$24:$24,$B167))</f>
        <v>0</v>
      </c>
      <c r="X167" s="125">
        <f>IF($A167="","",COUNTIF('Names Schedule'!$25:$25,$B167))</f>
        <v>0</v>
      </c>
      <c r="Y167" s="125">
        <f>IF($A167="","",COUNTIF('Names Schedule'!$27:$27,$B167))</f>
        <v>0</v>
      </c>
      <c r="Z167" s="125">
        <f>IF($A167="","",COUNTIF('Names Schedule'!$28:$28,$B167))</f>
        <v>0</v>
      </c>
      <c r="AA167" s="124">
        <f>IF($A167="","",COUNTIF('Names Schedule'!$33:$33,$B167))</f>
        <v>0</v>
      </c>
      <c r="AB167" s="125">
        <f>IF($A167="","",COUNTIF('Names Schedule'!$34:$34,$B167))</f>
        <v>0</v>
      </c>
      <c r="AC167" s="125">
        <f>IF($A167="","",COUNTIF('Names Schedule'!$36:$36,$B167))</f>
        <v>0</v>
      </c>
      <c r="AD167" s="125">
        <f>IF($A167="","",COUNTIF('Names Schedule'!$37:$37,$B167))</f>
        <v>0</v>
      </c>
      <c r="AE167" s="125">
        <f>IF($A167="","",COUNTIF('Names Schedule'!$38:$38,$B167))</f>
        <v>0</v>
      </c>
      <c r="AF167" s="125">
        <f>IF($A167="","",COUNTIF('Names Schedule'!$40:$40,$B167))</f>
        <v>0</v>
      </c>
      <c r="AG167" s="125">
        <f>IF($A167="","",COUNTIF('Names Schedule'!$41:$41,$B167))</f>
        <v>0</v>
      </c>
      <c r="AH167" s="124">
        <f>IF($A167="","",COUNTIF('Names Schedule'!$46:$46,$B167))</f>
        <v>0</v>
      </c>
      <c r="AI167" s="125">
        <f>IF($A167="","",COUNTIF('Names Schedule'!$47:$47,$B167))</f>
        <v>0</v>
      </c>
      <c r="AJ167" s="125">
        <f>IF($A167="","",COUNTIF('Names Schedule'!$49:$49,$B167))</f>
        <v>0</v>
      </c>
      <c r="AK167" s="125">
        <f>IF($A167="","",COUNTIF('Names Schedule'!$50:$50,$B167))</f>
        <v>0</v>
      </c>
      <c r="AL167" s="125">
        <f>IF($A167="","",COUNTIF('Names Schedule'!$51:$51,$B167))</f>
        <v>0</v>
      </c>
      <c r="AM167" s="125">
        <f>IF($A167="","",COUNTIF('Names Schedule'!$53:$53,$B167))</f>
        <v>0</v>
      </c>
      <c r="AN167" s="125">
        <f>IF($A167="","",COUNTIF('Names Schedule'!$54:$54,$B167))</f>
        <v>1</v>
      </c>
      <c r="AO167" s="124">
        <f>IF($A167="","",COUNTIF('Names Schedule'!$59:$59,$B167))</f>
        <v>0</v>
      </c>
      <c r="AP167" s="125">
        <f>IF($A167="","",COUNTIF('Names Schedule'!$60:$60,$B167))</f>
        <v>0</v>
      </c>
      <c r="AQ167" s="125">
        <f>IF($A167="","",COUNTIF('Names Schedule'!$62:$62,$B167))</f>
        <v>0</v>
      </c>
      <c r="AR167" s="125">
        <f>IF($A167="","",COUNTIF('Names Schedule'!$63:$63,$B167))</f>
        <v>0</v>
      </c>
      <c r="AS167" s="125">
        <f>IF($A167="","",COUNTIF('Names Schedule'!$64:$64,$B167))</f>
        <v>0</v>
      </c>
      <c r="AT167" s="125">
        <f>IF($A167="","",COUNTIF('Names Schedule'!$66:$66,$B167))</f>
        <v>0</v>
      </c>
      <c r="AU167" s="125">
        <f>IF($A167="","",COUNTIF('Names Schedule'!$67:$67,$B167))</f>
        <v>0</v>
      </c>
      <c r="AV167" s="124">
        <f>IF($A167="","",COUNTIF('Names Schedule'!$72:$72,$B167))</f>
        <v>0</v>
      </c>
      <c r="AW167" s="125">
        <f>IF($A167="","",COUNTIF('Names Schedule'!$73:$73,$B167))</f>
        <v>0</v>
      </c>
      <c r="AX167" s="125">
        <f>IF($A167="","",COUNTIF('Names Schedule'!$75:$75,$B167))</f>
        <v>0</v>
      </c>
      <c r="AY167" s="125">
        <f>IF($A167="","",COUNTIF('Names Schedule'!$76:$76,$B167))</f>
        <v>0</v>
      </c>
      <c r="AZ167" s="125">
        <f>IF($A167="","",COUNTIF('Names Schedule'!$77:$77,$B167))</f>
        <v>0</v>
      </c>
      <c r="BA167" s="125">
        <f>IF($A167="","",COUNTIF('Names Schedule'!$79:$79,$B167))</f>
        <v>0</v>
      </c>
      <c r="BB167" s="125">
        <f>IF($A167="","",COUNTIF('Names Schedule'!$80:$80,$B167))</f>
        <v>0</v>
      </c>
      <c r="BC167" s="115">
        <f t="shared" si="22"/>
        <v>28</v>
      </c>
      <c r="BD167" s="115">
        <f t="shared" si="23"/>
        <v>7</v>
      </c>
      <c r="BE167" s="119" t="str">
        <f t="shared" si="20"/>
        <v>Session 7 - 6.15pm - 7:45pm</v>
      </c>
      <c r="BF167" s="126">
        <f>IF($A167="","",COUNTIF('Names Schedule'!C$7:C$117,$B167))</f>
        <v>0</v>
      </c>
      <c r="BG167" s="126">
        <f>IF($A167="","",COUNTIF('Names Schedule'!D$7:D$117,$B167))</f>
        <v>0</v>
      </c>
      <c r="BH167" s="126">
        <f>IF($A167="","",COUNTIF('Names Schedule'!E$7:E$117,$B167))</f>
        <v>0</v>
      </c>
      <c r="BI167" s="126">
        <f>IF($A167="","",COUNTIF('Names Schedule'!F$7:F$117,$B167))</f>
        <v>0</v>
      </c>
      <c r="BJ167" s="126">
        <f>IF($A167="","",COUNTIF('Names Schedule'!G$7:G$117,$B167))</f>
        <v>0</v>
      </c>
      <c r="BK167" s="126">
        <f>IF($A167="","",COUNTIF('Names Schedule'!H$7:H$117,$B167))</f>
        <v>1</v>
      </c>
      <c r="BL167" s="133">
        <f t="shared" si="21"/>
        <v>6</v>
      </c>
    </row>
    <row r="168" spans="1:64" ht="12" customHeight="1">
      <c r="A168" s="115" t="str">
        <f>Matches!A167</f>
        <v>GROUP WS 4 / 4</v>
      </c>
      <c r="B168" s="115" t="str">
        <f>IF(A168="","",CONCATENATE(VLOOKUP(Matches!B167,'Group Check'!$B:$D,2,FALSE)," v ",VLOOKUP(Matches!D167,'Group Check'!$B:$D,2,FALSE)," in Group ",VLOOKUP(Matches!B167,'Group Check'!$B:$E,4,FALSE)))</f>
        <v>Linda Ng (Canada ) v Cindy Royet  (France) in Group WS 4</v>
      </c>
      <c r="C168" s="115" t="str">
        <f t="shared" si="16"/>
        <v/>
      </c>
      <c r="D168" s="118" t="str">
        <f t="shared" si="17"/>
        <v>Sunday 21st April 2024</v>
      </c>
      <c r="E168" s="119" t="str">
        <f t="shared" si="18"/>
        <v>Session 6 - 4:45pm - 6.15pm</v>
      </c>
      <c r="F168" s="116">
        <f t="shared" si="19"/>
        <v>6</v>
      </c>
      <c r="G168" s="126">
        <f>IF($A168="","",SUM(COUNTIF('Names Schedule'!$C$7:$H$7,$B168),COUNTIF('Names Schedule'!$C$8:$H$8,$B168),COUNTIF('Names Schedule'!$C$10:$H$10,$B168),COUNTIF('Names Schedule'!$C$11:$H$11,$B168),COUNTIF('Names Schedule'!$C$12:$H$12,$B168),COUNTIF('Names Schedule'!$C$14:$H$14,$B168),COUNTIF('Names Schedule'!$C$15:$H$15,$B168)))</f>
        <v>1</v>
      </c>
      <c r="H168" s="126">
        <f>IF($A168="","",SUM(COUNTIF('Names Schedule'!$C$20:$H$20,$B168),COUNTIF('Names Schedule'!$C$21:$H$21,$B168),COUNTIF('Names Schedule'!$C$23:$H$23,$B168),COUNTIF('Names Schedule'!$C$24:$H$24,$B168),COUNTIF('Names Schedule'!$C$25:$H$25,$B168),COUNTIF('Names Schedule'!$C$27:$H$27,$B168),COUNTIF('Names Schedule'!$C$28:$H$28,$B168)))</f>
        <v>0</v>
      </c>
      <c r="I168" s="126">
        <f>IF($A168="","",SUM(COUNTIF('Names Schedule'!$C$33:$H$33,$B168),COUNTIF('Names Schedule'!$C$34:$H$34,$B168),COUNTIF('Names Schedule'!$C$36:$H$36,$B168),COUNTIF('Names Schedule'!$C$37:$H$37,$B168),COUNTIF('Names Schedule'!$C$38:$H$38,$B168),COUNTIF('Names Schedule'!$C$40:$H$40,$B168),COUNTIF('Names Schedule'!$C$41:$H$41,$B168)))</f>
        <v>0</v>
      </c>
      <c r="J168" s="126">
        <f>IF($A168="","",SUM(COUNTIF('Names Schedule'!$C$46:$H$46,$B168),COUNTIF('Names Schedule'!$C$47:$H$47,$B168),COUNTIF('Names Schedule'!$C$49:$H$49,$B168),COUNTIF('Names Schedule'!$C$50:$H$50,$B168),COUNTIF('Names Schedule'!$C$51:$H$51,$B168),COUNTIF('Names Schedule'!$C$53:$H$53,$B168),COUNTIF('Names Schedule'!$C$54:$H$54,$B168)))</f>
        <v>0</v>
      </c>
      <c r="K168" s="126">
        <f>IF($A168="","",SUM(COUNTIF('Names Schedule'!$C$59:$H$59,$B168),COUNTIF('Names Schedule'!$C$60:$H$60,$B168),COUNTIF('Names Schedule'!$C$62:$H$62,$B168),COUNTIF('Names Schedule'!$C$63:$H$63,$B168),COUNTIF('Names Schedule'!$C$64:$H$64,$B168),COUNTIF('Names Schedule'!$C$66:$H$66,$B168),COUNTIF('Names Schedule'!$C$67:$H$67,$B168)))</f>
        <v>0</v>
      </c>
      <c r="L168" s="126">
        <f>IF($A168="","",SUM(COUNTIF('Names Schedule'!$C$72:$H$72,$B168),COUNTIF('Names Schedule'!$C$73:$H$73,$B168),COUNTIF('Names Schedule'!$C$75:$H$75,$B168),COUNTIF('Names Schedule'!$C$76:$H$76,$B168),COUNTIF('Names Schedule'!$C$77:$H$77,$B168),COUNTIF('Names Schedule'!$C$79:$H$79,$B168),COUNTIF('Names Schedule'!$C$80:$H$80,$B168)))</f>
        <v>0</v>
      </c>
      <c r="M168" s="124">
        <f>IF($A168="","",COUNTIF('Names Schedule'!$7:$7,$B168))</f>
        <v>0</v>
      </c>
      <c r="N168" s="125">
        <f>IF($A168="","",COUNTIF('Names Schedule'!$8:$8,$B168))</f>
        <v>0</v>
      </c>
      <c r="O168" s="125">
        <f>IF($A168="","",COUNTIF('Names Schedule'!$10:$10,$B168))</f>
        <v>0</v>
      </c>
      <c r="P168" s="125">
        <f>IF($A168="","",COUNTIF('Names Schedule'!$11:$11,$B168))</f>
        <v>0</v>
      </c>
      <c r="Q168" s="125">
        <f>IF($A168="","",COUNTIF('Names Schedule'!$12:$12,$B168))</f>
        <v>0</v>
      </c>
      <c r="R168" s="125">
        <f>IF($A168="","",COUNTIF('Names Schedule'!$14:$14,$B168))</f>
        <v>1</v>
      </c>
      <c r="S168" s="125">
        <f>IF($A168="","",COUNTIF('Names Schedule'!$15:$15,$B168))</f>
        <v>0</v>
      </c>
      <c r="T168" s="124">
        <f>IF($A168="","",COUNTIF('Names Schedule'!$20:$20,$B168))</f>
        <v>0</v>
      </c>
      <c r="U168" s="125">
        <f>IF($A168="","",COUNTIF('Names Schedule'!$21:$21,$B168))</f>
        <v>0</v>
      </c>
      <c r="V168" s="125">
        <f>IF($A168="","",COUNTIF('Names Schedule'!$23:$23,$B168))</f>
        <v>0</v>
      </c>
      <c r="W168" s="125">
        <f>IF($A168="","",COUNTIF('Names Schedule'!$24:$24,$B168))</f>
        <v>0</v>
      </c>
      <c r="X168" s="125">
        <f>IF($A168="","",COUNTIF('Names Schedule'!$25:$25,$B168))</f>
        <v>0</v>
      </c>
      <c r="Y168" s="125">
        <f>IF($A168="","",COUNTIF('Names Schedule'!$27:$27,$B168))</f>
        <v>0</v>
      </c>
      <c r="Z168" s="125">
        <f>IF($A168="","",COUNTIF('Names Schedule'!$28:$28,$B168))</f>
        <v>0</v>
      </c>
      <c r="AA168" s="124">
        <f>IF($A168="","",COUNTIF('Names Schedule'!$33:$33,$B168))</f>
        <v>0</v>
      </c>
      <c r="AB168" s="125">
        <f>IF($A168="","",COUNTIF('Names Schedule'!$34:$34,$B168))</f>
        <v>0</v>
      </c>
      <c r="AC168" s="125">
        <f>IF($A168="","",COUNTIF('Names Schedule'!$36:$36,$B168))</f>
        <v>0</v>
      </c>
      <c r="AD168" s="125">
        <f>IF($A168="","",COUNTIF('Names Schedule'!$37:$37,$B168))</f>
        <v>0</v>
      </c>
      <c r="AE168" s="125">
        <f>IF($A168="","",COUNTIF('Names Schedule'!$38:$38,$B168))</f>
        <v>0</v>
      </c>
      <c r="AF168" s="125">
        <f>IF($A168="","",COUNTIF('Names Schedule'!$40:$40,$B168))</f>
        <v>0</v>
      </c>
      <c r="AG168" s="125">
        <f>IF($A168="","",COUNTIF('Names Schedule'!$41:$41,$B168))</f>
        <v>0</v>
      </c>
      <c r="AH168" s="124">
        <f>IF($A168="","",COUNTIF('Names Schedule'!$46:$46,$B168))</f>
        <v>0</v>
      </c>
      <c r="AI168" s="125">
        <f>IF($A168="","",COUNTIF('Names Schedule'!$47:$47,$B168))</f>
        <v>0</v>
      </c>
      <c r="AJ168" s="125">
        <f>IF($A168="","",COUNTIF('Names Schedule'!$49:$49,$B168))</f>
        <v>0</v>
      </c>
      <c r="AK168" s="125">
        <f>IF($A168="","",COUNTIF('Names Schedule'!$50:$50,$B168))</f>
        <v>0</v>
      </c>
      <c r="AL168" s="125">
        <f>IF($A168="","",COUNTIF('Names Schedule'!$51:$51,$B168))</f>
        <v>0</v>
      </c>
      <c r="AM168" s="125">
        <f>IF($A168="","",COUNTIF('Names Schedule'!$53:$53,$B168))</f>
        <v>0</v>
      </c>
      <c r="AN168" s="125">
        <f>IF($A168="","",COUNTIF('Names Schedule'!$54:$54,$B168))</f>
        <v>0</v>
      </c>
      <c r="AO168" s="124">
        <f>IF($A168="","",COUNTIF('Names Schedule'!$59:$59,$B168))</f>
        <v>0</v>
      </c>
      <c r="AP168" s="125">
        <f>IF($A168="","",COUNTIF('Names Schedule'!$60:$60,$B168))</f>
        <v>0</v>
      </c>
      <c r="AQ168" s="125">
        <f>IF($A168="","",COUNTIF('Names Schedule'!$62:$62,$B168))</f>
        <v>0</v>
      </c>
      <c r="AR168" s="125">
        <f>IF($A168="","",COUNTIF('Names Schedule'!$63:$63,$B168))</f>
        <v>0</v>
      </c>
      <c r="AS168" s="125">
        <f>IF($A168="","",COUNTIF('Names Schedule'!$64:$64,$B168))</f>
        <v>0</v>
      </c>
      <c r="AT168" s="125">
        <f>IF($A168="","",COUNTIF('Names Schedule'!$66:$66,$B168))</f>
        <v>0</v>
      </c>
      <c r="AU168" s="125">
        <f>IF($A168="","",COUNTIF('Names Schedule'!$67:$67,$B168))</f>
        <v>0</v>
      </c>
      <c r="AV168" s="124">
        <f>IF($A168="","",COUNTIF('Names Schedule'!$72:$72,$B168))</f>
        <v>0</v>
      </c>
      <c r="AW168" s="125">
        <f>IF($A168="","",COUNTIF('Names Schedule'!$73:$73,$B168))</f>
        <v>0</v>
      </c>
      <c r="AX168" s="125">
        <f>IF($A168="","",COUNTIF('Names Schedule'!$75:$75,$B168))</f>
        <v>0</v>
      </c>
      <c r="AY168" s="125">
        <f>IF($A168="","",COUNTIF('Names Schedule'!$76:$76,$B168))</f>
        <v>0</v>
      </c>
      <c r="AZ168" s="125">
        <f>IF($A168="","",COUNTIF('Names Schedule'!$77:$77,$B168))</f>
        <v>0</v>
      </c>
      <c r="BA168" s="125">
        <f>IF($A168="","",COUNTIF('Names Schedule'!$79:$79,$B168))</f>
        <v>0</v>
      </c>
      <c r="BB168" s="125">
        <f>IF($A168="","",COUNTIF('Names Schedule'!$80:$80,$B168))</f>
        <v>0</v>
      </c>
      <c r="BC168" s="115">
        <f t="shared" si="22"/>
        <v>6</v>
      </c>
      <c r="BD168" s="115">
        <f t="shared" si="23"/>
        <v>6</v>
      </c>
      <c r="BE168" s="119" t="str">
        <f t="shared" si="20"/>
        <v>Session 6 - 4:45pm - 6.15pm</v>
      </c>
      <c r="BF168" s="126">
        <f>IF($A168="","",COUNTIF('Names Schedule'!C$7:C$117,$B168))</f>
        <v>0</v>
      </c>
      <c r="BG168" s="126">
        <f>IF($A168="","",COUNTIF('Names Schedule'!D$7:D$117,$B168))</f>
        <v>0</v>
      </c>
      <c r="BH168" s="126">
        <f>IF($A168="","",COUNTIF('Names Schedule'!E$7:E$117,$B168))</f>
        <v>0</v>
      </c>
      <c r="BI168" s="126">
        <f>IF($A168="","",COUNTIF('Names Schedule'!F$7:F$117,$B168))</f>
        <v>0</v>
      </c>
      <c r="BJ168" s="126">
        <f>IF($A168="","",COUNTIF('Names Schedule'!G$7:G$117,$B168))</f>
        <v>0</v>
      </c>
      <c r="BK168" s="126">
        <f>IF($A168="","",COUNTIF('Names Schedule'!H$7:H$117,$B168))</f>
        <v>1</v>
      </c>
      <c r="BL168" s="133">
        <f t="shared" si="21"/>
        <v>6</v>
      </c>
    </row>
    <row r="169" spans="1:64" ht="12" customHeight="1">
      <c r="A169" s="115" t="str">
        <f>Matches!A168</f>
        <v>GROUP WS 4 / 5</v>
      </c>
      <c r="B169" s="115" t="str">
        <f>IF(A169="","",CONCATENATE(VLOOKUP(Matches!B168,'Group Check'!$B:$D,2,FALSE)," v ",VLOOKUP(Matches!D168,'Group Check'!$B:$D,2,FALSE)," in Group ",VLOOKUP(Matches!B168,'Group Check'!$B:$E,4,FALSE)))</f>
        <v>Linda Ng (Canada ) v Pian Lai (Macao China ) in Group WS 4</v>
      </c>
      <c r="C169" s="115" t="str">
        <f t="shared" si="16"/>
        <v/>
      </c>
      <c r="D169" s="118" t="str">
        <f t="shared" si="17"/>
        <v>Monday 22nd April 2024</v>
      </c>
      <c r="E169" s="119" t="str">
        <f t="shared" si="18"/>
        <v>Session 3 - 12.00pm- 1:45pm</v>
      </c>
      <c r="F169" s="116">
        <f t="shared" si="19"/>
        <v>3</v>
      </c>
      <c r="G169" s="126">
        <f>IF($A169="","",SUM(COUNTIF('Names Schedule'!$C$7:$H$7,$B169),COUNTIF('Names Schedule'!$C$8:$H$8,$B169),COUNTIF('Names Schedule'!$C$10:$H$10,$B169),COUNTIF('Names Schedule'!$C$11:$H$11,$B169),COUNTIF('Names Schedule'!$C$12:$H$12,$B169),COUNTIF('Names Schedule'!$C$14:$H$14,$B169),COUNTIF('Names Schedule'!$C$15:$H$15,$B169)))</f>
        <v>0</v>
      </c>
      <c r="H169" s="126">
        <f>IF($A169="","",SUM(COUNTIF('Names Schedule'!$C$20:$H$20,$B169),COUNTIF('Names Schedule'!$C$21:$H$21,$B169),COUNTIF('Names Schedule'!$C$23:$H$23,$B169),COUNTIF('Names Schedule'!$C$24:$H$24,$B169),COUNTIF('Names Schedule'!$C$25:$H$25,$B169),COUNTIF('Names Schedule'!$C$27:$H$27,$B169),COUNTIF('Names Schedule'!$C$28:$H$28,$B169)))</f>
        <v>1</v>
      </c>
      <c r="I169" s="126">
        <f>IF($A169="","",SUM(COUNTIF('Names Schedule'!$C$33:$H$33,$B169),COUNTIF('Names Schedule'!$C$34:$H$34,$B169),COUNTIF('Names Schedule'!$C$36:$H$36,$B169),COUNTIF('Names Schedule'!$C$37:$H$37,$B169),COUNTIF('Names Schedule'!$C$38:$H$38,$B169),COUNTIF('Names Schedule'!$C$40:$H$40,$B169),COUNTIF('Names Schedule'!$C$41:$H$41,$B169)))</f>
        <v>0</v>
      </c>
      <c r="J169" s="126">
        <f>IF($A169="","",SUM(COUNTIF('Names Schedule'!$C$46:$H$46,$B169),COUNTIF('Names Schedule'!$C$47:$H$47,$B169),COUNTIF('Names Schedule'!$C$49:$H$49,$B169),COUNTIF('Names Schedule'!$C$50:$H$50,$B169),COUNTIF('Names Schedule'!$C$51:$H$51,$B169),COUNTIF('Names Schedule'!$C$53:$H$53,$B169),COUNTIF('Names Schedule'!$C$54:$H$54,$B169)))</f>
        <v>0</v>
      </c>
      <c r="K169" s="126">
        <f>IF($A169="","",SUM(COUNTIF('Names Schedule'!$C$59:$H$59,$B169),COUNTIF('Names Schedule'!$C$60:$H$60,$B169),COUNTIF('Names Schedule'!$C$62:$H$62,$B169),COUNTIF('Names Schedule'!$C$63:$H$63,$B169),COUNTIF('Names Schedule'!$C$64:$H$64,$B169),COUNTIF('Names Schedule'!$C$66:$H$66,$B169),COUNTIF('Names Schedule'!$C$67:$H$67,$B169)))</f>
        <v>0</v>
      </c>
      <c r="L169" s="126">
        <f>IF($A169="","",SUM(COUNTIF('Names Schedule'!$C$72:$H$72,$B169),COUNTIF('Names Schedule'!$C$73:$H$73,$B169),COUNTIF('Names Schedule'!$C$75:$H$75,$B169),COUNTIF('Names Schedule'!$C$76:$H$76,$B169),COUNTIF('Names Schedule'!$C$77:$H$77,$B169),COUNTIF('Names Schedule'!$C$79:$H$79,$B169),COUNTIF('Names Schedule'!$C$80:$H$80,$B169)))</f>
        <v>0</v>
      </c>
      <c r="M169" s="124">
        <f>IF($A169="","",COUNTIF('Names Schedule'!$7:$7,$B169))</f>
        <v>0</v>
      </c>
      <c r="N169" s="125">
        <f>IF($A169="","",COUNTIF('Names Schedule'!$8:$8,$B169))</f>
        <v>0</v>
      </c>
      <c r="O169" s="125">
        <f>IF($A169="","",COUNTIF('Names Schedule'!$10:$10,$B169))</f>
        <v>0</v>
      </c>
      <c r="P169" s="125">
        <f>IF($A169="","",COUNTIF('Names Schedule'!$11:$11,$B169))</f>
        <v>0</v>
      </c>
      <c r="Q169" s="125">
        <f>IF($A169="","",COUNTIF('Names Schedule'!$12:$12,$B169))</f>
        <v>0</v>
      </c>
      <c r="R169" s="125">
        <f>IF($A169="","",COUNTIF('Names Schedule'!$14:$14,$B169))</f>
        <v>0</v>
      </c>
      <c r="S169" s="125">
        <f>IF($A169="","",COUNTIF('Names Schedule'!$15:$15,$B169))</f>
        <v>0</v>
      </c>
      <c r="T169" s="124">
        <f>IF($A169="","",COUNTIF('Names Schedule'!$20:$20,$B169))</f>
        <v>0</v>
      </c>
      <c r="U169" s="125">
        <f>IF($A169="","",COUNTIF('Names Schedule'!$21:$21,$B169))</f>
        <v>0</v>
      </c>
      <c r="V169" s="125">
        <f>IF($A169="","",COUNTIF('Names Schedule'!$23:$23,$B169))</f>
        <v>1</v>
      </c>
      <c r="W169" s="125">
        <f>IF($A169="","",COUNTIF('Names Schedule'!$24:$24,$B169))</f>
        <v>0</v>
      </c>
      <c r="X169" s="125">
        <f>IF($A169="","",COUNTIF('Names Schedule'!$25:$25,$B169))</f>
        <v>0</v>
      </c>
      <c r="Y169" s="125">
        <f>IF($A169="","",COUNTIF('Names Schedule'!$27:$27,$B169))</f>
        <v>0</v>
      </c>
      <c r="Z169" s="125">
        <f>IF($A169="","",COUNTIF('Names Schedule'!$28:$28,$B169))</f>
        <v>0</v>
      </c>
      <c r="AA169" s="124">
        <f>IF($A169="","",COUNTIF('Names Schedule'!$33:$33,$B169))</f>
        <v>0</v>
      </c>
      <c r="AB169" s="125">
        <f>IF($A169="","",COUNTIF('Names Schedule'!$34:$34,$B169))</f>
        <v>0</v>
      </c>
      <c r="AC169" s="125">
        <f>IF($A169="","",COUNTIF('Names Schedule'!$36:$36,$B169))</f>
        <v>0</v>
      </c>
      <c r="AD169" s="125">
        <f>IF($A169="","",COUNTIF('Names Schedule'!$37:$37,$B169))</f>
        <v>0</v>
      </c>
      <c r="AE169" s="125">
        <f>IF($A169="","",COUNTIF('Names Schedule'!$38:$38,$B169))</f>
        <v>0</v>
      </c>
      <c r="AF169" s="125">
        <f>IF($A169="","",COUNTIF('Names Schedule'!$40:$40,$B169))</f>
        <v>0</v>
      </c>
      <c r="AG169" s="125">
        <f>IF($A169="","",COUNTIF('Names Schedule'!$41:$41,$B169))</f>
        <v>0</v>
      </c>
      <c r="AH169" s="124">
        <f>IF($A169="","",COUNTIF('Names Schedule'!$46:$46,$B169))</f>
        <v>0</v>
      </c>
      <c r="AI169" s="125">
        <f>IF($A169="","",COUNTIF('Names Schedule'!$47:$47,$B169))</f>
        <v>0</v>
      </c>
      <c r="AJ169" s="125">
        <f>IF($A169="","",COUNTIF('Names Schedule'!$49:$49,$B169))</f>
        <v>0</v>
      </c>
      <c r="AK169" s="125">
        <f>IF($A169="","",COUNTIF('Names Schedule'!$50:$50,$B169))</f>
        <v>0</v>
      </c>
      <c r="AL169" s="125">
        <f>IF($A169="","",COUNTIF('Names Schedule'!$51:$51,$B169))</f>
        <v>0</v>
      </c>
      <c r="AM169" s="125">
        <f>IF($A169="","",COUNTIF('Names Schedule'!$53:$53,$B169))</f>
        <v>0</v>
      </c>
      <c r="AN169" s="125">
        <f>IF($A169="","",COUNTIF('Names Schedule'!$54:$54,$B169))</f>
        <v>0</v>
      </c>
      <c r="AO169" s="124">
        <f>IF($A169="","",COUNTIF('Names Schedule'!$59:$59,$B169))</f>
        <v>0</v>
      </c>
      <c r="AP169" s="125">
        <f>IF($A169="","",COUNTIF('Names Schedule'!$60:$60,$B169))</f>
        <v>0</v>
      </c>
      <c r="AQ169" s="125">
        <f>IF($A169="","",COUNTIF('Names Schedule'!$62:$62,$B169))</f>
        <v>0</v>
      </c>
      <c r="AR169" s="125">
        <f>IF($A169="","",COUNTIF('Names Schedule'!$63:$63,$B169))</f>
        <v>0</v>
      </c>
      <c r="AS169" s="125">
        <f>IF($A169="","",COUNTIF('Names Schedule'!$64:$64,$B169))</f>
        <v>0</v>
      </c>
      <c r="AT169" s="125">
        <f>IF($A169="","",COUNTIF('Names Schedule'!$66:$66,$B169))</f>
        <v>0</v>
      </c>
      <c r="AU169" s="125">
        <f>IF($A169="","",COUNTIF('Names Schedule'!$67:$67,$B169))</f>
        <v>0</v>
      </c>
      <c r="AV169" s="124">
        <f>IF($A169="","",COUNTIF('Names Schedule'!$72:$72,$B169))</f>
        <v>0</v>
      </c>
      <c r="AW169" s="125">
        <f>IF($A169="","",COUNTIF('Names Schedule'!$73:$73,$B169))</f>
        <v>0</v>
      </c>
      <c r="AX169" s="125">
        <f>IF($A169="","",COUNTIF('Names Schedule'!$75:$75,$B169))</f>
        <v>0</v>
      </c>
      <c r="AY169" s="125">
        <f>IF($A169="","",COUNTIF('Names Schedule'!$76:$76,$B169))</f>
        <v>0</v>
      </c>
      <c r="AZ169" s="125">
        <f>IF($A169="","",COUNTIF('Names Schedule'!$77:$77,$B169))</f>
        <v>0</v>
      </c>
      <c r="BA169" s="125">
        <f>IF($A169="","",COUNTIF('Names Schedule'!$79:$79,$B169))</f>
        <v>0</v>
      </c>
      <c r="BB169" s="125">
        <f>IF($A169="","",COUNTIF('Names Schedule'!$80:$80,$B169))</f>
        <v>0</v>
      </c>
      <c r="BC169" s="115">
        <f t="shared" si="22"/>
        <v>10</v>
      </c>
      <c r="BD169" s="115">
        <f t="shared" si="23"/>
        <v>3</v>
      </c>
      <c r="BE169" s="119" t="str">
        <f t="shared" si="20"/>
        <v>Session 3 - 12.00pm- 1:45pm</v>
      </c>
      <c r="BF169" s="126">
        <f>IF($A169="","",COUNTIF('Names Schedule'!C$7:C$117,$B169))</f>
        <v>0</v>
      </c>
      <c r="BG169" s="126">
        <f>IF($A169="","",COUNTIF('Names Schedule'!D$7:D$117,$B169))</f>
        <v>0</v>
      </c>
      <c r="BH169" s="126">
        <f>IF($A169="","",COUNTIF('Names Schedule'!E$7:E$117,$B169))</f>
        <v>1</v>
      </c>
      <c r="BI169" s="126">
        <f>IF($A169="","",COUNTIF('Names Schedule'!F$7:F$117,$B169))</f>
        <v>0</v>
      </c>
      <c r="BJ169" s="126">
        <f>IF($A169="","",COUNTIF('Names Schedule'!G$7:G$117,$B169))</f>
        <v>0</v>
      </c>
      <c r="BK169" s="126">
        <f>IF($A169="","",COUNTIF('Names Schedule'!H$7:H$117,$B169))</f>
        <v>0</v>
      </c>
      <c r="BL169" s="133">
        <f t="shared" si="21"/>
        <v>3</v>
      </c>
    </row>
    <row r="170" spans="1:64" ht="12" customHeight="1">
      <c r="A170" s="115" t="str">
        <f>Matches!A169</f>
        <v/>
      </c>
      <c r="B170" s="115" t="str">
        <f>IF(A170="","",CONCATENATE(VLOOKUP(Matches!B169,'Group Check'!$B:$D,2,FALSE)," v ",VLOOKUP(Matches!D169,'Group Check'!$B:$D,2,FALSE)," in Group ",VLOOKUP(Matches!B169,'Group Check'!$B:$E,4,FALSE)))</f>
        <v/>
      </c>
      <c r="C170" s="115" t="str">
        <f t="shared" si="16"/>
        <v/>
      </c>
      <c r="D170" s="118" t="str">
        <f t="shared" si="17"/>
        <v/>
      </c>
      <c r="E170" s="119" t="str">
        <f t="shared" si="18"/>
        <v/>
      </c>
      <c r="F170" s="116" t="str">
        <f t="shared" si="19"/>
        <v/>
      </c>
      <c r="G170" s="126" t="str">
        <f>IF($A170="","",SUM(COUNTIF('Names Schedule'!$C$7:$H$7,$B170),COUNTIF('Names Schedule'!$C$8:$H$8,$B170),COUNTIF('Names Schedule'!$C$10:$H$10,$B170),COUNTIF('Names Schedule'!$C$11:$H$11,$B170),COUNTIF('Names Schedule'!$C$12:$H$12,$B170),COUNTIF('Names Schedule'!$C$14:$H$14,$B170),COUNTIF('Names Schedule'!$C$15:$H$15,$B170)))</f>
        <v/>
      </c>
      <c r="H170" s="126" t="str">
        <f>IF($A170="","",SUM(COUNTIF('Names Schedule'!$C$20:$H$20,$B170),COUNTIF('Names Schedule'!$C$21:$H$21,$B170),COUNTIF('Names Schedule'!$C$23:$H$23,$B170),COUNTIF('Names Schedule'!$C$24:$H$24,$B170),COUNTIF('Names Schedule'!$C$25:$H$25,$B170),COUNTIF('Names Schedule'!$C$27:$H$27,$B170),COUNTIF('Names Schedule'!$C$28:$H$28,$B170)))</f>
        <v/>
      </c>
      <c r="I170" s="126" t="str">
        <f>IF($A170="","",SUM(COUNTIF('Names Schedule'!$C$33:$H$33,$B170),COUNTIF('Names Schedule'!$C$34:$H$34,$B170),COUNTIF('Names Schedule'!$C$36:$H$36,$B170),COUNTIF('Names Schedule'!$C$37:$H$37,$B170),COUNTIF('Names Schedule'!$C$38:$H$38,$B170),COUNTIF('Names Schedule'!$C$40:$H$40,$B170),COUNTIF('Names Schedule'!$C$41:$H$41,$B170)))</f>
        <v/>
      </c>
      <c r="J170" s="126" t="str">
        <f>IF($A170="","",SUM(COUNTIF('Names Schedule'!$C$46:$H$46,$B170),COUNTIF('Names Schedule'!$C$47:$H$47,$B170),COUNTIF('Names Schedule'!$C$49:$H$49,$B170),COUNTIF('Names Schedule'!$C$50:$H$50,$B170),COUNTIF('Names Schedule'!$C$51:$H$51,$B170),COUNTIF('Names Schedule'!$C$53:$H$53,$B170),COUNTIF('Names Schedule'!$C$54:$H$54,$B170)))</f>
        <v/>
      </c>
      <c r="K170" s="126" t="str">
        <f>IF($A170="","",SUM(COUNTIF('Names Schedule'!$C$59:$H$59,$B170),COUNTIF('Names Schedule'!$C$60:$H$60,$B170),COUNTIF('Names Schedule'!$C$62:$H$62,$B170),COUNTIF('Names Schedule'!$C$63:$H$63,$B170),COUNTIF('Names Schedule'!$C$64:$H$64,$B170),COUNTIF('Names Schedule'!$C$66:$H$66,$B170),COUNTIF('Names Schedule'!$C$67:$H$67,$B170)))</f>
        <v/>
      </c>
      <c r="L170" s="126" t="str">
        <f>IF($A170="","",SUM(COUNTIF('Names Schedule'!$C$72:$H$72,$B170),COUNTIF('Names Schedule'!$C$73:$H$73,$B170),COUNTIF('Names Schedule'!$C$75:$H$75,$B170),COUNTIF('Names Schedule'!$C$76:$H$76,$B170),COUNTIF('Names Schedule'!$C$77:$H$77,$B170),COUNTIF('Names Schedule'!$C$79:$H$79,$B170),COUNTIF('Names Schedule'!$C$80:$H$80,$B170)))</f>
        <v/>
      </c>
      <c r="M170" s="124" t="str">
        <f>IF($A170="","",COUNTIF('Names Schedule'!$7:$7,$B170))</f>
        <v/>
      </c>
      <c r="N170" s="125" t="str">
        <f>IF($A170="","",COUNTIF('Names Schedule'!$8:$8,$B170))</f>
        <v/>
      </c>
      <c r="O170" s="125" t="str">
        <f>IF($A170="","",COUNTIF('Names Schedule'!$10:$10,$B170))</f>
        <v/>
      </c>
      <c r="P170" s="125" t="str">
        <f>IF($A170="","",COUNTIF('Names Schedule'!$11:$11,$B170))</f>
        <v/>
      </c>
      <c r="Q170" s="125" t="str">
        <f>IF($A170="","",COUNTIF('Names Schedule'!$12:$12,$B170))</f>
        <v/>
      </c>
      <c r="R170" s="125" t="str">
        <f>IF($A170="","",COUNTIF('Names Schedule'!$14:$14,$B170))</f>
        <v/>
      </c>
      <c r="S170" s="125" t="str">
        <f>IF($A170="","",COUNTIF('Names Schedule'!$15:$15,$B170))</f>
        <v/>
      </c>
      <c r="T170" s="124" t="str">
        <f>IF($A170="","",COUNTIF('Names Schedule'!$20:$20,$B170))</f>
        <v/>
      </c>
      <c r="U170" s="125" t="str">
        <f>IF($A170="","",COUNTIF('Names Schedule'!$21:$21,$B170))</f>
        <v/>
      </c>
      <c r="V170" s="125" t="str">
        <f>IF($A170="","",COUNTIF('Names Schedule'!$23:$23,$B170))</f>
        <v/>
      </c>
      <c r="W170" s="125" t="str">
        <f>IF($A170="","",COUNTIF('Names Schedule'!$24:$24,$B170))</f>
        <v/>
      </c>
      <c r="X170" s="125" t="str">
        <f>IF($A170="","",COUNTIF('Names Schedule'!$25:$25,$B170))</f>
        <v/>
      </c>
      <c r="Y170" s="125" t="str">
        <f>IF($A170="","",COUNTIF('Names Schedule'!$27:$27,$B170))</f>
        <v/>
      </c>
      <c r="Z170" s="125" t="str">
        <f>IF($A170="","",COUNTIF('Names Schedule'!$28:$28,$B170))</f>
        <v/>
      </c>
      <c r="AA170" s="124" t="str">
        <f>IF($A170="","",COUNTIF('Names Schedule'!$33:$33,$B170))</f>
        <v/>
      </c>
      <c r="AB170" s="125" t="str">
        <f>IF($A170="","",COUNTIF('Names Schedule'!$34:$34,$B170))</f>
        <v/>
      </c>
      <c r="AC170" s="125" t="str">
        <f>IF($A170="","",COUNTIF('Names Schedule'!$36:$36,$B170))</f>
        <v/>
      </c>
      <c r="AD170" s="125" t="str">
        <f>IF($A170="","",COUNTIF('Names Schedule'!$37:$37,$B170))</f>
        <v/>
      </c>
      <c r="AE170" s="125" t="str">
        <f>IF($A170="","",COUNTIF('Names Schedule'!$38:$38,$B170))</f>
        <v/>
      </c>
      <c r="AF170" s="125" t="str">
        <f>IF($A170="","",COUNTIF('Names Schedule'!$40:$40,$B170))</f>
        <v/>
      </c>
      <c r="AG170" s="125" t="str">
        <f>IF($A170="","",COUNTIF('Names Schedule'!$41:$41,$B170))</f>
        <v/>
      </c>
      <c r="AH170" s="124" t="str">
        <f>IF($A170="","",COUNTIF('Names Schedule'!$46:$46,$B170))</f>
        <v/>
      </c>
      <c r="AI170" s="125" t="str">
        <f>IF($A170="","",COUNTIF('Names Schedule'!$47:$47,$B170))</f>
        <v/>
      </c>
      <c r="AJ170" s="125" t="str">
        <f>IF($A170="","",COUNTIF('Names Schedule'!$49:$49,$B170))</f>
        <v/>
      </c>
      <c r="AK170" s="125" t="str">
        <f>IF($A170="","",COUNTIF('Names Schedule'!$50:$50,$B170))</f>
        <v/>
      </c>
      <c r="AL170" s="125" t="str">
        <f>IF($A170="","",COUNTIF('Names Schedule'!$51:$51,$B170))</f>
        <v/>
      </c>
      <c r="AM170" s="125" t="str">
        <f>IF($A170="","",COUNTIF('Names Schedule'!$53:$53,$B170))</f>
        <v/>
      </c>
      <c r="AN170" s="125" t="str">
        <f>IF($A170="","",COUNTIF('Names Schedule'!$54:$54,$B170))</f>
        <v/>
      </c>
      <c r="AO170" s="124" t="str">
        <f>IF($A170="","",COUNTIF('Names Schedule'!$59:$59,$B170))</f>
        <v/>
      </c>
      <c r="AP170" s="125" t="str">
        <f>IF($A170="","",COUNTIF('Names Schedule'!$60:$60,$B170))</f>
        <v/>
      </c>
      <c r="AQ170" s="125" t="str">
        <f>IF($A170="","",COUNTIF('Names Schedule'!$62:$62,$B170))</f>
        <v/>
      </c>
      <c r="AR170" s="125" t="str">
        <f>IF($A170="","",COUNTIF('Names Schedule'!$63:$63,$B170))</f>
        <v/>
      </c>
      <c r="AS170" s="125" t="str">
        <f>IF($A170="","",COUNTIF('Names Schedule'!$64:$64,$B170))</f>
        <v/>
      </c>
      <c r="AT170" s="125" t="str">
        <f>IF($A170="","",COUNTIF('Names Schedule'!$66:$66,$B170))</f>
        <v/>
      </c>
      <c r="AU170" s="125" t="str">
        <f>IF($A170="","",COUNTIF('Names Schedule'!$67:$67,$B170))</f>
        <v/>
      </c>
      <c r="AV170" s="124" t="str">
        <f>IF($A170="","",COUNTIF('Names Schedule'!$72:$72,$B170))</f>
        <v/>
      </c>
      <c r="AW170" s="125" t="str">
        <f>IF($A170="","",COUNTIF('Names Schedule'!$73:$73,$B170))</f>
        <v/>
      </c>
      <c r="AX170" s="125" t="str">
        <f>IF($A170="","",COUNTIF('Names Schedule'!$75:$75,$B170))</f>
        <v/>
      </c>
      <c r="AY170" s="125" t="str">
        <f>IF($A170="","",COUNTIF('Names Schedule'!$76:$76,$B170))</f>
        <v/>
      </c>
      <c r="AZ170" s="125" t="str">
        <f>IF($A170="","",COUNTIF('Names Schedule'!$77:$77,$B170))</f>
        <v/>
      </c>
      <c r="BA170" s="125" t="str">
        <f>IF($A170="","",COUNTIF('Names Schedule'!$79:$79,$B170))</f>
        <v/>
      </c>
      <c r="BB170" s="125" t="str">
        <f>IF($A170="","",COUNTIF('Names Schedule'!$80:$80,$B170))</f>
        <v/>
      </c>
      <c r="BC170" s="115" t="str">
        <f t="shared" si="22"/>
        <v/>
      </c>
      <c r="BD170" s="115" t="str">
        <f t="shared" si="23"/>
        <v/>
      </c>
      <c r="BE170" s="119" t="str">
        <f t="shared" si="20"/>
        <v/>
      </c>
      <c r="BF170" s="126" t="str">
        <f>IF($A170="","",COUNTIF('Names Schedule'!C$7:C$117,$B170))</f>
        <v/>
      </c>
      <c r="BG170" s="126" t="str">
        <f>IF($A170="","",COUNTIF('Names Schedule'!D$7:D$117,$B170))</f>
        <v/>
      </c>
      <c r="BH170" s="126" t="str">
        <f>IF($A170="","",COUNTIF('Names Schedule'!E$7:E$117,$B170))</f>
        <v/>
      </c>
      <c r="BI170" s="126" t="str">
        <f>IF($A170="","",COUNTIF('Names Schedule'!F$7:F$117,$B170))</f>
        <v/>
      </c>
      <c r="BJ170" s="126" t="str">
        <f>IF($A170="","",COUNTIF('Names Schedule'!G$7:G$117,$B170))</f>
        <v/>
      </c>
      <c r="BK170" s="126" t="str">
        <f>IF($A170="","",COUNTIF('Names Schedule'!H$7:H$117,$B170))</f>
        <v/>
      </c>
      <c r="BL170" s="133" t="str">
        <f t="shared" si="21"/>
        <v/>
      </c>
    </row>
    <row r="171" spans="1:64" ht="12" customHeight="1">
      <c r="A171" s="115" t="str">
        <f>Matches!A170</f>
        <v>GROUP WS 4 / 6</v>
      </c>
      <c r="B171" s="115" t="str">
        <f>IF(A171="","",CONCATENATE(VLOOKUP(Matches!B170,'Group Check'!$B:$D,2,FALSE)," v ",VLOOKUP(Matches!D170,'Group Check'!$B:$D,2,FALSE)," in Group ",VLOOKUP(Matches!B170,'Group Check'!$B:$E,4,FALSE)))</f>
        <v>Maureen Caesar (Jamaica) v Tayla Bruce (New Zealand) in Group WS 4</v>
      </c>
      <c r="C171" s="115" t="str">
        <f t="shared" si="16"/>
        <v/>
      </c>
      <c r="D171" s="118" t="str">
        <f t="shared" si="17"/>
        <v>Sunday 21st April 2024</v>
      </c>
      <c r="E171" s="119" t="str">
        <f t="shared" si="18"/>
        <v>Session 7 - 6.15pm - 7:45pm</v>
      </c>
      <c r="F171" s="116">
        <f t="shared" si="19"/>
        <v>1</v>
      </c>
      <c r="G171" s="126">
        <f>IF($A171="","",SUM(COUNTIF('Names Schedule'!$C$7:$H$7,$B171),COUNTIF('Names Schedule'!$C$8:$H$8,$B171),COUNTIF('Names Schedule'!$C$10:$H$10,$B171),COUNTIF('Names Schedule'!$C$11:$H$11,$B171),COUNTIF('Names Schedule'!$C$12:$H$12,$B171),COUNTIF('Names Schedule'!$C$14:$H$14,$B171),COUNTIF('Names Schedule'!$C$15:$H$15,$B171)))</f>
        <v>1</v>
      </c>
      <c r="H171" s="126">
        <f>IF($A171="","",SUM(COUNTIF('Names Schedule'!$C$20:$H$20,$B171),COUNTIF('Names Schedule'!$C$21:$H$21,$B171),COUNTIF('Names Schedule'!$C$23:$H$23,$B171),COUNTIF('Names Schedule'!$C$24:$H$24,$B171),COUNTIF('Names Schedule'!$C$25:$H$25,$B171),COUNTIF('Names Schedule'!$C$27:$H$27,$B171),COUNTIF('Names Schedule'!$C$28:$H$28,$B171)))</f>
        <v>0</v>
      </c>
      <c r="I171" s="126">
        <f>IF($A171="","",SUM(COUNTIF('Names Schedule'!$C$33:$H$33,$B171),COUNTIF('Names Schedule'!$C$34:$H$34,$B171),COUNTIF('Names Schedule'!$C$36:$H$36,$B171),COUNTIF('Names Schedule'!$C$37:$H$37,$B171),COUNTIF('Names Schedule'!$C$38:$H$38,$B171),COUNTIF('Names Schedule'!$C$40:$H$40,$B171),COUNTIF('Names Schedule'!$C$41:$H$41,$B171)))</f>
        <v>0</v>
      </c>
      <c r="J171" s="126">
        <f>IF($A171="","",SUM(COUNTIF('Names Schedule'!$C$46:$H$46,$B171),COUNTIF('Names Schedule'!$C$47:$H$47,$B171),COUNTIF('Names Schedule'!$C$49:$H$49,$B171),COUNTIF('Names Schedule'!$C$50:$H$50,$B171),COUNTIF('Names Schedule'!$C$51:$H$51,$B171),COUNTIF('Names Schedule'!$C$53:$H$53,$B171),COUNTIF('Names Schedule'!$C$54:$H$54,$B171)))</f>
        <v>0</v>
      </c>
      <c r="K171" s="126">
        <f>IF($A171="","",SUM(COUNTIF('Names Schedule'!$C$59:$H$59,$B171),COUNTIF('Names Schedule'!$C$60:$H$60,$B171),COUNTIF('Names Schedule'!$C$62:$H$62,$B171),COUNTIF('Names Schedule'!$C$63:$H$63,$B171),COUNTIF('Names Schedule'!$C$64:$H$64,$B171),COUNTIF('Names Schedule'!$C$66:$H$66,$B171),COUNTIF('Names Schedule'!$C$67:$H$67,$B171)))</f>
        <v>0</v>
      </c>
      <c r="L171" s="126">
        <f>IF($A171="","",SUM(COUNTIF('Names Schedule'!$C$72:$H$72,$B171),COUNTIF('Names Schedule'!$C$73:$H$73,$B171),COUNTIF('Names Schedule'!$C$75:$H$75,$B171),COUNTIF('Names Schedule'!$C$76:$H$76,$B171),COUNTIF('Names Schedule'!$C$77:$H$77,$B171),COUNTIF('Names Schedule'!$C$79:$H$79,$B171),COUNTIF('Names Schedule'!$C$80:$H$80,$B171)))</f>
        <v>0</v>
      </c>
      <c r="M171" s="124">
        <f>IF($A171="","",COUNTIF('Names Schedule'!$7:$7,$B171))</f>
        <v>0</v>
      </c>
      <c r="N171" s="125">
        <f>IF($A171="","",COUNTIF('Names Schedule'!$8:$8,$B171))</f>
        <v>0</v>
      </c>
      <c r="O171" s="125">
        <f>IF($A171="","",COUNTIF('Names Schedule'!$10:$10,$B171))</f>
        <v>0</v>
      </c>
      <c r="P171" s="125">
        <f>IF($A171="","",COUNTIF('Names Schedule'!$11:$11,$B171))</f>
        <v>0</v>
      </c>
      <c r="Q171" s="125">
        <f>IF($A171="","",COUNTIF('Names Schedule'!$12:$12,$B171))</f>
        <v>0</v>
      </c>
      <c r="R171" s="125">
        <f>IF($A171="","",COUNTIF('Names Schedule'!$14:$14,$B171))</f>
        <v>0</v>
      </c>
      <c r="S171" s="125">
        <f>IF($A171="","",COUNTIF('Names Schedule'!$15:$15,$B171))</f>
        <v>1</v>
      </c>
      <c r="T171" s="124">
        <f>IF($A171="","",COUNTIF('Names Schedule'!$20:$20,$B171))</f>
        <v>0</v>
      </c>
      <c r="U171" s="125">
        <f>IF($A171="","",COUNTIF('Names Schedule'!$21:$21,$B171))</f>
        <v>0</v>
      </c>
      <c r="V171" s="125">
        <f>IF($A171="","",COUNTIF('Names Schedule'!$23:$23,$B171))</f>
        <v>0</v>
      </c>
      <c r="W171" s="125">
        <f>IF($A171="","",COUNTIF('Names Schedule'!$24:$24,$B171))</f>
        <v>0</v>
      </c>
      <c r="X171" s="125">
        <f>IF($A171="","",COUNTIF('Names Schedule'!$25:$25,$B171))</f>
        <v>0</v>
      </c>
      <c r="Y171" s="125">
        <f>IF($A171="","",COUNTIF('Names Schedule'!$27:$27,$B171))</f>
        <v>0</v>
      </c>
      <c r="Z171" s="125">
        <f>IF($A171="","",COUNTIF('Names Schedule'!$28:$28,$B171))</f>
        <v>0</v>
      </c>
      <c r="AA171" s="124">
        <f>IF($A171="","",COUNTIF('Names Schedule'!$33:$33,$B171))</f>
        <v>0</v>
      </c>
      <c r="AB171" s="125">
        <f>IF($A171="","",COUNTIF('Names Schedule'!$34:$34,$B171))</f>
        <v>0</v>
      </c>
      <c r="AC171" s="125">
        <f>IF($A171="","",COUNTIF('Names Schedule'!$36:$36,$B171))</f>
        <v>0</v>
      </c>
      <c r="AD171" s="125">
        <f>IF($A171="","",COUNTIF('Names Schedule'!$37:$37,$B171))</f>
        <v>0</v>
      </c>
      <c r="AE171" s="125">
        <f>IF($A171="","",COUNTIF('Names Schedule'!$38:$38,$B171))</f>
        <v>0</v>
      </c>
      <c r="AF171" s="125">
        <f>IF($A171="","",COUNTIF('Names Schedule'!$40:$40,$B171))</f>
        <v>0</v>
      </c>
      <c r="AG171" s="125">
        <f>IF($A171="","",COUNTIF('Names Schedule'!$41:$41,$B171))</f>
        <v>0</v>
      </c>
      <c r="AH171" s="124">
        <f>IF($A171="","",COUNTIF('Names Schedule'!$46:$46,$B171))</f>
        <v>0</v>
      </c>
      <c r="AI171" s="125">
        <f>IF($A171="","",COUNTIF('Names Schedule'!$47:$47,$B171))</f>
        <v>0</v>
      </c>
      <c r="AJ171" s="125">
        <f>IF($A171="","",COUNTIF('Names Schedule'!$49:$49,$B171))</f>
        <v>0</v>
      </c>
      <c r="AK171" s="125">
        <f>IF($A171="","",COUNTIF('Names Schedule'!$50:$50,$B171))</f>
        <v>0</v>
      </c>
      <c r="AL171" s="125">
        <f>IF($A171="","",COUNTIF('Names Schedule'!$51:$51,$B171))</f>
        <v>0</v>
      </c>
      <c r="AM171" s="125">
        <f>IF($A171="","",COUNTIF('Names Schedule'!$53:$53,$B171))</f>
        <v>0</v>
      </c>
      <c r="AN171" s="125">
        <f>IF($A171="","",COUNTIF('Names Schedule'!$54:$54,$B171))</f>
        <v>0</v>
      </c>
      <c r="AO171" s="124">
        <f>IF($A171="","",COUNTIF('Names Schedule'!$59:$59,$B171))</f>
        <v>0</v>
      </c>
      <c r="AP171" s="125">
        <f>IF($A171="","",COUNTIF('Names Schedule'!$60:$60,$B171))</f>
        <v>0</v>
      </c>
      <c r="AQ171" s="125">
        <f>IF($A171="","",COUNTIF('Names Schedule'!$62:$62,$B171))</f>
        <v>0</v>
      </c>
      <c r="AR171" s="125">
        <f>IF($A171="","",COUNTIF('Names Schedule'!$63:$63,$B171))</f>
        <v>0</v>
      </c>
      <c r="AS171" s="125">
        <f>IF($A171="","",COUNTIF('Names Schedule'!$64:$64,$B171))</f>
        <v>0</v>
      </c>
      <c r="AT171" s="125">
        <f>IF($A171="","",COUNTIF('Names Schedule'!$66:$66,$B171))</f>
        <v>0</v>
      </c>
      <c r="AU171" s="125">
        <f>IF($A171="","",COUNTIF('Names Schedule'!$67:$67,$B171))</f>
        <v>0</v>
      </c>
      <c r="AV171" s="124">
        <f>IF($A171="","",COUNTIF('Names Schedule'!$72:$72,$B171))</f>
        <v>0</v>
      </c>
      <c r="AW171" s="125">
        <f>IF($A171="","",COUNTIF('Names Schedule'!$73:$73,$B171))</f>
        <v>0</v>
      </c>
      <c r="AX171" s="125">
        <f>IF($A171="","",COUNTIF('Names Schedule'!$75:$75,$B171))</f>
        <v>0</v>
      </c>
      <c r="AY171" s="125">
        <f>IF($A171="","",COUNTIF('Names Schedule'!$76:$76,$B171))</f>
        <v>0</v>
      </c>
      <c r="AZ171" s="125">
        <f>IF($A171="","",COUNTIF('Names Schedule'!$77:$77,$B171))</f>
        <v>0</v>
      </c>
      <c r="BA171" s="125">
        <f>IF($A171="","",COUNTIF('Names Schedule'!$79:$79,$B171))</f>
        <v>0</v>
      </c>
      <c r="BB171" s="125">
        <f>IF($A171="","",COUNTIF('Names Schedule'!$80:$80,$B171))</f>
        <v>0</v>
      </c>
      <c r="BC171" s="115">
        <f t="shared" si="22"/>
        <v>7</v>
      </c>
      <c r="BD171" s="115">
        <f t="shared" si="23"/>
        <v>7</v>
      </c>
      <c r="BE171" s="119" t="str">
        <f t="shared" si="20"/>
        <v>Session 7 - 6.15pm - 7:45pm</v>
      </c>
      <c r="BF171" s="126">
        <f>IF($A171="","",COUNTIF('Names Schedule'!C$7:C$117,$B171))</f>
        <v>1</v>
      </c>
      <c r="BG171" s="126">
        <f>IF($A171="","",COUNTIF('Names Schedule'!D$7:D$117,$B171))</f>
        <v>0</v>
      </c>
      <c r="BH171" s="126">
        <f>IF($A171="","",COUNTIF('Names Schedule'!E$7:E$117,$B171))</f>
        <v>0</v>
      </c>
      <c r="BI171" s="126">
        <f>IF($A171="","",COUNTIF('Names Schedule'!F$7:F$117,$B171))</f>
        <v>0</v>
      </c>
      <c r="BJ171" s="126">
        <f>IF($A171="","",COUNTIF('Names Schedule'!G$7:G$117,$B171))</f>
        <v>0</v>
      </c>
      <c r="BK171" s="126">
        <f>IF($A171="","",COUNTIF('Names Schedule'!H$7:H$117,$B171))</f>
        <v>0</v>
      </c>
      <c r="BL171" s="133">
        <f t="shared" si="21"/>
        <v>1</v>
      </c>
    </row>
    <row r="172" spans="1:64" ht="12" customHeight="1">
      <c r="A172" s="115" t="str">
        <f>Matches!A171</f>
        <v>GROUP WS 4 / 7</v>
      </c>
      <c r="B172" s="115" t="str">
        <f>IF(A172="","",CONCATENATE(VLOOKUP(Matches!B171,'Group Check'!$B:$D,2,FALSE)," v ",VLOOKUP(Matches!D171,'Group Check'!$B:$D,2,FALSE)," in Group ",VLOOKUP(Matches!B171,'Group Check'!$B:$E,4,FALSE)))</f>
        <v>Maureen Caesar (Jamaica) v Lephai Marea Modutlwa (Botswana) in Group WS 4</v>
      </c>
      <c r="C172" s="115" t="str">
        <f t="shared" si="16"/>
        <v/>
      </c>
      <c r="D172" s="118" t="str">
        <f t="shared" si="17"/>
        <v>Thursday 25th April 2024</v>
      </c>
      <c r="E172" s="119" t="str">
        <f t="shared" si="18"/>
        <v>Session 4 - 1:45pm- 3.15pm</v>
      </c>
      <c r="F172" s="116">
        <f t="shared" si="19"/>
        <v>1</v>
      </c>
      <c r="G172" s="126">
        <f>IF($A172="","",SUM(COUNTIF('Names Schedule'!$C$7:$H$7,$B172),COUNTIF('Names Schedule'!$C$8:$H$8,$B172),COUNTIF('Names Schedule'!$C$10:$H$10,$B172),COUNTIF('Names Schedule'!$C$11:$H$11,$B172),COUNTIF('Names Schedule'!$C$12:$H$12,$B172),COUNTIF('Names Schedule'!$C$14:$H$14,$B172),COUNTIF('Names Schedule'!$C$15:$H$15,$B172)))</f>
        <v>0</v>
      </c>
      <c r="H172" s="126">
        <f>IF($A172="","",SUM(COUNTIF('Names Schedule'!$C$20:$H$20,$B172),COUNTIF('Names Schedule'!$C$21:$H$21,$B172),COUNTIF('Names Schedule'!$C$23:$H$23,$B172),COUNTIF('Names Schedule'!$C$24:$H$24,$B172),COUNTIF('Names Schedule'!$C$25:$H$25,$B172),COUNTIF('Names Schedule'!$C$27:$H$27,$B172),COUNTIF('Names Schedule'!$C$28:$H$28,$B172)))</f>
        <v>0</v>
      </c>
      <c r="I172" s="126">
        <f>IF($A172="","",SUM(COUNTIF('Names Schedule'!$C$33:$H$33,$B172),COUNTIF('Names Schedule'!$C$34:$H$34,$B172),COUNTIF('Names Schedule'!$C$36:$H$36,$B172),COUNTIF('Names Schedule'!$C$37:$H$37,$B172),COUNTIF('Names Schedule'!$C$38:$H$38,$B172),COUNTIF('Names Schedule'!$C$40:$H$40,$B172),COUNTIF('Names Schedule'!$C$41:$H$41,$B172)))</f>
        <v>0</v>
      </c>
      <c r="J172" s="126">
        <f>IF($A172="","",SUM(COUNTIF('Names Schedule'!$C$46:$H$46,$B172),COUNTIF('Names Schedule'!$C$47:$H$47,$B172),COUNTIF('Names Schedule'!$C$49:$H$49,$B172),COUNTIF('Names Schedule'!$C$50:$H$50,$B172),COUNTIF('Names Schedule'!$C$51:$H$51,$B172),COUNTIF('Names Schedule'!$C$53:$H$53,$B172),COUNTIF('Names Schedule'!$C$54:$H$54,$B172)))</f>
        <v>0</v>
      </c>
      <c r="K172" s="126">
        <f>IF($A172="","",SUM(COUNTIF('Names Schedule'!$C$59:$H$59,$B172),COUNTIF('Names Schedule'!$C$60:$H$60,$B172),COUNTIF('Names Schedule'!$C$62:$H$62,$B172),COUNTIF('Names Schedule'!$C$63:$H$63,$B172),COUNTIF('Names Schedule'!$C$64:$H$64,$B172),COUNTIF('Names Schedule'!$C$66:$H$66,$B172),COUNTIF('Names Schedule'!$C$67:$H$67,$B172)))</f>
        <v>1</v>
      </c>
      <c r="L172" s="126">
        <f>IF($A172="","",SUM(COUNTIF('Names Schedule'!$C$72:$H$72,$B172),COUNTIF('Names Schedule'!$C$73:$H$73,$B172),COUNTIF('Names Schedule'!$C$75:$H$75,$B172),COUNTIF('Names Schedule'!$C$76:$H$76,$B172),COUNTIF('Names Schedule'!$C$77:$H$77,$B172),COUNTIF('Names Schedule'!$C$79:$H$79,$B172),COUNTIF('Names Schedule'!$C$80:$H$80,$B172)))</f>
        <v>0</v>
      </c>
      <c r="M172" s="124">
        <f>IF($A172="","",COUNTIF('Names Schedule'!$7:$7,$B172))</f>
        <v>0</v>
      </c>
      <c r="N172" s="125">
        <f>IF($A172="","",COUNTIF('Names Schedule'!$8:$8,$B172))</f>
        <v>0</v>
      </c>
      <c r="O172" s="125">
        <f>IF($A172="","",COUNTIF('Names Schedule'!$10:$10,$B172))</f>
        <v>0</v>
      </c>
      <c r="P172" s="125">
        <f>IF($A172="","",COUNTIF('Names Schedule'!$11:$11,$B172))</f>
        <v>0</v>
      </c>
      <c r="Q172" s="125">
        <f>IF($A172="","",COUNTIF('Names Schedule'!$12:$12,$B172))</f>
        <v>0</v>
      </c>
      <c r="R172" s="125">
        <f>IF($A172="","",COUNTIF('Names Schedule'!$14:$14,$B172))</f>
        <v>0</v>
      </c>
      <c r="S172" s="125">
        <f>IF($A172="","",COUNTIF('Names Schedule'!$15:$15,$B172))</f>
        <v>0</v>
      </c>
      <c r="T172" s="124">
        <f>IF($A172="","",COUNTIF('Names Schedule'!$20:$20,$B172))</f>
        <v>0</v>
      </c>
      <c r="U172" s="125">
        <f>IF($A172="","",COUNTIF('Names Schedule'!$21:$21,$B172))</f>
        <v>0</v>
      </c>
      <c r="V172" s="125">
        <f>IF($A172="","",COUNTIF('Names Schedule'!$23:$23,$B172))</f>
        <v>0</v>
      </c>
      <c r="W172" s="125">
        <f>IF($A172="","",COUNTIF('Names Schedule'!$24:$24,$B172))</f>
        <v>0</v>
      </c>
      <c r="X172" s="125">
        <f>IF($A172="","",COUNTIF('Names Schedule'!$25:$25,$B172))</f>
        <v>0</v>
      </c>
      <c r="Y172" s="125">
        <f>IF($A172="","",COUNTIF('Names Schedule'!$27:$27,$B172))</f>
        <v>0</v>
      </c>
      <c r="Z172" s="125">
        <f>IF($A172="","",COUNTIF('Names Schedule'!$28:$28,$B172))</f>
        <v>0</v>
      </c>
      <c r="AA172" s="124">
        <f>IF($A172="","",COUNTIF('Names Schedule'!$33:$33,$B172))</f>
        <v>0</v>
      </c>
      <c r="AB172" s="125">
        <f>IF($A172="","",COUNTIF('Names Schedule'!$34:$34,$B172))</f>
        <v>0</v>
      </c>
      <c r="AC172" s="125">
        <f>IF($A172="","",COUNTIF('Names Schedule'!$36:$36,$B172))</f>
        <v>0</v>
      </c>
      <c r="AD172" s="125">
        <f>IF($A172="","",COUNTIF('Names Schedule'!$37:$37,$B172))</f>
        <v>0</v>
      </c>
      <c r="AE172" s="125">
        <f>IF($A172="","",COUNTIF('Names Schedule'!$38:$38,$B172))</f>
        <v>0</v>
      </c>
      <c r="AF172" s="125">
        <f>IF($A172="","",COUNTIF('Names Schedule'!$40:$40,$B172))</f>
        <v>0</v>
      </c>
      <c r="AG172" s="125">
        <f>IF($A172="","",COUNTIF('Names Schedule'!$41:$41,$B172))</f>
        <v>0</v>
      </c>
      <c r="AH172" s="124">
        <f>IF($A172="","",COUNTIF('Names Schedule'!$46:$46,$B172))</f>
        <v>0</v>
      </c>
      <c r="AI172" s="125">
        <f>IF($A172="","",COUNTIF('Names Schedule'!$47:$47,$B172))</f>
        <v>0</v>
      </c>
      <c r="AJ172" s="125">
        <f>IF($A172="","",COUNTIF('Names Schedule'!$49:$49,$B172))</f>
        <v>0</v>
      </c>
      <c r="AK172" s="125">
        <f>IF($A172="","",COUNTIF('Names Schedule'!$50:$50,$B172))</f>
        <v>0</v>
      </c>
      <c r="AL172" s="125">
        <f>IF($A172="","",COUNTIF('Names Schedule'!$51:$51,$B172))</f>
        <v>0</v>
      </c>
      <c r="AM172" s="125">
        <f>IF($A172="","",COUNTIF('Names Schedule'!$53:$53,$B172))</f>
        <v>0</v>
      </c>
      <c r="AN172" s="125">
        <f>IF($A172="","",COUNTIF('Names Schedule'!$54:$54,$B172))</f>
        <v>0</v>
      </c>
      <c r="AO172" s="124">
        <f>IF($A172="","",COUNTIF('Names Schedule'!$59:$59,$B172))</f>
        <v>0</v>
      </c>
      <c r="AP172" s="125">
        <f>IF($A172="","",COUNTIF('Names Schedule'!$60:$60,$B172))</f>
        <v>0</v>
      </c>
      <c r="AQ172" s="125">
        <f>IF($A172="","",COUNTIF('Names Schedule'!$62:$62,$B172))</f>
        <v>0</v>
      </c>
      <c r="AR172" s="125">
        <f>IF($A172="","",COUNTIF('Names Schedule'!$63:$63,$B172))</f>
        <v>1</v>
      </c>
      <c r="AS172" s="125">
        <f>IF($A172="","",COUNTIF('Names Schedule'!$64:$64,$B172))</f>
        <v>0</v>
      </c>
      <c r="AT172" s="125">
        <f>IF($A172="","",COUNTIF('Names Schedule'!$66:$66,$B172))</f>
        <v>0</v>
      </c>
      <c r="AU172" s="125">
        <f>IF($A172="","",COUNTIF('Names Schedule'!$67:$67,$B172))</f>
        <v>0</v>
      </c>
      <c r="AV172" s="124">
        <f>IF($A172="","",COUNTIF('Names Schedule'!$72:$72,$B172))</f>
        <v>0</v>
      </c>
      <c r="AW172" s="125">
        <f>IF($A172="","",COUNTIF('Names Schedule'!$73:$73,$B172))</f>
        <v>0</v>
      </c>
      <c r="AX172" s="125">
        <f>IF($A172="","",COUNTIF('Names Schedule'!$75:$75,$B172))</f>
        <v>0</v>
      </c>
      <c r="AY172" s="125">
        <f>IF($A172="","",COUNTIF('Names Schedule'!$76:$76,$B172))</f>
        <v>0</v>
      </c>
      <c r="AZ172" s="125">
        <f>IF($A172="","",COUNTIF('Names Schedule'!$77:$77,$B172))</f>
        <v>0</v>
      </c>
      <c r="BA172" s="125">
        <f>IF($A172="","",COUNTIF('Names Schedule'!$79:$79,$B172))</f>
        <v>0</v>
      </c>
      <c r="BB172" s="125">
        <f>IF($A172="","",COUNTIF('Names Schedule'!$80:$80,$B172))</f>
        <v>0</v>
      </c>
      <c r="BC172" s="115">
        <f t="shared" si="22"/>
        <v>32</v>
      </c>
      <c r="BD172" s="115">
        <f t="shared" si="23"/>
        <v>4</v>
      </c>
      <c r="BE172" s="119" t="str">
        <f t="shared" si="20"/>
        <v>Session 4 - 1:45pm- 3.15pm</v>
      </c>
      <c r="BF172" s="126">
        <f>IF($A172="","",COUNTIF('Names Schedule'!C$7:C$117,$B172))</f>
        <v>1</v>
      </c>
      <c r="BG172" s="126">
        <f>IF($A172="","",COUNTIF('Names Schedule'!D$7:D$117,$B172))</f>
        <v>0</v>
      </c>
      <c r="BH172" s="126">
        <f>IF($A172="","",COUNTIF('Names Schedule'!E$7:E$117,$B172))</f>
        <v>0</v>
      </c>
      <c r="BI172" s="126">
        <f>IF($A172="","",COUNTIF('Names Schedule'!F$7:F$117,$B172))</f>
        <v>0</v>
      </c>
      <c r="BJ172" s="126">
        <f>IF($A172="","",COUNTIF('Names Schedule'!G$7:G$117,$B172))</f>
        <v>0</v>
      </c>
      <c r="BK172" s="126">
        <f>IF($A172="","",COUNTIF('Names Schedule'!H$7:H$117,$B172))</f>
        <v>0</v>
      </c>
      <c r="BL172" s="133">
        <f t="shared" si="21"/>
        <v>1</v>
      </c>
    </row>
    <row r="173" spans="1:64" ht="12" customHeight="1">
      <c r="A173" s="115" t="str">
        <f>Matches!A172</f>
        <v>GROUP WS 4 / 8</v>
      </c>
      <c r="B173" s="115" t="str">
        <f>IF(A173="","",CONCATENATE(VLOOKUP(Matches!B172,'Group Check'!$B:$D,2,FALSE)," v ",VLOOKUP(Matches!D172,'Group Check'!$B:$D,2,FALSE)," in Group ",VLOOKUP(Matches!B172,'Group Check'!$B:$E,4,FALSE)))</f>
        <v>Maureen Caesar (Jamaica) v Cindy Royet  (France) in Group WS 4</v>
      </c>
      <c r="C173" s="115" t="str">
        <f t="shared" si="16"/>
        <v/>
      </c>
      <c r="D173" s="118" t="str">
        <f t="shared" si="17"/>
        <v>Monday 22nd April 2024</v>
      </c>
      <c r="E173" s="119" t="str">
        <f t="shared" si="18"/>
        <v>Session  - 3.15pm - 4:45pm</v>
      </c>
      <c r="F173" s="116">
        <f t="shared" si="19"/>
        <v>3</v>
      </c>
      <c r="G173" s="126">
        <f>IF($A173="","",SUM(COUNTIF('Names Schedule'!$C$7:$H$7,$B173),COUNTIF('Names Schedule'!$C$8:$H$8,$B173),COUNTIF('Names Schedule'!$C$10:$H$10,$B173),COUNTIF('Names Schedule'!$C$11:$H$11,$B173),COUNTIF('Names Schedule'!$C$12:$H$12,$B173),COUNTIF('Names Schedule'!$C$14:$H$14,$B173),COUNTIF('Names Schedule'!$C$15:$H$15,$B173)))</f>
        <v>0</v>
      </c>
      <c r="H173" s="126">
        <f>IF($A173="","",SUM(COUNTIF('Names Schedule'!$C$20:$H$20,$B173),COUNTIF('Names Schedule'!$C$21:$H$21,$B173),COUNTIF('Names Schedule'!$C$23:$H$23,$B173),COUNTIF('Names Schedule'!$C$24:$H$24,$B173),COUNTIF('Names Schedule'!$C$25:$H$25,$B173),COUNTIF('Names Schedule'!$C$27:$H$27,$B173),COUNTIF('Names Schedule'!$C$28:$H$28,$B173)))</f>
        <v>1</v>
      </c>
      <c r="I173" s="126">
        <f>IF($A173="","",SUM(COUNTIF('Names Schedule'!$C$33:$H$33,$B173),COUNTIF('Names Schedule'!$C$34:$H$34,$B173),COUNTIF('Names Schedule'!$C$36:$H$36,$B173),COUNTIF('Names Schedule'!$C$37:$H$37,$B173),COUNTIF('Names Schedule'!$C$38:$H$38,$B173),COUNTIF('Names Schedule'!$C$40:$H$40,$B173),COUNTIF('Names Schedule'!$C$41:$H$41,$B173)))</f>
        <v>0</v>
      </c>
      <c r="J173" s="126">
        <f>IF($A173="","",SUM(COUNTIF('Names Schedule'!$C$46:$H$46,$B173),COUNTIF('Names Schedule'!$C$47:$H$47,$B173),COUNTIF('Names Schedule'!$C$49:$H$49,$B173),COUNTIF('Names Schedule'!$C$50:$H$50,$B173),COUNTIF('Names Schedule'!$C$51:$H$51,$B173),COUNTIF('Names Schedule'!$C$53:$H$53,$B173),COUNTIF('Names Schedule'!$C$54:$H$54,$B173)))</f>
        <v>0</v>
      </c>
      <c r="K173" s="126">
        <f>IF($A173="","",SUM(COUNTIF('Names Schedule'!$C$59:$H$59,$B173),COUNTIF('Names Schedule'!$C$60:$H$60,$B173),COUNTIF('Names Schedule'!$C$62:$H$62,$B173),COUNTIF('Names Schedule'!$C$63:$H$63,$B173),COUNTIF('Names Schedule'!$C$64:$H$64,$B173),COUNTIF('Names Schedule'!$C$66:$H$66,$B173),COUNTIF('Names Schedule'!$C$67:$H$67,$B173)))</f>
        <v>0</v>
      </c>
      <c r="L173" s="126">
        <f>IF($A173="","",SUM(COUNTIF('Names Schedule'!$C$72:$H$72,$B173),COUNTIF('Names Schedule'!$C$73:$H$73,$B173),COUNTIF('Names Schedule'!$C$75:$H$75,$B173),COUNTIF('Names Schedule'!$C$76:$H$76,$B173),COUNTIF('Names Schedule'!$C$77:$H$77,$B173),COUNTIF('Names Schedule'!$C$79:$H$79,$B173),COUNTIF('Names Schedule'!$C$80:$H$80,$B173)))</f>
        <v>0</v>
      </c>
      <c r="M173" s="124">
        <f>IF($A173="","",COUNTIF('Names Schedule'!$7:$7,$B173))</f>
        <v>0</v>
      </c>
      <c r="N173" s="125">
        <f>IF($A173="","",COUNTIF('Names Schedule'!$8:$8,$B173))</f>
        <v>0</v>
      </c>
      <c r="O173" s="125">
        <f>IF($A173="","",COUNTIF('Names Schedule'!$10:$10,$B173))</f>
        <v>0</v>
      </c>
      <c r="P173" s="125">
        <f>IF($A173="","",COUNTIF('Names Schedule'!$11:$11,$B173))</f>
        <v>0</v>
      </c>
      <c r="Q173" s="125">
        <f>IF($A173="","",COUNTIF('Names Schedule'!$12:$12,$B173))</f>
        <v>0</v>
      </c>
      <c r="R173" s="125">
        <f>IF($A173="","",COUNTIF('Names Schedule'!$14:$14,$B173))</f>
        <v>0</v>
      </c>
      <c r="S173" s="125">
        <f>IF($A173="","",COUNTIF('Names Schedule'!$15:$15,$B173))</f>
        <v>0</v>
      </c>
      <c r="T173" s="124">
        <f>IF($A173="","",COUNTIF('Names Schedule'!$20:$20,$B173))</f>
        <v>0</v>
      </c>
      <c r="U173" s="125">
        <f>IF($A173="","",COUNTIF('Names Schedule'!$21:$21,$B173))</f>
        <v>0</v>
      </c>
      <c r="V173" s="125">
        <f>IF($A173="","",COUNTIF('Names Schedule'!$23:$23,$B173))</f>
        <v>0</v>
      </c>
      <c r="W173" s="125">
        <f>IF($A173="","",COUNTIF('Names Schedule'!$24:$24,$B173))</f>
        <v>0</v>
      </c>
      <c r="X173" s="125">
        <f>IF($A173="","",COUNTIF('Names Schedule'!$25:$25,$B173))</f>
        <v>1</v>
      </c>
      <c r="Y173" s="125">
        <f>IF($A173="","",COUNTIF('Names Schedule'!$27:$27,$B173))</f>
        <v>0</v>
      </c>
      <c r="Z173" s="125">
        <f>IF($A173="","",COUNTIF('Names Schedule'!$28:$28,$B173))</f>
        <v>0</v>
      </c>
      <c r="AA173" s="124">
        <f>IF($A173="","",COUNTIF('Names Schedule'!$33:$33,$B173))</f>
        <v>0</v>
      </c>
      <c r="AB173" s="125">
        <f>IF($A173="","",COUNTIF('Names Schedule'!$34:$34,$B173))</f>
        <v>0</v>
      </c>
      <c r="AC173" s="125">
        <f>IF($A173="","",COUNTIF('Names Schedule'!$36:$36,$B173))</f>
        <v>0</v>
      </c>
      <c r="AD173" s="125">
        <f>IF($A173="","",COUNTIF('Names Schedule'!$37:$37,$B173))</f>
        <v>0</v>
      </c>
      <c r="AE173" s="125">
        <f>IF($A173="","",COUNTIF('Names Schedule'!$38:$38,$B173))</f>
        <v>0</v>
      </c>
      <c r="AF173" s="125">
        <f>IF($A173="","",COUNTIF('Names Schedule'!$40:$40,$B173))</f>
        <v>0</v>
      </c>
      <c r="AG173" s="125">
        <f>IF($A173="","",COUNTIF('Names Schedule'!$41:$41,$B173))</f>
        <v>0</v>
      </c>
      <c r="AH173" s="124">
        <f>IF($A173="","",COUNTIF('Names Schedule'!$46:$46,$B173))</f>
        <v>0</v>
      </c>
      <c r="AI173" s="125">
        <f>IF($A173="","",COUNTIF('Names Schedule'!$47:$47,$B173))</f>
        <v>0</v>
      </c>
      <c r="AJ173" s="125">
        <f>IF($A173="","",COUNTIF('Names Schedule'!$49:$49,$B173))</f>
        <v>0</v>
      </c>
      <c r="AK173" s="125">
        <f>IF($A173="","",COUNTIF('Names Schedule'!$50:$50,$B173))</f>
        <v>0</v>
      </c>
      <c r="AL173" s="125">
        <f>IF($A173="","",COUNTIF('Names Schedule'!$51:$51,$B173))</f>
        <v>0</v>
      </c>
      <c r="AM173" s="125">
        <f>IF($A173="","",COUNTIF('Names Schedule'!$53:$53,$B173))</f>
        <v>0</v>
      </c>
      <c r="AN173" s="125">
        <f>IF($A173="","",COUNTIF('Names Schedule'!$54:$54,$B173))</f>
        <v>0</v>
      </c>
      <c r="AO173" s="124">
        <f>IF($A173="","",COUNTIF('Names Schedule'!$59:$59,$B173))</f>
        <v>0</v>
      </c>
      <c r="AP173" s="125">
        <f>IF($A173="","",COUNTIF('Names Schedule'!$60:$60,$B173))</f>
        <v>0</v>
      </c>
      <c r="AQ173" s="125">
        <f>IF($A173="","",COUNTIF('Names Schedule'!$62:$62,$B173))</f>
        <v>0</v>
      </c>
      <c r="AR173" s="125">
        <f>IF($A173="","",COUNTIF('Names Schedule'!$63:$63,$B173))</f>
        <v>0</v>
      </c>
      <c r="AS173" s="125">
        <f>IF($A173="","",COUNTIF('Names Schedule'!$64:$64,$B173))</f>
        <v>0</v>
      </c>
      <c r="AT173" s="125">
        <f>IF($A173="","",COUNTIF('Names Schedule'!$66:$66,$B173))</f>
        <v>0</v>
      </c>
      <c r="AU173" s="125">
        <f>IF($A173="","",COUNTIF('Names Schedule'!$67:$67,$B173))</f>
        <v>0</v>
      </c>
      <c r="AV173" s="124">
        <f>IF($A173="","",COUNTIF('Names Schedule'!$72:$72,$B173))</f>
        <v>0</v>
      </c>
      <c r="AW173" s="125">
        <f>IF($A173="","",COUNTIF('Names Schedule'!$73:$73,$B173))</f>
        <v>0</v>
      </c>
      <c r="AX173" s="125">
        <f>IF($A173="","",COUNTIF('Names Schedule'!$75:$75,$B173))</f>
        <v>0</v>
      </c>
      <c r="AY173" s="125">
        <f>IF($A173="","",COUNTIF('Names Schedule'!$76:$76,$B173))</f>
        <v>0</v>
      </c>
      <c r="AZ173" s="125">
        <f>IF($A173="","",COUNTIF('Names Schedule'!$77:$77,$B173))</f>
        <v>0</v>
      </c>
      <c r="BA173" s="125">
        <f>IF($A173="","",COUNTIF('Names Schedule'!$79:$79,$B173))</f>
        <v>0</v>
      </c>
      <c r="BB173" s="125">
        <f>IF($A173="","",COUNTIF('Names Schedule'!$80:$80,$B173))</f>
        <v>0</v>
      </c>
      <c r="BC173" s="115">
        <f t="shared" si="22"/>
        <v>12</v>
      </c>
      <c r="BD173" s="115">
        <f t="shared" si="23"/>
        <v>5</v>
      </c>
      <c r="BE173" s="119" t="str">
        <f t="shared" si="20"/>
        <v>Session  - 3.15pm - 4:45pm</v>
      </c>
      <c r="BF173" s="126">
        <f>IF($A173="","",COUNTIF('Names Schedule'!C$7:C$117,$B173))</f>
        <v>0</v>
      </c>
      <c r="BG173" s="126">
        <f>IF($A173="","",COUNTIF('Names Schedule'!D$7:D$117,$B173))</f>
        <v>0</v>
      </c>
      <c r="BH173" s="126">
        <f>IF($A173="","",COUNTIF('Names Schedule'!E$7:E$117,$B173))</f>
        <v>1</v>
      </c>
      <c r="BI173" s="126">
        <f>IF($A173="","",COUNTIF('Names Schedule'!F$7:F$117,$B173))</f>
        <v>0</v>
      </c>
      <c r="BJ173" s="126">
        <f>IF($A173="","",COUNTIF('Names Schedule'!G$7:G$117,$B173))</f>
        <v>0</v>
      </c>
      <c r="BK173" s="126">
        <f>IF($A173="","",COUNTIF('Names Schedule'!H$7:H$117,$B173))</f>
        <v>0</v>
      </c>
      <c r="BL173" s="133">
        <f t="shared" si="21"/>
        <v>3</v>
      </c>
    </row>
    <row r="174" spans="1:64" ht="12" customHeight="1">
      <c r="A174" s="115" t="str">
        <f>Matches!A173</f>
        <v>GROUP WS 4 / 9</v>
      </c>
      <c r="B174" s="115" t="str">
        <f>IF(A174="","",CONCATENATE(VLOOKUP(Matches!B173,'Group Check'!$B:$D,2,FALSE)," v ",VLOOKUP(Matches!D173,'Group Check'!$B:$D,2,FALSE)," in Group ",VLOOKUP(Matches!B173,'Group Check'!$B:$E,4,FALSE)))</f>
        <v>Pian Lai (Macao China ) v Maureen Caesar (Jamaica) in Group WS 4</v>
      </c>
      <c r="C174" s="115" t="str">
        <f t="shared" si="16"/>
        <v/>
      </c>
      <c r="D174" s="118" t="str">
        <f t="shared" si="17"/>
        <v>Wednesday 24th April 2024</v>
      </c>
      <c r="E174" s="119" t="str">
        <f t="shared" si="18"/>
        <v>Session 6 - 4:45pm - 6.15pm</v>
      </c>
      <c r="F174" s="116">
        <f t="shared" si="19"/>
        <v>6</v>
      </c>
      <c r="G174" s="126">
        <f>IF($A174="","",SUM(COUNTIF('Names Schedule'!$C$7:$H$7,$B174),COUNTIF('Names Schedule'!$C$8:$H$8,$B174),COUNTIF('Names Schedule'!$C$10:$H$10,$B174),COUNTIF('Names Schedule'!$C$11:$H$11,$B174),COUNTIF('Names Schedule'!$C$12:$H$12,$B174),COUNTIF('Names Schedule'!$C$14:$H$14,$B174),COUNTIF('Names Schedule'!$C$15:$H$15,$B174)))</f>
        <v>0</v>
      </c>
      <c r="H174" s="126">
        <f>IF($A174="","",SUM(COUNTIF('Names Schedule'!$C$20:$H$20,$B174),COUNTIF('Names Schedule'!$C$21:$H$21,$B174),COUNTIF('Names Schedule'!$C$23:$H$23,$B174),COUNTIF('Names Schedule'!$C$24:$H$24,$B174),COUNTIF('Names Schedule'!$C$25:$H$25,$B174),COUNTIF('Names Schedule'!$C$27:$H$27,$B174),COUNTIF('Names Schedule'!$C$28:$H$28,$B174)))</f>
        <v>0</v>
      </c>
      <c r="I174" s="126">
        <f>IF($A174="","",SUM(COUNTIF('Names Schedule'!$C$33:$H$33,$B174),COUNTIF('Names Schedule'!$C$34:$H$34,$B174),COUNTIF('Names Schedule'!$C$36:$H$36,$B174),COUNTIF('Names Schedule'!$C$37:$H$37,$B174),COUNTIF('Names Schedule'!$C$38:$H$38,$B174),COUNTIF('Names Schedule'!$C$40:$H$40,$B174),COUNTIF('Names Schedule'!$C$41:$H$41,$B174)))</f>
        <v>0</v>
      </c>
      <c r="J174" s="126">
        <f>IF($A174="","",SUM(COUNTIF('Names Schedule'!$C$46:$H$46,$B174),COUNTIF('Names Schedule'!$C$47:$H$47,$B174),COUNTIF('Names Schedule'!$C$49:$H$49,$B174),COUNTIF('Names Schedule'!$C$50:$H$50,$B174),COUNTIF('Names Schedule'!$C$51:$H$51,$B174),COUNTIF('Names Schedule'!$C$53:$H$53,$B174),COUNTIF('Names Schedule'!$C$54:$H$54,$B174)))</f>
        <v>1</v>
      </c>
      <c r="K174" s="126">
        <f>IF($A174="","",SUM(COUNTIF('Names Schedule'!$C$59:$H$59,$B174),COUNTIF('Names Schedule'!$C$60:$H$60,$B174),COUNTIF('Names Schedule'!$C$62:$H$62,$B174),COUNTIF('Names Schedule'!$C$63:$H$63,$B174),COUNTIF('Names Schedule'!$C$64:$H$64,$B174),COUNTIF('Names Schedule'!$C$66:$H$66,$B174),COUNTIF('Names Schedule'!$C$67:$H$67,$B174)))</f>
        <v>0</v>
      </c>
      <c r="L174" s="126">
        <f>IF($A174="","",SUM(COUNTIF('Names Schedule'!$C$72:$H$72,$B174),COUNTIF('Names Schedule'!$C$73:$H$73,$B174),COUNTIF('Names Schedule'!$C$75:$H$75,$B174),COUNTIF('Names Schedule'!$C$76:$H$76,$B174),COUNTIF('Names Schedule'!$C$77:$H$77,$B174),COUNTIF('Names Schedule'!$C$79:$H$79,$B174),COUNTIF('Names Schedule'!$C$80:$H$80,$B174)))</f>
        <v>0</v>
      </c>
      <c r="M174" s="124">
        <f>IF($A174="","",COUNTIF('Names Schedule'!$7:$7,$B174))</f>
        <v>0</v>
      </c>
      <c r="N174" s="125">
        <f>IF($A174="","",COUNTIF('Names Schedule'!$8:$8,$B174))</f>
        <v>0</v>
      </c>
      <c r="O174" s="125">
        <f>IF($A174="","",COUNTIF('Names Schedule'!$10:$10,$B174))</f>
        <v>0</v>
      </c>
      <c r="P174" s="125">
        <f>IF($A174="","",COUNTIF('Names Schedule'!$11:$11,$B174))</f>
        <v>0</v>
      </c>
      <c r="Q174" s="125">
        <f>IF($A174="","",COUNTIF('Names Schedule'!$12:$12,$B174))</f>
        <v>0</v>
      </c>
      <c r="R174" s="125">
        <f>IF($A174="","",COUNTIF('Names Schedule'!$14:$14,$B174))</f>
        <v>0</v>
      </c>
      <c r="S174" s="125">
        <f>IF($A174="","",COUNTIF('Names Schedule'!$15:$15,$B174))</f>
        <v>0</v>
      </c>
      <c r="T174" s="124">
        <f>IF($A174="","",COUNTIF('Names Schedule'!$20:$20,$B174))</f>
        <v>0</v>
      </c>
      <c r="U174" s="125">
        <f>IF($A174="","",COUNTIF('Names Schedule'!$21:$21,$B174))</f>
        <v>0</v>
      </c>
      <c r="V174" s="125">
        <f>IF($A174="","",COUNTIF('Names Schedule'!$23:$23,$B174))</f>
        <v>0</v>
      </c>
      <c r="W174" s="125">
        <f>IF($A174="","",COUNTIF('Names Schedule'!$24:$24,$B174))</f>
        <v>0</v>
      </c>
      <c r="X174" s="125">
        <f>IF($A174="","",COUNTIF('Names Schedule'!$25:$25,$B174))</f>
        <v>0</v>
      </c>
      <c r="Y174" s="125">
        <f>IF($A174="","",COUNTIF('Names Schedule'!$27:$27,$B174))</f>
        <v>0</v>
      </c>
      <c r="Z174" s="125">
        <f>IF($A174="","",COUNTIF('Names Schedule'!$28:$28,$B174))</f>
        <v>0</v>
      </c>
      <c r="AA174" s="124">
        <f>IF($A174="","",COUNTIF('Names Schedule'!$33:$33,$B174))</f>
        <v>0</v>
      </c>
      <c r="AB174" s="125">
        <f>IF($A174="","",COUNTIF('Names Schedule'!$34:$34,$B174))</f>
        <v>0</v>
      </c>
      <c r="AC174" s="125">
        <f>IF($A174="","",COUNTIF('Names Schedule'!$36:$36,$B174))</f>
        <v>0</v>
      </c>
      <c r="AD174" s="125">
        <f>IF($A174="","",COUNTIF('Names Schedule'!$37:$37,$B174))</f>
        <v>0</v>
      </c>
      <c r="AE174" s="125">
        <f>IF($A174="","",COUNTIF('Names Schedule'!$38:$38,$B174))</f>
        <v>0</v>
      </c>
      <c r="AF174" s="125">
        <f>IF($A174="","",COUNTIF('Names Schedule'!$40:$40,$B174))</f>
        <v>0</v>
      </c>
      <c r="AG174" s="125">
        <f>IF($A174="","",COUNTIF('Names Schedule'!$41:$41,$B174))</f>
        <v>0</v>
      </c>
      <c r="AH174" s="124">
        <f>IF($A174="","",COUNTIF('Names Schedule'!$46:$46,$B174))</f>
        <v>0</v>
      </c>
      <c r="AI174" s="125">
        <f>IF($A174="","",COUNTIF('Names Schedule'!$47:$47,$B174))</f>
        <v>0</v>
      </c>
      <c r="AJ174" s="125">
        <f>IF($A174="","",COUNTIF('Names Schedule'!$49:$49,$B174))</f>
        <v>0</v>
      </c>
      <c r="AK174" s="125">
        <f>IF($A174="","",COUNTIF('Names Schedule'!$50:$50,$B174))</f>
        <v>0</v>
      </c>
      <c r="AL174" s="125">
        <f>IF($A174="","",COUNTIF('Names Schedule'!$51:$51,$B174))</f>
        <v>0</v>
      </c>
      <c r="AM174" s="125">
        <f>IF($A174="","",COUNTIF('Names Schedule'!$53:$53,$B174))</f>
        <v>1</v>
      </c>
      <c r="AN174" s="125">
        <f>IF($A174="","",COUNTIF('Names Schedule'!$54:$54,$B174))</f>
        <v>0</v>
      </c>
      <c r="AO174" s="124">
        <f>IF($A174="","",COUNTIF('Names Schedule'!$59:$59,$B174))</f>
        <v>0</v>
      </c>
      <c r="AP174" s="125">
        <f>IF($A174="","",COUNTIF('Names Schedule'!$60:$60,$B174))</f>
        <v>0</v>
      </c>
      <c r="AQ174" s="125">
        <f>IF($A174="","",COUNTIF('Names Schedule'!$62:$62,$B174))</f>
        <v>0</v>
      </c>
      <c r="AR174" s="125">
        <f>IF($A174="","",COUNTIF('Names Schedule'!$63:$63,$B174))</f>
        <v>0</v>
      </c>
      <c r="AS174" s="125">
        <f>IF($A174="","",COUNTIF('Names Schedule'!$64:$64,$B174))</f>
        <v>0</v>
      </c>
      <c r="AT174" s="125">
        <f>IF($A174="","",COUNTIF('Names Schedule'!$66:$66,$B174))</f>
        <v>0</v>
      </c>
      <c r="AU174" s="125">
        <f>IF($A174="","",COUNTIF('Names Schedule'!$67:$67,$B174))</f>
        <v>0</v>
      </c>
      <c r="AV174" s="124">
        <f>IF($A174="","",COUNTIF('Names Schedule'!$72:$72,$B174))</f>
        <v>0</v>
      </c>
      <c r="AW174" s="125">
        <f>IF($A174="","",COUNTIF('Names Schedule'!$73:$73,$B174))</f>
        <v>0</v>
      </c>
      <c r="AX174" s="125">
        <f>IF($A174="","",COUNTIF('Names Schedule'!$75:$75,$B174))</f>
        <v>0</v>
      </c>
      <c r="AY174" s="125">
        <f>IF($A174="","",COUNTIF('Names Schedule'!$76:$76,$B174))</f>
        <v>0</v>
      </c>
      <c r="AZ174" s="125">
        <f>IF($A174="","",COUNTIF('Names Schedule'!$77:$77,$B174))</f>
        <v>0</v>
      </c>
      <c r="BA174" s="125">
        <f>IF($A174="","",COUNTIF('Names Schedule'!$79:$79,$B174))</f>
        <v>0</v>
      </c>
      <c r="BB174" s="125">
        <f>IF($A174="","",COUNTIF('Names Schedule'!$80:$80,$B174))</f>
        <v>0</v>
      </c>
      <c r="BC174" s="115">
        <f t="shared" si="22"/>
        <v>27</v>
      </c>
      <c r="BD174" s="115">
        <f t="shared" si="23"/>
        <v>6</v>
      </c>
      <c r="BE174" s="119" t="str">
        <f t="shared" si="20"/>
        <v>Session 6 - 4:45pm - 6.15pm</v>
      </c>
      <c r="BF174" s="126">
        <f>IF($A174="","",COUNTIF('Names Schedule'!C$7:C$117,$B174))</f>
        <v>0</v>
      </c>
      <c r="BG174" s="126">
        <f>IF($A174="","",COUNTIF('Names Schedule'!D$7:D$117,$B174))</f>
        <v>0</v>
      </c>
      <c r="BH174" s="126">
        <f>IF($A174="","",COUNTIF('Names Schedule'!E$7:E$117,$B174))</f>
        <v>0</v>
      </c>
      <c r="BI174" s="126">
        <f>IF($A174="","",COUNTIF('Names Schedule'!F$7:F$117,$B174))</f>
        <v>0</v>
      </c>
      <c r="BJ174" s="126">
        <f>IF($A174="","",COUNTIF('Names Schedule'!G$7:G$117,$B174))</f>
        <v>0</v>
      </c>
      <c r="BK174" s="126">
        <f>IF($A174="","",COUNTIF('Names Schedule'!H$7:H$117,$B174))</f>
        <v>1</v>
      </c>
      <c r="BL174" s="133">
        <f t="shared" si="21"/>
        <v>6</v>
      </c>
    </row>
    <row r="175" spans="1:64" ht="12" customHeight="1">
      <c r="A175" s="115" t="str">
        <f>Matches!A174</f>
        <v/>
      </c>
      <c r="B175" s="115" t="str">
        <f>IF(A175="","",CONCATENATE(VLOOKUP(Matches!B174,'Group Check'!$B:$D,2,FALSE)," v ",VLOOKUP(Matches!D174,'Group Check'!$B:$D,2,FALSE)," in Group ",VLOOKUP(Matches!B174,'Group Check'!$B:$E,4,FALSE)))</f>
        <v/>
      </c>
      <c r="C175" s="115" t="str">
        <f t="shared" si="16"/>
        <v/>
      </c>
      <c r="D175" s="118" t="str">
        <f t="shared" si="17"/>
        <v/>
      </c>
      <c r="E175" s="119" t="str">
        <f t="shared" si="18"/>
        <v/>
      </c>
      <c r="F175" s="116" t="str">
        <f t="shared" si="19"/>
        <v/>
      </c>
      <c r="G175" s="126" t="str">
        <f>IF($A175="","",SUM(COUNTIF('Names Schedule'!$C$7:$H$7,$B175),COUNTIF('Names Schedule'!$C$8:$H$8,$B175),COUNTIF('Names Schedule'!$C$10:$H$10,$B175),COUNTIF('Names Schedule'!$C$11:$H$11,$B175),COUNTIF('Names Schedule'!$C$12:$H$12,$B175),COUNTIF('Names Schedule'!$C$14:$H$14,$B175),COUNTIF('Names Schedule'!$C$15:$H$15,$B175)))</f>
        <v/>
      </c>
      <c r="H175" s="126" t="str">
        <f>IF($A175="","",SUM(COUNTIF('Names Schedule'!$C$20:$H$20,$B175),COUNTIF('Names Schedule'!$C$21:$H$21,$B175),COUNTIF('Names Schedule'!$C$23:$H$23,$B175),COUNTIF('Names Schedule'!$C$24:$H$24,$B175),COUNTIF('Names Schedule'!$C$25:$H$25,$B175),COUNTIF('Names Schedule'!$C$27:$H$27,$B175),COUNTIF('Names Schedule'!$C$28:$H$28,$B175)))</f>
        <v/>
      </c>
      <c r="I175" s="126" t="str">
        <f>IF($A175="","",SUM(COUNTIF('Names Schedule'!$C$33:$H$33,$B175),COUNTIF('Names Schedule'!$C$34:$H$34,$B175),COUNTIF('Names Schedule'!$C$36:$H$36,$B175),COUNTIF('Names Schedule'!$C$37:$H$37,$B175),COUNTIF('Names Schedule'!$C$38:$H$38,$B175),COUNTIF('Names Schedule'!$C$40:$H$40,$B175),COUNTIF('Names Schedule'!$C$41:$H$41,$B175)))</f>
        <v/>
      </c>
      <c r="J175" s="126" t="str">
        <f>IF($A175="","",SUM(COUNTIF('Names Schedule'!$C$46:$H$46,$B175),COUNTIF('Names Schedule'!$C$47:$H$47,$B175),COUNTIF('Names Schedule'!$C$49:$H$49,$B175),COUNTIF('Names Schedule'!$C$50:$H$50,$B175),COUNTIF('Names Schedule'!$C$51:$H$51,$B175),COUNTIF('Names Schedule'!$C$53:$H$53,$B175),COUNTIF('Names Schedule'!$C$54:$H$54,$B175)))</f>
        <v/>
      </c>
      <c r="K175" s="126" t="str">
        <f>IF($A175="","",SUM(COUNTIF('Names Schedule'!$C$59:$H$59,$B175),COUNTIF('Names Schedule'!$C$60:$H$60,$B175),COUNTIF('Names Schedule'!$C$62:$H$62,$B175),COUNTIF('Names Schedule'!$C$63:$H$63,$B175),COUNTIF('Names Schedule'!$C$64:$H$64,$B175),COUNTIF('Names Schedule'!$C$66:$H$66,$B175),COUNTIF('Names Schedule'!$C$67:$H$67,$B175)))</f>
        <v/>
      </c>
      <c r="L175" s="126" t="str">
        <f>IF($A175="","",SUM(COUNTIF('Names Schedule'!$C$72:$H$72,$B175),COUNTIF('Names Schedule'!$C$73:$H$73,$B175),COUNTIF('Names Schedule'!$C$75:$H$75,$B175),COUNTIF('Names Schedule'!$C$76:$H$76,$B175),COUNTIF('Names Schedule'!$C$77:$H$77,$B175),COUNTIF('Names Schedule'!$C$79:$H$79,$B175),COUNTIF('Names Schedule'!$C$80:$H$80,$B175)))</f>
        <v/>
      </c>
      <c r="M175" s="124" t="str">
        <f>IF($A175="","",COUNTIF('Names Schedule'!$7:$7,$B175))</f>
        <v/>
      </c>
      <c r="N175" s="125" t="str">
        <f>IF($A175="","",COUNTIF('Names Schedule'!$8:$8,$B175))</f>
        <v/>
      </c>
      <c r="O175" s="125" t="str">
        <f>IF($A175="","",COUNTIF('Names Schedule'!$10:$10,$B175))</f>
        <v/>
      </c>
      <c r="P175" s="125" t="str">
        <f>IF($A175="","",COUNTIF('Names Schedule'!$11:$11,$B175))</f>
        <v/>
      </c>
      <c r="Q175" s="125" t="str">
        <f>IF($A175="","",COUNTIF('Names Schedule'!$12:$12,$B175))</f>
        <v/>
      </c>
      <c r="R175" s="125" t="str">
        <f>IF($A175="","",COUNTIF('Names Schedule'!$14:$14,$B175))</f>
        <v/>
      </c>
      <c r="S175" s="125" t="str">
        <f>IF($A175="","",COUNTIF('Names Schedule'!$15:$15,$B175))</f>
        <v/>
      </c>
      <c r="T175" s="124" t="str">
        <f>IF($A175="","",COUNTIF('Names Schedule'!$20:$20,$B175))</f>
        <v/>
      </c>
      <c r="U175" s="125" t="str">
        <f>IF($A175="","",COUNTIF('Names Schedule'!$21:$21,$B175))</f>
        <v/>
      </c>
      <c r="V175" s="125" t="str">
        <f>IF($A175="","",COUNTIF('Names Schedule'!$23:$23,$B175))</f>
        <v/>
      </c>
      <c r="W175" s="125" t="str">
        <f>IF($A175="","",COUNTIF('Names Schedule'!$24:$24,$B175))</f>
        <v/>
      </c>
      <c r="X175" s="125" t="str">
        <f>IF($A175="","",COUNTIF('Names Schedule'!$25:$25,$B175))</f>
        <v/>
      </c>
      <c r="Y175" s="125" t="str">
        <f>IF($A175="","",COUNTIF('Names Schedule'!$27:$27,$B175))</f>
        <v/>
      </c>
      <c r="Z175" s="125" t="str">
        <f>IF($A175="","",COUNTIF('Names Schedule'!$28:$28,$B175))</f>
        <v/>
      </c>
      <c r="AA175" s="124" t="str">
        <f>IF($A175="","",COUNTIF('Names Schedule'!$33:$33,$B175))</f>
        <v/>
      </c>
      <c r="AB175" s="125" t="str">
        <f>IF($A175="","",COUNTIF('Names Schedule'!$34:$34,$B175))</f>
        <v/>
      </c>
      <c r="AC175" s="125" t="str">
        <f>IF($A175="","",COUNTIF('Names Schedule'!$36:$36,$B175))</f>
        <v/>
      </c>
      <c r="AD175" s="125" t="str">
        <f>IF($A175="","",COUNTIF('Names Schedule'!$37:$37,$B175))</f>
        <v/>
      </c>
      <c r="AE175" s="125" t="str">
        <f>IF($A175="","",COUNTIF('Names Schedule'!$38:$38,$B175))</f>
        <v/>
      </c>
      <c r="AF175" s="125" t="str">
        <f>IF($A175="","",COUNTIF('Names Schedule'!$40:$40,$B175))</f>
        <v/>
      </c>
      <c r="AG175" s="125" t="str">
        <f>IF($A175="","",COUNTIF('Names Schedule'!$41:$41,$B175))</f>
        <v/>
      </c>
      <c r="AH175" s="124" t="str">
        <f>IF($A175="","",COUNTIF('Names Schedule'!$46:$46,$B175))</f>
        <v/>
      </c>
      <c r="AI175" s="125" t="str">
        <f>IF($A175="","",COUNTIF('Names Schedule'!$47:$47,$B175))</f>
        <v/>
      </c>
      <c r="AJ175" s="125" t="str">
        <f>IF($A175="","",COUNTIF('Names Schedule'!$49:$49,$B175))</f>
        <v/>
      </c>
      <c r="AK175" s="125" t="str">
        <f>IF($A175="","",COUNTIF('Names Schedule'!$50:$50,$B175))</f>
        <v/>
      </c>
      <c r="AL175" s="125" t="str">
        <f>IF($A175="","",COUNTIF('Names Schedule'!$51:$51,$B175))</f>
        <v/>
      </c>
      <c r="AM175" s="125" t="str">
        <f>IF($A175="","",COUNTIF('Names Schedule'!$53:$53,$B175))</f>
        <v/>
      </c>
      <c r="AN175" s="125" t="str">
        <f>IF($A175="","",COUNTIF('Names Schedule'!$54:$54,$B175))</f>
        <v/>
      </c>
      <c r="AO175" s="124" t="str">
        <f>IF($A175="","",COUNTIF('Names Schedule'!$59:$59,$B175))</f>
        <v/>
      </c>
      <c r="AP175" s="125" t="str">
        <f>IF($A175="","",COUNTIF('Names Schedule'!$60:$60,$B175))</f>
        <v/>
      </c>
      <c r="AQ175" s="125" t="str">
        <f>IF($A175="","",COUNTIF('Names Schedule'!$62:$62,$B175))</f>
        <v/>
      </c>
      <c r="AR175" s="125" t="str">
        <f>IF($A175="","",COUNTIF('Names Schedule'!$63:$63,$B175))</f>
        <v/>
      </c>
      <c r="AS175" s="125" t="str">
        <f>IF($A175="","",COUNTIF('Names Schedule'!$64:$64,$B175))</f>
        <v/>
      </c>
      <c r="AT175" s="125" t="str">
        <f>IF($A175="","",COUNTIF('Names Schedule'!$66:$66,$B175))</f>
        <v/>
      </c>
      <c r="AU175" s="125" t="str">
        <f>IF($A175="","",COUNTIF('Names Schedule'!$67:$67,$B175))</f>
        <v/>
      </c>
      <c r="AV175" s="124" t="str">
        <f>IF($A175="","",COUNTIF('Names Schedule'!$72:$72,$B175))</f>
        <v/>
      </c>
      <c r="AW175" s="125" t="str">
        <f>IF($A175="","",COUNTIF('Names Schedule'!$73:$73,$B175))</f>
        <v/>
      </c>
      <c r="AX175" s="125" t="str">
        <f>IF($A175="","",COUNTIF('Names Schedule'!$75:$75,$B175))</f>
        <v/>
      </c>
      <c r="AY175" s="125" t="str">
        <f>IF($A175="","",COUNTIF('Names Schedule'!$76:$76,$B175))</f>
        <v/>
      </c>
      <c r="AZ175" s="125" t="str">
        <f>IF($A175="","",COUNTIF('Names Schedule'!$77:$77,$B175))</f>
        <v/>
      </c>
      <c r="BA175" s="125" t="str">
        <f>IF($A175="","",COUNTIF('Names Schedule'!$79:$79,$B175))</f>
        <v/>
      </c>
      <c r="BB175" s="125" t="str">
        <f>IF($A175="","",COUNTIF('Names Schedule'!$80:$80,$B175))</f>
        <v/>
      </c>
      <c r="BC175" s="115" t="str">
        <f t="shared" si="22"/>
        <v/>
      </c>
      <c r="BD175" s="115" t="str">
        <f t="shared" si="23"/>
        <v/>
      </c>
      <c r="BE175" s="119" t="str">
        <f t="shared" si="20"/>
        <v/>
      </c>
      <c r="BF175" s="126" t="str">
        <f>IF($A175="","",COUNTIF('Names Schedule'!C$7:C$117,$B175))</f>
        <v/>
      </c>
      <c r="BG175" s="126" t="str">
        <f>IF($A175="","",COUNTIF('Names Schedule'!D$7:D$117,$B175))</f>
        <v/>
      </c>
      <c r="BH175" s="126" t="str">
        <f>IF($A175="","",COUNTIF('Names Schedule'!E$7:E$117,$B175))</f>
        <v/>
      </c>
      <c r="BI175" s="126" t="str">
        <f>IF($A175="","",COUNTIF('Names Schedule'!F$7:F$117,$B175))</f>
        <v/>
      </c>
      <c r="BJ175" s="126" t="str">
        <f>IF($A175="","",COUNTIF('Names Schedule'!G$7:G$117,$B175))</f>
        <v/>
      </c>
      <c r="BK175" s="126" t="str">
        <f>IF($A175="","",COUNTIF('Names Schedule'!H$7:H$117,$B175))</f>
        <v/>
      </c>
      <c r="BL175" s="133" t="str">
        <f t="shared" si="21"/>
        <v/>
      </c>
    </row>
    <row r="176" spans="1:64" ht="12" customHeight="1">
      <c r="A176" s="115" t="str">
        <f>Matches!A175</f>
        <v>GROUP WS 4 / 10</v>
      </c>
      <c r="B176" s="115" t="str">
        <f>IF(A176="","",CONCATENATE(VLOOKUP(Matches!B175,'Group Check'!$B:$D,2,FALSE)," v ",VLOOKUP(Matches!D175,'Group Check'!$B:$D,2,FALSE)," in Group ",VLOOKUP(Matches!B175,'Group Check'!$B:$E,4,FALSE)))</f>
        <v>Lephai Marea Modutlwa (Botswana) v Tayla Bruce (New Zealand) in Group WS 4</v>
      </c>
      <c r="C176" s="115" t="str">
        <f t="shared" si="16"/>
        <v/>
      </c>
      <c r="D176" s="118" t="str">
        <f t="shared" si="17"/>
        <v>Monday 22nd April 2024</v>
      </c>
      <c r="E176" s="119" t="str">
        <f t="shared" si="18"/>
        <v>Session 4 - 1:45pm- 3.15pm</v>
      </c>
      <c r="F176" s="116">
        <f t="shared" si="19"/>
        <v>6</v>
      </c>
      <c r="G176" s="126">
        <f>IF($A176="","",SUM(COUNTIF('Names Schedule'!$C$7:$H$7,$B176),COUNTIF('Names Schedule'!$C$8:$H$8,$B176),COUNTIF('Names Schedule'!$C$10:$H$10,$B176),COUNTIF('Names Schedule'!$C$11:$H$11,$B176),COUNTIF('Names Schedule'!$C$12:$H$12,$B176),COUNTIF('Names Schedule'!$C$14:$H$14,$B176),COUNTIF('Names Schedule'!$C$15:$H$15,$B176)))</f>
        <v>0</v>
      </c>
      <c r="H176" s="126">
        <f>IF($A176="","",SUM(COUNTIF('Names Schedule'!$C$20:$H$20,$B176),COUNTIF('Names Schedule'!$C$21:$H$21,$B176),COUNTIF('Names Schedule'!$C$23:$H$23,$B176),COUNTIF('Names Schedule'!$C$24:$H$24,$B176),COUNTIF('Names Schedule'!$C$25:$H$25,$B176),COUNTIF('Names Schedule'!$C$27:$H$27,$B176),COUNTIF('Names Schedule'!$C$28:$H$28,$B176)))</f>
        <v>1</v>
      </c>
      <c r="I176" s="126">
        <f>IF($A176="","",SUM(COUNTIF('Names Schedule'!$C$33:$H$33,$B176),COUNTIF('Names Schedule'!$C$34:$H$34,$B176),COUNTIF('Names Schedule'!$C$36:$H$36,$B176),COUNTIF('Names Schedule'!$C$37:$H$37,$B176),COUNTIF('Names Schedule'!$C$38:$H$38,$B176),COUNTIF('Names Schedule'!$C$40:$H$40,$B176),COUNTIF('Names Schedule'!$C$41:$H$41,$B176)))</f>
        <v>0</v>
      </c>
      <c r="J176" s="126">
        <f>IF($A176="","",SUM(COUNTIF('Names Schedule'!$C$46:$H$46,$B176),COUNTIF('Names Schedule'!$C$47:$H$47,$B176),COUNTIF('Names Schedule'!$C$49:$H$49,$B176),COUNTIF('Names Schedule'!$C$50:$H$50,$B176),COUNTIF('Names Schedule'!$C$51:$H$51,$B176),COUNTIF('Names Schedule'!$C$53:$H$53,$B176),COUNTIF('Names Schedule'!$C$54:$H$54,$B176)))</f>
        <v>0</v>
      </c>
      <c r="K176" s="126">
        <f>IF($A176="","",SUM(COUNTIF('Names Schedule'!$C$59:$H$59,$B176),COUNTIF('Names Schedule'!$C$60:$H$60,$B176),COUNTIF('Names Schedule'!$C$62:$H$62,$B176),COUNTIF('Names Schedule'!$C$63:$H$63,$B176),COUNTIF('Names Schedule'!$C$64:$H$64,$B176),COUNTIF('Names Schedule'!$C$66:$H$66,$B176),COUNTIF('Names Schedule'!$C$67:$H$67,$B176)))</f>
        <v>0</v>
      </c>
      <c r="L176" s="126">
        <f>IF($A176="","",SUM(COUNTIF('Names Schedule'!$C$72:$H$72,$B176),COUNTIF('Names Schedule'!$C$73:$H$73,$B176),COUNTIF('Names Schedule'!$C$75:$H$75,$B176),COUNTIF('Names Schedule'!$C$76:$H$76,$B176),COUNTIF('Names Schedule'!$C$77:$H$77,$B176),COUNTIF('Names Schedule'!$C$79:$H$79,$B176),COUNTIF('Names Schedule'!$C$80:$H$80,$B176)))</f>
        <v>0</v>
      </c>
      <c r="M176" s="124">
        <f>IF($A176="","",COUNTIF('Names Schedule'!$7:$7,$B176))</f>
        <v>0</v>
      </c>
      <c r="N176" s="125">
        <f>IF($A176="","",COUNTIF('Names Schedule'!$8:$8,$B176))</f>
        <v>0</v>
      </c>
      <c r="O176" s="125">
        <f>IF($A176="","",COUNTIF('Names Schedule'!$10:$10,$B176))</f>
        <v>0</v>
      </c>
      <c r="P176" s="125">
        <f>IF($A176="","",COUNTIF('Names Schedule'!$11:$11,$B176))</f>
        <v>0</v>
      </c>
      <c r="Q176" s="125">
        <f>IF($A176="","",COUNTIF('Names Schedule'!$12:$12,$B176))</f>
        <v>0</v>
      </c>
      <c r="R176" s="125">
        <f>IF($A176="","",COUNTIF('Names Schedule'!$14:$14,$B176))</f>
        <v>0</v>
      </c>
      <c r="S176" s="125">
        <f>IF($A176="","",COUNTIF('Names Schedule'!$15:$15,$B176))</f>
        <v>0</v>
      </c>
      <c r="T176" s="124">
        <f>IF($A176="","",COUNTIF('Names Schedule'!$20:$20,$B176))</f>
        <v>0</v>
      </c>
      <c r="U176" s="125">
        <f>IF($A176="","",COUNTIF('Names Schedule'!$21:$21,$B176))</f>
        <v>0</v>
      </c>
      <c r="V176" s="125">
        <f>IF($A176="","",COUNTIF('Names Schedule'!$23:$23,$B176))</f>
        <v>0</v>
      </c>
      <c r="W176" s="125">
        <f>IF($A176="","",COUNTIF('Names Schedule'!$24:$24,$B176))</f>
        <v>1</v>
      </c>
      <c r="X176" s="125">
        <f>IF($A176="","",COUNTIF('Names Schedule'!$25:$25,$B176))</f>
        <v>0</v>
      </c>
      <c r="Y176" s="125">
        <f>IF($A176="","",COUNTIF('Names Schedule'!$27:$27,$B176))</f>
        <v>0</v>
      </c>
      <c r="Z176" s="125">
        <f>IF($A176="","",COUNTIF('Names Schedule'!$28:$28,$B176))</f>
        <v>0</v>
      </c>
      <c r="AA176" s="124">
        <f>IF($A176="","",COUNTIF('Names Schedule'!$33:$33,$B176))</f>
        <v>0</v>
      </c>
      <c r="AB176" s="125">
        <f>IF($A176="","",COUNTIF('Names Schedule'!$34:$34,$B176))</f>
        <v>0</v>
      </c>
      <c r="AC176" s="125">
        <f>IF($A176="","",COUNTIF('Names Schedule'!$36:$36,$B176))</f>
        <v>0</v>
      </c>
      <c r="AD176" s="125">
        <f>IF($A176="","",COUNTIF('Names Schedule'!$37:$37,$B176))</f>
        <v>0</v>
      </c>
      <c r="AE176" s="125">
        <f>IF($A176="","",COUNTIF('Names Schedule'!$38:$38,$B176))</f>
        <v>0</v>
      </c>
      <c r="AF176" s="125">
        <f>IF($A176="","",COUNTIF('Names Schedule'!$40:$40,$B176))</f>
        <v>0</v>
      </c>
      <c r="AG176" s="125">
        <f>IF($A176="","",COUNTIF('Names Schedule'!$41:$41,$B176))</f>
        <v>0</v>
      </c>
      <c r="AH176" s="124">
        <f>IF($A176="","",COUNTIF('Names Schedule'!$46:$46,$B176))</f>
        <v>0</v>
      </c>
      <c r="AI176" s="125">
        <f>IF($A176="","",COUNTIF('Names Schedule'!$47:$47,$B176))</f>
        <v>0</v>
      </c>
      <c r="AJ176" s="125">
        <f>IF($A176="","",COUNTIF('Names Schedule'!$49:$49,$B176))</f>
        <v>0</v>
      </c>
      <c r="AK176" s="125">
        <f>IF($A176="","",COUNTIF('Names Schedule'!$50:$50,$B176))</f>
        <v>0</v>
      </c>
      <c r="AL176" s="125">
        <f>IF($A176="","",COUNTIF('Names Schedule'!$51:$51,$B176))</f>
        <v>0</v>
      </c>
      <c r="AM176" s="125">
        <f>IF($A176="","",COUNTIF('Names Schedule'!$53:$53,$B176))</f>
        <v>0</v>
      </c>
      <c r="AN176" s="125">
        <f>IF($A176="","",COUNTIF('Names Schedule'!$54:$54,$B176))</f>
        <v>0</v>
      </c>
      <c r="AO176" s="124">
        <f>IF($A176="","",COUNTIF('Names Schedule'!$59:$59,$B176))</f>
        <v>0</v>
      </c>
      <c r="AP176" s="125">
        <f>IF($A176="","",COUNTIF('Names Schedule'!$60:$60,$B176))</f>
        <v>0</v>
      </c>
      <c r="AQ176" s="125">
        <f>IF($A176="","",COUNTIF('Names Schedule'!$62:$62,$B176))</f>
        <v>0</v>
      </c>
      <c r="AR176" s="125">
        <f>IF($A176="","",COUNTIF('Names Schedule'!$63:$63,$B176))</f>
        <v>0</v>
      </c>
      <c r="AS176" s="125">
        <f>IF($A176="","",COUNTIF('Names Schedule'!$64:$64,$B176))</f>
        <v>0</v>
      </c>
      <c r="AT176" s="125">
        <f>IF($A176="","",COUNTIF('Names Schedule'!$66:$66,$B176))</f>
        <v>0</v>
      </c>
      <c r="AU176" s="125">
        <f>IF($A176="","",COUNTIF('Names Schedule'!$67:$67,$B176))</f>
        <v>0</v>
      </c>
      <c r="AV176" s="124">
        <f>IF($A176="","",COUNTIF('Names Schedule'!$72:$72,$B176))</f>
        <v>0</v>
      </c>
      <c r="AW176" s="125">
        <f>IF($A176="","",COUNTIF('Names Schedule'!$73:$73,$B176))</f>
        <v>0</v>
      </c>
      <c r="AX176" s="125">
        <f>IF($A176="","",COUNTIF('Names Schedule'!$75:$75,$B176))</f>
        <v>0</v>
      </c>
      <c r="AY176" s="125">
        <f>IF($A176="","",COUNTIF('Names Schedule'!$76:$76,$B176))</f>
        <v>0</v>
      </c>
      <c r="AZ176" s="125">
        <f>IF($A176="","",COUNTIF('Names Schedule'!$77:$77,$B176))</f>
        <v>0</v>
      </c>
      <c r="BA176" s="125">
        <f>IF($A176="","",COUNTIF('Names Schedule'!$79:$79,$B176))</f>
        <v>0</v>
      </c>
      <c r="BB176" s="125">
        <f>IF($A176="","",COUNTIF('Names Schedule'!$80:$80,$B176))</f>
        <v>0</v>
      </c>
      <c r="BC176" s="115">
        <f t="shared" si="22"/>
        <v>11</v>
      </c>
      <c r="BD176" s="115">
        <f t="shared" si="23"/>
        <v>4</v>
      </c>
      <c r="BE176" s="119" t="str">
        <f t="shared" si="20"/>
        <v>Session 4 - 1:45pm- 3.15pm</v>
      </c>
      <c r="BF176" s="126">
        <f>IF($A176="","",COUNTIF('Names Schedule'!C$7:C$117,$B176))</f>
        <v>0</v>
      </c>
      <c r="BG176" s="126">
        <f>IF($A176="","",COUNTIF('Names Schedule'!D$7:D$117,$B176))</f>
        <v>0</v>
      </c>
      <c r="BH176" s="126">
        <f>IF($A176="","",COUNTIF('Names Schedule'!E$7:E$117,$B176))</f>
        <v>0</v>
      </c>
      <c r="BI176" s="126">
        <f>IF($A176="","",COUNTIF('Names Schedule'!F$7:F$117,$B176))</f>
        <v>0</v>
      </c>
      <c r="BJ176" s="126">
        <f>IF($A176="","",COUNTIF('Names Schedule'!G$7:G$117,$B176))</f>
        <v>0</v>
      </c>
      <c r="BK176" s="126">
        <f>IF($A176="","",COUNTIF('Names Schedule'!H$7:H$117,$B176))</f>
        <v>1</v>
      </c>
      <c r="BL176" s="133">
        <f t="shared" si="21"/>
        <v>6</v>
      </c>
    </row>
    <row r="177" spans="1:64" ht="12" customHeight="1">
      <c r="A177" s="115" t="str">
        <f>Matches!A176</f>
        <v>GROUP WS 4 / 11</v>
      </c>
      <c r="B177" s="115" t="str">
        <f>IF(A177="","",CONCATENATE(VLOOKUP(Matches!B176,'Group Check'!$B:$D,2,FALSE)," v ",VLOOKUP(Matches!D176,'Group Check'!$B:$D,2,FALSE)," in Group ",VLOOKUP(Matches!B176,'Group Check'!$B:$E,4,FALSE)))</f>
        <v>Tayla Bruce (New Zealand) v Cindy Royet  (France) in Group WS 4</v>
      </c>
      <c r="C177" s="115" t="str">
        <f t="shared" si="16"/>
        <v/>
      </c>
      <c r="D177" s="118" t="str">
        <f t="shared" si="17"/>
        <v>Wednesday 24th April 2024</v>
      </c>
      <c r="E177" s="119" t="str">
        <f t="shared" si="18"/>
        <v>Session 7 - 6.15pm - 7:45pm</v>
      </c>
      <c r="F177" s="116">
        <f t="shared" si="19"/>
        <v>5</v>
      </c>
      <c r="G177" s="126">
        <f>IF($A177="","",SUM(COUNTIF('Names Schedule'!$C$7:$H$7,$B177),COUNTIF('Names Schedule'!$C$8:$H$8,$B177),COUNTIF('Names Schedule'!$C$10:$H$10,$B177),COUNTIF('Names Schedule'!$C$11:$H$11,$B177),COUNTIF('Names Schedule'!$C$12:$H$12,$B177),COUNTIF('Names Schedule'!$C$14:$H$14,$B177),COUNTIF('Names Schedule'!$C$15:$H$15,$B177)))</f>
        <v>0</v>
      </c>
      <c r="H177" s="126">
        <f>IF($A177="","",SUM(COUNTIF('Names Schedule'!$C$20:$H$20,$B177),COUNTIF('Names Schedule'!$C$21:$H$21,$B177),COUNTIF('Names Schedule'!$C$23:$H$23,$B177),COUNTIF('Names Schedule'!$C$24:$H$24,$B177),COUNTIF('Names Schedule'!$C$25:$H$25,$B177),COUNTIF('Names Schedule'!$C$27:$H$27,$B177),COUNTIF('Names Schedule'!$C$28:$H$28,$B177)))</f>
        <v>0</v>
      </c>
      <c r="I177" s="126">
        <f>IF($A177="","",SUM(COUNTIF('Names Schedule'!$C$33:$H$33,$B177),COUNTIF('Names Schedule'!$C$34:$H$34,$B177),COUNTIF('Names Schedule'!$C$36:$H$36,$B177),COUNTIF('Names Schedule'!$C$37:$H$37,$B177),COUNTIF('Names Schedule'!$C$38:$H$38,$B177),COUNTIF('Names Schedule'!$C$40:$H$40,$B177),COUNTIF('Names Schedule'!$C$41:$H$41,$B177)))</f>
        <v>0</v>
      </c>
      <c r="J177" s="126">
        <f>IF($A177="","",SUM(COUNTIF('Names Schedule'!$C$46:$H$46,$B177),COUNTIF('Names Schedule'!$C$47:$H$47,$B177),COUNTIF('Names Schedule'!$C$49:$H$49,$B177),COUNTIF('Names Schedule'!$C$50:$H$50,$B177),COUNTIF('Names Schedule'!$C$51:$H$51,$B177),COUNTIF('Names Schedule'!$C$53:$H$53,$B177),COUNTIF('Names Schedule'!$C$54:$H$54,$B177)))</f>
        <v>1</v>
      </c>
      <c r="K177" s="126">
        <f>IF($A177="","",SUM(COUNTIF('Names Schedule'!$C$59:$H$59,$B177),COUNTIF('Names Schedule'!$C$60:$H$60,$B177),COUNTIF('Names Schedule'!$C$62:$H$62,$B177),COUNTIF('Names Schedule'!$C$63:$H$63,$B177),COUNTIF('Names Schedule'!$C$64:$H$64,$B177),COUNTIF('Names Schedule'!$C$66:$H$66,$B177),COUNTIF('Names Schedule'!$C$67:$H$67,$B177)))</f>
        <v>0</v>
      </c>
      <c r="L177" s="126">
        <f>IF($A177="","",SUM(COUNTIF('Names Schedule'!$C$72:$H$72,$B177),COUNTIF('Names Schedule'!$C$73:$H$73,$B177),COUNTIF('Names Schedule'!$C$75:$H$75,$B177),COUNTIF('Names Schedule'!$C$76:$H$76,$B177),COUNTIF('Names Schedule'!$C$77:$H$77,$B177),COUNTIF('Names Schedule'!$C$79:$H$79,$B177),COUNTIF('Names Schedule'!$C$80:$H$80,$B177)))</f>
        <v>0</v>
      </c>
      <c r="M177" s="124">
        <f>IF($A177="","",COUNTIF('Names Schedule'!$7:$7,$B177))</f>
        <v>0</v>
      </c>
      <c r="N177" s="125">
        <f>IF($A177="","",COUNTIF('Names Schedule'!$8:$8,$B177))</f>
        <v>0</v>
      </c>
      <c r="O177" s="125">
        <f>IF($A177="","",COUNTIF('Names Schedule'!$10:$10,$B177))</f>
        <v>0</v>
      </c>
      <c r="P177" s="125">
        <f>IF($A177="","",COUNTIF('Names Schedule'!$11:$11,$B177))</f>
        <v>0</v>
      </c>
      <c r="Q177" s="125">
        <f>IF($A177="","",COUNTIF('Names Schedule'!$12:$12,$B177))</f>
        <v>0</v>
      </c>
      <c r="R177" s="125">
        <f>IF($A177="","",COUNTIF('Names Schedule'!$14:$14,$B177))</f>
        <v>0</v>
      </c>
      <c r="S177" s="125">
        <f>IF($A177="","",COUNTIF('Names Schedule'!$15:$15,$B177))</f>
        <v>0</v>
      </c>
      <c r="T177" s="124">
        <f>IF($A177="","",COUNTIF('Names Schedule'!$20:$20,$B177))</f>
        <v>0</v>
      </c>
      <c r="U177" s="125">
        <f>IF($A177="","",COUNTIF('Names Schedule'!$21:$21,$B177))</f>
        <v>0</v>
      </c>
      <c r="V177" s="125">
        <f>IF($A177="","",COUNTIF('Names Schedule'!$23:$23,$B177))</f>
        <v>0</v>
      </c>
      <c r="W177" s="125">
        <f>IF($A177="","",COUNTIF('Names Schedule'!$24:$24,$B177))</f>
        <v>0</v>
      </c>
      <c r="X177" s="125">
        <f>IF($A177="","",COUNTIF('Names Schedule'!$25:$25,$B177))</f>
        <v>0</v>
      </c>
      <c r="Y177" s="125">
        <f>IF($A177="","",COUNTIF('Names Schedule'!$27:$27,$B177))</f>
        <v>0</v>
      </c>
      <c r="Z177" s="125">
        <f>IF($A177="","",COUNTIF('Names Schedule'!$28:$28,$B177))</f>
        <v>0</v>
      </c>
      <c r="AA177" s="124">
        <f>IF($A177="","",COUNTIF('Names Schedule'!$33:$33,$B177))</f>
        <v>0</v>
      </c>
      <c r="AB177" s="125">
        <f>IF($A177="","",COUNTIF('Names Schedule'!$34:$34,$B177))</f>
        <v>0</v>
      </c>
      <c r="AC177" s="125">
        <f>IF($A177="","",COUNTIF('Names Schedule'!$36:$36,$B177))</f>
        <v>0</v>
      </c>
      <c r="AD177" s="125">
        <f>IF($A177="","",COUNTIF('Names Schedule'!$37:$37,$B177))</f>
        <v>0</v>
      </c>
      <c r="AE177" s="125">
        <f>IF($A177="","",COUNTIF('Names Schedule'!$38:$38,$B177))</f>
        <v>0</v>
      </c>
      <c r="AF177" s="125">
        <f>IF($A177="","",COUNTIF('Names Schedule'!$40:$40,$B177))</f>
        <v>0</v>
      </c>
      <c r="AG177" s="125">
        <f>IF($A177="","",COUNTIF('Names Schedule'!$41:$41,$B177))</f>
        <v>0</v>
      </c>
      <c r="AH177" s="124">
        <f>IF($A177="","",COUNTIF('Names Schedule'!$46:$46,$B177))</f>
        <v>0</v>
      </c>
      <c r="AI177" s="125">
        <f>IF($A177="","",COUNTIF('Names Schedule'!$47:$47,$B177))</f>
        <v>0</v>
      </c>
      <c r="AJ177" s="125">
        <f>IF($A177="","",COUNTIF('Names Schedule'!$49:$49,$B177))</f>
        <v>0</v>
      </c>
      <c r="AK177" s="125">
        <f>IF($A177="","",COUNTIF('Names Schedule'!$50:$50,$B177))</f>
        <v>0</v>
      </c>
      <c r="AL177" s="125">
        <f>IF($A177="","",COUNTIF('Names Schedule'!$51:$51,$B177))</f>
        <v>0</v>
      </c>
      <c r="AM177" s="125">
        <f>IF($A177="","",COUNTIF('Names Schedule'!$53:$53,$B177))</f>
        <v>0</v>
      </c>
      <c r="AN177" s="125">
        <f>IF($A177="","",COUNTIF('Names Schedule'!$54:$54,$B177))</f>
        <v>1</v>
      </c>
      <c r="AO177" s="124">
        <f>IF($A177="","",COUNTIF('Names Schedule'!$59:$59,$B177))</f>
        <v>0</v>
      </c>
      <c r="AP177" s="125">
        <f>IF($A177="","",COUNTIF('Names Schedule'!$60:$60,$B177))</f>
        <v>0</v>
      </c>
      <c r="AQ177" s="125">
        <f>IF($A177="","",COUNTIF('Names Schedule'!$62:$62,$B177))</f>
        <v>0</v>
      </c>
      <c r="AR177" s="125">
        <f>IF($A177="","",COUNTIF('Names Schedule'!$63:$63,$B177))</f>
        <v>0</v>
      </c>
      <c r="AS177" s="125">
        <f>IF($A177="","",COUNTIF('Names Schedule'!$64:$64,$B177))</f>
        <v>0</v>
      </c>
      <c r="AT177" s="125">
        <f>IF($A177="","",COUNTIF('Names Schedule'!$66:$66,$B177))</f>
        <v>0</v>
      </c>
      <c r="AU177" s="125">
        <f>IF($A177="","",COUNTIF('Names Schedule'!$67:$67,$B177))</f>
        <v>0</v>
      </c>
      <c r="AV177" s="124">
        <f>IF($A177="","",COUNTIF('Names Schedule'!$72:$72,$B177))</f>
        <v>0</v>
      </c>
      <c r="AW177" s="125">
        <f>IF($A177="","",COUNTIF('Names Schedule'!$73:$73,$B177))</f>
        <v>0</v>
      </c>
      <c r="AX177" s="125">
        <f>IF($A177="","",COUNTIF('Names Schedule'!$75:$75,$B177))</f>
        <v>0</v>
      </c>
      <c r="AY177" s="125">
        <f>IF($A177="","",COUNTIF('Names Schedule'!$76:$76,$B177))</f>
        <v>0</v>
      </c>
      <c r="AZ177" s="125">
        <f>IF($A177="","",COUNTIF('Names Schedule'!$77:$77,$B177))</f>
        <v>0</v>
      </c>
      <c r="BA177" s="125">
        <f>IF($A177="","",COUNTIF('Names Schedule'!$79:$79,$B177))</f>
        <v>0</v>
      </c>
      <c r="BB177" s="125">
        <f>IF($A177="","",COUNTIF('Names Schedule'!$80:$80,$B177))</f>
        <v>0</v>
      </c>
      <c r="BC177" s="115">
        <f t="shared" si="22"/>
        <v>28</v>
      </c>
      <c r="BD177" s="115">
        <f t="shared" si="23"/>
        <v>7</v>
      </c>
      <c r="BE177" s="119" t="str">
        <f t="shared" si="20"/>
        <v>Session 7 - 6.15pm - 7:45pm</v>
      </c>
      <c r="BF177" s="126">
        <f>IF($A177="","",COUNTIF('Names Schedule'!C$7:C$117,$B177))</f>
        <v>0</v>
      </c>
      <c r="BG177" s="126">
        <f>IF($A177="","",COUNTIF('Names Schedule'!D$7:D$117,$B177))</f>
        <v>0</v>
      </c>
      <c r="BH177" s="126">
        <f>IF($A177="","",COUNTIF('Names Schedule'!E$7:E$117,$B177))</f>
        <v>0</v>
      </c>
      <c r="BI177" s="126">
        <f>IF($A177="","",COUNTIF('Names Schedule'!F$7:F$117,$B177))</f>
        <v>0</v>
      </c>
      <c r="BJ177" s="126">
        <f>IF($A177="","",COUNTIF('Names Schedule'!G$7:G$117,$B177))</f>
        <v>1</v>
      </c>
      <c r="BK177" s="126">
        <f>IF($A177="","",COUNTIF('Names Schedule'!H$7:H$117,$B177))</f>
        <v>0</v>
      </c>
      <c r="BL177" s="133">
        <f t="shared" si="21"/>
        <v>5</v>
      </c>
    </row>
    <row r="178" spans="1:64" ht="12" customHeight="1">
      <c r="A178" s="115" t="str">
        <f>Matches!A177</f>
        <v>GROUP WS 4 / 12</v>
      </c>
      <c r="B178" s="115" t="str">
        <f>IF(A178="","",CONCATENATE(VLOOKUP(Matches!B177,'Group Check'!$B:$D,2,FALSE)," v ",VLOOKUP(Matches!D177,'Group Check'!$B:$D,2,FALSE)," in Group ",VLOOKUP(Matches!B177,'Group Check'!$B:$E,4,FALSE)))</f>
        <v>Pian Lai (Macao China ) v Tayla Bruce (New Zealand) in Group WS 4</v>
      </c>
      <c r="C178" s="115" t="str">
        <f t="shared" si="16"/>
        <v/>
      </c>
      <c r="D178" s="118" t="str">
        <f t="shared" si="17"/>
        <v>Tuesday 23rd April 2024</v>
      </c>
      <c r="E178" s="119" t="str">
        <f t="shared" si="18"/>
        <v>Session 3 - 12.00pm- 1:45pm</v>
      </c>
      <c r="F178" s="116">
        <f t="shared" si="19"/>
        <v>5</v>
      </c>
      <c r="G178" s="126">
        <f>IF($A178="","",SUM(COUNTIF('Names Schedule'!$C$7:$H$7,$B178),COUNTIF('Names Schedule'!$C$8:$H$8,$B178),COUNTIF('Names Schedule'!$C$10:$H$10,$B178),COUNTIF('Names Schedule'!$C$11:$H$11,$B178),COUNTIF('Names Schedule'!$C$12:$H$12,$B178),COUNTIF('Names Schedule'!$C$14:$H$14,$B178),COUNTIF('Names Schedule'!$C$15:$H$15,$B178)))</f>
        <v>0</v>
      </c>
      <c r="H178" s="126">
        <f>IF($A178="","",SUM(COUNTIF('Names Schedule'!$C$20:$H$20,$B178),COUNTIF('Names Schedule'!$C$21:$H$21,$B178),COUNTIF('Names Schedule'!$C$23:$H$23,$B178),COUNTIF('Names Schedule'!$C$24:$H$24,$B178),COUNTIF('Names Schedule'!$C$25:$H$25,$B178),COUNTIF('Names Schedule'!$C$27:$H$27,$B178),COUNTIF('Names Schedule'!$C$28:$H$28,$B178)))</f>
        <v>0</v>
      </c>
      <c r="I178" s="126">
        <f>IF($A178="","",SUM(COUNTIF('Names Schedule'!$C$33:$H$33,$B178),COUNTIF('Names Schedule'!$C$34:$H$34,$B178),COUNTIF('Names Schedule'!$C$36:$H$36,$B178),COUNTIF('Names Schedule'!$C$37:$H$37,$B178),COUNTIF('Names Schedule'!$C$38:$H$38,$B178),COUNTIF('Names Schedule'!$C$40:$H$40,$B178),COUNTIF('Names Schedule'!$C$41:$H$41,$B178)))</f>
        <v>1</v>
      </c>
      <c r="J178" s="126">
        <f>IF($A178="","",SUM(COUNTIF('Names Schedule'!$C$46:$H$46,$B178),COUNTIF('Names Schedule'!$C$47:$H$47,$B178),COUNTIF('Names Schedule'!$C$49:$H$49,$B178),COUNTIF('Names Schedule'!$C$50:$H$50,$B178),COUNTIF('Names Schedule'!$C$51:$H$51,$B178),COUNTIF('Names Schedule'!$C$53:$H$53,$B178),COUNTIF('Names Schedule'!$C$54:$H$54,$B178)))</f>
        <v>0</v>
      </c>
      <c r="K178" s="126">
        <f>IF($A178="","",SUM(COUNTIF('Names Schedule'!$C$59:$H$59,$B178),COUNTIF('Names Schedule'!$C$60:$H$60,$B178),COUNTIF('Names Schedule'!$C$62:$H$62,$B178),COUNTIF('Names Schedule'!$C$63:$H$63,$B178),COUNTIF('Names Schedule'!$C$64:$H$64,$B178),COUNTIF('Names Schedule'!$C$66:$H$66,$B178),COUNTIF('Names Schedule'!$C$67:$H$67,$B178)))</f>
        <v>0</v>
      </c>
      <c r="L178" s="126">
        <f>IF($A178="","",SUM(COUNTIF('Names Schedule'!$C$72:$H$72,$B178),COUNTIF('Names Schedule'!$C$73:$H$73,$B178),COUNTIF('Names Schedule'!$C$75:$H$75,$B178),COUNTIF('Names Schedule'!$C$76:$H$76,$B178),COUNTIF('Names Schedule'!$C$77:$H$77,$B178),COUNTIF('Names Schedule'!$C$79:$H$79,$B178),COUNTIF('Names Schedule'!$C$80:$H$80,$B178)))</f>
        <v>0</v>
      </c>
      <c r="M178" s="124">
        <f>IF($A178="","",COUNTIF('Names Schedule'!$7:$7,$B178))</f>
        <v>0</v>
      </c>
      <c r="N178" s="125">
        <f>IF($A178="","",COUNTIF('Names Schedule'!$8:$8,$B178))</f>
        <v>0</v>
      </c>
      <c r="O178" s="125">
        <f>IF($A178="","",COUNTIF('Names Schedule'!$10:$10,$B178))</f>
        <v>0</v>
      </c>
      <c r="P178" s="125">
        <f>IF($A178="","",COUNTIF('Names Schedule'!$11:$11,$B178))</f>
        <v>0</v>
      </c>
      <c r="Q178" s="125">
        <f>IF($A178="","",COUNTIF('Names Schedule'!$12:$12,$B178))</f>
        <v>0</v>
      </c>
      <c r="R178" s="125">
        <f>IF($A178="","",COUNTIF('Names Schedule'!$14:$14,$B178))</f>
        <v>0</v>
      </c>
      <c r="S178" s="125">
        <f>IF($A178="","",COUNTIF('Names Schedule'!$15:$15,$B178))</f>
        <v>0</v>
      </c>
      <c r="T178" s="124">
        <f>IF($A178="","",COUNTIF('Names Schedule'!$20:$20,$B178))</f>
        <v>0</v>
      </c>
      <c r="U178" s="125">
        <f>IF($A178="","",COUNTIF('Names Schedule'!$21:$21,$B178))</f>
        <v>0</v>
      </c>
      <c r="V178" s="125">
        <f>IF($A178="","",COUNTIF('Names Schedule'!$23:$23,$B178))</f>
        <v>0</v>
      </c>
      <c r="W178" s="125">
        <f>IF($A178="","",COUNTIF('Names Schedule'!$24:$24,$B178))</f>
        <v>0</v>
      </c>
      <c r="X178" s="125">
        <f>IF($A178="","",COUNTIF('Names Schedule'!$25:$25,$B178))</f>
        <v>0</v>
      </c>
      <c r="Y178" s="125">
        <f>IF($A178="","",COUNTIF('Names Schedule'!$27:$27,$B178))</f>
        <v>0</v>
      </c>
      <c r="Z178" s="125">
        <f>IF($A178="","",COUNTIF('Names Schedule'!$28:$28,$B178))</f>
        <v>0</v>
      </c>
      <c r="AA178" s="124">
        <f>IF($A178="","",COUNTIF('Names Schedule'!$33:$33,$B178))</f>
        <v>0</v>
      </c>
      <c r="AB178" s="125">
        <f>IF($A178="","",COUNTIF('Names Schedule'!$34:$34,$B178))</f>
        <v>0</v>
      </c>
      <c r="AC178" s="125">
        <f>IF($A178="","",COUNTIF('Names Schedule'!$36:$36,$B178))</f>
        <v>1</v>
      </c>
      <c r="AD178" s="125">
        <f>IF($A178="","",COUNTIF('Names Schedule'!$37:$37,$B178))</f>
        <v>0</v>
      </c>
      <c r="AE178" s="125">
        <f>IF($A178="","",COUNTIF('Names Schedule'!$38:$38,$B178))</f>
        <v>0</v>
      </c>
      <c r="AF178" s="125">
        <f>IF($A178="","",COUNTIF('Names Schedule'!$40:$40,$B178))</f>
        <v>0</v>
      </c>
      <c r="AG178" s="125">
        <f>IF($A178="","",COUNTIF('Names Schedule'!$41:$41,$B178))</f>
        <v>0</v>
      </c>
      <c r="AH178" s="124">
        <f>IF($A178="","",COUNTIF('Names Schedule'!$46:$46,$B178))</f>
        <v>0</v>
      </c>
      <c r="AI178" s="125">
        <f>IF($A178="","",COUNTIF('Names Schedule'!$47:$47,$B178))</f>
        <v>0</v>
      </c>
      <c r="AJ178" s="125">
        <f>IF($A178="","",COUNTIF('Names Schedule'!$49:$49,$B178))</f>
        <v>0</v>
      </c>
      <c r="AK178" s="125">
        <f>IF($A178="","",COUNTIF('Names Schedule'!$50:$50,$B178))</f>
        <v>0</v>
      </c>
      <c r="AL178" s="125">
        <f>IF($A178="","",COUNTIF('Names Schedule'!$51:$51,$B178))</f>
        <v>0</v>
      </c>
      <c r="AM178" s="125">
        <f>IF($A178="","",COUNTIF('Names Schedule'!$53:$53,$B178))</f>
        <v>0</v>
      </c>
      <c r="AN178" s="125">
        <f>IF($A178="","",COUNTIF('Names Schedule'!$54:$54,$B178))</f>
        <v>0</v>
      </c>
      <c r="AO178" s="124">
        <f>IF($A178="","",COUNTIF('Names Schedule'!$59:$59,$B178))</f>
        <v>0</v>
      </c>
      <c r="AP178" s="125">
        <f>IF($A178="","",COUNTIF('Names Schedule'!$60:$60,$B178))</f>
        <v>0</v>
      </c>
      <c r="AQ178" s="125">
        <f>IF($A178="","",COUNTIF('Names Schedule'!$62:$62,$B178))</f>
        <v>0</v>
      </c>
      <c r="AR178" s="125">
        <f>IF($A178="","",COUNTIF('Names Schedule'!$63:$63,$B178))</f>
        <v>0</v>
      </c>
      <c r="AS178" s="125">
        <f>IF($A178="","",COUNTIF('Names Schedule'!$64:$64,$B178))</f>
        <v>0</v>
      </c>
      <c r="AT178" s="125">
        <f>IF($A178="","",COUNTIF('Names Schedule'!$66:$66,$B178))</f>
        <v>0</v>
      </c>
      <c r="AU178" s="125">
        <f>IF($A178="","",COUNTIF('Names Schedule'!$67:$67,$B178))</f>
        <v>0</v>
      </c>
      <c r="AV178" s="124">
        <f>IF($A178="","",COUNTIF('Names Schedule'!$72:$72,$B178))</f>
        <v>0</v>
      </c>
      <c r="AW178" s="125">
        <f>IF($A178="","",COUNTIF('Names Schedule'!$73:$73,$B178))</f>
        <v>0</v>
      </c>
      <c r="AX178" s="125">
        <f>IF($A178="","",COUNTIF('Names Schedule'!$75:$75,$B178))</f>
        <v>0</v>
      </c>
      <c r="AY178" s="125">
        <f>IF($A178="","",COUNTIF('Names Schedule'!$76:$76,$B178))</f>
        <v>0</v>
      </c>
      <c r="AZ178" s="125">
        <f>IF($A178="","",COUNTIF('Names Schedule'!$77:$77,$B178))</f>
        <v>0</v>
      </c>
      <c r="BA178" s="125">
        <f>IF($A178="","",COUNTIF('Names Schedule'!$79:$79,$B178))</f>
        <v>0</v>
      </c>
      <c r="BB178" s="125">
        <f>IF($A178="","",COUNTIF('Names Schedule'!$80:$80,$B178))</f>
        <v>0</v>
      </c>
      <c r="BC178" s="115">
        <f t="shared" si="22"/>
        <v>17</v>
      </c>
      <c r="BD178" s="115">
        <f t="shared" si="23"/>
        <v>3</v>
      </c>
      <c r="BE178" s="119" t="str">
        <f t="shared" si="20"/>
        <v>Session 3 - 12.00pm- 1:45pm</v>
      </c>
      <c r="BF178" s="126">
        <f>IF($A178="","",COUNTIF('Names Schedule'!C$7:C$117,$B178))</f>
        <v>0</v>
      </c>
      <c r="BG178" s="126">
        <f>IF($A178="","",COUNTIF('Names Schedule'!D$7:D$117,$B178))</f>
        <v>0</v>
      </c>
      <c r="BH178" s="126">
        <f>IF($A178="","",COUNTIF('Names Schedule'!E$7:E$117,$B178))</f>
        <v>0</v>
      </c>
      <c r="BI178" s="126">
        <f>IF($A178="","",COUNTIF('Names Schedule'!F$7:F$117,$B178))</f>
        <v>0</v>
      </c>
      <c r="BJ178" s="126">
        <f>IF($A178="","",COUNTIF('Names Schedule'!G$7:G$117,$B178))</f>
        <v>1</v>
      </c>
      <c r="BK178" s="126">
        <f>IF($A178="","",COUNTIF('Names Schedule'!H$7:H$117,$B178))</f>
        <v>0</v>
      </c>
      <c r="BL178" s="133">
        <f t="shared" si="21"/>
        <v>5</v>
      </c>
    </row>
    <row r="179" spans="1:64" ht="12" customHeight="1">
      <c r="A179" s="115" t="str">
        <f>Matches!A178</f>
        <v/>
      </c>
      <c r="B179" s="115" t="str">
        <f>IF(A179="","",CONCATENATE(VLOOKUP(Matches!B178,'Group Check'!$B:$D,2,FALSE)," v ",VLOOKUP(Matches!D178,'Group Check'!$B:$D,2,FALSE)," in Group ",VLOOKUP(Matches!B178,'Group Check'!$B:$E,4,FALSE)))</f>
        <v/>
      </c>
      <c r="C179" s="115" t="str">
        <f t="shared" ref="C179:C242" si="24">IF(SUM(M179:BB179)=0,"",IF(SUM(M179:BB179)&gt;1,"Duplication",""))</f>
        <v/>
      </c>
      <c r="D179" s="118" t="str">
        <f t="shared" ref="D179:D242" si="25">IF(A179="","",IF(G179=1,$G$3,IF(H179=1,$H$3,IF(I179=1,$I$3,IF(J179=1,$J$3,IF(K179=1,$K$3,IF(L179=1,$L$3,"")))))))</f>
        <v/>
      </c>
      <c r="E179" s="119" t="str">
        <f t="shared" ref="E179:E242" si="26">IF(A179="","",IF(ISNA(BE179),"",BE179))</f>
        <v/>
      </c>
      <c r="F179" s="116" t="str">
        <f t="shared" ref="F179:F242" si="27">IF(D179="","",BL179)</f>
        <v/>
      </c>
      <c r="G179" s="126" t="str">
        <f>IF($A179="","",SUM(COUNTIF('Names Schedule'!$C$7:$H$7,$B179),COUNTIF('Names Schedule'!$C$8:$H$8,$B179),COUNTIF('Names Schedule'!$C$10:$H$10,$B179),COUNTIF('Names Schedule'!$C$11:$H$11,$B179),COUNTIF('Names Schedule'!$C$12:$H$12,$B179),COUNTIF('Names Schedule'!$C$14:$H$14,$B179),COUNTIF('Names Schedule'!$C$15:$H$15,$B179)))</f>
        <v/>
      </c>
      <c r="H179" s="126" t="str">
        <f>IF($A179="","",SUM(COUNTIF('Names Schedule'!$C$20:$H$20,$B179),COUNTIF('Names Schedule'!$C$21:$H$21,$B179),COUNTIF('Names Schedule'!$C$23:$H$23,$B179),COUNTIF('Names Schedule'!$C$24:$H$24,$B179),COUNTIF('Names Schedule'!$C$25:$H$25,$B179),COUNTIF('Names Schedule'!$C$27:$H$27,$B179),COUNTIF('Names Schedule'!$C$28:$H$28,$B179)))</f>
        <v/>
      </c>
      <c r="I179" s="126" t="str">
        <f>IF($A179="","",SUM(COUNTIF('Names Schedule'!$C$33:$H$33,$B179),COUNTIF('Names Schedule'!$C$34:$H$34,$B179),COUNTIF('Names Schedule'!$C$36:$H$36,$B179),COUNTIF('Names Schedule'!$C$37:$H$37,$B179),COUNTIF('Names Schedule'!$C$38:$H$38,$B179),COUNTIF('Names Schedule'!$C$40:$H$40,$B179),COUNTIF('Names Schedule'!$C$41:$H$41,$B179)))</f>
        <v/>
      </c>
      <c r="J179" s="126" t="str">
        <f>IF($A179="","",SUM(COUNTIF('Names Schedule'!$C$46:$H$46,$B179),COUNTIF('Names Schedule'!$C$47:$H$47,$B179),COUNTIF('Names Schedule'!$C$49:$H$49,$B179),COUNTIF('Names Schedule'!$C$50:$H$50,$B179),COUNTIF('Names Schedule'!$C$51:$H$51,$B179),COUNTIF('Names Schedule'!$C$53:$H$53,$B179),COUNTIF('Names Schedule'!$C$54:$H$54,$B179)))</f>
        <v/>
      </c>
      <c r="K179" s="126" t="str">
        <f>IF($A179="","",SUM(COUNTIF('Names Schedule'!$C$59:$H$59,$B179),COUNTIF('Names Schedule'!$C$60:$H$60,$B179),COUNTIF('Names Schedule'!$C$62:$H$62,$B179),COUNTIF('Names Schedule'!$C$63:$H$63,$B179),COUNTIF('Names Schedule'!$C$64:$H$64,$B179),COUNTIF('Names Schedule'!$C$66:$H$66,$B179),COUNTIF('Names Schedule'!$C$67:$H$67,$B179)))</f>
        <v/>
      </c>
      <c r="L179" s="126" t="str">
        <f>IF($A179="","",SUM(COUNTIF('Names Schedule'!$C$72:$H$72,$B179),COUNTIF('Names Schedule'!$C$73:$H$73,$B179),COUNTIF('Names Schedule'!$C$75:$H$75,$B179),COUNTIF('Names Schedule'!$C$76:$H$76,$B179),COUNTIF('Names Schedule'!$C$77:$H$77,$B179),COUNTIF('Names Schedule'!$C$79:$H$79,$B179),COUNTIF('Names Schedule'!$C$80:$H$80,$B179)))</f>
        <v/>
      </c>
      <c r="M179" s="124" t="str">
        <f>IF($A179="","",COUNTIF('Names Schedule'!$7:$7,$B179))</f>
        <v/>
      </c>
      <c r="N179" s="125" t="str">
        <f>IF($A179="","",COUNTIF('Names Schedule'!$8:$8,$B179))</f>
        <v/>
      </c>
      <c r="O179" s="125" t="str">
        <f>IF($A179="","",COUNTIF('Names Schedule'!$10:$10,$B179))</f>
        <v/>
      </c>
      <c r="P179" s="125" t="str">
        <f>IF($A179="","",COUNTIF('Names Schedule'!$11:$11,$B179))</f>
        <v/>
      </c>
      <c r="Q179" s="125" t="str">
        <f>IF($A179="","",COUNTIF('Names Schedule'!$12:$12,$B179))</f>
        <v/>
      </c>
      <c r="R179" s="125" t="str">
        <f>IF($A179="","",COUNTIF('Names Schedule'!$14:$14,$B179))</f>
        <v/>
      </c>
      <c r="S179" s="125" t="str">
        <f>IF($A179="","",COUNTIF('Names Schedule'!$15:$15,$B179))</f>
        <v/>
      </c>
      <c r="T179" s="124" t="str">
        <f>IF($A179="","",COUNTIF('Names Schedule'!$20:$20,$B179))</f>
        <v/>
      </c>
      <c r="U179" s="125" t="str">
        <f>IF($A179="","",COUNTIF('Names Schedule'!$21:$21,$B179))</f>
        <v/>
      </c>
      <c r="V179" s="125" t="str">
        <f>IF($A179="","",COUNTIF('Names Schedule'!$23:$23,$B179))</f>
        <v/>
      </c>
      <c r="W179" s="125" t="str">
        <f>IF($A179="","",COUNTIF('Names Schedule'!$24:$24,$B179))</f>
        <v/>
      </c>
      <c r="X179" s="125" t="str">
        <f>IF($A179="","",COUNTIF('Names Schedule'!$25:$25,$B179))</f>
        <v/>
      </c>
      <c r="Y179" s="125" t="str">
        <f>IF($A179="","",COUNTIF('Names Schedule'!$27:$27,$B179))</f>
        <v/>
      </c>
      <c r="Z179" s="125" t="str">
        <f>IF($A179="","",COUNTIF('Names Schedule'!$28:$28,$B179))</f>
        <v/>
      </c>
      <c r="AA179" s="124" t="str">
        <f>IF($A179="","",COUNTIF('Names Schedule'!$33:$33,$B179))</f>
        <v/>
      </c>
      <c r="AB179" s="125" t="str">
        <f>IF($A179="","",COUNTIF('Names Schedule'!$34:$34,$B179))</f>
        <v/>
      </c>
      <c r="AC179" s="125" t="str">
        <f>IF($A179="","",COUNTIF('Names Schedule'!$36:$36,$B179))</f>
        <v/>
      </c>
      <c r="AD179" s="125" t="str">
        <f>IF($A179="","",COUNTIF('Names Schedule'!$37:$37,$B179))</f>
        <v/>
      </c>
      <c r="AE179" s="125" t="str">
        <f>IF($A179="","",COUNTIF('Names Schedule'!$38:$38,$B179))</f>
        <v/>
      </c>
      <c r="AF179" s="125" t="str">
        <f>IF($A179="","",COUNTIF('Names Schedule'!$40:$40,$B179))</f>
        <v/>
      </c>
      <c r="AG179" s="125" t="str">
        <f>IF($A179="","",COUNTIF('Names Schedule'!$41:$41,$B179))</f>
        <v/>
      </c>
      <c r="AH179" s="124" t="str">
        <f>IF($A179="","",COUNTIF('Names Schedule'!$46:$46,$B179))</f>
        <v/>
      </c>
      <c r="AI179" s="125" t="str">
        <f>IF($A179="","",COUNTIF('Names Schedule'!$47:$47,$B179))</f>
        <v/>
      </c>
      <c r="AJ179" s="125" t="str">
        <f>IF($A179="","",COUNTIF('Names Schedule'!$49:$49,$B179))</f>
        <v/>
      </c>
      <c r="AK179" s="125" t="str">
        <f>IF($A179="","",COUNTIF('Names Schedule'!$50:$50,$B179))</f>
        <v/>
      </c>
      <c r="AL179" s="125" t="str">
        <f>IF($A179="","",COUNTIF('Names Schedule'!$51:$51,$B179))</f>
        <v/>
      </c>
      <c r="AM179" s="125" t="str">
        <f>IF($A179="","",COUNTIF('Names Schedule'!$53:$53,$B179))</f>
        <v/>
      </c>
      <c r="AN179" s="125" t="str">
        <f>IF($A179="","",COUNTIF('Names Schedule'!$54:$54,$B179))</f>
        <v/>
      </c>
      <c r="AO179" s="124" t="str">
        <f>IF($A179="","",COUNTIF('Names Schedule'!$59:$59,$B179))</f>
        <v/>
      </c>
      <c r="AP179" s="125" t="str">
        <f>IF($A179="","",COUNTIF('Names Schedule'!$60:$60,$B179))</f>
        <v/>
      </c>
      <c r="AQ179" s="125" t="str">
        <f>IF($A179="","",COUNTIF('Names Schedule'!$62:$62,$B179))</f>
        <v/>
      </c>
      <c r="AR179" s="125" t="str">
        <f>IF($A179="","",COUNTIF('Names Schedule'!$63:$63,$B179))</f>
        <v/>
      </c>
      <c r="AS179" s="125" t="str">
        <f>IF($A179="","",COUNTIF('Names Schedule'!$64:$64,$B179))</f>
        <v/>
      </c>
      <c r="AT179" s="125" t="str">
        <f>IF($A179="","",COUNTIF('Names Schedule'!$66:$66,$B179))</f>
        <v/>
      </c>
      <c r="AU179" s="125" t="str">
        <f>IF($A179="","",COUNTIF('Names Schedule'!$67:$67,$B179))</f>
        <v/>
      </c>
      <c r="AV179" s="124" t="str">
        <f>IF($A179="","",COUNTIF('Names Schedule'!$72:$72,$B179))</f>
        <v/>
      </c>
      <c r="AW179" s="125" t="str">
        <f>IF($A179="","",COUNTIF('Names Schedule'!$73:$73,$B179))</f>
        <v/>
      </c>
      <c r="AX179" s="125" t="str">
        <f>IF($A179="","",COUNTIF('Names Schedule'!$75:$75,$B179))</f>
        <v/>
      </c>
      <c r="AY179" s="125" t="str">
        <f>IF($A179="","",COUNTIF('Names Schedule'!$76:$76,$B179))</f>
        <v/>
      </c>
      <c r="AZ179" s="125" t="str">
        <f>IF($A179="","",COUNTIF('Names Schedule'!$77:$77,$B179))</f>
        <v/>
      </c>
      <c r="BA179" s="125" t="str">
        <f>IF($A179="","",COUNTIF('Names Schedule'!$79:$79,$B179))</f>
        <v/>
      </c>
      <c r="BB179" s="125" t="str">
        <f>IF($A179="","",COUNTIF('Names Schedule'!$80:$80,$B179))</f>
        <v/>
      </c>
      <c r="BC179" s="115" t="str">
        <f t="shared" si="22"/>
        <v/>
      </c>
      <c r="BD179" s="115" t="str">
        <f t="shared" si="23"/>
        <v/>
      </c>
      <c r="BE179" s="119" t="str">
        <f t="shared" ref="BE179:BE242" si="28">IF(G179="","",IF(G179=1,CHOOSE(BD179,$M$3,$N$3,$O$3,$P$3,$Q$3,$R$3,$S$3),IF(H179=1,CHOOSE(BD179,$T$3,$U$3,$V$3,$W$3,$X$3,$Y$3,$Z$3),IF(I179=1,CHOOSE(BD179,$AA$3,$AB$3,$AC$3,$AD$3,$AE$3,$AF$3,$AG$3),IF(J179=1,CHOOSE(BD179,$AH$3,$AI$3,$AJ$3,$AK$3,$AL$3,$AM$3,$AN$3),IF(K179=1,CHOOSE(BD179,$AO$3,$AP$3,$AQ$3,$AR$3,$AS$3,$AT$3,$AU$3),IF(L179=1,CHOOSE(BD179,$AV$3,$AW$3,$AX$3,$AY$3,$AZ$3,$BA$3,$BB$3),"")))))))</f>
        <v/>
      </c>
      <c r="BF179" s="126" t="str">
        <f>IF($A179="","",COUNTIF('Names Schedule'!C$7:C$117,$B179))</f>
        <v/>
      </c>
      <c r="BG179" s="126" t="str">
        <f>IF($A179="","",COUNTIF('Names Schedule'!D$7:D$117,$B179))</f>
        <v/>
      </c>
      <c r="BH179" s="126" t="str">
        <f>IF($A179="","",COUNTIF('Names Schedule'!E$7:E$117,$B179))</f>
        <v/>
      </c>
      <c r="BI179" s="126" t="str">
        <f>IF($A179="","",COUNTIF('Names Schedule'!F$7:F$117,$B179))</f>
        <v/>
      </c>
      <c r="BJ179" s="126" t="str">
        <f>IF($A179="","",COUNTIF('Names Schedule'!G$7:G$117,$B179))</f>
        <v/>
      </c>
      <c r="BK179" s="126" t="str">
        <f>IF($A179="","",COUNTIF('Names Schedule'!H$7:H$117,$B179))</f>
        <v/>
      </c>
      <c r="BL179" s="133" t="str">
        <f t="shared" ref="BL179:BL242" si="29">IF(B179="","",IF(BF179=1,1,IF(BG179=1,2,IF(BH179=1,3,IF(BI179=1,4,IF(BJ179=1,5,IF(BK179=1,6,"")))))))</f>
        <v/>
      </c>
    </row>
    <row r="180" spans="1:64" ht="12" customHeight="1">
      <c r="A180" s="115" t="str">
        <f>Matches!A179</f>
        <v>GROUP WS 4 / 13</v>
      </c>
      <c r="B180" s="115" t="str">
        <f>IF(A180="","",CONCATENATE(VLOOKUP(Matches!B179,'Group Check'!$B:$D,2,FALSE)," v ",VLOOKUP(Matches!D179,'Group Check'!$B:$D,2,FALSE)," in Group ",VLOOKUP(Matches!B179,'Group Check'!$B:$E,4,FALSE)))</f>
        <v>Lephai Marea Modutlwa (Botswana) v Cindy Royet  (France) in Group WS 4</v>
      </c>
      <c r="C180" s="115" t="str">
        <f t="shared" si="24"/>
        <v/>
      </c>
      <c r="D180" s="118" t="str">
        <f t="shared" si="25"/>
        <v>Tuesday 23rd April 2024</v>
      </c>
      <c r="E180" s="119" t="str">
        <f t="shared" si="26"/>
        <v>Session 3 - 12.00pm- 1:45pm</v>
      </c>
      <c r="F180" s="116">
        <f t="shared" si="27"/>
        <v>4</v>
      </c>
      <c r="G180" s="126">
        <f>IF($A180="","",SUM(COUNTIF('Names Schedule'!$C$7:$H$7,$B180),COUNTIF('Names Schedule'!$C$8:$H$8,$B180),COUNTIF('Names Schedule'!$C$10:$H$10,$B180),COUNTIF('Names Schedule'!$C$11:$H$11,$B180),COUNTIF('Names Schedule'!$C$12:$H$12,$B180),COUNTIF('Names Schedule'!$C$14:$H$14,$B180),COUNTIF('Names Schedule'!$C$15:$H$15,$B180)))</f>
        <v>0</v>
      </c>
      <c r="H180" s="126">
        <f>IF($A180="","",SUM(COUNTIF('Names Schedule'!$C$20:$H$20,$B180),COUNTIF('Names Schedule'!$C$21:$H$21,$B180),COUNTIF('Names Schedule'!$C$23:$H$23,$B180),COUNTIF('Names Schedule'!$C$24:$H$24,$B180),COUNTIF('Names Schedule'!$C$25:$H$25,$B180),COUNTIF('Names Schedule'!$C$27:$H$27,$B180),COUNTIF('Names Schedule'!$C$28:$H$28,$B180)))</f>
        <v>0</v>
      </c>
      <c r="I180" s="126">
        <f>IF($A180="","",SUM(COUNTIF('Names Schedule'!$C$33:$H$33,$B180),COUNTIF('Names Schedule'!$C$34:$H$34,$B180),COUNTIF('Names Schedule'!$C$36:$H$36,$B180),COUNTIF('Names Schedule'!$C$37:$H$37,$B180),COUNTIF('Names Schedule'!$C$38:$H$38,$B180),COUNTIF('Names Schedule'!$C$40:$H$40,$B180),COUNTIF('Names Schedule'!$C$41:$H$41,$B180)))</f>
        <v>1</v>
      </c>
      <c r="J180" s="126">
        <f>IF($A180="","",SUM(COUNTIF('Names Schedule'!$C$46:$H$46,$B180),COUNTIF('Names Schedule'!$C$47:$H$47,$B180),COUNTIF('Names Schedule'!$C$49:$H$49,$B180),COUNTIF('Names Schedule'!$C$50:$H$50,$B180),COUNTIF('Names Schedule'!$C$51:$H$51,$B180),COUNTIF('Names Schedule'!$C$53:$H$53,$B180),COUNTIF('Names Schedule'!$C$54:$H$54,$B180)))</f>
        <v>0</v>
      </c>
      <c r="K180" s="126">
        <f>IF($A180="","",SUM(COUNTIF('Names Schedule'!$C$59:$H$59,$B180),COUNTIF('Names Schedule'!$C$60:$H$60,$B180),COUNTIF('Names Schedule'!$C$62:$H$62,$B180),COUNTIF('Names Schedule'!$C$63:$H$63,$B180),COUNTIF('Names Schedule'!$C$64:$H$64,$B180),COUNTIF('Names Schedule'!$C$66:$H$66,$B180),COUNTIF('Names Schedule'!$C$67:$H$67,$B180)))</f>
        <v>0</v>
      </c>
      <c r="L180" s="126">
        <f>IF($A180="","",SUM(COUNTIF('Names Schedule'!$C$72:$H$72,$B180),COUNTIF('Names Schedule'!$C$73:$H$73,$B180),COUNTIF('Names Schedule'!$C$75:$H$75,$B180),COUNTIF('Names Schedule'!$C$76:$H$76,$B180),COUNTIF('Names Schedule'!$C$77:$H$77,$B180),COUNTIF('Names Schedule'!$C$79:$H$79,$B180),COUNTIF('Names Schedule'!$C$80:$H$80,$B180)))</f>
        <v>0</v>
      </c>
      <c r="M180" s="124">
        <f>IF($A180="","",COUNTIF('Names Schedule'!$7:$7,$B180))</f>
        <v>0</v>
      </c>
      <c r="N180" s="125">
        <f>IF($A180="","",COUNTIF('Names Schedule'!$8:$8,$B180))</f>
        <v>0</v>
      </c>
      <c r="O180" s="125">
        <f>IF($A180="","",COUNTIF('Names Schedule'!$10:$10,$B180))</f>
        <v>0</v>
      </c>
      <c r="P180" s="125">
        <f>IF($A180="","",COUNTIF('Names Schedule'!$11:$11,$B180))</f>
        <v>0</v>
      </c>
      <c r="Q180" s="125">
        <f>IF($A180="","",COUNTIF('Names Schedule'!$12:$12,$B180))</f>
        <v>0</v>
      </c>
      <c r="R180" s="125">
        <f>IF($A180="","",COUNTIF('Names Schedule'!$14:$14,$B180))</f>
        <v>0</v>
      </c>
      <c r="S180" s="125">
        <f>IF($A180="","",COUNTIF('Names Schedule'!$15:$15,$B180))</f>
        <v>0</v>
      </c>
      <c r="T180" s="124">
        <f>IF($A180="","",COUNTIF('Names Schedule'!$20:$20,$B180))</f>
        <v>0</v>
      </c>
      <c r="U180" s="125">
        <f>IF($A180="","",COUNTIF('Names Schedule'!$21:$21,$B180))</f>
        <v>0</v>
      </c>
      <c r="V180" s="125">
        <f>IF($A180="","",COUNTIF('Names Schedule'!$23:$23,$B180))</f>
        <v>0</v>
      </c>
      <c r="W180" s="125">
        <f>IF($A180="","",COUNTIF('Names Schedule'!$24:$24,$B180))</f>
        <v>0</v>
      </c>
      <c r="X180" s="125">
        <f>IF($A180="","",COUNTIF('Names Schedule'!$25:$25,$B180))</f>
        <v>0</v>
      </c>
      <c r="Y180" s="125">
        <f>IF($A180="","",COUNTIF('Names Schedule'!$27:$27,$B180))</f>
        <v>0</v>
      </c>
      <c r="Z180" s="125">
        <f>IF($A180="","",COUNTIF('Names Schedule'!$28:$28,$B180))</f>
        <v>0</v>
      </c>
      <c r="AA180" s="124">
        <f>IF($A180="","",COUNTIF('Names Schedule'!$33:$33,$B180))</f>
        <v>0</v>
      </c>
      <c r="AB180" s="125">
        <f>IF($A180="","",COUNTIF('Names Schedule'!$34:$34,$B180))</f>
        <v>0</v>
      </c>
      <c r="AC180" s="125">
        <f>IF($A180="","",COUNTIF('Names Schedule'!$36:$36,$B180))</f>
        <v>1</v>
      </c>
      <c r="AD180" s="125">
        <f>IF($A180="","",COUNTIF('Names Schedule'!$37:$37,$B180))</f>
        <v>0</v>
      </c>
      <c r="AE180" s="125">
        <f>IF($A180="","",COUNTIF('Names Schedule'!$38:$38,$B180))</f>
        <v>0</v>
      </c>
      <c r="AF180" s="125">
        <f>IF($A180="","",COUNTIF('Names Schedule'!$40:$40,$B180))</f>
        <v>0</v>
      </c>
      <c r="AG180" s="125">
        <f>IF($A180="","",COUNTIF('Names Schedule'!$41:$41,$B180))</f>
        <v>0</v>
      </c>
      <c r="AH180" s="124">
        <f>IF($A180="","",COUNTIF('Names Schedule'!$46:$46,$B180))</f>
        <v>0</v>
      </c>
      <c r="AI180" s="125">
        <f>IF($A180="","",COUNTIF('Names Schedule'!$47:$47,$B180))</f>
        <v>0</v>
      </c>
      <c r="AJ180" s="125">
        <f>IF($A180="","",COUNTIF('Names Schedule'!$49:$49,$B180))</f>
        <v>0</v>
      </c>
      <c r="AK180" s="125">
        <f>IF($A180="","",COUNTIF('Names Schedule'!$50:$50,$B180))</f>
        <v>0</v>
      </c>
      <c r="AL180" s="125">
        <f>IF($A180="","",COUNTIF('Names Schedule'!$51:$51,$B180))</f>
        <v>0</v>
      </c>
      <c r="AM180" s="125">
        <f>IF($A180="","",COUNTIF('Names Schedule'!$53:$53,$B180))</f>
        <v>0</v>
      </c>
      <c r="AN180" s="125">
        <f>IF($A180="","",COUNTIF('Names Schedule'!$54:$54,$B180))</f>
        <v>0</v>
      </c>
      <c r="AO180" s="124">
        <f>IF($A180="","",COUNTIF('Names Schedule'!$59:$59,$B180))</f>
        <v>0</v>
      </c>
      <c r="AP180" s="125">
        <f>IF($A180="","",COUNTIF('Names Schedule'!$60:$60,$B180))</f>
        <v>0</v>
      </c>
      <c r="AQ180" s="125">
        <f>IF($A180="","",COUNTIF('Names Schedule'!$62:$62,$B180))</f>
        <v>0</v>
      </c>
      <c r="AR180" s="125">
        <f>IF($A180="","",COUNTIF('Names Schedule'!$63:$63,$B180))</f>
        <v>0</v>
      </c>
      <c r="AS180" s="125">
        <f>IF($A180="","",COUNTIF('Names Schedule'!$64:$64,$B180))</f>
        <v>0</v>
      </c>
      <c r="AT180" s="125">
        <f>IF($A180="","",COUNTIF('Names Schedule'!$66:$66,$B180))</f>
        <v>0</v>
      </c>
      <c r="AU180" s="125">
        <f>IF($A180="","",COUNTIF('Names Schedule'!$67:$67,$B180))</f>
        <v>0</v>
      </c>
      <c r="AV180" s="124">
        <f>IF($A180="","",COUNTIF('Names Schedule'!$72:$72,$B180))</f>
        <v>0</v>
      </c>
      <c r="AW180" s="125">
        <f>IF($A180="","",COUNTIF('Names Schedule'!$73:$73,$B180))</f>
        <v>0</v>
      </c>
      <c r="AX180" s="125">
        <f>IF($A180="","",COUNTIF('Names Schedule'!$75:$75,$B180))</f>
        <v>0</v>
      </c>
      <c r="AY180" s="125">
        <f>IF($A180="","",COUNTIF('Names Schedule'!$76:$76,$B180))</f>
        <v>0</v>
      </c>
      <c r="AZ180" s="125">
        <f>IF($A180="","",COUNTIF('Names Schedule'!$77:$77,$B180))</f>
        <v>0</v>
      </c>
      <c r="BA180" s="125">
        <f>IF($A180="","",COUNTIF('Names Schedule'!$79:$79,$B180))</f>
        <v>0</v>
      </c>
      <c r="BB180" s="125">
        <f>IF($A180="","",COUNTIF('Names Schedule'!$80:$80,$B180))</f>
        <v>0</v>
      </c>
      <c r="BC180" s="115">
        <f t="shared" si="22"/>
        <v>17</v>
      </c>
      <c r="BD180" s="115">
        <f t="shared" si="23"/>
        <v>3</v>
      </c>
      <c r="BE180" s="119" t="str">
        <f t="shared" si="28"/>
        <v>Session 3 - 12.00pm- 1:45pm</v>
      </c>
      <c r="BF180" s="126">
        <f>IF($A180="","",COUNTIF('Names Schedule'!C$7:C$117,$B180))</f>
        <v>0</v>
      </c>
      <c r="BG180" s="126">
        <f>IF($A180="","",COUNTIF('Names Schedule'!D$7:D$117,$B180))</f>
        <v>0</v>
      </c>
      <c r="BH180" s="126">
        <f>IF($A180="","",COUNTIF('Names Schedule'!E$7:E$117,$B180))</f>
        <v>0</v>
      </c>
      <c r="BI180" s="126">
        <f>IF($A180="","",COUNTIF('Names Schedule'!F$7:F$117,$B180))</f>
        <v>1</v>
      </c>
      <c r="BJ180" s="126">
        <f>IF($A180="","",COUNTIF('Names Schedule'!G$7:G$117,$B180))</f>
        <v>0</v>
      </c>
      <c r="BK180" s="126">
        <f>IF($A180="","",COUNTIF('Names Schedule'!H$7:H$117,$B180))</f>
        <v>0</v>
      </c>
      <c r="BL180" s="133">
        <f t="shared" si="29"/>
        <v>4</v>
      </c>
    </row>
    <row r="181" spans="1:64" ht="12" customHeight="1">
      <c r="A181" s="115" t="str">
        <f>Matches!A180</f>
        <v>GROUP WS 4 / 14</v>
      </c>
      <c r="B181" s="115" t="str">
        <f>IF(A181="","",CONCATENATE(VLOOKUP(Matches!B180,'Group Check'!$B:$D,2,FALSE)," v ",VLOOKUP(Matches!D180,'Group Check'!$B:$D,2,FALSE)," in Group ",VLOOKUP(Matches!B180,'Group Check'!$B:$E,4,FALSE)))</f>
        <v>Lephai Marea Modutlwa (Botswana) v Pian Lai (Macao China ) in Group WS 4</v>
      </c>
      <c r="C181" s="115" t="str">
        <f t="shared" si="24"/>
        <v/>
      </c>
      <c r="D181" s="118" t="str">
        <f t="shared" si="25"/>
        <v>Sunday 21st April 2024</v>
      </c>
      <c r="E181" s="119" t="str">
        <f t="shared" si="26"/>
        <v>Session 7 - 6.15pm - 7:45pm</v>
      </c>
      <c r="F181" s="116">
        <f t="shared" si="27"/>
        <v>2</v>
      </c>
      <c r="G181" s="126">
        <f>IF($A181="","",SUM(COUNTIF('Names Schedule'!$C$7:$H$7,$B181),COUNTIF('Names Schedule'!$C$8:$H$8,$B181),COUNTIF('Names Schedule'!$C$10:$H$10,$B181),COUNTIF('Names Schedule'!$C$11:$H$11,$B181),COUNTIF('Names Schedule'!$C$12:$H$12,$B181),COUNTIF('Names Schedule'!$C$14:$H$14,$B181),COUNTIF('Names Schedule'!$C$15:$H$15,$B181)))</f>
        <v>1</v>
      </c>
      <c r="H181" s="126">
        <f>IF($A181="","",SUM(COUNTIF('Names Schedule'!$C$20:$H$20,$B181),COUNTIF('Names Schedule'!$C$21:$H$21,$B181),COUNTIF('Names Schedule'!$C$23:$H$23,$B181),COUNTIF('Names Schedule'!$C$24:$H$24,$B181),COUNTIF('Names Schedule'!$C$25:$H$25,$B181),COUNTIF('Names Schedule'!$C$27:$H$27,$B181),COUNTIF('Names Schedule'!$C$28:$H$28,$B181)))</f>
        <v>0</v>
      </c>
      <c r="I181" s="126">
        <f>IF($A181="","",SUM(COUNTIF('Names Schedule'!$C$33:$H$33,$B181),COUNTIF('Names Schedule'!$C$34:$H$34,$B181),COUNTIF('Names Schedule'!$C$36:$H$36,$B181),COUNTIF('Names Schedule'!$C$37:$H$37,$B181),COUNTIF('Names Schedule'!$C$38:$H$38,$B181),COUNTIF('Names Schedule'!$C$40:$H$40,$B181),COUNTIF('Names Schedule'!$C$41:$H$41,$B181)))</f>
        <v>0</v>
      </c>
      <c r="J181" s="126">
        <f>IF($A181="","",SUM(COUNTIF('Names Schedule'!$C$46:$H$46,$B181),COUNTIF('Names Schedule'!$C$47:$H$47,$B181),COUNTIF('Names Schedule'!$C$49:$H$49,$B181),COUNTIF('Names Schedule'!$C$50:$H$50,$B181),COUNTIF('Names Schedule'!$C$51:$H$51,$B181),COUNTIF('Names Schedule'!$C$53:$H$53,$B181),COUNTIF('Names Schedule'!$C$54:$H$54,$B181)))</f>
        <v>0</v>
      </c>
      <c r="K181" s="126">
        <f>IF($A181="","",SUM(COUNTIF('Names Schedule'!$C$59:$H$59,$B181),COUNTIF('Names Schedule'!$C$60:$H$60,$B181),COUNTIF('Names Schedule'!$C$62:$H$62,$B181),COUNTIF('Names Schedule'!$C$63:$H$63,$B181),COUNTIF('Names Schedule'!$C$64:$H$64,$B181),COUNTIF('Names Schedule'!$C$66:$H$66,$B181),COUNTIF('Names Schedule'!$C$67:$H$67,$B181)))</f>
        <v>0</v>
      </c>
      <c r="L181" s="126">
        <f>IF($A181="","",SUM(COUNTIF('Names Schedule'!$C$72:$H$72,$B181),COUNTIF('Names Schedule'!$C$73:$H$73,$B181),COUNTIF('Names Schedule'!$C$75:$H$75,$B181),COUNTIF('Names Schedule'!$C$76:$H$76,$B181),COUNTIF('Names Schedule'!$C$77:$H$77,$B181),COUNTIF('Names Schedule'!$C$79:$H$79,$B181),COUNTIF('Names Schedule'!$C$80:$H$80,$B181)))</f>
        <v>0</v>
      </c>
      <c r="M181" s="124">
        <f>IF($A181="","",COUNTIF('Names Schedule'!$7:$7,$B181))</f>
        <v>0</v>
      </c>
      <c r="N181" s="125">
        <f>IF($A181="","",COUNTIF('Names Schedule'!$8:$8,$B181))</f>
        <v>0</v>
      </c>
      <c r="O181" s="125">
        <f>IF($A181="","",COUNTIF('Names Schedule'!$10:$10,$B181))</f>
        <v>0</v>
      </c>
      <c r="P181" s="125">
        <f>IF($A181="","",COUNTIF('Names Schedule'!$11:$11,$B181))</f>
        <v>0</v>
      </c>
      <c r="Q181" s="125">
        <f>IF($A181="","",COUNTIF('Names Schedule'!$12:$12,$B181))</f>
        <v>0</v>
      </c>
      <c r="R181" s="125">
        <f>IF($A181="","",COUNTIF('Names Schedule'!$14:$14,$B181))</f>
        <v>0</v>
      </c>
      <c r="S181" s="125">
        <f>IF($A181="","",COUNTIF('Names Schedule'!$15:$15,$B181))</f>
        <v>1</v>
      </c>
      <c r="T181" s="124">
        <f>IF($A181="","",COUNTIF('Names Schedule'!$20:$20,$B181))</f>
        <v>0</v>
      </c>
      <c r="U181" s="125">
        <f>IF($A181="","",COUNTIF('Names Schedule'!$21:$21,$B181))</f>
        <v>0</v>
      </c>
      <c r="V181" s="125">
        <f>IF($A181="","",COUNTIF('Names Schedule'!$23:$23,$B181))</f>
        <v>0</v>
      </c>
      <c r="W181" s="125">
        <f>IF($A181="","",COUNTIF('Names Schedule'!$24:$24,$B181))</f>
        <v>0</v>
      </c>
      <c r="X181" s="125">
        <f>IF($A181="","",COUNTIF('Names Schedule'!$25:$25,$B181))</f>
        <v>0</v>
      </c>
      <c r="Y181" s="125">
        <f>IF($A181="","",COUNTIF('Names Schedule'!$27:$27,$B181))</f>
        <v>0</v>
      </c>
      <c r="Z181" s="125">
        <f>IF($A181="","",COUNTIF('Names Schedule'!$28:$28,$B181))</f>
        <v>0</v>
      </c>
      <c r="AA181" s="124">
        <f>IF($A181="","",COUNTIF('Names Schedule'!$33:$33,$B181))</f>
        <v>0</v>
      </c>
      <c r="AB181" s="125">
        <f>IF($A181="","",COUNTIF('Names Schedule'!$34:$34,$B181))</f>
        <v>0</v>
      </c>
      <c r="AC181" s="125">
        <f>IF($A181="","",COUNTIF('Names Schedule'!$36:$36,$B181))</f>
        <v>0</v>
      </c>
      <c r="AD181" s="125">
        <f>IF($A181="","",COUNTIF('Names Schedule'!$37:$37,$B181))</f>
        <v>0</v>
      </c>
      <c r="AE181" s="125">
        <f>IF($A181="","",COUNTIF('Names Schedule'!$38:$38,$B181))</f>
        <v>0</v>
      </c>
      <c r="AF181" s="125">
        <f>IF($A181="","",COUNTIF('Names Schedule'!$40:$40,$B181))</f>
        <v>0</v>
      </c>
      <c r="AG181" s="125">
        <f>IF($A181="","",COUNTIF('Names Schedule'!$41:$41,$B181))</f>
        <v>0</v>
      </c>
      <c r="AH181" s="124">
        <f>IF($A181="","",COUNTIF('Names Schedule'!$46:$46,$B181))</f>
        <v>0</v>
      </c>
      <c r="AI181" s="125">
        <f>IF($A181="","",COUNTIF('Names Schedule'!$47:$47,$B181))</f>
        <v>0</v>
      </c>
      <c r="AJ181" s="125">
        <f>IF($A181="","",COUNTIF('Names Schedule'!$49:$49,$B181))</f>
        <v>0</v>
      </c>
      <c r="AK181" s="125">
        <f>IF($A181="","",COUNTIF('Names Schedule'!$50:$50,$B181))</f>
        <v>0</v>
      </c>
      <c r="AL181" s="125">
        <f>IF($A181="","",COUNTIF('Names Schedule'!$51:$51,$B181))</f>
        <v>0</v>
      </c>
      <c r="AM181" s="125">
        <f>IF($A181="","",COUNTIF('Names Schedule'!$53:$53,$B181))</f>
        <v>0</v>
      </c>
      <c r="AN181" s="125">
        <f>IF($A181="","",COUNTIF('Names Schedule'!$54:$54,$B181))</f>
        <v>0</v>
      </c>
      <c r="AO181" s="124">
        <f>IF($A181="","",COUNTIF('Names Schedule'!$59:$59,$B181))</f>
        <v>0</v>
      </c>
      <c r="AP181" s="125">
        <f>IF($A181="","",COUNTIF('Names Schedule'!$60:$60,$B181))</f>
        <v>0</v>
      </c>
      <c r="AQ181" s="125">
        <f>IF($A181="","",COUNTIF('Names Schedule'!$62:$62,$B181))</f>
        <v>0</v>
      </c>
      <c r="AR181" s="125">
        <f>IF($A181="","",COUNTIF('Names Schedule'!$63:$63,$B181))</f>
        <v>0</v>
      </c>
      <c r="AS181" s="125">
        <f>IF($A181="","",COUNTIF('Names Schedule'!$64:$64,$B181))</f>
        <v>0</v>
      </c>
      <c r="AT181" s="125">
        <f>IF($A181="","",COUNTIF('Names Schedule'!$66:$66,$B181))</f>
        <v>0</v>
      </c>
      <c r="AU181" s="125">
        <f>IF($A181="","",COUNTIF('Names Schedule'!$67:$67,$B181))</f>
        <v>0</v>
      </c>
      <c r="AV181" s="124">
        <f>IF($A181="","",COUNTIF('Names Schedule'!$72:$72,$B181))</f>
        <v>0</v>
      </c>
      <c r="AW181" s="125">
        <f>IF($A181="","",COUNTIF('Names Schedule'!$73:$73,$B181))</f>
        <v>0</v>
      </c>
      <c r="AX181" s="125">
        <f>IF($A181="","",COUNTIF('Names Schedule'!$75:$75,$B181))</f>
        <v>0</v>
      </c>
      <c r="AY181" s="125">
        <f>IF($A181="","",COUNTIF('Names Schedule'!$76:$76,$B181))</f>
        <v>0</v>
      </c>
      <c r="AZ181" s="125">
        <f>IF($A181="","",COUNTIF('Names Schedule'!$77:$77,$B181))</f>
        <v>0</v>
      </c>
      <c r="BA181" s="125">
        <f>IF($A181="","",COUNTIF('Names Schedule'!$79:$79,$B181))</f>
        <v>0</v>
      </c>
      <c r="BB181" s="125">
        <f>IF($A181="","",COUNTIF('Names Schedule'!$80:$80,$B181))</f>
        <v>0</v>
      </c>
      <c r="BC181" s="115">
        <f t="shared" si="22"/>
        <v>7</v>
      </c>
      <c r="BD181" s="115">
        <f t="shared" si="23"/>
        <v>7</v>
      </c>
      <c r="BE181" s="119" t="str">
        <f t="shared" si="28"/>
        <v>Session 7 - 6.15pm - 7:45pm</v>
      </c>
      <c r="BF181" s="126">
        <f>IF($A181="","",COUNTIF('Names Schedule'!C$7:C$117,$B181))</f>
        <v>0</v>
      </c>
      <c r="BG181" s="126">
        <f>IF($A181="","",COUNTIF('Names Schedule'!D$7:D$117,$B181))</f>
        <v>1</v>
      </c>
      <c r="BH181" s="126">
        <f>IF($A181="","",COUNTIF('Names Schedule'!E$7:E$117,$B181))</f>
        <v>0</v>
      </c>
      <c r="BI181" s="126">
        <f>IF($A181="","",COUNTIF('Names Schedule'!F$7:F$117,$B181))</f>
        <v>0</v>
      </c>
      <c r="BJ181" s="126">
        <f>IF($A181="","",COUNTIF('Names Schedule'!G$7:G$117,$B181))</f>
        <v>0</v>
      </c>
      <c r="BK181" s="126">
        <f>IF($A181="","",COUNTIF('Names Schedule'!H$7:H$117,$B181))</f>
        <v>0</v>
      </c>
      <c r="BL181" s="133">
        <f t="shared" si="29"/>
        <v>2</v>
      </c>
    </row>
    <row r="182" spans="1:64" ht="12" customHeight="1">
      <c r="A182" s="115" t="str">
        <f>Matches!A181</f>
        <v/>
      </c>
      <c r="B182" s="115" t="str">
        <f>IF(A182="","",CONCATENATE(VLOOKUP(Matches!B181,'Group Check'!$B:$D,2,FALSE)," v ",VLOOKUP(Matches!D181,'Group Check'!$B:$D,2,FALSE)," in Group ",VLOOKUP(Matches!B181,'Group Check'!$B:$E,4,FALSE)))</f>
        <v/>
      </c>
      <c r="C182" s="115" t="str">
        <f t="shared" si="24"/>
        <v/>
      </c>
      <c r="D182" s="118" t="str">
        <f t="shared" si="25"/>
        <v/>
      </c>
      <c r="E182" s="119" t="str">
        <f t="shared" si="26"/>
        <v/>
      </c>
      <c r="F182" s="116" t="str">
        <f t="shared" si="27"/>
        <v/>
      </c>
      <c r="G182" s="126" t="str">
        <f>IF($A182="","",SUM(COUNTIF('Names Schedule'!$C$7:$H$7,$B182),COUNTIF('Names Schedule'!$C$8:$H$8,$B182),COUNTIF('Names Schedule'!$C$10:$H$10,$B182),COUNTIF('Names Schedule'!$C$11:$H$11,$B182),COUNTIF('Names Schedule'!$C$12:$H$12,$B182),COUNTIF('Names Schedule'!$C$14:$H$14,$B182),COUNTIF('Names Schedule'!$C$15:$H$15,$B182)))</f>
        <v/>
      </c>
      <c r="H182" s="126" t="str">
        <f>IF($A182="","",SUM(COUNTIF('Names Schedule'!$C$20:$H$20,$B182),COUNTIF('Names Schedule'!$C$21:$H$21,$B182),COUNTIF('Names Schedule'!$C$23:$H$23,$B182),COUNTIF('Names Schedule'!$C$24:$H$24,$B182),COUNTIF('Names Schedule'!$C$25:$H$25,$B182),COUNTIF('Names Schedule'!$C$27:$H$27,$B182),COUNTIF('Names Schedule'!$C$28:$H$28,$B182)))</f>
        <v/>
      </c>
      <c r="I182" s="126" t="str">
        <f>IF($A182="","",SUM(COUNTIF('Names Schedule'!$C$33:$H$33,$B182),COUNTIF('Names Schedule'!$C$34:$H$34,$B182),COUNTIF('Names Schedule'!$C$36:$H$36,$B182),COUNTIF('Names Schedule'!$C$37:$H$37,$B182),COUNTIF('Names Schedule'!$C$38:$H$38,$B182),COUNTIF('Names Schedule'!$C$40:$H$40,$B182),COUNTIF('Names Schedule'!$C$41:$H$41,$B182)))</f>
        <v/>
      </c>
      <c r="J182" s="126" t="str">
        <f>IF($A182="","",SUM(COUNTIF('Names Schedule'!$C$46:$H$46,$B182),COUNTIF('Names Schedule'!$C$47:$H$47,$B182),COUNTIF('Names Schedule'!$C$49:$H$49,$B182),COUNTIF('Names Schedule'!$C$50:$H$50,$B182),COUNTIF('Names Schedule'!$C$51:$H$51,$B182),COUNTIF('Names Schedule'!$C$53:$H$53,$B182),COUNTIF('Names Schedule'!$C$54:$H$54,$B182)))</f>
        <v/>
      </c>
      <c r="K182" s="126" t="str">
        <f>IF($A182="","",SUM(COUNTIF('Names Schedule'!$C$59:$H$59,$B182),COUNTIF('Names Schedule'!$C$60:$H$60,$B182),COUNTIF('Names Schedule'!$C$62:$H$62,$B182),COUNTIF('Names Schedule'!$C$63:$H$63,$B182),COUNTIF('Names Schedule'!$C$64:$H$64,$B182),COUNTIF('Names Schedule'!$C$66:$H$66,$B182),COUNTIF('Names Schedule'!$C$67:$H$67,$B182)))</f>
        <v/>
      </c>
      <c r="L182" s="126" t="str">
        <f>IF($A182="","",SUM(COUNTIF('Names Schedule'!$C$72:$H$72,$B182),COUNTIF('Names Schedule'!$C$73:$H$73,$B182),COUNTIF('Names Schedule'!$C$75:$H$75,$B182),COUNTIF('Names Schedule'!$C$76:$H$76,$B182),COUNTIF('Names Schedule'!$C$77:$H$77,$B182),COUNTIF('Names Schedule'!$C$79:$H$79,$B182),COUNTIF('Names Schedule'!$C$80:$H$80,$B182)))</f>
        <v/>
      </c>
      <c r="M182" s="124" t="str">
        <f>IF($A182="","",COUNTIF('Names Schedule'!$7:$7,$B182))</f>
        <v/>
      </c>
      <c r="N182" s="125" t="str">
        <f>IF($A182="","",COUNTIF('Names Schedule'!$8:$8,$B182))</f>
        <v/>
      </c>
      <c r="O182" s="125" t="str">
        <f>IF($A182="","",COUNTIF('Names Schedule'!$10:$10,$B182))</f>
        <v/>
      </c>
      <c r="P182" s="125" t="str">
        <f>IF($A182="","",COUNTIF('Names Schedule'!$11:$11,$B182))</f>
        <v/>
      </c>
      <c r="Q182" s="125" t="str">
        <f>IF($A182="","",COUNTIF('Names Schedule'!$12:$12,$B182))</f>
        <v/>
      </c>
      <c r="R182" s="125" t="str">
        <f>IF($A182="","",COUNTIF('Names Schedule'!$14:$14,$B182))</f>
        <v/>
      </c>
      <c r="S182" s="125" t="str">
        <f>IF($A182="","",COUNTIF('Names Schedule'!$15:$15,$B182))</f>
        <v/>
      </c>
      <c r="T182" s="124" t="str">
        <f>IF($A182="","",COUNTIF('Names Schedule'!$20:$20,$B182))</f>
        <v/>
      </c>
      <c r="U182" s="125" t="str">
        <f>IF($A182="","",COUNTIF('Names Schedule'!$21:$21,$B182))</f>
        <v/>
      </c>
      <c r="V182" s="125" t="str">
        <f>IF($A182="","",COUNTIF('Names Schedule'!$23:$23,$B182))</f>
        <v/>
      </c>
      <c r="W182" s="125" t="str">
        <f>IF($A182="","",COUNTIF('Names Schedule'!$24:$24,$B182))</f>
        <v/>
      </c>
      <c r="X182" s="125" t="str">
        <f>IF($A182="","",COUNTIF('Names Schedule'!$25:$25,$B182))</f>
        <v/>
      </c>
      <c r="Y182" s="125" t="str">
        <f>IF($A182="","",COUNTIF('Names Schedule'!$27:$27,$B182))</f>
        <v/>
      </c>
      <c r="Z182" s="125" t="str">
        <f>IF($A182="","",COUNTIF('Names Schedule'!$28:$28,$B182))</f>
        <v/>
      </c>
      <c r="AA182" s="124" t="str">
        <f>IF($A182="","",COUNTIF('Names Schedule'!$33:$33,$B182))</f>
        <v/>
      </c>
      <c r="AB182" s="125" t="str">
        <f>IF($A182="","",COUNTIF('Names Schedule'!$34:$34,$B182))</f>
        <v/>
      </c>
      <c r="AC182" s="125" t="str">
        <f>IF($A182="","",COUNTIF('Names Schedule'!$36:$36,$B182))</f>
        <v/>
      </c>
      <c r="AD182" s="125" t="str">
        <f>IF($A182="","",COUNTIF('Names Schedule'!$37:$37,$B182))</f>
        <v/>
      </c>
      <c r="AE182" s="125" t="str">
        <f>IF($A182="","",COUNTIF('Names Schedule'!$38:$38,$B182))</f>
        <v/>
      </c>
      <c r="AF182" s="125" t="str">
        <f>IF($A182="","",COUNTIF('Names Schedule'!$40:$40,$B182))</f>
        <v/>
      </c>
      <c r="AG182" s="125" t="str">
        <f>IF($A182="","",COUNTIF('Names Schedule'!$41:$41,$B182))</f>
        <v/>
      </c>
      <c r="AH182" s="124" t="str">
        <f>IF($A182="","",COUNTIF('Names Schedule'!$46:$46,$B182))</f>
        <v/>
      </c>
      <c r="AI182" s="125" t="str">
        <f>IF($A182="","",COUNTIF('Names Schedule'!$47:$47,$B182))</f>
        <v/>
      </c>
      <c r="AJ182" s="125" t="str">
        <f>IF($A182="","",COUNTIF('Names Schedule'!$49:$49,$B182))</f>
        <v/>
      </c>
      <c r="AK182" s="125" t="str">
        <f>IF($A182="","",COUNTIF('Names Schedule'!$50:$50,$B182))</f>
        <v/>
      </c>
      <c r="AL182" s="125" t="str">
        <f>IF($A182="","",COUNTIF('Names Schedule'!$51:$51,$B182))</f>
        <v/>
      </c>
      <c r="AM182" s="125" t="str">
        <f>IF($A182="","",COUNTIF('Names Schedule'!$53:$53,$B182))</f>
        <v/>
      </c>
      <c r="AN182" s="125" t="str">
        <f>IF($A182="","",COUNTIF('Names Schedule'!$54:$54,$B182))</f>
        <v/>
      </c>
      <c r="AO182" s="124" t="str">
        <f>IF($A182="","",COUNTIF('Names Schedule'!$59:$59,$B182))</f>
        <v/>
      </c>
      <c r="AP182" s="125" t="str">
        <f>IF($A182="","",COUNTIF('Names Schedule'!$60:$60,$B182))</f>
        <v/>
      </c>
      <c r="AQ182" s="125" t="str">
        <f>IF($A182="","",COUNTIF('Names Schedule'!$62:$62,$B182))</f>
        <v/>
      </c>
      <c r="AR182" s="125" t="str">
        <f>IF($A182="","",COUNTIF('Names Schedule'!$63:$63,$B182))</f>
        <v/>
      </c>
      <c r="AS182" s="125" t="str">
        <f>IF($A182="","",COUNTIF('Names Schedule'!$64:$64,$B182))</f>
        <v/>
      </c>
      <c r="AT182" s="125" t="str">
        <f>IF($A182="","",COUNTIF('Names Schedule'!$66:$66,$B182))</f>
        <v/>
      </c>
      <c r="AU182" s="125" t="str">
        <f>IF($A182="","",COUNTIF('Names Schedule'!$67:$67,$B182))</f>
        <v/>
      </c>
      <c r="AV182" s="124" t="str">
        <f>IF($A182="","",COUNTIF('Names Schedule'!$72:$72,$B182))</f>
        <v/>
      </c>
      <c r="AW182" s="125" t="str">
        <f>IF($A182="","",COUNTIF('Names Schedule'!$73:$73,$B182))</f>
        <v/>
      </c>
      <c r="AX182" s="125" t="str">
        <f>IF($A182="","",COUNTIF('Names Schedule'!$75:$75,$B182))</f>
        <v/>
      </c>
      <c r="AY182" s="125" t="str">
        <f>IF($A182="","",COUNTIF('Names Schedule'!$76:$76,$B182))</f>
        <v/>
      </c>
      <c r="AZ182" s="125" t="str">
        <f>IF($A182="","",COUNTIF('Names Schedule'!$77:$77,$B182))</f>
        <v/>
      </c>
      <c r="BA182" s="125" t="str">
        <f>IF($A182="","",COUNTIF('Names Schedule'!$79:$79,$B182))</f>
        <v/>
      </c>
      <c r="BB182" s="125" t="str">
        <f>IF($A182="","",COUNTIF('Names Schedule'!$80:$80,$B182))</f>
        <v/>
      </c>
      <c r="BC182" s="115" t="str">
        <f t="shared" si="22"/>
        <v/>
      </c>
      <c r="BD182" s="115" t="str">
        <f t="shared" si="23"/>
        <v/>
      </c>
      <c r="BE182" s="119" t="str">
        <f t="shared" si="28"/>
        <v/>
      </c>
      <c r="BF182" s="126" t="str">
        <f>IF($A182="","",COUNTIF('Names Schedule'!C$7:C$117,$B182))</f>
        <v/>
      </c>
      <c r="BG182" s="126" t="str">
        <f>IF($A182="","",COUNTIF('Names Schedule'!D$7:D$117,$B182))</f>
        <v/>
      </c>
      <c r="BH182" s="126" t="str">
        <f>IF($A182="","",COUNTIF('Names Schedule'!E$7:E$117,$B182))</f>
        <v/>
      </c>
      <c r="BI182" s="126" t="str">
        <f>IF($A182="","",COUNTIF('Names Schedule'!F$7:F$117,$B182))</f>
        <v/>
      </c>
      <c r="BJ182" s="126" t="str">
        <f>IF($A182="","",COUNTIF('Names Schedule'!G$7:G$117,$B182))</f>
        <v/>
      </c>
      <c r="BK182" s="126" t="str">
        <f>IF($A182="","",COUNTIF('Names Schedule'!H$7:H$117,$B182))</f>
        <v/>
      </c>
      <c r="BL182" s="133" t="str">
        <f t="shared" si="29"/>
        <v/>
      </c>
    </row>
    <row r="183" spans="1:64" ht="12" customHeight="1">
      <c r="A183" s="115" t="str">
        <f>Matches!A182</f>
        <v>GROUP WS 4 / 15</v>
      </c>
      <c r="B183" s="115" t="str">
        <f>IF(A183="","",CONCATENATE(VLOOKUP(Matches!B182,'Group Check'!$B:$D,2,FALSE)," v ",VLOOKUP(Matches!D182,'Group Check'!$B:$D,2,FALSE)," in Group ",VLOOKUP(Matches!B182,'Group Check'!$B:$E,4,FALSE)))</f>
        <v>Pian Lai (Macao China ) v Cindy Royet  (France) in Group WS 4</v>
      </c>
      <c r="C183" s="115" t="str">
        <f t="shared" si="24"/>
        <v/>
      </c>
      <c r="D183" s="118" t="str">
        <f t="shared" si="25"/>
        <v>Thursday 25th April 2024</v>
      </c>
      <c r="E183" s="119" t="str">
        <f t="shared" si="26"/>
        <v>Session 4 - 1:45pm- 3.15pm</v>
      </c>
      <c r="F183" s="116">
        <f t="shared" si="27"/>
        <v>3</v>
      </c>
      <c r="G183" s="126">
        <f>IF($A183="","",SUM(COUNTIF('Names Schedule'!$C$7:$H$7,$B183),COUNTIF('Names Schedule'!$C$8:$H$8,$B183),COUNTIF('Names Schedule'!$C$10:$H$10,$B183),COUNTIF('Names Schedule'!$C$11:$H$11,$B183),COUNTIF('Names Schedule'!$C$12:$H$12,$B183),COUNTIF('Names Schedule'!$C$14:$H$14,$B183),COUNTIF('Names Schedule'!$C$15:$H$15,$B183)))</f>
        <v>0</v>
      </c>
      <c r="H183" s="126">
        <f>IF($A183="","",SUM(COUNTIF('Names Schedule'!$C$20:$H$20,$B183),COUNTIF('Names Schedule'!$C$21:$H$21,$B183),COUNTIF('Names Schedule'!$C$23:$H$23,$B183),COUNTIF('Names Schedule'!$C$24:$H$24,$B183),COUNTIF('Names Schedule'!$C$25:$H$25,$B183),COUNTIF('Names Schedule'!$C$27:$H$27,$B183),COUNTIF('Names Schedule'!$C$28:$H$28,$B183)))</f>
        <v>0</v>
      </c>
      <c r="I183" s="126">
        <f>IF($A183="","",SUM(COUNTIF('Names Schedule'!$C$33:$H$33,$B183),COUNTIF('Names Schedule'!$C$34:$H$34,$B183),COUNTIF('Names Schedule'!$C$36:$H$36,$B183),COUNTIF('Names Schedule'!$C$37:$H$37,$B183),COUNTIF('Names Schedule'!$C$38:$H$38,$B183),COUNTIF('Names Schedule'!$C$40:$H$40,$B183),COUNTIF('Names Schedule'!$C$41:$H$41,$B183)))</f>
        <v>0</v>
      </c>
      <c r="J183" s="126">
        <f>IF($A183="","",SUM(COUNTIF('Names Schedule'!$C$46:$H$46,$B183),COUNTIF('Names Schedule'!$C$47:$H$47,$B183),COUNTIF('Names Schedule'!$C$49:$H$49,$B183),COUNTIF('Names Schedule'!$C$50:$H$50,$B183),COUNTIF('Names Schedule'!$C$51:$H$51,$B183),COUNTIF('Names Schedule'!$C$53:$H$53,$B183),COUNTIF('Names Schedule'!$C$54:$H$54,$B183)))</f>
        <v>0</v>
      </c>
      <c r="K183" s="126">
        <f>IF($A183="","",SUM(COUNTIF('Names Schedule'!$C$59:$H$59,$B183),COUNTIF('Names Schedule'!$C$60:$H$60,$B183),COUNTIF('Names Schedule'!$C$62:$H$62,$B183),COUNTIF('Names Schedule'!$C$63:$H$63,$B183),COUNTIF('Names Schedule'!$C$64:$H$64,$B183),COUNTIF('Names Schedule'!$C$66:$H$66,$B183),COUNTIF('Names Schedule'!$C$67:$H$67,$B183)))</f>
        <v>1</v>
      </c>
      <c r="L183" s="126">
        <f>IF($A183="","",SUM(COUNTIF('Names Schedule'!$C$72:$H$72,$B183),COUNTIF('Names Schedule'!$C$73:$H$73,$B183),COUNTIF('Names Schedule'!$C$75:$H$75,$B183),COUNTIF('Names Schedule'!$C$76:$H$76,$B183),COUNTIF('Names Schedule'!$C$77:$H$77,$B183),COUNTIF('Names Schedule'!$C$79:$H$79,$B183),COUNTIF('Names Schedule'!$C$80:$H$80,$B183)))</f>
        <v>0</v>
      </c>
      <c r="M183" s="124">
        <f>IF($A183="","",COUNTIF('Names Schedule'!$7:$7,$B183))</f>
        <v>0</v>
      </c>
      <c r="N183" s="125">
        <f>IF($A183="","",COUNTIF('Names Schedule'!$8:$8,$B183))</f>
        <v>0</v>
      </c>
      <c r="O183" s="125">
        <f>IF($A183="","",COUNTIF('Names Schedule'!$10:$10,$B183))</f>
        <v>0</v>
      </c>
      <c r="P183" s="125">
        <f>IF($A183="","",COUNTIF('Names Schedule'!$11:$11,$B183))</f>
        <v>0</v>
      </c>
      <c r="Q183" s="125">
        <f>IF($A183="","",COUNTIF('Names Schedule'!$12:$12,$B183))</f>
        <v>0</v>
      </c>
      <c r="R183" s="125">
        <f>IF($A183="","",COUNTIF('Names Schedule'!$14:$14,$B183))</f>
        <v>0</v>
      </c>
      <c r="S183" s="125">
        <f>IF($A183="","",COUNTIF('Names Schedule'!$15:$15,$B183))</f>
        <v>0</v>
      </c>
      <c r="T183" s="124">
        <f>IF($A183="","",COUNTIF('Names Schedule'!$20:$20,$B183))</f>
        <v>0</v>
      </c>
      <c r="U183" s="125">
        <f>IF($A183="","",COUNTIF('Names Schedule'!$21:$21,$B183))</f>
        <v>0</v>
      </c>
      <c r="V183" s="125">
        <f>IF($A183="","",COUNTIF('Names Schedule'!$23:$23,$B183))</f>
        <v>0</v>
      </c>
      <c r="W183" s="125">
        <f>IF($A183="","",COUNTIF('Names Schedule'!$24:$24,$B183))</f>
        <v>0</v>
      </c>
      <c r="X183" s="125">
        <f>IF($A183="","",COUNTIF('Names Schedule'!$25:$25,$B183))</f>
        <v>0</v>
      </c>
      <c r="Y183" s="125">
        <f>IF($A183="","",COUNTIF('Names Schedule'!$27:$27,$B183))</f>
        <v>0</v>
      </c>
      <c r="Z183" s="125">
        <f>IF($A183="","",COUNTIF('Names Schedule'!$28:$28,$B183))</f>
        <v>0</v>
      </c>
      <c r="AA183" s="124">
        <f>IF($A183="","",COUNTIF('Names Schedule'!$33:$33,$B183))</f>
        <v>0</v>
      </c>
      <c r="AB183" s="125">
        <f>IF($A183="","",COUNTIF('Names Schedule'!$34:$34,$B183))</f>
        <v>0</v>
      </c>
      <c r="AC183" s="125">
        <f>IF($A183="","",COUNTIF('Names Schedule'!$36:$36,$B183))</f>
        <v>0</v>
      </c>
      <c r="AD183" s="125">
        <f>IF($A183="","",COUNTIF('Names Schedule'!$37:$37,$B183))</f>
        <v>0</v>
      </c>
      <c r="AE183" s="125">
        <f>IF($A183="","",COUNTIF('Names Schedule'!$38:$38,$B183))</f>
        <v>0</v>
      </c>
      <c r="AF183" s="125">
        <f>IF($A183="","",COUNTIF('Names Schedule'!$40:$40,$B183))</f>
        <v>0</v>
      </c>
      <c r="AG183" s="125">
        <f>IF($A183="","",COUNTIF('Names Schedule'!$41:$41,$B183))</f>
        <v>0</v>
      </c>
      <c r="AH183" s="124">
        <f>IF($A183="","",COUNTIF('Names Schedule'!$46:$46,$B183))</f>
        <v>0</v>
      </c>
      <c r="AI183" s="125">
        <f>IF($A183="","",COUNTIF('Names Schedule'!$47:$47,$B183))</f>
        <v>0</v>
      </c>
      <c r="AJ183" s="125">
        <f>IF($A183="","",COUNTIF('Names Schedule'!$49:$49,$B183))</f>
        <v>0</v>
      </c>
      <c r="AK183" s="125">
        <f>IF($A183="","",COUNTIF('Names Schedule'!$50:$50,$B183))</f>
        <v>0</v>
      </c>
      <c r="AL183" s="125">
        <f>IF($A183="","",COUNTIF('Names Schedule'!$51:$51,$B183))</f>
        <v>0</v>
      </c>
      <c r="AM183" s="125">
        <f>IF($A183="","",COUNTIF('Names Schedule'!$53:$53,$B183))</f>
        <v>0</v>
      </c>
      <c r="AN183" s="125">
        <f>IF($A183="","",COUNTIF('Names Schedule'!$54:$54,$B183))</f>
        <v>0</v>
      </c>
      <c r="AO183" s="124">
        <f>IF($A183="","",COUNTIF('Names Schedule'!$59:$59,$B183))</f>
        <v>0</v>
      </c>
      <c r="AP183" s="125">
        <f>IF($A183="","",COUNTIF('Names Schedule'!$60:$60,$B183))</f>
        <v>0</v>
      </c>
      <c r="AQ183" s="125">
        <f>IF($A183="","",COUNTIF('Names Schedule'!$62:$62,$B183))</f>
        <v>0</v>
      </c>
      <c r="AR183" s="125">
        <f>IF($A183="","",COUNTIF('Names Schedule'!$63:$63,$B183))</f>
        <v>1</v>
      </c>
      <c r="AS183" s="125">
        <f>IF($A183="","",COUNTIF('Names Schedule'!$64:$64,$B183))</f>
        <v>0</v>
      </c>
      <c r="AT183" s="125">
        <f>IF($A183="","",COUNTIF('Names Schedule'!$66:$66,$B183))</f>
        <v>0</v>
      </c>
      <c r="AU183" s="125">
        <f>IF($A183="","",COUNTIF('Names Schedule'!$67:$67,$B183))</f>
        <v>0</v>
      </c>
      <c r="AV183" s="124">
        <f>IF($A183="","",COUNTIF('Names Schedule'!$72:$72,$B183))</f>
        <v>0</v>
      </c>
      <c r="AW183" s="125">
        <f>IF($A183="","",COUNTIF('Names Schedule'!$73:$73,$B183))</f>
        <v>0</v>
      </c>
      <c r="AX183" s="125">
        <f>IF($A183="","",COUNTIF('Names Schedule'!$75:$75,$B183))</f>
        <v>0</v>
      </c>
      <c r="AY183" s="125">
        <f>IF($A183="","",COUNTIF('Names Schedule'!$76:$76,$B183))</f>
        <v>0</v>
      </c>
      <c r="AZ183" s="125">
        <f>IF($A183="","",COUNTIF('Names Schedule'!$77:$77,$B183))</f>
        <v>0</v>
      </c>
      <c r="BA183" s="125">
        <f>IF($A183="","",COUNTIF('Names Schedule'!$79:$79,$B183))</f>
        <v>0</v>
      </c>
      <c r="BB183" s="125">
        <f>IF($A183="","",COUNTIF('Names Schedule'!$80:$80,$B183))</f>
        <v>0</v>
      </c>
      <c r="BC183" s="115">
        <f t="shared" si="22"/>
        <v>32</v>
      </c>
      <c r="BD183" s="115">
        <f t="shared" si="23"/>
        <v>4</v>
      </c>
      <c r="BE183" s="119" t="str">
        <f t="shared" si="28"/>
        <v>Session 4 - 1:45pm- 3.15pm</v>
      </c>
      <c r="BF183" s="126">
        <f>IF($A183="","",COUNTIF('Names Schedule'!C$7:C$117,$B183))</f>
        <v>0</v>
      </c>
      <c r="BG183" s="126">
        <f>IF($A183="","",COUNTIF('Names Schedule'!D$7:D$117,$B183))</f>
        <v>0</v>
      </c>
      <c r="BH183" s="126">
        <f>IF($A183="","",COUNTIF('Names Schedule'!E$7:E$117,$B183))</f>
        <v>1</v>
      </c>
      <c r="BI183" s="126">
        <f>IF($A183="","",COUNTIF('Names Schedule'!F$7:F$117,$B183))</f>
        <v>0</v>
      </c>
      <c r="BJ183" s="126">
        <f>IF($A183="","",COUNTIF('Names Schedule'!G$7:G$117,$B183))</f>
        <v>0</v>
      </c>
      <c r="BK183" s="126">
        <f>IF($A183="","",COUNTIF('Names Schedule'!H$7:H$117,$B183))</f>
        <v>0</v>
      </c>
      <c r="BL183" s="133">
        <f t="shared" si="29"/>
        <v>3</v>
      </c>
    </row>
    <row r="184" spans="1:64" ht="12" customHeight="1">
      <c r="A184" s="115" t="str">
        <f>Matches!A183</f>
        <v/>
      </c>
      <c r="B184" s="115" t="str">
        <f>IF(A184="","",CONCATENATE(VLOOKUP(Matches!B183,'Group Check'!$B:$D,2,FALSE)," v ",VLOOKUP(Matches!D183,'Group Check'!$B:$D,2,FALSE)," in Group ",VLOOKUP(Matches!B183,'Group Check'!$B:$E,4,FALSE)))</f>
        <v/>
      </c>
      <c r="C184" s="115" t="str">
        <f t="shared" si="24"/>
        <v/>
      </c>
      <c r="D184" s="118" t="str">
        <f t="shared" si="25"/>
        <v/>
      </c>
      <c r="E184" s="119" t="str">
        <f t="shared" si="26"/>
        <v/>
      </c>
      <c r="F184" s="116" t="str">
        <f t="shared" si="27"/>
        <v/>
      </c>
      <c r="G184" s="126" t="str">
        <f>IF($A184="","",SUM(COUNTIF('Names Schedule'!$C$7:$H$7,$B184),COUNTIF('Names Schedule'!$C$8:$H$8,$B184),COUNTIF('Names Schedule'!$C$10:$H$10,$B184),COUNTIF('Names Schedule'!$C$11:$H$11,$B184),COUNTIF('Names Schedule'!$C$12:$H$12,$B184),COUNTIF('Names Schedule'!$C$14:$H$14,$B184),COUNTIF('Names Schedule'!$C$15:$H$15,$B184)))</f>
        <v/>
      </c>
      <c r="H184" s="126" t="str">
        <f>IF($A184="","",SUM(COUNTIF('Names Schedule'!$C$20:$H$20,$B184),COUNTIF('Names Schedule'!$C$21:$H$21,$B184),COUNTIF('Names Schedule'!$C$23:$H$23,$B184),COUNTIF('Names Schedule'!$C$24:$H$24,$B184),COUNTIF('Names Schedule'!$C$25:$H$25,$B184),COUNTIF('Names Schedule'!$C$27:$H$27,$B184),COUNTIF('Names Schedule'!$C$28:$H$28,$B184)))</f>
        <v/>
      </c>
      <c r="I184" s="126" t="str">
        <f>IF($A184="","",SUM(COUNTIF('Names Schedule'!$C$33:$H$33,$B184),COUNTIF('Names Schedule'!$C$34:$H$34,$B184),COUNTIF('Names Schedule'!$C$36:$H$36,$B184),COUNTIF('Names Schedule'!$C$37:$H$37,$B184),COUNTIF('Names Schedule'!$C$38:$H$38,$B184),COUNTIF('Names Schedule'!$C$40:$H$40,$B184),COUNTIF('Names Schedule'!$C$41:$H$41,$B184)))</f>
        <v/>
      </c>
      <c r="J184" s="126" t="str">
        <f>IF($A184="","",SUM(COUNTIF('Names Schedule'!$C$46:$H$46,$B184),COUNTIF('Names Schedule'!$C$47:$H$47,$B184),COUNTIF('Names Schedule'!$C$49:$H$49,$B184),COUNTIF('Names Schedule'!$C$50:$H$50,$B184),COUNTIF('Names Schedule'!$C$51:$H$51,$B184),COUNTIF('Names Schedule'!$C$53:$H$53,$B184),COUNTIF('Names Schedule'!$C$54:$H$54,$B184)))</f>
        <v/>
      </c>
      <c r="K184" s="126" t="str">
        <f>IF($A184="","",SUM(COUNTIF('Names Schedule'!$C$59:$H$59,$B184),COUNTIF('Names Schedule'!$C$60:$H$60,$B184),COUNTIF('Names Schedule'!$C$62:$H$62,$B184),COUNTIF('Names Schedule'!$C$63:$H$63,$B184),COUNTIF('Names Schedule'!$C$64:$H$64,$B184),COUNTIF('Names Schedule'!$C$66:$H$66,$B184),COUNTIF('Names Schedule'!$C$67:$H$67,$B184)))</f>
        <v/>
      </c>
      <c r="L184" s="126" t="str">
        <f>IF($A184="","",SUM(COUNTIF('Names Schedule'!$C$72:$H$72,$B184),COUNTIF('Names Schedule'!$C$73:$H$73,$B184),COUNTIF('Names Schedule'!$C$75:$H$75,$B184),COUNTIF('Names Schedule'!$C$76:$H$76,$B184),COUNTIF('Names Schedule'!$C$77:$H$77,$B184),COUNTIF('Names Schedule'!$C$79:$H$79,$B184),COUNTIF('Names Schedule'!$C$80:$H$80,$B184)))</f>
        <v/>
      </c>
      <c r="M184" s="124" t="str">
        <f>IF($A184="","",COUNTIF('Names Schedule'!$7:$7,$B184))</f>
        <v/>
      </c>
      <c r="N184" s="125" t="str">
        <f>IF($A184="","",COUNTIF('Names Schedule'!$8:$8,$B184))</f>
        <v/>
      </c>
      <c r="O184" s="125" t="str">
        <f>IF($A184="","",COUNTIF('Names Schedule'!$10:$10,$B184))</f>
        <v/>
      </c>
      <c r="P184" s="125" t="str">
        <f>IF($A184="","",COUNTIF('Names Schedule'!$11:$11,$B184))</f>
        <v/>
      </c>
      <c r="Q184" s="125" t="str">
        <f>IF($A184="","",COUNTIF('Names Schedule'!$12:$12,$B184))</f>
        <v/>
      </c>
      <c r="R184" s="125" t="str">
        <f>IF($A184="","",COUNTIF('Names Schedule'!$14:$14,$B184))</f>
        <v/>
      </c>
      <c r="S184" s="125" t="str">
        <f>IF($A184="","",COUNTIF('Names Schedule'!$15:$15,$B184))</f>
        <v/>
      </c>
      <c r="T184" s="124" t="str">
        <f>IF($A184="","",COUNTIF('Names Schedule'!$20:$20,$B184))</f>
        <v/>
      </c>
      <c r="U184" s="125" t="str">
        <f>IF($A184="","",COUNTIF('Names Schedule'!$21:$21,$B184))</f>
        <v/>
      </c>
      <c r="V184" s="125" t="str">
        <f>IF($A184="","",COUNTIF('Names Schedule'!$23:$23,$B184))</f>
        <v/>
      </c>
      <c r="W184" s="125" t="str">
        <f>IF($A184="","",COUNTIF('Names Schedule'!$24:$24,$B184))</f>
        <v/>
      </c>
      <c r="X184" s="125" t="str">
        <f>IF($A184="","",COUNTIF('Names Schedule'!$25:$25,$B184))</f>
        <v/>
      </c>
      <c r="Y184" s="125" t="str">
        <f>IF($A184="","",COUNTIF('Names Schedule'!$27:$27,$B184))</f>
        <v/>
      </c>
      <c r="Z184" s="125" t="str">
        <f>IF($A184="","",COUNTIF('Names Schedule'!$28:$28,$B184))</f>
        <v/>
      </c>
      <c r="AA184" s="124" t="str">
        <f>IF($A184="","",COUNTIF('Names Schedule'!$33:$33,$B184))</f>
        <v/>
      </c>
      <c r="AB184" s="125" t="str">
        <f>IF($A184="","",COUNTIF('Names Schedule'!$34:$34,$B184))</f>
        <v/>
      </c>
      <c r="AC184" s="125" t="str">
        <f>IF($A184="","",COUNTIF('Names Schedule'!$36:$36,$B184))</f>
        <v/>
      </c>
      <c r="AD184" s="125" t="str">
        <f>IF($A184="","",COUNTIF('Names Schedule'!$37:$37,$B184))</f>
        <v/>
      </c>
      <c r="AE184" s="125" t="str">
        <f>IF($A184="","",COUNTIF('Names Schedule'!$38:$38,$B184))</f>
        <v/>
      </c>
      <c r="AF184" s="125" t="str">
        <f>IF($A184="","",COUNTIF('Names Schedule'!$40:$40,$B184))</f>
        <v/>
      </c>
      <c r="AG184" s="125" t="str">
        <f>IF($A184="","",COUNTIF('Names Schedule'!$41:$41,$B184))</f>
        <v/>
      </c>
      <c r="AH184" s="124" t="str">
        <f>IF($A184="","",COUNTIF('Names Schedule'!$46:$46,$B184))</f>
        <v/>
      </c>
      <c r="AI184" s="125" t="str">
        <f>IF($A184="","",COUNTIF('Names Schedule'!$47:$47,$B184))</f>
        <v/>
      </c>
      <c r="AJ184" s="125" t="str">
        <f>IF($A184="","",COUNTIF('Names Schedule'!$49:$49,$B184))</f>
        <v/>
      </c>
      <c r="AK184" s="125" t="str">
        <f>IF($A184="","",COUNTIF('Names Schedule'!$50:$50,$B184))</f>
        <v/>
      </c>
      <c r="AL184" s="125" t="str">
        <f>IF($A184="","",COUNTIF('Names Schedule'!$51:$51,$B184))</f>
        <v/>
      </c>
      <c r="AM184" s="125" t="str">
        <f>IF($A184="","",COUNTIF('Names Schedule'!$53:$53,$B184))</f>
        <v/>
      </c>
      <c r="AN184" s="125" t="str">
        <f>IF($A184="","",COUNTIF('Names Schedule'!$54:$54,$B184))</f>
        <v/>
      </c>
      <c r="AO184" s="124" t="str">
        <f>IF($A184="","",COUNTIF('Names Schedule'!$59:$59,$B184))</f>
        <v/>
      </c>
      <c r="AP184" s="125" t="str">
        <f>IF($A184="","",COUNTIF('Names Schedule'!$60:$60,$B184))</f>
        <v/>
      </c>
      <c r="AQ184" s="125" t="str">
        <f>IF($A184="","",COUNTIF('Names Schedule'!$62:$62,$B184))</f>
        <v/>
      </c>
      <c r="AR184" s="125" t="str">
        <f>IF($A184="","",COUNTIF('Names Schedule'!$63:$63,$B184))</f>
        <v/>
      </c>
      <c r="AS184" s="125" t="str">
        <f>IF($A184="","",COUNTIF('Names Schedule'!$64:$64,$B184))</f>
        <v/>
      </c>
      <c r="AT184" s="125" t="str">
        <f>IF($A184="","",COUNTIF('Names Schedule'!$66:$66,$B184))</f>
        <v/>
      </c>
      <c r="AU184" s="125" t="str">
        <f>IF($A184="","",COUNTIF('Names Schedule'!$67:$67,$B184))</f>
        <v/>
      </c>
      <c r="AV184" s="124" t="str">
        <f>IF($A184="","",COUNTIF('Names Schedule'!$72:$72,$B184))</f>
        <v/>
      </c>
      <c r="AW184" s="125" t="str">
        <f>IF($A184="","",COUNTIF('Names Schedule'!$73:$73,$B184))</f>
        <v/>
      </c>
      <c r="AX184" s="125" t="str">
        <f>IF($A184="","",COUNTIF('Names Schedule'!$75:$75,$B184))</f>
        <v/>
      </c>
      <c r="AY184" s="125" t="str">
        <f>IF($A184="","",COUNTIF('Names Schedule'!$76:$76,$B184))</f>
        <v/>
      </c>
      <c r="AZ184" s="125" t="str">
        <f>IF($A184="","",COUNTIF('Names Schedule'!$77:$77,$B184))</f>
        <v/>
      </c>
      <c r="BA184" s="125" t="str">
        <f>IF($A184="","",COUNTIF('Names Schedule'!$79:$79,$B184))</f>
        <v/>
      </c>
      <c r="BB184" s="125" t="str">
        <f>IF($A184="","",COUNTIF('Names Schedule'!$80:$80,$B184))</f>
        <v/>
      </c>
      <c r="BC184" s="115" t="str">
        <f t="shared" si="22"/>
        <v/>
      </c>
      <c r="BD184" s="115" t="str">
        <f t="shared" si="23"/>
        <v/>
      </c>
      <c r="BE184" s="119" t="str">
        <f t="shared" si="28"/>
        <v/>
      </c>
      <c r="BF184" s="126" t="str">
        <f>IF($A184="","",COUNTIF('Names Schedule'!C$7:C$117,$B184))</f>
        <v/>
      </c>
      <c r="BG184" s="126" t="str">
        <f>IF($A184="","",COUNTIF('Names Schedule'!D$7:D$117,$B184))</f>
        <v/>
      </c>
      <c r="BH184" s="126" t="str">
        <f>IF($A184="","",COUNTIF('Names Schedule'!E$7:E$117,$B184))</f>
        <v/>
      </c>
      <c r="BI184" s="126" t="str">
        <f>IF($A184="","",COUNTIF('Names Schedule'!F$7:F$117,$B184))</f>
        <v/>
      </c>
      <c r="BJ184" s="126" t="str">
        <f>IF($A184="","",COUNTIF('Names Schedule'!G$7:G$117,$B184))</f>
        <v/>
      </c>
      <c r="BK184" s="126" t="str">
        <f>IF($A184="","",COUNTIF('Names Schedule'!H$7:H$117,$B184))</f>
        <v/>
      </c>
      <c r="BL184" s="133" t="str">
        <f t="shared" si="29"/>
        <v/>
      </c>
    </row>
    <row r="185" spans="1:64" ht="12" customHeight="1">
      <c r="A185" s="115" t="str">
        <f>Matches!A184</f>
        <v>GROUP WS 5 / 1</v>
      </c>
      <c r="B185" s="115" t="str">
        <f>IF(A185="","",CONCATENATE(VLOOKUP(Matches!B184,'Group Check'!$B:$D,2,FALSE)," v ",VLOOKUP(Matches!D184,'Group Check'!$B:$D,2,FALSE)," in Group ",VLOOKUP(Matches!B184,'Group Check'!$B:$E,4,FALSE)))</f>
        <v>Marianne Kuenzle (Switzerland ) v Caroline Whitehead (Isle Of Man) in Group WS 5</v>
      </c>
      <c r="C185" s="115" t="str">
        <f t="shared" si="24"/>
        <v/>
      </c>
      <c r="D185" s="118" t="str">
        <f t="shared" si="25"/>
        <v>Tuesday 23rd April 2024</v>
      </c>
      <c r="E185" s="119" t="str">
        <f t="shared" si="26"/>
        <v>Session 4 - 1:45pm- 3.15pm</v>
      </c>
      <c r="F185" s="116">
        <f t="shared" si="27"/>
        <v>6</v>
      </c>
      <c r="G185" s="126">
        <f>IF($A185="","",SUM(COUNTIF('Names Schedule'!$C$7:$H$7,$B185),COUNTIF('Names Schedule'!$C$8:$H$8,$B185),COUNTIF('Names Schedule'!$C$10:$H$10,$B185),COUNTIF('Names Schedule'!$C$11:$H$11,$B185),COUNTIF('Names Schedule'!$C$12:$H$12,$B185),COUNTIF('Names Schedule'!$C$14:$H$14,$B185),COUNTIF('Names Schedule'!$C$15:$H$15,$B185)))</f>
        <v>0</v>
      </c>
      <c r="H185" s="126">
        <f>IF($A185="","",SUM(COUNTIF('Names Schedule'!$C$20:$H$20,$B185),COUNTIF('Names Schedule'!$C$21:$H$21,$B185),COUNTIF('Names Schedule'!$C$23:$H$23,$B185),COUNTIF('Names Schedule'!$C$24:$H$24,$B185),COUNTIF('Names Schedule'!$C$25:$H$25,$B185),COUNTIF('Names Schedule'!$C$27:$H$27,$B185),COUNTIF('Names Schedule'!$C$28:$H$28,$B185)))</f>
        <v>0</v>
      </c>
      <c r="I185" s="126">
        <f>IF($A185="","",SUM(COUNTIF('Names Schedule'!$C$33:$H$33,$B185),COUNTIF('Names Schedule'!$C$34:$H$34,$B185),COUNTIF('Names Schedule'!$C$36:$H$36,$B185),COUNTIF('Names Schedule'!$C$37:$H$37,$B185),COUNTIF('Names Schedule'!$C$38:$H$38,$B185),COUNTIF('Names Schedule'!$C$40:$H$40,$B185),COUNTIF('Names Schedule'!$C$41:$H$41,$B185)))</f>
        <v>1</v>
      </c>
      <c r="J185" s="126">
        <f>IF($A185="","",SUM(COUNTIF('Names Schedule'!$C$46:$H$46,$B185),COUNTIF('Names Schedule'!$C$47:$H$47,$B185),COUNTIF('Names Schedule'!$C$49:$H$49,$B185),COUNTIF('Names Schedule'!$C$50:$H$50,$B185),COUNTIF('Names Schedule'!$C$51:$H$51,$B185),COUNTIF('Names Schedule'!$C$53:$H$53,$B185),COUNTIF('Names Schedule'!$C$54:$H$54,$B185)))</f>
        <v>0</v>
      </c>
      <c r="K185" s="126">
        <f>IF($A185="","",SUM(COUNTIF('Names Schedule'!$C$59:$H$59,$B185),COUNTIF('Names Schedule'!$C$60:$H$60,$B185),COUNTIF('Names Schedule'!$C$62:$H$62,$B185),COUNTIF('Names Schedule'!$C$63:$H$63,$B185),COUNTIF('Names Schedule'!$C$64:$H$64,$B185),COUNTIF('Names Schedule'!$C$66:$H$66,$B185),COUNTIF('Names Schedule'!$C$67:$H$67,$B185)))</f>
        <v>0</v>
      </c>
      <c r="L185" s="126">
        <f>IF($A185="","",SUM(COUNTIF('Names Schedule'!$C$72:$H$72,$B185),COUNTIF('Names Schedule'!$C$73:$H$73,$B185),COUNTIF('Names Schedule'!$C$75:$H$75,$B185),COUNTIF('Names Schedule'!$C$76:$H$76,$B185),COUNTIF('Names Schedule'!$C$77:$H$77,$B185),COUNTIF('Names Schedule'!$C$79:$H$79,$B185),COUNTIF('Names Schedule'!$C$80:$H$80,$B185)))</f>
        <v>0</v>
      </c>
      <c r="M185" s="124">
        <f>IF($A185="","",COUNTIF('Names Schedule'!$7:$7,$B185))</f>
        <v>0</v>
      </c>
      <c r="N185" s="125">
        <f>IF($A185="","",COUNTIF('Names Schedule'!$8:$8,$B185))</f>
        <v>0</v>
      </c>
      <c r="O185" s="125">
        <f>IF($A185="","",COUNTIF('Names Schedule'!$10:$10,$B185))</f>
        <v>0</v>
      </c>
      <c r="P185" s="125">
        <f>IF($A185="","",COUNTIF('Names Schedule'!$11:$11,$B185))</f>
        <v>0</v>
      </c>
      <c r="Q185" s="125">
        <f>IF($A185="","",COUNTIF('Names Schedule'!$12:$12,$B185))</f>
        <v>0</v>
      </c>
      <c r="R185" s="125">
        <f>IF($A185="","",COUNTIF('Names Schedule'!$14:$14,$B185))</f>
        <v>0</v>
      </c>
      <c r="S185" s="125">
        <f>IF($A185="","",COUNTIF('Names Schedule'!$15:$15,$B185))</f>
        <v>0</v>
      </c>
      <c r="T185" s="124">
        <f>IF($A185="","",COUNTIF('Names Schedule'!$20:$20,$B185))</f>
        <v>0</v>
      </c>
      <c r="U185" s="125">
        <f>IF($A185="","",COUNTIF('Names Schedule'!$21:$21,$B185))</f>
        <v>0</v>
      </c>
      <c r="V185" s="125">
        <f>IF($A185="","",COUNTIF('Names Schedule'!$23:$23,$B185))</f>
        <v>0</v>
      </c>
      <c r="W185" s="125">
        <f>IF($A185="","",COUNTIF('Names Schedule'!$24:$24,$B185))</f>
        <v>0</v>
      </c>
      <c r="X185" s="125">
        <f>IF($A185="","",COUNTIF('Names Schedule'!$25:$25,$B185))</f>
        <v>0</v>
      </c>
      <c r="Y185" s="125">
        <f>IF($A185="","",COUNTIF('Names Schedule'!$27:$27,$B185))</f>
        <v>0</v>
      </c>
      <c r="Z185" s="125">
        <f>IF($A185="","",COUNTIF('Names Schedule'!$28:$28,$B185))</f>
        <v>0</v>
      </c>
      <c r="AA185" s="124">
        <f>IF($A185="","",COUNTIF('Names Schedule'!$33:$33,$B185))</f>
        <v>0</v>
      </c>
      <c r="AB185" s="125">
        <f>IF($A185="","",COUNTIF('Names Schedule'!$34:$34,$B185))</f>
        <v>0</v>
      </c>
      <c r="AC185" s="125">
        <f>IF($A185="","",COUNTIF('Names Schedule'!$36:$36,$B185))</f>
        <v>0</v>
      </c>
      <c r="AD185" s="125">
        <f>IF($A185="","",COUNTIF('Names Schedule'!$37:$37,$B185))</f>
        <v>1</v>
      </c>
      <c r="AE185" s="125">
        <f>IF($A185="","",COUNTIF('Names Schedule'!$38:$38,$B185))</f>
        <v>0</v>
      </c>
      <c r="AF185" s="125">
        <f>IF($A185="","",COUNTIF('Names Schedule'!$40:$40,$B185))</f>
        <v>0</v>
      </c>
      <c r="AG185" s="125">
        <f>IF($A185="","",COUNTIF('Names Schedule'!$41:$41,$B185))</f>
        <v>0</v>
      </c>
      <c r="AH185" s="124">
        <f>IF($A185="","",COUNTIF('Names Schedule'!$46:$46,$B185))</f>
        <v>0</v>
      </c>
      <c r="AI185" s="125">
        <f>IF($A185="","",COUNTIF('Names Schedule'!$47:$47,$B185))</f>
        <v>0</v>
      </c>
      <c r="AJ185" s="125">
        <f>IF($A185="","",COUNTIF('Names Schedule'!$49:$49,$B185))</f>
        <v>0</v>
      </c>
      <c r="AK185" s="125">
        <f>IF($A185="","",COUNTIF('Names Schedule'!$50:$50,$B185))</f>
        <v>0</v>
      </c>
      <c r="AL185" s="125">
        <f>IF($A185="","",COUNTIF('Names Schedule'!$51:$51,$B185))</f>
        <v>0</v>
      </c>
      <c r="AM185" s="125">
        <f>IF($A185="","",COUNTIF('Names Schedule'!$53:$53,$B185))</f>
        <v>0</v>
      </c>
      <c r="AN185" s="125">
        <f>IF($A185="","",COUNTIF('Names Schedule'!$54:$54,$B185))</f>
        <v>0</v>
      </c>
      <c r="AO185" s="124">
        <f>IF($A185="","",COUNTIF('Names Schedule'!$59:$59,$B185))</f>
        <v>0</v>
      </c>
      <c r="AP185" s="125">
        <f>IF($A185="","",COUNTIF('Names Schedule'!$60:$60,$B185))</f>
        <v>0</v>
      </c>
      <c r="AQ185" s="125">
        <f>IF($A185="","",COUNTIF('Names Schedule'!$62:$62,$B185))</f>
        <v>0</v>
      </c>
      <c r="AR185" s="125">
        <f>IF($A185="","",COUNTIF('Names Schedule'!$63:$63,$B185))</f>
        <v>0</v>
      </c>
      <c r="AS185" s="125">
        <f>IF($A185="","",COUNTIF('Names Schedule'!$64:$64,$B185))</f>
        <v>0</v>
      </c>
      <c r="AT185" s="125">
        <f>IF($A185="","",COUNTIF('Names Schedule'!$66:$66,$B185))</f>
        <v>0</v>
      </c>
      <c r="AU185" s="125">
        <f>IF($A185="","",COUNTIF('Names Schedule'!$67:$67,$B185))</f>
        <v>0</v>
      </c>
      <c r="AV185" s="124">
        <f>IF($A185="","",COUNTIF('Names Schedule'!$72:$72,$B185))</f>
        <v>0</v>
      </c>
      <c r="AW185" s="125">
        <f>IF($A185="","",COUNTIF('Names Schedule'!$73:$73,$B185))</f>
        <v>0</v>
      </c>
      <c r="AX185" s="125">
        <f>IF($A185="","",COUNTIF('Names Schedule'!$75:$75,$B185))</f>
        <v>0</v>
      </c>
      <c r="AY185" s="125">
        <f>IF($A185="","",COUNTIF('Names Schedule'!$76:$76,$B185))</f>
        <v>0</v>
      </c>
      <c r="AZ185" s="125">
        <f>IF($A185="","",COUNTIF('Names Schedule'!$77:$77,$B185))</f>
        <v>0</v>
      </c>
      <c r="BA185" s="125">
        <f>IF($A185="","",COUNTIF('Names Schedule'!$79:$79,$B185))</f>
        <v>0</v>
      </c>
      <c r="BB185" s="125">
        <f>IF($A185="","",COUNTIF('Names Schedule'!$80:$80,$B185))</f>
        <v>0</v>
      </c>
      <c r="BC185" s="115">
        <f t="shared" si="22"/>
        <v>18</v>
      </c>
      <c r="BD185" s="115">
        <f t="shared" si="23"/>
        <v>4</v>
      </c>
      <c r="BE185" s="119" t="str">
        <f t="shared" si="28"/>
        <v>Session 4 - 1:45pm- 3.15pm</v>
      </c>
      <c r="BF185" s="126">
        <f>IF($A185="","",COUNTIF('Names Schedule'!C$7:C$117,$B185))</f>
        <v>0</v>
      </c>
      <c r="BG185" s="126">
        <f>IF($A185="","",COUNTIF('Names Schedule'!D$7:D$117,$B185))</f>
        <v>0</v>
      </c>
      <c r="BH185" s="126">
        <f>IF($A185="","",COUNTIF('Names Schedule'!E$7:E$117,$B185))</f>
        <v>0</v>
      </c>
      <c r="BI185" s="126">
        <f>IF($A185="","",COUNTIF('Names Schedule'!F$7:F$117,$B185))</f>
        <v>0</v>
      </c>
      <c r="BJ185" s="126">
        <f>IF($A185="","",COUNTIF('Names Schedule'!G$7:G$117,$B185))</f>
        <v>0</v>
      </c>
      <c r="BK185" s="126">
        <f>IF($A185="","",COUNTIF('Names Schedule'!H$7:H$117,$B185))</f>
        <v>1</v>
      </c>
      <c r="BL185" s="133">
        <f t="shared" si="29"/>
        <v>6</v>
      </c>
    </row>
    <row r="186" spans="1:64" ht="12" customHeight="1">
      <c r="A186" s="115" t="str">
        <f>Matches!A185</f>
        <v>GROUP WS 5 / 2</v>
      </c>
      <c r="B186" s="115" t="str">
        <f>IF(A186="","",CONCATENATE(VLOOKUP(Matches!B185,'Group Check'!$B:$D,2,FALSE)," v ",VLOOKUP(Matches!D185,'Group Check'!$B:$D,2,FALSE)," in Group ",VLOOKUP(Matches!B185,'Group Check'!$B:$E,4,FALSE)))</f>
        <v>Sandra Hazel Bailie MBE (Ireland ) v Marianne Kuenzle (Switzerland ) in Group WS 5</v>
      </c>
      <c r="C186" s="115" t="str">
        <f t="shared" si="24"/>
        <v/>
      </c>
      <c r="D186" s="118" t="str">
        <f t="shared" si="25"/>
        <v>Thursday 25th April 2024</v>
      </c>
      <c r="E186" s="119" t="str">
        <f t="shared" si="26"/>
        <v>Session  - 3.15pm - 4:45pm</v>
      </c>
      <c r="F186" s="116">
        <f t="shared" si="27"/>
        <v>4</v>
      </c>
      <c r="G186" s="126">
        <f>IF($A186="","",SUM(COUNTIF('Names Schedule'!$C$7:$H$7,$B186),COUNTIF('Names Schedule'!$C$8:$H$8,$B186),COUNTIF('Names Schedule'!$C$10:$H$10,$B186),COUNTIF('Names Schedule'!$C$11:$H$11,$B186),COUNTIF('Names Schedule'!$C$12:$H$12,$B186),COUNTIF('Names Schedule'!$C$14:$H$14,$B186),COUNTIF('Names Schedule'!$C$15:$H$15,$B186)))</f>
        <v>0</v>
      </c>
      <c r="H186" s="126">
        <f>IF($A186="","",SUM(COUNTIF('Names Schedule'!$C$20:$H$20,$B186),COUNTIF('Names Schedule'!$C$21:$H$21,$B186),COUNTIF('Names Schedule'!$C$23:$H$23,$B186),COUNTIF('Names Schedule'!$C$24:$H$24,$B186),COUNTIF('Names Schedule'!$C$25:$H$25,$B186),COUNTIF('Names Schedule'!$C$27:$H$27,$B186),COUNTIF('Names Schedule'!$C$28:$H$28,$B186)))</f>
        <v>0</v>
      </c>
      <c r="I186" s="126">
        <f>IF($A186="","",SUM(COUNTIF('Names Schedule'!$C$33:$H$33,$B186),COUNTIF('Names Schedule'!$C$34:$H$34,$B186),COUNTIF('Names Schedule'!$C$36:$H$36,$B186),COUNTIF('Names Schedule'!$C$37:$H$37,$B186),COUNTIF('Names Schedule'!$C$38:$H$38,$B186),COUNTIF('Names Schedule'!$C$40:$H$40,$B186),COUNTIF('Names Schedule'!$C$41:$H$41,$B186)))</f>
        <v>0</v>
      </c>
      <c r="J186" s="126">
        <f>IF($A186="","",SUM(COUNTIF('Names Schedule'!$C$46:$H$46,$B186),COUNTIF('Names Schedule'!$C$47:$H$47,$B186),COUNTIF('Names Schedule'!$C$49:$H$49,$B186),COUNTIF('Names Schedule'!$C$50:$H$50,$B186),COUNTIF('Names Schedule'!$C$51:$H$51,$B186),COUNTIF('Names Schedule'!$C$53:$H$53,$B186),COUNTIF('Names Schedule'!$C$54:$H$54,$B186)))</f>
        <v>0</v>
      </c>
      <c r="K186" s="126">
        <f>IF($A186="","",SUM(COUNTIF('Names Schedule'!$C$59:$H$59,$B186),COUNTIF('Names Schedule'!$C$60:$H$60,$B186),COUNTIF('Names Schedule'!$C$62:$H$62,$B186),COUNTIF('Names Schedule'!$C$63:$H$63,$B186),COUNTIF('Names Schedule'!$C$64:$H$64,$B186),COUNTIF('Names Schedule'!$C$66:$H$66,$B186),COUNTIF('Names Schedule'!$C$67:$H$67,$B186)))</f>
        <v>1</v>
      </c>
      <c r="L186" s="126">
        <f>IF($A186="","",SUM(COUNTIF('Names Schedule'!$C$72:$H$72,$B186),COUNTIF('Names Schedule'!$C$73:$H$73,$B186),COUNTIF('Names Schedule'!$C$75:$H$75,$B186),COUNTIF('Names Schedule'!$C$76:$H$76,$B186),COUNTIF('Names Schedule'!$C$77:$H$77,$B186),COUNTIF('Names Schedule'!$C$79:$H$79,$B186),COUNTIF('Names Schedule'!$C$80:$H$80,$B186)))</f>
        <v>0</v>
      </c>
      <c r="M186" s="124">
        <f>IF($A186="","",COUNTIF('Names Schedule'!$7:$7,$B186))</f>
        <v>0</v>
      </c>
      <c r="N186" s="125">
        <f>IF($A186="","",COUNTIF('Names Schedule'!$8:$8,$B186))</f>
        <v>0</v>
      </c>
      <c r="O186" s="125">
        <f>IF($A186="","",COUNTIF('Names Schedule'!$10:$10,$B186))</f>
        <v>0</v>
      </c>
      <c r="P186" s="125">
        <f>IF($A186="","",COUNTIF('Names Schedule'!$11:$11,$B186))</f>
        <v>0</v>
      </c>
      <c r="Q186" s="125">
        <f>IF($A186="","",COUNTIF('Names Schedule'!$12:$12,$B186))</f>
        <v>0</v>
      </c>
      <c r="R186" s="125">
        <f>IF($A186="","",COUNTIF('Names Schedule'!$14:$14,$B186))</f>
        <v>0</v>
      </c>
      <c r="S186" s="125">
        <f>IF($A186="","",COUNTIF('Names Schedule'!$15:$15,$B186))</f>
        <v>0</v>
      </c>
      <c r="T186" s="124">
        <f>IF($A186="","",COUNTIF('Names Schedule'!$20:$20,$B186))</f>
        <v>0</v>
      </c>
      <c r="U186" s="125">
        <f>IF($A186="","",COUNTIF('Names Schedule'!$21:$21,$B186))</f>
        <v>0</v>
      </c>
      <c r="V186" s="125">
        <f>IF($A186="","",COUNTIF('Names Schedule'!$23:$23,$B186))</f>
        <v>0</v>
      </c>
      <c r="W186" s="125">
        <f>IF($A186="","",COUNTIF('Names Schedule'!$24:$24,$B186))</f>
        <v>0</v>
      </c>
      <c r="X186" s="125">
        <f>IF($A186="","",COUNTIF('Names Schedule'!$25:$25,$B186))</f>
        <v>0</v>
      </c>
      <c r="Y186" s="125">
        <f>IF($A186="","",COUNTIF('Names Schedule'!$27:$27,$B186))</f>
        <v>0</v>
      </c>
      <c r="Z186" s="125">
        <f>IF($A186="","",COUNTIF('Names Schedule'!$28:$28,$B186))</f>
        <v>0</v>
      </c>
      <c r="AA186" s="124">
        <f>IF($A186="","",COUNTIF('Names Schedule'!$33:$33,$B186))</f>
        <v>0</v>
      </c>
      <c r="AB186" s="125">
        <f>IF($A186="","",COUNTIF('Names Schedule'!$34:$34,$B186))</f>
        <v>0</v>
      </c>
      <c r="AC186" s="125">
        <f>IF($A186="","",COUNTIF('Names Schedule'!$36:$36,$B186))</f>
        <v>0</v>
      </c>
      <c r="AD186" s="125">
        <f>IF($A186="","",COUNTIF('Names Schedule'!$37:$37,$B186))</f>
        <v>0</v>
      </c>
      <c r="AE186" s="125">
        <f>IF($A186="","",COUNTIF('Names Schedule'!$38:$38,$B186))</f>
        <v>0</v>
      </c>
      <c r="AF186" s="125">
        <f>IF($A186="","",COUNTIF('Names Schedule'!$40:$40,$B186))</f>
        <v>0</v>
      </c>
      <c r="AG186" s="125">
        <f>IF($A186="","",COUNTIF('Names Schedule'!$41:$41,$B186))</f>
        <v>0</v>
      </c>
      <c r="AH186" s="124">
        <f>IF($A186="","",COUNTIF('Names Schedule'!$46:$46,$B186))</f>
        <v>0</v>
      </c>
      <c r="AI186" s="125">
        <f>IF($A186="","",COUNTIF('Names Schedule'!$47:$47,$B186))</f>
        <v>0</v>
      </c>
      <c r="AJ186" s="125">
        <f>IF($A186="","",COUNTIF('Names Schedule'!$49:$49,$B186))</f>
        <v>0</v>
      </c>
      <c r="AK186" s="125">
        <f>IF($A186="","",COUNTIF('Names Schedule'!$50:$50,$B186))</f>
        <v>0</v>
      </c>
      <c r="AL186" s="125">
        <f>IF($A186="","",COUNTIF('Names Schedule'!$51:$51,$B186))</f>
        <v>0</v>
      </c>
      <c r="AM186" s="125">
        <f>IF($A186="","",COUNTIF('Names Schedule'!$53:$53,$B186))</f>
        <v>0</v>
      </c>
      <c r="AN186" s="125">
        <f>IF($A186="","",COUNTIF('Names Schedule'!$54:$54,$B186))</f>
        <v>0</v>
      </c>
      <c r="AO186" s="124">
        <f>IF($A186="","",COUNTIF('Names Schedule'!$59:$59,$B186))</f>
        <v>0</v>
      </c>
      <c r="AP186" s="125">
        <f>IF($A186="","",COUNTIF('Names Schedule'!$60:$60,$B186))</f>
        <v>0</v>
      </c>
      <c r="AQ186" s="125">
        <f>IF($A186="","",COUNTIF('Names Schedule'!$62:$62,$B186))</f>
        <v>0</v>
      </c>
      <c r="AR186" s="125">
        <f>IF($A186="","",COUNTIF('Names Schedule'!$63:$63,$B186))</f>
        <v>0</v>
      </c>
      <c r="AS186" s="125">
        <f>IF($A186="","",COUNTIF('Names Schedule'!$64:$64,$B186))</f>
        <v>1</v>
      </c>
      <c r="AT186" s="125">
        <f>IF($A186="","",COUNTIF('Names Schedule'!$66:$66,$B186))</f>
        <v>0</v>
      </c>
      <c r="AU186" s="125">
        <f>IF($A186="","",COUNTIF('Names Schedule'!$67:$67,$B186))</f>
        <v>0</v>
      </c>
      <c r="AV186" s="124">
        <f>IF($A186="","",COUNTIF('Names Schedule'!$72:$72,$B186))</f>
        <v>0</v>
      </c>
      <c r="AW186" s="125">
        <f>IF($A186="","",COUNTIF('Names Schedule'!$73:$73,$B186))</f>
        <v>0</v>
      </c>
      <c r="AX186" s="125">
        <f>IF($A186="","",COUNTIF('Names Schedule'!$75:$75,$B186))</f>
        <v>0</v>
      </c>
      <c r="AY186" s="125">
        <f>IF($A186="","",COUNTIF('Names Schedule'!$76:$76,$B186))</f>
        <v>0</v>
      </c>
      <c r="AZ186" s="125">
        <f>IF($A186="","",COUNTIF('Names Schedule'!$77:$77,$B186))</f>
        <v>0</v>
      </c>
      <c r="BA186" s="125">
        <f>IF($A186="","",COUNTIF('Names Schedule'!$79:$79,$B186))</f>
        <v>0</v>
      </c>
      <c r="BB186" s="125">
        <f>IF($A186="","",COUNTIF('Names Schedule'!$80:$80,$B186))</f>
        <v>0</v>
      </c>
      <c r="BC186" s="115">
        <f t="shared" si="22"/>
        <v>33</v>
      </c>
      <c r="BD186" s="115">
        <f t="shared" si="23"/>
        <v>5</v>
      </c>
      <c r="BE186" s="119" t="str">
        <f t="shared" si="28"/>
        <v>Session  - 3.15pm - 4:45pm</v>
      </c>
      <c r="BF186" s="126">
        <f>IF($A186="","",COUNTIF('Names Schedule'!C$7:C$117,$B186))</f>
        <v>0</v>
      </c>
      <c r="BG186" s="126">
        <f>IF($A186="","",COUNTIF('Names Schedule'!D$7:D$117,$B186))</f>
        <v>0</v>
      </c>
      <c r="BH186" s="126">
        <f>IF($A186="","",COUNTIF('Names Schedule'!E$7:E$117,$B186))</f>
        <v>0</v>
      </c>
      <c r="BI186" s="126">
        <f>IF($A186="","",COUNTIF('Names Schedule'!F$7:F$117,$B186))</f>
        <v>1</v>
      </c>
      <c r="BJ186" s="126">
        <f>IF($A186="","",COUNTIF('Names Schedule'!G$7:G$117,$B186))</f>
        <v>0</v>
      </c>
      <c r="BK186" s="126">
        <f>IF($A186="","",COUNTIF('Names Schedule'!H$7:H$117,$B186))</f>
        <v>0</v>
      </c>
      <c r="BL186" s="133">
        <f t="shared" si="29"/>
        <v>4</v>
      </c>
    </row>
    <row r="187" spans="1:64" ht="12" customHeight="1">
      <c r="A187" s="115" t="str">
        <f>Matches!A186</f>
        <v>GROUP WS 5 / 3</v>
      </c>
      <c r="B187" s="115" t="str">
        <f>IF(A187="","",CONCATENATE(VLOOKUP(Matches!B186,'Group Check'!$B:$D,2,FALSE)," v ",VLOOKUP(Matches!D186,'Group Check'!$B:$D,2,FALSE)," in Group ",VLOOKUP(Matches!B186,'Group Check'!$B:$E,4,FALSE)))</f>
        <v>Marianne Kuenzle (Switzerland ) v Yvonne Olivier (Namibia) in Group WS 5</v>
      </c>
      <c r="C187" s="115" t="str">
        <f t="shared" si="24"/>
        <v/>
      </c>
      <c r="D187" s="118" t="str">
        <f t="shared" si="25"/>
        <v>Wednesday 24th April 2024</v>
      </c>
      <c r="E187" s="119" t="str">
        <f t="shared" si="26"/>
        <v>Session 7 - 6.15pm - 7:45pm</v>
      </c>
      <c r="F187" s="116">
        <f t="shared" si="27"/>
        <v>3</v>
      </c>
      <c r="G187" s="126">
        <f>IF($A187="","",SUM(COUNTIF('Names Schedule'!$C$7:$H$7,$B187),COUNTIF('Names Schedule'!$C$8:$H$8,$B187),COUNTIF('Names Schedule'!$C$10:$H$10,$B187),COUNTIF('Names Schedule'!$C$11:$H$11,$B187),COUNTIF('Names Schedule'!$C$12:$H$12,$B187),COUNTIF('Names Schedule'!$C$14:$H$14,$B187),COUNTIF('Names Schedule'!$C$15:$H$15,$B187)))</f>
        <v>0</v>
      </c>
      <c r="H187" s="126">
        <f>IF($A187="","",SUM(COUNTIF('Names Schedule'!$C$20:$H$20,$B187),COUNTIF('Names Schedule'!$C$21:$H$21,$B187),COUNTIF('Names Schedule'!$C$23:$H$23,$B187),COUNTIF('Names Schedule'!$C$24:$H$24,$B187),COUNTIF('Names Schedule'!$C$25:$H$25,$B187),COUNTIF('Names Schedule'!$C$27:$H$27,$B187),COUNTIF('Names Schedule'!$C$28:$H$28,$B187)))</f>
        <v>0</v>
      </c>
      <c r="I187" s="126">
        <f>IF($A187="","",SUM(COUNTIF('Names Schedule'!$C$33:$H$33,$B187),COUNTIF('Names Schedule'!$C$34:$H$34,$B187),COUNTIF('Names Schedule'!$C$36:$H$36,$B187),COUNTIF('Names Schedule'!$C$37:$H$37,$B187),COUNTIF('Names Schedule'!$C$38:$H$38,$B187),COUNTIF('Names Schedule'!$C$40:$H$40,$B187),COUNTIF('Names Schedule'!$C$41:$H$41,$B187)))</f>
        <v>0</v>
      </c>
      <c r="J187" s="126">
        <f>IF($A187="","",SUM(COUNTIF('Names Schedule'!$C$46:$H$46,$B187),COUNTIF('Names Schedule'!$C$47:$H$47,$B187),COUNTIF('Names Schedule'!$C$49:$H$49,$B187),COUNTIF('Names Schedule'!$C$50:$H$50,$B187),COUNTIF('Names Schedule'!$C$51:$H$51,$B187),COUNTIF('Names Schedule'!$C$53:$H$53,$B187),COUNTIF('Names Schedule'!$C$54:$H$54,$B187)))</f>
        <v>1</v>
      </c>
      <c r="K187" s="126">
        <f>IF($A187="","",SUM(COUNTIF('Names Schedule'!$C$59:$H$59,$B187),COUNTIF('Names Schedule'!$C$60:$H$60,$B187),COUNTIF('Names Schedule'!$C$62:$H$62,$B187),COUNTIF('Names Schedule'!$C$63:$H$63,$B187),COUNTIF('Names Schedule'!$C$64:$H$64,$B187),COUNTIF('Names Schedule'!$C$66:$H$66,$B187),COUNTIF('Names Schedule'!$C$67:$H$67,$B187)))</f>
        <v>0</v>
      </c>
      <c r="L187" s="126">
        <f>IF($A187="","",SUM(COUNTIF('Names Schedule'!$C$72:$H$72,$B187),COUNTIF('Names Schedule'!$C$73:$H$73,$B187),COUNTIF('Names Schedule'!$C$75:$H$75,$B187),COUNTIF('Names Schedule'!$C$76:$H$76,$B187),COUNTIF('Names Schedule'!$C$77:$H$77,$B187),COUNTIF('Names Schedule'!$C$79:$H$79,$B187),COUNTIF('Names Schedule'!$C$80:$H$80,$B187)))</f>
        <v>0</v>
      </c>
      <c r="M187" s="124">
        <f>IF($A187="","",COUNTIF('Names Schedule'!$7:$7,$B187))</f>
        <v>0</v>
      </c>
      <c r="N187" s="125">
        <f>IF($A187="","",COUNTIF('Names Schedule'!$8:$8,$B187))</f>
        <v>0</v>
      </c>
      <c r="O187" s="125">
        <f>IF($A187="","",COUNTIF('Names Schedule'!$10:$10,$B187))</f>
        <v>0</v>
      </c>
      <c r="P187" s="125">
        <f>IF($A187="","",COUNTIF('Names Schedule'!$11:$11,$B187))</f>
        <v>0</v>
      </c>
      <c r="Q187" s="125">
        <f>IF($A187="","",COUNTIF('Names Schedule'!$12:$12,$B187))</f>
        <v>0</v>
      </c>
      <c r="R187" s="125">
        <f>IF($A187="","",COUNTIF('Names Schedule'!$14:$14,$B187))</f>
        <v>0</v>
      </c>
      <c r="S187" s="125">
        <f>IF($A187="","",COUNTIF('Names Schedule'!$15:$15,$B187))</f>
        <v>0</v>
      </c>
      <c r="T187" s="124">
        <f>IF($A187="","",COUNTIF('Names Schedule'!$20:$20,$B187))</f>
        <v>0</v>
      </c>
      <c r="U187" s="125">
        <f>IF($A187="","",COUNTIF('Names Schedule'!$21:$21,$B187))</f>
        <v>0</v>
      </c>
      <c r="V187" s="125">
        <f>IF($A187="","",COUNTIF('Names Schedule'!$23:$23,$B187))</f>
        <v>0</v>
      </c>
      <c r="W187" s="125">
        <f>IF($A187="","",COUNTIF('Names Schedule'!$24:$24,$B187))</f>
        <v>0</v>
      </c>
      <c r="X187" s="125">
        <f>IF($A187="","",COUNTIF('Names Schedule'!$25:$25,$B187))</f>
        <v>0</v>
      </c>
      <c r="Y187" s="125">
        <f>IF($A187="","",COUNTIF('Names Schedule'!$27:$27,$B187))</f>
        <v>0</v>
      </c>
      <c r="Z187" s="125">
        <f>IF($A187="","",COUNTIF('Names Schedule'!$28:$28,$B187))</f>
        <v>0</v>
      </c>
      <c r="AA187" s="124">
        <f>IF($A187="","",COUNTIF('Names Schedule'!$33:$33,$B187))</f>
        <v>0</v>
      </c>
      <c r="AB187" s="125">
        <f>IF($A187="","",COUNTIF('Names Schedule'!$34:$34,$B187))</f>
        <v>0</v>
      </c>
      <c r="AC187" s="125">
        <f>IF($A187="","",COUNTIF('Names Schedule'!$36:$36,$B187))</f>
        <v>0</v>
      </c>
      <c r="AD187" s="125">
        <f>IF($A187="","",COUNTIF('Names Schedule'!$37:$37,$B187))</f>
        <v>0</v>
      </c>
      <c r="AE187" s="125">
        <f>IF($A187="","",COUNTIF('Names Schedule'!$38:$38,$B187))</f>
        <v>0</v>
      </c>
      <c r="AF187" s="125">
        <f>IF($A187="","",COUNTIF('Names Schedule'!$40:$40,$B187))</f>
        <v>0</v>
      </c>
      <c r="AG187" s="125">
        <f>IF($A187="","",COUNTIF('Names Schedule'!$41:$41,$B187))</f>
        <v>0</v>
      </c>
      <c r="AH187" s="124">
        <f>IF($A187="","",COUNTIF('Names Schedule'!$46:$46,$B187))</f>
        <v>0</v>
      </c>
      <c r="AI187" s="125">
        <f>IF($A187="","",COUNTIF('Names Schedule'!$47:$47,$B187))</f>
        <v>0</v>
      </c>
      <c r="AJ187" s="125">
        <f>IF($A187="","",COUNTIF('Names Schedule'!$49:$49,$B187))</f>
        <v>0</v>
      </c>
      <c r="AK187" s="125">
        <f>IF($A187="","",COUNTIF('Names Schedule'!$50:$50,$B187))</f>
        <v>0</v>
      </c>
      <c r="AL187" s="125">
        <f>IF($A187="","",COUNTIF('Names Schedule'!$51:$51,$B187))</f>
        <v>0</v>
      </c>
      <c r="AM187" s="125">
        <f>IF($A187="","",COUNTIF('Names Schedule'!$53:$53,$B187))</f>
        <v>0</v>
      </c>
      <c r="AN187" s="125">
        <f>IF($A187="","",COUNTIF('Names Schedule'!$54:$54,$B187))</f>
        <v>1</v>
      </c>
      <c r="AO187" s="124">
        <f>IF($A187="","",COUNTIF('Names Schedule'!$59:$59,$B187))</f>
        <v>0</v>
      </c>
      <c r="AP187" s="125">
        <f>IF($A187="","",COUNTIF('Names Schedule'!$60:$60,$B187))</f>
        <v>0</v>
      </c>
      <c r="AQ187" s="125">
        <f>IF($A187="","",COUNTIF('Names Schedule'!$62:$62,$B187))</f>
        <v>0</v>
      </c>
      <c r="AR187" s="125">
        <f>IF($A187="","",COUNTIF('Names Schedule'!$63:$63,$B187))</f>
        <v>0</v>
      </c>
      <c r="AS187" s="125">
        <f>IF($A187="","",COUNTIF('Names Schedule'!$64:$64,$B187))</f>
        <v>0</v>
      </c>
      <c r="AT187" s="125">
        <f>IF($A187="","",COUNTIF('Names Schedule'!$66:$66,$B187))</f>
        <v>0</v>
      </c>
      <c r="AU187" s="125">
        <f>IF($A187="","",COUNTIF('Names Schedule'!$67:$67,$B187))</f>
        <v>0</v>
      </c>
      <c r="AV187" s="124">
        <f>IF($A187="","",COUNTIF('Names Schedule'!$72:$72,$B187))</f>
        <v>0</v>
      </c>
      <c r="AW187" s="125">
        <f>IF($A187="","",COUNTIF('Names Schedule'!$73:$73,$B187))</f>
        <v>0</v>
      </c>
      <c r="AX187" s="125">
        <f>IF($A187="","",COUNTIF('Names Schedule'!$75:$75,$B187))</f>
        <v>0</v>
      </c>
      <c r="AY187" s="125">
        <f>IF($A187="","",COUNTIF('Names Schedule'!$76:$76,$B187))</f>
        <v>0</v>
      </c>
      <c r="AZ187" s="125">
        <f>IF($A187="","",COUNTIF('Names Schedule'!$77:$77,$B187))</f>
        <v>0</v>
      </c>
      <c r="BA187" s="125">
        <f>IF($A187="","",COUNTIF('Names Schedule'!$79:$79,$B187))</f>
        <v>0</v>
      </c>
      <c r="BB187" s="125">
        <f>IF($A187="","",COUNTIF('Names Schedule'!$80:$80,$B187))</f>
        <v>0</v>
      </c>
      <c r="BC187" s="115">
        <f t="shared" si="22"/>
        <v>28</v>
      </c>
      <c r="BD187" s="115">
        <f t="shared" si="23"/>
        <v>7</v>
      </c>
      <c r="BE187" s="119" t="str">
        <f t="shared" si="28"/>
        <v>Session 7 - 6.15pm - 7:45pm</v>
      </c>
      <c r="BF187" s="126">
        <f>IF($A187="","",COUNTIF('Names Schedule'!C$7:C$117,$B187))</f>
        <v>0</v>
      </c>
      <c r="BG187" s="126">
        <f>IF($A187="","",COUNTIF('Names Schedule'!D$7:D$117,$B187))</f>
        <v>0</v>
      </c>
      <c r="BH187" s="126">
        <f>IF($A187="","",COUNTIF('Names Schedule'!E$7:E$117,$B187))</f>
        <v>1</v>
      </c>
      <c r="BI187" s="126">
        <f>IF($A187="","",COUNTIF('Names Schedule'!F$7:F$117,$B187))</f>
        <v>0</v>
      </c>
      <c r="BJ187" s="126">
        <f>IF($A187="","",COUNTIF('Names Schedule'!G$7:G$117,$B187))</f>
        <v>0</v>
      </c>
      <c r="BK187" s="126">
        <f>IF($A187="","",COUNTIF('Names Schedule'!H$7:H$117,$B187))</f>
        <v>0</v>
      </c>
      <c r="BL187" s="133">
        <f t="shared" si="29"/>
        <v>3</v>
      </c>
    </row>
    <row r="188" spans="1:64" ht="12" customHeight="1">
      <c r="A188" s="115" t="str">
        <f>Matches!A187</f>
        <v>GROUP WS 5 / 4</v>
      </c>
      <c r="B188" s="115" t="str">
        <f>IF(A188="","",CONCATENATE(VLOOKUP(Matches!B187,'Group Check'!$B:$D,2,FALSE)," v ",VLOOKUP(Matches!D187,'Group Check'!$B:$D,2,FALSE)," in Group ",VLOOKUP(Matches!B187,'Group Check'!$B:$E,4,FALSE)))</f>
        <v>Marianne Kuenzle (Switzerland ) v Rosemary Ogier (Guernsey ) in Group WS 5</v>
      </c>
      <c r="C188" s="115" t="str">
        <f t="shared" si="24"/>
        <v/>
      </c>
      <c r="D188" s="118" t="str">
        <f t="shared" si="25"/>
        <v>Sunday 21st April 2024</v>
      </c>
      <c r="E188" s="119" t="str">
        <f t="shared" si="26"/>
        <v>Session 7 - 6.15pm - 7:45pm</v>
      </c>
      <c r="F188" s="116">
        <f t="shared" si="27"/>
        <v>3</v>
      </c>
      <c r="G188" s="126">
        <f>IF($A188="","",SUM(COUNTIF('Names Schedule'!$C$7:$H$7,$B188),COUNTIF('Names Schedule'!$C$8:$H$8,$B188),COUNTIF('Names Schedule'!$C$10:$H$10,$B188),COUNTIF('Names Schedule'!$C$11:$H$11,$B188),COUNTIF('Names Schedule'!$C$12:$H$12,$B188),COUNTIF('Names Schedule'!$C$14:$H$14,$B188),COUNTIF('Names Schedule'!$C$15:$H$15,$B188)))</f>
        <v>1</v>
      </c>
      <c r="H188" s="126">
        <f>IF($A188="","",SUM(COUNTIF('Names Schedule'!$C$20:$H$20,$B188),COUNTIF('Names Schedule'!$C$21:$H$21,$B188),COUNTIF('Names Schedule'!$C$23:$H$23,$B188),COUNTIF('Names Schedule'!$C$24:$H$24,$B188),COUNTIF('Names Schedule'!$C$25:$H$25,$B188),COUNTIF('Names Schedule'!$C$27:$H$27,$B188),COUNTIF('Names Schedule'!$C$28:$H$28,$B188)))</f>
        <v>0</v>
      </c>
      <c r="I188" s="126">
        <f>IF($A188="","",SUM(COUNTIF('Names Schedule'!$C$33:$H$33,$B188),COUNTIF('Names Schedule'!$C$34:$H$34,$B188),COUNTIF('Names Schedule'!$C$36:$H$36,$B188),COUNTIF('Names Schedule'!$C$37:$H$37,$B188),COUNTIF('Names Schedule'!$C$38:$H$38,$B188),COUNTIF('Names Schedule'!$C$40:$H$40,$B188),COUNTIF('Names Schedule'!$C$41:$H$41,$B188)))</f>
        <v>0</v>
      </c>
      <c r="J188" s="126">
        <f>IF($A188="","",SUM(COUNTIF('Names Schedule'!$C$46:$H$46,$B188),COUNTIF('Names Schedule'!$C$47:$H$47,$B188),COUNTIF('Names Schedule'!$C$49:$H$49,$B188),COUNTIF('Names Schedule'!$C$50:$H$50,$B188),COUNTIF('Names Schedule'!$C$51:$H$51,$B188),COUNTIF('Names Schedule'!$C$53:$H$53,$B188),COUNTIF('Names Schedule'!$C$54:$H$54,$B188)))</f>
        <v>0</v>
      </c>
      <c r="K188" s="126">
        <f>IF($A188="","",SUM(COUNTIF('Names Schedule'!$C$59:$H$59,$B188),COUNTIF('Names Schedule'!$C$60:$H$60,$B188),COUNTIF('Names Schedule'!$C$62:$H$62,$B188),COUNTIF('Names Schedule'!$C$63:$H$63,$B188),COUNTIF('Names Schedule'!$C$64:$H$64,$B188),COUNTIF('Names Schedule'!$C$66:$H$66,$B188),COUNTIF('Names Schedule'!$C$67:$H$67,$B188)))</f>
        <v>0</v>
      </c>
      <c r="L188" s="126">
        <f>IF($A188="","",SUM(COUNTIF('Names Schedule'!$C$72:$H$72,$B188),COUNTIF('Names Schedule'!$C$73:$H$73,$B188),COUNTIF('Names Schedule'!$C$75:$H$75,$B188),COUNTIF('Names Schedule'!$C$76:$H$76,$B188),COUNTIF('Names Schedule'!$C$77:$H$77,$B188),COUNTIF('Names Schedule'!$C$79:$H$79,$B188),COUNTIF('Names Schedule'!$C$80:$H$80,$B188)))</f>
        <v>0</v>
      </c>
      <c r="M188" s="124">
        <f>IF($A188="","",COUNTIF('Names Schedule'!$7:$7,$B188))</f>
        <v>0</v>
      </c>
      <c r="N188" s="125">
        <f>IF($A188="","",COUNTIF('Names Schedule'!$8:$8,$B188))</f>
        <v>0</v>
      </c>
      <c r="O188" s="125">
        <f>IF($A188="","",COUNTIF('Names Schedule'!$10:$10,$B188))</f>
        <v>0</v>
      </c>
      <c r="P188" s="125">
        <f>IF($A188="","",COUNTIF('Names Schedule'!$11:$11,$B188))</f>
        <v>0</v>
      </c>
      <c r="Q188" s="125">
        <f>IF($A188="","",COUNTIF('Names Schedule'!$12:$12,$B188))</f>
        <v>0</v>
      </c>
      <c r="R188" s="125">
        <f>IF($A188="","",COUNTIF('Names Schedule'!$14:$14,$B188))</f>
        <v>0</v>
      </c>
      <c r="S188" s="125">
        <f>IF($A188="","",COUNTIF('Names Schedule'!$15:$15,$B188))</f>
        <v>1</v>
      </c>
      <c r="T188" s="124">
        <f>IF($A188="","",COUNTIF('Names Schedule'!$20:$20,$B188))</f>
        <v>0</v>
      </c>
      <c r="U188" s="125">
        <f>IF($A188="","",COUNTIF('Names Schedule'!$21:$21,$B188))</f>
        <v>0</v>
      </c>
      <c r="V188" s="125">
        <f>IF($A188="","",COUNTIF('Names Schedule'!$23:$23,$B188))</f>
        <v>0</v>
      </c>
      <c r="W188" s="125">
        <f>IF($A188="","",COUNTIF('Names Schedule'!$24:$24,$B188))</f>
        <v>0</v>
      </c>
      <c r="X188" s="125">
        <f>IF($A188="","",COUNTIF('Names Schedule'!$25:$25,$B188))</f>
        <v>0</v>
      </c>
      <c r="Y188" s="125">
        <f>IF($A188="","",COUNTIF('Names Schedule'!$27:$27,$B188))</f>
        <v>0</v>
      </c>
      <c r="Z188" s="125">
        <f>IF($A188="","",COUNTIF('Names Schedule'!$28:$28,$B188))</f>
        <v>0</v>
      </c>
      <c r="AA188" s="124">
        <f>IF($A188="","",COUNTIF('Names Schedule'!$33:$33,$B188))</f>
        <v>0</v>
      </c>
      <c r="AB188" s="125">
        <f>IF($A188="","",COUNTIF('Names Schedule'!$34:$34,$B188))</f>
        <v>0</v>
      </c>
      <c r="AC188" s="125">
        <f>IF($A188="","",COUNTIF('Names Schedule'!$36:$36,$B188))</f>
        <v>0</v>
      </c>
      <c r="AD188" s="125">
        <f>IF($A188="","",COUNTIF('Names Schedule'!$37:$37,$B188))</f>
        <v>0</v>
      </c>
      <c r="AE188" s="125">
        <f>IF($A188="","",COUNTIF('Names Schedule'!$38:$38,$B188))</f>
        <v>0</v>
      </c>
      <c r="AF188" s="125">
        <f>IF($A188="","",COUNTIF('Names Schedule'!$40:$40,$B188))</f>
        <v>0</v>
      </c>
      <c r="AG188" s="125">
        <f>IF($A188="","",COUNTIF('Names Schedule'!$41:$41,$B188))</f>
        <v>0</v>
      </c>
      <c r="AH188" s="124">
        <f>IF($A188="","",COUNTIF('Names Schedule'!$46:$46,$B188))</f>
        <v>0</v>
      </c>
      <c r="AI188" s="125">
        <f>IF($A188="","",COUNTIF('Names Schedule'!$47:$47,$B188))</f>
        <v>0</v>
      </c>
      <c r="AJ188" s="125">
        <f>IF($A188="","",COUNTIF('Names Schedule'!$49:$49,$B188))</f>
        <v>0</v>
      </c>
      <c r="AK188" s="125">
        <f>IF($A188="","",COUNTIF('Names Schedule'!$50:$50,$B188))</f>
        <v>0</v>
      </c>
      <c r="AL188" s="125">
        <f>IF($A188="","",COUNTIF('Names Schedule'!$51:$51,$B188))</f>
        <v>0</v>
      </c>
      <c r="AM188" s="125">
        <f>IF($A188="","",COUNTIF('Names Schedule'!$53:$53,$B188))</f>
        <v>0</v>
      </c>
      <c r="AN188" s="125">
        <f>IF($A188="","",COUNTIF('Names Schedule'!$54:$54,$B188))</f>
        <v>0</v>
      </c>
      <c r="AO188" s="124">
        <f>IF($A188="","",COUNTIF('Names Schedule'!$59:$59,$B188))</f>
        <v>0</v>
      </c>
      <c r="AP188" s="125">
        <f>IF($A188="","",COUNTIF('Names Schedule'!$60:$60,$B188))</f>
        <v>0</v>
      </c>
      <c r="AQ188" s="125">
        <f>IF($A188="","",COUNTIF('Names Schedule'!$62:$62,$B188))</f>
        <v>0</v>
      </c>
      <c r="AR188" s="125">
        <f>IF($A188="","",COUNTIF('Names Schedule'!$63:$63,$B188))</f>
        <v>0</v>
      </c>
      <c r="AS188" s="125">
        <f>IF($A188="","",COUNTIF('Names Schedule'!$64:$64,$B188))</f>
        <v>0</v>
      </c>
      <c r="AT188" s="125">
        <f>IF($A188="","",COUNTIF('Names Schedule'!$66:$66,$B188))</f>
        <v>0</v>
      </c>
      <c r="AU188" s="125">
        <f>IF($A188="","",COUNTIF('Names Schedule'!$67:$67,$B188))</f>
        <v>0</v>
      </c>
      <c r="AV188" s="124">
        <f>IF($A188="","",COUNTIF('Names Schedule'!$72:$72,$B188))</f>
        <v>0</v>
      </c>
      <c r="AW188" s="125">
        <f>IF($A188="","",COUNTIF('Names Schedule'!$73:$73,$B188))</f>
        <v>0</v>
      </c>
      <c r="AX188" s="125">
        <f>IF($A188="","",COUNTIF('Names Schedule'!$75:$75,$B188))</f>
        <v>0</v>
      </c>
      <c r="AY188" s="125">
        <f>IF($A188="","",COUNTIF('Names Schedule'!$76:$76,$B188))</f>
        <v>0</v>
      </c>
      <c r="AZ188" s="125">
        <f>IF($A188="","",COUNTIF('Names Schedule'!$77:$77,$B188))</f>
        <v>0</v>
      </c>
      <c r="BA188" s="125">
        <f>IF($A188="","",COUNTIF('Names Schedule'!$79:$79,$B188))</f>
        <v>0</v>
      </c>
      <c r="BB188" s="125">
        <f>IF($A188="","",COUNTIF('Names Schedule'!$80:$80,$B188))</f>
        <v>0</v>
      </c>
      <c r="BC188" s="115">
        <f t="shared" si="22"/>
        <v>7</v>
      </c>
      <c r="BD188" s="115">
        <f t="shared" si="23"/>
        <v>7</v>
      </c>
      <c r="BE188" s="119" t="str">
        <f t="shared" si="28"/>
        <v>Session 7 - 6.15pm - 7:45pm</v>
      </c>
      <c r="BF188" s="126">
        <f>IF($A188="","",COUNTIF('Names Schedule'!C$7:C$117,$B188))</f>
        <v>0</v>
      </c>
      <c r="BG188" s="126">
        <f>IF($A188="","",COUNTIF('Names Schedule'!D$7:D$117,$B188))</f>
        <v>0</v>
      </c>
      <c r="BH188" s="126">
        <f>IF($A188="","",COUNTIF('Names Schedule'!E$7:E$117,$B188))</f>
        <v>1</v>
      </c>
      <c r="BI188" s="126">
        <f>IF($A188="","",COUNTIF('Names Schedule'!F$7:F$117,$B188))</f>
        <v>0</v>
      </c>
      <c r="BJ188" s="126">
        <f>IF($A188="","",COUNTIF('Names Schedule'!G$7:G$117,$B188))</f>
        <v>0</v>
      </c>
      <c r="BK188" s="126">
        <f>IF($A188="","",COUNTIF('Names Schedule'!H$7:H$117,$B188))</f>
        <v>0</v>
      </c>
      <c r="BL188" s="133">
        <f t="shared" si="29"/>
        <v>3</v>
      </c>
    </row>
    <row r="189" spans="1:64" ht="12" customHeight="1">
      <c r="A189" s="115" t="str">
        <f>Matches!A188</f>
        <v>GROUP WS 5 / 5</v>
      </c>
      <c r="B189" s="115" t="str">
        <f>IF(A189="","",CONCATENATE(VLOOKUP(Matches!B188,'Group Check'!$B:$D,2,FALSE)," v ",VLOOKUP(Matches!D188,'Group Check'!$B:$D,2,FALSE)," in Group ",VLOOKUP(Matches!B188,'Group Check'!$B:$E,4,FALSE)))</f>
        <v>Marianne Kuenzle (Switzerland ) v Rebecca McMillan (England ) in Group WS 5</v>
      </c>
      <c r="C189" s="115" t="str">
        <f t="shared" si="24"/>
        <v/>
      </c>
      <c r="D189" s="118" t="str">
        <f t="shared" si="25"/>
        <v>Monday 22nd April 2024</v>
      </c>
      <c r="E189" s="119" t="str">
        <f t="shared" si="26"/>
        <v>Session 4 - 1:45pm- 3.15pm</v>
      </c>
      <c r="F189" s="116">
        <f t="shared" si="27"/>
        <v>5</v>
      </c>
      <c r="G189" s="126">
        <f>IF($A189="","",SUM(COUNTIF('Names Schedule'!$C$7:$H$7,$B189),COUNTIF('Names Schedule'!$C$8:$H$8,$B189),COUNTIF('Names Schedule'!$C$10:$H$10,$B189),COUNTIF('Names Schedule'!$C$11:$H$11,$B189),COUNTIF('Names Schedule'!$C$12:$H$12,$B189),COUNTIF('Names Schedule'!$C$14:$H$14,$B189),COUNTIF('Names Schedule'!$C$15:$H$15,$B189)))</f>
        <v>0</v>
      </c>
      <c r="H189" s="126">
        <f>IF($A189="","",SUM(COUNTIF('Names Schedule'!$C$20:$H$20,$B189),COUNTIF('Names Schedule'!$C$21:$H$21,$B189),COUNTIF('Names Schedule'!$C$23:$H$23,$B189),COUNTIF('Names Schedule'!$C$24:$H$24,$B189),COUNTIF('Names Schedule'!$C$25:$H$25,$B189),COUNTIF('Names Schedule'!$C$27:$H$27,$B189),COUNTIF('Names Schedule'!$C$28:$H$28,$B189)))</f>
        <v>1</v>
      </c>
      <c r="I189" s="126">
        <f>IF($A189="","",SUM(COUNTIF('Names Schedule'!$C$33:$H$33,$B189),COUNTIF('Names Schedule'!$C$34:$H$34,$B189),COUNTIF('Names Schedule'!$C$36:$H$36,$B189),COUNTIF('Names Schedule'!$C$37:$H$37,$B189),COUNTIF('Names Schedule'!$C$38:$H$38,$B189),COUNTIF('Names Schedule'!$C$40:$H$40,$B189),COUNTIF('Names Schedule'!$C$41:$H$41,$B189)))</f>
        <v>0</v>
      </c>
      <c r="J189" s="126">
        <f>IF($A189="","",SUM(COUNTIF('Names Schedule'!$C$46:$H$46,$B189),COUNTIF('Names Schedule'!$C$47:$H$47,$B189),COUNTIF('Names Schedule'!$C$49:$H$49,$B189),COUNTIF('Names Schedule'!$C$50:$H$50,$B189),COUNTIF('Names Schedule'!$C$51:$H$51,$B189),COUNTIF('Names Schedule'!$C$53:$H$53,$B189),COUNTIF('Names Schedule'!$C$54:$H$54,$B189)))</f>
        <v>0</v>
      </c>
      <c r="K189" s="126">
        <f>IF($A189="","",SUM(COUNTIF('Names Schedule'!$C$59:$H$59,$B189),COUNTIF('Names Schedule'!$C$60:$H$60,$B189),COUNTIF('Names Schedule'!$C$62:$H$62,$B189),COUNTIF('Names Schedule'!$C$63:$H$63,$B189),COUNTIF('Names Schedule'!$C$64:$H$64,$B189),COUNTIF('Names Schedule'!$C$66:$H$66,$B189),COUNTIF('Names Schedule'!$C$67:$H$67,$B189)))</f>
        <v>0</v>
      </c>
      <c r="L189" s="126">
        <f>IF($A189="","",SUM(COUNTIF('Names Schedule'!$C$72:$H$72,$B189),COUNTIF('Names Schedule'!$C$73:$H$73,$B189),COUNTIF('Names Schedule'!$C$75:$H$75,$B189),COUNTIF('Names Schedule'!$C$76:$H$76,$B189),COUNTIF('Names Schedule'!$C$77:$H$77,$B189),COUNTIF('Names Schedule'!$C$79:$H$79,$B189),COUNTIF('Names Schedule'!$C$80:$H$80,$B189)))</f>
        <v>0</v>
      </c>
      <c r="M189" s="124">
        <f>IF($A189="","",COUNTIF('Names Schedule'!$7:$7,$B189))</f>
        <v>0</v>
      </c>
      <c r="N189" s="125">
        <f>IF($A189="","",COUNTIF('Names Schedule'!$8:$8,$B189))</f>
        <v>0</v>
      </c>
      <c r="O189" s="125">
        <f>IF($A189="","",COUNTIF('Names Schedule'!$10:$10,$B189))</f>
        <v>0</v>
      </c>
      <c r="P189" s="125">
        <f>IF($A189="","",COUNTIF('Names Schedule'!$11:$11,$B189))</f>
        <v>0</v>
      </c>
      <c r="Q189" s="125">
        <f>IF($A189="","",COUNTIF('Names Schedule'!$12:$12,$B189))</f>
        <v>0</v>
      </c>
      <c r="R189" s="125">
        <f>IF($A189="","",COUNTIF('Names Schedule'!$14:$14,$B189))</f>
        <v>0</v>
      </c>
      <c r="S189" s="125">
        <f>IF($A189="","",COUNTIF('Names Schedule'!$15:$15,$B189))</f>
        <v>0</v>
      </c>
      <c r="T189" s="124">
        <f>IF($A189="","",COUNTIF('Names Schedule'!$20:$20,$B189))</f>
        <v>0</v>
      </c>
      <c r="U189" s="125">
        <f>IF($A189="","",COUNTIF('Names Schedule'!$21:$21,$B189))</f>
        <v>0</v>
      </c>
      <c r="V189" s="125">
        <f>IF($A189="","",COUNTIF('Names Schedule'!$23:$23,$B189))</f>
        <v>0</v>
      </c>
      <c r="W189" s="125">
        <f>IF($A189="","",COUNTIF('Names Schedule'!$24:$24,$B189))</f>
        <v>1</v>
      </c>
      <c r="X189" s="125">
        <f>IF($A189="","",COUNTIF('Names Schedule'!$25:$25,$B189))</f>
        <v>0</v>
      </c>
      <c r="Y189" s="125">
        <f>IF($A189="","",COUNTIF('Names Schedule'!$27:$27,$B189))</f>
        <v>0</v>
      </c>
      <c r="Z189" s="125">
        <f>IF($A189="","",COUNTIF('Names Schedule'!$28:$28,$B189))</f>
        <v>0</v>
      </c>
      <c r="AA189" s="124">
        <f>IF($A189="","",COUNTIF('Names Schedule'!$33:$33,$B189))</f>
        <v>0</v>
      </c>
      <c r="AB189" s="125">
        <f>IF($A189="","",COUNTIF('Names Schedule'!$34:$34,$B189))</f>
        <v>0</v>
      </c>
      <c r="AC189" s="125">
        <f>IF($A189="","",COUNTIF('Names Schedule'!$36:$36,$B189))</f>
        <v>0</v>
      </c>
      <c r="AD189" s="125">
        <f>IF($A189="","",COUNTIF('Names Schedule'!$37:$37,$B189))</f>
        <v>0</v>
      </c>
      <c r="AE189" s="125">
        <f>IF($A189="","",COUNTIF('Names Schedule'!$38:$38,$B189))</f>
        <v>0</v>
      </c>
      <c r="AF189" s="125">
        <f>IF($A189="","",COUNTIF('Names Schedule'!$40:$40,$B189))</f>
        <v>0</v>
      </c>
      <c r="AG189" s="125">
        <f>IF($A189="","",COUNTIF('Names Schedule'!$41:$41,$B189))</f>
        <v>0</v>
      </c>
      <c r="AH189" s="124">
        <f>IF($A189="","",COUNTIF('Names Schedule'!$46:$46,$B189))</f>
        <v>0</v>
      </c>
      <c r="AI189" s="125">
        <f>IF($A189="","",COUNTIF('Names Schedule'!$47:$47,$B189))</f>
        <v>0</v>
      </c>
      <c r="AJ189" s="125">
        <f>IF($A189="","",COUNTIF('Names Schedule'!$49:$49,$B189))</f>
        <v>0</v>
      </c>
      <c r="AK189" s="125">
        <f>IF($A189="","",COUNTIF('Names Schedule'!$50:$50,$B189))</f>
        <v>0</v>
      </c>
      <c r="AL189" s="125">
        <f>IF($A189="","",COUNTIF('Names Schedule'!$51:$51,$B189))</f>
        <v>0</v>
      </c>
      <c r="AM189" s="125">
        <f>IF($A189="","",COUNTIF('Names Schedule'!$53:$53,$B189))</f>
        <v>0</v>
      </c>
      <c r="AN189" s="125">
        <f>IF($A189="","",COUNTIF('Names Schedule'!$54:$54,$B189))</f>
        <v>0</v>
      </c>
      <c r="AO189" s="124">
        <f>IF($A189="","",COUNTIF('Names Schedule'!$59:$59,$B189))</f>
        <v>0</v>
      </c>
      <c r="AP189" s="125">
        <f>IF($A189="","",COUNTIF('Names Schedule'!$60:$60,$B189))</f>
        <v>0</v>
      </c>
      <c r="AQ189" s="125">
        <f>IF($A189="","",COUNTIF('Names Schedule'!$62:$62,$B189))</f>
        <v>0</v>
      </c>
      <c r="AR189" s="125">
        <f>IF($A189="","",COUNTIF('Names Schedule'!$63:$63,$B189))</f>
        <v>0</v>
      </c>
      <c r="AS189" s="125">
        <f>IF($A189="","",COUNTIF('Names Schedule'!$64:$64,$B189))</f>
        <v>0</v>
      </c>
      <c r="AT189" s="125">
        <f>IF($A189="","",COUNTIF('Names Schedule'!$66:$66,$B189))</f>
        <v>0</v>
      </c>
      <c r="AU189" s="125">
        <f>IF($A189="","",COUNTIF('Names Schedule'!$67:$67,$B189))</f>
        <v>0</v>
      </c>
      <c r="AV189" s="124">
        <f>IF($A189="","",COUNTIF('Names Schedule'!$72:$72,$B189))</f>
        <v>0</v>
      </c>
      <c r="AW189" s="125">
        <f>IF($A189="","",COUNTIF('Names Schedule'!$73:$73,$B189))</f>
        <v>0</v>
      </c>
      <c r="AX189" s="125">
        <f>IF($A189="","",COUNTIF('Names Schedule'!$75:$75,$B189))</f>
        <v>0</v>
      </c>
      <c r="AY189" s="125">
        <f>IF($A189="","",COUNTIF('Names Schedule'!$76:$76,$B189))</f>
        <v>0</v>
      </c>
      <c r="AZ189" s="125">
        <f>IF($A189="","",COUNTIF('Names Schedule'!$77:$77,$B189))</f>
        <v>0</v>
      </c>
      <c r="BA189" s="125">
        <f>IF($A189="","",COUNTIF('Names Schedule'!$79:$79,$B189))</f>
        <v>0</v>
      </c>
      <c r="BB189" s="125">
        <f>IF($A189="","",COUNTIF('Names Schedule'!$80:$80,$B189))</f>
        <v>0</v>
      </c>
      <c r="BC189" s="115">
        <f t="shared" si="22"/>
        <v>11</v>
      </c>
      <c r="BD189" s="115">
        <f t="shared" si="23"/>
        <v>4</v>
      </c>
      <c r="BE189" s="119" t="str">
        <f t="shared" si="28"/>
        <v>Session 4 - 1:45pm- 3.15pm</v>
      </c>
      <c r="BF189" s="126">
        <f>IF($A189="","",COUNTIF('Names Schedule'!C$7:C$117,$B189))</f>
        <v>0</v>
      </c>
      <c r="BG189" s="126">
        <f>IF($A189="","",COUNTIF('Names Schedule'!D$7:D$117,$B189))</f>
        <v>0</v>
      </c>
      <c r="BH189" s="126">
        <f>IF($A189="","",COUNTIF('Names Schedule'!E$7:E$117,$B189))</f>
        <v>0</v>
      </c>
      <c r="BI189" s="126">
        <f>IF($A189="","",COUNTIF('Names Schedule'!F$7:F$117,$B189))</f>
        <v>0</v>
      </c>
      <c r="BJ189" s="126">
        <f>IF($A189="","",COUNTIF('Names Schedule'!G$7:G$117,$B189))</f>
        <v>1</v>
      </c>
      <c r="BK189" s="126">
        <f>IF($A189="","",COUNTIF('Names Schedule'!H$7:H$117,$B189))</f>
        <v>0</v>
      </c>
      <c r="BL189" s="133">
        <f t="shared" si="29"/>
        <v>5</v>
      </c>
    </row>
    <row r="190" spans="1:64" ht="12" customHeight="1">
      <c r="A190" s="115" t="str">
        <f>Matches!A189</f>
        <v/>
      </c>
      <c r="B190" s="115" t="str">
        <f>IF(A190="","",CONCATENATE(VLOOKUP(Matches!B189,'Group Check'!$B:$D,2,FALSE)," v ",VLOOKUP(Matches!D189,'Group Check'!$B:$D,2,FALSE)," in Group ",VLOOKUP(Matches!B189,'Group Check'!$B:$E,4,FALSE)))</f>
        <v/>
      </c>
      <c r="C190" s="115" t="str">
        <f t="shared" si="24"/>
        <v/>
      </c>
      <c r="D190" s="118" t="str">
        <f t="shared" si="25"/>
        <v/>
      </c>
      <c r="E190" s="119" t="str">
        <f t="shared" si="26"/>
        <v/>
      </c>
      <c r="F190" s="116" t="str">
        <f t="shared" si="27"/>
        <v/>
      </c>
      <c r="G190" s="126" t="str">
        <f>IF($A190="","",SUM(COUNTIF('Names Schedule'!$C$7:$H$7,$B190),COUNTIF('Names Schedule'!$C$8:$H$8,$B190),COUNTIF('Names Schedule'!$C$10:$H$10,$B190),COUNTIF('Names Schedule'!$C$11:$H$11,$B190),COUNTIF('Names Schedule'!$C$12:$H$12,$B190),COUNTIF('Names Schedule'!$C$14:$H$14,$B190),COUNTIF('Names Schedule'!$C$15:$H$15,$B190)))</f>
        <v/>
      </c>
      <c r="H190" s="126" t="str">
        <f>IF($A190="","",SUM(COUNTIF('Names Schedule'!$C$20:$H$20,$B190),COUNTIF('Names Schedule'!$C$21:$H$21,$B190),COUNTIF('Names Schedule'!$C$23:$H$23,$B190),COUNTIF('Names Schedule'!$C$24:$H$24,$B190),COUNTIF('Names Schedule'!$C$25:$H$25,$B190),COUNTIF('Names Schedule'!$C$27:$H$27,$B190),COUNTIF('Names Schedule'!$C$28:$H$28,$B190)))</f>
        <v/>
      </c>
      <c r="I190" s="126" t="str">
        <f>IF($A190="","",SUM(COUNTIF('Names Schedule'!$C$33:$H$33,$B190),COUNTIF('Names Schedule'!$C$34:$H$34,$B190),COUNTIF('Names Schedule'!$C$36:$H$36,$B190),COUNTIF('Names Schedule'!$C$37:$H$37,$B190),COUNTIF('Names Schedule'!$C$38:$H$38,$B190),COUNTIF('Names Schedule'!$C$40:$H$40,$B190),COUNTIF('Names Schedule'!$C$41:$H$41,$B190)))</f>
        <v/>
      </c>
      <c r="J190" s="126" t="str">
        <f>IF($A190="","",SUM(COUNTIF('Names Schedule'!$C$46:$H$46,$B190),COUNTIF('Names Schedule'!$C$47:$H$47,$B190),COUNTIF('Names Schedule'!$C$49:$H$49,$B190),COUNTIF('Names Schedule'!$C$50:$H$50,$B190),COUNTIF('Names Schedule'!$C$51:$H$51,$B190),COUNTIF('Names Schedule'!$C$53:$H$53,$B190),COUNTIF('Names Schedule'!$C$54:$H$54,$B190)))</f>
        <v/>
      </c>
      <c r="K190" s="126" t="str">
        <f>IF($A190="","",SUM(COUNTIF('Names Schedule'!$C$59:$H$59,$B190),COUNTIF('Names Schedule'!$C$60:$H$60,$B190),COUNTIF('Names Schedule'!$C$62:$H$62,$B190),COUNTIF('Names Schedule'!$C$63:$H$63,$B190),COUNTIF('Names Schedule'!$C$64:$H$64,$B190),COUNTIF('Names Schedule'!$C$66:$H$66,$B190),COUNTIF('Names Schedule'!$C$67:$H$67,$B190)))</f>
        <v/>
      </c>
      <c r="L190" s="126" t="str">
        <f>IF($A190="","",SUM(COUNTIF('Names Schedule'!$C$72:$H$72,$B190),COUNTIF('Names Schedule'!$C$73:$H$73,$B190),COUNTIF('Names Schedule'!$C$75:$H$75,$B190),COUNTIF('Names Schedule'!$C$76:$H$76,$B190),COUNTIF('Names Schedule'!$C$77:$H$77,$B190),COUNTIF('Names Schedule'!$C$79:$H$79,$B190),COUNTIF('Names Schedule'!$C$80:$H$80,$B190)))</f>
        <v/>
      </c>
      <c r="M190" s="124" t="str">
        <f>IF($A190="","",COUNTIF('Names Schedule'!$7:$7,$B190))</f>
        <v/>
      </c>
      <c r="N190" s="125" t="str">
        <f>IF($A190="","",COUNTIF('Names Schedule'!$8:$8,$B190))</f>
        <v/>
      </c>
      <c r="O190" s="125" t="str">
        <f>IF($A190="","",COUNTIF('Names Schedule'!$10:$10,$B190))</f>
        <v/>
      </c>
      <c r="P190" s="125" t="str">
        <f>IF($A190="","",COUNTIF('Names Schedule'!$11:$11,$B190))</f>
        <v/>
      </c>
      <c r="Q190" s="125" t="str">
        <f>IF($A190="","",COUNTIF('Names Schedule'!$12:$12,$B190))</f>
        <v/>
      </c>
      <c r="R190" s="125" t="str">
        <f>IF($A190="","",COUNTIF('Names Schedule'!$14:$14,$B190))</f>
        <v/>
      </c>
      <c r="S190" s="125" t="str">
        <f>IF($A190="","",COUNTIF('Names Schedule'!$15:$15,$B190))</f>
        <v/>
      </c>
      <c r="T190" s="124" t="str">
        <f>IF($A190="","",COUNTIF('Names Schedule'!$20:$20,$B190))</f>
        <v/>
      </c>
      <c r="U190" s="125" t="str">
        <f>IF($A190="","",COUNTIF('Names Schedule'!$21:$21,$B190))</f>
        <v/>
      </c>
      <c r="V190" s="125" t="str">
        <f>IF($A190="","",COUNTIF('Names Schedule'!$23:$23,$B190))</f>
        <v/>
      </c>
      <c r="W190" s="125" t="str">
        <f>IF($A190="","",COUNTIF('Names Schedule'!$24:$24,$B190))</f>
        <v/>
      </c>
      <c r="X190" s="125" t="str">
        <f>IF($A190="","",COUNTIF('Names Schedule'!$25:$25,$B190))</f>
        <v/>
      </c>
      <c r="Y190" s="125" t="str">
        <f>IF($A190="","",COUNTIF('Names Schedule'!$27:$27,$B190))</f>
        <v/>
      </c>
      <c r="Z190" s="125" t="str">
        <f>IF($A190="","",COUNTIF('Names Schedule'!$28:$28,$B190))</f>
        <v/>
      </c>
      <c r="AA190" s="124" t="str">
        <f>IF($A190="","",COUNTIF('Names Schedule'!$33:$33,$B190))</f>
        <v/>
      </c>
      <c r="AB190" s="125" t="str">
        <f>IF($A190="","",COUNTIF('Names Schedule'!$34:$34,$B190))</f>
        <v/>
      </c>
      <c r="AC190" s="125" t="str">
        <f>IF($A190="","",COUNTIF('Names Schedule'!$36:$36,$B190))</f>
        <v/>
      </c>
      <c r="AD190" s="125" t="str">
        <f>IF($A190="","",COUNTIF('Names Schedule'!$37:$37,$B190))</f>
        <v/>
      </c>
      <c r="AE190" s="125" t="str">
        <f>IF($A190="","",COUNTIF('Names Schedule'!$38:$38,$B190))</f>
        <v/>
      </c>
      <c r="AF190" s="125" t="str">
        <f>IF($A190="","",COUNTIF('Names Schedule'!$40:$40,$B190))</f>
        <v/>
      </c>
      <c r="AG190" s="125" t="str">
        <f>IF($A190="","",COUNTIF('Names Schedule'!$41:$41,$B190))</f>
        <v/>
      </c>
      <c r="AH190" s="124" t="str">
        <f>IF($A190="","",COUNTIF('Names Schedule'!$46:$46,$B190))</f>
        <v/>
      </c>
      <c r="AI190" s="125" t="str">
        <f>IF($A190="","",COUNTIF('Names Schedule'!$47:$47,$B190))</f>
        <v/>
      </c>
      <c r="AJ190" s="125" t="str">
        <f>IF($A190="","",COUNTIF('Names Schedule'!$49:$49,$B190))</f>
        <v/>
      </c>
      <c r="AK190" s="125" t="str">
        <f>IF($A190="","",COUNTIF('Names Schedule'!$50:$50,$B190))</f>
        <v/>
      </c>
      <c r="AL190" s="125" t="str">
        <f>IF($A190="","",COUNTIF('Names Schedule'!$51:$51,$B190))</f>
        <v/>
      </c>
      <c r="AM190" s="125" t="str">
        <f>IF($A190="","",COUNTIF('Names Schedule'!$53:$53,$B190))</f>
        <v/>
      </c>
      <c r="AN190" s="125" t="str">
        <f>IF($A190="","",COUNTIF('Names Schedule'!$54:$54,$B190))</f>
        <v/>
      </c>
      <c r="AO190" s="124" t="str">
        <f>IF($A190="","",COUNTIF('Names Schedule'!$59:$59,$B190))</f>
        <v/>
      </c>
      <c r="AP190" s="125" t="str">
        <f>IF($A190="","",COUNTIF('Names Schedule'!$60:$60,$B190))</f>
        <v/>
      </c>
      <c r="AQ190" s="125" t="str">
        <f>IF($A190="","",COUNTIF('Names Schedule'!$62:$62,$B190))</f>
        <v/>
      </c>
      <c r="AR190" s="125" t="str">
        <f>IF($A190="","",COUNTIF('Names Schedule'!$63:$63,$B190))</f>
        <v/>
      </c>
      <c r="AS190" s="125" t="str">
        <f>IF($A190="","",COUNTIF('Names Schedule'!$64:$64,$B190))</f>
        <v/>
      </c>
      <c r="AT190" s="125" t="str">
        <f>IF($A190="","",COUNTIF('Names Schedule'!$66:$66,$B190))</f>
        <v/>
      </c>
      <c r="AU190" s="125" t="str">
        <f>IF($A190="","",COUNTIF('Names Schedule'!$67:$67,$B190))</f>
        <v/>
      </c>
      <c r="AV190" s="124" t="str">
        <f>IF($A190="","",COUNTIF('Names Schedule'!$72:$72,$B190))</f>
        <v/>
      </c>
      <c r="AW190" s="125" t="str">
        <f>IF($A190="","",COUNTIF('Names Schedule'!$73:$73,$B190))</f>
        <v/>
      </c>
      <c r="AX190" s="125" t="str">
        <f>IF($A190="","",COUNTIF('Names Schedule'!$75:$75,$B190))</f>
        <v/>
      </c>
      <c r="AY190" s="125" t="str">
        <f>IF($A190="","",COUNTIF('Names Schedule'!$76:$76,$B190))</f>
        <v/>
      </c>
      <c r="AZ190" s="125" t="str">
        <f>IF($A190="","",COUNTIF('Names Schedule'!$77:$77,$B190))</f>
        <v/>
      </c>
      <c r="BA190" s="125" t="str">
        <f>IF($A190="","",COUNTIF('Names Schedule'!$79:$79,$B190))</f>
        <v/>
      </c>
      <c r="BB190" s="125" t="str">
        <f>IF($A190="","",COUNTIF('Names Schedule'!$80:$80,$B190))</f>
        <v/>
      </c>
      <c r="BC190" s="115" t="str">
        <f t="shared" si="22"/>
        <v/>
      </c>
      <c r="BD190" s="115" t="str">
        <f t="shared" si="23"/>
        <v/>
      </c>
      <c r="BE190" s="119" t="str">
        <f t="shared" si="28"/>
        <v/>
      </c>
      <c r="BF190" s="126" t="str">
        <f>IF($A190="","",COUNTIF('Names Schedule'!C$7:C$117,$B190))</f>
        <v/>
      </c>
      <c r="BG190" s="126" t="str">
        <f>IF($A190="","",COUNTIF('Names Schedule'!D$7:D$117,$B190))</f>
        <v/>
      </c>
      <c r="BH190" s="126" t="str">
        <f>IF($A190="","",COUNTIF('Names Schedule'!E$7:E$117,$B190))</f>
        <v/>
      </c>
      <c r="BI190" s="126" t="str">
        <f>IF($A190="","",COUNTIF('Names Schedule'!F$7:F$117,$B190))</f>
        <v/>
      </c>
      <c r="BJ190" s="126" t="str">
        <f>IF($A190="","",COUNTIF('Names Schedule'!G$7:G$117,$B190))</f>
        <v/>
      </c>
      <c r="BK190" s="126" t="str">
        <f>IF($A190="","",COUNTIF('Names Schedule'!H$7:H$117,$B190))</f>
        <v/>
      </c>
      <c r="BL190" s="133" t="str">
        <f t="shared" si="29"/>
        <v/>
      </c>
    </row>
    <row r="191" spans="1:64" ht="12" customHeight="1">
      <c r="A191" s="115" t="str">
        <f>Matches!A190</f>
        <v>GROUP WS 5 / 6</v>
      </c>
      <c r="B191" s="115" t="str">
        <f>IF(A191="","",CONCATENATE(VLOOKUP(Matches!B190,'Group Check'!$B:$D,2,FALSE)," v ",VLOOKUP(Matches!D190,'Group Check'!$B:$D,2,FALSE)," in Group ",VLOOKUP(Matches!B190,'Group Check'!$B:$E,4,FALSE)))</f>
        <v>Caroline Whitehead (Isle Of Man) v Sandra Hazel Bailie MBE (Ireland ) in Group WS 5</v>
      </c>
      <c r="C191" s="115" t="str">
        <f t="shared" si="24"/>
        <v/>
      </c>
      <c r="D191" s="118" t="str">
        <f t="shared" si="25"/>
        <v>Sunday 21st April 2024</v>
      </c>
      <c r="E191" s="119" t="str">
        <f t="shared" si="26"/>
        <v>Session 7 - 6.15pm - 7:45pm</v>
      </c>
      <c r="F191" s="116">
        <f t="shared" si="27"/>
        <v>4</v>
      </c>
      <c r="G191" s="126">
        <f>IF($A191="","",SUM(COUNTIF('Names Schedule'!$C$7:$H$7,$B191),COUNTIF('Names Schedule'!$C$8:$H$8,$B191),COUNTIF('Names Schedule'!$C$10:$H$10,$B191),COUNTIF('Names Schedule'!$C$11:$H$11,$B191),COUNTIF('Names Schedule'!$C$12:$H$12,$B191),COUNTIF('Names Schedule'!$C$14:$H$14,$B191),COUNTIF('Names Schedule'!$C$15:$H$15,$B191)))</f>
        <v>1</v>
      </c>
      <c r="H191" s="126">
        <f>IF($A191="","",SUM(COUNTIF('Names Schedule'!$C$20:$H$20,$B191),COUNTIF('Names Schedule'!$C$21:$H$21,$B191),COUNTIF('Names Schedule'!$C$23:$H$23,$B191),COUNTIF('Names Schedule'!$C$24:$H$24,$B191),COUNTIF('Names Schedule'!$C$25:$H$25,$B191),COUNTIF('Names Schedule'!$C$27:$H$27,$B191),COUNTIF('Names Schedule'!$C$28:$H$28,$B191)))</f>
        <v>0</v>
      </c>
      <c r="I191" s="126">
        <f>IF($A191="","",SUM(COUNTIF('Names Schedule'!$C$33:$H$33,$B191),COUNTIF('Names Schedule'!$C$34:$H$34,$B191),COUNTIF('Names Schedule'!$C$36:$H$36,$B191),COUNTIF('Names Schedule'!$C$37:$H$37,$B191),COUNTIF('Names Schedule'!$C$38:$H$38,$B191),COUNTIF('Names Schedule'!$C$40:$H$40,$B191),COUNTIF('Names Schedule'!$C$41:$H$41,$B191)))</f>
        <v>0</v>
      </c>
      <c r="J191" s="126">
        <f>IF($A191="","",SUM(COUNTIF('Names Schedule'!$C$46:$H$46,$B191),COUNTIF('Names Schedule'!$C$47:$H$47,$B191),COUNTIF('Names Schedule'!$C$49:$H$49,$B191),COUNTIF('Names Schedule'!$C$50:$H$50,$B191),COUNTIF('Names Schedule'!$C$51:$H$51,$B191),COUNTIF('Names Schedule'!$C$53:$H$53,$B191),COUNTIF('Names Schedule'!$C$54:$H$54,$B191)))</f>
        <v>0</v>
      </c>
      <c r="K191" s="126">
        <f>IF($A191="","",SUM(COUNTIF('Names Schedule'!$C$59:$H$59,$B191),COUNTIF('Names Schedule'!$C$60:$H$60,$B191),COUNTIF('Names Schedule'!$C$62:$H$62,$B191),COUNTIF('Names Schedule'!$C$63:$H$63,$B191),COUNTIF('Names Schedule'!$C$64:$H$64,$B191),COUNTIF('Names Schedule'!$C$66:$H$66,$B191),COUNTIF('Names Schedule'!$C$67:$H$67,$B191)))</f>
        <v>0</v>
      </c>
      <c r="L191" s="126">
        <f>IF($A191="","",SUM(COUNTIF('Names Schedule'!$C$72:$H$72,$B191),COUNTIF('Names Schedule'!$C$73:$H$73,$B191),COUNTIF('Names Schedule'!$C$75:$H$75,$B191),COUNTIF('Names Schedule'!$C$76:$H$76,$B191),COUNTIF('Names Schedule'!$C$77:$H$77,$B191),COUNTIF('Names Schedule'!$C$79:$H$79,$B191),COUNTIF('Names Schedule'!$C$80:$H$80,$B191)))</f>
        <v>0</v>
      </c>
      <c r="M191" s="124">
        <f>IF($A191="","",COUNTIF('Names Schedule'!$7:$7,$B191))</f>
        <v>0</v>
      </c>
      <c r="N191" s="125">
        <f>IF($A191="","",COUNTIF('Names Schedule'!$8:$8,$B191))</f>
        <v>0</v>
      </c>
      <c r="O191" s="125">
        <f>IF($A191="","",COUNTIF('Names Schedule'!$10:$10,$B191))</f>
        <v>0</v>
      </c>
      <c r="P191" s="125">
        <f>IF($A191="","",COUNTIF('Names Schedule'!$11:$11,$B191))</f>
        <v>0</v>
      </c>
      <c r="Q191" s="125">
        <f>IF($A191="","",COUNTIF('Names Schedule'!$12:$12,$B191))</f>
        <v>0</v>
      </c>
      <c r="R191" s="125">
        <f>IF($A191="","",COUNTIF('Names Schedule'!$14:$14,$B191))</f>
        <v>0</v>
      </c>
      <c r="S191" s="125">
        <f>IF($A191="","",COUNTIF('Names Schedule'!$15:$15,$B191))</f>
        <v>1</v>
      </c>
      <c r="T191" s="124">
        <f>IF($A191="","",COUNTIF('Names Schedule'!$20:$20,$B191))</f>
        <v>0</v>
      </c>
      <c r="U191" s="125">
        <f>IF($A191="","",COUNTIF('Names Schedule'!$21:$21,$B191))</f>
        <v>0</v>
      </c>
      <c r="V191" s="125">
        <f>IF($A191="","",COUNTIF('Names Schedule'!$23:$23,$B191))</f>
        <v>0</v>
      </c>
      <c r="W191" s="125">
        <f>IF($A191="","",COUNTIF('Names Schedule'!$24:$24,$B191))</f>
        <v>0</v>
      </c>
      <c r="X191" s="125">
        <f>IF($A191="","",COUNTIF('Names Schedule'!$25:$25,$B191))</f>
        <v>0</v>
      </c>
      <c r="Y191" s="125">
        <f>IF($A191="","",COUNTIF('Names Schedule'!$27:$27,$B191))</f>
        <v>0</v>
      </c>
      <c r="Z191" s="125">
        <f>IF($A191="","",COUNTIF('Names Schedule'!$28:$28,$B191))</f>
        <v>0</v>
      </c>
      <c r="AA191" s="124">
        <f>IF($A191="","",COUNTIF('Names Schedule'!$33:$33,$B191))</f>
        <v>0</v>
      </c>
      <c r="AB191" s="125">
        <f>IF($A191="","",COUNTIF('Names Schedule'!$34:$34,$B191))</f>
        <v>0</v>
      </c>
      <c r="AC191" s="125">
        <f>IF($A191="","",COUNTIF('Names Schedule'!$36:$36,$B191))</f>
        <v>0</v>
      </c>
      <c r="AD191" s="125">
        <f>IF($A191="","",COUNTIF('Names Schedule'!$37:$37,$B191))</f>
        <v>0</v>
      </c>
      <c r="AE191" s="125">
        <f>IF($A191="","",COUNTIF('Names Schedule'!$38:$38,$B191))</f>
        <v>0</v>
      </c>
      <c r="AF191" s="125">
        <f>IF($A191="","",COUNTIF('Names Schedule'!$40:$40,$B191))</f>
        <v>0</v>
      </c>
      <c r="AG191" s="125">
        <f>IF($A191="","",COUNTIF('Names Schedule'!$41:$41,$B191))</f>
        <v>0</v>
      </c>
      <c r="AH191" s="124">
        <f>IF($A191="","",COUNTIF('Names Schedule'!$46:$46,$B191))</f>
        <v>0</v>
      </c>
      <c r="AI191" s="125">
        <f>IF($A191="","",COUNTIF('Names Schedule'!$47:$47,$B191))</f>
        <v>0</v>
      </c>
      <c r="AJ191" s="125">
        <f>IF($A191="","",COUNTIF('Names Schedule'!$49:$49,$B191))</f>
        <v>0</v>
      </c>
      <c r="AK191" s="125">
        <f>IF($A191="","",COUNTIF('Names Schedule'!$50:$50,$B191))</f>
        <v>0</v>
      </c>
      <c r="AL191" s="125">
        <f>IF($A191="","",COUNTIF('Names Schedule'!$51:$51,$B191))</f>
        <v>0</v>
      </c>
      <c r="AM191" s="125">
        <f>IF($A191="","",COUNTIF('Names Schedule'!$53:$53,$B191))</f>
        <v>0</v>
      </c>
      <c r="AN191" s="125">
        <f>IF($A191="","",COUNTIF('Names Schedule'!$54:$54,$B191))</f>
        <v>0</v>
      </c>
      <c r="AO191" s="124">
        <f>IF($A191="","",COUNTIF('Names Schedule'!$59:$59,$B191))</f>
        <v>0</v>
      </c>
      <c r="AP191" s="125">
        <f>IF($A191="","",COUNTIF('Names Schedule'!$60:$60,$B191))</f>
        <v>0</v>
      </c>
      <c r="AQ191" s="125">
        <f>IF($A191="","",COUNTIF('Names Schedule'!$62:$62,$B191))</f>
        <v>0</v>
      </c>
      <c r="AR191" s="125">
        <f>IF($A191="","",COUNTIF('Names Schedule'!$63:$63,$B191))</f>
        <v>0</v>
      </c>
      <c r="AS191" s="125">
        <f>IF($A191="","",COUNTIF('Names Schedule'!$64:$64,$B191))</f>
        <v>0</v>
      </c>
      <c r="AT191" s="125">
        <f>IF($A191="","",COUNTIF('Names Schedule'!$66:$66,$B191))</f>
        <v>0</v>
      </c>
      <c r="AU191" s="125">
        <f>IF($A191="","",COUNTIF('Names Schedule'!$67:$67,$B191))</f>
        <v>0</v>
      </c>
      <c r="AV191" s="124">
        <f>IF($A191="","",COUNTIF('Names Schedule'!$72:$72,$B191))</f>
        <v>0</v>
      </c>
      <c r="AW191" s="125">
        <f>IF($A191="","",COUNTIF('Names Schedule'!$73:$73,$B191))</f>
        <v>0</v>
      </c>
      <c r="AX191" s="125">
        <f>IF($A191="","",COUNTIF('Names Schedule'!$75:$75,$B191))</f>
        <v>0</v>
      </c>
      <c r="AY191" s="125">
        <f>IF($A191="","",COUNTIF('Names Schedule'!$76:$76,$B191))</f>
        <v>0</v>
      </c>
      <c r="AZ191" s="125">
        <f>IF($A191="","",COUNTIF('Names Schedule'!$77:$77,$B191))</f>
        <v>0</v>
      </c>
      <c r="BA191" s="125">
        <f>IF($A191="","",COUNTIF('Names Schedule'!$79:$79,$B191))</f>
        <v>0</v>
      </c>
      <c r="BB191" s="125">
        <f>IF($A191="","",COUNTIF('Names Schedule'!$80:$80,$B191))</f>
        <v>0</v>
      </c>
      <c r="BC191" s="115">
        <f t="shared" si="22"/>
        <v>7</v>
      </c>
      <c r="BD191" s="115">
        <f t="shared" si="23"/>
        <v>7</v>
      </c>
      <c r="BE191" s="119" t="str">
        <f t="shared" si="28"/>
        <v>Session 7 - 6.15pm - 7:45pm</v>
      </c>
      <c r="BF191" s="126">
        <f>IF($A191="","",COUNTIF('Names Schedule'!C$7:C$117,$B191))</f>
        <v>0</v>
      </c>
      <c r="BG191" s="126">
        <f>IF($A191="","",COUNTIF('Names Schedule'!D$7:D$117,$B191))</f>
        <v>0</v>
      </c>
      <c r="BH191" s="126">
        <f>IF($A191="","",COUNTIF('Names Schedule'!E$7:E$117,$B191))</f>
        <v>0</v>
      </c>
      <c r="BI191" s="126">
        <f>IF($A191="","",COUNTIF('Names Schedule'!F$7:F$117,$B191))</f>
        <v>1</v>
      </c>
      <c r="BJ191" s="126">
        <f>IF($A191="","",COUNTIF('Names Schedule'!G$7:G$117,$B191))</f>
        <v>0</v>
      </c>
      <c r="BK191" s="126">
        <f>IF($A191="","",COUNTIF('Names Schedule'!H$7:H$117,$B191))</f>
        <v>0</v>
      </c>
      <c r="BL191" s="133">
        <f t="shared" si="29"/>
        <v>4</v>
      </c>
    </row>
    <row r="192" spans="1:64" ht="12" customHeight="1">
      <c r="A192" s="115" t="str">
        <f>Matches!A191</f>
        <v>GROUP WS 5 / 7</v>
      </c>
      <c r="B192" s="115" t="str">
        <f>IF(A192="","",CONCATENATE(VLOOKUP(Matches!B191,'Group Check'!$B:$D,2,FALSE)," v ",VLOOKUP(Matches!D191,'Group Check'!$B:$D,2,FALSE)," in Group ",VLOOKUP(Matches!B191,'Group Check'!$B:$E,4,FALSE)))</f>
        <v>Caroline Whitehead (Isle Of Man) v Yvonne Olivier (Namibia) in Group WS 5</v>
      </c>
      <c r="C192" s="115" t="str">
        <f t="shared" si="24"/>
        <v/>
      </c>
      <c r="D192" s="118" t="str">
        <f t="shared" si="25"/>
        <v>Thursday 25th April 2024</v>
      </c>
      <c r="E192" s="119" t="str">
        <f t="shared" si="26"/>
        <v>Session  - 3.15pm - 4:45pm</v>
      </c>
      <c r="F192" s="116">
        <f t="shared" si="27"/>
        <v>2</v>
      </c>
      <c r="G192" s="126">
        <f>IF($A192="","",SUM(COUNTIF('Names Schedule'!$C$7:$H$7,$B192),COUNTIF('Names Schedule'!$C$8:$H$8,$B192),COUNTIF('Names Schedule'!$C$10:$H$10,$B192),COUNTIF('Names Schedule'!$C$11:$H$11,$B192),COUNTIF('Names Schedule'!$C$12:$H$12,$B192),COUNTIF('Names Schedule'!$C$14:$H$14,$B192),COUNTIF('Names Schedule'!$C$15:$H$15,$B192)))</f>
        <v>0</v>
      </c>
      <c r="H192" s="126">
        <f>IF($A192="","",SUM(COUNTIF('Names Schedule'!$C$20:$H$20,$B192),COUNTIF('Names Schedule'!$C$21:$H$21,$B192),COUNTIF('Names Schedule'!$C$23:$H$23,$B192),COUNTIF('Names Schedule'!$C$24:$H$24,$B192),COUNTIF('Names Schedule'!$C$25:$H$25,$B192),COUNTIF('Names Schedule'!$C$27:$H$27,$B192),COUNTIF('Names Schedule'!$C$28:$H$28,$B192)))</f>
        <v>0</v>
      </c>
      <c r="I192" s="126">
        <f>IF($A192="","",SUM(COUNTIF('Names Schedule'!$C$33:$H$33,$B192),COUNTIF('Names Schedule'!$C$34:$H$34,$B192),COUNTIF('Names Schedule'!$C$36:$H$36,$B192),COUNTIF('Names Schedule'!$C$37:$H$37,$B192),COUNTIF('Names Schedule'!$C$38:$H$38,$B192),COUNTIF('Names Schedule'!$C$40:$H$40,$B192),COUNTIF('Names Schedule'!$C$41:$H$41,$B192)))</f>
        <v>0</v>
      </c>
      <c r="J192" s="126">
        <f>IF($A192="","",SUM(COUNTIF('Names Schedule'!$C$46:$H$46,$B192),COUNTIF('Names Schedule'!$C$47:$H$47,$B192),COUNTIF('Names Schedule'!$C$49:$H$49,$B192),COUNTIF('Names Schedule'!$C$50:$H$50,$B192),COUNTIF('Names Schedule'!$C$51:$H$51,$B192),COUNTIF('Names Schedule'!$C$53:$H$53,$B192),COUNTIF('Names Schedule'!$C$54:$H$54,$B192)))</f>
        <v>0</v>
      </c>
      <c r="K192" s="126">
        <f>IF($A192="","",SUM(COUNTIF('Names Schedule'!$C$59:$H$59,$B192),COUNTIF('Names Schedule'!$C$60:$H$60,$B192),COUNTIF('Names Schedule'!$C$62:$H$62,$B192),COUNTIF('Names Schedule'!$C$63:$H$63,$B192),COUNTIF('Names Schedule'!$C$64:$H$64,$B192),COUNTIF('Names Schedule'!$C$66:$H$66,$B192),COUNTIF('Names Schedule'!$C$67:$H$67,$B192)))</f>
        <v>1</v>
      </c>
      <c r="L192" s="126">
        <f>IF($A192="","",SUM(COUNTIF('Names Schedule'!$C$72:$H$72,$B192),COUNTIF('Names Schedule'!$C$73:$H$73,$B192),COUNTIF('Names Schedule'!$C$75:$H$75,$B192),COUNTIF('Names Schedule'!$C$76:$H$76,$B192),COUNTIF('Names Schedule'!$C$77:$H$77,$B192),COUNTIF('Names Schedule'!$C$79:$H$79,$B192),COUNTIF('Names Schedule'!$C$80:$H$80,$B192)))</f>
        <v>0</v>
      </c>
      <c r="M192" s="124">
        <f>IF($A192="","",COUNTIF('Names Schedule'!$7:$7,$B192))</f>
        <v>0</v>
      </c>
      <c r="N192" s="125">
        <f>IF($A192="","",COUNTIF('Names Schedule'!$8:$8,$B192))</f>
        <v>0</v>
      </c>
      <c r="O192" s="125">
        <f>IF($A192="","",COUNTIF('Names Schedule'!$10:$10,$B192))</f>
        <v>0</v>
      </c>
      <c r="P192" s="125">
        <f>IF($A192="","",COUNTIF('Names Schedule'!$11:$11,$B192))</f>
        <v>0</v>
      </c>
      <c r="Q192" s="125">
        <f>IF($A192="","",COUNTIF('Names Schedule'!$12:$12,$B192))</f>
        <v>0</v>
      </c>
      <c r="R192" s="125">
        <f>IF($A192="","",COUNTIF('Names Schedule'!$14:$14,$B192))</f>
        <v>0</v>
      </c>
      <c r="S192" s="125">
        <f>IF($A192="","",COUNTIF('Names Schedule'!$15:$15,$B192))</f>
        <v>0</v>
      </c>
      <c r="T192" s="124">
        <f>IF($A192="","",COUNTIF('Names Schedule'!$20:$20,$B192))</f>
        <v>0</v>
      </c>
      <c r="U192" s="125">
        <f>IF($A192="","",COUNTIF('Names Schedule'!$21:$21,$B192))</f>
        <v>0</v>
      </c>
      <c r="V192" s="125">
        <f>IF($A192="","",COUNTIF('Names Schedule'!$23:$23,$B192))</f>
        <v>0</v>
      </c>
      <c r="W192" s="125">
        <f>IF($A192="","",COUNTIF('Names Schedule'!$24:$24,$B192))</f>
        <v>0</v>
      </c>
      <c r="X192" s="125">
        <f>IF($A192="","",COUNTIF('Names Schedule'!$25:$25,$B192))</f>
        <v>0</v>
      </c>
      <c r="Y192" s="125">
        <f>IF($A192="","",COUNTIF('Names Schedule'!$27:$27,$B192))</f>
        <v>0</v>
      </c>
      <c r="Z192" s="125">
        <f>IF($A192="","",COUNTIF('Names Schedule'!$28:$28,$B192))</f>
        <v>0</v>
      </c>
      <c r="AA192" s="124">
        <f>IF($A192="","",COUNTIF('Names Schedule'!$33:$33,$B192))</f>
        <v>0</v>
      </c>
      <c r="AB192" s="125">
        <f>IF($A192="","",COUNTIF('Names Schedule'!$34:$34,$B192))</f>
        <v>0</v>
      </c>
      <c r="AC192" s="125">
        <f>IF($A192="","",COUNTIF('Names Schedule'!$36:$36,$B192))</f>
        <v>0</v>
      </c>
      <c r="AD192" s="125">
        <f>IF($A192="","",COUNTIF('Names Schedule'!$37:$37,$B192))</f>
        <v>0</v>
      </c>
      <c r="AE192" s="125">
        <f>IF($A192="","",COUNTIF('Names Schedule'!$38:$38,$B192))</f>
        <v>0</v>
      </c>
      <c r="AF192" s="125">
        <f>IF($A192="","",COUNTIF('Names Schedule'!$40:$40,$B192))</f>
        <v>0</v>
      </c>
      <c r="AG192" s="125">
        <f>IF($A192="","",COUNTIF('Names Schedule'!$41:$41,$B192))</f>
        <v>0</v>
      </c>
      <c r="AH192" s="124">
        <f>IF($A192="","",COUNTIF('Names Schedule'!$46:$46,$B192))</f>
        <v>0</v>
      </c>
      <c r="AI192" s="125">
        <f>IF($A192="","",COUNTIF('Names Schedule'!$47:$47,$B192))</f>
        <v>0</v>
      </c>
      <c r="AJ192" s="125">
        <f>IF($A192="","",COUNTIF('Names Schedule'!$49:$49,$B192))</f>
        <v>0</v>
      </c>
      <c r="AK192" s="125">
        <f>IF($A192="","",COUNTIF('Names Schedule'!$50:$50,$B192))</f>
        <v>0</v>
      </c>
      <c r="AL192" s="125">
        <f>IF($A192="","",COUNTIF('Names Schedule'!$51:$51,$B192))</f>
        <v>0</v>
      </c>
      <c r="AM192" s="125">
        <f>IF($A192="","",COUNTIF('Names Schedule'!$53:$53,$B192))</f>
        <v>0</v>
      </c>
      <c r="AN192" s="125">
        <f>IF($A192="","",COUNTIF('Names Schedule'!$54:$54,$B192))</f>
        <v>0</v>
      </c>
      <c r="AO192" s="124">
        <f>IF($A192="","",COUNTIF('Names Schedule'!$59:$59,$B192))</f>
        <v>0</v>
      </c>
      <c r="AP192" s="125">
        <f>IF($A192="","",COUNTIF('Names Schedule'!$60:$60,$B192))</f>
        <v>0</v>
      </c>
      <c r="AQ192" s="125">
        <f>IF($A192="","",COUNTIF('Names Schedule'!$62:$62,$B192))</f>
        <v>0</v>
      </c>
      <c r="AR192" s="125">
        <f>IF($A192="","",COUNTIF('Names Schedule'!$63:$63,$B192))</f>
        <v>0</v>
      </c>
      <c r="AS192" s="125">
        <f>IF($A192="","",COUNTIF('Names Schedule'!$64:$64,$B192))</f>
        <v>1</v>
      </c>
      <c r="AT192" s="125">
        <f>IF($A192="","",COUNTIF('Names Schedule'!$66:$66,$B192))</f>
        <v>0</v>
      </c>
      <c r="AU192" s="125">
        <f>IF($A192="","",COUNTIF('Names Schedule'!$67:$67,$B192))</f>
        <v>0</v>
      </c>
      <c r="AV192" s="124">
        <f>IF($A192="","",COUNTIF('Names Schedule'!$72:$72,$B192))</f>
        <v>0</v>
      </c>
      <c r="AW192" s="125">
        <f>IF($A192="","",COUNTIF('Names Schedule'!$73:$73,$B192))</f>
        <v>0</v>
      </c>
      <c r="AX192" s="125">
        <f>IF($A192="","",COUNTIF('Names Schedule'!$75:$75,$B192))</f>
        <v>0</v>
      </c>
      <c r="AY192" s="125">
        <f>IF($A192="","",COUNTIF('Names Schedule'!$76:$76,$B192))</f>
        <v>0</v>
      </c>
      <c r="AZ192" s="125">
        <f>IF($A192="","",COUNTIF('Names Schedule'!$77:$77,$B192))</f>
        <v>0</v>
      </c>
      <c r="BA192" s="125">
        <f>IF($A192="","",COUNTIF('Names Schedule'!$79:$79,$B192))</f>
        <v>0</v>
      </c>
      <c r="BB192" s="125">
        <f>IF($A192="","",COUNTIF('Names Schedule'!$80:$80,$B192))</f>
        <v>0</v>
      </c>
      <c r="BC192" s="115">
        <f t="shared" si="22"/>
        <v>33</v>
      </c>
      <c r="BD192" s="115">
        <f t="shared" si="23"/>
        <v>5</v>
      </c>
      <c r="BE192" s="119" t="str">
        <f t="shared" si="28"/>
        <v>Session  - 3.15pm - 4:45pm</v>
      </c>
      <c r="BF192" s="126">
        <f>IF($A192="","",COUNTIF('Names Schedule'!C$7:C$117,$B192))</f>
        <v>0</v>
      </c>
      <c r="BG192" s="126">
        <f>IF($A192="","",COUNTIF('Names Schedule'!D$7:D$117,$B192))</f>
        <v>1</v>
      </c>
      <c r="BH192" s="126">
        <f>IF($A192="","",COUNTIF('Names Schedule'!E$7:E$117,$B192))</f>
        <v>0</v>
      </c>
      <c r="BI192" s="126">
        <f>IF($A192="","",COUNTIF('Names Schedule'!F$7:F$117,$B192))</f>
        <v>0</v>
      </c>
      <c r="BJ192" s="126">
        <f>IF($A192="","",COUNTIF('Names Schedule'!G$7:G$117,$B192))</f>
        <v>0</v>
      </c>
      <c r="BK192" s="126">
        <f>IF($A192="","",COUNTIF('Names Schedule'!H$7:H$117,$B192))</f>
        <v>0</v>
      </c>
      <c r="BL192" s="133">
        <f t="shared" si="29"/>
        <v>2</v>
      </c>
    </row>
    <row r="193" spans="1:64" ht="12" customHeight="1">
      <c r="A193" s="115" t="str">
        <f>Matches!A192</f>
        <v>GROUP WS 5 / 8</v>
      </c>
      <c r="B193" s="115" t="str">
        <f>IF(A193="","",CONCATENATE(VLOOKUP(Matches!B192,'Group Check'!$B:$D,2,FALSE)," v ",VLOOKUP(Matches!D192,'Group Check'!$B:$D,2,FALSE)," in Group ",VLOOKUP(Matches!B192,'Group Check'!$B:$E,4,FALSE)))</f>
        <v>Caroline Whitehead (Isle Of Man) v Rosemary Ogier (Guernsey ) in Group WS 5</v>
      </c>
      <c r="C193" s="115" t="str">
        <f t="shared" si="24"/>
        <v/>
      </c>
      <c r="D193" s="118" t="str">
        <f t="shared" si="25"/>
        <v>Monday 22nd April 2024</v>
      </c>
      <c r="E193" s="119" t="str">
        <f t="shared" si="26"/>
        <v>Session  - 3.15pm - 4:45pm</v>
      </c>
      <c r="F193" s="116">
        <f t="shared" si="27"/>
        <v>2</v>
      </c>
      <c r="G193" s="126">
        <f>IF($A193="","",SUM(COUNTIF('Names Schedule'!$C$7:$H$7,$B193),COUNTIF('Names Schedule'!$C$8:$H$8,$B193),COUNTIF('Names Schedule'!$C$10:$H$10,$B193),COUNTIF('Names Schedule'!$C$11:$H$11,$B193),COUNTIF('Names Schedule'!$C$12:$H$12,$B193),COUNTIF('Names Schedule'!$C$14:$H$14,$B193),COUNTIF('Names Schedule'!$C$15:$H$15,$B193)))</f>
        <v>0</v>
      </c>
      <c r="H193" s="126">
        <f>IF($A193="","",SUM(COUNTIF('Names Schedule'!$C$20:$H$20,$B193),COUNTIF('Names Schedule'!$C$21:$H$21,$B193),COUNTIF('Names Schedule'!$C$23:$H$23,$B193),COUNTIF('Names Schedule'!$C$24:$H$24,$B193),COUNTIF('Names Schedule'!$C$25:$H$25,$B193),COUNTIF('Names Schedule'!$C$27:$H$27,$B193),COUNTIF('Names Schedule'!$C$28:$H$28,$B193)))</f>
        <v>1</v>
      </c>
      <c r="I193" s="126">
        <f>IF($A193="","",SUM(COUNTIF('Names Schedule'!$C$33:$H$33,$B193),COUNTIF('Names Schedule'!$C$34:$H$34,$B193),COUNTIF('Names Schedule'!$C$36:$H$36,$B193),COUNTIF('Names Schedule'!$C$37:$H$37,$B193),COUNTIF('Names Schedule'!$C$38:$H$38,$B193),COUNTIF('Names Schedule'!$C$40:$H$40,$B193),COUNTIF('Names Schedule'!$C$41:$H$41,$B193)))</f>
        <v>0</v>
      </c>
      <c r="J193" s="126">
        <f>IF($A193="","",SUM(COUNTIF('Names Schedule'!$C$46:$H$46,$B193),COUNTIF('Names Schedule'!$C$47:$H$47,$B193),COUNTIF('Names Schedule'!$C$49:$H$49,$B193),COUNTIF('Names Schedule'!$C$50:$H$50,$B193),COUNTIF('Names Schedule'!$C$51:$H$51,$B193),COUNTIF('Names Schedule'!$C$53:$H$53,$B193),COUNTIF('Names Schedule'!$C$54:$H$54,$B193)))</f>
        <v>0</v>
      </c>
      <c r="K193" s="126">
        <f>IF($A193="","",SUM(COUNTIF('Names Schedule'!$C$59:$H$59,$B193),COUNTIF('Names Schedule'!$C$60:$H$60,$B193),COUNTIF('Names Schedule'!$C$62:$H$62,$B193),COUNTIF('Names Schedule'!$C$63:$H$63,$B193),COUNTIF('Names Schedule'!$C$64:$H$64,$B193),COUNTIF('Names Schedule'!$C$66:$H$66,$B193),COUNTIF('Names Schedule'!$C$67:$H$67,$B193)))</f>
        <v>0</v>
      </c>
      <c r="L193" s="126">
        <f>IF($A193="","",SUM(COUNTIF('Names Schedule'!$C$72:$H$72,$B193),COUNTIF('Names Schedule'!$C$73:$H$73,$B193),COUNTIF('Names Schedule'!$C$75:$H$75,$B193),COUNTIF('Names Schedule'!$C$76:$H$76,$B193),COUNTIF('Names Schedule'!$C$77:$H$77,$B193),COUNTIF('Names Schedule'!$C$79:$H$79,$B193),COUNTIF('Names Schedule'!$C$80:$H$80,$B193)))</f>
        <v>0</v>
      </c>
      <c r="M193" s="124">
        <f>IF($A193="","",COUNTIF('Names Schedule'!$7:$7,$B193))</f>
        <v>0</v>
      </c>
      <c r="N193" s="125">
        <f>IF($A193="","",COUNTIF('Names Schedule'!$8:$8,$B193))</f>
        <v>0</v>
      </c>
      <c r="O193" s="125">
        <f>IF($A193="","",COUNTIF('Names Schedule'!$10:$10,$B193))</f>
        <v>0</v>
      </c>
      <c r="P193" s="125">
        <f>IF($A193="","",COUNTIF('Names Schedule'!$11:$11,$B193))</f>
        <v>0</v>
      </c>
      <c r="Q193" s="125">
        <f>IF($A193="","",COUNTIF('Names Schedule'!$12:$12,$B193))</f>
        <v>0</v>
      </c>
      <c r="R193" s="125">
        <f>IF($A193="","",COUNTIF('Names Schedule'!$14:$14,$B193))</f>
        <v>0</v>
      </c>
      <c r="S193" s="125">
        <f>IF($A193="","",COUNTIF('Names Schedule'!$15:$15,$B193))</f>
        <v>0</v>
      </c>
      <c r="T193" s="124">
        <f>IF($A193="","",COUNTIF('Names Schedule'!$20:$20,$B193))</f>
        <v>0</v>
      </c>
      <c r="U193" s="125">
        <f>IF($A193="","",COUNTIF('Names Schedule'!$21:$21,$B193))</f>
        <v>0</v>
      </c>
      <c r="V193" s="125">
        <f>IF($A193="","",COUNTIF('Names Schedule'!$23:$23,$B193))</f>
        <v>0</v>
      </c>
      <c r="W193" s="125">
        <f>IF($A193="","",COUNTIF('Names Schedule'!$24:$24,$B193))</f>
        <v>0</v>
      </c>
      <c r="X193" s="125">
        <f>IF($A193="","",COUNTIF('Names Schedule'!$25:$25,$B193))</f>
        <v>1</v>
      </c>
      <c r="Y193" s="125">
        <f>IF($A193="","",COUNTIF('Names Schedule'!$27:$27,$B193))</f>
        <v>0</v>
      </c>
      <c r="Z193" s="125">
        <f>IF($A193="","",COUNTIF('Names Schedule'!$28:$28,$B193))</f>
        <v>0</v>
      </c>
      <c r="AA193" s="124">
        <f>IF($A193="","",COUNTIF('Names Schedule'!$33:$33,$B193))</f>
        <v>0</v>
      </c>
      <c r="AB193" s="125">
        <f>IF($A193="","",COUNTIF('Names Schedule'!$34:$34,$B193))</f>
        <v>0</v>
      </c>
      <c r="AC193" s="125">
        <f>IF($A193="","",COUNTIF('Names Schedule'!$36:$36,$B193))</f>
        <v>0</v>
      </c>
      <c r="AD193" s="125">
        <f>IF($A193="","",COUNTIF('Names Schedule'!$37:$37,$B193))</f>
        <v>0</v>
      </c>
      <c r="AE193" s="125">
        <f>IF($A193="","",COUNTIF('Names Schedule'!$38:$38,$B193))</f>
        <v>0</v>
      </c>
      <c r="AF193" s="125">
        <f>IF($A193="","",COUNTIF('Names Schedule'!$40:$40,$B193))</f>
        <v>0</v>
      </c>
      <c r="AG193" s="125">
        <f>IF($A193="","",COUNTIF('Names Schedule'!$41:$41,$B193))</f>
        <v>0</v>
      </c>
      <c r="AH193" s="124">
        <f>IF($A193="","",COUNTIF('Names Schedule'!$46:$46,$B193))</f>
        <v>0</v>
      </c>
      <c r="AI193" s="125">
        <f>IF($A193="","",COUNTIF('Names Schedule'!$47:$47,$B193))</f>
        <v>0</v>
      </c>
      <c r="AJ193" s="125">
        <f>IF($A193="","",COUNTIF('Names Schedule'!$49:$49,$B193))</f>
        <v>0</v>
      </c>
      <c r="AK193" s="125">
        <f>IF($A193="","",COUNTIF('Names Schedule'!$50:$50,$B193))</f>
        <v>0</v>
      </c>
      <c r="AL193" s="125">
        <f>IF($A193="","",COUNTIF('Names Schedule'!$51:$51,$B193))</f>
        <v>0</v>
      </c>
      <c r="AM193" s="125">
        <f>IF($A193="","",COUNTIF('Names Schedule'!$53:$53,$B193))</f>
        <v>0</v>
      </c>
      <c r="AN193" s="125">
        <f>IF($A193="","",COUNTIF('Names Schedule'!$54:$54,$B193))</f>
        <v>0</v>
      </c>
      <c r="AO193" s="124">
        <f>IF($A193="","",COUNTIF('Names Schedule'!$59:$59,$B193))</f>
        <v>0</v>
      </c>
      <c r="AP193" s="125">
        <f>IF($A193="","",COUNTIF('Names Schedule'!$60:$60,$B193))</f>
        <v>0</v>
      </c>
      <c r="AQ193" s="125">
        <f>IF($A193="","",COUNTIF('Names Schedule'!$62:$62,$B193))</f>
        <v>0</v>
      </c>
      <c r="AR193" s="125">
        <f>IF($A193="","",COUNTIF('Names Schedule'!$63:$63,$B193))</f>
        <v>0</v>
      </c>
      <c r="AS193" s="125">
        <f>IF($A193="","",COUNTIF('Names Schedule'!$64:$64,$B193))</f>
        <v>0</v>
      </c>
      <c r="AT193" s="125">
        <f>IF($A193="","",COUNTIF('Names Schedule'!$66:$66,$B193))</f>
        <v>0</v>
      </c>
      <c r="AU193" s="125">
        <f>IF($A193="","",COUNTIF('Names Schedule'!$67:$67,$B193))</f>
        <v>0</v>
      </c>
      <c r="AV193" s="124">
        <f>IF($A193="","",COUNTIF('Names Schedule'!$72:$72,$B193))</f>
        <v>0</v>
      </c>
      <c r="AW193" s="125">
        <f>IF($A193="","",COUNTIF('Names Schedule'!$73:$73,$B193))</f>
        <v>0</v>
      </c>
      <c r="AX193" s="125">
        <f>IF($A193="","",COUNTIF('Names Schedule'!$75:$75,$B193))</f>
        <v>0</v>
      </c>
      <c r="AY193" s="125">
        <f>IF($A193="","",COUNTIF('Names Schedule'!$76:$76,$B193))</f>
        <v>0</v>
      </c>
      <c r="AZ193" s="125">
        <f>IF($A193="","",COUNTIF('Names Schedule'!$77:$77,$B193))</f>
        <v>0</v>
      </c>
      <c r="BA193" s="125">
        <f>IF($A193="","",COUNTIF('Names Schedule'!$79:$79,$B193))</f>
        <v>0</v>
      </c>
      <c r="BB193" s="125">
        <f>IF($A193="","",COUNTIF('Names Schedule'!$80:$80,$B193))</f>
        <v>0</v>
      </c>
      <c r="BC193" s="115">
        <f t="shared" si="22"/>
        <v>12</v>
      </c>
      <c r="BD193" s="115">
        <f t="shared" si="23"/>
        <v>5</v>
      </c>
      <c r="BE193" s="119" t="str">
        <f t="shared" si="28"/>
        <v>Session  - 3.15pm - 4:45pm</v>
      </c>
      <c r="BF193" s="126">
        <f>IF($A193="","",COUNTIF('Names Schedule'!C$7:C$117,$B193))</f>
        <v>0</v>
      </c>
      <c r="BG193" s="126">
        <f>IF($A193="","",COUNTIF('Names Schedule'!D$7:D$117,$B193))</f>
        <v>1</v>
      </c>
      <c r="BH193" s="126">
        <f>IF($A193="","",COUNTIF('Names Schedule'!E$7:E$117,$B193))</f>
        <v>0</v>
      </c>
      <c r="BI193" s="126">
        <f>IF($A193="","",COUNTIF('Names Schedule'!F$7:F$117,$B193))</f>
        <v>0</v>
      </c>
      <c r="BJ193" s="126">
        <f>IF($A193="","",COUNTIF('Names Schedule'!G$7:G$117,$B193))</f>
        <v>0</v>
      </c>
      <c r="BK193" s="126">
        <f>IF($A193="","",COUNTIF('Names Schedule'!H$7:H$117,$B193))</f>
        <v>0</v>
      </c>
      <c r="BL193" s="133">
        <f t="shared" si="29"/>
        <v>2</v>
      </c>
    </row>
    <row r="194" spans="1:64" ht="12" customHeight="1">
      <c r="A194" s="115" t="str">
        <f>Matches!A193</f>
        <v>GROUP WS 5 / 9</v>
      </c>
      <c r="B194" s="115" t="str">
        <f>IF(A194="","",CONCATENATE(VLOOKUP(Matches!B193,'Group Check'!$B:$D,2,FALSE)," v ",VLOOKUP(Matches!D193,'Group Check'!$B:$D,2,FALSE)," in Group ",VLOOKUP(Matches!B193,'Group Check'!$B:$E,4,FALSE)))</f>
        <v>Rebecca McMillan (England ) v Caroline Whitehead (Isle Of Man) in Group WS 5</v>
      </c>
      <c r="C194" s="115" t="str">
        <f t="shared" si="24"/>
        <v/>
      </c>
      <c r="D194" s="118" t="str">
        <f t="shared" si="25"/>
        <v>Wednesday 24th April 2024</v>
      </c>
      <c r="E194" s="119" t="str">
        <f t="shared" si="26"/>
        <v>Session 7 - 6.15pm - 7:45pm</v>
      </c>
      <c r="F194" s="116">
        <f t="shared" si="27"/>
        <v>2</v>
      </c>
      <c r="G194" s="126">
        <f>IF($A194="","",SUM(COUNTIF('Names Schedule'!$C$7:$H$7,$B194),COUNTIF('Names Schedule'!$C$8:$H$8,$B194),COUNTIF('Names Schedule'!$C$10:$H$10,$B194),COUNTIF('Names Schedule'!$C$11:$H$11,$B194),COUNTIF('Names Schedule'!$C$12:$H$12,$B194),COUNTIF('Names Schedule'!$C$14:$H$14,$B194),COUNTIF('Names Schedule'!$C$15:$H$15,$B194)))</f>
        <v>0</v>
      </c>
      <c r="H194" s="126">
        <f>IF($A194="","",SUM(COUNTIF('Names Schedule'!$C$20:$H$20,$B194),COUNTIF('Names Schedule'!$C$21:$H$21,$B194),COUNTIF('Names Schedule'!$C$23:$H$23,$B194),COUNTIF('Names Schedule'!$C$24:$H$24,$B194),COUNTIF('Names Schedule'!$C$25:$H$25,$B194),COUNTIF('Names Schedule'!$C$27:$H$27,$B194),COUNTIF('Names Schedule'!$C$28:$H$28,$B194)))</f>
        <v>0</v>
      </c>
      <c r="I194" s="126">
        <f>IF($A194="","",SUM(COUNTIF('Names Schedule'!$C$33:$H$33,$B194),COUNTIF('Names Schedule'!$C$34:$H$34,$B194),COUNTIF('Names Schedule'!$C$36:$H$36,$B194),COUNTIF('Names Schedule'!$C$37:$H$37,$B194),COUNTIF('Names Schedule'!$C$38:$H$38,$B194),COUNTIF('Names Schedule'!$C$40:$H$40,$B194),COUNTIF('Names Schedule'!$C$41:$H$41,$B194)))</f>
        <v>0</v>
      </c>
      <c r="J194" s="126">
        <f>IF($A194="","",SUM(COUNTIF('Names Schedule'!$C$46:$H$46,$B194),COUNTIF('Names Schedule'!$C$47:$H$47,$B194),COUNTIF('Names Schedule'!$C$49:$H$49,$B194),COUNTIF('Names Schedule'!$C$50:$H$50,$B194),COUNTIF('Names Schedule'!$C$51:$H$51,$B194),COUNTIF('Names Schedule'!$C$53:$H$53,$B194),COUNTIF('Names Schedule'!$C$54:$H$54,$B194)))</f>
        <v>1</v>
      </c>
      <c r="K194" s="126">
        <f>IF($A194="","",SUM(COUNTIF('Names Schedule'!$C$59:$H$59,$B194),COUNTIF('Names Schedule'!$C$60:$H$60,$B194),COUNTIF('Names Schedule'!$C$62:$H$62,$B194),COUNTIF('Names Schedule'!$C$63:$H$63,$B194),COUNTIF('Names Schedule'!$C$64:$H$64,$B194),COUNTIF('Names Schedule'!$C$66:$H$66,$B194),COUNTIF('Names Schedule'!$C$67:$H$67,$B194)))</f>
        <v>0</v>
      </c>
      <c r="L194" s="126">
        <f>IF($A194="","",SUM(COUNTIF('Names Schedule'!$C$72:$H$72,$B194),COUNTIF('Names Schedule'!$C$73:$H$73,$B194),COUNTIF('Names Schedule'!$C$75:$H$75,$B194),COUNTIF('Names Schedule'!$C$76:$H$76,$B194),COUNTIF('Names Schedule'!$C$77:$H$77,$B194),COUNTIF('Names Schedule'!$C$79:$H$79,$B194),COUNTIF('Names Schedule'!$C$80:$H$80,$B194)))</f>
        <v>0</v>
      </c>
      <c r="M194" s="124">
        <f>IF($A194="","",COUNTIF('Names Schedule'!$7:$7,$B194))</f>
        <v>0</v>
      </c>
      <c r="N194" s="125">
        <f>IF($A194="","",COUNTIF('Names Schedule'!$8:$8,$B194))</f>
        <v>0</v>
      </c>
      <c r="O194" s="125">
        <f>IF($A194="","",COUNTIF('Names Schedule'!$10:$10,$B194))</f>
        <v>0</v>
      </c>
      <c r="P194" s="125">
        <f>IF($A194="","",COUNTIF('Names Schedule'!$11:$11,$B194))</f>
        <v>0</v>
      </c>
      <c r="Q194" s="125">
        <f>IF($A194="","",COUNTIF('Names Schedule'!$12:$12,$B194))</f>
        <v>0</v>
      </c>
      <c r="R194" s="125">
        <f>IF($A194="","",COUNTIF('Names Schedule'!$14:$14,$B194))</f>
        <v>0</v>
      </c>
      <c r="S194" s="125">
        <f>IF($A194="","",COUNTIF('Names Schedule'!$15:$15,$B194))</f>
        <v>0</v>
      </c>
      <c r="T194" s="124">
        <f>IF($A194="","",COUNTIF('Names Schedule'!$20:$20,$B194))</f>
        <v>0</v>
      </c>
      <c r="U194" s="125">
        <f>IF($A194="","",COUNTIF('Names Schedule'!$21:$21,$B194))</f>
        <v>0</v>
      </c>
      <c r="V194" s="125">
        <f>IF($A194="","",COUNTIF('Names Schedule'!$23:$23,$B194))</f>
        <v>0</v>
      </c>
      <c r="W194" s="125">
        <f>IF($A194="","",COUNTIF('Names Schedule'!$24:$24,$B194))</f>
        <v>0</v>
      </c>
      <c r="X194" s="125">
        <f>IF($A194="","",COUNTIF('Names Schedule'!$25:$25,$B194))</f>
        <v>0</v>
      </c>
      <c r="Y194" s="125">
        <f>IF($A194="","",COUNTIF('Names Schedule'!$27:$27,$B194))</f>
        <v>0</v>
      </c>
      <c r="Z194" s="125">
        <f>IF($A194="","",COUNTIF('Names Schedule'!$28:$28,$B194))</f>
        <v>0</v>
      </c>
      <c r="AA194" s="124">
        <f>IF($A194="","",COUNTIF('Names Schedule'!$33:$33,$B194))</f>
        <v>0</v>
      </c>
      <c r="AB194" s="125">
        <f>IF($A194="","",COUNTIF('Names Schedule'!$34:$34,$B194))</f>
        <v>0</v>
      </c>
      <c r="AC194" s="125">
        <f>IF($A194="","",COUNTIF('Names Schedule'!$36:$36,$B194))</f>
        <v>0</v>
      </c>
      <c r="AD194" s="125">
        <f>IF($A194="","",COUNTIF('Names Schedule'!$37:$37,$B194))</f>
        <v>0</v>
      </c>
      <c r="AE194" s="125">
        <f>IF($A194="","",COUNTIF('Names Schedule'!$38:$38,$B194))</f>
        <v>0</v>
      </c>
      <c r="AF194" s="125">
        <f>IF($A194="","",COUNTIF('Names Schedule'!$40:$40,$B194))</f>
        <v>0</v>
      </c>
      <c r="AG194" s="125">
        <f>IF($A194="","",COUNTIF('Names Schedule'!$41:$41,$B194))</f>
        <v>0</v>
      </c>
      <c r="AH194" s="124">
        <f>IF($A194="","",COUNTIF('Names Schedule'!$46:$46,$B194))</f>
        <v>0</v>
      </c>
      <c r="AI194" s="125">
        <f>IF($A194="","",COUNTIF('Names Schedule'!$47:$47,$B194))</f>
        <v>0</v>
      </c>
      <c r="AJ194" s="125">
        <f>IF($A194="","",COUNTIF('Names Schedule'!$49:$49,$B194))</f>
        <v>0</v>
      </c>
      <c r="AK194" s="125">
        <f>IF($A194="","",COUNTIF('Names Schedule'!$50:$50,$B194))</f>
        <v>0</v>
      </c>
      <c r="AL194" s="125">
        <f>IF($A194="","",COUNTIF('Names Schedule'!$51:$51,$B194))</f>
        <v>0</v>
      </c>
      <c r="AM194" s="125">
        <f>IF($A194="","",COUNTIF('Names Schedule'!$53:$53,$B194))</f>
        <v>0</v>
      </c>
      <c r="AN194" s="125">
        <f>IF($A194="","",COUNTIF('Names Schedule'!$54:$54,$B194))</f>
        <v>1</v>
      </c>
      <c r="AO194" s="124">
        <f>IF($A194="","",COUNTIF('Names Schedule'!$59:$59,$B194))</f>
        <v>0</v>
      </c>
      <c r="AP194" s="125">
        <f>IF($A194="","",COUNTIF('Names Schedule'!$60:$60,$B194))</f>
        <v>0</v>
      </c>
      <c r="AQ194" s="125">
        <f>IF($A194="","",COUNTIF('Names Schedule'!$62:$62,$B194))</f>
        <v>0</v>
      </c>
      <c r="AR194" s="125">
        <f>IF($A194="","",COUNTIF('Names Schedule'!$63:$63,$B194))</f>
        <v>0</v>
      </c>
      <c r="AS194" s="125">
        <f>IF($A194="","",COUNTIF('Names Schedule'!$64:$64,$B194))</f>
        <v>0</v>
      </c>
      <c r="AT194" s="125">
        <f>IF($A194="","",COUNTIF('Names Schedule'!$66:$66,$B194))</f>
        <v>0</v>
      </c>
      <c r="AU194" s="125">
        <f>IF($A194="","",COUNTIF('Names Schedule'!$67:$67,$B194))</f>
        <v>0</v>
      </c>
      <c r="AV194" s="124">
        <f>IF($A194="","",COUNTIF('Names Schedule'!$72:$72,$B194))</f>
        <v>0</v>
      </c>
      <c r="AW194" s="125">
        <f>IF($A194="","",COUNTIF('Names Schedule'!$73:$73,$B194))</f>
        <v>0</v>
      </c>
      <c r="AX194" s="125">
        <f>IF($A194="","",COUNTIF('Names Schedule'!$75:$75,$B194))</f>
        <v>0</v>
      </c>
      <c r="AY194" s="125">
        <f>IF($A194="","",COUNTIF('Names Schedule'!$76:$76,$B194))</f>
        <v>0</v>
      </c>
      <c r="AZ194" s="125">
        <f>IF($A194="","",COUNTIF('Names Schedule'!$77:$77,$B194))</f>
        <v>0</v>
      </c>
      <c r="BA194" s="125">
        <f>IF($A194="","",COUNTIF('Names Schedule'!$79:$79,$B194))</f>
        <v>0</v>
      </c>
      <c r="BB194" s="125">
        <f>IF($A194="","",COUNTIF('Names Schedule'!$80:$80,$B194))</f>
        <v>0</v>
      </c>
      <c r="BC194" s="115">
        <f t="shared" si="22"/>
        <v>28</v>
      </c>
      <c r="BD194" s="115">
        <f t="shared" si="23"/>
        <v>7</v>
      </c>
      <c r="BE194" s="119" t="str">
        <f t="shared" si="28"/>
        <v>Session 7 - 6.15pm - 7:45pm</v>
      </c>
      <c r="BF194" s="126">
        <f>IF($A194="","",COUNTIF('Names Schedule'!C$7:C$117,$B194))</f>
        <v>0</v>
      </c>
      <c r="BG194" s="126">
        <f>IF($A194="","",COUNTIF('Names Schedule'!D$7:D$117,$B194))</f>
        <v>1</v>
      </c>
      <c r="BH194" s="126">
        <f>IF($A194="","",COUNTIF('Names Schedule'!E$7:E$117,$B194))</f>
        <v>0</v>
      </c>
      <c r="BI194" s="126">
        <f>IF($A194="","",COUNTIF('Names Schedule'!F$7:F$117,$B194))</f>
        <v>0</v>
      </c>
      <c r="BJ194" s="126">
        <f>IF($A194="","",COUNTIF('Names Schedule'!G$7:G$117,$B194))</f>
        <v>0</v>
      </c>
      <c r="BK194" s="126">
        <f>IF($A194="","",COUNTIF('Names Schedule'!H$7:H$117,$B194))</f>
        <v>0</v>
      </c>
      <c r="BL194" s="133">
        <f t="shared" si="29"/>
        <v>2</v>
      </c>
    </row>
    <row r="195" spans="1:64" ht="12" customHeight="1">
      <c r="A195" s="115" t="str">
        <f>Matches!A194</f>
        <v/>
      </c>
      <c r="B195" s="115" t="str">
        <f>IF(A195="","",CONCATENATE(VLOOKUP(Matches!B194,'Group Check'!$B:$D,2,FALSE)," v ",VLOOKUP(Matches!D194,'Group Check'!$B:$D,2,FALSE)," in Group ",VLOOKUP(Matches!B194,'Group Check'!$B:$E,4,FALSE)))</f>
        <v/>
      </c>
      <c r="C195" s="115" t="str">
        <f t="shared" si="24"/>
        <v/>
      </c>
      <c r="D195" s="118" t="str">
        <f t="shared" si="25"/>
        <v/>
      </c>
      <c r="E195" s="119" t="str">
        <f t="shared" si="26"/>
        <v/>
      </c>
      <c r="F195" s="116" t="str">
        <f t="shared" si="27"/>
        <v/>
      </c>
      <c r="G195" s="126" t="str">
        <f>IF($A195="","",SUM(COUNTIF('Names Schedule'!$C$7:$H$7,$B195),COUNTIF('Names Schedule'!$C$8:$H$8,$B195),COUNTIF('Names Schedule'!$C$10:$H$10,$B195),COUNTIF('Names Schedule'!$C$11:$H$11,$B195),COUNTIF('Names Schedule'!$C$12:$H$12,$B195),COUNTIF('Names Schedule'!$C$14:$H$14,$B195),COUNTIF('Names Schedule'!$C$15:$H$15,$B195)))</f>
        <v/>
      </c>
      <c r="H195" s="126" t="str">
        <f>IF($A195="","",SUM(COUNTIF('Names Schedule'!$C$20:$H$20,$B195),COUNTIF('Names Schedule'!$C$21:$H$21,$B195),COUNTIF('Names Schedule'!$C$23:$H$23,$B195),COUNTIF('Names Schedule'!$C$24:$H$24,$B195),COUNTIF('Names Schedule'!$C$25:$H$25,$B195),COUNTIF('Names Schedule'!$C$27:$H$27,$B195),COUNTIF('Names Schedule'!$C$28:$H$28,$B195)))</f>
        <v/>
      </c>
      <c r="I195" s="126" t="str">
        <f>IF($A195="","",SUM(COUNTIF('Names Schedule'!$C$33:$H$33,$B195),COUNTIF('Names Schedule'!$C$34:$H$34,$B195),COUNTIF('Names Schedule'!$C$36:$H$36,$B195),COUNTIF('Names Schedule'!$C$37:$H$37,$B195),COUNTIF('Names Schedule'!$C$38:$H$38,$B195),COUNTIF('Names Schedule'!$C$40:$H$40,$B195),COUNTIF('Names Schedule'!$C$41:$H$41,$B195)))</f>
        <v/>
      </c>
      <c r="J195" s="126" t="str">
        <f>IF($A195="","",SUM(COUNTIF('Names Schedule'!$C$46:$H$46,$B195),COUNTIF('Names Schedule'!$C$47:$H$47,$B195),COUNTIF('Names Schedule'!$C$49:$H$49,$B195),COUNTIF('Names Schedule'!$C$50:$H$50,$B195),COUNTIF('Names Schedule'!$C$51:$H$51,$B195),COUNTIF('Names Schedule'!$C$53:$H$53,$B195),COUNTIF('Names Schedule'!$C$54:$H$54,$B195)))</f>
        <v/>
      </c>
      <c r="K195" s="126" t="str">
        <f>IF($A195="","",SUM(COUNTIF('Names Schedule'!$C$59:$H$59,$B195),COUNTIF('Names Schedule'!$C$60:$H$60,$B195),COUNTIF('Names Schedule'!$C$62:$H$62,$B195),COUNTIF('Names Schedule'!$C$63:$H$63,$B195),COUNTIF('Names Schedule'!$C$64:$H$64,$B195),COUNTIF('Names Schedule'!$C$66:$H$66,$B195),COUNTIF('Names Schedule'!$C$67:$H$67,$B195)))</f>
        <v/>
      </c>
      <c r="L195" s="126" t="str">
        <f>IF($A195="","",SUM(COUNTIF('Names Schedule'!$C$72:$H$72,$B195),COUNTIF('Names Schedule'!$C$73:$H$73,$B195),COUNTIF('Names Schedule'!$C$75:$H$75,$B195),COUNTIF('Names Schedule'!$C$76:$H$76,$B195),COUNTIF('Names Schedule'!$C$77:$H$77,$B195),COUNTIF('Names Schedule'!$C$79:$H$79,$B195),COUNTIF('Names Schedule'!$C$80:$H$80,$B195)))</f>
        <v/>
      </c>
      <c r="M195" s="124" t="str">
        <f>IF($A195="","",COUNTIF('Names Schedule'!$7:$7,$B195))</f>
        <v/>
      </c>
      <c r="N195" s="125" t="str">
        <f>IF($A195="","",COUNTIF('Names Schedule'!$8:$8,$B195))</f>
        <v/>
      </c>
      <c r="O195" s="125" t="str">
        <f>IF($A195="","",COUNTIF('Names Schedule'!$10:$10,$B195))</f>
        <v/>
      </c>
      <c r="P195" s="125" t="str">
        <f>IF($A195="","",COUNTIF('Names Schedule'!$11:$11,$B195))</f>
        <v/>
      </c>
      <c r="Q195" s="125" t="str">
        <f>IF($A195="","",COUNTIF('Names Schedule'!$12:$12,$B195))</f>
        <v/>
      </c>
      <c r="R195" s="125" t="str">
        <f>IF($A195="","",COUNTIF('Names Schedule'!$14:$14,$B195))</f>
        <v/>
      </c>
      <c r="S195" s="125" t="str">
        <f>IF($A195="","",COUNTIF('Names Schedule'!$15:$15,$B195))</f>
        <v/>
      </c>
      <c r="T195" s="124" t="str">
        <f>IF($A195="","",COUNTIF('Names Schedule'!$20:$20,$B195))</f>
        <v/>
      </c>
      <c r="U195" s="125" t="str">
        <f>IF($A195="","",COUNTIF('Names Schedule'!$21:$21,$B195))</f>
        <v/>
      </c>
      <c r="V195" s="125" t="str">
        <f>IF($A195="","",COUNTIF('Names Schedule'!$23:$23,$B195))</f>
        <v/>
      </c>
      <c r="W195" s="125" t="str">
        <f>IF($A195="","",COUNTIF('Names Schedule'!$24:$24,$B195))</f>
        <v/>
      </c>
      <c r="X195" s="125" t="str">
        <f>IF($A195="","",COUNTIF('Names Schedule'!$25:$25,$B195))</f>
        <v/>
      </c>
      <c r="Y195" s="125" t="str">
        <f>IF($A195="","",COUNTIF('Names Schedule'!$27:$27,$B195))</f>
        <v/>
      </c>
      <c r="Z195" s="125" t="str">
        <f>IF($A195="","",COUNTIF('Names Schedule'!$28:$28,$B195))</f>
        <v/>
      </c>
      <c r="AA195" s="124" t="str">
        <f>IF($A195="","",COUNTIF('Names Schedule'!$33:$33,$B195))</f>
        <v/>
      </c>
      <c r="AB195" s="125" t="str">
        <f>IF($A195="","",COUNTIF('Names Schedule'!$34:$34,$B195))</f>
        <v/>
      </c>
      <c r="AC195" s="125" t="str">
        <f>IF($A195="","",COUNTIF('Names Schedule'!$36:$36,$B195))</f>
        <v/>
      </c>
      <c r="AD195" s="125" t="str">
        <f>IF($A195="","",COUNTIF('Names Schedule'!$37:$37,$B195))</f>
        <v/>
      </c>
      <c r="AE195" s="125" t="str">
        <f>IF($A195="","",COUNTIF('Names Schedule'!$38:$38,$B195))</f>
        <v/>
      </c>
      <c r="AF195" s="125" t="str">
        <f>IF($A195="","",COUNTIF('Names Schedule'!$40:$40,$B195))</f>
        <v/>
      </c>
      <c r="AG195" s="125" t="str">
        <f>IF($A195="","",COUNTIF('Names Schedule'!$41:$41,$B195))</f>
        <v/>
      </c>
      <c r="AH195" s="124" t="str">
        <f>IF($A195="","",COUNTIF('Names Schedule'!$46:$46,$B195))</f>
        <v/>
      </c>
      <c r="AI195" s="125" t="str">
        <f>IF($A195="","",COUNTIF('Names Schedule'!$47:$47,$B195))</f>
        <v/>
      </c>
      <c r="AJ195" s="125" t="str">
        <f>IF($A195="","",COUNTIF('Names Schedule'!$49:$49,$B195))</f>
        <v/>
      </c>
      <c r="AK195" s="125" t="str">
        <f>IF($A195="","",COUNTIF('Names Schedule'!$50:$50,$B195))</f>
        <v/>
      </c>
      <c r="AL195" s="125" t="str">
        <f>IF($A195="","",COUNTIF('Names Schedule'!$51:$51,$B195))</f>
        <v/>
      </c>
      <c r="AM195" s="125" t="str">
        <f>IF($A195="","",COUNTIF('Names Schedule'!$53:$53,$B195))</f>
        <v/>
      </c>
      <c r="AN195" s="125" t="str">
        <f>IF($A195="","",COUNTIF('Names Schedule'!$54:$54,$B195))</f>
        <v/>
      </c>
      <c r="AO195" s="124" t="str">
        <f>IF($A195="","",COUNTIF('Names Schedule'!$59:$59,$B195))</f>
        <v/>
      </c>
      <c r="AP195" s="125" t="str">
        <f>IF($A195="","",COUNTIF('Names Schedule'!$60:$60,$B195))</f>
        <v/>
      </c>
      <c r="AQ195" s="125" t="str">
        <f>IF($A195="","",COUNTIF('Names Schedule'!$62:$62,$B195))</f>
        <v/>
      </c>
      <c r="AR195" s="125" t="str">
        <f>IF($A195="","",COUNTIF('Names Schedule'!$63:$63,$B195))</f>
        <v/>
      </c>
      <c r="AS195" s="125" t="str">
        <f>IF($A195="","",COUNTIF('Names Schedule'!$64:$64,$B195))</f>
        <v/>
      </c>
      <c r="AT195" s="125" t="str">
        <f>IF($A195="","",COUNTIF('Names Schedule'!$66:$66,$B195))</f>
        <v/>
      </c>
      <c r="AU195" s="125" t="str">
        <f>IF($A195="","",COUNTIF('Names Schedule'!$67:$67,$B195))</f>
        <v/>
      </c>
      <c r="AV195" s="124" t="str">
        <f>IF($A195="","",COUNTIF('Names Schedule'!$72:$72,$B195))</f>
        <v/>
      </c>
      <c r="AW195" s="125" t="str">
        <f>IF($A195="","",COUNTIF('Names Schedule'!$73:$73,$B195))</f>
        <v/>
      </c>
      <c r="AX195" s="125" t="str">
        <f>IF($A195="","",COUNTIF('Names Schedule'!$75:$75,$B195))</f>
        <v/>
      </c>
      <c r="AY195" s="125" t="str">
        <f>IF($A195="","",COUNTIF('Names Schedule'!$76:$76,$B195))</f>
        <v/>
      </c>
      <c r="AZ195" s="125" t="str">
        <f>IF($A195="","",COUNTIF('Names Schedule'!$77:$77,$B195))</f>
        <v/>
      </c>
      <c r="BA195" s="125" t="str">
        <f>IF($A195="","",COUNTIF('Names Schedule'!$79:$79,$B195))</f>
        <v/>
      </c>
      <c r="BB195" s="125" t="str">
        <f>IF($A195="","",COUNTIF('Names Schedule'!$80:$80,$B195))</f>
        <v/>
      </c>
      <c r="BC195" s="115" t="str">
        <f t="shared" si="22"/>
        <v/>
      </c>
      <c r="BD195" s="115" t="str">
        <f t="shared" si="23"/>
        <v/>
      </c>
      <c r="BE195" s="119" t="str">
        <f t="shared" si="28"/>
        <v/>
      </c>
      <c r="BF195" s="126" t="str">
        <f>IF($A195="","",COUNTIF('Names Schedule'!C$7:C$117,$B195))</f>
        <v/>
      </c>
      <c r="BG195" s="126" t="str">
        <f>IF($A195="","",COUNTIF('Names Schedule'!D$7:D$117,$B195))</f>
        <v/>
      </c>
      <c r="BH195" s="126" t="str">
        <f>IF($A195="","",COUNTIF('Names Schedule'!E$7:E$117,$B195))</f>
        <v/>
      </c>
      <c r="BI195" s="126" t="str">
        <f>IF($A195="","",COUNTIF('Names Schedule'!F$7:F$117,$B195))</f>
        <v/>
      </c>
      <c r="BJ195" s="126" t="str">
        <f>IF($A195="","",COUNTIF('Names Schedule'!G$7:G$117,$B195))</f>
        <v/>
      </c>
      <c r="BK195" s="126" t="str">
        <f>IF($A195="","",COUNTIF('Names Schedule'!H$7:H$117,$B195))</f>
        <v/>
      </c>
      <c r="BL195" s="133" t="str">
        <f t="shared" si="29"/>
        <v/>
      </c>
    </row>
    <row r="196" spans="1:64" ht="12" customHeight="1">
      <c r="A196" s="115" t="str">
        <f>Matches!A195</f>
        <v>GROUP WS 5 / 10</v>
      </c>
      <c r="B196" s="115" t="str">
        <f>IF(A196="","",CONCATENATE(VLOOKUP(Matches!B195,'Group Check'!$B:$D,2,FALSE)," v ",VLOOKUP(Matches!D195,'Group Check'!$B:$D,2,FALSE)," in Group ",VLOOKUP(Matches!B195,'Group Check'!$B:$E,4,FALSE)))</f>
        <v>Yvonne Olivier (Namibia) v Sandra Hazel Bailie MBE (Ireland ) in Group WS 5</v>
      </c>
      <c r="C196" s="115" t="str">
        <f t="shared" si="24"/>
        <v/>
      </c>
      <c r="D196" s="118" t="str">
        <f t="shared" si="25"/>
        <v>Monday 22nd April 2024</v>
      </c>
      <c r="E196" s="119" t="str">
        <f t="shared" si="26"/>
        <v>Session  - 3.15pm - 4:45pm</v>
      </c>
      <c r="F196" s="116">
        <f t="shared" si="27"/>
        <v>1</v>
      </c>
      <c r="G196" s="126">
        <f>IF($A196="","",SUM(COUNTIF('Names Schedule'!$C$7:$H$7,$B196),COUNTIF('Names Schedule'!$C$8:$H$8,$B196),COUNTIF('Names Schedule'!$C$10:$H$10,$B196),COUNTIF('Names Schedule'!$C$11:$H$11,$B196),COUNTIF('Names Schedule'!$C$12:$H$12,$B196),COUNTIF('Names Schedule'!$C$14:$H$14,$B196),COUNTIF('Names Schedule'!$C$15:$H$15,$B196)))</f>
        <v>0</v>
      </c>
      <c r="H196" s="126">
        <f>IF($A196="","",SUM(COUNTIF('Names Schedule'!$C$20:$H$20,$B196),COUNTIF('Names Schedule'!$C$21:$H$21,$B196),COUNTIF('Names Schedule'!$C$23:$H$23,$B196),COUNTIF('Names Schedule'!$C$24:$H$24,$B196),COUNTIF('Names Schedule'!$C$25:$H$25,$B196),COUNTIF('Names Schedule'!$C$27:$H$27,$B196),COUNTIF('Names Schedule'!$C$28:$H$28,$B196)))</f>
        <v>1</v>
      </c>
      <c r="I196" s="126">
        <f>IF($A196="","",SUM(COUNTIF('Names Schedule'!$C$33:$H$33,$B196),COUNTIF('Names Schedule'!$C$34:$H$34,$B196),COUNTIF('Names Schedule'!$C$36:$H$36,$B196),COUNTIF('Names Schedule'!$C$37:$H$37,$B196),COUNTIF('Names Schedule'!$C$38:$H$38,$B196),COUNTIF('Names Schedule'!$C$40:$H$40,$B196),COUNTIF('Names Schedule'!$C$41:$H$41,$B196)))</f>
        <v>0</v>
      </c>
      <c r="J196" s="126">
        <f>IF($A196="","",SUM(COUNTIF('Names Schedule'!$C$46:$H$46,$B196),COUNTIF('Names Schedule'!$C$47:$H$47,$B196),COUNTIF('Names Schedule'!$C$49:$H$49,$B196),COUNTIF('Names Schedule'!$C$50:$H$50,$B196),COUNTIF('Names Schedule'!$C$51:$H$51,$B196),COUNTIF('Names Schedule'!$C$53:$H$53,$B196),COUNTIF('Names Schedule'!$C$54:$H$54,$B196)))</f>
        <v>0</v>
      </c>
      <c r="K196" s="126">
        <f>IF($A196="","",SUM(COUNTIF('Names Schedule'!$C$59:$H$59,$B196),COUNTIF('Names Schedule'!$C$60:$H$60,$B196),COUNTIF('Names Schedule'!$C$62:$H$62,$B196),COUNTIF('Names Schedule'!$C$63:$H$63,$B196),COUNTIF('Names Schedule'!$C$64:$H$64,$B196),COUNTIF('Names Schedule'!$C$66:$H$66,$B196),COUNTIF('Names Schedule'!$C$67:$H$67,$B196)))</f>
        <v>0</v>
      </c>
      <c r="L196" s="126">
        <f>IF($A196="","",SUM(COUNTIF('Names Schedule'!$C$72:$H$72,$B196),COUNTIF('Names Schedule'!$C$73:$H$73,$B196),COUNTIF('Names Schedule'!$C$75:$H$75,$B196),COUNTIF('Names Schedule'!$C$76:$H$76,$B196),COUNTIF('Names Schedule'!$C$77:$H$77,$B196),COUNTIF('Names Schedule'!$C$79:$H$79,$B196),COUNTIF('Names Schedule'!$C$80:$H$80,$B196)))</f>
        <v>0</v>
      </c>
      <c r="M196" s="124">
        <f>IF($A196="","",COUNTIF('Names Schedule'!$7:$7,$B196))</f>
        <v>0</v>
      </c>
      <c r="N196" s="125">
        <f>IF($A196="","",COUNTIF('Names Schedule'!$8:$8,$B196))</f>
        <v>0</v>
      </c>
      <c r="O196" s="125">
        <f>IF($A196="","",COUNTIF('Names Schedule'!$10:$10,$B196))</f>
        <v>0</v>
      </c>
      <c r="P196" s="125">
        <f>IF($A196="","",COUNTIF('Names Schedule'!$11:$11,$B196))</f>
        <v>0</v>
      </c>
      <c r="Q196" s="125">
        <f>IF($A196="","",COUNTIF('Names Schedule'!$12:$12,$B196))</f>
        <v>0</v>
      </c>
      <c r="R196" s="125">
        <f>IF($A196="","",COUNTIF('Names Schedule'!$14:$14,$B196))</f>
        <v>0</v>
      </c>
      <c r="S196" s="125">
        <f>IF($A196="","",COUNTIF('Names Schedule'!$15:$15,$B196))</f>
        <v>0</v>
      </c>
      <c r="T196" s="124">
        <f>IF($A196="","",COUNTIF('Names Schedule'!$20:$20,$B196))</f>
        <v>0</v>
      </c>
      <c r="U196" s="125">
        <f>IF($A196="","",COUNTIF('Names Schedule'!$21:$21,$B196))</f>
        <v>0</v>
      </c>
      <c r="V196" s="125">
        <f>IF($A196="","",COUNTIF('Names Schedule'!$23:$23,$B196))</f>
        <v>0</v>
      </c>
      <c r="W196" s="125">
        <f>IF($A196="","",COUNTIF('Names Schedule'!$24:$24,$B196))</f>
        <v>0</v>
      </c>
      <c r="X196" s="125">
        <f>IF($A196="","",COUNTIF('Names Schedule'!$25:$25,$B196))</f>
        <v>1</v>
      </c>
      <c r="Y196" s="125">
        <f>IF($A196="","",COUNTIF('Names Schedule'!$27:$27,$B196))</f>
        <v>0</v>
      </c>
      <c r="Z196" s="125">
        <f>IF($A196="","",COUNTIF('Names Schedule'!$28:$28,$B196))</f>
        <v>0</v>
      </c>
      <c r="AA196" s="124">
        <f>IF($A196="","",COUNTIF('Names Schedule'!$33:$33,$B196))</f>
        <v>0</v>
      </c>
      <c r="AB196" s="125">
        <f>IF($A196="","",COUNTIF('Names Schedule'!$34:$34,$B196))</f>
        <v>0</v>
      </c>
      <c r="AC196" s="125">
        <f>IF($A196="","",COUNTIF('Names Schedule'!$36:$36,$B196))</f>
        <v>0</v>
      </c>
      <c r="AD196" s="125">
        <f>IF($A196="","",COUNTIF('Names Schedule'!$37:$37,$B196))</f>
        <v>0</v>
      </c>
      <c r="AE196" s="125">
        <f>IF($A196="","",COUNTIF('Names Schedule'!$38:$38,$B196))</f>
        <v>0</v>
      </c>
      <c r="AF196" s="125">
        <f>IF($A196="","",COUNTIF('Names Schedule'!$40:$40,$B196))</f>
        <v>0</v>
      </c>
      <c r="AG196" s="125">
        <f>IF($A196="","",COUNTIF('Names Schedule'!$41:$41,$B196))</f>
        <v>0</v>
      </c>
      <c r="AH196" s="124">
        <f>IF($A196="","",COUNTIF('Names Schedule'!$46:$46,$B196))</f>
        <v>0</v>
      </c>
      <c r="AI196" s="125">
        <f>IF($A196="","",COUNTIF('Names Schedule'!$47:$47,$B196))</f>
        <v>0</v>
      </c>
      <c r="AJ196" s="125">
        <f>IF($A196="","",COUNTIF('Names Schedule'!$49:$49,$B196))</f>
        <v>0</v>
      </c>
      <c r="AK196" s="125">
        <f>IF($A196="","",COUNTIF('Names Schedule'!$50:$50,$B196))</f>
        <v>0</v>
      </c>
      <c r="AL196" s="125">
        <f>IF($A196="","",COUNTIF('Names Schedule'!$51:$51,$B196))</f>
        <v>0</v>
      </c>
      <c r="AM196" s="125">
        <f>IF($A196="","",COUNTIF('Names Schedule'!$53:$53,$B196))</f>
        <v>0</v>
      </c>
      <c r="AN196" s="125">
        <f>IF($A196="","",COUNTIF('Names Schedule'!$54:$54,$B196))</f>
        <v>0</v>
      </c>
      <c r="AO196" s="124">
        <f>IF($A196="","",COUNTIF('Names Schedule'!$59:$59,$B196))</f>
        <v>0</v>
      </c>
      <c r="AP196" s="125">
        <f>IF($A196="","",COUNTIF('Names Schedule'!$60:$60,$B196))</f>
        <v>0</v>
      </c>
      <c r="AQ196" s="125">
        <f>IF($A196="","",COUNTIF('Names Schedule'!$62:$62,$B196))</f>
        <v>0</v>
      </c>
      <c r="AR196" s="125">
        <f>IF($A196="","",COUNTIF('Names Schedule'!$63:$63,$B196))</f>
        <v>0</v>
      </c>
      <c r="AS196" s="125">
        <f>IF($A196="","",COUNTIF('Names Schedule'!$64:$64,$B196))</f>
        <v>0</v>
      </c>
      <c r="AT196" s="125">
        <f>IF($A196="","",COUNTIF('Names Schedule'!$66:$66,$B196))</f>
        <v>0</v>
      </c>
      <c r="AU196" s="125">
        <f>IF($A196="","",COUNTIF('Names Schedule'!$67:$67,$B196))</f>
        <v>0</v>
      </c>
      <c r="AV196" s="124">
        <f>IF($A196="","",COUNTIF('Names Schedule'!$72:$72,$B196))</f>
        <v>0</v>
      </c>
      <c r="AW196" s="125">
        <f>IF($A196="","",COUNTIF('Names Schedule'!$73:$73,$B196))</f>
        <v>0</v>
      </c>
      <c r="AX196" s="125">
        <f>IF($A196="","",COUNTIF('Names Schedule'!$75:$75,$B196))</f>
        <v>0</v>
      </c>
      <c r="AY196" s="125">
        <f>IF($A196="","",COUNTIF('Names Schedule'!$76:$76,$B196))</f>
        <v>0</v>
      </c>
      <c r="AZ196" s="125">
        <f>IF($A196="","",COUNTIF('Names Schedule'!$77:$77,$B196))</f>
        <v>0</v>
      </c>
      <c r="BA196" s="125">
        <f>IF($A196="","",COUNTIF('Names Schedule'!$79:$79,$B196))</f>
        <v>0</v>
      </c>
      <c r="BB196" s="125">
        <f>IF($A196="","",COUNTIF('Names Schedule'!$80:$80,$B196))</f>
        <v>0</v>
      </c>
      <c r="BC196" s="115">
        <f t="shared" si="22"/>
        <v>12</v>
      </c>
      <c r="BD196" s="115">
        <f t="shared" si="23"/>
        <v>5</v>
      </c>
      <c r="BE196" s="119" t="str">
        <f t="shared" si="28"/>
        <v>Session  - 3.15pm - 4:45pm</v>
      </c>
      <c r="BF196" s="126">
        <f>IF($A196="","",COUNTIF('Names Schedule'!C$7:C$117,$B196))</f>
        <v>1</v>
      </c>
      <c r="BG196" s="126">
        <f>IF($A196="","",COUNTIF('Names Schedule'!D$7:D$117,$B196))</f>
        <v>0</v>
      </c>
      <c r="BH196" s="126">
        <f>IF($A196="","",COUNTIF('Names Schedule'!E$7:E$117,$B196))</f>
        <v>0</v>
      </c>
      <c r="BI196" s="126">
        <f>IF($A196="","",COUNTIF('Names Schedule'!F$7:F$117,$B196))</f>
        <v>0</v>
      </c>
      <c r="BJ196" s="126">
        <f>IF($A196="","",COUNTIF('Names Schedule'!G$7:G$117,$B196))</f>
        <v>0</v>
      </c>
      <c r="BK196" s="126">
        <f>IF($A196="","",COUNTIF('Names Schedule'!H$7:H$117,$B196))</f>
        <v>0</v>
      </c>
      <c r="BL196" s="133">
        <f t="shared" si="29"/>
        <v>1</v>
      </c>
    </row>
    <row r="197" spans="1:64" ht="12" customHeight="1">
      <c r="A197" s="115" t="str">
        <f>Matches!A196</f>
        <v>GROUP WS 5 / 11</v>
      </c>
      <c r="B197" s="115" t="str">
        <f>IF(A197="","",CONCATENATE(VLOOKUP(Matches!B196,'Group Check'!$B:$D,2,FALSE)," v ",VLOOKUP(Matches!D196,'Group Check'!$B:$D,2,FALSE)," in Group ",VLOOKUP(Matches!B196,'Group Check'!$B:$E,4,FALSE)))</f>
        <v>Sandra Hazel Bailie MBE (Ireland ) v Rosemary Ogier (Guernsey ) in Group WS 5</v>
      </c>
      <c r="C197" s="115" t="str">
        <f t="shared" si="24"/>
        <v/>
      </c>
      <c r="D197" s="118" t="str">
        <f t="shared" si="25"/>
        <v>Wednesday 24th April 2024</v>
      </c>
      <c r="E197" s="119" t="str">
        <f t="shared" si="26"/>
        <v>Session 7 - 6.15pm - 7:45pm</v>
      </c>
      <c r="F197" s="116">
        <f t="shared" si="27"/>
        <v>4</v>
      </c>
      <c r="G197" s="126">
        <f>IF($A197="","",SUM(COUNTIF('Names Schedule'!$C$7:$H$7,$B197),COUNTIF('Names Schedule'!$C$8:$H$8,$B197),COUNTIF('Names Schedule'!$C$10:$H$10,$B197),COUNTIF('Names Schedule'!$C$11:$H$11,$B197),COUNTIF('Names Schedule'!$C$12:$H$12,$B197),COUNTIF('Names Schedule'!$C$14:$H$14,$B197),COUNTIF('Names Schedule'!$C$15:$H$15,$B197)))</f>
        <v>0</v>
      </c>
      <c r="H197" s="126">
        <f>IF($A197="","",SUM(COUNTIF('Names Schedule'!$C$20:$H$20,$B197),COUNTIF('Names Schedule'!$C$21:$H$21,$B197),COUNTIF('Names Schedule'!$C$23:$H$23,$B197),COUNTIF('Names Schedule'!$C$24:$H$24,$B197),COUNTIF('Names Schedule'!$C$25:$H$25,$B197),COUNTIF('Names Schedule'!$C$27:$H$27,$B197),COUNTIF('Names Schedule'!$C$28:$H$28,$B197)))</f>
        <v>0</v>
      </c>
      <c r="I197" s="126">
        <f>IF($A197="","",SUM(COUNTIF('Names Schedule'!$C$33:$H$33,$B197),COUNTIF('Names Schedule'!$C$34:$H$34,$B197),COUNTIF('Names Schedule'!$C$36:$H$36,$B197),COUNTIF('Names Schedule'!$C$37:$H$37,$B197),COUNTIF('Names Schedule'!$C$38:$H$38,$B197),COUNTIF('Names Schedule'!$C$40:$H$40,$B197),COUNTIF('Names Schedule'!$C$41:$H$41,$B197)))</f>
        <v>0</v>
      </c>
      <c r="J197" s="126">
        <f>IF($A197="","",SUM(COUNTIF('Names Schedule'!$C$46:$H$46,$B197),COUNTIF('Names Schedule'!$C$47:$H$47,$B197),COUNTIF('Names Schedule'!$C$49:$H$49,$B197),COUNTIF('Names Schedule'!$C$50:$H$50,$B197),COUNTIF('Names Schedule'!$C$51:$H$51,$B197),COUNTIF('Names Schedule'!$C$53:$H$53,$B197),COUNTIF('Names Schedule'!$C$54:$H$54,$B197)))</f>
        <v>1</v>
      </c>
      <c r="K197" s="126">
        <f>IF($A197="","",SUM(COUNTIF('Names Schedule'!$C$59:$H$59,$B197),COUNTIF('Names Schedule'!$C$60:$H$60,$B197),COUNTIF('Names Schedule'!$C$62:$H$62,$B197),COUNTIF('Names Schedule'!$C$63:$H$63,$B197),COUNTIF('Names Schedule'!$C$64:$H$64,$B197),COUNTIF('Names Schedule'!$C$66:$H$66,$B197),COUNTIF('Names Schedule'!$C$67:$H$67,$B197)))</f>
        <v>0</v>
      </c>
      <c r="L197" s="126">
        <f>IF($A197="","",SUM(COUNTIF('Names Schedule'!$C$72:$H$72,$B197),COUNTIF('Names Schedule'!$C$73:$H$73,$B197),COUNTIF('Names Schedule'!$C$75:$H$75,$B197),COUNTIF('Names Schedule'!$C$76:$H$76,$B197),COUNTIF('Names Schedule'!$C$77:$H$77,$B197),COUNTIF('Names Schedule'!$C$79:$H$79,$B197),COUNTIF('Names Schedule'!$C$80:$H$80,$B197)))</f>
        <v>0</v>
      </c>
      <c r="M197" s="124">
        <f>IF($A197="","",COUNTIF('Names Schedule'!$7:$7,$B197))</f>
        <v>0</v>
      </c>
      <c r="N197" s="125">
        <f>IF($A197="","",COUNTIF('Names Schedule'!$8:$8,$B197))</f>
        <v>0</v>
      </c>
      <c r="O197" s="125">
        <f>IF($A197="","",COUNTIF('Names Schedule'!$10:$10,$B197))</f>
        <v>0</v>
      </c>
      <c r="P197" s="125">
        <f>IF($A197="","",COUNTIF('Names Schedule'!$11:$11,$B197))</f>
        <v>0</v>
      </c>
      <c r="Q197" s="125">
        <f>IF($A197="","",COUNTIF('Names Schedule'!$12:$12,$B197))</f>
        <v>0</v>
      </c>
      <c r="R197" s="125">
        <f>IF($A197="","",COUNTIF('Names Schedule'!$14:$14,$B197))</f>
        <v>0</v>
      </c>
      <c r="S197" s="125">
        <f>IF($A197="","",COUNTIF('Names Schedule'!$15:$15,$B197))</f>
        <v>0</v>
      </c>
      <c r="T197" s="124">
        <f>IF($A197="","",COUNTIF('Names Schedule'!$20:$20,$B197))</f>
        <v>0</v>
      </c>
      <c r="U197" s="125">
        <f>IF($A197="","",COUNTIF('Names Schedule'!$21:$21,$B197))</f>
        <v>0</v>
      </c>
      <c r="V197" s="125">
        <f>IF($A197="","",COUNTIF('Names Schedule'!$23:$23,$B197))</f>
        <v>0</v>
      </c>
      <c r="W197" s="125">
        <f>IF($A197="","",COUNTIF('Names Schedule'!$24:$24,$B197))</f>
        <v>0</v>
      </c>
      <c r="X197" s="125">
        <f>IF($A197="","",COUNTIF('Names Schedule'!$25:$25,$B197))</f>
        <v>0</v>
      </c>
      <c r="Y197" s="125">
        <f>IF($A197="","",COUNTIF('Names Schedule'!$27:$27,$B197))</f>
        <v>0</v>
      </c>
      <c r="Z197" s="125">
        <f>IF($A197="","",COUNTIF('Names Schedule'!$28:$28,$B197))</f>
        <v>0</v>
      </c>
      <c r="AA197" s="124">
        <f>IF($A197="","",COUNTIF('Names Schedule'!$33:$33,$B197))</f>
        <v>0</v>
      </c>
      <c r="AB197" s="125">
        <f>IF($A197="","",COUNTIF('Names Schedule'!$34:$34,$B197))</f>
        <v>0</v>
      </c>
      <c r="AC197" s="125">
        <f>IF($A197="","",COUNTIF('Names Schedule'!$36:$36,$B197))</f>
        <v>0</v>
      </c>
      <c r="AD197" s="125">
        <f>IF($A197="","",COUNTIF('Names Schedule'!$37:$37,$B197))</f>
        <v>0</v>
      </c>
      <c r="AE197" s="125">
        <f>IF($A197="","",COUNTIF('Names Schedule'!$38:$38,$B197))</f>
        <v>0</v>
      </c>
      <c r="AF197" s="125">
        <f>IF($A197="","",COUNTIF('Names Schedule'!$40:$40,$B197))</f>
        <v>0</v>
      </c>
      <c r="AG197" s="125">
        <f>IF($A197="","",COUNTIF('Names Schedule'!$41:$41,$B197))</f>
        <v>0</v>
      </c>
      <c r="AH197" s="124">
        <f>IF($A197="","",COUNTIF('Names Schedule'!$46:$46,$B197))</f>
        <v>0</v>
      </c>
      <c r="AI197" s="125">
        <f>IF($A197="","",COUNTIF('Names Schedule'!$47:$47,$B197))</f>
        <v>0</v>
      </c>
      <c r="AJ197" s="125">
        <f>IF($A197="","",COUNTIF('Names Schedule'!$49:$49,$B197))</f>
        <v>0</v>
      </c>
      <c r="AK197" s="125">
        <f>IF($A197="","",COUNTIF('Names Schedule'!$50:$50,$B197))</f>
        <v>0</v>
      </c>
      <c r="AL197" s="125">
        <f>IF($A197="","",COUNTIF('Names Schedule'!$51:$51,$B197))</f>
        <v>0</v>
      </c>
      <c r="AM197" s="125">
        <f>IF($A197="","",COUNTIF('Names Schedule'!$53:$53,$B197))</f>
        <v>0</v>
      </c>
      <c r="AN197" s="125">
        <f>IF($A197="","",COUNTIF('Names Schedule'!$54:$54,$B197))</f>
        <v>1</v>
      </c>
      <c r="AO197" s="124">
        <f>IF($A197="","",COUNTIF('Names Schedule'!$59:$59,$B197))</f>
        <v>0</v>
      </c>
      <c r="AP197" s="125">
        <f>IF($A197="","",COUNTIF('Names Schedule'!$60:$60,$B197))</f>
        <v>0</v>
      </c>
      <c r="AQ197" s="125">
        <f>IF($A197="","",COUNTIF('Names Schedule'!$62:$62,$B197))</f>
        <v>0</v>
      </c>
      <c r="AR197" s="125">
        <f>IF($A197="","",COUNTIF('Names Schedule'!$63:$63,$B197))</f>
        <v>0</v>
      </c>
      <c r="AS197" s="125">
        <f>IF($A197="","",COUNTIF('Names Schedule'!$64:$64,$B197))</f>
        <v>0</v>
      </c>
      <c r="AT197" s="125">
        <f>IF($A197="","",COUNTIF('Names Schedule'!$66:$66,$B197))</f>
        <v>0</v>
      </c>
      <c r="AU197" s="125">
        <f>IF($A197="","",COUNTIF('Names Schedule'!$67:$67,$B197))</f>
        <v>0</v>
      </c>
      <c r="AV197" s="124">
        <f>IF($A197="","",COUNTIF('Names Schedule'!$72:$72,$B197))</f>
        <v>0</v>
      </c>
      <c r="AW197" s="125">
        <f>IF($A197="","",COUNTIF('Names Schedule'!$73:$73,$B197))</f>
        <v>0</v>
      </c>
      <c r="AX197" s="125">
        <f>IF($A197="","",COUNTIF('Names Schedule'!$75:$75,$B197))</f>
        <v>0</v>
      </c>
      <c r="AY197" s="125">
        <f>IF($A197="","",COUNTIF('Names Schedule'!$76:$76,$B197))</f>
        <v>0</v>
      </c>
      <c r="AZ197" s="125">
        <f>IF($A197="","",COUNTIF('Names Schedule'!$77:$77,$B197))</f>
        <v>0</v>
      </c>
      <c r="BA197" s="125">
        <f>IF($A197="","",COUNTIF('Names Schedule'!$79:$79,$B197))</f>
        <v>0</v>
      </c>
      <c r="BB197" s="125">
        <f>IF($A197="","",COUNTIF('Names Schedule'!$80:$80,$B197))</f>
        <v>0</v>
      </c>
      <c r="BC197" s="115">
        <f t="shared" si="22"/>
        <v>28</v>
      </c>
      <c r="BD197" s="115">
        <f t="shared" si="23"/>
        <v>7</v>
      </c>
      <c r="BE197" s="119" t="str">
        <f t="shared" si="28"/>
        <v>Session 7 - 6.15pm - 7:45pm</v>
      </c>
      <c r="BF197" s="126">
        <f>IF($A197="","",COUNTIF('Names Schedule'!C$7:C$117,$B197))</f>
        <v>0</v>
      </c>
      <c r="BG197" s="126">
        <f>IF($A197="","",COUNTIF('Names Schedule'!D$7:D$117,$B197))</f>
        <v>0</v>
      </c>
      <c r="BH197" s="126">
        <f>IF($A197="","",COUNTIF('Names Schedule'!E$7:E$117,$B197))</f>
        <v>0</v>
      </c>
      <c r="BI197" s="126">
        <f>IF($A197="","",COUNTIF('Names Schedule'!F$7:F$117,$B197))</f>
        <v>1</v>
      </c>
      <c r="BJ197" s="126">
        <f>IF($A197="","",COUNTIF('Names Schedule'!G$7:G$117,$B197))</f>
        <v>0</v>
      </c>
      <c r="BK197" s="126">
        <f>IF($A197="","",COUNTIF('Names Schedule'!H$7:H$117,$B197))</f>
        <v>0</v>
      </c>
      <c r="BL197" s="133">
        <f t="shared" si="29"/>
        <v>4</v>
      </c>
    </row>
    <row r="198" spans="1:64" ht="12" customHeight="1">
      <c r="A198" s="115" t="str">
        <f>Matches!A197</f>
        <v>GROUP WS 5 / 12</v>
      </c>
      <c r="B198" s="115" t="str">
        <f>IF(A198="","",CONCATENATE(VLOOKUP(Matches!B197,'Group Check'!$B:$D,2,FALSE)," v ",VLOOKUP(Matches!D197,'Group Check'!$B:$D,2,FALSE)," in Group ",VLOOKUP(Matches!B197,'Group Check'!$B:$E,4,FALSE)))</f>
        <v>Rebecca McMillan (England ) v Sandra Hazel Bailie MBE (Ireland ) in Group WS 5</v>
      </c>
      <c r="C198" s="115" t="str">
        <f t="shared" si="24"/>
        <v/>
      </c>
      <c r="D198" s="118" t="str">
        <f t="shared" si="25"/>
        <v>Tuesday 23rd April 2024</v>
      </c>
      <c r="E198" s="119" t="str">
        <f t="shared" si="26"/>
        <v>Session 4 - 1:45pm- 3.15pm</v>
      </c>
      <c r="F198" s="116">
        <f t="shared" si="27"/>
        <v>4</v>
      </c>
      <c r="G198" s="126">
        <f>IF($A198="","",SUM(COUNTIF('Names Schedule'!$C$7:$H$7,$B198),COUNTIF('Names Schedule'!$C$8:$H$8,$B198),COUNTIF('Names Schedule'!$C$10:$H$10,$B198),COUNTIF('Names Schedule'!$C$11:$H$11,$B198),COUNTIF('Names Schedule'!$C$12:$H$12,$B198),COUNTIF('Names Schedule'!$C$14:$H$14,$B198),COUNTIF('Names Schedule'!$C$15:$H$15,$B198)))</f>
        <v>0</v>
      </c>
      <c r="H198" s="126">
        <f>IF($A198="","",SUM(COUNTIF('Names Schedule'!$C$20:$H$20,$B198),COUNTIF('Names Schedule'!$C$21:$H$21,$B198),COUNTIF('Names Schedule'!$C$23:$H$23,$B198),COUNTIF('Names Schedule'!$C$24:$H$24,$B198),COUNTIF('Names Schedule'!$C$25:$H$25,$B198),COUNTIF('Names Schedule'!$C$27:$H$27,$B198),COUNTIF('Names Schedule'!$C$28:$H$28,$B198)))</f>
        <v>0</v>
      </c>
      <c r="I198" s="126">
        <f>IF($A198="","",SUM(COUNTIF('Names Schedule'!$C$33:$H$33,$B198),COUNTIF('Names Schedule'!$C$34:$H$34,$B198),COUNTIF('Names Schedule'!$C$36:$H$36,$B198),COUNTIF('Names Schedule'!$C$37:$H$37,$B198),COUNTIF('Names Schedule'!$C$38:$H$38,$B198),COUNTIF('Names Schedule'!$C$40:$H$40,$B198),COUNTIF('Names Schedule'!$C$41:$H$41,$B198)))</f>
        <v>1</v>
      </c>
      <c r="J198" s="126">
        <f>IF($A198="","",SUM(COUNTIF('Names Schedule'!$C$46:$H$46,$B198),COUNTIF('Names Schedule'!$C$47:$H$47,$B198),COUNTIF('Names Schedule'!$C$49:$H$49,$B198),COUNTIF('Names Schedule'!$C$50:$H$50,$B198),COUNTIF('Names Schedule'!$C$51:$H$51,$B198),COUNTIF('Names Schedule'!$C$53:$H$53,$B198),COUNTIF('Names Schedule'!$C$54:$H$54,$B198)))</f>
        <v>0</v>
      </c>
      <c r="K198" s="126">
        <f>IF($A198="","",SUM(COUNTIF('Names Schedule'!$C$59:$H$59,$B198),COUNTIF('Names Schedule'!$C$60:$H$60,$B198),COUNTIF('Names Schedule'!$C$62:$H$62,$B198),COUNTIF('Names Schedule'!$C$63:$H$63,$B198),COUNTIF('Names Schedule'!$C$64:$H$64,$B198),COUNTIF('Names Schedule'!$C$66:$H$66,$B198),COUNTIF('Names Schedule'!$C$67:$H$67,$B198)))</f>
        <v>0</v>
      </c>
      <c r="L198" s="126">
        <f>IF($A198="","",SUM(COUNTIF('Names Schedule'!$C$72:$H$72,$B198),COUNTIF('Names Schedule'!$C$73:$H$73,$B198),COUNTIF('Names Schedule'!$C$75:$H$75,$B198),COUNTIF('Names Schedule'!$C$76:$H$76,$B198),COUNTIF('Names Schedule'!$C$77:$H$77,$B198),COUNTIF('Names Schedule'!$C$79:$H$79,$B198),COUNTIF('Names Schedule'!$C$80:$H$80,$B198)))</f>
        <v>0</v>
      </c>
      <c r="M198" s="124">
        <f>IF($A198="","",COUNTIF('Names Schedule'!$7:$7,$B198))</f>
        <v>0</v>
      </c>
      <c r="N198" s="125">
        <f>IF($A198="","",COUNTIF('Names Schedule'!$8:$8,$B198))</f>
        <v>0</v>
      </c>
      <c r="O198" s="125">
        <f>IF($A198="","",COUNTIF('Names Schedule'!$10:$10,$B198))</f>
        <v>0</v>
      </c>
      <c r="P198" s="125">
        <f>IF($A198="","",COUNTIF('Names Schedule'!$11:$11,$B198))</f>
        <v>0</v>
      </c>
      <c r="Q198" s="125">
        <f>IF($A198="","",COUNTIF('Names Schedule'!$12:$12,$B198))</f>
        <v>0</v>
      </c>
      <c r="R198" s="125">
        <f>IF($A198="","",COUNTIF('Names Schedule'!$14:$14,$B198))</f>
        <v>0</v>
      </c>
      <c r="S198" s="125">
        <f>IF($A198="","",COUNTIF('Names Schedule'!$15:$15,$B198))</f>
        <v>0</v>
      </c>
      <c r="T198" s="124">
        <f>IF($A198="","",COUNTIF('Names Schedule'!$20:$20,$B198))</f>
        <v>0</v>
      </c>
      <c r="U198" s="125">
        <f>IF($A198="","",COUNTIF('Names Schedule'!$21:$21,$B198))</f>
        <v>0</v>
      </c>
      <c r="V198" s="125">
        <f>IF($A198="","",COUNTIF('Names Schedule'!$23:$23,$B198))</f>
        <v>0</v>
      </c>
      <c r="W198" s="125">
        <f>IF($A198="","",COUNTIF('Names Schedule'!$24:$24,$B198))</f>
        <v>0</v>
      </c>
      <c r="X198" s="125">
        <f>IF($A198="","",COUNTIF('Names Schedule'!$25:$25,$B198))</f>
        <v>0</v>
      </c>
      <c r="Y198" s="125">
        <f>IF($A198="","",COUNTIF('Names Schedule'!$27:$27,$B198))</f>
        <v>0</v>
      </c>
      <c r="Z198" s="125">
        <f>IF($A198="","",COUNTIF('Names Schedule'!$28:$28,$B198))</f>
        <v>0</v>
      </c>
      <c r="AA198" s="124">
        <f>IF($A198="","",COUNTIF('Names Schedule'!$33:$33,$B198))</f>
        <v>0</v>
      </c>
      <c r="AB198" s="125">
        <f>IF($A198="","",COUNTIF('Names Schedule'!$34:$34,$B198))</f>
        <v>0</v>
      </c>
      <c r="AC198" s="125">
        <f>IF($A198="","",COUNTIF('Names Schedule'!$36:$36,$B198))</f>
        <v>0</v>
      </c>
      <c r="AD198" s="125">
        <f>IF($A198="","",COUNTIF('Names Schedule'!$37:$37,$B198))</f>
        <v>1</v>
      </c>
      <c r="AE198" s="125">
        <f>IF($A198="","",COUNTIF('Names Schedule'!$38:$38,$B198))</f>
        <v>0</v>
      </c>
      <c r="AF198" s="125">
        <f>IF($A198="","",COUNTIF('Names Schedule'!$40:$40,$B198))</f>
        <v>0</v>
      </c>
      <c r="AG198" s="125">
        <f>IF($A198="","",COUNTIF('Names Schedule'!$41:$41,$B198))</f>
        <v>0</v>
      </c>
      <c r="AH198" s="124">
        <f>IF($A198="","",COUNTIF('Names Schedule'!$46:$46,$B198))</f>
        <v>0</v>
      </c>
      <c r="AI198" s="125">
        <f>IF($A198="","",COUNTIF('Names Schedule'!$47:$47,$B198))</f>
        <v>0</v>
      </c>
      <c r="AJ198" s="125">
        <f>IF($A198="","",COUNTIF('Names Schedule'!$49:$49,$B198))</f>
        <v>0</v>
      </c>
      <c r="AK198" s="125">
        <f>IF($A198="","",COUNTIF('Names Schedule'!$50:$50,$B198))</f>
        <v>0</v>
      </c>
      <c r="AL198" s="125">
        <f>IF($A198="","",COUNTIF('Names Schedule'!$51:$51,$B198))</f>
        <v>0</v>
      </c>
      <c r="AM198" s="125">
        <f>IF($A198="","",COUNTIF('Names Schedule'!$53:$53,$B198))</f>
        <v>0</v>
      </c>
      <c r="AN198" s="125">
        <f>IF($A198="","",COUNTIF('Names Schedule'!$54:$54,$B198))</f>
        <v>0</v>
      </c>
      <c r="AO198" s="124">
        <f>IF($A198="","",COUNTIF('Names Schedule'!$59:$59,$B198))</f>
        <v>0</v>
      </c>
      <c r="AP198" s="125">
        <f>IF($A198="","",COUNTIF('Names Schedule'!$60:$60,$B198))</f>
        <v>0</v>
      </c>
      <c r="AQ198" s="125">
        <f>IF($A198="","",COUNTIF('Names Schedule'!$62:$62,$B198))</f>
        <v>0</v>
      </c>
      <c r="AR198" s="125">
        <f>IF($A198="","",COUNTIF('Names Schedule'!$63:$63,$B198))</f>
        <v>0</v>
      </c>
      <c r="AS198" s="125">
        <f>IF($A198="","",COUNTIF('Names Schedule'!$64:$64,$B198))</f>
        <v>0</v>
      </c>
      <c r="AT198" s="125">
        <f>IF($A198="","",COUNTIF('Names Schedule'!$66:$66,$B198))</f>
        <v>0</v>
      </c>
      <c r="AU198" s="125">
        <f>IF($A198="","",COUNTIF('Names Schedule'!$67:$67,$B198))</f>
        <v>0</v>
      </c>
      <c r="AV198" s="124">
        <f>IF($A198="","",COUNTIF('Names Schedule'!$72:$72,$B198))</f>
        <v>0</v>
      </c>
      <c r="AW198" s="125">
        <f>IF($A198="","",COUNTIF('Names Schedule'!$73:$73,$B198))</f>
        <v>0</v>
      </c>
      <c r="AX198" s="125">
        <f>IF($A198="","",COUNTIF('Names Schedule'!$75:$75,$B198))</f>
        <v>0</v>
      </c>
      <c r="AY198" s="125">
        <f>IF($A198="","",COUNTIF('Names Schedule'!$76:$76,$B198))</f>
        <v>0</v>
      </c>
      <c r="AZ198" s="125">
        <f>IF($A198="","",COUNTIF('Names Schedule'!$77:$77,$B198))</f>
        <v>0</v>
      </c>
      <c r="BA198" s="125">
        <f>IF($A198="","",COUNTIF('Names Schedule'!$79:$79,$B198))</f>
        <v>0</v>
      </c>
      <c r="BB198" s="125">
        <f>IF($A198="","",COUNTIF('Names Schedule'!$80:$80,$B198))</f>
        <v>0</v>
      </c>
      <c r="BC198" s="115">
        <f t="shared" ref="BC198:BC261" si="30">IF(ISNA(MATCH(1,$M198:$BB198,0)),"",MATCH(1,$M198:$BB198,0))</f>
        <v>18</v>
      </c>
      <c r="BD198" s="115">
        <f t="shared" ref="BD198:BD261" si="31">IF(BC198="","",IF($BC198&gt;7,IF($BC198&gt;14,IF($BC198&gt;21,IF($BC198&gt;28,IF($BC198&gt;35,$BC198-35,$BC198-28),$BC198-21),$BC198-14),$BC198-7),IF($BC198=0,0,$BC198)))</f>
        <v>4</v>
      </c>
      <c r="BE198" s="119" t="str">
        <f t="shared" si="28"/>
        <v>Session 4 - 1:45pm- 3.15pm</v>
      </c>
      <c r="BF198" s="126">
        <f>IF($A198="","",COUNTIF('Names Schedule'!C$7:C$117,$B198))</f>
        <v>0</v>
      </c>
      <c r="BG198" s="126">
        <f>IF($A198="","",COUNTIF('Names Schedule'!D$7:D$117,$B198))</f>
        <v>0</v>
      </c>
      <c r="BH198" s="126">
        <f>IF($A198="","",COUNTIF('Names Schedule'!E$7:E$117,$B198))</f>
        <v>0</v>
      </c>
      <c r="BI198" s="126">
        <f>IF($A198="","",COUNTIF('Names Schedule'!F$7:F$117,$B198))</f>
        <v>1</v>
      </c>
      <c r="BJ198" s="126">
        <f>IF($A198="","",COUNTIF('Names Schedule'!G$7:G$117,$B198))</f>
        <v>0</v>
      </c>
      <c r="BK198" s="126">
        <f>IF($A198="","",COUNTIF('Names Schedule'!H$7:H$117,$B198))</f>
        <v>0</v>
      </c>
      <c r="BL198" s="133">
        <f t="shared" si="29"/>
        <v>4</v>
      </c>
    </row>
    <row r="199" spans="1:64" ht="12" customHeight="1">
      <c r="A199" s="115" t="str">
        <f>Matches!A198</f>
        <v/>
      </c>
      <c r="B199" s="115" t="str">
        <f>IF(A199="","",CONCATENATE(VLOOKUP(Matches!B198,'Group Check'!$B:$D,2,FALSE)," v ",VLOOKUP(Matches!D198,'Group Check'!$B:$D,2,FALSE)," in Group ",VLOOKUP(Matches!B198,'Group Check'!$B:$E,4,FALSE)))</f>
        <v/>
      </c>
      <c r="C199" s="115" t="str">
        <f t="shared" si="24"/>
        <v/>
      </c>
      <c r="D199" s="118" t="str">
        <f t="shared" si="25"/>
        <v/>
      </c>
      <c r="E199" s="119" t="str">
        <f t="shared" si="26"/>
        <v/>
      </c>
      <c r="F199" s="116" t="str">
        <f t="shared" si="27"/>
        <v/>
      </c>
      <c r="G199" s="126" t="str">
        <f>IF($A199="","",SUM(COUNTIF('Names Schedule'!$C$7:$H$7,$B199),COUNTIF('Names Schedule'!$C$8:$H$8,$B199),COUNTIF('Names Schedule'!$C$10:$H$10,$B199),COUNTIF('Names Schedule'!$C$11:$H$11,$B199),COUNTIF('Names Schedule'!$C$12:$H$12,$B199),COUNTIF('Names Schedule'!$C$14:$H$14,$B199),COUNTIF('Names Schedule'!$C$15:$H$15,$B199)))</f>
        <v/>
      </c>
      <c r="H199" s="126" t="str">
        <f>IF($A199="","",SUM(COUNTIF('Names Schedule'!$C$20:$H$20,$B199),COUNTIF('Names Schedule'!$C$21:$H$21,$B199),COUNTIF('Names Schedule'!$C$23:$H$23,$B199),COUNTIF('Names Schedule'!$C$24:$H$24,$B199),COUNTIF('Names Schedule'!$C$25:$H$25,$B199),COUNTIF('Names Schedule'!$C$27:$H$27,$B199),COUNTIF('Names Schedule'!$C$28:$H$28,$B199)))</f>
        <v/>
      </c>
      <c r="I199" s="126" t="str">
        <f>IF($A199="","",SUM(COUNTIF('Names Schedule'!$C$33:$H$33,$B199),COUNTIF('Names Schedule'!$C$34:$H$34,$B199),COUNTIF('Names Schedule'!$C$36:$H$36,$B199),COUNTIF('Names Schedule'!$C$37:$H$37,$B199),COUNTIF('Names Schedule'!$C$38:$H$38,$B199),COUNTIF('Names Schedule'!$C$40:$H$40,$B199),COUNTIF('Names Schedule'!$C$41:$H$41,$B199)))</f>
        <v/>
      </c>
      <c r="J199" s="126" t="str">
        <f>IF($A199="","",SUM(COUNTIF('Names Schedule'!$C$46:$H$46,$B199),COUNTIF('Names Schedule'!$C$47:$H$47,$B199),COUNTIF('Names Schedule'!$C$49:$H$49,$B199),COUNTIF('Names Schedule'!$C$50:$H$50,$B199),COUNTIF('Names Schedule'!$C$51:$H$51,$B199),COUNTIF('Names Schedule'!$C$53:$H$53,$B199),COUNTIF('Names Schedule'!$C$54:$H$54,$B199)))</f>
        <v/>
      </c>
      <c r="K199" s="126" t="str">
        <f>IF($A199="","",SUM(COUNTIF('Names Schedule'!$C$59:$H$59,$B199),COUNTIF('Names Schedule'!$C$60:$H$60,$B199),COUNTIF('Names Schedule'!$C$62:$H$62,$B199),COUNTIF('Names Schedule'!$C$63:$H$63,$B199),COUNTIF('Names Schedule'!$C$64:$H$64,$B199),COUNTIF('Names Schedule'!$C$66:$H$66,$B199),COUNTIF('Names Schedule'!$C$67:$H$67,$B199)))</f>
        <v/>
      </c>
      <c r="L199" s="126" t="str">
        <f>IF($A199="","",SUM(COUNTIF('Names Schedule'!$C$72:$H$72,$B199),COUNTIF('Names Schedule'!$C$73:$H$73,$B199),COUNTIF('Names Schedule'!$C$75:$H$75,$B199),COUNTIF('Names Schedule'!$C$76:$H$76,$B199),COUNTIF('Names Schedule'!$C$77:$H$77,$B199),COUNTIF('Names Schedule'!$C$79:$H$79,$B199),COUNTIF('Names Schedule'!$C$80:$H$80,$B199)))</f>
        <v/>
      </c>
      <c r="M199" s="124" t="str">
        <f>IF($A199="","",COUNTIF('Names Schedule'!$7:$7,$B199))</f>
        <v/>
      </c>
      <c r="N199" s="125" t="str">
        <f>IF($A199="","",COUNTIF('Names Schedule'!$8:$8,$B199))</f>
        <v/>
      </c>
      <c r="O199" s="125" t="str">
        <f>IF($A199="","",COUNTIF('Names Schedule'!$10:$10,$B199))</f>
        <v/>
      </c>
      <c r="P199" s="125" t="str">
        <f>IF($A199="","",COUNTIF('Names Schedule'!$11:$11,$B199))</f>
        <v/>
      </c>
      <c r="Q199" s="125" t="str">
        <f>IF($A199="","",COUNTIF('Names Schedule'!$12:$12,$B199))</f>
        <v/>
      </c>
      <c r="R199" s="125" t="str">
        <f>IF($A199="","",COUNTIF('Names Schedule'!$14:$14,$B199))</f>
        <v/>
      </c>
      <c r="S199" s="125" t="str">
        <f>IF($A199="","",COUNTIF('Names Schedule'!$15:$15,$B199))</f>
        <v/>
      </c>
      <c r="T199" s="124" t="str">
        <f>IF($A199="","",COUNTIF('Names Schedule'!$20:$20,$B199))</f>
        <v/>
      </c>
      <c r="U199" s="125" t="str">
        <f>IF($A199="","",COUNTIF('Names Schedule'!$21:$21,$B199))</f>
        <v/>
      </c>
      <c r="V199" s="125" t="str">
        <f>IF($A199="","",COUNTIF('Names Schedule'!$23:$23,$B199))</f>
        <v/>
      </c>
      <c r="W199" s="125" t="str">
        <f>IF($A199="","",COUNTIF('Names Schedule'!$24:$24,$B199))</f>
        <v/>
      </c>
      <c r="X199" s="125" t="str">
        <f>IF($A199="","",COUNTIF('Names Schedule'!$25:$25,$B199))</f>
        <v/>
      </c>
      <c r="Y199" s="125" t="str">
        <f>IF($A199="","",COUNTIF('Names Schedule'!$27:$27,$B199))</f>
        <v/>
      </c>
      <c r="Z199" s="125" t="str">
        <f>IF($A199="","",COUNTIF('Names Schedule'!$28:$28,$B199))</f>
        <v/>
      </c>
      <c r="AA199" s="124" t="str">
        <f>IF($A199="","",COUNTIF('Names Schedule'!$33:$33,$B199))</f>
        <v/>
      </c>
      <c r="AB199" s="125" t="str">
        <f>IF($A199="","",COUNTIF('Names Schedule'!$34:$34,$B199))</f>
        <v/>
      </c>
      <c r="AC199" s="125" t="str">
        <f>IF($A199="","",COUNTIF('Names Schedule'!$36:$36,$B199))</f>
        <v/>
      </c>
      <c r="AD199" s="125" t="str">
        <f>IF($A199="","",COUNTIF('Names Schedule'!$37:$37,$B199))</f>
        <v/>
      </c>
      <c r="AE199" s="125" t="str">
        <f>IF($A199="","",COUNTIF('Names Schedule'!$38:$38,$B199))</f>
        <v/>
      </c>
      <c r="AF199" s="125" t="str">
        <f>IF($A199="","",COUNTIF('Names Schedule'!$40:$40,$B199))</f>
        <v/>
      </c>
      <c r="AG199" s="125" t="str">
        <f>IF($A199="","",COUNTIF('Names Schedule'!$41:$41,$B199))</f>
        <v/>
      </c>
      <c r="AH199" s="124" t="str">
        <f>IF($A199="","",COUNTIF('Names Schedule'!$46:$46,$B199))</f>
        <v/>
      </c>
      <c r="AI199" s="125" t="str">
        <f>IF($A199="","",COUNTIF('Names Schedule'!$47:$47,$B199))</f>
        <v/>
      </c>
      <c r="AJ199" s="125" t="str">
        <f>IF($A199="","",COUNTIF('Names Schedule'!$49:$49,$B199))</f>
        <v/>
      </c>
      <c r="AK199" s="125" t="str">
        <f>IF($A199="","",COUNTIF('Names Schedule'!$50:$50,$B199))</f>
        <v/>
      </c>
      <c r="AL199" s="125" t="str">
        <f>IF($A199="","",COUNTIF('Names Schedule'!$51:$51,$B199))</f>
        <v/>
      </c>
      <c r="AM199" s="125" t="str">
        <f>IF($A199="","",COUNTIF('Names Schedule'!$53:$53,$B199))</f>
        <v/>
      </c>
      <c r="AN199" s="125" t="str">
        <f>IF($A199="","",COUNTIF('Names Schedule'!$54:$54,$B199))</f>
        <v/>
      </c>
      <c r="AO199" s="124" t="str">
        <f>IF($A199="","",COUNTIF('Names Schedule'!$59:$59,$B199))</f>
        <v/>
      </c>
      <c r="AP199" s="125" t="str">
        <f>IF($A199="","",COUNTIF('Names Schedule'!$60:$60,$B199))</f>
        <v/>
      </c>
      <c r="AQ199" s="125" t="str">
        <f>IF($A199="","",COUNTIF('Names Schedule'!$62:$62,$B199))</f>
        <v/>
      </c>
      <c r="AR199" s="125" t="str">
        <f>IF($A199="","",COUNTIF('Names Schedule'!$63:$63,$B199))</f>
        <v/>
      </c>
      <c r="AS199" s="125" t="str">
        <f>IF($A199="","",COUNTIF('Names Schedule'!$64:$64,$B199))</f>
        <v/>
      </c>
      <c r="AT199" s="125" t="str">
        <f>IF($A199="","",COUNTIF('Names Schedule'!$66:$66,$B199))</f>
        <v/>
      </c>
      <c r="AU199" s="125" t="str">
        <f>IF($A199="","",COUNTIF('Names Schedule'!$67:$67,$B199))</f>
        <v/>
      </c>
      <c r="AV199" s="124" t="str">
        <f>IF($A199="","",COUNTIF('Names Schedule'!$72:$72,$B199))</f>
        <v/>
      </c>
      <c r="AW199" s="125" t="str">
        <f>IF($A199="","",COUNTIF('Names Schedule'!$73:$73,$B199))</f>
        <v/>
      </c>
      <c r="AX199" s="125" t="str">
        <f>IF($A199="","",COUNTIF('Names Schedule'!$75:$75,$B199))</f>
        <v/>
      </c>
      <c r="AY199" s="125" t="str">
        <f>IF($A199="","",COUNTIF('Names Schedule'!$76:$76,$B199))</f>
        <v/>
      </c>
      <c r="AZ199" s="125" t="str">
        <f>IF($A199="","",COUNTIF('Names Schedule'!$77:$77,$B199))</f>
        <v/>
      </c>
      <c r="BA199" s="125" t="str">
        <f>IF($A199="","",COUNTIF('Names Schedule'!$79:$79,$B199))</f>
        <v/>
      </c>
      <c r="BB199" s="125" t="str">
        <f>IF($A199="","",COUNTIF('Names Schedule'!$80:$80,$B199))</f>
        <v/>
      </c>
      <c r="BC199" s="115" t="str">
        <f t="shared" si="30"/>
        <v/>
      </c>
      <c r="BD199" s="115" t="str">
        <f t="shared" si="31"/>
        <v/>
      </c>
      <c r="BE199" s="119" t="str">
        <f t="shared" si="28"/>
        <v/>
      </c>
      <c r="BF199" s="126" t="str">
        <f>IF($A199="","",COUNTIF('Names Schedule'!C$7:C$117,$B199))</f>
        <v/>
      </c>
      <c r="BG199" s="126" t="str">
        <f>IF($A199="","",COUNTIF('Names Schedule'!D$7:D$117,$B199))</f>
        <v/>
      </c>
      <c r="BH199" s="126" t="str">
        <f>IF($A199="","",COUNTIF('Names Schedule'!E$7:E$117,$B199))</f>
        <v/>
      </c>
      <c r="BI199" s="126" t="str">
        <f>IF($A199="","",COUNTIF('Names Schedule'!F$7:F$117,$B199))</f>
        <v/>
      </c>
      <c r="BJ199" s="126" t="str">
        <f>IF($A199="","",COUNTIF('Names Schedule'!G$7:G$117,$B199))</f>
        <v/>
      </c>
      <c r="BK199" s="126" t="str">
        <f>IF($A199="","",COUNTIF('Names Schedule'!H$7:H$117,$B199))</f>
        <v/>
      </c>
      <c r="BL199" s="133" t="str">
        <f t="shared" si="29"/>
        <v/>
      </c>
    </row>
    <row r="200" spans="1:64" ht="12" customHeight="1">
      <c r="A200" s="115" t="str">
        <f>Matches!A199</f>
        <v>GROUP WS 5 / 13</v>
      </c>
      <c r="B200" s="115" t="str">
        <f>IF(A200="","",CONCATENATE(VLOOKUP(Matches!B199,'Group Check'!$B:$D,2,FALSE)," v ",VLOOKUP(Matches!D199,'Group Check'!$B:$D,2,FALSE)," in Group ",VLOOKUP(Matches!B199,'Group Check'!$B:$E,4,FALSE)))</f>
        <v>Yvonne Olivier (Namibia) v Rosemary Ogier (Guernsey ) in Group WS 5</v>
      </c>
      <c r="C200" s="115" t="str">
        <f t="shared" si="24"/>
        <v/>
      </c>
      <c r="D200" s="118" t="str">
        <f t="shared" si="25"/>
        <v>Tuesday 23rd April 2024</v>
      </c>
      <c r="E200" s="119" t="str">
        <f t="shared" si="26"/>
        <v>Session 4 - 1:45pm- 3.15pm</v>
      </c>
      <c r="F200" s="116">
        <f t="shared" si="27"/>
        <v>5</v>
      </c>
      <c r="G200" s="126">
        <f>IF($A200="","",SUM(COUNTIF('Names Schedule'!$C$7:$H$7,$B200),COUNTIF('Names Schedule'!$C$8:$H$8,$B200),COUNTIF('Names Schedule'!$C$10:$H$10,$B200),COUNTIF('Names Schedule'!$C$11:$H$11,$B200),COUNTIF('Names Schedule'!$C$12:$H$12,$B200),COUNTIF('Names Schedule'!$C$14:$H$14,$B200),COUNTIF('Names Schedule'!$C$15:$H$15,$B200)))</f>
        <v>0</v>
      </c>
      <c r="H200" s="126">
        <f>IF($A200="","",SUM(COUNTIF('Names Schedule'!$C$20:$H$20,$B200),COUNTIF('Names Schedule'!$C$21:$H$21,$B200),COUNTIF('Names Schedule'!$C$23:$H$23,$B200),COUNTIF('Names Schedule'!$C$24:$H$24,$B200),COUNTIF('Names Schedule'!$C$25:$H$25,$B200),COUNTIF('Names Schedule'!$C$27:$H$27,$B200),COUNTIF('Names Schedule'!$C$28:$H$28,$B200)))</f>
        <v>0</v>
      </c>
      <c r="I200" s="126">
        <f>IF($A200="","",SUM(COUNTIF('Names Schedule'!$C$33:$H$33,$B200),COUNTIF('Names Schedule'!$C$34:$H$34,$B200),COUNTIF('Names Schedule'!$C$36:$H$36,$B200),COUNTIF('Names Schedule'!$C$37:$H$37,$B200),COUNTIF('Names Schedule'!$C$38:$H$38,$B200),COUNTIF('Names Schedule'!$C$40:$H$40,$B200),COUNTIF('Names Schedule'!$C$41:$H$41,$B200)))</f>
        <v>1</v>
      </c>
      <c r="J200" s="126">
        <f>IF($A200="","",SUM(COUNTIF('Names Schedule'!$C$46:$H$46,$B200),COUNTIF('Names Schedule'!$C$47:$H$47,$B200),COUNTIF('Names Schedule'!$C$49:$H$49,$B200),COUNTIF('Names Schedule'!$C$50:$H$50,$B200),COUNTIF('Names Schedule'!$C$51:$H$51,$B200),COUNTIF('Names Schedule'!$C$53:$H$53,$B200),COUNTIF('Names Schedule'!$C$54:$H$54,$B200)))</f>
        <v>0</v>
      </c>
      <c r="K200" s="126">
        <f>IF($A200="","",SUM(COUNTIF('Names Schedule'!$C$59:$H$59,$B200),COUNTIF('Names Schedule'!$C$60:$H$60,$B200),COUNTIF('Names Schedule'!$C$62:$H$62,$B200),COUNTIF('Names Schedule'!$C$63:$H$63,$B200),COUNTIF('Names Schedule'!$C$64:$H$64,$B200),COUNTIF('Names Schedule'!$C$66:$H$66,$B200),COUNTIF('Names Schedule'!$C$67:$H$67,$B200)))</f>
        <v>0</v>
      </c>
      <c r="L200" s="126">
        <f>IF($A200="","",SUM(COUNTIF('Names Schedule'!$C$72:$H$72,$B200),COUNTIF('Names Schedule'!$C$73:$H$73,$B200),COUNTIF('Names Schedule'!$C$75:$H$75,$B200),COUNTIF('Names Schedule'!$C$76:$H$76,$B200),COUNTIF('Names Schedule'!$C$77:$H$77,$B200),COUNTIF('Names Schedule'!$C$79:$H$79,$B200),COUNTIF('Names Schedule'!$C$80:$H$80,$B200)))</f>
        <v>0</v>
      </c>
      <c r="M200" s="124">
        <f>IF($A200="","",COUNTIF('Names Schedule'!$7:$7,$B200))</f>
        <v>0</v>
      </c>
      <c r="N200" s="125">
        <f>IF($A200="","",COUNTIF('Names Schedule'!$8:$8,$B200))</f>
        <v>0</v>
      </c>
      <c r="O200" s="125">
        <f>IF($A200="","",COUNTIF('Names Schedule'!$10:$10,$B200))</f>
        <v>0</v>
      </c>
      <c r="P200" s="125">
        <f>IF($A200="","",COUNTIF('Names Schedule'!$11:$11,$B200))</f>
        <v>0</v>
      </c>
      <c r="Q200" s="125">
        <f>IF($A200="","",COUNTIF('Names Schedule'!$12:$12,$B200))</f>
        <v>0</v>
      </c>
      <c r="R200" s="125">
        <f>IF($A200="","",COUNTIF('Names Schedule'!$14:$14,$B200))</f>
        <v>0</v>
      </c>
      <c r="S200" s="125">
        <f>IF($A200="","",COUNTIF('Names Schedule'!$15:$15,$B200))</f>
        <v>0</v>
      </c>
      <c r="T200" s="124">
        <f>IF($A200="","",COUNTIF('Names Schedule'!$20:$20,$B200))</f>
        <v>0</v>
      </c>
      <c r="U200" s="125">
        <f>IF($A200="","",COUNTIF('Names Schedule'!$21:$21,$B200))</f>
        <v>0</v>
      </c>
      <c r="V200" s="125">
        <f>IF($A200="","",COUNTIF('Names Schedule'!$23:$23,$B200))</f>
        <v>0</v>
      </c>
      <c r="W200" s="125">
        <f>IF($A200="","",COUNTIF('Names Schedule'!$24:$24,$B200))</f>
        <v>0</v>
      </c>
      <c r="X200" s="125">
        <f>IF($A200="","",COUNTIF('Names Schedule'!$25:$25,$B200))</f>
        <v>0</v>
      </c>
      <c r="Y200" s="125">
        <f>IF($A200="","",COUNTIF('Names Schedule'!$27:$27,$B200))</f>
        <v>0</v>
      </c>
      <c r="Z200" s="125">
        <f>IF($A200="","",COUNTIF('Names Schedule'!$28:$28,$B200))</f>
        <v>0</v>
      </c>
      <c r="AA200" s="124">
        <f>IF($A200="","",COUNTIF('Names Schedule'!$33:$33,$B200))</f>
        <v>0</v>
      </c>
      <c r="AB200" s="125">
        <f>IF($A200="","",COUNTIF('Names Schedule'!$34:$34,$B200))</f>
        <v>0</v>
      </c>
      <c r="AC200" s="125">
        <f>IF($A200="","",COUNTIF('Names Schedule'!$36:$36,$B200))</f>
        <v>0</v>
      </c>
      <c r="AD200" s="125">
        <f>IF($A200="","",COUNTIF('Names Schedule'!$37:$37,$B200))</f>
        <v>1</v>
      </c>
      <c r="AE200" s="125">
        <f>IF($A200="","",COUNTIF('Names Schedule'!$38:$38,$B200))</f>
        <v>0</v>
      </c>
      <c r="AF200" s="125">
        <f>IF($A200="","",COUNTIF('Names Schedule'!$40:$40,$B200))</f>
        <v>0</v>
      </c>
      <c r="AG200" s="125">
        <f>IF($A200="","",COUNTIF('Names Schedule'!$41:$41,$B200))</f>
        <v>0</v>
      </c>
      <c r="AH200" s="124">
        <f>IF($A200="","",COUNTIF('Names Schedule'!$46:$46,$B200))</f>
        <v>0</v>
      </c>
      <c r="AI200" s="125">
        <f>IF($A200="","",COUNTIF('Names Schedule'!$47:$47,$B200))</f>
        <v>0</v>
      </c>
      <c r="AJ200" s="125">
        <f>IF($A200="","",COUNTIF('Names Schedule'!$49:$49,$B200))</f>
        <v>0</v>
      </c>
      <c r="AK200" s="125">
        <f>IF($A200="","",COUNTIF('Names Schedule'!$50:$50,$B200))</f>
        <v>0</v>
      </c>
      <c r="AL200" s="125">
        <f>IF($A200="","",COUNTIF('Names Schedule'!$51:$51,$B200))</f>
        <v>0</v>
      </c>
      <c r="AM200" s="125">
        <f>IF($A200="","",COUNTIF('Names Schedule'!$53:$53,$B200))</f>
        <v>0</v>
      </c>
      <c r="AN200" s="125">
        <f>IF($A200="","",COUNTIF('Names Schedule'!$54:$54,$B200))</f>
        <v>0</v>
      </c>
      <c r="AO200" s="124">
        <f>IF($A200="","",COUNTIF('Names Schedule'!$59:$59,$B200))</f>
        <v>0</v>
      </c>
      <c r="AP200" s="125">
        <f>IF($A200="","",COUNTIF('Names Schedule'!$60:$60,$B200))</f>
        <v>0</v>
      </c>
      <c r="AQ200" s="125">
        <f>IF($A200="","",COUNTIF('Names Schedule'!$62:$62,$B200))</f>
        <v>0</v>
      </c>
      <c r="AR200" s="125">
        <f>IF($A200="","",COUNTIF('Names Schedule'!$63:$63,$B200))</f>
        <v>0</v>
      </c>
      <c r="AS200" s="125">
        <f>IF($A200="","",COUNTIF('Names Schedule'!$64:$64,$B200))</f>
        <v>0</v>
      </c>
      <c r="AT200" s="125">
        <f>IF($A200="","",COUNTIF('Names Schedule'!$66:$66,$B200))</f>
        <v>0</v>
      </c>
      <c r="AU200" s="125">
        <f>IF($A200="","",COUNTIF('Names Schedule'!$67:$67,$B200))</f>
        <v>0</v>
      </c>
      <c r="AV200" s="124">
        <f>IF($A200="","",COUNTIF('Names Schedule'!$72:$72,$B200))</f>
        <v>0</v>
      </c>
      <c r="AW200" s="125">
        <f>IF($A200="","",COUNTIF('Names Schedule'!$73:$73,$B200))</f>
        <v>0</v>
      </c>
      <c r="AX200" s="125">
        <f>IF($A200="","",COUNTIF('Names Schedule'!$75:$75,$B200))</f>
        <v>0</v>
      </c>
      <c r="AY200" s="125">
        <f>IF($A200="","",COUNTIF('Names Schedule'!$76:$76,$B200))</f>
        <v>0</v>
      </c>
      <c r="AZ200" s="125">
        <f>IF($A200="","",COUNTIF('Names Schedule'!$77:$77,$B200))</f>
        <v>0</v>
      </c>
      <c r="BA200" s="125">
        <f>IF($A200="","",COUNTIF('Names Schedule'!$79:$79,$B200))</f>
        <v>0</v>
      </c>
      <c r="BB200" s="125">
        <f>IF($A200="","",COUNTIF('Names Schedule'!$80:$80,$B200))</f>
        <v>0</v>
      </c>
      <c r="BC200" s="115">
        <f t="shared" si="30"/>
        <v>18</v>
      </c>
      <c r="BD200" s="115">
        <f t="shared" si="31"/>
        <v>4</v>
      </c>
      <c r="BE200" s="119" t="str">
        <f t="shared" si="28"/>
        <v>Session 4 - 1:45pm- 3.15pm</v>
      </c>
      <c r="BF200" s="126">
        <f>IF($A200="","",COUNTIF('Names Schedule'!C$7:C$117,$B200))</f>
        <v>0</v>
      </c>
      <c r="BG200" s="126">
        <f>IF($A200="","",COUNTIF('Names Schedule'!D$7:D$117,$B200))</f>
        <v>0</v>
      </c>
      <c r="BH200" s="126">
        <f>IF($A200="","",COUNTIF('Names Schedule'!E$7:E$117,$B200))</f>
        <v>0</v>
      </c>
      <c r="BI200" s="126">
        <f>IF($A200="","",COUNTIF('Names Schedule'!F$7:F$117,$B200))</f>
        <v>0</v>
      </c>
      <c r="BJ200" s="126">
        <f>IF($A200="","",COUNTIF('Names Schedule'!G$7:G$117,$B200))</f>
        <v>1</v>
      </c>
      <c r="BK200" s="126">
        <f>IF($A200="","",COUNTIF('Names Schedule'!H$7:H$117,$B200))</f>
        <v>0</v>
      </c>
      <c r="BL200" s="133">
        <f t="shared" si="29"/>
        <v>5</v>
      </c>
    </row>
    <row r="201" spans="1:64" ht="12" customHeight="1">
      <c r="A201" s="115" t="str">
        <f>Matches!A200</f>
        <v>GROUP WS 5 / 14</v>
      </c>
      <c r="B201" s="115" t="str">
        <f>IF(A201="","",CONCATENATE(VLOOKUP(Matches!B200,'Group Check'!$B:$D,2,FALSE)," v ",VLOOKUP(Matches!D200,'Group Check'!$B:$D,2,FALSE)," in Group ",VLOOKUP(Matches!B200,'Group Check'!$B:$E,4,FALSE)))</f>
        <v>Yvonne Olivier (Namibia) v Rebecca McMillan (England ) in Group WS 5</v>
      </c>
      <c r="C201" s="115" t="str">
        <f t="shared" si="24"/>
        <v/>
      </c>
      <c r="D201" s="118" t="str">
        <f t="shared" si="25"/>
        <v>Sunday 21st April 2024</v>
      </c>
      <c r="E201" s="119" t="str">
        <f t="shared" si="26"/>
        <v>Session 7 - 6.15pm - 7:45pm</v>
      </c>
      <c r="F201" s="116">
        <f t="shared" si="27"/>
        <v>5</v>
      </c>
      <c r="G201" s="126">
        <f>IF($A201="","",SUM(COUNTIF('Names Schedule'!$C$7:$H$7,$B201),COUNTIF('Names Schedule'!$C$8:$H$8,$B201),COUNTIF('Names Schedule'!$C$10:$H$10,$B201),COUNTIF('Names Schedule'!$C$11:$H$11,$B201),COUNTIF('Names Schedule'!$C$12:$H$12,$B201),COUNTIF('Names Schedule'!$C$14:$H$14,$B201),COUNTIF('Names Schedule'!$C$15:$H$15,$B201)))</f>
        <v>1</v>
      </c>
      <c r="H201" s="126">
        <f>IF($A201="","",SUM(COUNTIF('Names Schedule'!$C$20:$H$20,$B201),COUNTIF('Names Schedule'!$C$21:$H$21,$B201),COUNTIF('Names Schedule'!$C$23:$H$23,$B201),COUNTIF('Names Schedule'!$C$24:$H$24,$B201),COUNTIF('Names Schedule'!$C$25:$H$25,$B201),COUNTIF('Names Schedule'!$C$27:$H$27,$B201),COUNTIF('Names Schedule'!$C$28:$H$28,$B201)))</f>
        <v>0</v>
      </c>
      <c r="I201" s="126">
        <f>IF($A201="","",SUM(COUNTIF('Names Schedule'!$C$33:$H$33,$B201),COUNTIF('Names Schedule'!$C$34:$H$34,$B201),COUNTIF('Names Schedule'!$C$36:$H$36,$B201),COUNTIF('Names Schedule'!$C$37:$H$37,$B201),COUNTIF('Names Schedule'!$C$38:$H$38,$B201),COUNTIF('Names Schedule'!$C$40:$H$40,$B201),COUNTIF('Names Schedule'!$C$41:$H$41,$B201)))</f>
        <v>0</v>
      </c>
      <c r="J201" s="126">
        <f>IF($A201="","",SUM(COUNTIF('Names Schedule'!$C$46:$H$46,$B201),COUNTIF('Names Schedule'!$C$47:$H$47,$B201),COUNTIF('Names Schedule'!$C$49:$H$49,$B201),COUNTIF('Names Schedule'!$C$50:$H$50,$B201),COUNTIF('Names Schedule'!$C$51:$H$51,$B201),COUNTIF('Names Schedule'!$C$53:$H$53,$B201),COUNTIF('Names Schedule'!$C$54:$H$54,$B201)))</f>
        <v>0</v>
      </c>
      <c r="K201" s="126">
        <f>IF($A201="","",SUM(COUNTIF('Names Schedule'!$C$59:$H$59,$B201),COUNTIF('Names Schedule'!$C$60:$H$60,$B201),COUNTIF('Names Schedule'!$C$62:$H$62,$B201),COUNTIF('Names Schedule'!$C$63:$H$63,$B201),COUNTIF('Names Schedule'!$C$64:$H$64,$B201),COUNTIF('Names Schedule'!$C$66:$H$66,$B201),COUNTIF('Names Schedule'!$C$67:$H$67,$B201)))</f>
        <v>0</v>
      </c>
      <c r="L201" s="126">
        <f>IF($A201="","",SUM(COUNTIF('Names Schedule'!$C$72:$H$72,$B201),COUNTIF('Names Schedule'!$C$73:$H$73,$B201),COUNTIF('Names Schedule'!$C$75:$H$75,$B201),COUNTIF('Names Schedule'!$C$76:$H$76,$B201),COUNTIF('Names Schedule'!$C$77:$H$77,$B201),COUNTIF('Names Schedule'!$C$79:$H$79,$B201),COUNTIF('Names Schedule'!$C$80:$H$80,$B201)))</f>
        <v>0</v>
      </c>
      <c r="M201" s="124">
        <f>IF($A201="","",COUNTIF('Names Schedule'!$7:$7,$B201))</f>
        <v>0</v>
      </c>
      <c r="N201" s="125">
        <f>IF($A201="","",COUNTIF('Names Schedule'!$8:$8,$B201))</f>
        <v>0</v>
      </c>
      <c r="O201" s="125">
        <f>IF($A201="","",COUNTIF('Names Schedule'!$10:$10,$B201))</f>
        <v>0</v>
      </c>
      <c r="P201" s="125">
        <f>IF($A201="","",COUNTIF('Names Schedule'!$11:$11,$B201))</f>
        <v>0</v>
      </c>
      <c r="Q201" s="125">
        <f>IF($A201="","",COUNTIF('Names Schedule'!$12:$12,$B201))</f>
        <v>0</v>
      </c>
      <c r="R201" s="125">
        <f>IF($A201="","",COUNTIF('Names Schedule'!$14:$14,$B201))</f>
        <v>0</v>
      </c>
      <c r="S201" s="125">
        <f>IF($A201="","",COUNTIF('Names Schedule'!$15:$15,$B201))</f>
        <v>1</v>
      </c>
      <c r="T201" s="124">
        <f>IF($A201="","",COUNTIF('Names Schedule'!$20:$20,$B201))</f>
        <v>0</v>
      </c>
      <c r="U201" s="125">
        <f>IF($A201="","",COUNTIF('Names Schedule'!$21:$21,$B201))</f>
        <v>0</v>
      </c>
      <c r="V201" s="125">
        <f>IF($A201="","",COUNTIF('Names Schedule'!$23:$23,$B201))</f>
        <v>0</v>
      </c>
      <c r="W201" s="125">
        <f>IF($A201="","",COUNTIF('Names Schedule'!$24:$24,$B201))</f>
        <v>0</v>
      </c>
      <c r="X201" s="125">
        <f>IF($A201="","",COUNTIF('Names Schedule'!$25:$25,$B201))</f>
        <v>0</v>
      </c>
      <c r="Y201" s="125">
        <f>IF($A201="","",COUNTIF('Names Schedule'!$27:$27,$B201))</f>
        <v>0</v>
      </c>
      <c r="Z201" s="125">
        <f>IF($A201="","",COUNTIF('Names Schedule'!$28:$28,$B201))</f>
        <v>0</v>
      </c>
      <c r="AA201" s="124">
        <f>IF($A201="","",COUNTIF('Names Schedule'!$33:$33,$B201))</f>
        <v>0</v>
      </c>
      <c r="AB201" s="125">
        <f>IF($A201="","",COUNTIF('Names Schedule'!$34:$34,$B201))</f>
        <v>0</v>
      </c>
      <c r="AC201" s="125">
        <f>IF($A201="","",COUNTIF('Names Schedule'!$36:$36,$B201))</f>
        <v>0</v>
      </c>
      <c r="AD201" s="125">
        <f>IF($A201="","",COUNTIF('Names Schedule'!$37:$37,$B201))</f>
        <v>0</v>
      </c>
      <c r="AE201" s="125">
        <f>IF($A201="","",COUNTIF('Names Schedule'!$38:$38,$B201))</f>
        <v>0</v>
      </c>
      <c r="AF201" s="125">
        <f>IF($A201="","",COUNTIF('Names Schedule'!$40:$40,$B201))</f>
        <v>0</v>
      </c>
      <c r="AG201" s="125">
        <f>IF($A201="","",COUNTIF('Names Schedule'!$41:$41,$B201))</f>
        <v>0</v>
      </c>
      <c r="AH201" s="124">
        <f>IF($A201="","",COUNTIF('Names Schedule'!$46:$46,$B201))</f>
        <v>0</v>
      </c>
      <c r="AI201" s="125">
        <f>IF($A201="","",COUNTIF('Names Schedule'!$47:$47,$B201))</f>
        <v>0</v>
      </c>
      <c r="AJ201" s="125">
        <f>IF($A201="","",COUNTIF('Names Schedule'!$49:$49,$B201))</f>
        <v>0</v>
      </c>
      <c r="AK201" s="125">
        <f>IF($A201="","",COUNTIF('Names Schedule'!$50:$50,$B201))</f>
        <v>0</v>
      </c>
      <c r="AL201" s="125">
        <f>IF($A201="","",COUNTIF('Names Schedule'!$51:$51,$B201))</f>
        <v>0</v>
      </c>
      <c r="AM201" s="125">
        <f>IF($A201="","",COUNTIF('Names Schedule'!$53:$53,$B201))</f>
        <v>0</v>
      </c>
      <c r="AN201" s="125">
        <f>IF($A201="","",COUNTIF('Names Schedule'!$54:$54,$B201))</f>
        <v>0</v>
      </c>
      <c r="AO201" s="124">
        <f>IF($A201="","",COUNTIF('Names Schedule'!$59:$59,$B201))</f>
        <v>0</v>
      </c>
      <c r="AP201" s="125">
        <f>IF($A201="","",COUNTIF('Names Schedule'!$60:$60,$B201))</f>
        <v>0</v>
      </c>
      <c r="AQ201" s="125">
        <f>IF($A201="","",COUNTIF('Names Schedule'!$62:$62,$B201))</f>
        <v>0</v>
      </c>
      <c r="AR201" s="125">
        <f>IF($A201="","",COUNTIF('Names Schedule'!$63:$63,$B201))</f>
        <v>0</v>
      </c>
      <c r="AS201" s="125">
        <f>IF($A201="","",COUNTIF('Names Schedule'!$64:$64,$B201))</f>
        <v>0</v>
      </c>
      <c r="AT201" s="125">
        <f>IF($A201="","",COUNTIF('Names Schedule'!$66:$66,$B201))</f>
        <v>0</v>
      </c>
      <c r="AU201" s="125">
        <f>IF($A201="","",COUNTIF('Names Schedule'!$67:$67,$B201))</f>
        <v>0</v>
      </c>
      <c r="AV201" s="124">
        <f>IF($A201="","",COUNTIF('Names Schedule'!$72:$72,$B201))</f>
        <v>0</v>
      </c>
      <c r="AW201" s="125">
        <f>IF($A201="","",COUNTIF('Names Schedule'!$73:$73,$B201))</f>
        <v>0</v>
      </c>
      <c r="AX201" s="125">
        <f>IF($A201="","",COUNTIF('Names Schedule'!$75:$75,$B201))</f>
        <v>0</v>
      </c>
      <c r="AY201" s="125">
        <f>IF($A201="","",COUNTIF('Names Schedule'!$76:$76,$B201))</f>
        <v>0</v>
      </c>
      <c r="AZ201" s="125">
        <f>IF($A201="","",COUNTIF('Names Schedule'!$77:$77,$B201))</f>
        <v>0</v>
      </c>
      <c r="BA201" s="125">
        <f>IF($A201="","",COUNTIF('Names Schedule'!$79:$79,$B201))</f>
        <v>0</v>
      </c>
      <c r="BB201" s="125">
        <f>IF($A201="","",COUNTIF('Names Schedule'!$80:$80,$B201))</f>
        <v>0</v>
      </c>
      <c r="BC201" s="115">
        <f t="shared" si="30"/>
        <v>7</v>
      </c>
      <c r="BD201" s="115">
        <f t="shared" si="31"/>
        <v>7</v>
      </c>
      <c r="BE201" s="119" t="str">
        <f t="shared" si="28"/>
        <v>Session 7 - 6.15pm - 7:45pm</v>
      </c>
      <c r="BF201" s="126">
        <f>IF($A201="","",COUNTIF('Names Schedule'!C$7:C$117,$B201))</f>
        <v>0</v>
      </c>
      <c r="BG201" s="126">
        <f>IF($A201="","",COUNTIF('Names Schedule'!D$7:D$117,$B201))</f>
        <v>0</v>
      </c>
      <c r="BH201" s="126">
        <f>IF($A201="","",COUNTIF('Names Schedule'!E$7:E$117,$B201))</f>
        <v>0</v>
      </c>
      <c r="BI201" s="126">
        <f>IF($A201="","",COUNTIF('Names Schedule'!F$7:F$117,$B201))</f>
        <v>0</v>
      </c>
      <c r="BJ201" s="126">
        <f>IF($A201="","",COUNTIF('Names Schedule'!G$7:G$117,$B201))</f>
        <v>1</v>
      </c>
      <c r="BK201" s="126">
        <f>IF($A201="","",COUNTIF('Names Schedule'!H$7:H$117,$B201))</f>
        <v>0</v>
      </c>
      <c r="BL201" s="133">
        <f t="shared" si="29"/>
        <v>5</v>
      </c>
    </row>
    <row r="202" spans="1:64" ht="12" customHeight="1">
      <c r="A202" s="115" t="str">
        <f>Matches!A201</f>
        <v/>
      </c>
      <c r="B202" s="115" t="str">
        <f>IF(A202="","",CONCATENATE(VLOOKUP(Matches!B201,'Group Check'!$B:$D,2,FALSE)," v ",VLOOKUP(Matches!D201,'Group Check'!$B:$D,2,FALSE)," in Group ",VLOOKUP(Matches!B201,'Group Check'!$B:$E,4,FALSE)))</f>
        <v/>
      </c>
      <c r="C202" s="115" t="str">
        <f t="shared" si="24"/>
        <v/>
      </c>
      <c r="D202" s="118" t="str">
        <f t="shared" si="25"/>
        <v/>
      </c>
      <c r="E202" s="119" t="str">
        <f t="shared" si="26"/>
        <v/>
      </c>
      <c r="F202" s="116" t="str">
        <f t="shared" si="27"/>
        <v/>
      </c>
      <c r="G202" s="126" t="str">
        <f>IF($A202="","",SUM(COUNTIF('Names Schedule'!$C$7:$H$7,$B202),COUNTIF('Names Schedule'!$C$8:$H$8,$B202),COUNTIF('Names Schedule'!$C$10:$H$10,$B202),COUNTIF('Names Schedule'!$C$11:$H$11,$B202),COUNTIF('Names Schedule'!$C$12:$H$12,$B202),COUNTIF('Names Schedule'!$C$14:$H$14,$B202),COUNTIF('Names Schedule'!$C$15:$H$15,$B202)))</f>
        <v/>
      </c>
      <c r="H202" s="126" t="str">
        <f>IF($A202="","",SUM(COUNTIF('Names Schedule'!$C$20:$H$20,$B202),COUNTIF('Names Schedule'!$C$21:$H$21,$B202),COUNTIF('Names Schedule'!$C$23:$H$23,$B202),COUNTIF('Names Schedule'!$C$24:$H$24,$B202),COUNTIF('Names Schedule'!$C$25:$H$25,$B202),COUNTIF('Names Schedule'!$C$27:$H$27,$B202),COUNTIF('Names Schedule'!$C$28:$H$28,$B202)))</f>
        <v/>
      </c>
      <c r="I202" s="126" t="str">
        <f>IF($A202="","",SUM(COUNTIF('Names Schedule'!$C$33:$H$33,$B202),COUNTIF('Names Schedule'!$C$34:$H$34,$B202),COUNTIF('Names Schedule'!$C$36:$H$36,$B202),COUNTIF('Names Schedule'!$C$37:$H$37,$B202),COUNTIF('Names Schedule'!$C$38:$H$38,$B202),COUNTIF('Names Schedule'!$C$40:$H$40,$B202),COUNTIF('Names Schedule'!$C$41:$H$41,$B202)))</f>
        <v/>
      </c>
      <c r="J202" s="126" t="str">
        <f>IF($A202="","",SUM(COUNTIF('Names Schedule'!$C$46:$H$46,$B202),COUNTIF('Names Schedule'!$C$47:$H$47,$B202),COUNTIF('Names Schedule'!$C$49:$H$49,$B202),COUNTIF('Names Schedule'!$C$50:$H$50,$B202),COUNTIF('Names Schedule'!$C$51:$H$51,$B202),COUNTIF('Names Schedule'!$C$53:$H$53,$B202),COUNTIF('Names Schedule'!$C$54:$H$54,$B202)))</f>
        <v/>
      </c>
      <c r="K202" s="126" t="str">
        <f>IF($A202="","",SUM(COUNTIF('Names Schedule'!$C$59:$H$59,$B202),COUNTIF('Names Schedule'!$C$60:$H$60,$B202),COUNTIF('Names Schedule'!$C$62:$H$62,$B202),COUNTIF('Names Schedule'!$C$63:$H$63,$B202),COUNTIF('Names Schedule'!$C$64:$H$64,$B202),COUNTIF('Names Schedule'!$C$66:$H$66,$B202),COUNTIF('Names Schedule'!$C$67:$H$67,$B202)))</f>
        <v/>
      </c>
      <c r="L202" s="126" t="str">
        <f>IF($A202="","",SUM(COUNTIF('Names Schedule'!$C$72:$H$72,$B202),COUNTIF('Names Schedule'!$C$73:$H$73,$B202),COUNTIF('Names Schedule'!$C$75:$H$75,$B202),COUNTIF('Names Schedule'!$C$76:$H$76,$B202),COUNTIF('Names Schedule'!$C$77:$H$77,$B202),COUNTIF('Names Schedule'!$C$79:$H$79,$B202),COUNTIF('Names Schedule'!$C$80:$H$80,$B202)))</f>
        <v/>
      </c>
      <c r="M202" s="124" t="str">
        <f>IF($A202="","",COUNTIF('Names Schedule'!$7:$7,$B202))</f>
        <v/>
      </c>
      <c r="N202" s="125" t="str">
        <f>IF($A202="","",COUNTIF('Names Schedule'!$8:$8,$B202))</f>
        <v/>
      </c>
      <c r="O202" s="125" t="str">
        <f>IF($A202="","",COUNTIF('Names Schedule'!$10:$10,$B202))</f>
        <v/>
      </c>
      <c r="P202" s="125" t="str">
        <f>IF($A202="","",COUNTIF('Names Schedule'!$11:$11,$B202))</f>
        <v/>
      </c>
      <c r="Q202" s="125" t="str">
        <f>IF($A202="","",COUNTIF('Names Schedule'!$12:$12,$B202))</f>
        <v/>
      </c>
      <c r="R202" s="125" t="str">
        <f>IF($A202="","",COUNTIF('Names Schedule'!$14:$14,$B202))</f>
        <v/>
      </c>
      <c r="S202" s="125" t="str">
        <f>IF($A202="","",COUNTIF('Names Schedule'!$15:$15,$B202))</f>
        <v/>
      </c>
      <c r="T202" s="124" t="str">
        <f>IF($A202="","",COUNTIF('Names Schedule'!$20:$20,$B202))</f>
        <v/>
      </c>
      <c r="U202" s="125" t="str">
        <f>IF($A202="","",COUNTIF('Names Schedule'!$21:$21,$B202))</f>
        <v/>
      </c>
      <c r="V202" s="125" t="str">
        <f>IF($A202="","",COUNTIF('Names Schedule'!$23:$23,$B202))</f>
        <v/>
      </c>
      <c r="W202" s="125" t="str">
        <f>IF($A202="","",COUNTIF('Names Schedule'!$24:$24,$B202))</f>
        <v/>
      </c>
      <c r="X202" s="125" t="str">
        <f>IF($A202="","",COUNTIF('Names Schedule'!$25:$25,$B202))</f>
        <v/>
      </c>
      <c r="Y202" s="125" t="str">
        <f>IF($A202="","",COUNTIF('Names Schedule'!$27:$27,$B202))</f>
        <v/>
      </c>
      <c r="Z202" s="125" t="str">
        <f>IF($A202="","",COUNTIF('Names Schedule'!$28:$28,$B202))</f>
        <v/>
      </c>
      <c r="AA202" s="124" t="str">
        <f>IF($A202="","",COUNTIF('Names Schedule'!$33:$33,$B202))</f>
        <v/>
      </c>
      <c r="AB202" s="125" t="str">
        <f>IF($A202="","",COUNTIF('Names Schedule'!$34:$34,$B202))</f>
        <v/>
      </c>
      <c r="AC202" s="125" t="str">
        <f>IF($A202="","",COUNTIF('Names Schedule'!$36:$36,$B202))</f>
        <v/>
      </c>
      <c r="AD202" s="125" t="str">
        <f>IF($A202="","",COUNTIF('Names Schedule'!$37:$37,$B202))</f>
        <v/>
      </c>
      <c r="AE202" s="125" t="str">
        <f>IF($A202="","",COUNTIF('Names Schedule'!$38:$38,$B202))</f>
        <v/>
      </c>
      <c r="AF202" s="125" t="str">
        <f>IF($A202="","",COUNTIF('Names Schedule'!$40:$40,$B202))</f>
        <v/>
      </c>
      <c r="AG202" s="125" t="str">
        <f>IF($A202="","",COUNTIF('Names Schedule'!$41:$41,$B202))</f>
        <v/>
      </c>
      <c r="AH202" s="124" t="str">
        <f>IF($A202="","",COUNTIF('Names Schedule'!$46:$46,$B202))</f>
        <v/>
      </c>
      <c r="AI202" s="125" t="str">
        <f>IF($A202="","",COUNTIF('Names Schedule'!$47:$47,$B202))</f>
        <v/>
      </c>
      <c r="AJ202" s="125" t="str">
        <f>IF($A202="","",COUNTIF('Names Schedule'!$49:$49,$B202))</f>
        <v/>
      </c>
      <c r="AK202" s="125" t="str">
        <f>IF($A202="","",COUNTIF('Names Schedule'!$50:$50,$B202))</f>
        <v/>
      </c>
      <c r="AL202" s="125" t="str">
        <f>IF($A202="","",COUNTIF('Names Schedule'!$51:$51,$B202))</f>
        <v/>
      </c>
      <c r="AM202" s="125" t="str">
        <f>IF($A202="","",COUNTIF('Names Schedule'!$53:$53,$B202))</f>
        <v/>
      </c>
      <c r="AN202" s="125" t="str">
        <f>IF($A202="","",COUNTIF('Names Schedule'!$54:$54,$B202))</f>
        <v/>
      </c>
      <c r="AO202" s="124" t="str">
        <f>IF($A202="","",COUNTIF('Names Schedule'!$59:$59,$B202))</f>
        <v/>
      </c>
      <c r="AP202" s="125" t="str">
        <f>IF($A202="","",COUNTIF('Names Schedule'!$60:$60,$B202))</f>
        <v/>
      </c>
      <c r="AQ202" s="125" t="str">
        <f>IF($A202="","",COUNTIF('Names Schedule'!$62:$62,$B202))</f>
        <v/>
      </c>
      <c r="AR202" s="125" t="str">
        <f>IF($A202="","",COUNTIF('Names Schedule'!$63:$63,$B202))</f>
        <v/>
      </c>
      <c r="AS202" s="125" t="str">
        <f>IF($A202="","",COUNTIF('Names Schedule'!$64:$64,$B202))</f>
        <v/>
      </c>
      <c r="AT202" s="125" t="str">
        <f>IF($A202="","",COUNTIF('Names Schedule'!$66:$66,$B202))</f>
        <v/>
      </c>
      <c r="AU202" s="125" t="str">
        <f>IF($A202="","",COUNTIF('Names Schedule'!$67:$67,$B202))</f>
        <v/>
      </c>
      <c r="AV202" s="124" t="str">
        <f>IF($A202="","",COUNTIF('Names Schedule'!$72:$72,$B202))</f>
        <v/>
      </c>
      <c r="AW202" s="125" t="str">
        <f>IF($A202="","",COUNTIF('Names Schedule'!$73:$73,$B202))</f>
        <v/>
      </c>
      <c r="AX202" s="125" t="str">
        <f>IF($A202="","",COUNTIF('Names Schedule'!$75:$75,$B202))</f>
        <v/>
      </c>
      <c r="AY202" s="125" t="str">
        <f>IF($A202="","",COUNTIF('Names Schedule'!$76:$76,$B202))</f>
        <v/>
      </c>
      <c r="AZ202" s="125" t="str">
        <f>IF($A202="","",COUNTIF('Names Schedule'!$77:$77,$B202))</f>
        <v/>
      </c>
      <c r="BA202" s="125" t="str">
        <f>IF($A202="","",COUNTIF('Names Schedule'!$79:$79,$B202))</f>
        <v/>
      </c>
      <c r="BB202" s="125" t="str">
        <f>IF($A202="","",COUNTIF('Names Schedule'!$80:$80,$B202))</f>
        <v/>
      </c>
      <c r="BC202" s="115" t="str">
        <f t="shared" si="30"/>
        <v/>
      </c>
      <c r="BD202" s="115" t="str">
        <f t="shared" si="31"/>
        <v/>
      </c>
      <c r="BE202" s="119" t="str">
        <f t="shared" si="28"/>
        <v/>
      </c>
      <c r="BF202" s="126" t="str">
        <f>IF($A202="","",COUNTIF('Names Schedule'!C$7:C$117,$B202))</f>
        <v/>
      </c>
      <c r="BG202" s="126" t="str">
        <f>IF($A202="","",COUNTIF('Names Schedule'!D$7:D$117,$B202))</f>
        <v/>
      </c>
      <c r="BH202" s="126" t="str">
        <f>IF($A202="","",COUNTIF('Names Schedule'!E$7:E$117,$B202))</f>
        <v/>
      </c>
      <c r="BI202" s="126" t="str">
        <f>IF($A202="","",COUNTIF('Names Schedule'!F$7:F$117,$B202))</f>
        <v/>
      </c>
      <c r="BJ202" s="126" t="str">
        <f>IF($A202="","",COUNTIF('Names Schedule'!G$7:G$117,$B202))</f>
        <v/>
      </c>
      <c r="BK202" s="126" t="str">
        <f>IF($A202="","",COUNTIF('Names Schedule'!H$7:H$117,$B202))</f>
        <v/>
      </c>
      <c r="BL202" s="133" t="str">
        <f t="shared" si="29"/>
        <v/>
      </c>
    </row>
    <row r="203" spans="1:64" ht="12" customHeight="1">
      <c r="A203" s="115" t="str">
        <f>Matches!A202</f>
        <v>GROUP WS 5 / 15</v>
      </c>
      <c r="B203" s="115" t="str">
        <f>IF(A203="","",CONCATENATE(VLOOKUP(Matches!B202,'Group Check'!$B:$D,2,FALSE)," v ",VLOOKUP(Matches!D202,'Group Check'!$B:$D,2,FALSE)," in Group ",VLOOKUP(Matches!B202,'Group Check'!$B:$E,4,FALSE)))</f>
        <v>Rebecca McMillan (England ) v Rosemary Ogier (Guernsey ) in Group WS 5</v>
      </c>
      <c r="C203" s="115" t="str">
        <f t="shared" si="24"/>
        <v/>
      </c>
      <c r="D203" s="118" t="str">
        <f t="shared" si="25"/>
        <v>Thursday 25th April 2024</v>
      </c>
      <c r="E203" s="119" t="str">
        <f t="shared" si="26"/>
        <v>Session  - 3.15pm - 4:45pm</v>
      </c>
      <c r="F203" s="116">
        <f t="shared" si="27"/>
        <v>3</v>
      </c>
      <c r="G203" s="126">
        <f>IF($A203="","",SUM(COUNTIF('Names Schedule'!$C$7:$H$7,$B203),COUNTIF('Names Schedule'!$C$8:$H$8,$B203),COUNTIF('Names Schedule'!$C$10:$H$10,$B203),COUNTIF('Names Schedule'!$C$11:$H$11,$B203),COUNTIF('Names Schedule'!$C$12:$H$12,$B203),COUNTIF('Names Schedule'!$C$14:$H$14,$B203),COUNTIF('Names Schedule'!$C$15:$H$15,$B203)))</f>
        <v>0</v>
      </c>
      <c r="H203" s="126">
        <f>IF($A203="","",SUM(COUNTIF('Names Schedule'!$C$20:$H$20,$B203),COUNTIF('Names Schedule'!$C$21:$H$21,$B203),COUNTIF('Names Schedule'!$C$23:$H$23,$B203),COUNTIF('Names Schedule'!$C$24:$H$24,$B203),COUNTIF('Names Schedule'!$C$25:$H$25,$B203),COUNTIF('Names Schedule'!$C$27:$H$27,$B203),COUNTIF('Names Schedule'!$C$28:$H$28,$B203)))</f>
        <v>0</v>
      </c>
      <c r="I203" s="126">
        <f>IF($A203="","",SUM(COUNTIF('Names Schedule'!$C$33:$H$33,$B203),COUNTIF('Names Schedule'!$C$34:$H$34,$B203),COUNTIF('Names Schedule'!$C$36:$H$36,$B203),COUNTIF('Names Schedule'!$C$37:$H$37,$B203),COUNTIF('Names Schedule'!$C$38:$H$38,$B203),COUNTIF('Names Schedule'!$C$40:$H$40,$B203),COUNTIF('Names Schedule'!$C$41:$H$41,$B203)))</f>
        <v>0</v>
      </c>
      <c r="J203" s="126">
        <f>IF($A203="","",SUM(COUNTIF('Names Schedule'!$C$46:$H$46,$B203),COUNTIF('Names Schedule'!$C$47:$H$47,$B203),COUNTIF('Names Schedule'!$C$49:$H$49,$B203),COUNTIF('Names Schedule'!$C$50:$H$50,$B203),COUNTIF('Names Schedule'!$C$51:$H$51,$B203),COUNTIF('Names Schedule'!$C$53:$H$53,$B203),COUNTIF('Names Schedule'!$C$54:$H$54,$B203)))</f>
        <v>0</v>
      </c>
      <c r="K203" s="126">
        <f>IF($A203="","",SUM(COUNTIF('Names Schedule'!$C$59:$H$59,$B203),COUNTIF('Names Schedule'!$C$60:$H$60,$B203),COUNTIF('Names Schedule'!$C$62:$H$62,$B203),COUNTIF('Names Schedule'!$C$63:$H$63,$B203),COUNTIF('Names Schedule'!$C$64:$H$64,$B203),COUNTIF('Names Schedule'!$C$66:$H$66,$B203),COUNTIF('Names Schedule'!$C$67:$H$67,$B203)))</f>
        <v>1</v>
      </c>
      <c r="L203" s="126">
        <f>IF($A203="","",SUM(COUNTIF('Names Schedule'!$C$72:$H$72,$B203),COUNTIF('Names Schedule'!$C$73:$H$73,$B203),COUNTIF('Names Schedule'!$C$75:$H$75,$B203),COUNTIF('Names Schedule'!$C$76:$H$76,$B203),COUNTIF('Names Schedule'!$C$77:$H$77,$B203),COUNTIF('Names Schedule'!$C$79:$H$79,$B203),COUNTIF('Names Schedule'!$C$80:$H$80,$B203)))</f>
        <v>0</v>
      </c>
      <c r="M203" s="124">
        <f>IF($A203="","",COUNTIF('Names Schedule'!$7:$7,$B203))</f>
        <v>0</v>
      </c>
      <c r="N203" s="125">
        <f>IF($A203="","",COUNTIF('Names Schedule'!$8:$8,$B203))</f>
        <v>0</v>
      </c>
      <c r="O203" s="125">
        <f>IF($A203="","",COUNTIF('Names Schedule'!$10:$10,$B203))</f>
        <v>0</v>
      </c>
      <c r="P203" s="125">
        <f>IF($A203="","",COUNTIF('Names Schedule'!$11:$11,$B203))</f>
        <v>0</v>
      </c>
      <c r="Q203" s="125">
        <f>IF($A203="","",COUNTIF('Names Schedule'!$12:$12,$B203))</f>
        <v>0</v>
      </c>
      <c r="R203" s="125">
        <f>IF($A203="","",COUNTIF('Names Schedule'!$14:$14,$B203))</f>
        <v>0</v>
      </c>
      <c r="S203" s="125">
        <f>IF($A203="","",COUNTIF('Names Schedule'!$15:$15,$B203))</f>
        <v>0</v>
      </c>
      <c r="T203" s="124">
        <f>IF($A203="","",COUNTIF('Names Schedule'!$20:$20,$B203))</f>
        <v>0</v>
      </c>
      <c r="U203" s="125">
        <f>IF($A203="","",COUNTIF('Names Schedule'!$21:$21,$B203))</f>
        <v>0</v>
      </c>
      <c r="V203" s="125">
        <f>IF($A203="","",COUNTIF('Names Schedule'!$23:$23,$B203))</f>
        <v>0</v>
      </c>
      <c r="W203" s="125">
        <f>IF($A203="","",COUNTIF('Names Schedule'!$24:$24,$B203))</f>
        <v>0</v>
      </c>
      <c r="X203" s="125">
        <f>IF($A203="","",COUNTIF('Names Schedule'!$25:$25,$B203))</f>
        <v>0</v>
      </c>
      <c r="Y203" s="125">
        <f>IF($A203="","",COUNTIF('Names Schedule'!$27:$27,$B203))</f>
        <v>0</v>
      </c>
      <c r="Z203" s="125">
        <f>IF($A203="","",COUNTIF('Names Schedule'!$28:$28,$B203))</f>
        <v>0</v>
      </c>
      <c r="AA203" s="124">
        <f>IF($A203="","",COUNTIF('Names Schedule'!$33:$33,$B203))</f>
        <v>0</v>
      </c>
      <c r="AB203" s="125">
        <f>IF($A203="","",COUNTIF('Names Schedule'!$34:$34,$B203))</f>
        <v>0</v>
      </c>
      <c r="AC203" s="125">
        <f>IF($A203="","",COUNTIF('Names Schedule'!$36:$36,$B203))</f>
        <v>0</v>
      </c>
      <c r="AD203" s="125">
        <f>IF($A203="","",COUNTIF('Names Schedule'!$37:$37,$B203))</f>
        <v>0</v>
      </c>
      <c r="AE203" s="125">
        <f>IF($A203="","",COUNTIF('Names Schedule'!$38:$38,$B203))</f>
        <v>0</v>
      </c>
      <c r="AF203" s="125">
        <f>IF($A203="","",COUNTIF('Names Schedule'!$40:$40,$B203))</f>
        <v>0</v>
      </c>
      <c r="AG203" s="125">
        <f>IF($A203="","",COUNTIF('Names Schedule'!$41:$41,$B203))</f>
        <v>0</v>
      </c>
      <c r="AH203" s="124">
        <f>IF($A203="","",COUNTIF('Names Schedule'!$46:$46,$B203))</f>
        <v>0</v>
      </c>
      <c r="AI203" s="125">
        <f>IF($A203="","",COUNTIF('Names Schedule'!$47:$47,$B203))</f>
        <v>0</v>
      </c>
      <c r="AJ203" s="125">
        <f>IF($A203="","",COUNTIF('Names Schedule'!$49:$49,$B203))</f>
        <v>0</v>
      </c>
      <c r="AK203" s="125">
        <f>IF($A203="","",COUNTIF('Names Schedule'!$50:$50,$B203))</f>
        <v>0</v>
      </c>
      <c r="AL203" s="125">
        <f>IF($A203="","",COUNTIF('Names Schedule'!$51:$51,$B203))</f>
        <v>0</v>
      </c>
      <c r="AM203" s="125">
        <f>IF($A203="","",COUNTIF('Names Schedule'!$53:$53,$B203))</f>
        <v>0</v>
      </c>
      <c r="AN203" s="125">
        <f>IF($A203="","",COUNTIF('Names Schedule'!$54:$54,$B203))</f>
        <v>0</v>
      </c>
      <c r="AO203" s="124">
        <f>IF($A203="","",COUNTIF('Names Schedule'!$59:$59,$B203))</f>
        <v>0</v>
      </c>
      <c r="AP203" s="125">
        <f>IF($A203="","",COUNTIF('Names Schedule'!$60:$60,$B203))</f>
        <v>0</v>
      </c>
      <c r="AQ203" s="125">
        <f>IF($A203="","",COUNTIF('Names Schedule'!$62:$62,$B203))</f>
        <v>0</v>
      </c>
      <c r="AR203" s="125">
        <f>IF($A203="","",COUNTIF('Names Schedule'!$63:$63,$B203))</f>
        <v>0</v>
      </c>
      <c r="AS203" s="125">
        <f>IF($A203="","",COUNTIF('Names Schedule'!$64:$64,$B203))</f>
        <v>1</v>
      </c>
      <c r="AT203" s="125">
        <f>IF($A203="","",COUNTIF('Names Schedule'!$66:$66,$B203))</f>
        <v>0</v>
      </c>
      <c r="AU203" s="125">
        <f>IF($A203="","",COUNTIF('Names Schedule'!$67:$67,$B203))</f>
        <v>0</v>
      </c>
      <c r="AV203" s="124">
        <f>IF($A203="","",COUNTIF('Names Schedule'!$72:$72,$B203))</f>
        <v>0</v>
      </c>
      <c r="AW203" s="125">
        <f>IF($A203="","",COUNTIF('Names Schedule'!$73:$73,$B203))</f>
        <v>0</v>
      </c>
      <c r="AX203" s="125">
        <f>IF($A203="","",COUNTIF('Names Schedule'!$75:$75,$B203))</f>
        <v>0</v>
      </c>
      <c r="AY203" s="125">
        <f>IF($A203="","",COUNTIF('Names Schedule'!$76:$76,$B203))</f>
        <v>0</v>
      </c>
      <c r="AZ203" s="125">
        <f>IF($A203="","",COUNTIF('Names Schedule'!$77:$77,$B203))</f>
        <v>0</v>
      </c>
      <c r="BA203" s="125">
        <f>IF($A203="","",COUNTIF('Names Schedule'!$79:$79,$B203))</f>
        <v>0</v>
      </c>
      <c r="BB203" s="125">
        <f>IF($A203="","",COUNTIF('Names Schedule'!$80:$80,$B203))</f>
        <v>0</v>
      </c>
      <c r="BC203" s="115">
        <f t="shared" si="30"/>
        <v>33</v>
      </c>
      <c r="BD203" s="115">
        <f t="shared" si="31"/>
        <v>5</v>
      </c>
      <c r="BE203" s="119" t="str">
        <f t="shared" si="28"/>
        <v>Session  - 3.15pm - 4:45pm</v>
      </c>
      <c r="BF203" s="126">
        <f>IF($A203="","",COUNTIF('Names Schedule'!C$7:C$117,$B203))</f>
        <v>0</v>
      </c>
      <c r="BG203" s="126">
        <f>IF($A203="","",COUNTIF('Names Schedule'!D$7:D$117,$B203))</f>
        <v>0</v>
      </c>
      <c r="BH203" s="126">
        <f>IF($A203="","",COUNTIF('Names Schedule'!E$7:E$117,$B203))</f>
        <v>1</v>
      </c>
      <c r="BI203" s="126">
        <f>IF($A203="","",COUNTIF('Names Schedule'!F$7:F$117,$B203))</f>
        <v>0</v>
      </c>
      <c r="BJ203" s="126">
        <f>IF($A203="","",COUNTIF('Names Schedule'!G$7:G$117,$B203))</f>
        <v>0</v>
      </c>
      <c r="BK203" s="126">
        <f>IF($A203="","",COUNTIF('Names Schedule'!H$7:H$117,$B203))</f>
        <v>0</v>
      </c>
      <c r="BL203" s="133">
        <f t="shared" si="29"/>
        <v>3</v>
      </c>
    </row>
    <row r="204" spans="1:64" ht="12" customHeight="1">
      <c r="A204" s="115" t="str">
        <f>Matches!A203</f>
        <v/>
      </c>
      <c r="B204" s="115" t="str">
        <f>IF(A204="","",CONCATENATE(VLOOKUP(Matches!B203,'Group Check'!$B:$D,2,FALSE)," v ",VLOOKUP(Matches!D203,'Group Check'!$B:$D,2,FALSE)," in Group ",VLOOKUP(Matches!B203,'Group Check'!$B:$E,4,FALSE)))</f>
        <v/>
      </c>
      <c r="C204" s="115" t="str">
        <f t="shared" si="24"/>
        <v/>
      </c>
      <c r="D204" s="118" t="str">
        <f t="shared" si="25"/>
        <v/>
      </c>
      <c r="E204" s="119" t="str">
        <f t="shared" si="26"/>
        <v/>
      </c>
      <c r="F204" s="116" t="str">
        <f t="shared" si="27"/>
        <v/>
      </c>
      <c r="G204" s="126" t="str">
        <f>IF($A204="","",SUM(COUNTIF('Names Schedule'!$C$7:$H$7,$B204),COUNTIF('Names Schedule'!$C$8:$H$8,$B204),COUNTIF('Names Schedule'!$C$10:$H$10,$B204),COUNTIF('Names Schedule'!$C$11:$H$11,$B204),COUNTIF('Names Schedule'!$C$12:$H$12,$B204),COUNTIF('Names Schedule'!$C$14:$H$14,$B204),COUNTIF('Names Schedule'!$C$15:$H$15,$B204)))</f>
        <v/>
      </c>
      <c r="H204" s="126" t="str">
        <f>IF($A204="","",SUM(COUNTIF('Names Schedule'!$C$20:$H$20,$B204),COUNTIF('Names Schedule'!$C$21:$H$21,$B204),COUNTIF('Names Schedule'!$C$23:$H$23,$B204),COUNTIF('Names Schedule'!$C$24:$H$24,$B204),COUNTIF('Names Schedule'!$C$25:$H$25,$B204),COUNTIF('Names Schedule'!$C$27:$H$27,$B204),COUNTIF('Names Schedule'!$C$28:$H$28,$B204)))</f>
        <v/>
      </c>
      <c r="I204" s="126" t="str">
        <f>IF($A204="","",SUM(COUNTIF('Names Schedule'!$C$33:$H$33,$B204),COUNTIF('Names Schedule'!$C$34:$H$34,$B204),COUNTIF('Names Schedule'!$C$36:$H$36,$B204),COUNTIF('Names Schedule'!$C$37:$H$37,$B204),COUNTIF('Names Schedule'!$C$38:$H$38,$B204),COUNTIF('Names Schedule'!$C$40:$H$40,$B204),COUNTIF('Names Schedule'!$C$41:$H$41,$B204)))</f>
        <v/>
      </c>
      <c r="J204" s="126" t="str">
        <f>IF($A204="","",SUM(COUNTIF('Names Schedule'!$C$46:$H$46,$B204),COUNTIF('Names Schedule'!$C$47:$H$47,$B204),COUNTIF('Names Schedule'!$C$49:$H$49,$B204),COUNTIF('Names Schedule'!$C$50:$H$50,$B204),COUNTIF('Names Schedule'!$C$51:$H$51,$B204),COUNTIF('Names Schedule'!$C$53:$H$53,$B204),COUNTIF('Names Schedule'!$C$54:$H$54,$B204)))</f>
        <v/>
      </c>
      <c r="K204" s="126" t="str">
        <f>IF($A204="","",SUM(COUNTIF('Names Schedule'!$C$59:$H$59,$B204),COUNTIF('Names Schedule'!$C$60:$H$60,$B204),COUNTIF('Names Schedule'!$C$62:$H$62,$B204),COUNTIF('Names Schedule'!$C$63:$H$63,$B204),COUNTIF('Names Schedule'!$C$64:$H$64,$B204),COUNTIF('Names Schedule'!$C$66:$H$66,$B204),COUNTIF('Names Schedule'!$C$67:$H$67,$B204)))</f>
        <v/>
      </c>
      <c r="L204" s="126" t="str">
        <f>IF($A204="","",SUM(COUNTIF('Names Schedule'!$C$72:$H$72,$B204),COUNTIF('Names Schedule'!$C$73:$H$73,$B204),COUNTIF('Names Schedule'!$C$75:$H$75,$B204),COUNTIF('Names Schedule'!$C$76:$H$76,$B204),COUNTIF('Names Schedule'!$C$77:$H$77,$B204),COUNTIF('Names Schedule'!$C$79:$H$79,$B204),COUNTIF('Names Schedule'!$C$80:$H$80,$B204)))</f>
        <v/>
      </c>
      <c r="M204" s="124" t="str">
        <f>IF($A204="","",COUNTIF('Names Schedule'!$7:$7,$B204))</f>
        <v/>
      </c>
      <c r="N204" s="125" t="str">
        <f>IF($A204="","",COUNTIF('Names Schedule'!$8:$8,$B204))</f>
        <v/>
      </c>
      <c r="O204" s="125" t="str">
        <f>IF($A204="","",COUNTIF('Names Schedule'!$10:$10,$B204))</f>
        <v/>
      </c>
      <c r="P204" s="125" t="str">
        <f>IF($A204="","",COUNTIF('Names Schedule'!$11:$11,$B204))</f>
        <v/>
      </c>
      <c r="Q204" s="125" t="str">
        <f>IF($A204="","",COUNTIF('Names Schedule'!$12:$12,$B204))</f>
        <v/>
      </c>
      <c r="R204" s="125" t="str">
        <f>IF($A204="","",COUNTIF('Names Schedule'!$14:$14,$B204))</f>
        <v/>
      </c>
      <c r="S204" s="125" t="str">
        <f>IF($A204="","",COUNTIF('Names Schedule'!$15:$15,$B204))</f>
        <v/>
      </c>
      <c r="T204" s="124" t="str">
        <f>IF($A204="","",COUNTIF('Names Schedule'!$20:$20,$B204))</f>
        <v/>
      </c>
      <c r="U204" s="125" t="str">
        <f>IF($A204="","",COUNTIF('Names Schedule'!$21:$21,$B204))</f>
        <v/>
      </c>
      <c r="V204" s="125" t="str">
        <f>IF($A204="","",COUNTIF('Names Schedule'!$23:$23,$B204))</f>
        <v/>
      </c>
      <c r="W204" s="125" t="str">
        <f>IF($A204="","",COUNTIF('Names Schedule'!$24:$24,$B204))</f>
        <v/>
      </c>
      <c r="X204" s="125" t="str">
        <f>IF($A204="","",COUNTIF('Names Schedule'!$25:$25,$B204))</f>
        <v/>
      </c>
      <c r="Y204" s="125" t="str">
        <f>IF($A204="","",COUNTIF('Names Schedule'!$27:$27,$B204))</f>
        <v/>
      </c>
      <c r="Z204" s="125" t="str">
        <f>IF($A204="","",COUNTIF('Names Schedule'!$28:$28,$B204))</f>
        <v/>
      </c>
      <c r="AA204" s="124" t="str">
        <f>IF($A204="","",COUNTIF('Names Schedule'!$33:$33,$B204))</f>
        <v/>
      </c>
      <c r="AB204" s="125" t="str">
        <f>IF($A204="","",COUNTIF('Names Schedule'!$34:$34,$B204))</f>
        <v/>
      </c>
      <c r="AC204" s="125" t="str">
        <f>IF($A204="","",COUNTIF('Names Schedule'!$36:$36,$B204))</f>
        <v/>
      </c>
      <c r="AD204" s="125" t="str">
        <f>IF($A204="","",COUNTIF('Names Schedule'!$37:$37,$B204))</f>
        <v/>
      </c>
      <c r="AE204" s="125" t="str">
        <f>IF($A204="","",COUNTIF('Names Schedule'!$38:$38,$B204))</f>
        <v/>
      </c>
      <c r="AF204" s="125" t="str">
        <f>IF($A204="","",COUNTIF('Names Schedule'!$40:$40,$B204))</f>
        <v/>
      </c>
      <c r="AG204" s="125" t="str">
        <f>IF($A204="","",COUNTIF('Names Schedule'!$41:$41,$B204))</f>
        <v/>
      </c>
      <c r="AH204" s="124" t="str">
        <f>IF($A204="","",COUNTIF('Names Schedule'!$46:$46,$B204))</f>
        <v/>
      </c>
      <c r="AI204" s="125" t="str">
        <f>IF($A204="","",COUNTIF('Names Schedule'!$47:$47,$B204))</f>
        <v/>
      </c>
      <c r="AJ204" s="125" t="str">
        <f>IF($A204="","",COUNTIF('Names Schedule'!$49:$49,$B204))</f>
        <v/>
      </c>
      <c r="AK204" s="125" t="str">
        <f>IF($A204="","",COUNTIF('Names Schedule'!$50:$50,$B204))</f>
        <v/>
      </c>
      <c r="AL204" s="125" t="str">
        <f>IF($A204="","",COUNTIF('Names Schedule'!$51:$51,$B204))</f>
        <v/>
      </c>
      <c r="AM204" s="125" t="str">
        <f>IF($A204="","",COUNTIF('Names Schedule'!$53:$53,$B204))</f>
        <v/>
      </c>
      <c r="AN204" s="125" t="str">
        <f>IF($A204="","",COUNTIF('Names Schedule'!$54:$54,$B204))</f>
        <v/>
      </c>
      <c r="AO204" s="124" t="str">
        <f>IF($A204="","",COUNTIF('Names Schedule'!$59:$59,$B204))</f>
        <v/>
      </c>
      <c r="AP204" s="125" t="str">
        <f>IF($A204="","",COUNTIF('Names Schedule'!$60:$60,$B204))</f>
        <v/>
      </c>
      <c r="AQ204" s="125" t="str">
        <f>IF($A204="","",COUNTIF('Names Schedule'!$62:$62,$B204))</f>
        <v/>
      </c>
      <c r="AR204" s="125" t="str">
        <f>IF($A204="","",COUNTIF('Names Schedule'!$63:$63,$B204))</f>
        <v/>
      </c>
      <c r="AS204" s="125" t="str">
        <f>IF($A204="","",COUNTIF('Names Schedule'!$64:$64,$B204))</f>
        <v/>
      </c>
      <c r="AT204" s="125" t="str">
        <f>IF($A204="","",COUNTIF('Names Schedule'!$66:$66,$B204))</f>
        <v/>
      </c>
      <c r="AU204" s="125" t="str">
        <f>IF($A204="","",COUNTIF('Names Schedule'!$67:$67,$B204))</f>
        <v/>
      </c>
      <c r="AV204" s="124" t="str">
        <f>IF($A204="","",COUNTIF('Names Schedule'!$72:$72,$B204))</f>
        <v/>
      </c>
      <c r="AW204" s="125" t="str">
        <f>IF($A204="","",COUNTIF('Names Schedule'!$73:$73,$B204))</f>
        <v/>
      </c>
      <c r="AX204" s="125" t="str">
        <f>IF($A204="","",COUNTIF('Names Schedule'!$75:$75,$B204))</f>
        <v/>
      </c>
      <c r="AY204" s="125" t="str">
        <f>IF($A204="","",COUNTIF('Names Schedule'!$76:$76,$B204))</f>
        <v/>
      </c>
      <c r="AZ204" s="125" t="str">
        <f>IF($A204="","",COUNTIF('Names Schedule'!$77:$77,$B204))</f>
        <v/>
      </c>
      <c r="BA204" s="125" t="str">
        <f>IF($A204="","",COUNTIF('Names Schedule'!$79:$79,$B204))</f>
        <v/>
      </c>
      <c r="BB204" s="125" t="str">
        <f>IF($A204="","",COUNTIF('Names Schedule'!$80:$80,$B204))</f>
        <v/>
      </c>
      <c r="BC204" s="115" t="str">
        <f t="shared" si="30"/>
        <v/>
      </c>
      <c r="BD204" s="115" t="str">
        <f t="shared" si="31"/>
        <v/>
      </c>
      <c r="BE204" s="119" t="str">
        <f t="shared" si="28"/>
        <v/>
      </c>
      <c r="BF204" s="126" t="str">
        <f>IF($A204="","",COUNTIF('Names Schedule'!C$7:C$117,$B204))</f>
        <v/>
      </c>
      <c r="BG204" s="126" t="str">
        <f>IF($A204="","",COUNTIF('Names Schedule'!D$7:D$117,$B204))</f>
        <v/>
      </c>
      <c r="BH204" s="126" t="str">
        <f>IF($A204="","",COUNTIF('Names Schedule'!E$7:E$117,$B204))</f>
        <v/>
      </c>
      <c r="BI204" s="126" t="str">
        <f>IF($A204="","",COUNTIF('Names Schedule'!F$7:F$117,$B204))</f>
        <v/>
      </c>
      <c r="BJ204" s="126" t="str">
        <f>IF($A204="","",COUNTIF('Names Schedule'!G$7:G$117,$B204))</f>
        <v/>
      </c>
      <c r="BK204" s="126" t="str">
        <f>IF($A204="","",COUNTIF('Names Schedule'!H$7:H$117,$B204))</f>
        <v/>
      </c>
      <c r="BL204" s="133" t="str">
        <f t="shared" si="29"/>
        <v/>
      </c>
    </row>
    <row r="205" spans="1:64" ht="12" customHeight="1">
      <c r="A205" s="115" t="str">
        <f>Matches!A204</f>
        <v>GROUP MXP 1 / 1</v>
      </c>
      <c r="B205" s="115" t="str">
        <f>IF(A205="","",CONCATENATE(VLOOKUP(Matches!B204,'Group Check'!$B:$D,2,FALSE)," v ",VLOOKUP(Matches!D204,'Group Check'!$B:$D,2,FALSE)," in Group ",VLOOKUP(Matches!B204,'Group Check'!$B:$E,4,FALSE)))</f>
        <v>Samantha Atkinson (Australia) &amp; Ray Pearse (Australia) v Yvonne Olivier (Namibia) &amp; Carel Aaron Olivier (Namibia) in Group MXP 1</v>
      </c>
      <c r="C205" s="115" t="str">
        <f t="shared" si="24"/>
        <v/>
      </c>
      <c r="D205" s="118" t="str">
        <f t="shared" si="25"/>
        <v>Tuesday 23rd April 2024</v>
      </c>
      <c r="E205" s="119" t="str">
        <f t="shared" si="26"/>
        <v>Session 2 - 10.15am- 12:00pm</v>
      </c>
      <c r="F205" s="116">
        <f t="shared" si="27"/>
        <v>3</v>
      </c>
      <c r="G205" s="126">
        <f>IF($A205="","",SUM(COUNTIF('Names Schedule'!$C$7:$H$7,$B205),COUNTIF('Names Schedule'!$C$8:$H$8,$B205),COUNTIF('Names Schedule'!$C$10:$H$10,$B205),COUNTIF('Names Schedule'!$C$11:$H$11,$B205),COUNTIF('Names Schedule'!$C$12:$H$12,$B205),COUNTIF('Names Schedule'!$C$14:$H$14,$B205),COUNTIF('Names Schedule'!$C$15:$H$15,$B205)))</f>
        <v>0</v>
      </c>
      <c r="H205" s="126">
        <f>IF($A205="","",SUM(COUNTIF('Names Schedule'!$C$20:$H$20,$B205),COUNTIF('Names Schedule'!$C$21:$H$21,$B205),COUNTIF('Names Schedule'!$C$23:$H$23,$B205),COUNTIF('Names Schedule'!$C$24:$H$24,$B205),COUNTIF('Names Schedule'!$C$25:$H$25,$B205),COUNTIF('Names Schedule'!$C$27:$H$27,$B205),COUNTIF('Names Schedule'!$C$28:$H$28,$B205)))</f>
        <v>0</v>
      </c>
      <c r="I205" s="126">
        <f>IF($A205="","",SUM(COUNTIF('Names Schedule'!$C$33:$H$33,$B205),COUNTIF('Names Schedule'!$C$34:$H$34,$B205),COUNTIF('Names Schedule'!$C$36:$H$36,$B205),COUNTIF('Names Schedule'!$C$37:$H$37,$B205),COUNTIF('Names Schedule'!$C$38:$H$38,$B205),COUNTIF('Names Schedule'!$C$40:$H$40,$B205),COUNTIF('Names Schedule'!$C$41:$H$41,$B205)))</f>
        <v>1</v>
      </c>
      <c r="J205" s="126">
        <f>IF($A205="","",SUM(COUNTIF('Names Schedule'!$C$46:$H$46,$B205),COUNTIF('Names Schedule'!$C$47:$H$47,$B205),COUNTIF('Names Schedule'!$C$49:$H$49,$B205),COUNTIF('Names Schedule'!$C$50:$H$50,$B205),COUNTIF('Names Schedule'!$C$51:$H$51,$B205),COUNTIF('Names Schedule'!$C$53:$H$53,$B205),COUNTIF('Names Schedule'!$C$54:$H$54,$B205)))</f>
        <v>0</v>
      </c>
      <c r="K205" s="126">
        <f>IF($A205="","",SUM(COUNTIF('Names Schedule'!$C$59:$H$59,$B205),COUNTIF('Names Schedule'!$C$60:$H$60,$B205),COUNTIF('Names Schedule'!$C$62:$H$62,$B205),COUNTIF('Names Schedule'!$C$63:$H$63,$B205),COUNTIF('Names Schedule'!$C$64:$H$64,$B205),COUNTIF('Names Schedule'!$C$66:$H$66,$B205),COUNTIF('Names Schedule'!$C$67:$H$67,$B205)))</f>
        <v>0</v>
      </c>
      <c r="L205" s="126">
        <f>IF($A205="","",SUM(COUNTIF('Names Schedule'!$C$72:$H$72,$B205),COUNTIF('Names Schedule'!$C$73:$H$73,$B205),COUNTIF('Names Schedule'!$C$75:$H$75,$B205),COUNTIF('Names Schedule'!$C$76:$H$76,$B205),COUNTIF('Names Schedule'!$C$77:$H$77,$B205),COUNTIF('Names Schedule'!$C$79:$H$79,$B205),COUNTIF('Names Schedule'!$C$80:$H$80,$B205)))</f>
        <v>0</v>
      </c>
      <c r="M205" s="124">
        <f>IF($A205="","",COUNTIF('Names Schedule'!$7:$7,$B205))</f>
        <v>0</v>
      </c>
      <c r="N205" s="125">
        <f>IF($A205="","",COUNTIF('Names Schedule'!$8:$8,$B205))</f>
        <v>0</v>
      </c>
      <c r="O205" s="125">
        <f>IF($A205="","",COUNTIF('Names Schedule'!$10:$10,$B205))</f>
        <v>0</v>
      </c>
      <c r="P205" s="125">
        <f>IF($A205="","",COUNTIF('Names Schedule'!$11:$11,$B205))</f>
        <v>0</v>
      </c>
      <c r="Q205" s="125">
        <f>IF($A205="","",COUNTIF('Names Schedule'!$12:$12,$B205))</f>
        <v>0</v>
      </c>
      <c r="R205" s="125">
        <f>IF($A205="","",COUNTIF('Names Schedule'!$14:$14,$B205))</f>
        <v>0</v>
      </c>
      <c r="S205" s="125">
        <f>IF($A205="","",COUNTIF('Names Schedule'!$15:$15,$B205))</f>
        <v>0</v>
      </c>
      <c r="T205" s="124">
        <f>IF($A205="","",COUNTIF('Names Schedule'!$20:$20,$B205))</f>
        <v>0</v>
      </c>
      <c r="U205" s="125">
        <f>IF($A205="","",COUNTIF('Names Schedule'!$21:$21,$B205))</f>
        <v>0</v>
      </c>
      <c r="V205" s="125">
        <f>IF($A205="","",COUNTIF('Names Schedule'!$23:$23,$B205))</f>
        <v>0</v>
      </c>
      <c r="W205" s="125">
        <f>IF($A205="","",COUNTIF('Names Schedule'!$24:$24,$B205))</f>
        <v>0</v>
      </c>
      <c r="X205" s="125">
        <f>IF($A205="","",COUNTIF('Names Schedule'!$25:$25,$B205))</f>
        <v>0</v>
      </c>
      <c r="Y205" s="125">
        <f>IF($A205="","",COUNTIF('Names Schedule'!$27:$27,$B205))</f>
        <v>0</v>
      </c>
      <c r="Z205" s="125">
        <f>IF($A205="","",COUNTIF('Names Schedule'!$28:$28,$B205))</f>
        <v>0</v>
      </c>
      <c r="AA205" s="124">
        <f>IF($A205="","",COUNTIF('Names Schedule'!$33:$33,$B205))</f>
        <v>0</v>
      </c>
      <c r="AB205" s="125">
        <f>IF($A205="","",COUNTIF('Names Schedule'!$34:$34,$B205))</f>
        <v>1</v>
      </c>
      <c r="AC205" s="125">
        <f>IF($A205="","",COUNTIF('Names Schedule'!$36:$36,$B205))</f>
        <v>0</v>
      </c>
      <c r="AD205" s="125">
        <f>IF($A205="","",COUNTIF('Names Schedule'!$37:$37,$B205))</f>
        <v>0</v>
      </c>
      <c r="AE205" s="125">
        <f>IF($A205="","",COUNTIF('Names Schedule'!$38:$38,$B205))</f>
        <v>0</v>
      </c>
      <c r="AF205" s="125">
        <f>IF($A205="","",COUNTIF('Names Schedule'!$40:$40,$B205))</f>
        <v>0</v>
      </c>
      <c r="AG205" s="125">
        <f>IF($A205="","",COUNTIF('Names Schedule'!$41:$41,$B205))</f>
        <v>0</v>
      </c>
      <c r="AH205" s="124">
        <f>IF($A205="","",COUNTIF('Names Schedule'!$46:$46,$B205))</f>
        <v>0</v>
      </c>
      <c r="AI205" s="125">
        <f>IF($A205="","",COUNTIF('Names Schedule'!$47:$47,$B205))</f>
        <v>0</v>
      </c>
      <c r="AJ205" s="125">
        <f>IF($A205="","",COUNTIF('Names Schedule'!$49:$49,$B205))</f>
        <v>0</v>
      </c>
      <c r="AK205" s="125">
        <f>IF($A205="","",COUNTIF('Names Schedule'!$50:$50,$B205))</f>
        <v>0</v>
      </c>
      <c r="AL205" s="125">
        <f>IF($A205="","",COUNTIF('Names Schedule'!$51:$51,$B205))</f>
        <v>0</v>
      </c>
      <c r="AM205" s="125">
        <f>IF($A205="","",COUNTIF('Names Schedule'!$53:$53,$B205))</f>
        <v>0</v>
      </c>
      <c r="AN205" s="125">
        <f>IF($A205="","",COUNTIF('Names Schedule'!$54:$54,$B205))</f>
        <v>0</v>
      </c>
      <c r="AO205" s="124">
        <f>IF($A205="","",COUNTIF('Names Schedule'!$59:$59,$B205))</f>
        <v>0</v>
      </c>
      <c r="AP205" s="125">
        <f>IF($A205="","",COUNTIF('Names Schedule'!$60:$60,$B205))</f>
        <v>0</v>
      </c>
      <c r="AQ205" s="125">
        <f>IF($A205="","",COUNTIF('Names Schedule'!$62:$62,$B205))</f>
        <v>0</v>
      </c>
      <c r="AR205" s="125">
        <f>IF($A205="","",COUNTIF('Names Schedule'!$63:$63,$B205))</f>
        <v>0</v>
      </c>
      <c r="AS205" s="125">
        <f>IF($A205="","",COUNTIF('Names Schedule'!$64:$64,$B205))</f>
        <v>0</v>
      </c>
      <c r="AT205" s="125">
        <f>IF($A205="","",COUNTIF('Names Schedule'!$66:$66,$B205))</f>
        <v>0</v>
      </c>
      <c r="AU205" s="125">
        <f>IF($A205="","",COUNTIF('Names Schedule'!$67:$67,$B205))</f>
        <v>0</v>
      </c>
      <c r="AV205" s="124">
        <f>IF($A205="","",COUNTIF('Names Schedule'!$72:$72,$B205))</f>
        <v>0</v>
      </c>
      <c r="AW205" s="125">
        <f>IF($A205="","",COUNTIF('Names Schedule'!$73:$73,$B205))</f>
        <v>0</v>
      </c>
      <c r="AX205" s="125">
        <f>IF($A205="","",COUNTIF('Names Schedule'!$75:$75,$B205))</f>
        <v>0</v>
      </c>
      <c r="AY205" s="125">
        <f>IF($A205="","",COUNTIF('Names Schedule'!$76:$76,$B205))</f>
        <v>0</v>
      </c>
      <c r="AZ205" s="125">
        <f>IF($A205="","",COUNTIF('Names Schedule'!$77:$77,$B205))</f>
        <v>0</v>
      </c>
      <c r="BA205" s="125">
        <f>IF($A205="","",COUNTIF('Names Schedule'!$79:$79,$B205))</f>
        <v>0</v>
      </c>
      <c r="BB205" s="125">
        <f>IF($A205="","",COUNTIF('Names Schedule'!$80:$80,$B205))</f>
        <v>0</v>
      </c>
      <c r="BC205" s="115">
        <f t="shared" si="30"/>
        <v>16</v>
      </c>
      <c r="BD205" s="115">
        <f t="shared" si="31"/>
        <v>2</v>
      </c>
      <c r="BE205" s="119" t="str">
        <f t="shared" si="28"/>
        <v>Session 2 - 10.15am- 12:00pm</v>
      </c>
      <c r="BF205" s="126">
        <f>IF($A205="","",COUNTIF('Names Schedule'!C$7:C$117,$B205))</f>
        <v>0</v>
      </c>
      <c r="BG205" s="126">
        <f>IF($A205="","",COUNTIF('Names Schedule'!D$7:D$117,$B205))</f>
        <v>0</v>
      </c>
      <c r="BH205" s="126">
        <f>IF($A205="","",COUNTIF('Names Schedule'!E$7:E$117,$B205))</f>
        <v>1</v>
      </c>
      <c r="BI205" s="126">
        <f>IF($A205="","",COUNTIF('Names Schedule'!F$7:F$117,$B205))</f>
        <v>0</v>
      </c>
      <c r="BJ205" s="126">
        <f>IF($A205="","",COUNTIF('Names Schedule'!G$7:G$117,$B205))</f>
        <v>0</v>
      </c>
      <c r="BK205" s="126">
        <f>IF($A205="","",COUNTIF('Names Schedule'!H$7:H$117,$B205))</f>
        <v>0</v>
      </c>
      <c r="BL205" s="133">
        <f t="shared" si="29"/>
        <v>3</v>
      </c>
    </row>
    <row r="206" spans="1:64" ht="12" customHeight="1">
      <c r="A206" s="115">
        <f>Matches!A205</f>
        <v>0</v>
      </c>
      <c r="B206" s="115" t="e">
        <f>IF(A206="","",CONCATENATE(VLOOKUP(Matches!B205,'Group Check'!$B:$D,2,FALSE)," v ",VLOOKUP(Matches!D205,'Group Check'!$B:$D,2,FALSE)," in Group ",VLOOKUP(Matches!B205,'Group Check'!$B:$E,4,FALSE)))</f>
        <v>#N/A</v>
      </c>
      <c r="C206" s="115" t="str">
        <f t="shared" si="24"/>
        <v/>
      </c>
      <c r="D206" s="118" t="str">
        <f t="shared" si="25"/>
        <v/>
      </c>
      <c r="E206" s="119" t="str">
        <f t="shared" si="26"/>
        <v/>
      </c>
      <c r="F206" s="116" t="str">
        <f t="shared" si="27"/>
        <v/>
      </c>
      <c r="G206" s="126">
        <f>IF($A206="","",SUM(COUNTIF('Names Schedule'!$C$7:$H$7,$B206),COUNTIF('Names Schedule'!$C$8:$H$8,$B206),COUNTIF('Names Schedule'!$C$10:$H$10,$B206),COUNTIF('Names Schedule'!$C$11:$H$11,$B206),COUNTIF('Names Schedule'!$C$12:$H$12,$B206),COUNTIF('Names Schedule'!$C$14:$H$14,$B206),COUNTIF('Names Schedule'!$C$15:$H$15,$B206)))</f>
        <v>0</v>
      </c>
      <c r="H206" s="126">
        <f>IF($A206="","",SUM(COUNTIF('Names Schedule'!$C$20:$H$20,$B206),COUNTIF('Names Schedule'!$C$21:$H$21,$B206),COUNTIF('Names Schedule'!$C$23:$H$23,$B206),COUNTIF('Names Schedule'!$C$24:$H$24,$B206),COUNTIF('Names Schedule'!$C$25:$H$25,$B206),COUNTIF('Names Schedule'!$C$27:$H$27,$B206),COUNTIF('Names Schedule'!$C$28:$H$28,$B206)))</f>
        <v>0</v>
      </c>
      <c r="I206" s="126">
        <f>IF($A206="","",SUM(COUNTIF('Names Schedule'!$C$33:$H$33,$B206),COUNTIF('Names Schedule'!$C$34:$H$34,$B206),COUNTIF('Names Schedule'!$C$36:$H$36,$B206),COUNTIF('Names Schedule'!$C$37:$H$37,$B206),COUNTIF('Names Schedule'!$C$38:$H$38,$B206),COUNTIF('Names Schedule'!$C$40:$H$40,$B206),COUNTIF('Names Schedule'!$C$41:$H$41,$B206)))</f>
        <v>0</v>
      </c>
      <c r="J206" s="126">
        <f>IF($A206="","",SUM(COUNTIF('Names Schedule'!$C$46:$H$46,$B206),COUNTIF('Names Schedule'!$C$47:$H$47,$B206),COUNTIF('Names Schedule'!$C$49:$H$49,$B206),COUNTIF('Names Schedule'!$C$50:$H$50,$B206),COUNTIF('Names Schedule'!$C$51:$H$51,$B206),COUNTIF('Names Schedule'!$C$53:$H$53,$B206),COUNTIF('Names Schedule'!$C$54:$H$54,$B206)))</f>
        <v>0</v>
      </c>
      <c r="K206" s="126">
        <f>IF($A206="","",SUM(COUNTIF('Names Schedule'!$C$59:$H$59,$B206),COUNTIF('Names Schedule'!$C$60:$H$60,$B206),COUNTIF('Names Schedule'!$C$62:$H$62,$B206),COUNTIF('Names Schedule'!$C$63:$H$63,$B206),COUNTIF('Names Schedule'!$C$64:$H$64,$B206),COUNTIF('Names Schedule'!$C$66:$H$66,$B206),COUNTIF('Names Schedule'!$C$67:$H$67,$B206)))</f>
        <v>0</v>
      </c>
      <c r="L206" s="126">
        <f>IF($A206="","",SUM(COUNTIF('Names Schedule'!$C$72:$H$72,$B206),COUNTIF('Names Schedule'!$C$73:$H$73,$B206),COUNTIF('Names Schedule'!$C$75:$H$75,$B206),COUNTIF('Names Schedule'!$C$76:$H$76,$B206),COUNTIF('Names Schedule'!$C$77:$H$77,$B206),COUNTIF('Names Schedule'!$C$79:$H$79,$B206),COUNTIF('Names Schedule'!$C$80:$H$80,$B206)))</f>
        <v>0</v>
      </c>
      <c r="M206" s="124">
        <f>IF($A206="","",COUNTIF('Names Schedule'!$7:$7,$B206))</f>
        <v>0</v>
      </c>
      <c r="N206" s="125">
        <f>IF($A206="","",COUNTIF('Names Schedule'!$8:$8,$B206))</f>
        <v>0</v>
      </c>
      <c r="O206" s="125">
        <f>IF($A206="","",COUNTIF('Names Schedule'!$10:$10,$B206))</f>
        <v>0</v>
      </c>
      <c r="P206" s="125">
        <f>IF($A206="","",COUNTIF('Names Schedule'!$11:$11,$B206))</f>
        <v>0</v>
      </c>
      <c r="Q206" s="125">
        <f>IF($A206="","",COUNTIF('Names Schedule'!$12:$12,$B206))</f>
        <v>0</v>
      </c>
      <c r="R206" s="125">
        <f>IF($A206="","",COUNTIF('Names Schedule'!$14:$14,$B206))</f>
        <v>0</v>
      </c>
      <c r="S206" s="125">
        <f>IF($A206="","",COUNTIF('Names Schedule'!$15:$15,$B206))</f>
        <v>0</v>
      </c>
      <c r="T206" s="124">
        <f>IF($A206="","",COUNTIF('Names Schedule'!$20:$20,$B206))</f>
        <v>0</v>
      </c>
      <c r="U206" s="125">
        <f>IF($A206="","",COUNTIF('Names Schedule'!$21:$21,$B206))</f>
        <v>0</v>
      </c>
      <c r="V206" s="125">
        <f>IF($A206="","",COUNTIF('Names Schedule'!$23:$23,$B206))</f>
        <v>0</v>
      </c>
      <c r="W206" s="125">
        <f>IF($A206="","",COUNTIF('Names Schedule'!$24:$24,$B206))</f>
        <v>0</v>
      </c>
      <c r="X206" s="125">
        <f>IF($A206="","",COUNTIF('Names Schedule'!$25:$25,$B206))</f>
        <v>0</v>
      </c>
      <c r="Y206" s="125">
        <f>IF($A206="","",COUNTIF('Names Schedule'!$27:$27,$B206))</f>
        <v>0</v>
      </c>
      <c r="Z206" s="125">
        <f>IF($A206="","",COUNTIF('Names Schedule'!$28:$28,$B206))</f>
        <v>0</v>
      </c>
      <c r="AA206" s="124">
        <f>IF($A206="","",COUNTIF('Names Schedule'!$33:$33,$B206))</f>
        <v>0</v>
      </c>
      <c r="AB206" s="125">
        <f>IF($A206="","",COUNTIF('Names Schedule'!$34:$34,$B206))</f>
        <v>0</v>
      </c>
      <c r="AC206" s="125">
        <f>IF($A206="","",COUNTIF('Names Schedule'!$36:$36,$B206))</f>
        <v>0</v>
      </c>
      <c r="AD206" s="125">
        <f>IF($A206="","",COUNTIF('Names Schedule'!$37:$37,$B206))</f>
        <v>0</v>
      </c>
      <c r="AE206" s="125">
        <f>IF($A206="","",COUNTIF('Names Schedule'!$38:$38,$B206))</f>
        <v>0</v>
      </c>
      <c r="AF206" s="125">
        <f>IF($A206="","",COUNTIF('Names Schedule'!$40:$40,$B206))</f>
        <v>0</v>
      </c>
      <c r="AG206" s="125">
        <f>IF($A206="","",COUNTIF('Names Schedule'!$41:$41,$B206))</f>
        <v>0</v>
      </c>
      <c r="AH206" s="124">
        <f>IF($A206="","",COUNTIF('Names Schedule'!$46:$46,$B206))</f>
        <v>0</v>
      </c>
      <c r="AI206" s="125">
        <f>IF($A206="","",COUNTIF('Names Schedule'!$47:$47,$B206))</f>
        <v>0</v>
      </c>
      <c r="AJ206" s="125">
        <f>IF($A206="","",COUNTIF('Names Schedule'!$49:$49,$B206))</f>
        <v>0</v>
      </c>
      <c r="AK206" s="125">
        <f>IF($A206="","",COUNTIF('Names Schedule'!$50:$50,$B206))</f>
        <v>0</v>
      </c>
      <c r="AL206" s="125">
        <f>IF($A206="","",COUNTIF('Names Schedule'!$51:$51,$B206))</f>
        <v>0</v>
      </c>
      <c r="AM206" s="125">
        <f>IF($A206="","",COUNTIF('Names Schedule'!$53:$53,$B206))</f>
        <v>0</v>
      </c>
      <c r="AN206" s="125">
        <f>IF($A206="","",COUNTIF('Names Schedule'!$54:$54,$B206))</f>
        <v>0</v>
      </c>
      <c r="AO206" s="124">
        <f>IF($A206="","",COUNTIF('Names Schedule'!$59:$59,$B206))</f>
        <v>0</v>
      </c>
      <c r="AP206" s="125">
        <f>IF($A206="","",COUNTIF('Names Schedule'!$60:$60,$B206))</f>
        <v>0</v>
      </c>
      <c r="AQ206" s="125">
        <f>IF($A206="","",COUNTIF('Names Schedule'!$62:$62,$B206))</f>
        <v>0</v>
      </c>
      <c r="AR206" s="125">
        <f>IF($A206="","",COUNTIF('Names Schedule'!$63:$63,$B206))</f>
        <v>0</v>
      </c>
      <c r="AS206" s="125">
        <f>IF($A206="","",COUNTIF('Names Schedule'!$64:$64,$B206))</f>
        <v>0</v>
      </c>
      <c r="AT206" s="125">
        <f>IF($A206="","",COUNTIF('Names Schedule'!$66:$66,$B206))</f>
        <v>0</v>
      </c>
      <c r="AU206" s="125">
        <f>IF($A206="","",COUNTIF('Names Schedule'!$67:$67,$B206))</f>
        <v>0</v>
      </c>
      <c r="AV206" s="124">
        <f>IF($A206="","",COUNTIF('Names Schedule'!$72:$72,$B206))</f>
        <v>0</v>
      </c>
      <c r="AW206" s="125">
        <f>IF($A206="","",COUNTIF('Names Schedule'!$73:$73,$B206))</f>
        <v>0</v>
      </c>
      <c r="AX206" s="125">
        <f>IF($A206="","",COUNTIF('Names Schedule'!$75:$75,$B206))</f>
        <v>0</v>
      </c>
      <c r="AY206" s="125">
        <f>IF($A206="","",COUNTIF('Names Schedule'!$76:$76,$B206))</f>
        <v>0</v>
      </c>
      <c r="AZ206" s="125">
        <f>IF($A206="","",COUNTIF('Names Schedule'!$77:$77,$B206))</f>
        <v>0</v>
      </c>
      <c r="BA206" s="125">
        <f>IF($A206="","",COUNTIF('Names Schedule'!$79:$79,$B206))</f>
        <v>0</v>
      </c>
      <c r="BB206" s="125">
        <f>IF($A206="","",COUNTIF('Names Schedule'!$80:$80,$B206))</f>
        <v>0</v>
      </c>
      <c r="BC206" s="115" t="str">
        <f t="shared" si="30"/>
        <v/>
      </c>
      <c r="BD206" s="115" t="str">
        <f t="shared" si="31"/>
        <v/>
      </c>
      <c r="BE206" s="119" t="str">
        <f t="shared" si="28"/>
        <v/>
      </c>
      <c r="BF206" s="126">
        <f>IF($A206="","",COUNTIF('Names Schedule'!C$7:C$117,$B206))</f>
        <v>0</v>
      </c>
      <c r="BG206" s="126">
        <f>IF($A206="","",COUNTIF('Names Schedule'!D$7:D$117,$B206))</f>
        <v>0</v>
      </c>
      <c r="BH206" s="126">
        <f>IF($A206="","",COUNTIF('Names Schedule'!E$7:E$117,$B206))</f>
        <v>0</v>
      </c>
      <c r="BI206" s="126">
        <f>IF($A206="","",COUNTIF('Names Schedule'!F$7:F$117,$B206))</f>
        <v>0</v>
      </c>
      <c r="BJ206" s="126">
        <f>IF($A206="","",COUNTIF('Names Schedule'!G$7:G$117,$B206))</f>
        <v>0</v>
      </c>
      <c r="BK206" s="126">
        <f>IF($A206="","",COUNTIF('Names Schedule'!H$7:H$117,$B206))</f>
        <v>0</v>
      </c>
      <c r="BL206" s="133" t="e">
        <f t="shared" si="29"/>
        <v>#N/A</v>
      </c>
    </row>
    <row r="207" spans="1:64" ht="12" customHeight="1">
      <c r="A207" s="115" t="str">
        <f>Matches!A206</f>
        <v>GROUP MXP 1 / 2</v>
      </c>
      <c r="B207" s="115" t="str">
        <f>IF(A207="","",CONCATENATE(VLOOKUP(Matches!B206,'Group Check'!$B:$D,2,FALSE)," v ",VLOOKUP(Matches!D206,'Group Check'!$B:$D,2,FALSE)," in Group ",VLOOKUP(Matches!B206,'Group Check'!$B:$E,4,FALSE)))</f>
        <v>Samantha Atkinson (Australia) &amp; Ray Pearse (Australia) v Caroline Whitehead (Isle Of Man) &amp; Clive McGreal (Isle Of Man) in Group MXP 1</v>
      </c>
      <c r="C207" s="115" t="str">
        <f t="shared" si="24"/>
        <v/>
      </c>
      <c r="D207" s="118" t="str">
        <f t="shared" si="25"/>
        <v>Wednesday 24th April 2024</v>
      </c>
      <c r="E207" s="119" t="str">
        <f t="shared" si="26"/>
        <v>Session 2 - 10.15am- 12:00pm</v>
      </c>
      <c r="F207" s="116">
        <f t="shared" si="27"/>
        <v>1</v>
      </c>
      <c r="G207" s="126">
        <f>IF($A207="","",SUM(COUNTIF('Names Schedule'!$C$7:$H$7,$B207),COUNTIF('Names Schedule'!$C$8:$H$8,$B207),COUNTIF('Names Schedule'!$C$10:$H$10,$B207),COUNTIF('Names Schedule'!$C$11:$H$11,$B207),COUNTIF('Names Schedule'!$C$12:$H$12,$B207),COUNTIF('Names Schedule'!$C$14:$H$14,$B207),COUNTIF('Names Schedule'!$C$15:$H$15,$B207)))</f>
        <v>0</v>
      </c>
      <c r="H207" s="126">
        <f>IF($A207="","",SUM(COUNTIF('Names Schedule'!$C$20:$H$20,$B207),COUNTIF('Names Schedule'!$C$21:$H$21,$B207),COUNTIF('Names Schedule'!$C$23:$H$23,$B207),COUNTIF('Names Schedule'!$C$24:$H$24,$B207),COUNTIF('Names Schedule'!$C$25:$H$25,$B207),COUNTIF('Names Schedule'!$C$27:$H$27,$B207),COUNTIF('Names Schedule'!$C$28:$H$28,$B207)))</f>
        <v>0</v>
      </c>
      <c r="I207" s="126">
        <f>IF($A207="","",SUM(COUNTIF('Names Schedule'!$C$33:$H$33,$B207),COUNTIF('Names Schedule'!$C$34:$H$34,$B207),COUNTIF('Names Schedule'!$C$36:$H$36,$B207),COUNTIF('Names Schedule'!$C$37:$H$37,$B207),COUNTIF('Names Schedule'!$C$38:$H$38,$B207),COUNTIF('Names Schedule'!$C$40:$H$40,$B207),COUNTIF('Names Schedule'!$C$41:$H$41,$B207)))</f>
        <v>0</v>
      </c>
      <c r="J207" s="126">
        <f>IF($A207="","",SUM(COUNTIF('Names Schedule'!$C$46:$H$46,$B207),COUNTIF('Names Schedule'!$C$47:$H$47,$B207),COUNTIF('Names Schedule'!$C$49:$H$49,$B207),COUNTIF('Names Schedule'!$C$50:$H$50,$B207),COUNTIF('Names Schedule'!$C$51:$H$51,$B207),COUNTIF('Names Schedule'!$C$53:$H$53,$B207),COUNTIF('Names Schedule'!$C$54:$H$54,$B207)))</f>
        <v>1</v>
      </c>
      <c r="K207" s="126">
        <f>IF($A207="","",SUM(COUNTIF('Names Schedule'!$C$59:$H$59,$B207),COUNTIF('Names Schedule'!$C$60:$H$60,$B207),COUNTIF('Names Schedule'!$C$62:$H$62,$B207),COUNTIF('Names Schedule'!$C$63:$H$63,$B207),COUNTIF('Names Schedule'!$C$64:$H$64,$B207),COUNTIF('Names Schedule'!$C$66:$H$66,$B207),COUNTIF('Names Schedule'!$C$67:$H$67,$B207)))</f>
        <v>0</v>
      </c>
      <c r="L207" s="126">
        <f>IF($A207="","",SUM(COUNTIF('Names Schedule'!$C$72:$H$72,$B207),COUNTIF('Names Schedule'!$C$73:$H$73,$B207),COUNTIF('Names Schedule'!$C$75:$H$75,$B207),COUNTIF('Names Schedule'!$C$76:$H$76,$B207),COUNTIF('Names Schedule'!$C$77:$H$77,$B207),COUNTIF('Names Schedule'!$C$79:$H$79,$B207),COUNTIF('Names Schedule'!$C$80:$H$80,$B207)))</f>
        <v>0</v>
      </c>
      <c r="M207" s="124">
        <f>IF($A207="","",COUNTIF('Names Schedule'!$7:$7,$B207))</f>
        <v>0</v>
      </c>
      <c r="N207" s="125">
        <f>IF($A207="","",COUNTIF('Names Schedule'!$8:$8,$B207))</f>
        <v>0</v>
      </c>
      <c r="O207" s="125">
        <f>IF($A207="","",COUNTIF('Names Schedule'!$10:$10,$B207))</f>
        <v>0</v>
      </c>
      <c r="P207" s="125">
        <f>IF($A207="","",COUNTIF('Names Schedule'!$11:$11,$B207))</f>
        <v>0</v>
      </c>
      <c r="Q207" s="125">
        <f>IF($A207="","",COUNTIF('Names Schedule'!$12:$12,$B207))</f>
        <v>0</v>
      </c>
      <c r="R207" s="125">
        <f>IF($A207="","",COUNTIF('Names Schedule'!$14:$14,$B207))</f>
        <v>0</v>
      </c>
      <c r="S207" s="125">
        <f>IF($A207="","",COUNTIF('Names Schedule'!$15:$15,$B207))</f>
        <v>0</v>
      </c>
      <c r="T207" s="124">
        <f>IF($A207="","",COUNTIF('Names Schedule'!$20:$20,$B207))</f>
        <v>0</v>
      </c>
      <c r="U207" s="125">
        <f>IF($A207="","",COUNTIF('Names Schedule'!$21:$21,$B207))</f>
        <v>0</v>
      </c>
      <c r="V207" s="125">
        <f>IF($A207="","",COUNTIF('Names Schedule'!$23:$23,$B207))</f>
        <v>0</v>
      </c>
      <c r="W207" s="125">
        <f>IF($A207="","",COUNTIF('Names Schedule'!$24:$24,$B207))</f>
        <v>0</v>
      </c>
      <c r="X207" s="125">
        <f>IF($A207="","",COUNTIF('Names Schedule'!$25:$25,$B207))</f>
        <v>0</v>
      </c>
      <c r="Y207" s="125">
        <f>IF($A207="","",COUNTIF('Names Schedule'!$27:$27,$B207))</f>
        <v>0</v>
      </c>
      <c r="Z207" s="125">
        <f>IF($A207="","",COUNTIF('Names Schedule'!$28:$28,$B207))</f>
        <v>0</v>
      </c>
      <c r="AA207" s="124">
        <f>IF($A207="","",COUNTIF('Names Schedule'!$33:$33,$B207))</f>
        <v>0</v>
      </c>
      <c r="AB207" s="125">
        <f>IF($A207="","",COUNTIF('Names Schedule'!$34:$34,$B207))</f>
        <v>0</v>
      </c>
      <c r="AC207" s="125">
        <f>IF($A207="","",COUNTIF('Names Schedule'!$36:$36,$B207))</f>
        <v>0</v>
      </c>
      <c r="AD207" s="125">
        <f>IF($A207="","",COUNTIF('Names Schedule'!$37:$37,$B207))</f>
        <v>0</v>
      </c>
      <c r="AE207" s="125">
        <f>IF($A207="","",COUNTIF('Names Schedule'!$38:$38,$B207))</f>
        <v>0</v>
      </c>
      <c r="AF207" s="125">
        <f>IF($A207="","",COUNTIF('Names Schedule'!$40:$40,$B207))</f>
        <v>0</v>
      </c>
      <c r="AG207" s="125">
        <f>IF($A207="","",COUNTIF('Names Schedule'!$41:$41,$B207))</f>
        <v>0</v>
      </c>
      <c r="AH207" s="124">
        <f>IF($A207="","",COUNTIF('Names Schedule'!$46:$46,$B207))</f>
        <v>0</v>
      </c>
      <c r="AI207" s="125">
        <f>IF($A207="","",COUNTIF('Names Schedule'!$47:$47,$B207))</f>
        <v>1</v>
      </c>
      <c r="AJ207" s="125">
        <f>IF($A207="","",COUNTIF('Names Schedule'!$49:$49,$B207))</f>
        <v>0</v>
      </c>
      <c r="AK207" s="125">
        <f>IF($A207="","",COUNTIF('Names Schedule'!$50:$50,$B207))</f>
        <v>0</v>
      </c>
      <c r="AL207" s="125">
        <f>IF($A207="","",COUNTIF('Names Schedule'!$51:$51,$B207))</f>
        <v>0</v>
      </c>
      <c r="AM207" s="125">
        <f>IF($A207="","",COUNTIF('Names Schedule'!$53:$53,$B207))</f>
        <v>0</v>
      </c>
      <c r="AN207" s="125">
        <f>IF($A207="","",COUNTIF('Names Schedule'!$54:$54,$B207))</f>
        <v>0</v>
      </c>
      <c r="AO207" s="124">
        <f>IF($A207="","",COUNTIF('Names Schedule'!$59:$59,$B207))</f>
        <v>0</v>
      </c>
      <c r="AP207" s="125">
        <f>IF($A207="","",COUNTIF('Names Schedule'!$60:$60,$B207))</f>
        <v>0</v>
      </c>
      <c r="AQ207" s="125">
        <f>IF($A207="","",COUNTIF('Names Schedule'!$62:$62,$B207))</f>
        <v>0</v>
      </c>
      <c r="AR207" s="125">
        <f>IF($A207="","",COUNTIF('Names Schedule'!$63:$63,$B207))</f>
        <v>0</v>
      </c>
      <c r="AS207" s="125">
        <f>IF($A207="","",COUNTIF('Names Schedule'!$64:$64,$B207))</f>
        <v>0</v>
      </c>
      <c r="AT207" s="125">
        <f>IF($A207="","",COUNTIF('Names Schedule'!$66:$66,$B207))</f>
        <v>0</v>
      </c>
      <c r="AU207" s="125">
        <f>IF($A207="","",COUNTIF('Names Schedule'!$67:$67,$B207))</f>
        <v>0</v>
      </c>
      <c r="AV207" s="124">
        <f>IF($A207="","",COUNTIF('Names Schedule'!$72:$72,$B207))</f>
        <v>0</v>
      </c>
      <c r="AW207" s="125">
        <f>IF($A207="","",COUNTIF('Names Schedule'!$73:$73,$B207))</f>
        <v>0</v>
      </c>
      <c r="AX207" s="125">
        <f>IF($A207="","",COUNTIF('Names Schedule'!$75:$75,$B207))</f>
        <v>0</v>
      </c>
      <c r="AY207" s="125">
        <f>IF($A207="","",COUNTIF('Names Schedule'!$76:$76,$B207))</f>
        <v>0</v>
      </c>
      <c r="AZ207" s="125">
        <f>IF($A207="","",COUNTIF('Names Schedule'!$77:$77,$B207))</f>
        <v>0</v>
      </c>
      <c r="BA207" s="125">
        <f>IF($A207="","",COUNTIF('Names Schedule'!$79:$79,$B207))</f>
        <v>0</v>
      </c>
      <c r="BB207" s="125">
        <f>IF($A207="","",COUNTIF('Names Schedule'!$80:$80,$B207))</f>
        <v>0</v>
      </c>
      <c r="BC207" s="115">
        <f t="shared" si="30"/>
        <v>23</v>
      </c>
      <c r="BD207" s="115">
        <f t="shared" si="31"/>
        <v>2</v>
      </c>
      <c r="BE207" s="119" t="str">
        <f t="shared" si="28"/>
        <v>Session 2 - 10.15am- 12:00pm</v>
      </c>
      <c r="BF207" s="126">
        <f>IF($A207="","",COUNTIF('Names Schedule'!C$7:C$117,$B207))</f>
        <v>1</v>
      </c>
      <c r="BG207" s="126">
        <f>IF($A207="","",COUNTIF('Names Schedule'!D$7:D$117,$B207))</f>
        <v>0</v>
      </c>
      <c r="BH207" s="126">
        <f>IF($A207="","",COUNTIF('Names Schedule'!E$7:E$117,$B207))</f>
        <v>0</v>
      </c>
      <c r="BI207" s="126">
        <f>IF($A207="","",COUNTIF('Names Schedule'!F$7:F$117,$B207))</f>
        <v>0</v>
      </c>
      <c r="BJ207" s="126">
        <f>IF($A207="","",COUNTIF('Names Schedule'!G$7:G$117,$B207))</f>
        <v>0</v>
      </c>
      <c r="BK207" s="126">
        <f>IF($A207="","",COUNTIF('Names Schedule'!H$7:H$117,$B207))</f>
        <v>0</v>
      </c>
      <c r="BL207" s="133">
        <f t="shared" si="29"/>
        <v>1</v>
      </c>
    </row>
    <row r="208" spans="1:64" ht="12" customHeight="1">
      <c r="A208" s="115" t="str">
        <f>Matches!A207</f>
        <v>GROUP MXP 1 / 3</v>
      </c>
      <c r="B208" s="115" t="str">
        <f>IF(A208="","",CONCATENATE(VLOOKUP(Matches!B207,'Group Check'!$B:$D,2,FALSE)," v ",VLOOKUP(Matches!D207,'Group Check'!$B:$D,2,FALSE)," in Group ",VLOOKUP(Matches!B207,'Group Check'!$B:$E,4,FALSE)))</f>
        <v>Samantha Atkinson (Australia) &amp; Ray Pearse (Australia) v Sara Marie Nicholls (Wales) &amp; Kristian Crocker (Wales) in Group MXP 1</v>
      </c>
      <c r="C208" s="115" t="str">
        <f t="shared" si="24"/>
        <v/>
      </c>
      <c r="D208" s="118" t="str">
        <f t="shared" si="25"/>
        <v>Sunday 21st April 2024</v>
      </c>
      <c r="E208" s="119" t="str">
        <f t="shared" si="26"/>
        <v>Session 1 - 8:30am - 10:15am</v>
      </c>
      <c r="F208" s="116">
        <f t="shared" si="27"/>
        <v>1</v>
      </c>
      <c r="G208" s="126">
        <f>IF($A208="","",SUM(COUNTIF('Names Schedule'!$C$7:$H$7,$B208),COUNTIF('Names Schedule'!$C$8:$H$8,$B208),COUNTIF('Names Schedule'!$C$10:$H$10,$B208),COUNTIF('Names Schedule'!$C$11:$H$11,$B208),COUNTIF('Names Schedule'!$C$12:$H$12,$B208),COUNTIF('Names Schedule'!$C$14:$H$14,$B208),COUNTIF('Names Schedule'!$C$15:$H$15,$B208)))</f>
        <v>1</v>
      </c>
      <c r="H208" s="126">
        <f>IF($A208="","",SUM(COUNTIF('Names Schedule'!$C$20:$H$20,$B208),COUNTIF('Names Schedule'!$C$21:$H$21,$B208),COUNTIF('Names Schedule'!$C$23:$H$23,$B208),COUNTIF('Names Schedule'!$C$24:$H$24,$B208),COUNTIF('Names Schedule'!$C$25:$H$25,$B208),COUNTIF('Names Schedule'!$C$27:$H$27,$B208),COUNTIF('Names Schedule'!$C$28:$H$28,$B208)))</f>
        <v>0</v>
      </c>
      <c r="I208" s="126">
        <f>IF($A208="","",SUM(COUNTIF('Names Schedule'!$C$33:$H$33,$B208),COUNTIF('Names Schedule'!$C$34:$H$34,$B208),COUNTIF('Names Schedule'!$C$36:$H$36,$B208),COUNTIF('Names Schedule'!$C$37:$H$37,$B208),COUNTIF('Names Schedule'!$C$38:$H$38,$B208),COUNTIF('Names Schedule'!$C$40:$H$40,$B208),COUNTIF('Names Schedule'!$C$41:$H$41,$B208)))</f>
        <v>0</v>
      </c>
      <c r="J208" s="126">
        <f>IF($A208="","",SUM(COUNTIF('Names Schedule'!$C$46:$H$46,$B208),COUNTIF('Names Schedule'!$C$47:$H$47,$B208),COUNTIF('Names Schedule'!$C$49:$H$49,$B208),COUNTIF('Names Schedule'!$C$50:$H$50,$B208),COUNTIF('Names Schedule'!$C$51:$H$51,$B208),COUNTIF('Names Schedule'!$C$53:$H$53,$B208),COUNTIF('Names Schedule'!$C$54:$H$54,$B208)))</f>
        <v>0</v>
      </c>
      <c r="K208" s="126">
        <f>IF($A208="","",SUM(COUNTIF('Names Schedule'!$C$59:$H$59,$B208),COUNTIF('Names Schedule'!$C$60:$H$60,$B208),COUNTIF('Names Schedule'!$C$62:$H$62,$B208),COUNTIF('Names Schedule'!$C$63:$H$63,$B208),COUNTIF('Names Schedule'!$C$64:$H$64,$B208),COUNTIF('Names Schedule'!$C$66:$H$66,$B208),COUNTIF('Names Schedule'!$C$67:$H$67,$B208)))</f>
        <v>0</v>
      </c>
      <c r="L208" s="126">
        <f>IF($A208="","",SUM(COUNTIF('Names Schedule'!$C$72:$H$72,$B208),COUNTIF('Names Schedule'!$C$73:$H$73,$B208),COUNTIF('Names Schedule'!$C$75:$H$75,$B208),COUNTIF('Names Schedule'!$C$76:$H$76,$B208),COUNTIF('Names Schedule'!$C$77:$H$77,$B208),COUNTIF('Names Schedule'!$C$79:$H$79,$B208),COUNTIF('Names Schedule'!$C$80:$H$80,$B208)))</f>
        <v>0</v>
      </c>
      <c r="M208" s="124">
        <f>IF($A208="","",COUNTIF('Names Schedule'!$7:$7,$B208))</f>
        <v>1</v>
      </c>
      <c r="N208" s="125">
        <f>IF($A208="","",COUNTIF('Names Schedule'!$8:$8,$B208))</f>
        <v>0</v>
      </c>
      <c r="O208" s="125">
        <f>IF($A208="","",COUNTIF('Names Schedule'!$10:$10,$B208))</f>
        <v>0</v>
      </c>
      <c r="P208" s="125">
        <f>IF($A208="","",COUNTIF('Names Schedule'!$11:$11,$B208))</f>
        <v>0</v>
      </c>
      <c r="Q208" s="125">
        <f>IF($A208="","",COUNTIF('Names Schedule'!$12:$12,$B208))</f>
        <v>0</v>
      </c>
      <c r="R208" s="125">
        <f>IF($A208="","",COUNTIF('Names Schedule'!$14:$14,$B208))</f>
        <v>0</v>
      </c>
      <c r="S208" s="125">
        <f>IF($A208="","",COUNTIF('Names Schedule'!$15:$15,$B208))</f>
        <v>0</v>
      </c>
      <c r="T208" s="124">
        <f>IF($A208="","",COUNTIF('Names Schedule'!$20:$20,$B208))</f>
        <v>0</v>
      </c>
      <c r="U208" s="125">
        <f>IF($A208="","",COUNTIF('Names Schedule'!$21:$21,$B208))</f>
        <v>0</v>
      </c>
      <c r="V208" s="125">
        <f>IF($A208="","",COUNTIF('Names Schedule'!$23:$23,$B208))</f>
        <v>0</v>
      </c>
      <c r="W208" s="125">
        <f>IF($A208="","",COUNTIF('Names Schedule'!$24:$24,$B208))</f>
        <v>0</v>
      </c>
      <c r="X208" s="125">
        <f>IF($A208="","",COUNTIF('Names Schedule'!$25:$25,$B208))</f>
        <v>0</v>
      </c>
      <c r="Y208" s="125">
        <f>IF($A208="","",COUNTIF('Names Schedule'!$27:$27,$B208))</f>
        <v>0</v>
      </c>
      <c r="Z208" s="125">
        <f>IF($A208="","",COUNTIF('Names Schedule'!$28:$28,$B208))</f>
        <v>0</v>
      </c>
      <c r="AA208" s="124">
        <f>IF($A208="","",COUNTIF('Names Schedule'!$33:$33,$B208))</f>
        <v>0</v>
      </c>
      <c r="AB208" s="125">
        <f>IF($A208="","",COUNTIF('Names Schedule'!$34:$34,$B208))</f>
        <v>0</v>
      </c>
      <c r="AC208" s="125">
        <f>IF($A208="","",COUNTIF('Names Schedule'!$36:$36,$B208))</f>
        <v>0</v>
      </c>
      <c r="AD208" s="125">
        <f>IF($A208="","",COUNTIF('Names Schedule'!$37:$37,$B208))</f>
        <v>0</v>
      </c>
      <c r="AE208" s="125">
        <f>IF($A208="","",COUNTIF('Names Schedule'!$38:$38,$B208))</f>
        <v>0</v>
      </c>
      <c r="AF208" s="125">
        <f>IF($A208="","",COUNTIF('Names Schedule'!$40:$40,$B208))</f>
        <v>0</v>
      </c>
      <c r="AG208" s="125">
        <f>IF($A208="","",COUNTIF('Names Schedule'!$41:$41,$B208))</f>
        <v>0</v>
      </c>
      <c r="AH208" s="124">
        <f>IF($A208="","",COUNTIF('Names Schedule'!$46:$46,$B208))</f>
        <v>0</v>
      </c>
      <c r="AI208" s="125">
        <f>IF($A208="","",COUNTIF('Names Schedule'!$47:$47,$B208))</f>
        <v>0</v>
      </c>
      <c r="AJ208" s="125">
        <f>IF($A208="","",COUNTIF('Names Schedule'!$49:$49,$B208))</f>
        <v>0</v>
      </c>
      <c r="AK208" s="125">
        <f>IF($A208="","",COUNTIF('Names Schedule'!$50:$50,$B208))</f>
        <v>0</v>
      </c>
      <c r="AL208" s="125">
        <f>IF($A208="","",COUNTIF('Names Schedule'!$51:$51,$B208))</f>
        <v>0</v>
      </c>
      <c r="AM208" s="125">
        <f>IF($A208="","",COUNTIF('Names Schedule'!$53:$53,$B208))</f>
        <v>0</v>
      </c>
      <c r="AN208" s="125">
        <f>IF($A208="","",COUNTIF('Names Schedule'!$54:$54,$B208))</f>
        <v>0</v>
      </c>
      <c r="AO208" s="124">
        <f>IF($A208="","",COUNTIF('Names Schedule'!$59:$59,$B208))</f>
        <v>0</v>
      </c>
      <c r="AP208" s="125">
        <f>IF($A208="","",COUNTIF('Names Schedule'!$60:$60,$B208))</f>
        <v>0</v>
      </c>
      <c r="AQ208" s="125">
        <f>IF($A208="","",COUNTIF('Names Schedule'!$62:$62,$B208))</f>
        <v>0</v>
      </c>
      <c r="AR208" s="125">
        <f>IF($A208="","",COUNTIF('Names Schedule'!$63:$63,$B208))</f>
        <v>0</v>
      </c>
      <c r="AS208" s="125">
        <f>IF($A208="","",COUNTIF('Names Schedule'!$64:$64,$B208))</f>
        <v>0</v>
      </c>
      <c r="AT208" s="125">
        <f>IF($A208="","",COUNTIF('Names Schedule'!$66:$66,$B208))</f>
        <v>0</v>
      </c>
      <c r="AU208" s="125">
        <f>IF($A208="","",COUNTIF('Names Schedule'!$67:$67,$B208))</f>
        <v>0</v>
      </c>
      <c r="AV208" s="124">
        <f>IF($A208="","",COUNTIF('Names Schedule'!$72:$72,$B208))</f>
        <v>0</v>
      </c>
      <c r="AW208" s="125">
        <f>IF($A208="","",COUNTIF('Names Schedule'!$73:$73,$B208))</f>
        <v>0</v>
      </c>
      <c r="AX208" s="125">
        <f>IF($A208="","",COUNTIF('Names Schedule'!$75:$75,$B208))</f>
        <v>0</v>
      </c>
      <c r="AY208" s="125">
        <f>IF($A208="","",COUNTIF('Names Schedule'!$76:$76,$B208))</f>
        <v>0</v>
      </c>
      <c r="AZ208" s="125">
        <f>IF($A208="","",COUNTIF('Names Schedule'!$77:$77,$B208))</f>
        <v>0</v>
      </c>
      <c r="BA208" s="125">
        <f>IF($A208="","",COUNTIF('Names Schedule'!$79:$79,$B208))</f>
        <v>0</v>
      </c>
      <c r="BB208" s="125">
        <f>IF($A208="","",COUNTIF('Names Schedule'!$80:$80,$B208))</f>
        <v>0</v>
      </c>
      <c r="BC208" s="115">
        <f t="shared" si="30"/>
        <v>1</v>
      </c>
      <c r="BD208" s="115">
        <f t="shared" si="31"/>
        <v>1</v>
      </c>
      <c r="BE208" s="119" t="str">
        <f t="shared" si="28"/>
        <v>Session 1 - 8:30am - 10:15am</v>
      </c>
      <c r="BF208" s="126">
        <f>IF($A208="","",COUNTIF('Names Schedule'!C$7:C$117,$B208))</f>
        <v>1</v>
      </c>
      <c r="BG208" s="126">
        <f>IF($A208="","",COUNTIF('Names Schedule'!D$7:D$117,$B208))</f>
        <v>0</v>
      </c>
      <c r="BH208" s="126">
        <f>IF($A208="","",COUNTIF('Names Schedule'!E$7:E$117,$B208))</f>
        <v>0</v>
      </c>
      <c r="BI208" s="126">
        <f>IF($A208="","",COUNTIF('Names Schedule'!F$7:F$117,$B208))</f>
        <v>0</v>
      </c>
      <c r="BJ208" s="126">
        <f>IF($A208="","",COUNTIF('Names Schedule'!G$7:G$117,$B208))</f>
        <v>0</v>
      </c>
      <c r="BK208" s="126">
        <f>IF($A208="","",COUNTIF('Names Schedule'!H$7:H$117,$B208))</f>
        <v>0</v>
      </c>
      <c r="BL208" s="133">
        <f t="shared" si="29"/>
        <v>1</v>
      </c>
    </row>
    <row r="209" spans="1:64" ht="12" customHeight="1">
      <c r="A209" s="115" t="str">
        <f>Matches!A208</f>
        <v>GROUP MXP 1 / 4</v>
      </c>
      <c r="B209" s="115" t="str">
        <f>IF(A209="","",CONCATENATE(VLOOKUP(Matches!B208,'Group Check'!$B:$D,2,FALSE)," v ",VLOOKUP(Matches!D208,'Group Check'!$B:$D,2,FALSE)," in Group ",VLOOKUP(Matches!B208,'Group Check'!$B:$E,4,FALSE)))</f>
        <v>Samantha Atkinson (Australia) &amp; Ray Pearse (Australia) v Marianne Kuenzle (Switzerland ) &amp; Beat Matti (Switzerland ) in Group MXP 1</v>
      </c>
      <c r="C209" s="115" t="str">
        <f t="shared" si="24"/>
        <v/>
      </c>
      <c r="D209" s="118" t="str">
        <f t="shared" si="25"/>
        <v>Monday 22nd April 2024</v>
      </c>
      <c r="E209" s="119" t="str">
        <f t="shared" si="26"/>
        <v>Session 2 - 10.15am- 12:00pm</v>
      </c>
      <c r="F209" s="116">
        <f t="shared" si="27"/>
        <v>6</v>
      </c>
      <c r="G209" s="126">
        <f>IF($A209="","",SUM(COUNTIF('Names Schedule'!$C$7:$H$7,$B209),COUNTIF('Names Schedule'!$C$8:$H$8,$B209),COUNTIF('Names Schedule'!$C$10:$H$10,$B209),COUNTIF('Names Schedule'!$C$11:$H$11,$B209),COUNTIF('Names Schedule'!$C$12:$H$12,$B209),COUNTIF('Names Schedule'!$C$14:$H$14,$B209),COUNTIF('Names Schedule'!$C$15:$H$15,$B209)))</f>
        <v>0</v>
      </c>
      <c r="H209" s="126">
        <f>IF($A209="","",SUM(COUNTIF('Names Schedule'!$C$20:$H$20,$B209),COUNTIF('Names Schedule'!$C$21:$H$21,$B209),COUNTIF('Names Schedule'!$C$23:$H$23,$B209),COUNTIF('Names Schedule'!$C$24:$H$24,$B209),COUNTIF('Names Schedule'!$C$25:$H$25,$B209),COUNTIF('Names Schedule'!$C$27:$H$27,$B209),COUNTIF('Names Schedule'!$C$28:$H$28,$B209)))</f>
        <v>1</v>
      </c>
      <c r="I209" s="126">
        <f>IF($A209="","",SUM(COUNTIF('Names Schedule'!$C$33:$H$33,$B209),COUNTIF('Names Schedule'!$C$34:$H$34,$B209),COUNTIF('Names Schedule'!$C$36:$H$36,$B209),COUNTIF('Names Schedule'!$C$37:$H$37,$B209),COUNTIF('Names Schedule'!$C$38:$H$38,$B209),COUNTIF('Names Schedule'!$C$40:$H$40,$B209),COUNTIF('Names Schedule'!$C$41:$H$41,$B209)))</f>
        <v>0</v>
      </c>
      <c r="J209" s="126">
        <f>IF($A209="","",SUM(COUNTIF('Names Schedule'!$C$46:$H$46,$B209),COUNTIF('Names Schedule'!$C$47:$H$47,$B209),COUNTIF('Names Schedule'!$C$49:$H$49,$B209),COUNTIF('Names Schedule'!$C$50:$H$50,$B209),COUNTIF('Names Schedule'!$C$51:$H$51,$B209),COUNTIF('Names Schedule'!$C$53:$H$53,$B209),COUNTIF('Names Schedule'!$C$54:$H$54,$B209)))</f>
        <v>0</v>
      </c>
      <c r="K209" s="126">
        <f>IF($A209="","",SUM(COUNTIF('Names Schedule'!$C$59:$H$59,$B209),COUNTIF('Names Schedule'!$C$60:$H$60,$B209),COUNTIF('Names Schedule'!$C$62:$H$62,$B209),COUNTIF('Names Schedule'!$C$63:$H$63,$B209),COUNTIF('Names Schedule'!$C$64:$H$64,$B209),COUNTIF('Names Schedule'!$C$66:$H$66,$B209),COUNTIF('Names Schedule'!$C$67:$H$67,$B209)))</f>
        <v>0</v>
      </c>
      <c r="L209" s="126">
        <f>IF($A209="","",SUM(COUNTIF('Names Schedule'!$C$72:$H$72,$B209),COUNTIF('Names Schedule'!$C$73:$H$73,$B209),COUNTIF('Names Schedule'!$C$75:$H$75,$B209),COUNTIF('Names Schedule'!$C$76:$H$76,$B209),COUNTIF('Names Schedule'!$C$77:$H$77,$B209),COUNTIF('Names Schedule'!$C$79:$H$79,$B209),COUNTIF('Names Schedule'!$C$80:$H$80,$B209)))</f>
        <v>0</v>
      </c>
      <c r="M209" s="124">
        <f>IF($A209="","",COUNTIF('Names Schedule'!$7:$7,$B209))</f>
        <v>0</v>
      </c>
      <c r="N209" s="125">
        <f>IF($A209="","",COUNTIF('Names Schedule'!$8:$8,$B209))</f>
        <v>0</v>
      </c>
      <c r="O209" s="125">
        <f>IF($A209="","",COUNTIF('Names Schedule'!$10:$10,$B209))</f>
        <v>0</v>
      </c>
      <c r="P209" s="125">
        <f>IF($A209="","",COUNTIF('Names Schedule'!$11:$11,$B209))</f>
        <v>0</v>
      </c>
      <c r="Q209" s="125">
        <f>IF($A209="","",COUNTIF('Names Schedule'!$12:$12,$B209))</f>
        <v>0</v>
      </c>
      <c r="R209" s="125">
        <f>IF($A209="","",COUNTIF('Names Schedule'!$14:$14,$B209))</f>
        <v>0</v>
      </c>
      <c r="S209" s="125">
        <f>IF($A209="","",COUNTIF('Names Schedule'!$15:$15,$B209))</f>
        <v>0</v>
      </c>
      <c r="T209" s="124">
        <f>IF($A209="","",COUNTIF('Names Schedule'!$20:$20,$B209))</f>
        <v>0</v>
      </c>
      <c r="U209" s="125">
        <f>IF($A209="","",COUNTIF('Names Schedule'!$21:$21,$B209))</f>
        <v>1</v>
      </c>
      <c r="V209" s="125">
        <f>IF($A209="","",COUNTIF('Names Schedule'!$23:$23,$B209))</f>
        <v>0</v>
      </c>
      <c r="W209" s="125">
        <f>IF($A209="","",COUNTIF('Names Schedule'!$24:$24,$B209))</f>
        <v>0</v>
      </c>
      <c r="X209" s="125">
        <f>IF($A209="","",COUNTIF('Names Schedule'!$25:$25,$B209))</f>
        <v>0</v>
      </c>
      <c r="Y209" s="125">
        <f>IF($A209="","",COUNTIF('Names Schedule'!$27:$27,$B209))</f>
        <v>0</v>
      </c>
      <c r="Z209" s="125">
        <f>IF($A209="","",COUNTIF('Names Schedule'!$28:$28,$B209))</f>
        <v>0</v>
      </c>
      <c r="AA209" s="124">
        <f>IF($A209="","",COUNTIF('Names Schedule'!$33:$33,$B209))</f>
        <v>0</v>
      </c>
      <c r="AB209" s="125">
        <f>IF($A209="","",COUNTIF('Names Schedule'!$34:$34,$B209))</f>
        <v>0</v>
      </c>
      <c r="AC209" s="125">
        <f>IF($A209="","",COUNTIF('Names Schedule'!$36:$36,$B209))</f>
        <v>0</v>
      </c>
      <c r="AD209" s="125">
        <f>IF($A209="","",COUNTIF('Names Schedule'!$37:$37,$B209))</f>
        <v>0</v>
      </c>
      <c r="AE209" s="125">
        <f>IF($A209="","",COUNTIF('Names Schedule'!$38:$38,$B209))</f>
        <v>0</v>
      </c>
      <c r="AF209" s="125">
        <f>IF($A209="","",COUNTIF('Names Schedule'!$40:$40,$B209))</f>
        <v>0</v>
      </c>
      <c r="AG209" s="125">
        <f>IF($A209="","",COUNTIF('Names Schedule'!$41:$41,$B209))</f>
        <v>0</v>
      </c>
      <c r="AH209" s="124">
        <f>IF($A209="","",COUNTIF('Names Schedule'!$46:$46,$B209))</f>
        <v>0</v>
      </c>
      <c r="AI209" s="125">
        <f>IF($A209="","",COUNTIF('Names Schedule'!$47:$47,$B209))</f>
        <v>0</v>
      </c>
      <c r="AJ209" s="125">
        <f>IF($A209="","",COUNTIF('Names Schedule'!$49:$49,$B209))</f>
        <v>0</v>
      </c>
      <c r="AK209" s="125">
        <f>IF($A209="","",COUNTIF('Names Schedule'!$50:$50,$B209))</f>
        <v>0</v>
      </c>
      <c r="AL209" s="125">
        <f>IF($A209="","",COUNTIF('Names Schedule'!$51:$51,$B209))</f>
        <v>0</v>
      </c>
      <c r="AM209" s="125">
        <f>IF($A209="","",COUNTIF('Names Schedule'!$53:$53,$B209))</f>
        <v>0</v>
      </c>
      <c r="AN209" s="125">
        <f>IF($A209="","",COUNTIF('Names Schedule'!$54:$54,$B209))</f>
        <v>0</v>
      </c>
      <c r="AO209" s="124">
        <f>IF($A209="","",COUNTIF('Names Schedule'!$59:$59,$B209))</f>
        <v>0</v>
      </c>
      <c r="AP209" s="125">
        <f>IF($A209="","",COUNTIF('Names Schedule'!$60:$60,$B209))</f>
        <v>0</v>
      </c>
      <c r="AQ209" s="125">
        <f>IF($A209="","",COUNTIF('Names Schedule'!$62:$62,$B209))</f>
        <v>0</v>
      </c>
      <c r="AR209" s="125">
        <f>IF($A209="","",COUNTIF('Names Schedule'!$63:$63,$B209))</f>
        <v>0</v>
      </c>
      <c r="AS209" s="125">
        <f>IF($A209="","",COUNTIF('Names Schedule'!$64:$64,$B209))</f>
        <v>0</v>
      </c>
      <c r="AT209" s="125">
        <f>IF($A209="","",COUNTIF('Names Schedule'!$66:$66,$B209))</f>
        <v>0</v>
      </c>
      <c r="AU209" s="125">
        <f>IF($A209="","",COUNTIF('Names Schedule'!$67:$67,$B209))</f>
        <v>0</v>
      </c>
      <c r="AV209" s="124">
        <f>IF($A209="","",COUNTIF('Names Schedule'!$72:$72,$B209))</f>
        <v>0</v>
      </c>
      <c r="AW209" s="125">
        <f>IF($A209="","",COUNTIF('Names Schedule'!$73:$73,$B209))</f>
        <v>0</v>
      </c>
      <c r="AX209" s="125">
        <f>IF($A209="","",COUNTIF('Names Schedule'!$75:$75,$B209))</f>
        <v>0</v>
      </c>
      <c r="AY209" s="125">
        <f>IF($A209="","",COUNTIF('Names Schedule'!$76:$76,$B209))</f>
        <v>0</v>
      </c>
      <c r="AZ209" s="125">
        <f>IF($A209="","",COUNTIF('Names Schedule'!$77:$77,$B209))</f>
        <v>0</v>
      </c>
      <c r="BA209" s="125">
        <f>IF($A209="","",COUNTIF('Names Schedule'!$79:$79,$B209))</f>
        <v>0</v>
      </c>
      <c r="BB209" s="125">
        <f>IF($A209="","",COUNTIF('Names Schedule'!$80:$80,$B209))</f>
        <v>0</v>
      </c>
      <c r="BC209" s="115">
        <f t="shared" si="30"/>
        <v>9</v>
      </c>
      <c r="BD209" s="115">
        <f t="shared" si="31"/>
        <v>2</v>
      </c>
      <c r="BE209" s="119" t="str">
        <f t="shared" si="28"/>
        <v>Session 2 - 10.15am- 12:00pm</v>
      </c>
      <c r="BF209" s="126">
        <f>IF($A209="","",COUNTIF('Names Schedule'!C$7:C$117,$B209))</f>
        <v>0</v>
      </c>
      <c r="BG209" s="126">
        <f>IF($A209="","",COUNTIF('Names Schedule'!D$7:D$117,$B209))</f>
        <v>0</v>
      </c>
      <c r="BH209" s="126">
        <f>IF($A209="","",COUNTIF('Names Schedule'!E$7:E$117,$B209))</f>
        <v>0</v>
      </c>
      <c r="BI209" s="126">
        <f>IF($A209="","",COUNTIF('Names Schedule'!F$7:F$117,$B209))</f>
        <v>0</v>
      </c>
      <c r="BJ209" s="126">
        <f>IF($A209="","",COUNTIF('Names Schedule'!G$7:G$117,$B209))</f>
        <v>0</v>
      </c>
      <c r="BK209" s="126">
        <f>IF($A209="","",COUNTIF('Names Schedule'!H$7:H$117,$B209))</f>
        <v>1</v>
      </c>
      <c r="BL209" s="133">
        <f t="shared" si="29"/>
        <v>6</v>
      </c>
    </row>
    <row r="210" spans="1:64" ht="12" customHeight="1">
      <c r="A210" s="115" t="str">
        <f>Matches!A209</f>
        <v/>
      </c>
      <c r="B210" s="115" t="str">
        <f>IF(A210="","",CONCATENATE(VLOOKUP(Matches!B209,'Group Check'!$B:$D,2,FALSE)," v ",VLOOKUP(Matches!D209,'Group Check'!$B:$D,2,FALSE)," in Group ",VLOOKUP(Matches!B209,'Group Check'!$B:$E,4,FALSE)))</f>
        <v/>
      </c>
      <c r="C210" s="115" t="str">
        <f t="shared" si="24"/>
        <v/>
      </c>
      <c r="D210" s="118" t="str">
        <f t="shared" si="25"/>
        <v/>
      </c>
      <c r="E210" s="119" t="str">
        <f t="shared" si="26"/>
        <v/>
      </c>
      <c r="F210" s="116" t="str">
        <f t="shared" si="27"/>
        <v/>
      </c>
      <c r="G210" s="126" t="str">
        <f>IF($A210="","",SUM(COUNTIF('Names Schedule'!$C$7:$H$7,$B210),COUNTIF('Names Schedule'!$C$8:$H$8,$B210),COUNTIF('Names Schedule'!$C$10:$H$10,$B210),COUNTIF('Names Schedule'!$C$11:$H$11,$B210),COUNTIF('Names Schedule'!$C$12:$H$12,$B210),COUNTIF('Names Schedule'!$C$14:$H$14,$B210),COUNTIF('Names Schedule'!$C$15:$H$15,$B210)))</f>
        <v/>
      </c>
      <c r="H210" s="126" t="str">
        <f>IF($A210="","",SUM(COUNTIF('Names Schedule'!$C$20:$H$20,$B210),COUNTIF('Names Schedule'!$C$21:$H$21,$B210),COUNTIF('Names Schedule'!$C$23:$H$23,$B210),COUNTIF('Names Schedule'!$C$24:$H$24,$B210),COUNTIF('Names Schedule'!$C$25:$H$25,$B210),COUNTIF('Names Schedule'!$C$27:$H$27,$B210),COUNTIF('Names Schedule'!$C$28:$H$28,$B210)))</f>
        <v/>
      </c>
      <c r="I210" s="126" t="str">
        <f>IF($A210="","",SUM(COUNTIF('Names Schedule'!$C$33:$H$33,$B210),COUNTIF('Names Schedule'!$C$34:$H$34,$B210),COUNTIF('Names Schedule'!$C$36:$H$36,$B210),COUNTIF('Names Schedule'!$C$37:$H$37,$B210),COUNTIF('Names Schedule'!$C$38:$H$38,$B210),COUNTIF('Names Schedule'!$C$40:$H$40,$B210),COUNTIF('Names Schedule'!$C$41:$H$41,$B210)))</f>
        <v/>
      </c>
      <c r="J210" s="126" t="str">
        <f>IF($A210="","",SUM(COUNTIF('Names Schedule'!$C$46:$H$46,$B210),COUNTIF('Names Schedule'!$C$47:$H$47,$B210),COUNTIF('Names Schedule'!$C$49:$H$49,$B210),COUNTIF('Names Schedule'!$C$50:$H$50,$B210),COUNTIF('Names Schedule'!$C$51:$H$51,$B210),COUNTIF('Names Schedule'!$C$53:$H$53,$B210),COUNTIF('Names Schedule'!$C$54:$H$54,$B210)))</f>
        <v/>
      </c>
      <c r="K210" s="126" t="str">
        <f>IF($A210="","",SUM(COUNTIF('Names Schedule'!$C$59:$H$59,$B210),COUNTIF('Names Schedule'!$C$60:$H$60,$B210),COUNTIF('Names Schedule'!$C$62:$H$62,$B210),COUNTIF('Names Schedule'!$C$63:$H$63,$B210),COUNTIF('Names Schedule'!$C$64:$H$64,$B210),COUNTIF('Names Schedule'!$C$66:$H$66,$B210),COUNTIF('Names Schedule'!$C$67:$H$67,$B210)))</f>
        <v/>
      </c>
      <c r="L210" s="126" t="str">
        <f>IF($A210="","",SUM(COUNTIF('Names Schedule'!$C$72:$H$72,$B210),COUNTIF('Names Schedule'!$C$73:$H$73,$B210),COUNTIF('Names Schedule'!$C$75:$H$75,$B210),COUNTIF('Names Schedule'!$C$76:$H$76,$B210),COUNTIF('Names Schedule'!$C$77:$H$77,$B210),COUNTIF('Names Schedule'!$C$79:$H$79,$B210),COUNTIF('Names Schedule'!$C$80:$H$80,$B210)))</f>
        <v/>
      </c>
      <c r="M210" s="124" t="str">
        <f>IF($A210="","",COUNTIF('Names Schedule'!$7:$7,$B210))</f>
        <v/>
      </c>
      <c r="N210" s="125" t="str">
        <f>IF($A210="","",COUNTIF('Names Schedule'!$8:$8,$B210))</f>
        <v/>
      </c>
      <c r="O210" s="125" t="str">
        <f>IF($A210="","",COUNTIF('Names Schedule'!$10:$10,$B210))</f>
        <v/>
      </c>
      <c r="P210" s="125" t="str">
        <f>IF($A210="","",COUNTIF('Names Schedule'!$11:$11,$B210))</f>
        <v/>
      </c>
      <c r="Q210" s="125" t="str">
        <f>IF($A210="","",COUNTIF('Names Schedule'!$12:$12,$B210))</f>
        <v/>
      </c>
      <c r="R210" s="125" t="str">
        <f>IF($A210="","",COUNTIF('Names Schedule'!$14:$14,$B210))</f>
        <v/>
      </c>
      <c r="S210" s="125" t="str">
        <f>IF($A210="","",COUNTIF('Names Schedule'!$15:$15,$B210))</f>
        <v/>
      </c>
      <c r="T210" s="124" t="str">
        <f>IF($A210="","",COUNTIF('Names Schedule'!$20:$20,$B210))</f>
        <v/>
      </c>
      <c r="U210" s="125" t="str">
        <f>IF($A210="","",COUNTIF('Names Schedule'!$21:$21,$B210))</f>
        <v/>
      </c>
      <c r="V210" s="125" t="str">
        <f>IF($A210="","",COUNTIF('Names Schedule'!$23:$23,$B210))</f>
        <v/>
      </c>
      <c r="W210" s="125" t="str">
        <f>IF($A210="","",COUNTIF('Names Schedule'!$24:$24,$B210))</f>
        <v/>
      </c>
      <c r="X210" s="125" t="str">
        <f>IF($A210="","",COUNTIF('Names Schedule'!$25:$25,$B210))</f>
        <v/>
      </c>
      <c r="Y210" s="125" t="str">
        <f>IF($A210="","",COUNTIF('Names Schedule'!$27:$27,$B210))</f>
        <v/>
      </c>
      <c r="Z210" s="125" t="str">
        <f>IF($A210="","",COUNTIF('Names Schedule'!$28:$28,$B210))</f>
        <v/>
      </c>
      <c r="AA210" s="124" t="str">
        <f>IF($A210="","",COUNTIF('Names Schedule'!$33:$33,$B210))</f>
        <v/>
      </c>
      <c r="AB210" s="125" t="str">
        <f>IF($A210="","",COUNTIF('Names Schedule'!$34:$34,$B210))</f>
        <v/>
      </c>
      <c r="AC210" s="125" t="str">
        <f>IF($A210="","",COUNTIF('Names Schedule'!$36:$36,$B210))</f>
        <v/>
      </c>
      <c r="AD210" s="125" t="str">
        <f>IF($A210="","",COUNTIF('Names Schedule'!$37:$37,$B210))</f>
        <v/>
      </c>
      <c r="AE210" s="125" t="str">
        <f>IF($A210="","",COUNTIF('Names Schedule'!$38:$38,$B210))</f>
        <v/>
      </c>
      <c r="AF210" s="125" t="str">
        <f>IF($A210="","",COUNTIF('Names Schedule'!$40:$40,$B210))</f>
        <v/>
      </c>
      <c r="AG210" s="125" t="str">
        <f>IF($A210="","",COUNTIF('Names Schedule'!$41:$41,$B210))</f>
        <v/>
      </c>
      <c r="AH210" s="124" t="str">
        <f>IF($A210="","",COUNTIF('Names Schedule'!$46:$46,$B210))</f>
        <v/>
      </c>
      <c r="AI210" s="125" t="str">
        <f>IF($A210="","",COUNTIF('Names Schedule'!$47:$47,$B210))</f>
        <v/>
      </c>
      <c r="AJ210" s="125" t="str">
        <f>IF($A210="","",COUNTIF('Names Schedule'!$49:$49,$B210))</f>
        <v/>
      </c>
      <c r="AK210" s="125" t="str">
        <f>IF($A210="","",COUNTIF('Names Schedule'!$50:$50,$B210))</f>
        <v/>
      </c>
      <c r="AL210" s="125" t="str">
        <f>IF($A210="","",COUNTIF('Names Schedule'!$51:$51,$B210))</f>
        <v/>
      </c>
      <c r="AM210" s="125" t="str">
        <f>IF($A210="","",COUNTIF('Names Schedule'!$53:$53,$B210))</f>
        <v/>
      </c>
      <c r="AN210" s="125" t="str">
        <f>IF($A210="","",COUNTIF('Names Schedule'!$54:$54,$B210))</f>
        <v/>
      </c>
      <c r="AO210" s="124" t="str">
        <f>IF($A210="","",COUNTIF('Names Schedule'!$59:$59,$B210))</f>
        <v/>
      </c>
      <c r="AP210" s="125" t="str">
        <f>IF($A210="","",COUNTIF('Names Schedule'!$60:$60,$B210))</f>
        <v/>
      </c>
      <c r="AQ210" s="125" t="str">
        <f>IF($A210="","",COUNTIF('Names Schedule'!$62:$62,$B210))</f>
        <v/>
      </c>
      <c r="AR210" s="125" t="str">
        <f>IF($A210="","",COUNTIF('Names Schedule'!$63:$63,$B210))</f>
        <v/>
      </c>
      <c r="AS210" s="125" t="str">
        <f>IF($A210="","",COUNTIF('Names Schedule'!$64:$64,$B210))</f>
        <v/>
      </c>
      <c r="AT210" s="125" t="str">
        <f>IF($A210="","",COUNTIF('Names Schedule'!$66:$66,$B210))</f>
        <v/>
      </c>
      <c r="AU210" s="125" t="str">
        <f>IF($A210="","",COUNTIF('Names Schedule'!$67:$67,$B210))</f>
        <v/>
      </c>
      <c r="AV210" s="124" t="str">
        <f>IF($A210="","",COUNTIF('Names Schedule'!$72:$72,$B210))</f>
        <v/>
      </c>
      <c r="AW210" s="125" t="str">
        <f>IF($A210="","",COUNTIF('Names Schedule'!$73:$73,$B210))</f>
        <v/>
      </c>
      <c r="AX210" s="125" t="str">
        <f>IF($A210="","",COUNTIF('Names Schedule'!$75:$75,$B210))</f>
        <v/>
      </c>
      <c r="AY210" s="125" t="str">
        <f>IF($A210="","",COUNTIF('Names Schedule'!$76:$76,$B210))</f>
        <v/>
      </c>
      <c r="AZ210" s="125" t="str">
        <f>IF($A210="","",COUNTIF('Names Schedule'!$77:$77,$B210))</f>
        <v/>
      </c>
      <c r="BA210" s="125" t="str">
        <f>IF($A210="","",COUNTIF('Names Schedule'!$79:$79,$B210))</f>
        <v/>
      </c>
      <c r="BB210" s="125" t="str">
        <f>IF($A210="","",COUNTIF('Names Schedule'!$80:$80,$B210))</f>
        <v/>
      </c>
      <c r="BC210" s="115" t="str">
        <f t="shared" si="30"/>
        <v/>
      </c>
      <c r="BD210" s="115" t="str">
        <f t="shared" si="31"/>
        <v/>
      </c>
      <c r="BE210" s="119" t="str">
        <f t="shared" si="28"/>
        <v/>
      </c>
      <c r="BF210" s="126" t="str">
        <f>IF($A210="","",COUNTIF('Names Schedule'!C$7:C$117,$B210))</f>
        <v/>
      </c>
      <c r="BG210" s="126" t="str">
        <f>IF($A210="","",COUNTIF('Names Schedule'!D$7:D$117,$B210))</f>
        <v/>
      </c>
      <c r="BH210" s="126" t="str">
        <f>IF($A210="","",COUNTIF('Names Schedule'!E$7:E$117,$B210))</f>
        <v/>
      </c>
      <c r="BI210" s="126" t="str">
        <f>IF($A210="","",COUNTIF('Names Schedule'!F$7:F$117,$B210))</f>
        <v/>
      </c>
      <c r="BJ210" s="126" t="str">
        <f>IF($A210="","",COUNTIF('Names Schedule'!G$7:G$117,$B210))</f>
        <v/>
      </c>
      <c r="BK210" s="126" t="str">
        <f>IF($A210="","",COUNTIF('Names Schedule'!H$7:H$117,$B210))</f>
        <v/>
      </c>
      <c r="BL210" s="133" t="str">
        <f t="shared" si="29"/>
        <v/>
      </c>
    </row>
    <row r="211" spans="1:64" ht="12" customHeight="1">
      <c r="A211" s="115">
        <f>Matches!A210</f>
        <v>0</v>
      </c>
      <c r="B211" s="115" t="e">
        <f>IF(A211="","",CONCATENATE(VLOOKUP(Matches!B210,'Group Check'!$B:$D,2,FALSE)," v ",VLOOKUP(Matches!D210,'Group Check'!$B:$D,2,FALSE)," in Group ",VLOOKUP(Matches!B210,'Group Check'!$B:$E,4,FALSE)))</f>
        <v>#N/A</v>
      </c>
      <c r="C211" s="115" t="str">
        <f t="shared" si="24"/>
        <v/>
      </c>
      <c r="D211" s="118" t="str">
        <f t="shared" si="25"/>
        <v/>
      </c>
      <c r="E211" s="119" t="str">
        <f t="shared" si="26"/>
        <v/>
      </c>
      <c r="F211" s="116" t="str">
        <f t="shared" si="27"/>
        <v/>
      </c>
      <c r="G211" s="126">
        <f>IF($A211="","",SUM(COUNTIF('Names Schedule'!$C$7:$H$7,$B211),COUNTIF('Names Schedule'!$C$8:$H$8,$B211),COUNTIF('Names Schedule'!$C$10:$H$10,$B211),COUNTIF('Names Schedule'!$C$11:$H$11,$B211),COUNTIF('Names Schedule'!$C$12:$H$12,$B211),COUNTIF('Names Schedule'!$C$14:$H$14,$B211),COUNTIF('Names Schedule'!$C$15:$H$15,$B211)))</f>
        <v>0</v>
      </c>
      <c r="H211" s="126">
        <f>IF($A211="","",SUM(COUNTIF('Names Schedule'!$C$20:$H$20,$B211),COUNTIF('Names Schedule'!$C$21:$H$21,$B211),COUNTIF('Names Schedule'!$C$23:$H$23,$B211),COUNTIF('Names Schedule'!$C$24:$H$24,$B211),COUNTIF('Names Schedule'!$C$25:$H$25,$B211),COUNTIF('Names Schedule'!$C$27:$H$27,$B211),COUNTIF('Names Schedule'!$C$28:$H$28,$B211)))</f>
        <v>0</v>
      </c>
      <c r="I211" s="126">
        <f>IF($A211="","",SUM(COUNTIF('Names Schedule'!$C$33:$H$33,$B211),COUNTIF('Names Schedule'!$C$34:$H$34,$B211),COUNTIF('Names Schedule'!$C$36:$H$36,$B211),COUNTIF('Names Schedule'!$C$37:$H$37,$B211),COUNTIF('Names Schedule'!$C$38:$H$38,$B211),COUNTIF('Names Schedule'!$C$40:$H$40,$B211),COUNTIF('Names Schedule'!$C$41:$H$41,$B211)))</f>
        <v>0</v>
      </c>
      <c r="J211" s="126">
        <f>IF($A211="","",SUM(COUNTIF('Names Schedule'!$C$46:$H$46,$B211),COUNTIF('Names Schedule'!$C$47:$H$47,$B211),COUNTIF('Names Schedule'!$C$49:$H$49,$B211),COUNTIF('Names Schedule'!$C$50:$H$50,$B211),COUNTIF('Names Schedule'!$C$51:$H$51,$B211),COUNTIF('Names Schedule'!$C$53:$H$53,$B211),COUNTIF('Names Schedule'!$C$54:$H$54,$B211)))</f>
        <v>0</v>
      </c>
      <c r="K211" s="126">
        <f>IF($A211="","",SUM(COUNTIF('Names Schedule'!$C$59:$H$59,$B211),COUNTIF('Names Schedule'!$C$60:$H$60,$B211),COUNTIF('Names Schedule'!$C$62:$H$62,$B211),COUNTIF('Names Schedule'!$C$63:$H$63,$B211),COUNTIF('Names Schedule'!$C$64:$H$64,$B211),COUNTIF('Names Schedule'!$C$66:$H$66,$B211),COUNTIF('Names Schedule'!$C$67:$H$67,$B211)))</f>
        <v>0</v>
      </c>
      <c r="L211" s="126">
        <f>IF($A211="","",SUM(COUNTIF('Names Schedule'!$C$72:$H$72,$B211),COUNTIF('Names Schedule'!$C$73:$H$73,$B211),COUNTIF('Names Schedule'!$C$75:$H$75,$B211),COUNTIF('Names Schedule'!$C$76:$H$76,$B211),COUNTIF('Names Schedule'!$C$77:$H$77,$B211),COUNTIF('Names Schedule'!$C$79:$H$79,$B211),COUNTIF('Names Schedule'!$C$80:$H$80,$B211)))</f>
        <v>0</v>
      </c>
      <c r="M211" s="124">
        <f>IF($A211="","",COUNTIF('Names Schedule'!$7:$7,$B211))</f>
        <v>0</v>
      </c>
      <c r="N211" s="125">
        <f>IF($A211="","",COUNTIF('Names Schedule'!$8:$8,$B211))</f>
        <v>0</v>
      </c>
      <c r="O211" s="125">
        <f>IF($A211="","",COUNTIF('Names Schedule'!$10:$10,$B211))</f>
        <v>0</v>
      </c>
      <c r="P211" s="125">
        <f>IF($A211="","",COUNTIF('Names Schedule'!$11:$11,$B211))</f>
        <v>0</v>
      </c>
      <c r="Q211" s="125">
        <f>IF($A211="","",COUNTIF('Names Schedule'!$12:$12,$B211))</f>
        <v>0</v>
      </c>
      <c r="R211" s="125">
        <f>IF($A211="","",COUNTIF('Names Schedule'!$14:$14,$B211))</f>
        <v>0</v>
      </c>
      <c r="S211" s="125">
        <f>IF($A211="","",COUNTIF('Names Schedule'!$15:$15,$B211))</f>
        <v>0</v>
      </c>
      <c r="T211" s="124">
        <f>IF($A211="","",COUNTIF('Names Schedule'!$20:$20,$B211))</f>
        <v>0</v>
      </c>
      <c r="U211" s="125">
        <f>IF($A211="","",COUNTIF('Names Schedule'!$21:$21,$B211))</f>
        <v>0</v>
      </c>
      <c r="V211" s="125">
        <f>IF($A211="","",COUNTIF('Names Schedule'!$23:$23,$B211))</f>
        <v>0</v>
      </c>
      <c r="W211" s="125">
        <f>IF($A211="","",COUNTIF('Names Schedule'!$24:$24,$B211))</f>
        <v>0</v>
      </c>
      <c r="X211" s="125">
        <f>IF($A211="","",COUNTIF('Names Schedule'!$25:$25,$B211))</f>
        <v>0</v>
      </c>
      <c r="Y211" s="125">
        <f>IF($A211="","",COUNTIF('Names Schedule'!$27:$27,$B211))</f>
        <v>0</v>
      </c>
      <c r="Z211" s="125">
        <f>IF($A211="","",COUNTIF('Names Schedule'!$28:$28,$B211))</f>
        <v>0</v>
      </c>
      <c r="AA211" s="124">
        <f>IF($A211="","",COUNTIF('Names Schedule'!$33:$33,$B211))</f>
        <v>0</v>
      </c>
      <c r="AB211" s="125">
        <f>IF($A211="","",COUNTIF('Names Schedule'!$34:$34,$B211))</f>
        <v>0</v>
      </c>
      <c r="AC211" s="125">
        <f>IF($A211="","",COUNTIF('Names Schedule'!$36:$36,$B211))</f>
        <v>0</v>
      </c>
      <c r="AD211" s="125">
        <f>IF($A211="","",COUNTIF('Names Schedule'!$37:$37,$B211))</f>
        <v>0</v>
      </c>
      <c r="AE211" s="125">
        <f>IF($A211="","",COUNTIF('Names Schedule'!$38:$38,$B211))</f>
        <v>0</v>
      </c>
      <c r="AF211" s="125">
        <f>IF($A211="","",COUNTIF('Names Schedule'!$40:$40,$B211))</f>
        <v>0</v>
      </c>
      <c r="AG211" s="125">
        <f>IF($A211="","",COUNTIF('Names Schedule'!$41:$41,$B211))</f>
        <v>0</v>
      </c>
      <c r="AH211" s="124">
        <f>IF($A211="","",COUNTIF('Names Schedule'!$46:$46,$B211))</f>
        <v>0</v>
      </c>
      <c r="AI211" s="125">
        <f>IF($A211="","",COUNTIF('Names Schedule'!$47:$47,$B211))</f>
        <v>0</v>
      </c>
      <c r="AJ211" s="125">
        <f>IF($A211="","",COUNTIF('Names Schedule'!$49:$49,$B211))</f>
        <v>0</v>
      </c>
      <c r="AK211" s="125">
        <f>IF($A211="","",COUNTIF('Names Schedule'!$50:$50,$B211))</f>
        <v>0</v>
      </c>
      <c r="AL211" s="125">
        <f>IF($A211="","",COUNTIF('Names Schedule'!$51:$51,$B211))</f>
        <v>0</v>
      </c>
      <c r="AM211" s="125">
        <f>IF($A211="","",COUNTIF('Names Schedule'!$53:$53,$B211))</f>
        <v>0</v>
      </c>
      <c r="AN211" s="125">
        <f>IF($A211="","",COUNTIF('Names Schedule'!$54:$54,$B211))</f>
        <v>0</v>
      </c>
      <c r="AO211" s="124">
        <f>IF($A211="","",COUNTIF('Names Schedule'!$59:$59,$B211))</f>
        <v>0</v>
      </c>
      <c r="AP211" s="125">
        <f>IF($A211="","",COUNTIF('Names Schedule'!$60:$60,$B211))</f>
        <v>0</v>
      </c>
      <c r="AQ211" s="125">
        <f>IF($A211="","",COUNTIF('Names Schedule'!$62:$62,$B211))</f>
        <v>0</v>
      </c>
      <c r="AR211" s="125">
        <f>IF($A211="","",COUNTIF('Names Schedule'!$63:$63,$B211))</f>
        <v>0</v>
      </c>
      <c r="AS211" s="125">
        <f>IF($A211="","",COUNTIF('Names Schedule'!$64:$64,$B211))</f>
        <v>0</v>
      </c>
      <c r="AT211" s="125">
        <f>IF($A211="","",COUNTIF('Names Schedule'!$66:$66,$B211))</f>
        <v>0</v>
      </c>
      <c r="AU211" s="125">
        <f>IF($A211="","",COUNTIF('Names Schedule'!$67:$67,$B211))</f>
        <v>0</v>
      </c>
      <c r="AV211" s="124">
        <f>IF($A211="","",COUNTIF('Names Schedule'!$72:$72,$B211))</f>
        <v>0</v>
      </c>
      <c r="AW211" s="125">
        <f>IF($A211="","",COUNTIF('Names Schedule'!$73:$73,$B211))</f>
        <v>0</v>
      </c>
      <c r="AX211" s="125">
        <f>IF($A211="","",COUNTIF('Names Schedule'!$75:$75,$B211))</f>
        <v>0</v>
      </c>
      <c r="AY211" s="125">
        <f>IF($A211="","",COUNTIF('Names Schedule'!$76:$76,$B211))</f>
        <v>0</v>
      </c>
      <c r="AZ211" s="125">
        <f>IF($A211="","",COUNTIF('Names Schedule'!$77:$77,$B211))</f>
        <v>0</v>
      </c>
      <c r="BA211" s="125">
        <f>IF($A211="","",COUNTIF('Names Schedule'!$79:$79,$B211))</f>
        <v>0</v>
      </c>
      <c r="BB211" s="125">
        <f>IF($A211="","",COUNTIF('Names Schedule'!$80:$80,$B211))</f>
        <v>0</v>
      </c>
      <c r="BC211" s="115" t="str">
        <f t="shared" si="30"/>
        <v/>
      </c>
      <c r="BD211" s="115" t="str">
        <f t="shared" si="31"/>
        <v/>
      </c>
      <c r="BE211" s="119" t="str">
        <f t="shared" si="28"/>
        <v/>
      </c>
      <c r="BF211" s="126">
        <f>IF($A211="","",COUNTIF('Names Schedule'!C$7:C$117,$B211))</f>
        <v>0</v>
      </c>
      <c r="BG211" s="126">
        <f>IF($A211="","",COUNTIF('Names Schedule'!D$7:D$117,$B211))</f>
        <v>0</v>
      </c>
      <c r="BH211" s="126">
        <f>IF($A211="","",COUNTIF('Names Schedule'!E$7:E$117,$B211))</f>
        <v>0</v>
      </c>
      <c r="BI211" s="126">
        <f>IF($A211="","",COUNTIF('Names Schedule'!F$7:F$117,$B211))</f>
        <v>0</v>
      </c>
      <c r="BJ211" s="126">
        <f>IF($A211="","",COUNTIF('Names Schedule'!G$7:G$117,$B211))</f>
        <v>0</v>
      </c>
      <c r="BK211" s="126">
        <f>IF($A211="","",COUNTIF('Names Schedule'!H$7:H$117,$B211))</f>
        <v>0</v>
      </c>
      <c r="BL211" s="133" t="e">
        <f t="shared" si="29"/>
        <v>#N/A</v>
      </c>
    </row>
    <row r="212" spans="1:64" ht="12" customHeight="1">
      <c r="A212" s="115" t="str">
        <f>Matches!A211</f>
        <v>GROUP MXP 1 / 5</v>
      </c>
      <c r="B212" s="115" t="str">
        <f>IF(A212="","",CONCATENATE(VLOOKUP(Matches!B211,'Group Check'!$B:$D,2,FALSE)," v ",VLOOKUP(Matches!D211,'Group Check'!$B:$D,2,FALSE)," in Group ",VLOOKUP(Matches!B211,'Group Check'!$B:$E,4,FALSE)))</f>
        <v>Yvonne Olivier (Namibia) &amp; Carel Aaron Olivier (Namibia) v Caroline Whitehead (Isle Of Man) &amp; Clive McGreal (Isle Of Man) in Group MXP 1</v>
      </c>
      <c r="C212" s="115" t="str">
        <f t="shared" si="24"/>
        <v/>
      </c>
      <c r="D212" s="118" t="str">
        <f t="shared" si="25"/>
        <v>Thursday 25th April 2024</v>
      </c>
      <c r="E212" s="119" t="str">
        <f t="shared" si="26"/>
        <v>Session 3 - 12.00pm- 1:45pm</v>
      </c>
      <c r="F212" s="116">
        <f t="shared" si="27"/>
        <v>1</v>
      </c>
      <c r="G212" s="126">
        <f>IF($A212="","",SUM(COUNTIF('Names Schedule'!$C$7:$H$7,$B212),COUNTIF('Names Schedule'!$C$8:$H$8,$B212),COUNTIF('Names Schedule'!$C$10:$H$10,$B212),COUNTIF('Names Schedule'!$C$11:$H$11,$B212),COUNTIF('Names Schedule'!$C$12:$H$12,$B212),COUNTIF('Names Schedule'!$C$14:$H$14,$B212),COUNTIF('Names Schedule'!$C$15:$H$15,$B212)))</f>
        <v>0</v>
      </c>
      <c r="H212" s="126">
        <f>IF($A212="","",SUM(COUNTIF('Names Schedule'!$C$20:$H$20,$B212),COUNTIF('Names Schedule'!$C$21:$H$21,$B212),COUNTIF('Names Schedule'!$C$23:$H$23,$B212),COUNTIF('Names Schedule'!$C$24:$H$24,$B212),COUNTIF('Names Schedule'!$C$25:$H$25,$B212),COUNTIF('Names Schedule'!$C$27:$H$27,$B212),COUNTIF('Names Schedule'!$C$28:$H$28,$B212)))</f>
        <v>0</v>
      </c>
      <c r="I212" s="126">
        <f>IF($A212="","",SUM(COUNTIF('Names Schedule'!$C$33:$H$33,$B212),COUNTIF('Names Schedule'!$C$34:$H$34,$B212),COUNTIF('Names Schedule'!$C$36:$H$36,$B212),COUNTIF('Names Schedule'!$C$37:$H$37,$B212),COUNTIF('Names Schedule'!$C$38:$H$38,$B212),COUNTIF('Names Schedule'!$C$40:$H$40,$B212),COUNTIF('Names Schedule'!$C$41:$H$41,$B212)))</f>
        <v>0</v>
      </c>
      <c r="J212" s="126">
        <f>IF($A212="","",SUM(COUNTIF('Names Schedule'!$C$46:$H$46,$B212),COUNTIF('Names Schedule'!$C$47:$H$47,$B212),COUNTIF('Names Schedule'!$C$49:$H$49,$B212),COUNTIF('Names Schedule'!$C$50:$H$50,$B212),COUNTIF('Names Schedule'!$C$51:$H$51,$B212),COUNTIF('Names Schedule'!$C$53:$H$53,$B212),COUNTIF('Names Schedule'!$C$54:$H$54,$B212)))</f>
        <v>0</v>
      </c>
      <c r="K212" s="126">
        <f>IF($A212="","",SUM(COUNTIF('Names Schedule'!$C$59:$H$59,$B212),COUNTIF('Names Schedule'!$C$60:$H$60,$B212),COUNTIF('Names Schedule'!$C$62:$H$62,$B212),COUNTIF('Names Schedule'!$C$63:$H$63,$B212),COUNTIF('Names Schedule'!$C$64:$H$64,$B212),COUNTIF('Names Schedule'!$C$66:$H$66,$B212),COUNTIF('Names Schedule'!$C$67:$H$67,$B212)))</f>
        <v>1</v>
      </c>
      <c r="L212" s="126">
        <f>IF($A212="","",SUM(COUNTIF('Names Schedule'!$C$72:$H$72,$B212),COUNTIF('Names Schedule'!$C$73:$H$73,$B212),COUNTIF('Names Schedule'!$C$75:$H$75,$B212),COUNTIF('Names Schedule'!$C$76:$H$76,$B212),COUNTIF('Names Schedule'!$C$77:$H$77,$B212),COUNTIF('Names Schedule'!$C$79:$H$79,$B212),COUNTIF('Names Schedule'!$C$80:$H$80,$B212)))</f>
        <v>0</v>
      </c>
      <c r="M212" s="124">
        <f>IF($A212="","",COUNTIF('Names Schedule'!$7:$7,$B212))</f>
        <v>0</v>
      </c>
      <c r="N212" s="125">
        <f>IF($A212="","",COUNTIF('Names Schedule'!$8:$8,$B212))</f>
        <v>0</v>
      </c>
      <c r="O212" s="125">
        <f>IF($A212="","",COUNTIF('Names Schedule'!$10:$10,$B212))</f>
        <v>0</v>
      </c>
      <c r="P212" s="125">
        <f>IF($A212="","",COUNTIF('Names Schedule'!$11:$11,$B212))</f>
        <v>0</v>
      </c>
      <c r="Q212" s="125">
        <f>IF($A212="","",COUNTIF('Names Schedule'!$12:$12,$B212))</f>
        <v>0</v>
      </c>
      <c r="R212" s="125">
        <f>IF($A212="","",COUNTIF('Names Schedule'!$14:$14,$B212))</f>
        <v>0</v>
      </c>
      <c r="S212" s="125">
        <f>IF($A212="","",COUNTIF('Names Schedule'!$15:$15,$B212))</f>
        <v>0</v>
      </c>
      <c r="T212" s="124">
        <f>IF($A212="","",COUNTIF('Names Schedule'!$20:$20,$B212))</f>
        <v>0</v>
      </c>
      <c r="U212" s="125">
        <f>IF($A212="","",COUNTIF('Names Schedule'!$21:$21,$B212))</f>
        <v>0</v>
      </c>
      <c r="V212" s="125">
        <f>IF($A212="","",COUNTIF('Names Schedule'!$23:$23,$B212))</f>
        <v>0</v>
      </c>
      <c r="W212" s="125">
        <f>IF($A212="","",COUNTIF('Names Schedule'!$24:$24,$B212))</f>
        <v>0</v>
      </c>
      <c r="X212" s="125">
        <f>IF($A212="","",COUNTIF('Names Schedule'!$25:$25,$B212))</f>
        <v>0</v>
      </c>
      <c r="Y212" s="125">
        <f>IF($A212="","",COUNTIF('Names Schedule'!$27:$27,$B212))</f>
        <v>0</v>
      </c>
      <c r="Z212" s="125">
        <f>IF($A212="","",COUNTIF('Names Schedule'!$28:$28,$B212))</f>
        <v>0</v>
      </c>
      <c r="AA212" s="124">
        <f>IF($A212="","",COUNTIF('Names Schedule'!$33:$33,$B212))</f>
        <v>0</v>
      </c>
      <c r="AB212" s="125">
        <f>IF($A212="","",COUNTIF('Names Schedule'!$34:$34,$B212))</f>
        <v>0</v>
      </c>
      <c r="AC212" s="125">
        <f>IF($A212="","",COUNTIF('Names Schedule'!$36:$36,$B212))</f>
        <v>0</v>
      </c>
      <c r="AD212" s="125">
        <f>IF($A212="","",COUNTIF('Names Schedule'!$37:$37,$B212))</f>
        <v>0</v>
      </c>
      <c r="AE212" s="125">
        <f>IF($A212="","",COUNTIF('Names Schedule'!$38:$38,$B212))</f>
        <v>0</v>
      </c>
      <c r="AF212" s="125">
        <f>IF($A212="","",COUNTIF('Names Schedule'!$40:$40,$B212))</f>
        <v>0</v>
      </c>
      <c r="AG212" s="125">
        <f>IF($A212="","",COUNTIF('Names Schedule'!$41:$41,$B212))</f>
        <v>0</v>
      </c>
      <c r="AH212" s="124">
        <f>IF($A212="","",COUNTIF('Names Schedule'!$46:$46,$B212))</f>
        <v>0</v>
      </c>
      <c r="AI212" s="125">
        <f>IF($A212="","",COUNTIF('Names Schedule'!$47:$47,$B212))</f>
        <v>0</v>
      </c>
      <c r="AJ212" s="125">
        <f>IF($A212="","",COUNTIF('Names Schedule'!$49:$49,$B212))</f>
        <v>0</v>
      </c>
      <c r="AK212" s="125">
        <f>IF($A212="","",COUNTIF('Names Schedule'!$50:$50,$B212))</f>
        <v>0</v>
      </c>
      <c r="AL212" s="125">
        <f>IF($A212="","",COUNTIF('Names Schedule'!$51:$51,$B212))</f>
        <v>0</v>
      </c>
      <c r="AM212" s="125">
        <f>IF($A212="","",COUNTIF('Names Schedule'!$53:$53,$B212))</f>
        <v>0</v>
      </c>
      <c r="AN212" s="125">
        <f>IF($A212="","",COUNTIF('Names Schedule'!$54:$54,$B212))</f>
        <v>0</v>
      </c>
      <c r="AO212" s="124">
        <f>IF($A212="","",COUNTIF('Names Schedule'!$59:$59,$B212))</f>
        <v>0</v>
      </c>
      <c r="AP212" s="125">
        <f>IF($A212="","",COUNTIF('Names Schedule'!$60:$60,$B212))</f>
        <v>0</v>
      </c>
      <c r="AQ212" s="125">
        <f>IF($A212="","",COUNTIF('Names Schedule'!$62:$62,$B212))</f>
        <v>1</v>
      </c>
      <c r="AR212" s="125">
        <f>IF($A212="","",COUNTIF('Names Schedule'!$63:$63,$B212))</f>
        <v>0</v>
      </c>
      <c r="AS212" s="125">
        <f>IF($A212="","",COUNTIF('Names Schedule'!$64:$64,$B212))</f>
        <v>0</v>
      </c>
      <c r="AT212" s="125">
        <f>IF($A212="","",COUNTIF('Names Schedule'!$66:$66,$B212))</f>
        <v>0</v>
      </c>
      <c r="AU212" s="125">
        <f>IF($A212="","",COUNTIF('Names Schedule'!$67:$67,$B212))</f>
        <v>0</v>
      </c>
      <c r="AV212" s="124">
        <f>IF($A212="","",COUNTIF('Names Schedule'!$72:$72,$B212))</f>
        <v>0</v>
      </c>
      <c r="AW212" s="125">
        <f>IF($A212="","",COUNTIF('Names Schedule'!$73:$73,$B212))</f>
        <v>0</v>
      </c>
      <c r="AX212" s="125">
        <f>IF($A212="","",COUNTIF('Names Schedule'!$75:$75,$B212))</f>
        <v>0</v>
      </c>
      <c r="AY212" s="125">
        <f>IF($A212="","",COUNTIF('Names Schedule'!$76:$76,$B212))</f>
        <v>0</v>
      </c>
      <c r="AZ212" s="125">
        <f>IF($A212="","",COUNTIF('Names Schedule'!$77:$77,$B212))</f>
        <v>0</v>
      </c>
      <c r="BA212" s="125">
        <f>IF($A212="","",COUNTIF('Names Schedule'!$79:$79,$B212))</f>
        <v>0</v>
      </c>
      <c r="BB212" s="125">
        <f>IF($A212="","",COUNTIF('Names Schedule'!$80:$80,$B212))</f>
        <v>0</v>
      </c>
      <c r="BC212" s="115">
        <f t="shared" si="30"/>
        <v>31</v>
      </c>
      <c r="BD212" s="115">
        <f t="shared" si="31"/>
        <v>3</v>
      </c>
      <c r="BE212" s="119" t="str">
        <f t="shared" si="28"/>
        <v>Session 3 - 12.00pm- 1:45pm</v>
      </c>
      <c r="BF212" s="126">
        <f>IF($A212="","",COUNTIF('Names Schedule'!C$7:C$117,$B212))</f>
        <v>1</v>
      </c>
      <c r="BG212" s="126">
        <f>IF($A212="","",COUNTIF('Names Schedule'!D$7:D$117,$B212))</f>
        <v>0</v>
      </c>
      <c r="BH212" s="126">
        <f>IF($A212="","",COUNTIF('Names Schedule'!E$7:E$117,$B212))</f>
        <v>0</v>
      </c>
      <c r="BI212" s="126">
        <f>IF($A212="","",COUNTIF('Names Schedule'!F$7:F$117,$B212))</f>
        <v>0</v>
      </c>
      <c r="BJ212" s="126">
        <f>IF($A212="","",COUNTIF('Names Schedule'!G$7:G$117,$B212))</f>
        <v>0</v>
      </c>
      <c r="BK212" s="126">
        <f>IF($A212="","",COUNTIF('Names Schedule'!H$7:H$117,$B212))</f>
        <v>0</v>
      </c>
      <c r="BL212" s="133">
        <f t="shared" si="29"/>
        <v>1</v>
      </c>
    </row>
    <row r="213" spans="1:64" ht="12" customHeight="1">
      <c r="A213" s="115" t="str">
        <f>Matches!A212</f>
        <v>GROUP MXP 1 / 6</v>
      </c>
      <c r="B213" s="115" t="str">
        <f>IF(A213="","",CONCATENATE(VLOOKUP(Matches!B212,'Group Check'!$B:$D,2,FALSE)," v ",VLOOKUP(Matches!D212,'Group Check'!$B:$D,2,FALSE)," in Group ",VLOOKUP(Matches!B212,'Group Check'!$B:$E,4,FALSE)))</f>
        <v>Yvonne Olivier (Namibia) &amp; Carel Aaron Olivier (Namibia) v Sara Marie Nicholls (Wales) &amp; Kristian Crocker (Wales) in Group MXP 1</v>
      </c>
      <c r="C213" s="115" t="str">
        <f t="shared" si="24"/>
        <v/>
      </c>
      <c r="D213" s="118" t="str">
        <f t="shared" si="25"/>
        <v>Monday 22nd April 2024</v>
      </c>
      <c r="E213" s="119" t="str">
        <f t="shared" si="26"/>
        <v>Session 3 - 12.00pm- 1:45pm</v>
      </c>
      <c r="F213" s="116">
        <f t="shared" si="27"/>
        <v>5</v>
      </c>
      <c r="G213" s="126">
        <f>IF($A213="","",SUM(COUNTIF('Names Schedule'!$C$7:$H$7,$B213),COUNTIF('Names Schedule'!$C$8:$H$8,$B213),COUNTIF('Names Schedule'!$C$10:$H$10,$B213),COUNTIF('Names Schedule'!$C$11:$H$11,$B213),COUNTIF('Names Schedule'!$C$12:$H$12,$B213),COUNTIF('Names Schedule'!$C$14:$H$14,$B213),COUNTIF('Names Schedule'!$C$15:$H$15,$B213)))</f>
        <v>0</v>
      </c>
      <c r="H213" s="126">
        <f>IF($A213="","",SUM(COUNTIF('Names Schedule'!$C$20:$H$20,$B213),COUNTIF('Names Schedule'!$C$21:$H$21,$B213),COUNTIF('Names Schedule'!$C$23:$H$23,$B213),COUNTIF('Names Schedule'!$C$24:$H$24,$B213),COUNTIF('Names Schedule'!$C$25:$H$25,$B213),COUNTIF('Names Schedule'!$C$27:$H$27,$B213),COUNTIF('Names Schedule'!$C$28:$H$28,$B213)))</f>
        <v>1</v>
      </c>
      <c r="I213" s="126">
        <f>IF($A213="","",SUM(COUNTIF('Names Schedule'!$C$33:$H$33,$B213),COUNTIF('Names Schedule'!$C$34:$H$34,$B213),COUNTIF('Names Schedule'!$C$36:$H$36,$B213),COUNTIF('Names Schedule'!$C$37:$H$37,$B213),COUNTIF('Names Schedule'!$C$38:$H$38,$B213),COUNTIF('Names Schedule'!$C$40:$H$40,$B213),COUNTIF('Names Schedule'!$C$41:$H$41,$B213)))</f>
        <v>0</v>
      </c>
      <c r="J213" s="126">
        <f>IF($A213="","",SUM(COUNTIF('Names Schedule'!$C$46:$H$46,$B213),COUNTIF('Names Schedule'!$C$47:$H$47,$B213),COUNTIF('Names Schedule'!$C$49:$H$49,$B213),COUNTIF('Names Schedule'!$C$50:$H$50,$B213),COUNTIF('Names Schedule'!$C$51:$H$51,$B213),COUNTIF('Names Schedule'!$C$53:$H$53,$B213),COUNTIF('Names Schedule'!$C$54:$H$54,$B213)))</f>
        <v>0</v>
      </c>
      <c r="K213" s="126">
        <f>IF($A213="","",SUM(COUNTIF('Names Schedule'!$C$59:$H$59,$B213),COUNTIF('Names Schedule'!$C$60:$H$60,$B213),COUNTIF('Names Schedule'!$C$62:$H$62,$B213),COUNTIF('Names Schedule'!$C$63:$H$63,$B213),COUNTIF('Names Schedule'!$C$64:$H$64,$B213),COUNTIF('Names Schedule'!$C$66:$H$66,$B213),COUNTIF('Names Schedule'!$C$67:$H$67,$B213)))</f>
        <v>0</v>
      </c>
      <c r="L213" s="126">
        <f>IF($A213="","",SUM(COUNTIF('Names Schedule'!$C$72:$H$72,$B213),COUNTIF('Names Schedule'!$C$73:$H$73,$B213),COUNTIF('Names Schedule'!$C$75:$H$75,$B213),COUNTIF('Names Schedule'!$C$76:$H$76,$B213),COUNTIF('Names Schedule'!$C$77:$H$77,$B213),COUNTIF('Names Schedule'!$C$79:$H$79,$B213),COUNTIF('Names Schedule'!$C$80:$H$80,$B213)))</f>
        <v>0</v>
      </c>
      <c r="M213" s="124">
        <f>IF($A213="","",COUNTIF('Names Schedule'!$7:$7,$B213))</f>
        <v>0</v>
      </c>
      <c r="N213" s="125">
        <f>IF($A213="","",COUNTIF('Names Schedule'!$8:$8,$B213))</f>
        <v>0</v>
      </c>
      <c r="O213" s="125">
        <f>IF($A213="","",COUNTIF('Names Schedule'!$10:$10,$B213))</f>
        <v>0</v>
      </c>
      <c r="P213" s="125">
        <f>IF($A213="","",COUNTIF('Names Schedule'!$11:$11,$B213))</f>
        <v>0</v>
      </c>
      <c r="Q213" s="125">
        <f>IF($A213="","",COUNTIF('Names Schedule'!$12:$12,$B213))</f>
        <v>0</v>
      </c>
      <c r="R213" s="125">
        <f>IF($A213="","",COUNTIF('Names Schedule'!$14:$14,$B213))</f>
        <v>0</v>
      </c>
      <c r="S213" s="125">
        <f>IF($A213="","",COUNTIF('Names Schedule'!$15:$15,$B213))</f>
        <v>0</v>
      </c>
      <c r="T213" s="124">
        <f>IF($A213="","",COUNTIF('Names Schedule'!$20:$20,$B213))</f>
        <v>0</v>
      </c>
      <c r="U213" s="125">
        <f>IF($A213="","",COUNTIF('Names Schedule'!$21:$21,$B213))</f>
        <v>0</v>
      </c>
      <c r="V213" s="125">
        <f>IF($A213="","",COUNTIF('Names Schedule'!$23:$23,$B213))</f>
        <v>1</v>
      </c>
      <c r="W213" s="125">
        <f>IF($A213="","",COUNTIF('Names Schedule'!$24:$24,$B213))</f>
        <v>0</v>
      </c>
      <c r="X213" s="125">
        <f>IF($A213="","",COUNTIF('Names Schedule'!$25:$25,$B213))</f>
        <v>0</v>
      </c>
      <c r="Y213" s="125">
        <f>IF($A213="","",COUNTIF('Names Schedule'!$27:$27,$B213))</f>
        <v>0</v>
      </c>
      <c r="Z213" s="125">
        <f>IF($A213="","",COUNTIF('Names Schedule'!$28:$28,$B213))</f>
        <v>0</v>
      </c>
      <c r="AA213" s="124">
        <f>IF($A213="","",COUNTIF('Names Schedule'!$33:$33,$B213))</f>
        <v>0</v>
      </c>
      <c r="AB213" s="125">
        <f>IF($A213="","",COUNTIF('Names Schedule'!$34:$34,$B213))</f>
        <v>0</v>
      </c>
      <c r="AC213" s="125">
        <f>IF($A213="","",COUNTIF('Names Schedule'!$36:$36,$B213))</f>
        <v>0</v>
      </c>
      <c r="AD213" s="125">
        <f>IF($A213="","",COUNTIF('Names Schedule'!$37:$37,$B213))</f>
        <v>0</v>
      </c>
      <c r="AE213" s="125">
        <f>IF($A213="","",COUNTIF('Names Schedule'!$38:$38,$B213))</f>
        <v>0</v>
      </c>
      <c r="AF213" s="125">
        <f>IF($A213="","",COUNTIF('Names Schedule'!$40:$40,$B213))</f>
        <v>0</v>
      </c>
      <c r="AG213" s="125">
        <f>IF($A213="","",COUNTIF('Names Schedule'!$41:$41,$B213))</f>
        <v>0</v>
      </c>
      <c r="AH213" s="124">
        <f>IF($A213="","",COUNTIF('Names Schedule'!$46:$46,$B213))</f>
        <v>0</v>
      </c>
      <c r="AI213" s="125">
        <f>IF($A213="","",COUNTIF('Names Schedule'!$47:$47,$B213))</f>
        <v>0</v>
      </c>
      <c r="AJ213" s="125">
        <f>IF($A213="","",COUNTIF('Names Schedule'!$49:$49,$B213))</f>
        <v>0</v>
      </c>
      <c r="AK213" s="125">
        <f>IF($A213="","",COUNTIF('Names Schedule'!$50:$50,$B213))</f>
        <v>0</v>
      </c>
      <c r="AL213" s="125">
        <f>IF($A213="","",COUNTIF('Names Schedule'!$51:$51,$B213))</f>
        <v>0</v>
      </c>
      <c r="AM213" s="125">
        <f>IF($A213="","",COUNTIF('Names Schedule'!$53:$53,$B213))</f>
        <v>0</v>
      </c>
      <c r="AN213" s="125">
        <f>IF($A213="","",COUNTIF('Names Schedule'!$54:$54,$B213))</f>
        <v>0</v>
      </c>
      <c r="AO213" s="124">
        <f>IF($A213="","",COUNTIF('Names Schedule'!$59:$59,$B213))</f>
        <v>0</v>
      </c>
      <c r="AP213" s="125">
        <f>IF($A213="","",COUNTIF('Names Schedule'!$60:$60,$B213))</f>
        <v>0</v>
      </c>
      <c r="AQ213" s="125">
        <f>IF($A213="","",COUNTIF('Names Schedule'!$62:$62,$B213))</f>
        <v>0</v>
      </c>
      <c r="AR213" s="125">
        <f>IF($A213="","",COUNTIF('Names Schedule'!$63:$63,$B213))</f>
        <v>0</v>
      </c>
      <c r="AS213" s="125">
        <f>IF($A213="","",COUNTIF('Names Schedule'!$64:$64,$B213))</f>
        <v>0</v>
      </c>
      <c r="AT213" s="125">
        <f>IF($A213="","",COUNTIF('Names Schedule'!$66:$66,$B213))</f>
        <v>0</v>
      </c>
      <c r="AU213" s="125">
        <f>IF($A213="","",COUNTIF('Names Schedule'!$67:$67,$B213))</f>
        <v>0</v>
      </c>
      <c r="AV213" s="124">
        <f>IF($A213="","",COUNTIF('Names Schedule'!$72:$72,$B213))</f>
        <v>0</v>
      </c>
      <c r="AW213" s="125">
        <f>IF($A213="","",COUNTIF('Names Schedule'!$73:$73,$B213))</f>
        <v>0</v>
      </c>
      <c r="AX213" s="125">
        <f>IF($A213="","",COUNTIF('Names Schedule'!$75:$75,$B213))</f>
        <v>0</v>
      </c>
      <c r="AY213" s="125">
        <f>IF($A213="","",COUNTIF('Names Schedule'!$76:$76,$B213))</f>
        <v>0</v>
      </c>
      <c r="AZ213" s="125">
        <f>IF($A213="","",COUNTIF('Names Schedule'!$77:$77,$B213))</f>
        <v>0</v>
      </c>
      <c r="BA213" s="125">
        <f>IF($A213="","",COUNTIF('Names Schedule'!$79:$79,$B213))</f>
        <v>0</v>
      </c>
      <c r="BB213" s="125">
        <f>IF($A213="","",COUNTIF('Names Schedule'!$80:$80,$B213))</f>
        <v>0</v>
      </c>
      <c r="BC213" s="115">
        <f t="shared" si="30"/>
        <v>10</v>
      </c>
      <c r="BD213" s="115">
        <f t="shared" si="31"/>
        <v>3</v>
      </c>
      <c r="BE213" s="119" t="str">
        <f t="shared" si="28"/>
        <v>Session 3 - 12.00pm- 1:45pm</v>
      </c>
      <c r="BF213" s="126">
        <f>IF($A213="","",COUNTIF('Names Schedule'!C$7:C$117,$B213))</f>
        <v>0</v>
      </c>
      <c r="BG213" s="126">
        <f>IF($A213="","",COUNTIF('Names Schedule'!D$7:D$117,$B213))</f>
        <v>0</v>
      </c>
      <c r="BH213" s="126">
        <f>IF($A213="","",COUNTIF('Names Schedule'!E$7:E$117,$B213))</f>
        <v>0</v>
      </c>
      <c r="BI213" s="126">
        <f>IF($A213="","",COUNTIF('Names Schedule'!F$7:F$117,$B213))</f>
        <v>0</v>
      </c>
      <c r="BJ213" s="126">
        <f>IF($A213="","",COUNTIF('Names Schedule'!G$7:G$117,$B213))</f>
        <v>1</v>
      </c>
      <c r="BK213" s="126">
        <f>IF($A213="","",COUNTIF('Names Schedule'!H$7:H$117,$B213))</f>
        <v>0</v>
      </c>
      <c r="BL213" s="133">
        <f t="shared" si="29"/>
        <v>5</v>
      </c>
    </row>
    <row r="214" spans="1:64" ht="12" customHeight="1">
      <c r="A214" s="115" t="str">
        <f>Matches!A213</f>
        <v>GROUP MXP 1 / 7</v>
      </c>
      <c r="B214" s="115" t="str">
        <f>IF(A214="","",CONCATENATE(VLOOKUP(Matches!B213,'Group Check'!$B:$D,2,FALSE)," v ",VLOOKUP(Matches!D213,'Group Check'!$B:$D,2,FALSE)," in Group ",VLOOKUP(Matches!B213,'Group Check'!$B:$E,4,FALSE)))</f>
        <v>Marianne Kuenzle (Switzerland ) &amp; Beat Matti (Switzerland ) v Yvonne Olivier (Namibia) &amp; Carel Aaron Olivier (Namibia) in Group MXP 1</v>
      </c>
      <c r="C214" s="115" t="str">
        <f t="shared" si="24"/>
        <v/>
      </c>
      <c r="D214" s="118" t="str">
        <f t="shared" si="25"/>
        <v>Wednesday 24th April 2024</v>
      </c>
      <c r="E214" s="119" t="str">
        <f t="shared" si="26"/>
        <v>Session 3 - 12.00pm- 1:45pm</v>
      </c>
      <c r="F214" s="116">
        <f t="shared" si="27"/>
        <v>5</v>
      </c>
      <c r="G214" s="126">
        <f>IF($A214="","",SUM(COUNTIF('Names Schedule'!$C$7:$H$7,$B214),COUNTIF('Names Schedule'!$C$8:$H$8,$B214),COUNTIF('Names Schedule'!$C$10:$H$10,$B214),COUNTIF('Names Schedule'!$C$11:$H$11,$B214),COUNTIF('Names Schedule'!$C$12:$H$12,$B214),COUNTIF('Names Schedule'!$C$14:$H$14,$B214),COUNTIF('Names Schedule'!$C$15:$H$15,$B214)))</f>
        <v>0</v>
      </c>
      <c r="H214" s="126">
        <f>IF($A214="","",SUM(COUNTIF('Names Schedule'!$C$20:$H$20,$B214),COUNTIF('Names Schedule'!$C$21:$H$21,$B214),COUNTIF('Names Schedule'!$C$23:$H$23,$B214),COUNTIF('Names Schedule'!$C$24:$H$24,$B214),COUNTIF('Names Schedule'!$C$25:$H$25,$B214),COUNTIF('Names Schedule'!$C$27:$H$27,$B214),COUNTIF('Names Schedule'!$C$28:$H$28,$B214)))</f>
        <v>0</v>
      </c>
      <c r="I214" s="126">
        <f>IF($A214="","",SUM(COUNTIF('Names Schedule'!$C$33:$H$33,$B214),COUNTIF('Names Schedule'!$C$34:$H$34,$B214),COUNTIF('Names Schedule'!$C$36:$H$36,$B214),COUNTIF('Names Schedule'!$C$37:$H$37,$B214),COUNTIF('Names Schedule'!$C$38:$H$38,$B214),COUNTIF('Names Schedule'!$C$40:$H$40,$B214),COUNTIF('Names Schedule'!$C$41:$H$41,$B214)))</f>
        <v>0</v>
      </c>
      <c r="J214" s="126">
        <f>IF($A214="","",SUM(COUNTIF('Names Schedule'!$C$46:$H$46,$B214),COUNTIF('Names Schedule'!$C$47:$H$47,$B214),COUNTIF('Names Schedule'!$C$49:$H$49,$B214),COUNTIF('Names Schedule'!$C$50:$H$50,$B214),COUNTIF('Names Schedule'!$C$51:$H$51,$B214),COUNTIF('Names Schedule'!$C$53:$H$53,$B214),COUNTIF('Names Schedule'!$C$54:$H$54,$B214)))</f>
        <v>1</v>
      </c>
      <c r="K214" s="126">
        <f>IF($A214="","",SUM(COUNTIF('Names Schedule'!$C$59:$H$59,$B214),COUNTIF('Names Schedule'!$C$60:$H$60,$B214),COUNTIF('Names Schedule'!$C$62:$H$62,$B214),COUNTIF('Names Schedule'!$C$63:$H$63,$B214),COUNTIF('Names Schedule'!$C$64:$H$64,$B214),COUNTIF('Names Schedule'!$C$66:$H$66,$B214),COUNTIF('Names Schedule'!$C$67:$H$67,$B214)))</f>
        <v>0</v>
      </c>
      <c r="L214" s="126">
        <f>IF($A214="","",SUM(COUNTIF('Names Schedule'!$C$72:$H$72,$B214),COUNTIF('Names Schedule'!$C$73:$H$73,$B214),COUNTIF('Names Schedule'!$C$75:$H$75,$B214),COUNTIF('Names Schedule'!$C$76:$H$76,$B214),COUNTIF('Names Schedule'!$C$77:$H$77,$B214),COUNTIF('Names Schedule'!$C$79:$H$79,$B214),COUNTIF('Names Schedule'!$C$80:$H$80,$B214)))</f>
        <v>0</v>
      </c>
      <c r="M214" s="124">
        <f>IF($A214="","",COUNTIF('Names Schedule'!$7:$7,$B214))</f>
        <v>0</v>
      </c>
      <c r="N214" s="125">
        <f>IF($A214="","",COUNTIF('Names Schedule'!$8:$8,$B214))</f>
        <v>0</v>
      </c>
      <c r="O214" s="125">
        <f>IF($A214="","",COUNTIF('Names Schedule'!$10:$10,$B214))</f>
        <v>0</v>
      </c>
      <c r="P214" s="125">
        <f>IF($A214="","",COUNTIF('Names Schedule'!$11:$11,$B214))</f>
        <v>0</v>
      </c>
      <c r="Q214" s="125">
        <f>IF($A214="","",COUNTIF('Names Schedule'!$12:$12,$B214))</f>
        <v>0</v>
      </c>
      <c r="R214" s="125">
        <f>IF($A214="","",COUNTIF('Names Schedule'!$14:$14,$B214))</f>
        <v>0</v>
      </c>
      <c r="S214" s="125">
        <f>IF($A214="","",COUNTIF('Names Schedule'!$15:$15,$B214))</f>
        <v>0</v>
      </c>
      <c r="T214" s="124">
        <f>IF($A214="","",COUNTIF('Names Schedule'!$20:$20,$B214))</f>
        <v>0</v>
      </c>
      <c r="U214" s="125">
        <f>IF($A214="","",COUNTIF('Names Schedule'!$21:$21,$B214))</f>
        <v>0</v>
      </c>
      <c r="V214" s="125">
        <f>IF($A214="","",COUNTIF('Names Schedule'!$23:$23,$B214))</f>
        <v>0</v>
      </c>
      <c r="W214" s="125">
        <f>IF($A214="","",COUNTIF('Names Schedule'!$24:$24,$B214))</f>
        <v>0</v>
      </c>
      <c r="X214" s="125">
        <f>IF($A214="","",COUNTIF('Names Schedule'!$25:$25,$B214))</f>
        <v>0</v>
      </c>
      <c r="Y214" s="125">
        <f>IF($A214="","",COUNTIF('Names Schedule'!$27:$27,$B214))</f>
        <v>0</v>
      </c>
      <c r="Z214" s="125">
        <f>IF($A214="","",COUNTIF('Names Schedule'!$28:$28,$B214))</f>
        <v>0</v>
      </c>
      <c r="AA214" s="124">
        <f>IF($A214="","",COUNTIF('Names Schedule'!$33:$33,$B214))</f>
        <v>0</v>
      </c>
      <c r="AB214" s="125">
        <f>IF($A214="","",COUNTIF('Names Schedule'!$34:$34,$B214))</f>
        <v>0</v>
      </c>
      <c r="AC214" s="125">
        <f>IF($A214="","",COUNTIF('Names Schedule'!$36:$36,$B214))</f>
        <v>0</v>
      </c>
      <c r="AD214" s="125">
        <f>IF($A214="","",COUNTIF('Names Schedule'!$37:$37,$B214))</f>
        <v>0</v>
      </c>
      <c r="AE214" s="125">
        <f>IF($A214="","",COUNTIF('Names Schedule'!$38:$38,$B214))</f>
        <v>0</v>
      </c>
      <c r="AF214" s="125">
        <f>IF($A214="","",COUNTIF('Names Schedule'!$40:$40,$B214))</f>
        <v>0</v>
      </c>
      <c r="AG214" s="125">
        <f>IF($A214="","",COUNTIF('Names Schedule'!$41:$41,$B214))</f>
        <v>0</v>
      </c>
      <c r="AH214" s="124">
        <f>IF($A214="","",COUNTIF('Names Schedule'!$46:$46,$B214))</f>
        <v>0</v>
      </c>
      <c r="AI214" s="125">
        <f>IF($A214="","",COUNTIF('Names Schedule'!$47:$47,$B214))</f>
        <v>0</v>
      </c>
      <c r="AJ214" s="125">
        <f>IF($A214="","",COUNTIF('Names Schedule'!$49:$49,$B214))</f>
        <v>1</v>
      </c>
      <c r="AK214" s="125">
        <f>IF($A214="","",COUNTIF('Names Schedule'!$50:$50,$B214))</f>
        <v>0</v>
      </c>
      <c r="AL214" s="125">
        <f>IF($A214="","",COUNTIF('Names Schedule'!$51:$51,$B214))</f>
        <v>0</v>
      </c>
      <c r="AM214" s="125">
        <f>IF($A214="","",COUNTIF('Names Schedule'!$53:$53,$B214))</f>
        <v>0</v>
      </c>
      <c r="AN214" s="125">
        <f>IF($A214="","",COUNTIF('Names Schedule'!$54:$54,$B214))</f>
        <v>0</v>
      </c>
      <c r="AO214" s="124">
        <f>IF($A214="","",COUNTIF('Names Schedule'!$59:$59,$B214))</f>
        <v>0</v>
      </c>
      <c r="AP214" s="125">
        <f>IF($A214="","",COUNTIF('Names Schedule'!$60:$60,$B214))</f>
        <v>0</v>
      </c>
      <c r="AQ214" s="125">
        <f>IF($A214="","",COUNTIF('Names Schedule'!$62:$62,$B214))</f>
        <v>0</v>
      </c>
      <c r="AR214" s="125">
        <f>IF($A214="","",COUNTIF('Names Schedule'!$63:$63,$B214))</f>
        <v>0</v>
      </c>
      <c r="AS214" s="125">
        <f>IF($A214="","",COUNTIF('Names Schedule'!$64:$64,$B214))</f>
        <v>0</v>
      </c>
      <c r="AT214" s="125">
        <f>IF($A214="","",COUNTIF('Names Schedule'!$66:$66,$B214))</f>
        <v>0</v>
      </c>
      <c r="AU214" s="125">
        <f>IF($A214="","",COUNTIF('Names Schedule'!$67:$67,$B214))</f>
        <v>0</v>
      </c>
      <c r="AV214" s="124">
        <f>IF($A214="","",COUNTIF('Names Schedule'!$72:$72,$B214))</f>
        <v>0</v>
      </c>
      <c r="AW214" s="125">
        <f>IF($A214="","",COUNTIF('Names Schedule'!$73:$73,$B214))</f>
        <v>0</v>
      </c>
      <c r="AX214" s="125">
        <f>IF($A214="","",COUNTIF('Names Schedule'!$75:$75,$B214))</f>
        <v>0</v>
      </c>
      <c r="AY214" s="125">
        <f>IF($A214="","",COUNTIF('Names Schedule'!$76:$76,$B214))</f>
        <v>0</v>
      </c>
      <c r="AZ214" s="125">
        <f>IF($A214="","",COUNTIF('Names Schedule'!$77:$77,$B214))</f>
        <v>0</v>
      </c>
      <c r="BA214" s="125">
        <f>IF($A214="","",COUNTIF('Names Schedule'!$79:$79,$B214))</f>
        <v>0</v>
      </c>
      <c r="BB214" s="125">
        <f>IF($A214="","",COUNTIF('Names Schedule'!$80:$80,$B214))</f>
        <v>0</v>
      </c>
      <c r="BC214" s="115">
        <f t="shared" si="30"/>
        <v>24</v>
      </c>
      <c r="BD214" s="115">
        <f t="shared" si="31"/>
        <v>3</v>
      </c>
      <c r="BE214" s="119" t="str">
        <f t="shared" si="28"/>
        <v>Session 3 - 12.00pm- 1:45pm</v>
      </c>
      <c r="BF214" s="126">
        <f>IF($A214="","",COUNTIF('Names Schedule'!C$7:C$117,$B214))</f>
        <v>0</v>
      </c>
      <c r="BG214" s="126">
        <f>IF($A214="","",COUNTIF('Names Schedule'!D$7:D$117,$B214))</f>
        <v>0</v>
      </c>
      <c r="BH214" s="126">
        <f>IF($A214="","",COUNTIF('Names Schedule'!E$7:E$117,$B214))</f>
        <v>0</v>
      </c>
      <c r="BI214" s="126">
        <f>IF($A214="","",COUNTIF('Names Schedule'!F$7:F$117,$B214))</f>
        <v>0</v>
      </c>
      <c r="BJ214" s="126">
        <f>IF($A214="","",COUNTIF('Names Schedule'!G$7:G$117,$B214))</f>
        <v>1</v>
      </c>
      <c r="BK214" s="126">
        <f>IF($A214="","",COUNTIF('Names Schedule'!H$7:H$117,$B214))</f>
        <v>0</v>
      </c>
      <c r="BL214" s="133">
        <f t="shared" si="29"/>
        <v>5</v>
      </c>
    </row>
    <row r="215" spans="1:64" ht="12" customHeight="1">
      <c r="A215" s="115" t="str">
        <f>Matches!A214</f>
        <v/>
      </c>
      <c r="B215" s="115" t="str">
        <f>IF(A215="","",CONCATENATE(VLOOKUP(Matches!B214,'Group Check'!$B:$D,2,FALSE)," v ",VLOOKUP(Matches!D214,'Group Check'!$B:$D,2,FALSE)," in Group ",VLOOKUP(Matches!B214,'Group Check'!$B:$E,4,FALSE)))</f>
        <v/>
      </c>
      <c r="C215" s="115" t="str">
        <f t="shared" si="24"/>
        <v/>
      </c>
      <c r="D215" s="118" t="str">
        <f t="shared" si="25"/>
        <v/>
      </c>
      <c r="E215" s="119" t="str">
        <f t="shared" si="26"/>
        <v/>
      </c>
      <c r="F215" s="116" t="str">
        <f t="shared" si="27"/>
        <v/>
      </c>
      <c r="G215" s="126" t="str">
        <f>IF($A215="","",SUM(COUNTIF('Names Schedule'!$C$7:$H$7,$B215),COUNTIF('Names Schedule'!$C$8:$H$8,$B215),COUNTIF('Names Schedule'!$C$10:$H$10,$B215),COUNTIF('Names Schedule'!$C$11:$H$11,$B215),COUNTIF('Names Schedule'!$C$12:$H$12,$B215),COUNTIF('Names Schedule'!$C$14:$H$14,$B215),COUNTIF('Names Schedule'!$C$15:$H$15,$B215)))</f>
        <v/>
      </c>
      <c r="H215" s="126" t="str">
        <f>IF($A215="","",SUM(COUNTIF('Names Schedule'!$C$20:$H$20,$B215),COUNTIF('Names Schedule'!$C$21:$H$21,$B215),COUNTIF('Names Schedule'!$C$23:$H$23,$B215),COUNTIF('Names Schedule'!$C$24:$H$24,$B215),COUNTIF('Names Schedule'!$C$25:$H$25,$B215),COUNTIF('Names Schedule'!$C$27:$H$27,$B215),COUNTIF('Names Schedule'!$C$28:$H$28,$B215)))</f>
        <v/>
      </c>
      <c r="I215" s="126" t="str">
        <f>IF($A215="","",SUM(COUNTIF('Names Schedule'!$C$33:$H$33,$B215),COUNTIF('Names Schedule'!$C$34:$H$34,$B215),COUNTIF('Names Schedule'!$C$36:$H$36,$B215),COUNTIF('Names Schedule'!$C$37:$H$37,$B215),COUNTIF('Names Schedule'!$C$38:$H$38,$B215),COUNTIF('Names Schedule'!$C$40:$H$40,$B215),COUNTIF('Names Schedule'!$C$41:$H$41,$B215)))</f>
        <v/>
      </c>
      <c r="J215" s="126" t="str">
        <f>IF($A215="","",SUM(COUNTIF('Names Schedule'!$C$46:$H$46,$B215),COUNTIF('Names Schedule'!$C$47:$H$47,$B215),COUNTIF('Names Schedule'!$C$49:$H$49,$B215),COUNTIF('Names Schedule'!$C$50:$H$50,$B215),COUNTIF('Names Schedule'!$C$51:$H$51,$B215),COUNTIF('Names Schedule'!$C$53:$H$53,$B215),COUNTIF('Names Schedule'!$C$54:$H$54,$B215)))</f>
        <v/>
      </c>
      <c r="K215" s="126" t="str">
        <f>IF($A215="","",SUM(COUNTIF('Names Schedule'!$C$59:$H$59,$B215),COUNTIF('Names Schedule'!$C$60:$H$60,$B215),COUNTIF('Names Schedule'!$C$62:$H$62,$B215),COUNTIF('Names Schedule'!$C$63:$H$63,$B215),COUNTIF('Names Schedule'!$C$64:$H$64,$B215),COUNTIF('Names Schedule'!$C$66:$H$66,$B215),COUNTIF('Names Schedule'!$C$67:$H$67,$B215)))</f>
        <v/>
      </c>
      <c r="L215" s="126" t="str">
        <f>IF($A215="","",SUM(COUNTIF('Names Schedule'!$C$72:$H$72,$B215),COUNTIF('Names Schedule'!$C$73:$H$73,$B215),COUNTIF('Names Schedule'!$C$75:$H$75,$B215),COUNTIF('Names Schedule'!$C$76:$H$76,$B215),COUNTIF('Names Schedule'!$C$77:$H$77,$B215),COUNTIF('Names Schedule'!$C$79:$H$79,$B215),COUNTIF('Names Schedule'!$C$80:$H$80,$B215)))</f>
        <v/>
      </c>
      <c r="M215" s="124" t="str">
        <f>IF($A215="","",COUNTIF('Names Schedule'!$7:$7,$B215))</f>
        <v/>
      </c>
      <c r="N215" s="125" t="str">
        <f>IF($A215="","",COUNTIF('Names Schedule'!$8:$8,$B215))</f>
        <v/>
      </c>
      <c r="O215" s="125" t="str">
        <f>IF($A215="","",COUNTIF('Names Schedule'!$10:$10,$B215))</f>
        <v/>
      </c>
      <c r="P215" s="125" t="str">
        <f>IF($A215="","",COUNTIF('Names Schedule'!$11:$11,$B215))</f>
        <v/>
      </c>
      <c r="Q215" s="125" t="str">
        <f>IF($A215="","",COUNTIF('Names Schedule'!$12:$12,$B215))</f>
        <v/>
      </c>
      <c r="R215" s="125" t="str">
        <f>IF($A215="","",COUNTIF('Names Schedule'!$14:$14,$B215))</f>
        <v/>
      </c>
      <c r="S215" s="125" t="str">
        <f>IF($A215="","",COUNTIF('Names Schedule'!$15:$15,$B215))</f>
        <v/>
      </c>
      <c r="T215" s="124" t="str">
        <f>IF($A215="","",COUNTIF('Names Schedule'!$20:$20,$B215))</f>
        <v/>
      </c>
      <c r="U215" s="125" t="str">
        <f>IF($A215="","",COUNTIF('Names Schedule'!$21:$21,$B215))</f>
        <v/>
      </c>
      <c r="V215" s="125" t="str">
        <f>IF($A215="","",COUNTIF('Names Schedule'!$23:$23,$B215))</f>
        <v/>
      </c>
      <c r="W215" s="125" t="str">
        <f>IF($A215="","",COUNTIF('Names Schedule'!$24:$24,$B215))</f>
        <v/>
      </c>
      <c r="X215" s="125" t="str">
        <f>IF($A215="","",COUNTIF('Names Schedule'!$25:$25,$B215))</f>
        <v/>
      </c>
      <c r="Y215" s="125" t="str">
        <f>IF($A215="","",COUNTIF('Names Schedule'!$27:$27,$B215))</f>
        <v/>
      </c>
      <c r="Z215" s="125" t="str">
        <f>IF($A215="","",COUNTIF('Names Schedule'!$28:$28,$B215))</f>
        <v/>
      </c>
      <c r="AA215" s="124" t="str">
        <f>IF($A215="","",COUNTIF('Names Schedule'!$33:$33,$B215))</f>
        <v/>
      </c>
      <c r="AB215" s="125" t="str">
        <f>IF($A215="","",COUNTIF('Names Schedule'!$34:$34,$B215))</f>
        <v/>
      </c>
      <c r="AC215" s="125" t="str">
        <f>IF($A215="","",COUNTIF('Names Schedule'!$36:$36,$B215))</f>
        <v/>
      </c>
      <c r="AD215" s="125" t="str">
        <f>IF($A215="","",COUNTIF('Names Schedule'!$37:$37,$B215))</f>
        <v/>
      </c>
      <c r="AE215" s="125" t="str">
        <f>IF($A215="","",COUNTIF('Names Schedule'!$38:$38,$B215))</f>
        <v/>
      </c>
      <c r="AF215" s="125" t="str">
        <f>IF($A215="","",COUNTIF('Names Schedule'!$40:$40,$B215))</f>
        <v/>
      </c>
      <c r="AG215" s="125" t="str">
        <f>IF($A215="","",COUNTIF('Names Schedule'!$41:$41,$B215))</f>
        <v/>
      </c>
      <c r="AH215" s="124" t="str">
        <f>IF($A215="","",COUNTIF('Names Schedule'!$46:$46,$B215))</f>
        <v/>
      </c>
      <c r="AI215" s="125" t="str">
        <f>IF($A215="","",COUNTIF('Names Schedule'!$47:$47,$B215))</f>
        <v/>
      </c>
      <c r="AJ215" s="125" t="str">
        <f>IF($A215="","",COUNTIF('Names Schedule'!$49:$49,$B215))</f>
        <v/>
      </c>
      <c r="AK215" s="125" t="str">
        <f>IF($A215="","",COUNTIF('Names Schedule'!$50:$50,$B215))</f>
        <v/>
      </c>
      <c r="AL215" s="125" t="str">
        <f>IF($A215="","",COUNTIF('Names Schedule'!$51:$51,$B215))</f>
        <v/>
      </c>
      <c r="AM215" s="125" t="str">
        <f>IF($A215="","",COUNTIF('Names Schedule'!$53:$53,$B215))</f>
        <v/>
      </c>
      <c r="AN215" s="125" t="str">
        <f>IF($A215="","",COUNTIF('Names Schedule'!$54:$54,$B215))</f>
        <v/>
      </c>
      <c r="AO215" s="124" t="str">
        <f>IF($A215="","",COUNTIF('Names Schedule'!$59:$59,$B215))</f>
        <v/>
      </c>
      <c r="AP215" s="125" t="str">
        <f>IF($A215="","",COUNTIF('Names Schedule'!$60:$60,$B215))</f>
        <v/>
      </c>
      <c r="AQ215" s="125" t="str">
        <f>IF($A215="","",COUNTIF('Names Schedule'!$62:$62,$B215))</f>
        <v/>
      </c>
      <c r="AR215" s="125" t="str">
        <f>IF($A215="","",COUNTIF('Names Schedule'!$63:$63,$B215))</f>
        <v/>
      </c>
      <c r="AS215" s="125" t="str">
        <f>IF($A215="","",COUNTIF('Names Schedule'!$64:$64,$B215))</f>
        <v/>
      </c>
      <c r="AT215" s="125" t="str">
        <f>IF($A215="","",COUNTIF('Names Schedule'!$66:$66,$B215))</f>
        <v/>
      </c>
      <c r="AU215" s="125" t="str">
        <f>IF($A215="","",COUNTIF('Names Schedule'!$67:$67,$B215))</f>
        <v/>
      </c>
      <c r="AV215" s="124" t="str">
        <f>IF($A215="","",COUNTIF('Names Schedule'!$72:$72,$B215))</f>
        <v/>
      </c>
      <c r="AW215" s="125" t="str">
        <f>IF($A215="","",COUNTIF('Names Schedule'!$73:$73,$B215))</f>
        <v/>
      </c>
      <c r="AX215" s="125" t="str">
        <f>IF($A215="","",COUNTIF('Names Schedule'!$75:$75,$B215))</f>
        <v/>
      </c>
      <c r="AY215" s="125" t="str">
        <f>IF($A215="","",COUNTIF('Names Schedule'!$76:$76,$B215))</f>
        <v/>
      </c>
      <c r="AZ215" s="125" t="str">
        <f>IF($A215="","",COUNTIF('Names Schedule'!$77:$77,$B215))</f>
        <v/>
      </c>
      <c r="BA215" s="125" t="str">
        <f>IF($A215="","",COUNTIF('Names Schedule'!$79:$79,$B215))</f>
        <v/>
      </c>
      <c r="BB215" s="125" t="str">
        <f>IF($A215="","",COUNTIF('Names Schedule'!$80:$80,$B215))</f>
        <v/>
      </c>
      <c r="BC215" s="115" t="str">
        <f t="shared" si="30"/>
        <v/>
      </c>
      <c r="BD215" s="115" t="str">
        <f t="shared" si="31"/>
        <v/>
      </c>
      <c r="BE215" s="119" t="str">
        <f t="shared" si="28"/>
        <v/>
      </c>
      <c r="BF215" s="126" t="str">
        <f>IF($A215="","",COUNTIF('Names Schedule'!C$7:C$117,$B215))</f>
        <v/>
      </c>
      <c r="BG215" s="126" t="str">
        <f>IF($A215="","",COUNTIF('Names Schedule'!D$7:D$117,$B215))</f>
        <v/>
      </c>
      <c r="BH215" s="126" t="str">
        <f>IF($A215="","",COUNTIF('Names Schedule'!E$7:E$117,$B215))</f>
        <v/>
      </c>
      <c r="BI215" s="126" t="str">
        <f>IF($A215="","",COUNTIF('Names Schedule'!F$7:F$117,$B215))</f>
        <v/>
      </c>
      <c r="BJ215" s="126" t="str">
        <f>IF($A215="","",COUNTIF('Names Schedule'!G$7:G$117,$B215))</f>
        <v/>
      </c>
      <c r="BK215" s="126" t="str">
        <f>IF($A215="","",COUNTIF('Names Schedule'!H$7:H$117,$B215))</f>
        <v/>
      </c>
      <c r="BL215" s="133" t="str">
        <f t="shared" si="29"/>
        <v/>
      </c>
    </row>
    <row r="216" spans="1:64" ht="12" customHeight="1">
      <c r="A216" s="115">
        <f>Matches!A215</f>
        <v>0</v>
      </c>
      <c r="B216" s="115" t="e">
        <f>IF(A216="","",CONCATENATE(VLOOKUP(Matches!B215,'Group Check'!$B:$D,2,FALSE)," v ",VLOOKUP(Matches!D215,'Group Check'!$B:$D,2,FALSE)," in Group ",VLOOKUP(Matches!B215,'Group Check'!$B:$E,4,FALSE)))</f>
        <v>#N/A</v>
      </c>
      <c r="C216" s="115" t="str">
        <f t="shared" si="24"/>
        <v/>
      </c>
      <c r="D216" s="118" t="str">
        <f t="shared" si="25"/>
        <v/>
      </c>
      <c r="E216" s="119" t="str">
        <f t="shared" si="26"/>
        <v/>
      </c>
      <c r="F216" s="116" t="str">
        <f t="shared" si="27"/>
        <v/>
      </c>
      <c r="G216" s="126">
        <f>IF($A216="","",SUM(COUNTIF('Names Schedule'!$C$7:$H$7,$B216),COUNTIF('Names Schedule'!$C$8:$H$8,$B216),COUNTIF('Names Schedule'!$C$10:$H$10,$B216),COUNTIF('Names Schedule'!$C$11:$H$11,$B216),COUNTIF('Names Schedule'!$C$12:$H$12,$B216),COUNTIF('Names Schedule'!$C$14:$H$14,$B216),COUNTIF('Names Schedule'!$C$15:$H$15,$B216)))</f>
        <v>0</v>
      </c>
      <c r="H216" s="126">
        <f>IF($A216="","",SUM(COUNTIF('Names Schedule'!$C$20:$H$20,$B216),COUNTIF('Names Schedule'!$C$21:$H$21,$B216),COUNTIF('Names Schedule'!$C$23:$H$23,$B216),COUNTIF('Names Schedule'!$C$24:$H$24,$B216),COUNTIF('Names Schedule'!$C$25:$H$25,$B216),COUNTIF('Names Schedule'!$C$27:$H$27,$B216),COUNTIF('Names Schedule'!$C$28:$H$28,$B216)))</f>
        <v>0</v>
      </c>
      <c r="I216" s="126">
        <f>IF($A216="","",SUM(COUNTIF('Names Schedule'!$C$33:$H$33,$B216),COUNTIF('Names Schedule'!$C$34:$H$34,$B216),COUNTIF('Names Schedule'!$C$36:$H$36,$B216),COUNTIF('Names Schedule'!$C$37:$H$37,$B216),COUNTIF('Names Schedule'!$C$38:$H$38,$B216),COUNTIF('Names Schedule'!$C$40:$H$40,$B216),COUNTIF('Names Schedule'!$C$41:$H$41,$B216)))</f>
        <v>0</v>
      </c>
      <c r="J216" s="126">
        <f>IF($A216="","",SUM(COUNTIF('Names Schedule'!$C$46:$H$46,$B216),COUNTIF('Names Schedule'!$C$47:$H$47,$B216),COUNTIF('Names Schedule'!$C$49:$H$49,$B216),COUNTIF('Names Schedule'!$C$50:$H$50,$B216),COUNTIF('Names Schedule'!$C$51:$H$51,$B216),COUNTIF('Names Schedule'!$C$53:$H$53,$B216),COUNTIF('Names Schedule'!$C$54:$H$54,$B216)))</f>
        <v>0</v>
      </c>
      <c r="K216" s="126">
        <f>IF($A216="","",SUM(COUNTIF('Names Schedule'!$C$59:$H$59,$B216),COUNTIF('Names Schedule'!$C$60:$H$60,$B216),COUNTIF('Names Schedule'!$C$62:$H$62,$B216),COUNTIF('Names Schedule'!$C$63:$H$63,$B216),COUNTIF('Names Schedule'!$C$64:$H$64,$B216),COUNTIF('Names Schedule'!$C$66:$H$66,$B216),COUNTIF('Names Schedule'!$C$67:$H$67,$B216)))</f>
        <v>0</v>
      </c>
      <c r="L216" s="126">
        <f>IF($A216="","",SUM(COUNTIF('Names Schedule'!$C$72:$H$72,$B216),COUNTIF('Names Schedule'!$C$73:$H$73,$B216),COUNTIF('Names Schedule'!$C$75:$H$75,$B216),COUNTIF('Names Schedule'!$C$76:$H$76,$B216),COUNTIF('Names Schedule'!$C$77:$H$77,$B216),COUNTIF('Names Schedule'!$C$79:$H$79,$B216),COUNTIF('Names Schedule'!$C$80:$H$80,$B216)))</f>
        <v>0</v>
      </c>
      <c r="M216" s="124">
        <f>IF($A216="","",COUNTIF('Names Schedule'!$7:$7,$B216))</f>
        <v>0</v>
      </c>
      <c r="N216" s="125">
        <f>IF($A216="","",COUNTIF('Names Schedule'!$8:$8,$B216))</f>
        <v>0</v>
      </c>
      <c r="O216" s="125">
        <f>IF($A216="","",COUNTIF('Names Schedule'!$10:$10,$B216))</f>
        <v>0</v>
      </c>
      <c r="P216" s="125">
        <f>IF($A216="","",COUNTIF('Names Schedule'!$11:$11,$B216))</f>
        <v>0</v>
      </c>
      <c r="Q216" s="125">
        <f>IF($A216="","",COUNTIF('Names Schedule'!$12:$12,$B216))</f>
        <v>0</v>
      </c>
      <c r="R216" s="125">
        <f>IF($A216="","",COUNTIF('Names Schedule'!$14:$14,$B216))</f>
        <v>0</v>
      </c>
      <c r="S216" s="125">
        <f>IF($A216="","",COUNTIF('Names Schedule'!$15:$15,$B216))</f>
        <v>0</v>
      </c>
      <c r="T216" s="124">
        <f>IF($A216="","",COUNTIF('Names Schedule'!$20:$20,$B216))</f>
        <v>0</v>
      </c>
      <c r="U216" s="125">
        <f>IF($A216="","",COUNTIF('Names Schedule'!$21:$21,$B216))</f>
        <v>0</v>
      </c>
      <c r="V216" s="125">
        <f>IF($A216="","",COUNTIF('Names Schedule'!$23:$23,$B216))</f>
        <v>0</v>
      </c>
      <c r="W216" s="125">
        <f>IF($A216="","",COUNTIF('Names Schedule'!$24:$24,$B216))</f>
        <v>0</v>
      </c>
      <c r="X216" s="125">
        <f>IF($A216="","",COUNTIF('Names Schedule'!$25:$25,$B216))</f>
        <v>0</v>
      </c>
      <c r="Y216" s="125">
        <f>IF($A216="","",COUNTIF('Names Schedule'!$27:$27,$B216))</f>
        <v>0</v>
      </c>
      <c r="Z216" s="125">
        <f>IF($A216="","",COUNTIF('Names Schedule'!$28:$28,$B216))</f>
        <v>0</v>
      </c>
      <c r="AA216" s="124">
        <f>IF($A216="","",COUNTIF('Names Schedule'!$33:$33,$B216))</f>
        <v>0</v>
      </c>
      <c r="AB216" s="125">
        <f>IF($A216="","",COUNTIF('Names Schedule'!$34:$34,$B216))</f>
        <v>0</v>
      </c>
      <c r="AC216" s="125">
        <f>IF($A216="","",COUNTIF('Names Schedule'!$36:$36,$B216))</f>
        <v>0</v>
      </c>
      <c r="AD216" s="125">
        <f>IF($A216="","",COUNTIF('Names Schedule'!$37:$37,$B216))</f>
        <v>0</v>
      </c>
      <c r="AE216" s="125">
        <f>IF($A216="","",COUNTIF('Names Schedule'!$38:$38,$B216))</f>
        <v>0</v>
      </c>
      <c r="AF216" s="125">
        <f>IF($A216="","",COUNTIF('Names Schedule'!$40:$40,$B216))</f>
        <v>0</v>
      </c>
      <c r="AG216" s="125">
        <f>IF($A216="","",COUNTIF('Names Schedule'!$41:$41,$B216))</f>
        <v>0</v>
      </c>
      <c r="AH216" s="124">
        <f>IF($A216="","",COUNTIF('Names Schedule'!$46:$46,$B216))</f>
        <v>0</v>
      </c>
      <c r="AI216" s="125">
        <f>IF($A216="","",COUNTIF('Names Schedule'!$47:$47,$B216))</f>
        <v>0</v>
      </c>
      <c r="AJ216" s="125">
        <f>IF($A216="","",COUNTIF('Names Schedule'!$49:$49,$B216))</f>
        <v>0</v>
      </c>
      <c r="AK216" s="125">
        <f>IF($A216="","",COUNTIF('Names Schedule'!$50:$50,$B216))</f>
        <v>0</v>
      </c>
      <c r="AL216" s="125">
        <f>IF($A216="","",COUNTIF('Names Schedule'!$51:$51,$B216))</f>
        <v>0</v>
      </c>
      <c r="AM216" s="125">
        <f>IF($A216="","",COUNTIF('Names Schedule'!$53:$53,$B216))</f>
        <v>0</v>
      </c>
      <c r="AN216" s="125">
        <f>IF($A216="","",COUNTIF('Names Schedule'!$54:$54,$B216))</f>
        <v>0</v>
      </c>
      <c r="AO216" s="124">
        <f>IF($A216="","",COUNTIF('Names Schedule'!$59:$59,$B216))</f>
        <v>0</v>
      </c>
      <c r="AP216" s="125">
        <f>IF($A216="","",COUNTIF('Names Schedule'!$60:$60,$B216))</f>
        <v>0</v>
      </c>
      <c r="AQ216" s="125">
        <f>IF($A216="","",COUNTIF('Names Schedule'!$62:$62,$B216))</f>
        <v>0</v>
      </c>
      <c r="AR216" s="125">
        <f>IF($A216="","",COUNTIF('Names Schedule'!$63:$63,$B216))</f>
        <v>0</v>
      </c>
      <c r="AS216" s="125">
        <f>IF($A216="","",COUNTIF('Names Schedule'!$64:$64,$B216))</f>
        <v>0</v>
      </c>
      <c r="AT216" s="125">
        <f>IF($A216="","",COUNTIF('Names Schedule'!$66:$66,$B216))</f>
        <v>0</v>
      </c>
      <c r="AU216" s="125">
        <f>IF($A216="","",COUNTIF('Names Schedule'!$67:$67,$B216))</f>
        <v>0</v>
      </c>
      <c r="AV216" s="124">
        <f>IF($A216="","",COUNTIF('Names Schedule'!$72:$72,$B216))</f>
        <v>0</v>
      </c>
      <c r="AW216" s="125">
        <f>IF($A216="","",COUNTIF('Names Schedule'!$73:$73,$B216))</f>
        <v>0</v>
      </c>
      <c r="AX216" s="125">
        <f>IF($A216="","",COUNTIF('Names Schedule'!$75:$75,$B216))</f>
        <v>0</v>
      </c>
      <c r="AY216" s="125">
        <f>IF($A216="","",COUNTIF('Names Schedule'!$76:$76,$B216))</f>
        <v>0</v>
      </c>
      <c r="AZ216" s="125">
        <f>IF($A216="","",COUNTIF('Names Schedule'!$77:$77,$B216))</f>
        <v>0</v>
      </c>
      <c r="BA216" s="125">
        <f>IF($A216="","",COUNTIF('Names Schedule'!$79:$79,$B216))</f>
        <v>0</v>
      </c>
      <c r="BB216" s="125">
        <f>IF($A216="","",COUNTIF('Names Schedule'!$80:$80,$B216))</f>
        <v>0</v>
      </c>
      <c r="BC216" s="115" t="str">
        <f t="shared" si="30"/>
        <v/>
      </c>
      <c r="BD216" s="115" t="str">
        <f t="shared" si="31"/>
        <v/>
      </c>
      <c r="BE216" s="119" t="str">
        <f t="shared" si="28"/>
        <v/>
      </c>
      <c r="BF216" s="126">
        <f>IF($A216="","",COUNTIF('Names Schedule'!C$7:C$117,$B216))</f>
        <v>0</v>
      </c>
      <c r="BG216" s="126">
        <f>IF($A216="","",COUNTIF('Names Schedule'!D$7:D$117,$B216))</f>
        <v>0</v>
      </c>
      <c r="BH216" s="126">
        <f>IF($A216="","",COUNTIF('Names Schedule'!E$7:E$117,$B216))</f>
        <v>0</v>
      </c>
      <c r="BI216" s="126">
        <f>IF($A216="","",COUNTIF('Names Schedule'!F$7:F$117,$B216))</f>
        <v>0</v>
      </c>
      <c r="BJ216" s="126">
        <f>IF($A216="","",COUNTIF('Names Schedule'!G$7:G$117,$B216))</f>
        <v>0</v>
      </c>
      <c r="BK216" s="126">
        <f>IF($A216="","",COUNTIF('Names Schedule'!H$7:H$117,$B216))</f>
        <v>0</v>
      </c>
      <c r="BL216" s="133" t="e">
        <f t="shared" si="29"/>
        <v>#N/A</v>
      </c>
    </row>
    <row r="217" spans="1:64" ht="12" customHeight="1">
      <c r="A217" s="115">
        <f>Matches!A216</f>
        <v>0</v>
      </c>
      <c r="B217" s="115" t="e">
        <f>IF(A217="","",CONCATENATE(VLOOKUP(Matches!B216,'Group Check'!$B:$D,2,FALSE)," v ",VLOOKUP(Matches!D216,'Group Check'!$B:$D,2,FALSE)," in Group ",VLOOKUP(Matches!B216,'Group Check'!$B:$E,4,FALSE)))</f>
        <v>#N/A</v>
      </c>
      <c r="C217" s="115" t="str">
        <f t="shared" si="24"/>
        <v/>
      </c>
      <c r="D217" s="118" t="str">
        <f t="shared" si="25"/>
        <v/>
      </c>
      <c r="E217" s="119" t="str">
        <f t="shared" si="26"/>
        <v/>
      </c>
      <c r="F217" s="116" t="str">
        <f t="shared" si="27"/>
        <v/>
      </c>
      <c r="G217" s="126">
        <f>IF($A217="","",SUM(COUNTIF('Names Schedule'!$C$7:$H$7,$B217),COUNTIF('Names Schedule'!$C$8:$H$8,$B217),COUNTIF('Names Schedule'!$C$10:$H$10,$B217),COUNTIF('Names Schedule'!$C$11:$H$11,$B217),COUNTIF('Names Schedule'!$C$12:$H$12,$B217),COUNTIF('Names Schedule'!$C$14:$H$14,$B217),COUNTIF('Names Schedule'!$C$15:$H$15,$B217)))</f>
        <v>0</v>
      </c>
      <c r="H217" s="126">
        <f>IF($A217="","",SUM(COUNTIF('Names Schedule'!$C$20:$H$20,$B217),COUNTIF('Names Schedule'!$C$21:$H$21,$B217),COUNTIF('Names Schedule'!$C$23:$H$23,$B217),COUNTIF('Names Schedule'!$C$24:$H$24,$B217),COUNTIF('Names Schedule'!$C$25:$H$25,$B217),COUNTIF('Names Schedule'!$C$27:$H$27,$B217),COUNTIF('Names Schedule'!$C$28:$H$28,$B217)))</f>
        <v>0</v>
      </c>
      <c r="I217" s="126">
        <f>IF($A217="","",SUM(COUNTIF('Names Schedule'!$C$33:$H$33,$B217),COUNTIF('Names Schedule'!$C$34:$H$34,$B217),COUNTIF('Names Schedule'!$C$36:$H$36,$B217),COUNTIF('Names Schedule'!$C$37:$H$37,$B217),COUNTIF('Names Schedule'!$C$38:$H$38,$B217),COUNTIF('Names Schedule'!$C$40:$H$40,$B217),COUNTIF('Names Schedule'!$C$41:$H$41,$B217)))</f>
        <v>0</v>
      </c>
      <c r="J217" s="126">
        <f>IF($A217="","",SUM(COUNTIF('Names Schedule'!$C$46:$H$46,$B217),COUNTIF('Names Schedule'!$C$47:$H$47,$B217),COUNTIF('Names Schedule'!$C$49:$H$49,$B217),COUNTIF('Names Schedule'!$C$50:$H$50,$B217),COUNTIF('Names Schedule'!$C$51:$H$51,$B217),COUNTIF('Names Schedule'!$C$53:$H$53,$B217),COUNTIF('Names Schedule'!$C$54:$H$54,$B217)))</f>
        <v>0</v>
      </c>
      <c r="K217" s="126">
        <f>IF($A217="","",SUM(COUNTIF('Names Schedule'!$C$59:$H$59,$B217),COUNTIF('Names Schedule'!$C$60:$H$60,$B217),COUNTIF('Names Schedule'!$C$62:$H$62,$B217),COUNTIF('Names Schedule'!$C$63:$H$63,$B217),COUNTIF('Names Schedule'!$C$64:$H$64,$B217),COUNTIF('Names Schedule'!$C$66:$H$66,$B217),COUNTIF('Names Schedule'!$C$67:$H$67,$B217)))</f>
        <v>0</v>
      </c>
      <c r="L217" s="126">
        <f>IF($A217="","",SUM(COUNTIF('Names Schedule'!$C$72:$H$72,$B217),COUNTIF('Names Schedule'!$C$73:$H$73,$B217),COUNTIF('Names Schedule'!$C$75:$H$75,$B217),COUNTIF('Names Schedule'!$C$76:$H$76,$B217),COUNTIF('Names Schedule'!$C$77:$H$77,$B217),COUNTIF('Names Schedule'!$C$79:$H$79,$B217),COUNTIF('Names Schedule'!$C$80:$H$80,$B217)))</f>
        <v>0</v>
      </c>
      <c r="M217" s="124">
        <f>IF($A217="","",COUNTIF('Names Schedule'!$7:$7,$B217))</f>
        <v>0</v>
      </c>
      <c r="N217" s="125">
        <f>IF($A217="","",COUNTIF('Names Schedule'!$8:$8,$B217))</f>
        <v>0</v>
      </c>
      <c r="O217" s="125">
        <f>IF($A217="","",COUNTIF('Names Schedule'!$10:$10,$B217))</f>
        <v>0</v>
      </c>
      <c r="P217" s="125">
        <f>IF($A217="","",COUNTIF('Names Schedule'!$11:$11,$B217))</f>
        <v>0</v>
      </c>
      <c r="Q217" s="125">
        <f>IF($A217="","",COUNTIF('Names Schedule'!$12:$12,$B217))</f>
        <v>0</v>
      </c>
      <c r="R217" s="125">
        <f>IF($A217="","",COUNTIF('Names Schedule'!$14:$14,$B217))</f>
        <v>0</v>
      </c>
      <c r="S217" s="125">
        <f>IF($A217="","",COUNTIF('Names Schedule'!$15:$15,$B217))</f>
        <v>0</v>
      </c>
      <c r="T217" s="124">
        <f>IF($A217="","",COUNTIF('Names Schedule'!$20:$20,$B217))</f>
        <v>0</v>
      </c>
      <c r="U217" s="125">
        <f>IF($A217="","",COUNTIF('Names Schedule'!$21:$21,$B217))</f>
        <v>0</v>
      </c>
      <c r="V217" s="125">
        <f>IF($A217="","",COUNTIF('Names Schedule'!$23:$23,$B217))</f>
        <v>0</v>
      </c>
      <c r="W217" s="125">
        <f>IF($A217="","",COUNTIF('Names Schedule'!$24:$24,$B217))</f>
        <v>0</v>
      </c>
      <c r="X217" s="125">
        <f>IF($A217="","",COUNTIF('Names Schedule'!$25:$25,$B217))</f>
        <v>0</v>
      </c>
      <c r="Y217" s="125">
        <f>IF($A217="","",COUNTIF('Names Schedule'!$27:$27,$B217))</f>
        <v>0</v>
      </c>
      <c r="Z217" s="125">
        <f>IF($A217="","",COUNTIF('Names Schedule'!$28:$28,$B217))</f>
        <v>0</v>
      </c>
      <c r="AA217" s="124">
        <f>IF($A217="","",COUNTIF('Names Schedule'!$33:$33,$B217))</f>
        <v>0</v>
      </c>
      <c r="AB217" s="125">
        <f>IF($A217="","",COUNTIF('Names Schedule'!$34:$34,$B217))</f>
        <v>0</v>
      </c>
      <c r="AC217" s="125">
        <f>IF($A217="","",COUNTIF('Names Schedule'!$36:$36,$B217))</f>
        <v>0</v>
      </c>
      <c r="AD217" s="125">
        <f>IF($A217="","",COUNTIF('Names Schedule'!$37:$37,$B217))</f>
        <v>0</v>
      </c>
      <c r="AE217" s="125">
        <f>IF($A217="","",COUNTIF('Names Schedule'!$38:$38,$B217))</f>
        <v>0</v>
      </c>
      <c r="AF217" s="125">
        <f>IF($A217="","",COUNTIF('Names Schedule'!$40:$40,$B217))</f>
        <v>0</v>
      </c>
      <c r="AG217" s="125">
        <f>IF($A217="","",COUNTIF('Names Schedule'!$41:$41,$B217))</f>
        <v>0</v>
      </c>
      <c r="AH217" s="124">
        <f>IF($A217="","",COUNTIF('Names Schedule'!$46:$46,$B217))</f>
        <v>0</v>
      </c>
      <c r="AI217" s="125">
        <f>IF($A217="","",COUNTIF('Names Schedule'!$47:$47,$B217))</f>
        <v>0</v>
      </c>
      <c r="AJ217" s="125">
        <f>IF($A217="","",COUNTIF('Names Schedule'!$49:$49,$B217))</f>
        <v>0</v>
      </c>
      <c r="AK217" s="125">
        <f>IF($A217="","",COUNTIF('Names Schedule'!$50:$50,$B217))</f>
        <v>0</v>
      </c>
      <c r="AL217" s="125">
        <f>IF($A217="","",COUNTIF('Names Schedule'!$51:$51,$B217))</f>
        <v>0</v>
      </c>
      <c r="AM217" s="125">
        <f>IF($A217="","",COUNTIF('Names Schedule'!$53:$53,$B217))</f>
        <v>0</v>
      </c>
      <c r="AN217" s="125">
        <f>IF($A217="","",COUNTIF('Names Schedule'!$54:$54,$B217))</f>
        <v>0</v>
      </c>
      <c r="AO217" s="124">
        <f>IF($A217="","",COUNTIF('Names Schedule'!$59:$59,$B217))</f>
        <v>0</v>
      </c>
      <c r="AP217" s="125">
        <f>IF($A217="","",COUNTIF('Names Schedule'!$60:$60,$B217))</f>
        <v>0</v>
      </c>
      <c r="AQ217" s="125">
        <f>IF($A217="","",COUNTIF('Names Schedule'!$62:$62,$B217))</f>
        <v>0</v>
      </c>
      <c r="AR217" s="125">
        <f>IF($A217="","",COUNTIF('Names Schedule'!$63:$63,$B217))</f>
        <v>0</v>
      </c>
      <c r="AS217" s="125">
        <f>IF($A217="","",COUNTIF('Names Schedule'!$64:$64,$B217))</f>
        <v>0</v>
      </c>
      <c r="AT217" s="125">
        <f>IF($A217="","",COUNTIF('Names Schedule'!$66:$66,$B217))</f>
        <v>0</v>
      </c>
      <c r="AU217" s="125">
        <f>IF($A217="","",COUNTIF('Names Schedule'!$67:$67,$B217))</f>
        <v>0</v>
      </c>
      <c r="AV217" s="124">
        <f>IF($A217="","",COUNTIF('Names Schedule'!$72:$72,$B217))</f>
        <v>0</v>
      </c>
      <c r="AW217" s="125">
        <f>IF($A217="","",COUNTIF('Names Schedule'!$73:$73,$B217))</f>
        <v>0</v>
      </c>
      <c r="AX217" s="125">
        <f>IF($A217="","",COUNTIF('Names Schedule'!$75:$75,$B217))</f>
        <v>0</v>
      </c>
      <c r="AY217" s="125">
        <f>IF($A217="","",COUNTIF('Names Schedule'!$76:$76,$B217))</f>
        <v>0</v>
      </c>
      <c r="AZ217" s="125">
        <f>IF($A217="","",COUNTIF('Names Schedule'!$77:$77,$B217))</f>
        <v>0</v>
      </c>
      <c r="BA217" s="125">
        <f>IF($A217="","",COUNTIF('Names Schedule'!$79:$79,$B217))</f>
        <v>0</v>
      </c>
      <c r="BB217" s="125">
        <f>IF($A217="","",COUNTIF('Names Schedule'!$80:$80,$B217))</f>
        <v>0</v>
      </c>
      <c r="BC217" s="115" t="str">
        <f t="shared" si="30"/>
        <v/>
      </c>
      <c r="BD217" s="115" t="str">
        <f t="shared" si="31"/>
        <v/>
      </c>
      <c r="BE217" s="119" t="str">
        <f t="shared" si="28"/>
        <v/>
      </c>
      <c r="BF217" s="126">
        <f>IF($A217="","",COUNTIF('Names Schedule'!C$7:C$117,$B217))</f>
        <v>0</v>
      </c>
      <c r="BG217" s="126">
        <f>IF($A217="","",COUNTIF('Names Schedule'!D$7:D$117,$B217))</f>
        <v>0</v>
      </c>
      <c r="BH217" s="126">
        <f>IF($A217="","",COUNTIF('Names Schedule'!E$7:E$117,$B217))</f>
        <v>0</v>
      </c>
      <c r="BI217" s="126">
        <f>IF($A217="","",COUNTIF('Names Schedule'!F$7:F$117,$B217))</f>
        <v>0</v>
      </c>
      <c r="BJ217" s="126">
        <f>IF($A217="","",COUNTIF('Names Schedule'!G$7:G$117,$B217))</f>
        <v>0</v>
      </c>
      <c r="BK217" s="126">
        <f>IF($A217="","",COUNTIF('Names Schedule'!H$7:H$117,$B217))</f>
        <v>0</v>
      </c>
      <c r="BL217" s="133" t="e">
        <f t="shared" si="29"/>
        <v>#N/A</v>
      </c>
    </row>
    <row r="218" spans="1:64" ht="12" customHeight="1">
      <c r="A218" s="115">
        <f>Matches!A217</f>
        <v>0</v>
      </c>
      <c r="B218" s="115" t="e">
        <f>IF(A218="","",CONCATENATE(VLOOKUP(Matches!B217,'Group Check'!$B:$D,2,FALSE)," v ",VLOOKUP(Matches!D217,'Group Check'!$B:$D,2,FALSE)," in Group ",VLOOKUP(Matches!B217,'Group Check'!$B:$E,4,FALSE)))</f>
        <v>#N/A</v>
      </c>
      <c r="C218" s="115" t="str">
        <f t="shared" si="24"/>
        <v/>
      </c>
      <c r="D218" s="118" t="str">
        <f t="shared" si="25"/>
        <v/>
      </c>
      <c r="E218" s="119" t="str">
        <f t="shared" si="26"/>
        <v/>
      </c>
      <c r="F218" s="116" t="str">
        <f t="shared" si="27"/>
        <v/>
      </c>
      <c r="G218" s="126">
        <f>IF($A218="","",SUM(COUNTIF('Names Schedule'!$C$7:$H$7,$B218),COUNTIF('Names Schedule'!$C$8:$H$8,$B218),COUNTIF('Names Schedule'!$C$10:$H$10,$B218),COUNTIF('Names Schedule'!$C$11:$H$11,$B218),COUNTIF('Names Schedule'!$C$12:$H$12,$B218),COUNTIF('Names Schedule'!$C$14:$H$14,$B218),COUNTIF('Names Schedule'!$C$15:$H$15,$B218)))</f>
        <v>0</v>
      </c>
      <c r="H218" s="126">
        <f>IF($A218="","",SUM(COUNTIF('Names Schedule'!$C$20:$H$20,$B218),COUNTIF('Names Schedule'!$C$21:$H$21,$B218),COUNTIF('Names Schedule'!$C$23:$H$23,$B218),COUNTIF('Names Schedule'!$C$24:$H$24,$B218),COUNTIF('Names Schedule'!$C$25:$H$25,$B218),COUNTIF('Names Schedule'!$C$27:$H$27,$B218),COUNTIF('Names Schedule'!$C$28:$H$28,$B218)))</f>
        <v>0</v>
      </c>
      <c r="I218" s="126">
        <f>IF($A218="","",SUM(COUNTIF('Names Schedule'!$C$33:$H$33,$B218),COUNTIF('Names Schedule'!$C$34:$H$34,$B218),COUNTIF('Names Schedule'!$C$36:$H$36,$B218),COUNTIF('Names Schedule'!$C$37:$H$37,$B218),COUNTIF('Names Schedule'!$C$38:$H$38,$B218),COUNTIF('Names Schedule'!$C$40:$H$40,$B218),COUNTIF('Names Schedule'!$C$41:$H$41,$B218)))</f>
        <v>0</v>
      </c>
      <c r="J218" s="126">
        <f>IF($A218="","",SUM(COUNTIF('Names Schedule'!$C$46:$H$46,$B218),COUNTIF('Names Schedule'!$C$47:$H$47,$B218),COUNTIF('Names Schedule'!$C$49:$H$49,$B218),COUNTIF('Names Schedule'!$C$50:$H$50,$B218),COUNTIF('Names Schedule'!$C$51:$H$51,$B218),COUNTIF('Names Schedule'!$C$53:$H$53,$B218),COUNTIF('Names Schedule'!$C$54:$H$54,$B218)))</f>
        <v>0</v>
      </c>
      <c r="K218" s="126">
        <f>IF($A218="","",SUM(COUNTIF('Names Schedule'!$C$59:$H$59,$B218),COUNTIF('Names Schedule'!$C$60:$H$60,$B218),COUNTIF('Names Schedule'!$C$62:$H$62,$B218),COUNTIF('Names Schedule'!$C$63:$H$63,$B218),COUNTIF('Names Schedule'!$C$64:$H$64,$B218),COUNTIF('Names Schedule'!$C$66:$H$66,$B218),COUNTIF('Names Schedule'!$C$67:$H$67,$B218)))</f>
        <v>0</v>
      </c>
      <c r="L218" s="126">
        <f>IF($A218="","",SUM(COUNTIF('Names Schedule'!$C$72:$H$72,$B218),COUNTIF('Names Schedule'!$C$73:$H$73,$B218),COUNTIF('Names Schedule'!$C$75:$H$75,$B218),COUNTIF('Names Schedule'!$C$76:$H$76,$B218),COUNTIF('Names Schedule'!$C$77:$H$77,$B218),COUNTIF('Names Schedule'!$C$79:$H$79,$B218),COUNTIF('Names Schedule'!$C$80:$H$80,$B218)))</f>
        <v>0</v>
      </c>
      <c r="M218" s="124">
        <f>IF($A218="","",COUNTIF('Names Schedule'!$7:$7,$B218))</f>
        <v>0</v>
      </c>
      <c r="N218" s="125">
        <f>IF($A218="","",COUNTIF('Names Schedule'!$8:$8,$B218))</f>
        <v>0</v>
      </c>
      <c r="O218" s="125">
        <f>IF($A218="","",COUNTIF('Names Schedule'!$10:$10,$B218))</f>
        <v>0</v>
      </c>
      <c r="P218" s="125">
        <f>IF($A218="","",COUNTIF('Names Schedule'!$11:$11,$B218))</f>
        <v>0</v>
      </c>
      <c r="Q218" s="125">
        <f>IF($A218="","",COUNTIF('Names Schedule'!$12:$12,$B218))</f>
        <v>0</v>
      </c>
      <c r="R218" s="125">
        <f>IF($A218="","",COUNTIF('Names Schedule'!$14:$14,$B218))</f>
        <v>0</v>
      </c>
      <c r="S218" s="125">
        <f>IF($A218="","",COUNTIF('Names Schedule'!$15:$15,$B218))</f>
        <v>0</v>
      </c>
      <c r="T218" s="124">
        <f>IF($A218="","",COUNTIF('Names Schedule'!$20:$20,$B218))</f>
        <v>0</v>
      </c>
      <c r="U218" s="125">
        <f>IF($A218="","",COUNTIF('Names Schedule'!$21:$21,$B218))</f>
        <v>0</v>
      </c>
      <c r="V218" s="125">
        <f>IF($A218="","",COUNTIF('Names Schedule'!$23:$23,$B218))</f>
        <v>0</v>
      </c>
      <c r="W218" s="125">
        <f>IF($A218="","",COUNTIF('Names Schedule'!$24:$24,$B218))</f>
        <v>0</v>
      </c>
      <c r="X218" s="125">
        <f>IF($A218="","",COUNTIF('Names Schedule'!$25:$25,$B218))</f>
        <v>0</v>
      </c>
      <c r="Y218" s="125">
        <f>IF($A218="","",COUNTIF('Names Schedule'!$27:$27,$B218))</f>
        <v>0</v>
      </c>
      <c r="Z218" s="125">
        <f>IF($A218="","",COUNTIF('Names Schedule'!$28:$28,$B218))</f>
        <v>0</v>
      </c>
      <c r="AA218" s="124">
        <f>IF($A218="","",COUNTIF('Names Schedule'!$33:$33,$B218))</f>
        <v>0</v>
      </c>
      <c r="AB218" s="125">
        <f>IF($A218="","",COUNTIF('Names Schedule'!$34:$34,$B218))</f>
        <v>0</v>
      </c>
      <c r="AC218" s="125">
        <f>IF($A218="","",COUNTIF('Names Schedule'!$36:$36,$B218))</f>
        <v>0</v>
      </c>
      <c r="AD218" s="125">
        <f>IF($A218="","",COUNTIF('Names Schedule'!$37:$37,$B218))</f>
        <v>0</v>
      </c>
      <c r="AE218" s="125">
        <f>IF($A218="","",COUNTIF('Names Schedule'!$38:$38,$B218))</f>
        <v>0</v>
      </c>
      <c r="AF218" s="125">
        <f>IF($A218="","",COUNTIF('Names Schedule'!$40:$40,$B218))</f>
        <v>0</v>
      </c>
      <c r="AG218" s="125">
        <f>IF($A218="","",COUNTIF('Names Schedule'!$41:$41,$B218))</f>
        <v>0</v>
      </c>
      <c r="AH218" s="124">
        <f>IF($A218="","",COUNTIF('Names Schedule'!$46:$46,$B218))</f>
        <v>0</v>
      </c>
      <c r="AI218" s="125">
        <f>IF($A218="","",COUNTIF('Names Schedule'!$47:$47,$B218))</f>
        <v>0</v>
      </c>
      <c r="AJ218" s="125">
        <f>IF($A218="","",COUNTIF('Names Schedule'!$49:$49,$B218))</f>
        <v>0</v>
      </c>
      <c r="AK218" s="125">
        <f>IF($A218="","",COUNTIF('Names Schedule'!$50:$50,$B218))</f>
        <v>0</v>
      </c>
      <c r="AL218" s="125">
        <f>IF($A218="","",COUNTIF('Names Schedule'!$51:$51,$B218))</f>
        <v>0</v>
      </c>
      <c r="AM218" s="125">
        <f>IF($A218="","",COUNTIF('Names Schedule'!$53:$53,$B218))</f>
        <v>0</v>
      </c>
      <c r="AN218" s="125">
        <f>IF($A218="","",COUNTIF('Names Schedule'!$54:$54,$B218))</f>
        <v>0</v>
      </c>
      <c r="AO218" s="124">
        <f>IF($A218="","",COUNTIF('Names Schedule'!$59:$59,$B218))</f>
        <v>0</v>
      </c>
      <c r="AP218" s="125">
        <f>IF($A218="","",COUNTIF('Names Schedule'!$60:$60,$B218))</f>
        <v>0</v>
      </c>
      <c r="AQ218" s="125">
        <f>IF($A218="","",COUNTIF('Names Schedule'!$62:$62,$B218))</f>
        <v>0</v>
      </c>
      <c r="AR218" s="125">
        <f>IF($A218="","",COUNTIF('Names Schedule'!$63:$63,$B218))</f>
        <v>0</v>
      </c>
      <c r="AS218" s="125">
        <f>IF($A218="","",COUNTIF('Names Schedule'!$64:$64,$B218))</f>
        <v>0</v>
      </c>
      <c r="AT218" s="125">
        <f>IF($A218="","",COUNTIF('Names Schedule'!$66:$66,$B218))</f>
        <v>0</v>
      </c>
      <c r="AU218" s="125">
        <f>IF($A218="","",COUNTIF('Names Schedule'!$67:$67,$B218))</f>
        <v>0</v>
      </c>
      <c r="AV218" s="124">
        <f>IF($A218="","",COUNTIF('Names Schedule'!$72:$72,$B218))</f>
        <v>0</v>
      </c>
      <c r="AW218" s="125">
        <f>IF($A218="","",COUNTIF('Names Schedule'!$73:$73,$B218))</f>
        <v>0</v>
      </c>
      <c r="AX218" s="125">
        <f>IF($A218="","",COUNTIF('Names Schedule'!$75:$75,$B218))</f>
        <v>0</v>
      </c>
      <c r="AY218" s="125">
        <f>IF($A218="","",COUNTIF('Names Schedule'!$76:$76,$B218))</f>
        <v>0</v>
      </c>
      <c r="AZ218" s="125">
        <f>IF($A218="","",COUNTIF('Names Schedule'!$77:$77,$B218))</f>
        <v>0</v>
      </c>
      <c r="BA218" s="125">
        <f>IF($A218="","",COUNTIF('Names Schedule'!$79:$79,$B218))</f>
        <v>0</v>
      </c>
      <c r="BB218" s="125">
        <f>IF($A218="","",COUNTIF('Names Schedule'!$80:$80,$B218))</f>
        <v>0</v>
      </c>
      <c r="BC218" s="115" t="str">
        <f t="shared" si="30"/>
        <v/>
      </c>
      <c r="BD218" s="115" t="str">
        <f t="shared" si="31"/>
        <v/>
      </c>
      <c r="BE218" s="119" t="str">
        <f t="shared" si="28"/>
        <v/>
      </c>
      <c r="BF218" s="126">
        <f>IF($A218="","",COUNTIF('Names Schedule'!C$7:C$117,$B218))</f>
        <v>0</v>
      </c>
      <c r="BG218" s="126">
        <f>IF($A218="","",COUNTIF('Names Schedule'!D$7:D$117,$B218))</f>
        <v>0</v>
      </c>
      <c r="BH218" s="126">
        <f>IF($A218="","",COUNTIF('Names Schedule'!E$7:E$117,$B218))</f>
        <v>0</v>
      </c>
      <c r="BI218" s="126">
        <f>IF($A218="","",COUNTIF('Names Schedule'!F$7:F$117,$B218))</f>
        <v>0</v>
      </c>
      <c r="BJ218" s="126">
        <f>IF($A218="","",COUNTIF('Names Schedule'!G$7:G$117,$B218))</f>
        <v>0</v>
      </c>
      <c r="BK218" s="126">
        <f>IF($A218="","",COUNTIF('Names Schedule'!H$7:H$117,$B218))</f>
        <v>0</v>
      </c>
      <c r="BL218" s="133" t="e">
        <f t="shared" si="29"/>
        <v>#N/A</v>
      </c>
    </row>
    <row r="219" spans="1:64" ht="12" customHeight="1">
      <c r="A219" s="115" t="str">
        <f>Matches!A218</f>
        <v/>
      </c>
      <c r="B219" s="115" t="str">
        <f>IF(A219="","",CONCATENATE(VLOOKUP(Matches!B218,'Group Check'!$B:$D,2,FALSE)," v ",VLOOKUP(Matches!D218,'Group Check'!$B:$D,2,FALSE)," in Group ",VLOOKUP(Matches!B218,'Group Check'!$B:$E,4,FALSE)))</f>
        <v/>
      </c>
      <c r="C219" s="115" t="str">
        <f t="shared" si="24"/>
        <v/>
      </c>
      <c r="D219" s="118" t="str">
        <f t="shared" si="25"/>
        <v/>
      </c>
      <c r="E219" s="119" t="str">
        <f t="shared" si="26"/>
        <v/>
      </c>
      <c r="F219" s="116" t="str">
        <f t="shared" si="27"/>
        <v/>
      </c>
      <c r="G219" s="126" t="str">
        <f>IF($A219="","",SUM(COUNTIF('Names Schedule'!$C$7:$H$7,$B219),COUNTIF('Names Schedule'!$C$8:$H$8,$B219),COUNTIF('Names Schedule'!$C$10:$H$10,$B219),COUNTIF('Names Schedule'!$C$11:$H$11,$B219),COUNTIF('Names Schedule'!$C$12:$H$12,$B219),COUNTIF('Names Schedule'!$C$14:$H$14,$B219),COUNTIF('Names Schedule'!$C$15:$H$15,$B219)))</f>
        <v/>
      </c>
      <c r="H219" s="126" t="str">
        <f>IF($A219="","",SUM(COUNTIF('Names Schedule'!$C$20:$H$20,$B219),COUNTIF('Names Schedule'!$C$21:$H$21,$B219),COUNTIF('Names Schedule'!$C$23:$H$23,$B219),COUNTIF('Names Schedule'!$C$24:$H$24,$B219),COUNTIF('Names Schedule'!$C$25:$H$25,$B219),COUNTIF('Names Schedule'!$C$27:$H$27,$B219),COUNTIF('Names Schedule'!$C$28:$H$28,$B219)))</f>
        <v/>
      </c>
      <c r="I219" s="126" t="str">
        <f>IF($A219="","",SUM(COUNTIF('Names Schedule'!$C$33:$H$33,$B219),COUNTIF('Names Schedule'!$C$34:$H$34,$B219),COUNTIF('Names Schedule'!$C$36:$H$36,$B219),COUNTIF('Names Schedule'!$C$37:$H$37,$B219),COUNTIF('Names Schedule'!$C$38:$H$38,$B219),COUNTIF('Names Schedule'!$C$40:$H$40,$B219),COUNTIF('Names Schedule'!$C$41:$H$41,$B219)))</f>
        <v/>
      </c>
      <c r="J219" s="126" t="str">
        <f>IF($A219="","",SUM(COUNTIF('Names Schedule'!$C$46:$H$46,$B219),COUNTIF('Names Schedule'!$C$47:$H$47,$B219),COUNTIF('Names Schedule'!$C$49:$H$49,$B219),COUNTIF('Names Schedule'!$C$50:$H$50,$B219),COUNTIF('Names Schedule'!$C$51:$H$51,$B219),COUNTIF('Names Schedule'!$C$53:$H$53,$B219),COUNTIF('Names Schedule'!$C$54:$H$54,$B219)))</f>
        <v/>
      </c>
      <c r="K219" s="126" t="str">
        <f>IF($A219="","",SUM(COUNTIF('Names Schedule'!$C$59:$H$59,$B219),COUNTIF('Names Schedule'!$C$60:$H$60,$B219),COUNTIF('Names Schedule'!$C$62:$H$62,$B219),COUNTIF('Names Schedule'!$C$63:$H$63,$B219),COUNTIF('Names Schedule'!$C$64:$H$64,$B219),COUNTIF('Names Schedule'!$C$66:$H$66,$B219),COUNTIF('Names Schedule'!$C$67:$H$67,$B219)))</f>
        <v/>
      </c>
      <c r="L219" s="126" t="str">
        <f>IF($A219="","",SUM(COUNTIF('Names Schedule'!$C$72:$H$72,$B219),COUNTIF('Names Schedule'!$C$73:$H$73,$B219),COUNTIF('Names Schedule'!$C$75:$H$75,$B219),COUNTIF('Names Schedule'!$C$76:$H$76,$B219),COUNTIF('Names Schedule'!$C$77:$H$77,$B219),COUNTIF('Names Schedule'!$C$79:$H$79,$B219),COUNTIF('Names Schedule'!$C$80:$H$80,$B219)))</f>
        <v/>
      </c>
      <c r="M219" s="124" t="str">
        <f>IF($A219="","",COUNTIF('Names Schedule'!$7:$7,$B219))</f>
        <v/>
      </c>
      <c r="N219" s="125" t="str">
        <f>IF($A219="","",COUNTIF('Names Schedule'!$8:$8,$B219))</f>
        <v/>
      </c>
      <c r="O219" s="125" t="str">
        <f>IF($A219="","",COUNTIF('Names Schedule'!$10:$10,$B219))</f>
        <v/>
      </c>
      <c r="P219" s="125" t="str">
        <f>IF($A219="","",COUNTIF('Names Schedule'!$11:$11,$B219))</f>
        <v/>
      </c>
      <c r="Q219" s="125" t="str">
        <f>IF($A219="","",COUNTIF('Names Schedule'!$12:$12,$B219))</f>
        <v/>
      </c>
      <c r="R219" s="125" t="str">
        <f>IF($A219="","",COUNTIF('Names Schedule'!$14:$14,$B219))</f>
        <v/>
      </c>
      <c r="S219" s="125" t="str">
        <f>IF($A219="","",COUNTIF('Names Schedule'!$15:$15,$B219))</f>
        <v/>
      </c>
      <c r="T219" s="124" t="str">
        <f>IF($A219="","",COUNTIF('Names Schedule'!$20:$20,$B219))</f>
        <v/>
      </c>
      <c r="U219" s="125" t="str">
        <f>IF($A219="","",COUNTIF('Names Schedule'!$21:$21,$B219))</f>
        <v/>
      </c>
      <c r="V219" s="125" t="str">
        <f>IF($A219="","",COUNTIF('Names Schedule'!$23:$23,$B219))</f>
        <v/>
      </c>
      <c r="W219" s="125" t="str">
        <f>IF($A219="","",COUNTIF('Names Schedule'!$24:$24,$B219))</f>
        <v/>
      </c>
      <c r="X219" s="125" t="str">
        <f>IF($A219="","",COUNTIF('Names Schedule'!$25:$25,$B219))</f>
        <v/>
      </c>
      <c r="Y219" s="125" t="str">
        <f>IF($A219="","",COUNTIF('Names Schedule'!$27:$27,$B219))</f>
        <v/>
      </c>
      <c r="Z219" s="125" t="str">
        <f>IF($A219="","",COUNTIF('Names Schedule'!$28:$28,$B219))</f>
        <v/>
      </c>
      <c r="AA219" s="124" t="str">
        <f>IF($A219="","",COUNTIF('Names Schedule'!$33:$33,$B219))</f>
        <v/>
      </c>
      <c r="AB219" s="125" t="str">
        <f>IF($A219="","",COUNTIF('Names Schedule'!$34:$34,$B219))</f>
        <v/>
      </c>
      <c r="AC219" s="125" t="str">
        <f>IF($A219="","",COUNTIF('Names Schedule'!$36:$36,$B219))</f>
        <v/>
      </c>
      <c r="AD219" s="125" t="str">
        <f>IF($A219="","",COUNTIF('Names Schedule'!$37:$37,$B219))</f>
        <v/>
      </c>
      <c r="AE219" s="125" t="str">
        <f>IF($A219="","",COUNTIF('Names Schedule'!$38:$38,$B219))</f>
        <v/>
      </c>
      <c r="AF219" s="125" t="str">
        <f>IF($A219="","",COUNTIF('Names Schedule'!$40:$40,$B219))</f>
        <v/>
      </c>
      <c r="AG219" s="125" t="str">
        <f>IF($A219="","",COUNTIF('Names Schedule'!$41:$41,$B219))</f>
        <v/>
      </c>
      <c r="AH219" s="124" t="str">
        <f>IF($A219="","",COUNTIF('Names Schedule'!$46:$46,$B219))</f>
        <v/>
      </c>
      <c r="AI219" s="125" t="str">
        <f>IF($A219="","",COUNTIF('Names Schedule'!$47:$47,$B219))</f>
        <v/>
      </c>
      <c r="AJ219" s="125" t="str">
        <f>IF($A219="","",COUNTIF('Names Schedule'!$49:$49,$B219))</f>
        <v/>
      </c>
      <c r="AK219" s="125" t="str">
        <f>IF($A219="","",COUNTIF('Names Schedule'!$50:$50,$B219))</f>
        <v/>
      </c>
      <c r="AL219" s="125" t="str">
        <f>IF($A219="","",COUNTIF('Names Schedule'!$51:$51,$B219))</f>
        <v/>
      </c>
      <c r="AM219" s="125" t="str">
        <f>IF($A219="","",COUNTIF('Names Schedule'!$53:$53,$B219))</f>
        <v/>
      </c>
      <c r="AN219" s="125" t="str">
        <f>IF($A219="","",COUNTIF('Names Schedule'!$54:$54,$B219))</f>
        <v/>
      </c>
      <c r="AO219" s="124" t="str">
        <f>IF($A219="","",COUNTIF('Names Schedule'!$59:$59,$B219))</f>
        <v/>
      </c>
      <c r="AP219" s="125" t="str">
        <f>IF($A219="","",COUNTIF('Names Schedule'!$60:$60,$B219))</f>
        <v/>
      </c>
      <c r="AQ219" s="125" t="str">
        <f>IF($A219="","",COUNTIF('Names Schedule'!$62:$62,$B219))</f>
        <v/>
      </c>
      <c r="AR219" s="125" t="str">
        <f>IF($A219="","",COUNTIF('Names Schedule'!$63:$63,$B219))</f>
        <v/>
      </c>
      <c r="AS219" s="125" t="str">
        <f>IF($A219="","",COUNTIF('Names Schedule'!$64:$64,$B219))</f>
        <v/>
      </c>
      <c r="AT219" s="125" t="str">
        <f>IF($A219="","",COUNTIF('Names Schedule'!$66:$66,$B219))</f>
        <v/>
      </c>
      <c r="AU219" s="125" t="str">
        <f>IF($A219="","",COUNTIF('Names Schedule'!$67:$67,$B219))</f>
        <v/>
      </c>
      <c r="AV219" s="124" t="str">
        <f>IF($A219="","",COUNTIF('Names Schedule'!$72:$72,$B219))</f>
        <v/>
      </c>
      <c r="AW219" s="125" t="str">
        <f>IF($A219="","",COUNTIF('Names Schedule'!$73:$73,$B219))</f>
        <v/>
      </c>
      <c r="AX219" s="125" t="str">
        <f>IF($A219="","",COUNTIF('Names Schedule'!$75:$75,$B219))</f>
        <v/>
      </c>
      <c r="AY219" s="125" t="str">
        <f>IF($A219="","",COUNTIF('Names Schedule'!$76:$76,$B219))</f>
        <v/>
      </c>
      <c r="AZ219" s="125" t="str">
        <f>IF($A219="","",COUNTIF('Names Schedule'!$77:$77,$B219))</f>
        <v/>
      </c>
      <c r="BA219" s="125" t="str">
        <f>IF($A219="","",COUNTIF('Names Schedule'!$79:$79,$B219))</f>
        <v/>
      </c>
      <c r="BB219" s="125" t="str">
        <f>IF($A219="","",COUNTIF('Names Schedule'!$80:$80,$B219))</f>
        <v/>
      </c>
      <c r="BC219" s="115" t="str">
        <f t="shared" si="30"/>
        <v/>
      </c>
      <c r="BD219" s="115" t="str">
        <f t="shared" si="31"/>
        <v/>
      </c>
      <c r="BE219" s="119" t="str">
        <f t="shared" si="28"/>
        <v/>
      </c>
      <c r="BF219" s="126" t="str">
        <f>IF($A219="","",COUNTIF('Names Schedule'!C$7:C$117,$B219))</f>
        <v/>
      </c>
      <c r="BG219" s="126" t="str">
        <f>IF($A219="","",COUNTIF('Names Schedule'!D$7:D$117,$B219))</f>
        <v/>
      </c>
      <c r="BH219" s="126" t="str">
        <f>IF($A219="","",COUNTIF('Names Schedule'!E$7:E$117,$B219))</f>
        <v/>
      </c>
      <c r="BI219" s="126" t="str">
        <f>IF($A219="","",COUNTIF('Names Schedule'!F$7:F$117,$B219))</f>
        <v/>
      </c>
      <c r="BJ219" s="126" t="str">
        <f>IF($A219="","",COUNTIF('Names Schedule'!G$7:G$117,$B219))</f>
        <v/>
      </c>
      <c r="BK219" s="126" t="str">
        <f>IF($A219="","",COUNTIF('Names Schedule'!H$7:H$117,$B219))</f>
        <v/>
      </c>
      <c r="BL219" s="133" t="str">
        <f t="shared" si="29"/>
        <v/>
      </c>
    </row>
    <row r="220" spans="1:64" ht="12" customHeight="1">
      <c r="A220" s="115" t="str">
        <f>Matches!A219</f>
        <v>GROUP MXP 1 / 8</v>
      </c>
      <c r="B220" s="115" t="str">
        <f>IF(A220="","",CONCATENATE(VLOOKUP(Matches!B219,'Group Check'!$B:$D,2,FALSE)," v ",VLOOKUP(Matches!D219,'Group Check'!$B:$D,2,FALSE)," in Group ",VLOOKUP(Matches!B219,'Group Check'!$B:$E,4,FALSE)))</f>
        <v>Caroline Whitehead (Isle Of Man) &amp; Clive McGreal (Isle Of Man) v Sara Marie Nicholls (Wales) &amp; Kristian Crocker (Wales) in Group MXP 1</v>
      </c>
      <c r="C220" s="115" t="str">
        <f t="shared" si="24"/>
        <v/>
      </c>
      <c r="D220" s="118" t="str">
        <f t="shared" si="25"/>
        <v>Tuesday 23rd April 2024</v>
      </c>
      <c r="E220" s="119" t="str">
        <f t="shared" si="26"/>
        <v>Session 2 - 10.15am- 12:00pm</v>
      </c>
      <c r="F220" s="116">
        <f t="shared" si="27"/>
        <v>2</v>
      </c>
      <c r="G220" s="126">
        <f>IF($A220="","",SUM(COUNTIF('Names Schedule'!$C$7:$H$7,$B220),COUNTIF('Names Schedule'!$C$8:$H$8,$B220),COUNTIF('Names Schedule'!$C$10:$H$10,$B220),COUNTIF('Names Schedule'!$C$11:$H$11,$B220),COUNTIF('Names Schedule'!$C$12:$H$12,$B220),COUNTIF('Names Schedule'!$C$14:$H$14,$B220),COUNTIF('Names Schedule'!$C$15:$H$15,$B220)))</f>
        <v>0</v>
      </c>
      <c r="H220" s="126">
        <f>IF($A220="","",SUM(COUNTIF('Names Schedule'!$C$20:$H$20,$B220),COUNTIF('Names Schedule'!$C$21:$H$21,$B220),COUNTIF('Names Schedule'!$C$23:$H$23,$B220),COUNTIF('Names Schedule'!$C$24:$H$24,$B220),COUNTIF('Names Schedule'!$C$25:$H$25,$B220),COUNTIF('Names Schedule'!$C$27:$H$27,$B220),COUNTIF('Names Schedule'!$C$28:$H$28,$B220)))</f>
        <v>0</v>
      </c>
      <c r="I220" s="126">
        <f>IF($A220="","",SUM(COUNTIF('Names Schedule'!$C$33:$H$33,$B220),COUNTIF('Names Schedule'!$C$34:$H$34,$B220),COUNTIF('Names Schedule'!$C$36:$H$36,$B220),COUNTIF('Names Schedule'!$C$37:$H$37,$B220),COUNTIF('Names Schedule'!$C$38:$H$38,$B220),COUNTIF('Names Schedule'!$C$40:$H$40,$B220),COUNTIF('Names Schedule'!$C$41:$H$41,$B220)))</f>
        <v>1</v>
      </c>
      <c r="J220" s="126">
        <f>IF($A220="","",SUM(COUNTIF('Names Schedule'!$C$46:$H$46,$B220),COUNTIF('Names Schedule'!$C$47:$H$47,$B220),COUNTIF('Names Schedule'!$C$49:$H$49,$B220),COUNTIF('Names Schedule'!$C$50:$H$50,$B220),COUNTIF('Names Schedule'!$C$51:$H$51,$B220),COUNTIF('Names Schedule'!$C$53:$H$53,$B220),COUNTIF('Names Schedule'!$C$54:$H$54,$B220)))</f>
        <v>0</v>
      </c>
      <c r="K220" s="126">
        <f>IF($A220="","",SUM(COUNTIF('Names Schedule'!$C$59:$H$59,$B220),COUNTIF('Names Schedule'!$C$60:$H$60,$B220),COUNTIF('Names Schedule'!$C$62:$H$62,$B220),COUNTIF('Names Schedule'!$C$63:$H$63,$B220),COUNTIF('Names Schedule'!$C$64:$H$64,$B220),COUNTIF('Names Schedule'!$C$66:$H$66,$B220),COUNTIF('Names Schedule'!$C$67:$H$67,$B220)))</f>
        <v>0</v>
      </c>
      <c r="L220" s="126">
        <f>IF($A220="","",SUM(COUNTIF('Names Schedule'!$C$72:$H$72,$B220),COUNTIF('Names Schedule'!$C$73:$H$73,$B220),COUNTIF('Names Schedule'!$C$75:$H$75,$B220),COUNTIF('Names Schedule'!$C$76:$H$76,$B220),COUNTIF('Names Schedule'!$C$77:$H$77,$B220),COUNTIF('Names Schedule'!$C$79:$H$79,$B220),COUNTIF('Names Schedule'!$C$80:$H$80,$B220)))</f>
        <v>0</v>
      </c>
      <c r="M220" s="124">
        <f>IF($A220="","",COUNTIF('Names Schedule'!$7:$7,$B220))</f>
        <v>0</v>
      </c>
      <c r="N220" s="125">
        <f>IF($A220="","",COUNTIF('Names Schedule'!$8:$8,$B220))</f>
        <v>0</v>
      </c>
      <c r="O220" s="125">
        <f>IF($A220="","",COUNTIF('Names Schedule'!$10:$10,$B220))</f>
        <v>0</v>
      </c>
      <c r="P220" s="125">
        <f>IF($A220="","",COUNTIF('Names Schedule'!$11:$11,$B220))</f>
        <v>0</v>
      </c>
      <c r="Q220" s="125">
        <f>IF($A220="","",COUNTIF('Names Schedule'!$12:$12,$B220))</f>
        <v>0</v>
      </c>
      <c r="R220" s="125">
        <f>IF($A220="","",COUNTIF('Names Schedule'!$14:$14,$B220))</f>
        <v>0</v>
      </c>
      <c r="S220" s="125">
        <f>IF($A220="","",COUNTIF('Names Schedule'!$15:$15,$B220))</f>
        <v>0</v>
      </c>
      <c r="T220" s="124">
        <f>IF($A220="","",COUNTIF('Names Schedule'!$20:$20,$B220))</f>
        <v>0</v>
      </c>
      <c r="U220" s="125">
        <f>IF($A220="","",COUNTIF('Names Schedule'!$21:$21,$B220))</f>
        <v>0</v>
      </c>
      <c r="V220" s="125">
        <f>IF($A220="","",COUNTIF('Names Schedule'!$23:$23,$B220))</f>
        <v>0</v>
      </c>
      <c r="W220" s="125">
        <f>IF($A220="","",COUNTIF('Names Schedule'!$24:$24,$B220))</f>
        <v>0</v>
      </c>
      <c r="X220" s="125">
        <f>IF($A220="","",COUNTIF('Names Schedule'!$25:$25,$B220))</f>
        <v>0</v>
      </c>
      <c r="Y220" s="125">
        <f>IF($A220="","",COUNTIF('Names Schedule'!$27:$27,$B220))</f>
        <v>0</v>
      </c>
      <c r="Z220" s="125">
        <f>IF($A220="","",COUNTIF('Names Schedule'!$28:$28,$B220))</f>
        <v>0</v>
      </c>
      <c r="AA220" s="124">
        <f>IF($A220="","",COUNTIF('Names Schedule'!$33:$33,$B220))</f>
        <v>0</v>
      </c>
      <c r="AB220" s="125">
        <f>IF($A220="","",COUNTIF('Names Schedule'!$34:$34,$B220))</f>
        <v>1</v>
      </c>
      <c r="AC220" s="125">
        <f>IF($A220="","",COUNTIF('Names Schedule'!$36:$36,$B220))</f>
        <v>0</v>
      </c>
      <c r="AD220" s="125">
        <f>IF($A220="","",COUNTIF('Names Schedule'!$37:$37,$B220))</f>
        <v>0</v>
      </c>
      <c r="AE220" s="125">
        <f>IF($A220="","",COUNTIF('Names Schedule'!$38:$38,$B220))</f>
        <v>0</v>
      </c>
      <c r="AF220" s="125">
        <f>IF($A220="","",COUNTIF('Names Schedule'!$40:$40,$B220))</f>
        <v>0</v>
      </c>
      <c r="AG220" s="125">
        <f>IF($A220="","",COUNTIF('Names Schedule'!$41:$41,$B220))</f>
        <v>0</v>
      </c>
      <c r="AH220" s="124">
        <f>IF($A220="","",COUNTIF('Names Schedule'!$46:$46,$B220))</f>
        <v>0</v>
      </c>
      <c r="AI220" s="125">
        <f>IF($A220="","",COUNTIF('Names Schedule'!$47:$47,$B220))</f>
        <v>0</v>
      </c>
      <c r="AJ220" s="125">
        <f>IF($A220="","",COUNTIF('Names Schedule'!$49:$49,$B220))</f>
        <v>0</v>
      </c>
      <c r="AK220" s="125">
        <f>IF($A220="","",COUNTIF('Names Schedule'!$50:$50,$B220))</f>
        <v>0</v>
      </c>
      <c r="AL220" s="125">
        <f>IF($A220="","",COUNTIF('Names Schedule'!$51:$51,$B220))</f>
        <v>0</v>
      </c>
      <c r="AM220" s="125">
        <f>IF($A220="","",COUNTIF('Names Schedule'!$53:$53,$B220))</f>
        <v>0</v>
      </c>
      <c r="AN220" s="125">
        <f>IF($A220="","",COUNTIF('Names Schedule'!$54:$54,$B220))</f>
        <v>0</v>
      </c>
      <c r="AO220" s="124">
        <f>IF($A220="","",COUNTIF('Names Schedule'!$59:$59,$B220))</f>
        <v>0</v>
      </c>
      <c r="AP220" s="125">
        <f>IF($A220="","",COUNTIF('Names Schedule'!$60:$60,$B220))</f>
        <v>0</v>
      </c>
      <c r="AQ220" s="125">
        <f>IF($A220="","",COUNTIF('Names Schedule'!$62:$62,$B220))</f>
        <v>0</v>
      </c>
      <c r="AR220" s="125">
        <f>IF($A220="","",COUNTIF('Names Schedule'!$63:$63,$B220))</f>
        <v>0</v>
      </c>
      <c r="AS220" s="125">
        <f>IF($A220="","",COUNTIF('Names Schedule'!$64:$64,$B220))</f>
        <v>0</v>
      </c>
      <c r="AT220" s="125">
        <f>IF($A220="","",COUNTIF('Names Schedule'!$66:$66,$B220))</f>
        <v>0</v>
      </c>
      <c r="AU220" s="125">
        <f>IF($A220="","",COUNTIF('Names Schedule'!$67:$67,$B220))</f>
        <v>0</v>
      </c>
      <c r="AV220" s="124">
        <f>IF($A220="","",COUNTIF('Names Schedule'!$72:$72,$B220))</f>
        <v>0</v>
      </c>
      <c r="AW220" s="125">
        <f>IF($A220="","",COUNTIF('Names Schedule'!$73:$73,$B220))</f>
        <v>0</v>
      </c>
      <c r="AX220" s="125">
        <f>IF($A220="","",COUNTIF('Names Schedule'!$75:$75,$B220))</f>
        <v>0</v>
      </c>
      <c r="AY220" s="125">
        <f>IF($A220="","",COUNTIF('Names Schedule'!$76:$76,$B220))</f>
        <v>0</v>
      </c>
      <c r="AZ220" s="125">
        <f>IF($A220="","",COUNTIF('Names Schedule'!$77:$77,$B220))</f>
        <v>0</v>
      </c>
      <c r="BA220" s="125">
        <f>IF($A220="","",COUNTIF('Names Schedule'!$79:$79,$B220))</f>
        <v>0</v>
      </c>
      <c r="BB220" s="125">
        <f>IF($A220="","",COUNTIF('Names Schedule'!$80:$80,$B220))</f>
        <v>0</v>
      </c>
      <c r="BC220" s="115">
        <f t="shared" si="30"/>
        <v>16</v>
      </c>
      <c r="BD220" s="115">
        <f t="shared" si="31"/>
        <v>2</v>
      </c>
      <c r="BE220" s="119" t="str">
        <f t="shared" si="28"/>
        <v>Session 2 - 10.15am- 12:00pm</v>
      </c>
      <c r="BF220" s="126">
        <f>IF($A220="","",COUNTIF('Names Schedule'!C$7:C$117,$B220))</f>
        <v>0</v>
      </c>
      <c r="BG220" s="126">
        <f>IF($A220="","",COUNTIF('Names Schedule'!D$7:D$117,$B220))</f>
        <v>1</v>
      </c>
      <c r="BH220" s="126">
        <f>IF($A220="","",COUNTIF('Names Schedule'!E$7:E$117,$B220))</f>
        <v>0</v>
      </c>
      <c r="BI220" s="126">
        <f>IF($A220="","",COUNTIF('Names Schedule'!F$7:F$117,$B220))</f>
        <v>0</v>
      </c>
      <c r="BJ220" s="126">
        <f>IF($A220="","",COUNTIF('Names Schedule'!G$7:G$117,$B220))</f>
        <v>0</v>
      </c>
      <c r="BK220" s="126">
        <f>IF($A220="","",COUNTIF('Names Schedule'!H$7:H$117,$B220))</f>
        <v>0</v>
      </c>
      <c r="BL220" s="133">
        <f t="shared" si="29"/>
        <v>2</v>
      </c>
    </row>
    <row r="221" spans="1:64" ht="12" customHeight="1">
      <c r="A221" s="115" t="str">
        <f>Matches!A220</f>
        <v>GROUP MXP 1 / 9</v>
      </c>
      <c r="B221" s="115" t="str">
        <f>IF(A221="","",CONCATENATE(VLOOKUP(Matches!B220,'Group Check'!$B:$D,2,FALSE)," v ",VLOOKUP(Matches!D220,'Group Check'!$B:$D,2,FALSE)," in Group ",VLOOKUP(Matches!B220,'Group Check'!$B:$E,4,FALSE)))</f>
        <v>Caroline Whitehead (Isle Of Man) &amp; Clive McGreal (Isle Of Man) v Marianne Kuenzle (Switzerland ) &amp; Beat Matti (Switzerland ) in Group MXP 1</v>
      </c>
      <c r="C221" s="115" t="str">
        <f t="shared" si="24"/>
        <v/>
      </c>
      <c r="D221" s="118" t="str">
        <f t="shared" si="25"/>
        <v>Sunday 21st April 2024</v>
      </c>
      <c r="E221" s="119" t="str">
        <f t="shared" si="26"/>
        <v>Session 2 - 10.15am- 12:00pm</v>
      </c>
      <c r="F221" s="116">
        <f t="shared" si="27"/>
        <v>2</v>
      </c>
      <c r="G221" s="126">
        <f>IF($A221="","",SUM(COUNTIF('Names Schedule'!$C$7:$H$7,$B221),COUNTIF('Names Schedule'!$C$8:$H$8,$B221),COUNTIF('Names Schedule'!$C$10:$H$10,$B221),COUNTIF('Names Schedule'!$C$11:$H$11,$B221),COUNTIF('Names Schedule'!$C$12:$H$12,$B221),COUNTIF('Names Schedule'!$C$14:$H$14,$B221),COUNTIF('Names Schedule'!$C$15:$H$15,$B221)))</f>
        <v>1</v>
      </c>
      <c r="H221" s="126">
        <f>IF($A221="","",SUM(COUNTIF('Names Schedule'!$C$20:$H$20,$B221),COUNTIF('Names Schedule'!$C$21:$H$21,$B221),COUNTIF('Names Schedule'!$C$23:$H$23,$B221),COUNTIF('Names Schedule'!$C$24:$H$24,$B221),COUNTIF('Names Schedule'!$C$25:$H$25,$B221),COUNTIF('Names Schedule'!$C$27:$H$27,$B221),COUNTIF('Names Schedule'!$C$28:$H$28,$B221)))</f>
        <v>0</v>
      </c>
      <c r="I221" s="126">
        <f>IF($A221="","",SUM(COUNTIF('Names Schedule'!$C$33:$H$33,$B221),COUNTIF('Names Schedule'!$C$34:$H$34,$B221),COUNTIF('Names Schedule'!$C$36:$H$36,$B221),COUNTIF('Names Schedule'!$C$37:$H$37,$B221),COUNTIF('Names Schedule'!$C$38:$H$38,$B221),COUNTIF('Names Schedule'!$C$40:$H$40,$B221),COUNTIF('Names Schedule'!$C$41:$H$41,$B221)))</f>
        <v>0</v>
      </c>
      <c r="J221" s="126">
        <f>IF($A221="","",SUM(COUNTIF('Names Schedule'!$C$46:$H$46,$B221),COUNTIF('Names Schedule'!$C$47:$H$47,$B221),COUNTIF('Names Schedule'!$C$49:$H$49,$B221),COUNTIF('Names Schedule'!$C$50:$H$50,$B221),COUNTIF('Names Schedule'!$C$51:$H$51,$B221),COUNTIF('Names Schedule'!$C$53:$H$53,$B221),COUNTIF('Names Schedule'!$C$54:$H$54,$B221)))</f>
        <v>0</v>
      </c>
      <c r="K221" s="126">
        <f>IF($A221="","",SUM(COUNTIF('Names Schedule'!$C$59:$H$59,$B221),COUNTIF('Names Schedule'!$C$60:$H$60,$B221),COUNTIF('Names Schedule'!$C$62:$H$62,$B221),COUNTIF('Names Schedule'!$C$63:$H$63,$B221),COUNTIF('Names Schedule'!$C$64:$H$64,$B221),COUNTIF('Names Schedule'!$C$66:$H$66,$B221),COUNTIF('Names Schedule'!$C$67:$H$67,$B221)))</f>
        <v>0</v>
      </c>
      <c r="L221" s="126">
        <f>IF($A221="","",SUM(COUNTIF('Names Schedule'!$C$72:$H$72,$B221),COUNTIF('Names Schedule'!$C$73:$H$73,$B221),COUNTIF('Names Schedule'!$C$75:$H$75,$B221),COUNTIF('Names Schedule'!$C$76:$H$76,$B221),COUNTIF('Names Schedule'!$C$77:$H$77,$B221),COUNTIF('Names Schedule'!$C$79:$H$79,$B221),COUNTIF('Names Schedule'!$C$80:$H$80,$B221)))</f>
        <v>0</v>
      </c>
      <c r="M221" s="124">
        <f>IF($A221="","",COUNTIF('Names Schedule'!$7:$7,$B221))</f>
        <v>0</v>
      </c>
      <c r="N221" s="125">
        <f>IF($A221="","",COUNTIF('Names Schedule'!$8:$8,$B221))</f>
        <v>1</v>
      </c>
      <c r="O221" s="125">
        <f>IF($A221="","",COUNTIF('Names Schedule'!$10:$10,$B221))</f>
        <v>0</v>
      </c>
      <c r="P221" s="125">
        <f>IF($A221="","",COUNTIF('Names Schedule'!$11:$11,$B221))</f>
        <v>0</v>
      </c>
      <c r="Q221" s="125">
        <f>IF($A221="","",COUNTIF('Names Schedule'!$12:$12,$B221))</f>
        <v>0</v>
      </c>
      <c r="R221" s="125">
        <f>IF($A221="","",COUNTIF('Names Schedule'!$14:$14,$B221))</f>
        <v>0</v>
      </c>
      <c r="S221" s="125">
        <f>IF($A221="","",COUNTIF('Names Schedule'!$15:$15,$B221))</f>
        <v>0</v>
      </c>
      <c r="T221" s="124">
        <f>IF($A221="","",COUNTIF('Names Schedule'!$20:$20,$B221))</f>
        <v>0</v>
      </c>
      <c r="U221" s="125">
        <f>IF($A221="","",COUNTIF('Names Schedule'!$21:$21,$B221))</f>
        <v>0</v>
      </c>
      <c r="V221" s="125">
        <f>IF($A221="","",COUNTIF('Names Schedule'!$23:$23,$B221))</f>
        <v>0</v>
      </c>
      <c r="W221" s="125">
        <f>IF($A221="","",COUNTIF('Names Schedule'!$24:$24,$B221))</f>
        <v>0</v>
      </c>
      <c r="X221" s="125">
        <f>IF($A221="","",COUNTIF('Names Schedule'!$25:$25,$B221))</f>
        <v>0</v>
      </c>
      <c r="Y221" s="125">
        <f>IF($A221="","",COUNTIF('Names Schedule'!$27:$27,$B221))</f>
        <v>0</v>
      </c>
      <c r="Z221" s="125">
        <f>IF($A221="","",COUNTIF('Names Schedule'!$28:$28,$B221))</f>
        <v>0</v>
      </c>
      <c r="AA221" s="124">
        <f>IF($A221="","",COUNTIF('Names Schedule'!$33:$33,$B221))</f>
        <v>0</v>
      </c>
      <c r="AB221" s="125">
        <f>IF($A221="","",COUNTIF('Names Schedule'!$34:$34,$B221))</f>
        <v>0</v>
      </c>
      <c r="AC221" s="125">
        <f>IF($A221="","",COUNTIF('Names Schedule'!$36:$36,$B221))</f>
        <v>0</v>
      </c>
      <c r="AD221" s="125">
        <f>IF($A221="","",COUNTIF('Names Schedule'!$37:$37,$B221))</f>
        <v>0</v>
      </c>
      <c r="AE221" s="125">
        <f>IF($A221="","",COUNTIF('Names Schedule'!$38:$38,$B221))</f>
        <v>0</v>
      </c>
      <c r="AF221" s="125">
        <f>IF($A221="","",COUNTIF('Names Schedule'!$40:$40,$B221))</f>
        <v>0</v>
      </c>
      <c r="AG221" s="125">
        <f>IF($A221="","",COUNTIF('Names Schedule'!$41:$41,$B221))</f>
        <v>0</v>
      </c>
      <c r="AH221" s="124">
        <f>IF($A221="","",COUNTIF('Names Schedule'!$46:$46,$B221))</f>
        <v>0</v>
      </c>
      <c r="AI221" s="125">
        <f>IF($A221="","",COUNTIF('Names Schedule'!$47:$47,$B221))</f>
        <v>0</v>
      </c>
      <c r="AJ221" s="125">
        <f>IF($A221="","",COUNTIF('Names Schedule'!$49:$49,$B221))</f>
        <v>0</v>
      </c>
      <c r="AK221" s="125">
        <f>IF($A221="","",COUNTIF('Names Schedule'!$50:$50,$B221))</f>
        <v>0</v>
      </c>
      <c r="AL221" s="125">
        <f>IF($A221="","",COUNTIF('Names Schedule'!$51:$51,$B221))</f>
        <v>0</v>
      </c>
      <c r="AM221" s="125">
        <f>IF($A221="","",COUNTIF('Names Schedule'!$53:$53,$B221))</f>
        <v>0</v>
      </c>
      <c r="AN221" s="125">
        <f>IF($A221="","",COUNTIF('Names Schedule'!$54:$54,$B221))</f>
        <v>0</v>
      </c>
      <c r="AO221" s="124">
        <f>IF($A221="","",COUNTIF('Names Schedule'!$59:$59,$B221))</f>
        <v>0</v>
      </c>
      <c r="AP221" s="125">
        <f>IF($A221="","",COUNTIF('Names Schedule'!$60:$60,$B221))</f>
        <v>0</v>
      </c>
      <c r="AQ221" s="125">
        <f>IF($A221="","",COUNTIF('Names Schedule'!$62:$62,$B221))</f>
        <v>0</v>
      </c>
      <c r="AR221" s="125">
        <f>IF($A221="","",COUNTIF('Names Schedule'!$63:$63,$B221))</f>
        <v>0</v>
      </c>
      <c r="AS221" s="125">
        <f>IF($A221="","",COUNTIF('Names Schedule'!$64:$64,$B221))</f>
        <v>0</v>
      </c>
      <c r="AT221" s="125">
        <f>IF($A221="","",COUNTIF('Names Schedule'!$66:$66,$B221))</f>
        <v>0</v>
      </c>
      <c r="AU221" s="125">
        <f>IF($A221="","",COUNTIF('Names Schedule'!$67:$67,$B221))</f>
        <v>0</v>
      </c>
      <c r="AV221" s="124">
        <f>IF($A221="","",COUNTIF('Names Schedule'!$72:$72,$B221))</f>
        <v>0</v>
      </c>
      <c r="AW221" s="125">
        <f>IF($A221="","",COUNTIF('Names Schedule'!$73:$73,$B221))</f>
        <v>0</v>
      </c>
      <c r="AX221" s="125">
        <f>IF($A221="","",COUNTIF('Names Schedule'!$75:$75,$B221))</f>
        <v>0</v>
      </c>
      <c r="AY221" s="125">
        <f>IF($A221="","",COUNTIF('Names Schedule'!$76:$76,$B221))</f>
        <v>0</v>
      </c>
      <c r="AZ221" s="125">
        <f>IF($A221="","",COUNTIF('Names Schedule'!$77:$77,$B221))</f>
        <v>0</v>
      </c>
      <c r="BA221" s="125">
        <f>IF($A221="","",COUNTIF('Names Schedule'!$79:$79,$B221))</f>
        <v>0</v>
      </c>
      <c r="BB221" s="125">
        <f>IF($A221="","",COUNTIF('Names Schedule'!$80:$80,$B221))</f>
        <v>0</v>
      </c>
      <c r="BC221" s="115">
        <f t="shared" si="30"/>
        <v>2</v>
      </c>
      <c r="BD221" s="115">
        <f t="shared" si="31"/>
        <v>2</v>
      </c>
      <c r="BE221" s="119" t="str">
        <f t="shared" si="28"/>
        <v>Session 2 - 10.15am- 12:00pm</v>
      </c>
      <c r="BF221" s="126">
        <f>IF($A221="","",COUNTIF('Names Schedule'!C$7:C$117,$B221))</f>
        <v>0</v>
      </c>
      <c r="BG221" s="126">
        <f>IF($A221="","",COUNTIF('Names Schedule'!D$7:D$117,$B221))</f>
        <v>1</v>
      </c>
      <c r="BH221" s="126">
        <f>IF($A221="","",COUNTIF('Names Schedule'!E$7:E$117,$B221))</f>
        <v>0</v>
      </c>
      <c r="BI221" s="126">
        <f>IF($A221="","",COUNTIF('Names Schedule'!F$7:F$117,$B221))</f>
        <v>0</v>
      </c>
      <c r="BJ221" s="126">
        <f>IF($A221="","",COUNTIF('Names Schedule'!G$7:G$117,$B221))</f>
        <v>0</v>
      </c>
      <c r="BK221" s="126">
        <f>IF($A221="","",COUNTIF('Names Schedule'!H$7:H$117,$B221))</f>
        <v>0</v>
      </c>
      <c r="BL221" s="133">
        <f t="shared" si="29"/>
        <v>2</v>
      </c>
    </row>
    <row r="222" spans="1:64" ht="12" customHeight="1">
      <c r="A222" s="115" t="str">
        <f>Matches!A221</f>
        <v/>
      </c>
      <c r="B222" s="115" t="str">
        <f>IF(A222="","",CONCATENATE(VLOOKUP(Matches!B221,'Group Check'!$B:$D,2,FALSE)," v ",VLOOKUP(Matches!D221,'Group Check'!$B:$D,2,FALSE)," in Group ",VLOOKUP(Matches!B221,'Group Check'!$B:$E,4,FALSE)))</f>
        <v/>
      </c>
      <c r="C222" s="115" t="str">
        <f t="shared" si="24"/>
        <v/>
      </c>
      <c r="D222" s="118" t="str">
        <f t="shared" si="25"/>
        <v/>
      </c>
      <c r="E222" s="119" t="str">
        <f t="shared" si="26"/>
        <v/>
      </c>
      <c r="F222" s="116" t="str">
        <f t="shared" si="27"/>
        <v/>
      </c>
      <c r="G222" s="126" t="str">
        <f>IF($A222="","",SUM(COUNTIF('Names Schedule'!$C$7:$H$7,$B222),COUNTIF('Names Schedule'!$C$8:$H$8,$B222),COUNTIF('Names Schedule'!$C$10:$H$10,$B222),COUNTIF('Names Schedule'!$C$11:$H$11,$B222),COUNTIF('Names Schedule'!$C$12:$H$12,$B222),COUNTIF('Names Schedule'!$C$14:$H$14,$B222),COUNTIF('Names Schedule'!$C$15:$H$15,$B222)))</f>
        <v/>
      </c>
      <c r="H222" s="126" t="str">
        <f>IF($A222="","",SUM(COUNTIF('Names Schedule'!$C$20:$H$20,$B222),COUNTIF('Names Schedule'!$C$21:$H$21,$B222),COUNTIF('Names Schedule'!$C$23:$H$23,$B222),COUNTIF('Names Schedule'!$C$24:$H$24,$B222),COUNTIF('Names Schedule'!$C$25:$H$25,$B222),COUNTIF('Names Schedule'!$C$27:$H$27,$B222),COUNTIF('Names Schedule'!$C$28:$H$28,$B222)))</f>
        <v/>
      </c>
      <c r="I222" s="126" t="str">
        <f>IF($A222="","",SUM(COUNTIF('Names Schedule'!$C$33:$H$33,$B222),COUNTIF('Names Schedule'!$C$34:$H$34,$B222),COUNTIF('Names Schedule'!$C$36:$H$36,$B222),COUNTIF('Names Schedule'!$C$37:$H$37,$B222),COUNTIF('Names Schedule'!$C$38:$H$38,$B222),COUNTIF('Names Schedule'!$C$40:$H$40,$B222),COUNTIF('Names Schedule'!$C$41:$H$41,$B222)))</f>
        <v/>
      </c>
      <c r="J222" s="126" t="str">
        <f>IF($A222="","",SUM(COUNTIF('Names Schedule'!$C$46:$H$46,$B222),COUNTIF('Names Schedule'!$C$47:$H$47,$B222),COUNTIF('Names Schedule'!$C$49:$H$49,$B222),COUNTIF('Names Schedule'!$C$50:$H$50,$B222),COUNTIF('Names Schedule'!$C$51:$H$51,$B222),COUNTIF('Names Schedule'!$C$53:$H$53,$B222),COUNTIF('Names Schedule'!$C$54:$H$54,$B222)))</f>
        <v/>
      </c>
      <c r="K222" s="126" t="str">
        <f>IF($A222="","",SUM(COUNTIF('Names Schedule'!$C$59:$H$59,$B222),COUNTIF('Names Schedule'!$C$60:$H$60,$B222),COUNTIF('Names Schedule'!$C$62:$H$62,$B222),COUNTIF('Names Schedule'!$C$63:$H$63,$B222),COUNTIF('Names Schedule'!$C$64:$H$64,$B222),COUNTIF('Names Schedule'!$C$66:$H$66,$B222),COUNTIF('Names Schedule'!$C$67:$H$67,$B222)))</f>
        <v/>
      </c>
      <c r="L222" s="126" t="str">
        <f>IF($A222="","",SUM(COUNTIF('Names Schedule'!$C$72:$H$72,$B222),COUNTIF('Names Schedule'!$C$73:$H$73,$B222),COUNTIF('Names Schedule'!$C$75:$H$75,$B222),COUNTIF('Names Schedule'!$C$76:$H$76,$B222),COUNTIF('Names Schedule'!$C$77:$H$77,$B222),COUNTIF('Names Schedule'!$C$79:$H$79,$B222),COUNTIF('Names Schedule'!$C$80:$H$80,$B222)))</f>
        <v/>
      </c>
      <c r="M222" s="124" t="str">
        <f>IF($A222="","",COUNTIF('Names Schedule'!$7:$7,$B222))</f>
        <v/>
      </c>
      <c r="N222" s="125" t="str">
        <f>IF($A222="","",COUNTIF('Names Schedule'!$8:$8,$B222))</f>
        <v/>
      </c>
      <c r="O222" s="125" t="str">
        <f>IF($A222="","",COUNTIF('Names Schedule'!$10:$10,$B222))</f>
        <v/>
      </c>
      <c r="P222" s="125" t="str">
        <f>IF($A222="","",COUNTIF('Names Schedule'!$11:$11,$B222))</f>
        <v/>
      </c>
      <c r="Q222" s="125" t="str">
        <f>IF($A222="","",COUNTIF('Names Schedule'!$12:$12,$B222))</f>
        <v/>
      </c>
      <c r="R222" s="125" t="str">
        <f>IF($A222="","",COUNTIF('Names Schedule'!$14:$14,$B222))</f>
        <v/>
      </c>
      <c r="S222" s="125" t="str">
        <f>IF($A222="","",COUNTIF('Names Schedule'!$15:$15,$B222))</f>
        <v/>
      </c>
      <c r="T222" s="124" t="str">
        <f>IF($A222="","",COUNTIF('Names Schedule'!$20:$20,$B222))</f>
        <v/>
      </c>
      <c r="U222" s="125" t="str">
        <f>IF($A222="","",COUNTIF('Names Schedule'!$21:$21,$B222))</f>
        <v/>
      </c>
      <c r="V222" s="125" t="str">
        <f>IF($A222="","",COUNTIF('Names Schedule'!$23:$23,$B222))</f>
        <v/>
      </c>
      <c r="W222" s="125" t="str">
        <f>IF($A222="","",COUNTIF('Names Schedule'!$24:$24,$B222))</f>
        <v/>
      </c>
      <c r="X222" s="125" t="str">
        <f>IF($A222="","",COUNTIF('Names Schedule'!$25:$25,$B222))</f>
        <v/>
      </c>
      <c r="Y222" s="125" t="str">
        <f>IF($A222="","",COUNTIF('Names Schedule'!$27:$27,$B222))</f>
        <v/>
      </c>
      <c r="Z222" s="125" t="str">
        <f>IF($A222="","",COUNTIF('Names Schedule'!$28:$28,$B222))</f>
        <v/>
      </c>
      <c r="AA222" s="124" t="str">
        <f>IF($A222="","",COUNTIF('Names Schedule'!$33:$33,$B222))</f>
        <v/>
      </c>
      <c r="AB222" s="125" t="str">
        <f>IF($A222="","",COUNTIF('Names Schedule'!$34:$34,$B222))</f>
        <v/>
      </c>
      <c r="AC222" s="125" t="str">
        <f>IF($A222="","",COUNTIF('Names Schedule'!$36:$36,$B222))</f>
        <v/>
      </c>
      <c r="AD222" s="125" t="str">
        <f>IF($A222="","",COUNTIF('Names Schedule'!$37:$37,$B222))</f>
        <v/>
      </c>
      <c r="AE222" s="125" t="str">
        <f>IF($A222="","",COUNTIF('Names Schedule'!$38:$38,$B222))</f>
        <v/>
      </c>
      <c r="AF222" s="125" t="str">
        <f>IF($A222="","",COUNTIF('Names Schedule'!$40:$40,$B222))</f>
        <v/>
      </c>
      <c r="AG222" s="125" t="str">
        <f>IF($A222="","",COUNTIF('Names Schedule'!$41:$41,$B222))</f>
        <v/>
      </c>
      <c r="AH222" s="124" t="str">
        <f>IF($A222="","",COUNTIF('Names Schedule'!$46:$46,$B222))</f>
        <v/>
      </c>
      <c r="AI222" s="125" t="str">
        <f>IF($A222="","",COUNTIF('Names Schedule'!$47:$47,$B222))</f>
        <v/>
      </c>
      <c r="AJ222" s="125" t="str">
        <f>IF($A222="","",COUNTIF('Names Schedule'!$49:$49,$B222))</f>
        <v/>
      </c>
      <c r="AK222" s="125" t="str">
        <f>IF($A222="","",COUNTIF('Names Schedule'!$50:$50,$B222))</f>
        <v/>
      </c>
      <c r="AL222" s="125" t="str">
        <f>IF($A222="","",COUNTIF('Names Schedule'!$51:$51,$B222))</f>
        <v/>
      </c>
      <c r="AM222" s="125" t="str">
        <f>IF($A222="","",COUNTIF('Names Schedule'!$53:$53,$B222))</f>
        <v/>
      </c>
      <c r="AN222" s="125" t="str">
        <f>IF($A222="","",COUNTIF('Names Schedule'!$54:$54,$B222))</f>
        <v/>
      </c>
      <c r="AO222" s="124" t="str">
        <f>IF($A222="","",COUNTIF('Names Schedule'!$59:$59,$B222))</f>
        <v/>
      </c>
      <c r="AP222" s="125" t="str">
        <f>IF($A222="","",COUNTIF('Names Schedule'!$60:$60,$B222))</f>
        <v/>
      </c>
      <c r="AQ222" s="125" t="str">
        <f>IF($A222="","",COUNTIF('Names Schedule'!$62:$62,$B222))</f>
        <v/>
      </c>
      <c r="AR222" s="125" t="str">
        <f>IF($A222="","",COUNTIF('Names Schedule'!$63:$63,$B222))</f>
        <v/>
      </c>
      <c r="AS222" s="125" t="str">
        <f>IF($A222="","",COUNTIF('Names Schedule'!$64:$64,$B222))</f>
        <v/>
      </c>
      <c r="AT222" s="125" t="str">
        <f>IF($A222="","",COUNTIF('Names Schedule'!$66:$66,$B222))</f>
        <v/>
      </c>
      <c r="AU222" s="125" t="str">
        <f>IF($A222="","",COUNTIF('Names Schedule'!$67:$67,$B222))</f>
        <v/>
      </c>
      <c r="AV222" s="124" t="str">
        <f>IF($A222="","",COUNTIF('Names Schedule'!$72:$72,$B222))</f>
        <v/>
      </c>
      <c r="AW222" s="125" t="str">
        <f>IF($A222="","",COUNTIF('Names Schedule'!$73:$73,$B222))</f>
        <v/>
      </c>
      <c r="AX222" s="125" t="str">
        <f>IF($A222="","",COUNTIF('Names Schedule'!$75:$75,$B222))</f>
        <v/>
      </c>
      <c r="AY222" s="125" t="str">
        <f>IF($A222="","",COUNTIF('Names Schedule'!$76:$76,$B222))</f>
        <v/>
      </c>
      <c r="AZ222" s="125" t="str">
        <f>IF($A222="","",COUNTIF('Names Schedule'!$77:$77,$B222))</f>
        <v/>
      </c>
      <c r="BA222" s="125" t="str">
        <f>IF($A222="","",COUNTIF('Names Schedule'!$79:$79,$B222))</f>
        <v/>
      </c>
      <c r="BB222" s="125" t="str">
        <f>IF($A222="","",COUNTIF('Names Schedule'!$80:$80,$B222))</f>
        <v/>
      </c>
      <c r="BC222" s="115" t="str">
        <f t="shared" si="30"/>
        <v/>
      </c>
      <c r="BD222" s="115" t="str">
        <f t="shared" si="31"/>
        <v/>
      </c>
      <c r="BE222" s="119" t="str">
        <f t="shared" si="28"/>
        <v/>
      </c>
      <c r="BF222" s="126" t="str">
        <f>IF($A222="","",COUNTIF('Names Schedule'!C$7:C$117,$B222))</f>
        <v/>
      </c>
      <c r="BG222" s="126" t="str">
        <f>IF($A222="","",COUNTIF('Names Schedule'!D$7:D$117,$B222))</f>
        <v/>
      </c>
      <c r="BH222" s="126" t="str">
        <f>IF($A222="","",COUNTIF('Names Schedule'!E$7:E$117,$B222))</f>
        <v/>
      </c>
      <c r="BI222" s="126" t="str">
        <f>IF($A222="","",COUNTIF('Names Schedule'!F$7:F$117,$B222))</f>
        <v/>
      </c>
      <c r="BJ222" s="126" t="str">
        <f>IF($A222="","",COUNTIF('Names Schedule'!G$7:G$117,$B222))</f>
        <v/>
      </c>
      <c r="BK222" s="126" t="str">
        <f>IF($A222="","",COUNTIF('Names Schedule'!H$7:H$117,$B222))</f>
        <v/>
      </c>
      <c r="BL222" s="133" t="str">
        <f t="shared" si="29"/>
        <v/>
      </c>
    </row>
    <row r="223" spans="1:64" ht="12" customHeight="1">
      <c r="A223" s="115" t="str">
        <f>Matches!A222</f>
        <v>GROUP MXP 1 / 10</v>
      </c>
      <c r="B223" s="115" t="str">
        <f>IF(A223="","",CONCATENATE(VLOOKUP(Matches!B222,'Group Check'!$B:$D,2,FALSE)," v ",VLOOKUP(Matches!D222,'Group Check'!$B:$D,2,FALSE)," in Group ",VLOOKUP(Matches!B222,'Group Check'!$B:$E,4,FALSE)))</f>
        <v>Marianne Kuenzle (Switzerland ) &amp; Beat Matti (Switzerland ) v Sara Marie Nicholls (Wales) &amp; Kristian Crocker (Wales) in Group MXP 1</v>
      </c>
      <c r="C223" s="115" t="str">
        <f t="shared" si="24"/>
        <v/>
      </c>
      <c r="D223" s="118" t="str">
        <f t="shared" si="25"/>
        <v>Thursday 25th April 2024</v>
      </c>
      <c r="E223" s="119" t="str">
        <f t="shared" si="26"/>
        <v>Session 3 - 12.00pm- 1:45pm</v>
      </c>
      <c r="F223" s="116">
        <f t="shared" si="27"/>
        <v>2</v>
      </c>
      <c r="G223" s="126">
        <f>IF($A223="","",SUM(COUNTIF('Names Schedule'!$C$7:$H$7,$B223),COUNTIF('Names Schedule'!$C$8:$H$8,$B223),COUNTIF('Names Schedule'!$C$10:$H$10,$B223),COUNTIF('Names Schedule'!$C$11:$H$11,$B223),COUNTIF('Names Schedule'!$C$12:$H$12,$B223),COUNTIF('Names Schedule'!$C$14:$H$14,$B223),COUNTIF('Names Schedule'!$C$15:$H$15,$B223)))</f>
        <v>0</v>
      </c>
      <c r="H223" s="126">
        <f>IF($A223="","",SUM(COUNTIF('Names Schedule'!$C$20:$H$20,$B223),COUNTIF('Names Schedule'!$C$21:$H$21,$B223),COUNTIF('Names Schedule'!$C$23:$H$23,$B223),COUNTIF('Names Schedule'!$C$24:$H$24,$B223),COUNTIF('Names Schedule'!$C$25:$H$25,$B223),COUNTIF('Names Schedule'!$C$27:$H$27,$B223),COUNTIF('Names Schedule'!$C$28:$H$28,$B223)))</f>
        <v>0</v>
      </c>
      <c r="I223" s="126">
        <f>IF($A223="","",SUM(COUNTIF('Names Schedule'!$C$33:$H$33,$B223),COUNTIF('Names Schedule'!$C$34:$H$34,$B223),COUNTIF('Names Schedule'!$C$36:$H$36,$B223),COUNTIF('Names Schedule'!$C$37:$H$37,$B223),COUNTIF('Names Schedule'!$C$38:$H$38,$B223),COUNTIF('Names Schedule'!$C$40:$H$40,$B223),COUNTIF('Names Schedule'!$C$41:$H$41,$B223)))</f>
        <v>0</v>
      </c>
      <c r="J223" s="126">
        <f>IF($A223="","",SUM(COUNTIF('Names Schedule'!$C$46:$H$46,$B223),COUNTIF('Names Schedule'!$C$47:$H$47,$B223),COUNTIF('Names Schedule'!$C$49:$H$49,$B223),COUNTIF('Names Schedule'!$C$50:$H$50,$B223),COUNTIF('Names Schedule'!$C$51:$H$51,$B223),COUNTIF('Names Schedule'!$C$53:$H$53,$B223),COUNTIF('Names Schedule'!$C$54:$H$54,$B223)))</f>
        <v>0</v>
      </c>
      <c r="K223" s="126">
        <f>IF($A223="","",SUM(COUNTIF('Names Schedule'!$C$59:$H$59,$B223),COUNTIF('Names Schedule'!$C$60:$H$60,$B223),COUNTIF('Names Schedule'!$C$62:$H$62,$B223),COUNTIF('Names Schedule'!$C$63:$H$63,$B223),COUNTIF('Names Schedule'!$C$64:$H$64,$B223),COUNTIF('Names Schedule'!$C$66:$H$66,$B223),COUNTIF('Names Schedule'!$C$67:$H$67,$B223)))</f>
        <v>1</v>
      </c>
      <c r="L223" s="126">
        <f>IF($A223="","",SUM(COUNTIF('Names Schedule'!$C$72:$H$72,$B223),COUNTIF('Names Schedule'!$C$73:$H$73,$B223),COUNTIF('Names Schedule'!$C$75:$H$75,$B223),COUNTIF('Names Schedule'!$C$76:$H$76,$B223),COUNTIF('Names Schedule'!$C$77:$H$77,$B223),COUNTIF('Names Schedule'!$C$79:$H$79,$B223),COUNTIF('Names Schedule'!$C$80:$H$80,$B223)))</f>
        <v>0</v>
      </c>
      <c r="M223" s="124">
        <f>IF($A223="","",COUNTIF('Names Schedule'!$7:$7,$B223))</f>
        <v>0</v>
      </c>
      <c r="N223" s="125">
        <f>IF($A223="","",COUNTIF('Names Schedule'!$8:$8,$B223))</f>
        <v>0</v>
      </c>
      <c r="O223" s="125">
        <f>IF($A223="","",COUNTIF('Names Schedule'!$10:$10,$B223))</f>
        <v>0</v>
      </c>
      <c r="P223" s="125">
        <f>IF($A223="","",COUNTIF('Names Schedule'!$11:$11,$B223))</f>
        <v>0</v>
      </c>
      <c r="Q223" s="125">
        <f>IF($A223="","",COUNTIF('Names Schedule'!$12:$12,$B223))</f>
        <v>0</v>
      </c>
      <c r="R223" s="125">
        <f>IF($A223="","",COUNTIF('Names Schedule'!$14:$14,$B223))</f>
        <v>0</v>
      </c>
      <c r="S223" s="125">
        <f>IF($A223="","",COUNTIF('Names Schedule'!$15:$15,$B223))</f>
        <v>0</v>
      </c>
      <c r="T223" s="124">
        <f>IF($A223="","",COUNTIF('Names Schedule'!$20:$20,$B223))</f>
        <v>0</v>
      </c>
      <c r="U223" s="125">
        <f>IF($A223="","",COUNTIF('Names Schedule'!$21:$21,$B223))</f>
        <v>0</v>
      </c>
      <c r="V223" s="125">
        <f>IF($A223="","",COUNTIF('Names Schedule'!$23:$23,$B223))</f>
        <v>0</v>
      </c>
      <c r="W223" s="125">
        <f>IF($A223="","",COUNTIF('Names Schedule'!$24:$24,$B223))</f>
        <v>0</v>
      </c>
      <c r="X223" s="125">
        <f>IF($A223="","",COUNTIF('Names Schedule'!$25:$25,$B223))</f>
        <v>0</v>
      </c>
      <c r="Y223" s="125">
        <f>IF($A223="","",COUNTIF('Names Schedule'!$27:$27,$B223))</f>
        <v>0</v>
      </c>
      <c r="Z223" s="125">
        <f>IF($A223="","",COUNTIF('Names Schedule'!$28:$28,$B223))</f>
        <v>0</v>
      </c>
      <c r="AA223" s="124">
        <f>IF($A223="","",COUNTIF('Names Schedule'!$33:$33,$B223))</f>
        <v>0</v>
      </c>
      <c r="AB223" s="125">
        <f>IF($A223="","",COUNTIF('Names Schedule'!$34:$34,$B223))</f>
        <v>0</v>
      </c>
      <c r="AC223" s="125">
        <f>IF($A223="","",COUNTIF('Names Schedule'!$36:$36,$B223))</f>
        <v>0</v>
      </c>
      <c r="AD223" s="125">
        <f>IF($A223="","",COUNTIF('Names Schedule'!$37:$37,$B223))</f>
        <v>0</v>
      </c>
      <c r="AE223" s="125">
        <f>IF($A223="","",COUNTIF('Names Schedule'!$38:$38,$B223))</f>
        <v>0</v>
      </c>
      <c r="AF223" s="125">
        <f>IF($A223="","",COUNTIF('Names Schedule'!$40:$40,$B223))</f>
        <v>0</v>
      </c>
      <c r="AG223" s="125">
        <f>IF($A223="","",COUNTIF('Names Schedule'!$41:$41,$B223))</f>
        <v>0</v>
      </c>
      <c r="AH223" s="124">
        <f>IF($A223="","",COUNTIF('Names Schedule'!$46:$46,$B223))</f>
        <v>0</v>
      </c>
      <c r="AI223" s="125">
        <f>IF($A223="","",COUNTIF('Names Schedule'!$47:$47,$B223))</f>
        <v>0</v>
      </c>
      <c r="AJ223" s="125">
        <f>IF($A223="","",COUNTIF('Names Schedule'!$49:$49,$B223))</f>
        <v>0</v>
      </c>
      <c r="AK223" s="125">
        <f>IF($A223="","",COUNTIF('Names Schedule'!$50:$50,$B223))</f>
        <v>0</v>
      </c>
      <c r="AL223" s="125">
        <f>IF($A223="","",COUNTIF('Names Schedule'!$51:$51,$B223))</f>
        <v>0</v>
      </c>
      <c r="AM223" s="125">
        <f>IF($A223="","",COUNTIF('Names Schedule'!$53:$53,$B223))</f>
        <v>0</v>
      </c>
      <c r="AN223" s="125">
        <f>IF($A223="","",COUNTIF('Names Schedule'!$54:$54,$B223))</f>
        <v>0</v>
      </c>
      <c r="AO223" s="124">
        <f>IF($A223="","",COUNTIF('Names Schedule'!$59:$59,$B223))</f>
        <v>0</v>
      </c>
      <c r="AP223" s="125">
        <f>IF($A223="","",COUNTIF('Names Schedule'!$60:$60,$B223))</f>
        <v>0</v>
      </c>
      <c r="AQ223" s="125">
        <f>IF($A223="","",COUNTIF('Names Schedule'!$62:$62,$B223))</f>
        <v>1</v>
      </c>
      <c r="AR223" s="125">
        <f>IF($A223="","",COUNTIF('Names Schedule'!$63:$63,$B223))</f>
        <v>0</v>
      </c>
      <c r="AS223" s="125">
        <f>IF($A223="","",COUNTIF('Names Schedule'!$64:$64,$B223))</f>
        <v>0</v>
      </c>
      <c r="AT223" s="125">
        <f>IF($A223="","",COUNTIF('Names Schedule'!$66:$66,$B223))</f>
        <v>0</v>
      </c>
      <c r="AU223" s="125">
        <f>IF($A223="","",COUNTIF('Names Schedule'!$67:$67,$B223))</f>
        <v>0</v>
      </c>
      <c r="AV223" s="124">
        <f>IF($A223="","",COUNTIF('Names Schedule'!$72:$72,$B223))</f>
        <v>0</v>
      </c>
      <c r="AW223" s="125">
        <f>IF($A223="","",COUNTIF('Names Schedule'!$73:$73,$B223))</f>
        <v>0</v>
      </c>
      <c r="AX223" s="125">
        <f>IF($A223="","",COUNTIF('Names Schedule'!$75:$75,$B223))</f>
        <v>0</v>
      </c>
      <c r="AY223" s="125">
        <f>IF($A223="","",COUNTIF('Names Schedule'!$76:$76,$B223))</f>
        <v>0</v>
      </c>
      <c r="AZ223" s="125">
        <f>IF($A223="","",COUNTIF('Names Schedule'!$77:$77,$B223))</f>
        <v>0</v>
      </c>
      <c r="BA223" s="125">
        <f>IF($A223="","",COUNTIF('Names Schedule'!$79:$79,$B223))</f>
        <v>0</v>
      </c>
      <c r="BB223" s="125">
        <f>IF($A223="","",COUNTIF('Names Schedule'!$80:$80,$B223))</f>
        <v>0</v>
      </c>
      <c r="BC223" s="115">
        <f t="shared" si="30"/>
        <v>31</v>
      </c>
      <c r="BD223" s="115">
        <f t="shared" si="31"/>
        <v>3</v>
      </c>
      <c r="BE223" s="119" t="str">
        <f t="shared" si="28"/>
        <v>Session 3 - 12.00pm- 1:45pm</v>
      </c>
      <c r="BF223" s="126">
        <f>IF($A223="","",COUNTIF('Names Schedule'!C$7:C$117,$B223))</f>
        <v>0</v>
      </c>
      <c r="BG223" s="126">
        <f>IF($A223="","",COUNTIF('Names Schedule'!D$7:D$117,$B223))</f>
        <v>1</v>
      </c>
      <c r="BH223" s="126">
        <f>IF($A223="","",COUNTIF('Names Schedule'!E$7:E$117,$B223))</f>
        <v>0</v>
      </c>
      <c r="BI223" s="126">
        <f>IF($A223="","",COUNTIF('Names Schedule'!F$7:F$117,$B223))</f>
        <v>0</v>
      </c>
      <c r="BJ223" s="126">
        <f>IF($A223="","",COUNTIF('Names Schedule'!G$7:G$117,$B223))</f>
        <v>0</v>
      </c>
      <c r="BK223" s="126">
        <f>IF($A223="","",COUNTIF('Names Schedule'!H$7:H$117,$B223))</f>
        <v>0</v>
      </c>
      <c r="BL223" s="133">
        <f t="shared" si="29"/>
        <v>2</v>
      </c>
    </row>
    <row r="224" spans="1:64" ht="12" customHeight="1">
      <c r="A224" s="115" t="str">
        <f>Matches!A223</f>
        <v/>
      </c>
      <c r="B224" s="115" t="str">
        <f>IF(A224="","",CONCATENATE(VLOOKUP(Matches!B223,'Group Check'!$B:$D,2,FALSE)," v ",VLOOKUP(Matches!D223,'Group Check'!$B:$D,2,FALSE)," in Group ",VLOOKUP(Matches!B223,'Group Check'!$B:$E,4,FALSE)))</f>
        <v/>
      </c>
      <c r="C224" s="115" t="str">
        <f t="shared" si="24"/>
        <v/>
      </c>
      <c r="D224" s="118" t="str">
        <f t="shared" si="25"/>
        <v/>
      </c>
      <c r="E224" s="119" t="str">
        <f t="shared" si="26"/>
        <v/>
      </c>
      <c r="F224" s="116" t="str">
        <f t="shared" si="27"/>
        <v/>
      </c>
      <c r="G224" s="126" t="str">
        <f>IF($A224="","",SUM(COUNTIF('Names Schedule'!$C$7:$H$7,$B224),COUNTIF('Names Schedule'!$C$8:$H$8,$B224),COUNTIF('Names Schedule'!$C$10:$H$10,$B224),COUNTIF('Names Schedule'!$C$11:$H$11,$B224),COUNTIF('Names Schedule'!$C$12:$H$12,$B224),COUNTIF('Names Schedule'!$C$14:$H$14,$B224),COUNTIF('Names Schedule'!$C$15:$H$15,$B224)))</f>
        <v/>
      </c>
      <c r="H224" s="126" t="str">
        <f>IF($A224="","",SUM(COUNTIF('Names Schedule'!$C$20:$H$20,$B224),COUNTIF('Names Schedule'!$C$21:$H$21,$B224),COUNTIF('Names Schedule'!$C$23:$H$23,$B224),COUNTIF('Names Schedule'!$C$24:$H$24,$B224),COUNTIF('Names Schedule'!$C$25:$H$25,$B224),COUNTIF('Names Schedule'!$C$27:$H$27,$B224),COUNTIF('Names Schedule'!$C$28:$H$28,$B224)))</f>
        <v/>
      </c>
      <c r="I224" s="126" t="str">
        <f>IF($A224="","",SUM(COUNTIF('Names Schedule'!$C$33:$H$33,$B224),COUNTIF('Names Schedule'!$C$34:$H$34,$B224),COUNTIF('Names Schedule'!$C$36:$H$36,$B224),COUNTIF('Names Schedule'!$C$37:$H$37,$B224),COUNTIF('Names Schedule'!$C$38:$H$38,$B224),COUNTIF('Names Schedule'!$C$40:$H$40,$B224),COUNTIF('Names Schedule'!$C$41:$H$41,$B224)))</f>
        <v/>
      </c>
      <c r="J224" s="126" t="str">
        <f>IF($A224="","",SUM(COUNTIF('Names Schedule'!$C$46:$H$46,$B224),COUNTIF('Names Schedule'!$C$47:$H$47,$B224),COUNTIF('Names Schedule'!$C$49:$H$49,$B224),COUNTIF('Names Schedule'!$C$50:$H$50,$B224),COUNTIF('Names Schedule'!$C$51:$H$51,$B224),COUNTIF('Names Schedule'!$C$53:$H$53,$B224),COUNTIF('Names Schedule'!$C$54:$H$54,$B224)))</f>
        <v/>
      </c>
      <c r="K224" s="126" t="str">
        <f>IF($A224="","",SUM(COUNTIF('Names Schedule'!$C$59:$H$59,$B224),COUNTIF('Names Schedule'!$C$60:$H$60,$B224),COUNTIF('Names Schedule'!$C$62:$H$62,$B224),COUNTIF('Names Schedule'!$C$63:$H$63,$B224),COUNTIF('Names Schedule'!$C$64:$H$64,$B224),COUNTIF('Names Schedule'!$C$66:$H$66,$B224),COUNTIF('Names Schedule'!$C$67:$H$67,$B224)))</f>
        <v/>
      </c>
      <c r="L224" s="126" t="str">
        <f>IF($A224="","",SUM(COUNTIF('Names Schedule'!$C$72:$H$72,$B224),COUNTIF('Names Schedule'!$C$73:$H$73,$B224),COUNTIF('Names Schedule'!$C$75:$H$75,$B224),COUNTIF('Names Schedule'!$C$76:$H$76,$B224),COUNTIF('Names Schedule'!$C$77:$H$77,$B224),COUNTIF('Names Schedule'!$C$79:$H$79,$B224),COUNTIF('Names Schedule'!$C$80:$H$80,$B224)))</f>
        <v/>
      </c>
      <c r="M224" s="124" t="str">
        <f>IF($A224="","",COUNTIF('Names Schedule'!$7:$7,$B224))</f>
        <v/>
      </c>
      <c r="N224" s="125" t="str">
        <f>IF($A224="","",COUNTIF('Names Schedule'!$8:$8,$B224))</f>
        <v/>
      </c>
      <c r="O224" s="125" t="str">
        <f>IF($A224="","",COUNTIF('Names Schedule'!$10:$10,$B224))</f>
        <v/>
      </c>
      <c r="P224" s="125" t="str">
        <f>IF($A224="","",COUNTIF('Names Schedule'!$11:$11,$B224))</f>
        <v/>
      </c>
      <c r="Q224" s="125" t="str">
        <f>IF($A224="","",COUNTIF('Names Schedule'!$12:$12,$B224))</f>
        <v/>
      </c>
      <c r="R224" s="125" t="str">
        <f>IF($A224="","",COUNTIF('Names Schedule'!$14:$14,$B224))</f>
        <v/>
      </c>
      <c r="S224" s="125" t="str">
        <f>IF($A224="","",COUNTIF('Names Schedule'!$15:$15,$B224))</f>
        <v/>
      </c>
      <c r="T224" s="124" t="str">
        <f>IF($A224="","",COUNTIF('Names Schedule'!$20:$20,$B224))</f>
        <v/>
      </c>
      <c r="U224" s="125" t="str">
        <f>IF($A224="","",COUNTIF('Names Schedule'!$21:$21,$B224))</f>
        <v/>
      </c>
      <c r="V224" s="125" t="str">
        <f>IF($A224="","",COUNTIF('Names Schedule'!$23:$23,$B224))</f>
        <v/>
      </c>
      <c r="W224" s="125" t="str">
        <f>IF($A224="","",COUNTIF('Names Schedule'!$24:$24,$B224))</f>
        <v/>
      </c>
      <c r="X224" s="125" t="str">
        <f>IF($A224="","",COUNTIF('Names Schedule'!$25:$25,$B224))</f>
        <v/>
      </c>
      <c r="Y224" s="125" t="str">
        <f>IF($A224="","",COUNTIF('Names Schedule'!$27:$27,$B224))</f>
        <v/>
      </c>
      <c r="Z224" s="125" t="str">
        <f>IF($A224="","",COUNTIF('Names Schedule'!$28:$28,$B224))</f>
        <v/>
      </c>
      <c r="AA224" s="124" t="str">
        <f>IF($A224="","",COUNTIF('Names Schedule'!$33:$33,$B224))</f>
        <v/>
      </c>
      <c r="AB224" s="125" t="str">
        <f>IF($A224="","",COUNTIF('Names Schedule'!$34:$34,$B224))</f>
        <v/>
      </c>
      <c r="AC224" s="125" t="str">
        <f>IF($A224="","",COUNTIF('Names Schedule'!$36:$36,$B224))</f>
        <v/>
      </c>
      <c r="AD224" s="125" t="str">
        <f>IF($A224="","",COUNTIF('Names Schedule'!$37:$37,$B224))</f>
        <v/>
      </c>
      <c r="AE224" s="125" t="str">
        <f>IF($A224="","",COUNTIF('Names Schedule'!$38:$38,$B224))</f>
        <v/>
      </c>
      <c r="AF224" s="125" t="str">
        <f>IF($A224="","",COUNTIF('Names Schedule'!$40:$40,$B224))</f>
        <v/>
      </c>
      <c r="AG224" s="125" t="str">
        <f>IF($A224="","",COUNTIF('Names Schedule'!$41:$41,$B224))</f>
        <v/>
      </c>
      <c r="AH224" s="124" t="str">
        <f>IF($A224="","",COUNTIF('Names Schedule'!$46:$46,$B224))</f>
        <v/>
      </c>
      <c r="AI224" s="125" t="str">
        <f>IF($A224="","",COUNTIF('Names Schedule'!$47:$47,$B224))</f>
        <v/>
      </c>
      <c r="AJ224" s="125" t="str">
        <f>IF($A224="","",COUNTIF('Names Schedule'!$49:$49,$B224))</f>
        <v/>
      </c>
      <c r="AK224" s="125" t="str">
        <f>IF($A224="","",COUNTIF('Names Schedule'!$50:$50,$B224))</f>
        <v/>
      </c>
      <c r="AL224" s="125" t="str">
        <f>IF($A224="","",COUNTIF('Names Schedule'!$51:$51,$B224))</f>
        <v/>
      </c>
      <c r="AM224" s="125" t="str">
        <f>IF($A224="","",COUNTIF('Names Schedule'!$53:$53,$B224))</f>
        <v/>
      </c>
      <c r="AN224" s="125" t="str">
        <f>IF($A224="","",COUNTIF('Names Schedule'!$54:$54,$B224))</f>
        <v/>
      </c>
      <c r="AO224" s="124" t="str">
        <f>IF($A224="","",COUNTIF('Names Schedule'!$59:$59,$B224))</f>
        <v/>
      </c>
      <c r="AP224" s="125" t="str">
        <f>IF($A224="","",COUNTIF('Names Schedule'!$60:$60,$B224))</f>
        <v/>
      </c>
      <c r="AQ224" s="125" t="str">
        <f>IF($A224="","",COUNTIF('Names Schedule'!$62:$62,$B224))</f>
        <v/>
      </c>
      <c r="AR224" s="125" t="str">
        <f>IF($A224="","",COUNTIF('Names Schedule'!$63:$63,$B224))</f>
        <v/>
      </c>
      <c r="AS224" s="125" t="str">
        <f>IF($A224="","",COUNTIF('Names Schedule'!$64:$64,$B224))</f>
        <v/>
      </c>
      <c r="AT224" s="125" t="str">
        <f>IF($A224="","",COUNTIF('Names Schedule'!$66:$66,$B224))</f>
        <v/>
      </c>
      <c r="AU224" s="125" t="str">
        <f>IF($A224="","",COUNTIF('Names Schedule'!$67:$67,$B224))</f>
        <v/>
      </c>
      <c r="AV224" s="124" t="str">
        <f>IF($A224="","",COUNTIF('Names Schedule'!$72:$72,$B224))</f>
        <v/>
      </c>
      <c r="AW224" s="125" t="str">
        <f>IF($A224="","",COUNTIF('Names Schedule'!$73:$73,$B224))</f>
        <v/>
      </c>
      <c r="AX224" s="125" t="str">
        <f>IF($A224="","",COUNTIF('Names Schedule'!$75:$75,$B224))</f>
        <v/>
      </c>
      <c r="AY224" s="125" t="str">
        <f>IF($A224="","",COUNTIF('Names Schedule'!$76:$76,$B224))</f>
        <v/>
      </c>
      <c r="AZ224" s="125" t="str">
        <f>IF($A224="","",COUNTIF('Names Schedule'!$77:$77,$B224))</f>
        <v/>
      </c>
      <c r="BA224" s="125" t="str">
        <f>IF($A224="","",COUNTIF('Names Schedule'!$79:$79,$B224))</f>
        <v/>
      </c>
      <c r="BB224" s="125" t="str">
        <f>IF($A224="","",COUNTIF('Names Schedule'!$80:$80,$B224))</f>
        <v/>
      </c>
      <c r="BC224" s="115" t="str">
        <f t="shared" si="30"/>
        <v/>
      </c>
      <c r="BD224" s="115" t="str">
        <f t="shared" si="31"/>
        <v/>
      </c>
      <c r="BE224" s="119" t="str">
        <f t="shared" si="28"/>
        <v/>
      </c>
      <c r="BF224" s="126" t="str">
        <f>IF($A224="","",COUNTIF('Names Schedule'!C$7:C$117,$B224))</f>
        <v/>
      </c>
      <c r="BG224" s="126" t="str">
        <f>IF($A224="","",COUNTIF('Names Schedule'!D$7:D$117,$B224))</f>
        <v/>
      </c>
      <c r="BH224" s="126" t="str">
        <f>IF($A224="","",COUNTIF('Names Schedule'!E$7:E$117,$B224))</f>
        <v/>
      </c>
      <c r="BI224" s="126" t="str">
        <f>IF($A224="","",COUNTIF('Names Schedule'!F$7:F$117,$B224))</f>
        <v/>
      </c>
      <c r="BJ224" s="126" t="str">
        <f>IF($A224="","",COUNTIF('Names Schedule'!G$7:G$117,$B224))</f>
        <v/>
      </c>
      <c r="BK224" s="126" t="str">
        <f>IF($A224="","",COUNTIF('Names Schedule'!H$7:H$117,$B224))</f>
        <v/>
      </c>
      <c r="BL224" s="133" t="str">
        <f t="shared" si="29"/>
        <v/>
      </c>
    </row>
    <row r="225" spans="1:64" ht="12" customHeight="1">
      <c r="A225" s="115" t="str">
        <f>Matches!A224</f>
        <v>GROUP MXP 2 / 1</v>
      </c>
      <c r="B225" s="115" t="str">
        <f>IF(A225="","",CONCATENATE(VLOOKUP(Matches!B224,'Group Check'!$B:$D,2,FALSE)," v ",VLOOKUP(Matches!D224,'Group Check'!$B:$D,2,FALSE)," in Group ",VLOOKUP(Matches!B224,'Group Check'!$B:$E,4,FALSE)))</f>
        <v>Alison Merrien MBE (Guernsey ) &amp; Lars Olov Backgren (Sweden ) v Christine (Petal) Jones (Norfolk Island) &amp; Jordy Jones (Norfolk Island) in Group MXP 2</v>
      </c>
      <c r="C225" s="115" t="str">
        <f t="shared" si="24"/>
        <v/>
      </c>
      <c r="D225" s="118" t="str">
        <f t="shared" si="25"/>
        <v>Tuesday 23rd April 2024</v>
      </c>
      <c r="E225" s="119" t="str">
        <f t="shared" si="26"/>
        <v>Session 2 - 10.15am- 12:00pm</v>
      </c>
      <c r="F225" s="116">
        <f t="shared" si="27"/>
        <v>1</v>
      </c>
      <c r="G225" s="126">
        <f>IF($A225="","",SUM(COUNTIF('Names Schedule'!$C$7:$H$7,$B225),COUNTIF('Names Schedule'!$C$8:$H$8,$B225),COUNTIF('Names Schedule'!$C$10:$H$10,$B225),COUNTIF('Names Schedule'!$C$11:$H$11,$B225),COUNTIF('Names Schedule'!$C$12:$H$12,$B225),COUNTIF('Names Schedule'!$C$14:$H$14,$B225),COUNTIF('Names Schedule'!$C$15:$H$15,$B225)))</f>
        <v>0</v>
      </c>
      <c r="H225" s="126">
        <f>IF($A225="","",SUM(COUNTIF('Names Schedule'!$C$20:$H$20,$B225),COUNTIF('Names Schedule'!$C$21:$H$21,$B225),COUNTIF('Names Schedule'!$C$23:$H$23,$B225),COUNTIF('Names Schedule'!$C$24:$H$24,$B225),COUNTIF('Names Schedule'!$C$25:$H$25,$B225),COUNTIF('Names Schedule'!$C$27:$H$27,$B225),COUNTIF('Names Schedule'!$C$28:$H$28,$B225)))</f>
        <v>0</v>
      </c>
      <c r="I225" s="126">
        <f>IF($A225="","",SUM(COUNTIF('Names Schedule'!$C$33:$H$33,$B225),COUNTIF('Names Schedule'!$C$34:$H$34,$B225),COUNTIF('Names Schedule'!$C$36:$H$36,$B225),COUNTIF('Names Schedule'!$C$37:$H$37,$B225),COUNTIF('Names Schedule'!$C$38:$H$38,$B225),COUNTIF('Names Schedule'!$C$40:$H$40,$B225),COUNTIF('Names Schedule'!$C$41:$H$41,$B225)))</f>
        <v>1</v>
      </c>
      <c r="J225" s="126">
        <f>IF($A225="","",SUM(COUNTIF('Names Schedule'!$C$46:$H$46,$B225),COUNTIF('Names Schedule'!$C$47:$H$47,$B225),COUNTIF('Names Schedule'!$C$49:$H$49,$B225),COUNTIF('Names Schedule'!$C$50:$H$50,$B225),COUNTIF('Names Schedule'!$C$51:$H$51,$B225),COUNTIF('Names Schedule'!$C$53:$H$53,$B225),COUNTIF('Names Schedule'!$C$54:$H$54,$B225)))</f>
        <v>0</v>
      </c>
      <c r="K225" s="126">
        <f>IF($A225="","",SUM(COUNTIF('Names Schedule'!$C$59:$H$59,$B225),COUNTIF('Names Schedule'!$C$60:$H$60,$B225),COUNTIF('Names Schedule'!$C$62:$H$62,$B225),COUNTIF('Names Schedule'!$C$63:$H$63,$B225),COUNTIF('Names Schedule'!$C$64:$H$64,$B225),COUNTIF('Names Schedule'!$C$66:$H$66,$B225),COUNTIF('Names Schedule'!$C$67:$H$67,$B225)))</f>
        <v>0</v>
      </c>
      <c r="L225" s="126">
        <f>IF($A225="","",SUM(COUNTIF('Names Schedule'!$C$72:$H$72,$B225),COUNTIF('Names Schedule'!$C$73:$H$73,$B225),COUNTIF('Names Schedule'!$C$75:$H$75,$B225),COUNTIF('Names Schedule'!$C$76:$H$76,$B225),COUNTIF('Names Schedule'!$C$77:$H$77,$B225),COUNTIF('Names Schedule'!$C$79:$H$79,$B225),COUNTIF('Names Schedule'!$C$80:$H$80,$B225)))</f>
        <v>0</v>
      </c>
      <c r="M225" s="124">
        <f>IF($A225="","",COUNTIF('Names Schedule'!$7:$7,$B225))</f>
        <v>0</v>
      </c>
      <c r="N225" s="125">
        <f>IF($A225="","",COUNTIF('Names Schedule'!$8:$8,$B225))</f>
        <v>0</v>
      </c>
      <c r="O225" s="125">
        <f>IF($A225="","",COUNTIF('Names Schedule'!$10:$10,$B225))</f>
        <v>0</v>
      </c>
      <c r="P225" s="125">
        <f>IF($A225="","",COUNTIF('Names Schedule'!$11:$11,$B225))</f>
        <v>0</v>
      </c>
      <c r="Q225" s="125">
        <f>IF($A225="","",COUNTIF('Names Schedule'!$12:$12,$B225))</f>
        <v>0</v>
      </c>
      <c r="R225" s="125">
        <f>IF($A225="","",COUNTIF('Names Schedule'!$14:$14,$B225))</f>
        <v>0</v>
      </c>
      <c r="S225" s="125">
        <f>IF($A225="","",COUNTIF('Names Schedule'!$15:$15,$B225))</f>
        <v>0</v>
      </c>
      <c r="T225" s="124">
        <f>IF($A225="","",COUNTIF('Names Schedule'!$20:$20,$B225))</f>
        <v>0</v>
      </c>
      <c r="U225" s="125">
        <f>IF($A225="","",COUNTIF('Names Schedule'!$21:$21,$B225))</f>
        <v>0</v>
      </c>
      <c r="V225" s="125">
        <f>IF($A225="","",COUNTIF('Names Schedule'!$23:$23,$B225))</f>
        <v>0</v>
      </c>
      <c r="W225" s="125">
        <f>IF($A225="","",COUNTIF('Names Schedule'!$24:$24,$B225))</f>
        <v>0</v>
      </c>
      <c r="X225" s="125">
        <f>IF($A225="","",COUNTIF('Names Schedule'!$25:$25,$B225))</f>
        <v>0</v>
      </c>
      <c r="Y225" s="125">
        <f>IF($A225="","",COUNTIF('Names Schedule'!$27:$27,$B225))</f>
        <v>0</v>
      </c>
      <c r="Z225" s="125">
        <f>IF($A225="","",COUNTIF('Names Schedule'!$28:$28,$B225))</f>
        <v>0</v>
      </c>
      <c r="AA225" s="124">
        <f>IF($A225="","",COUNTIF('Names Schedule'!$33:$33,$B225))</f>
        <v>0</v>
      </c>
      <c r="AB225" s="125">
        <f>IF($A225="","",COUNTIF('Names Schedule'!$34:$34,$B225))</f>
        <v>1</v>
      </c>
      <c r="AC225" s="125">
        <f>IF($A225="","",COUNTIF('Names Schedule'!$36:$36,$B225))</f>
        <v>0</v>
      </c>
      <c r="AD225" s="125">
        <f>IF($A225="","",COUNTIF('Names Schedule'!$37:$37,$B225))</f>
        <v>0</v>
      </c>
      <c r="AE225" s="125">
        <f>IF($A225="","",COUNTIF('Names Schedule'!$38:$38,$B225))</f>
        <v>0</v>
      </c>
      <c r="AF225" s="125">
        <f>IF($A225="","",COUNTIF('Names Schedule'!$40:$40,$B225))</f>
        <v>0</v>
      </c>
      <c r="AG225" s="125">
        <f>IF($A225="","",COUNTIF('Names Schedule'!$41:$41,$B225))</f>
        <v>0</v>
      </c>
      <c r="AH225" s="124">
        <f>IF($A225="","",COUNTIF('Names Schedule'!$46:$46,$B225))</f>
        <v>0</v>
      </c>
      <c r="AI225" s="125">
        <f>IF($A225="","",COUNTIF('Names Schedule'!$47:$47,$B225))</f>
        <v>0</v>
      </c>
      <c r="AJ225" s="125">
        <f>IF($A225="","",COUNTIF('Names Schedule'!$49:$49,$B225))</f>
        <v>0</v>
      </c>
      <c r="AK225" s="125">
        <f>IF($A225="","",COUNTIF('Names Schedule'!$50:$50,$B225))</f>
        <v>0</v>
      </c>
      <c r="AL225" s="125">
        <f>IF($A225="","",COUNTIF('Names Schedule'!$51:$51,$B225))</f>
        <v>0</v>
      </c>
      <c r="AM225" s="125">
        <f>IF($A225="","",COUNTIF('Names Schedule'!$53:$53,$B225))</f>
        <v>0</v>
      </c>
      <c r="AN225" s="125">
        <f>IF($A225="","",COUNTIF('Names Schedule'!$54:$54,$B225))</f>
        <v>0</v>
      </c>
      <c r="AO225" s="124">
        <f>IF($A225="","",COUNTIF('Names Schedule'!$59:$59,$B225))</f>
        <v>0</v>
      </c>
      <c r="AP225" s="125">
        <f>IF($A225="","",COUNTIF('Names Schedule'!$60:$60,$B225))</f>
        <v>0</v>
      </c>
      <c r="AQ225" s="125">
        <f>IF($A225="","",COUNTIF('Names Schedule'!$62:$62,$B225))</f>
        <v>0</v>
      </c>
      <c r="AR225" s="125">
        <f>IF($A225="","",COUNTIF('Names Schedule'!$63:$63,$B225))</f>
        <v>0</v>
      </c>
      <c r="AS225" s="125">
        <f>IF($A225="","",COUNTIF('Names Schedule'!$64:$64,$B225))</f>
        <v>0</v>
      </c>
      <c r="AT225" s="125">
        <f>IF($A225="","",COUNTIF('Names Schedule'!$66:$66,$B225))</f>
        <v>0</v>
      </c>
      <c r="AU225" s="125">
        <f>IF($A225="","",COUNTIF('Names Schedule'!$67:$67,$B225))</f>
        <v>0</v>
      </c>
      <c r="AV225" s="124">
        <f>IF($A225="","",COUNTIF('Names Schedule'!$72:$72,$B225))</f>
        <v>0</v>
      </c>
      <c r="AW225" s="125">
        <f>IF($A225="","",COUNTIF('Names Schedule'!$73:$73,$B225))</f>
        <v>0</v>
      </c>
      <c r="AX225" s="125">
        <f>IF($A225="","",COUNTIF('Names Schedule'!$75:$75,$B225))</f>
        <v>0</v>
      </c>
      <c r="AY225" s="125">
        <f>IF($A225="","",COUNTIF('Names Schedule'!$76:$76,$B225))</f>
        <v>0</v>
      </c>
      <c r="AZ225" s="125">
        <f>IF($A225="","",COUNTIF('Names Schedule'!$77:$77,$B225))</f>
        <v>0</v>
      </c>
      <c r="BA225" s="125">
        <f>IF($A225="","",COUNTIF('Names Schedule'!$79:$79,$B225))</f>
        <v>0</v>
      </c>
      <c r="BB225" s="125">
        <f>IF($A225="","",COUNTIF('Names Schedule'!$80:$80,$B225))</f>
        <v>0</v>
      </c>
      <c r="BC225" s="115">
        <f t="shared" si="30"/>
        <v>16</v>
      </c>
      <c r="BD225" s="115">
        <f t="shared" si="31"/>
        <v>2</v>
      </c>
      <c r="BE225" s="119" t="str">
        <f t="shared" si="28"/>
        <v>Session 2 - 10.15am- 12:00pm</v>
      </c>
      <c r="BF225" s="126">
        <f>IF($A225="","",COUNTIF('Names Schedule'!C$7:C$117,$B225))</f>
        <v>1</v>
      </c>
      <c r="BG225" s="126">
        <f>IF($A225="","",COUNTIF('Names Schedule'!D$7:D$117,$B225))</f>
        <v>0</v>
      </c>
      <c r="BH225" s="126">
        <f>IF($A225="","",COUNTIF('Names Schedule'!E$7:E$117,$B225))</f>
        <v>0</v>
      </c>
      <c r="BI225" s="126">
        <f>IF($A225="","",COUNTIF('Names Schedule'!F$7:F$117,$B225))</f>
        <v>0</v>
      </c>
      <c r="BJ225" s="126">
        <f>IF($A225="","",COUNTIF('Names Schedule'!G$7:G$117,$B225))</f>
        <v>0</v>
      </c>
      <c r="BK225" s="126">
        <f>IF($A225="","",COUNTIF('Names Schedule'!H$7:H$117,$B225))</f>
        <v>0</v>
      </c>
      <c r="BL225" s="133">
        <f t="shared" si="29"/>
        <v>1</v>
      </c>
    </row>
    <row r="226" spans="1:64" ht="12" customHeight="1">
      <c r="A226" s="115" t="str">
        <f>Matches!A225</f>
        <v>GROUP MXP 2 / 2</v>
      </c>
      <c r="B226" s="115" t="str">
        <f>IF(A226="","",CONCATENATE(VLOOKUP(Matches!B225,'Group Check'!$B:$D,2,FALSE)," v ",VLOOKUP(Matches!D225,'Group Check'!$B:$D,2,FALSE)," in Group ",VLOOKUP(Matches!B225,'Group Check'!$B:$E,4,FALSE)))</f>
        <v>Connie Rixon (Malta) &amp; Peter Ellul (Malta) v Alison Merrien MBE (Guernsey ) &amp; Lars Olov Backgren (Sweden ) in Group MXP 2</v>
      </c>
      <c r="C226" s="115" t="str">
        <f t="shared" si="24"/>
        <v/>
      </c>
      <c r="D226" s="118" t="str">
        <f t="shared" si="25"/>
        <v>Thursday 25th April 2024</v>
      </c>
      <c r="E226" s="119" t="str">
        <f t="shared" si="26"/>
        <v>Session 1 - 8:30am - 10:15am</v>
      </c>
      <c r="F226" s="116">
        <f t="shared" si="27"/>
        <v>3</v>
      </c>
      <c r="G226" s="126">
        <f>IF($A226="","",SUM(COUNTIF('Names Schedule'!$C$7:$H$7,$B226),COUNTIF('Names Schedule'!$C$8:$H$8,$B226),COUNTIF('Names Schedule'!$C$10:$H$10,$B226),COUNTIF('Names Schedule'!$C$11:$H$11,$B226),COUNTIF('Names Schedule'!$C$12:$H$12,$B226),COUNTIF('Names Schedule'!$C$14:$H$14,$B226),COUNTIF('Names Schedule'!$C$15:$H$15,$B226)))</f>
        <v>0</v>
      </c>
      <c r="H226" s="126">
        <f>IF($A226="","",SUM(COUNTIF('Names Schedule'!$C$20:$H$20,$B226),COUNTIF('Names Schedule'!$C$21:$H$21,$B226),COUNTIF('Names Schedule'!$C$23:$H$23,$B226),COUNTIF('Names Schedule'!$C$24:$H$24,$B226),COUNTIF('Names Schedule'!$C$25:$H$25,$B226),COUNTIF('Names Schedule'!$C$27:$H$27,$B226),COUNTIF('Names Schedule'!$C$28:$H$28,$B226)))</f>
        <v>0</v>
      </c>
      <c r="I226" s="126">
        <f>IF($A226="","",SUM(COUNTIF('Names Schedule'!$C$33:$H$33,$B226),COUNTIF('Names Schedule'!$C$34:$H$34,$B226),COUNTIF('Names Schedule'!$C$36:$H$36,$B226),COUNTIF('Names Schedule'!$C$37:$H$37,$B226),COUNTIF('Names Schedule'!$C$38:$H$38,$B226),COUNTIF('Names Schedule'!$C$40:$H$40,$B226),COUNTIF('Names Schedule'!$C$41:$H$41,$B226)))</f>
        <v>0</v>
      </c>
      <c r="J226" s="126">
        <f>IF($A226="","",SUM(COUNTIF('Names Schedule'!$C$46:$H$46,$B226),COUNTIF('Names Schedule'!$C$47:$H$47,$B226),COUNTIF('Names Schedule'!$C$49:$H$49,$B226),COUNTIF('Names Schedule'!$C$50:$H$50,$B226),COUNTIF('Names Schedule'!$C$51:$H$51,$B226),COUNTIF('Names Schedule'!$C$53:$H$53,$B226),COUNTIF('Names Schedule'!$C$54:$H$54,$B226)))</f>
        <v>0</v>
      </c>
      <c r="K226" s="126">
        <f>IF($A226="","",SUM(COUNTIF('Names Schedule'!$C$59:$H$59,$B226),COUNTIF('Names Schedule'!$C$60:$H$60,$B226),COUNTIF('Names Schedule'!$C$62:$H$62,$B226),COUNTIF('Names Schedule'!$C$63:$H$63,$B226),COUNTIF('Names Schedule'!$C$64:$H$64,$B226),COUNTIF('Names Schedule'!$C$66:$H$66,$B226),COUNTIF('Names Schedule'!$C$67:$H$67,$B226)))</f>
        <v>1</v>
      </c>
      <c r="L226" s="126">
        <f>IF($A226="","",SUM(COUNTIF('Names Schedule'!$C$72:$H$72,$B226),COUNTIF('Names Schedule'!$C$73:$H$73,$B226),COUNTIF('Names Schedule'!$C$75:$H$75,$B226),COUNTIF('Names Schedule'!$C$76:$H$76,$B226),COUNTIF('Names Schedule'!$C$77:$H$77,$B226),COUNTIF('Names Schedule'!$C$79:$H$79,$B226),COUNTIF('Names Schedule'!$C$80:$H$80,$B226)))</f>
        <v>0</v>
      </c>
      <c r="M226" s="124">
        <f>IF($A226="","",COUNTIF('Names Schedule'!$7:$7,$B226))</f>
        <v>0</v>
      </c>
      <c r="N226" s="125">
        <f>IF($A226="","",COUNTIF('Names Schedule'!$8:$8,$B226))</f>
        <v>0</v>
      </c>
      <c r="O226" s="125">
        <f>IF($A226="","",COUNTIF('Names Schedule'!$10:$10,$B226))</f>
        <v>0</v>
      </c>
      <c r="P226" s="125">
        <f>IF($A226="","",COUNTIF('Names Schedule'!$11:$11,$B226))</f>
        <v>0</v>
      </c>
      <c r="Q226" s="125">
        <f>IF($A226="","",COUNTIF('Names Schedule'!$12:$12,$B226))</f>
        <v>0</v>
      </c>
      <c r="R226" s="125">
        <f>IF($A226="","",COUNTIF('Names Schedule'!$14:$14,$B226))</f>
        <v>0</v>
      </c>
      <c r="S226" s="125">
        <f>IF($A226="","",COUNTIF('Names Schedule'!$15:$15,$B226))</f>
        <v>0</v>
      </c>
      <c r="T226" s="124">
        <f>IF($A226="","",COUNTIF('Names Schedule'!$20:$20,$B226))</f>
        <v>0</v>
      </c>
      <c r="U226" s="125">
        <f>IF($A226="","",COUNTIF('Names Schedule'!$21:$21,$B226))</f>
        <v>0</v>
      </c>
      <c r="V226" s="125">
        <f>IF($A226="","",COUNTIF('Names Schedule'!$23:$23,$B226))</f>
        <v>0</v>
      </c>
      <c r="W226" s="125">
        <f>IF($A226="","",COUNTIF('Names Schedule'!$24:$24,$B226))</f>
        <v>0</v>
      </c>
      <c r="X226" s="125">
        <f>IF($A226="","",COUNTIF('Names Schedule'!$25:$25,$B226))</f>
        <v>0</v>
      </c>
      <c r="Y226" s="125">
        <f>IF($A226="","",COUNTIF('Names Schedule'!$27:$27,$B226))</f>
        <v>0</v>
      </c>
      <c r="Z226" s="125">
        <f>IF($A226="","",COUNTIF('Names Schedule'!$28:$28,$B226))</f>
        <v>0</v>
      </c>
      <c r="AA226" s="124">
        <f>IF($A226="","",COUNTIF('Names Schedule'!$33:$33,$B226))</f>
        <v>0</v>
      </c>
      <c r="AB226" s="125">
        <f>IF($A226="","",COUNTIF('Names Schedule'!$34:$34,$B226))</f>
        <v>0</v>
      </c>
      <c r="AC226" s="125">
        <f>IF($A226="","",COUNTIF('Names Schedule'!$36:$36,$B226))</f>
        <v>0</v>
      </c>
      <c r="AD226" s="125">
        <f>IF($A226="","",COUNTIF('Names Schedule'!$37:$37,$B226))</f>
        <v>0</v>
      </c>
      <c r="AE226" s="125">
        <f>IF($A226="","",COUNTIF('Names Schedule'!$38:$38,$B226))</f>
        <v>0</v>
      </c>
      <c r="AF226" s="125">
        <f>IF($A226="","",COUNTIF('Names Schedule'!$40:$40,$B226))</f>
        <v>0</v>
      </c>
      <c r="AG226" s="125">
        <f>IF($A226="","",COUNTIF('Names Schedule'!$41:$41,$B226))</f>
        <v>0</v>
      </c>
      <c r="AH226" s="124">
        <f>IF($A226="","",COUNTIF('Names Schedule'!$46:$46,$B226))</f>
        <v>0</v>
      </c>
      <c r="AI226" s="125">
        <f>IF($A226="","",COUNTIF('Names Schedule'!$47:$47,$B226))</f>
        <v>0</v>
      </c>
      <c r="AJ226" s="125">
        <f>IF($A226="","",COUNTIF('Names Schedule'!$49:$49,$B226))</f>
        <v>0</v>
      </c>
      <c r="AK226" s="125">
        <f>IF($A226="","",COUNTIF('Names Schedule'!$50:$50,$B226))</f>
        <v>0</v>
      </c>
      <c r="AL226" s="125">
        <f>IF($A226="","",COUNTIF('Names Schedule'!$51:$51,$B226))</f>
        <v>0</v>
      </c>
      <c r="AM226" s="125">
        <f>IF($A226="","",COUNTIF('Names Schedule'!$53:$53,$B226))</f>
        <v>0</v>
      </c>
      <c r="AN226" s="125">
        <f>IF($A226="","",COUNTIF('Names Schedule'!$54:$54,$B226))</f>
        <v>0</v>
      </c>
      <c r="AO226" s="124">
        <f>IF($A226="","",COUNTIF('Names Schedule'!$59:$59,$B226))</f>
        <v>1</v>
      </c>
      <c r="AP226" s="125">
        <f>IF($A226="","",COUNTIF('Names Schedule'!$60:$60,$B226))</f>
        <v>0</v>
      </c>
      <c r="AQ226" s="125">
        <f>IF($A226="","",COUNTIF('Names Schedule'!$62:$62,$B226))</f>
        <v>0</v>
      </c>
      <c r="AR226" s="125">
        <f>IF($A226="","",COUNTIF('Names Schedule'!$63:$63,$B226))</f>
        <v>0</v>
      </c>
      <c r="AS226" s="125">
        <f>IF($A226="","",COUNTIF('Names Schedule'!$64:$64,$B226))</f>
        <v>0</v>
      </c>
      <c r="AT226" s="125">
        <f>IF($A226="","",COUNTIF('Names Schedule'!$66:$66,$B226))</f>
        <v>0</v>
      </c>
      <c r="AU226" s="125">
        <f>IF($A226="","",COUNTIF('Names Schedule'!$67:$67,$B226))</f>
        <v>0</v>
      </c>
      <c r="AV226" s="124">
        <f>IF($A226="","",COUNTIF('Names Schedule'!$72:$72,$B226))</f>
        <v>0</v>
      </c>
      <c r="AW226" s="125">
        <f>IF($A226="","",COUNTIF('Names Schedule'!$73:$73,$B226))</f>
        <v>0</v>
      </c>
      <c r="AX226" s="125">
        <f>IF($A226="","",COUNTIF('Names Schedule'!$75:$75,$B226))</f>
        <v>0</v>
      </c>
      <c r="AY226" s="125">
        <f>IF($A226="","",COUNTIF('Names Schedule'!$76:$76,$B226))</f>
        <v>0</v>
      </c>
      <c r="AZ226" s="125">
        <f>IF($A226="","",COUNTIF('Names Schedule'!$77:$77,$B226))</f>
        <v>0</v>
      </c>
      <c r="BA226" s="125">
        <f>IF($A226="","",COUNTIF('Names Schedule'!$79:$79,$B226))</f>
        <v>0</v>
      </c>
      <c r="BB226" s="125">
        <f>IF($A226="","",COUNTIF('Names Schedule'!$80:$80,$B226))</f>
        <v>0</v>
      </c>
      <c r="BC226" s="115">
        <f t="shared" si="30"/>
        <v>29</v>
      </c>
      <c r="BD226" s="115">
        <f t="shared" si="31"/>
        <v>1</v>
      </c>
      <c r="BE226" s="119" t="str">
        <f t="shared" si="28"/>
        <v>Session 1 - 8:30am - 10:15am</v>
      </c>
      <c r="BF226" s="126">
        <f>IF($A226="","",COUNTIF('Names Schedule'!C$7:C$117,$B226))</f>
        <v>0</v>
      </c>
      <c r="BG226" s="126">
        <f>IF($A226="","",COUNTIF('Names Schedule'!D$7:D$117,$B226))</f>
        <v>0</v>
      </c>
      <c r="BH226" s="126">
        <f>IF($A226="","",COUNTIF('Names Schedule'!E$7:E$117,$B226))</f>
        <v>1</v>
      </c>
      <c r="BI226" s="126">
        <f>IF($A226="","",COUNTIF('Names Schedule'!F$7:F$117,$B226))</f>
        <v>0</v>
      </c>
      <c r="BJ226" s="126">
        <f>IF($A226="","",COUNTIF('Names Schedule'!G$7:G$117,$B226))</f>
        <v>0</v>
      </c>
      <c r="BK226" s="126">
        <f>IF($A226="","",COUNTIF('Names Schedule'!H$7:H$117,$B226))</f>
        <v>0</v>
      </c>
      <c r="BL226" s="133">
        <f t="shared" si="29"/>
        <v>3</v>
      </c>
    </row>
    <row r="227" spans="1:64" ht="12" customHeight="1">
      <c r="A227" s="115" t="str">
        <f>Matches!A226</f>
        <v>GROUP MXP 2 / 3</v>
      </c>
      <c r="B227" s="115" t="str">
        <f>IF(A227="","",CONCATENATE(VLOOKUP(Matches!B226,'Group Check'!$B:$D,2,FALSE)," v ",VLOOKUP(Matches!D226,'Group Check'!$B:$D,2,FALSE)," in Group ",VLOOKUP(Matches!B226,'Group Check'!$B:$E,4,FALSE)))</f>
        <v>Alison Merrien MBE (Guernsey ) &amp; Lars Olov Backgren (Sweden ) v Lindsey Greechan (Jersey) &amp; Derek Boswell (Jersey) in Group MXP 2</v>
      </c>
      <c r="C227" s="115" t="str">
        <f t="shared" si="24"/>
        <v/>
      </c>
      <c r="D227" s="118" t="str">
        <f t="shared" si="25"/>
        <v>Wednesday 24th April 2024</v>
      </c>
      <c r="E227" s="119" t="str">
        <f t="shared" si="26"/>
        <v>Session 2 - 10.15am- 12:00pm</v>
      </c>
      <c r="F227" s="116">
        <f t="shared" si="27"/>
        <v>4</v>
      </c>
      <c r="G227" s="126">
        <f>IF($A227="","",SUM(COUNTIF('Names Schedule'!$C$7:$H$7,$B227),COUNTIF('Names Schedule'!$C$8:$H$8,$B227),COUNTIF('Names Schedule'!$C$10:$H$10,$B227),COUNTIF('Names Schedule'!$C$11:$H$11,$B227),COUNTIF('Names Schedule'!$C$12:$H$12,$B227),COUNTIF('Names Schedule'!$C$14:$H$14,$B227),COUNTIF('Names Schedule'!$C$15:$H$15,$B227)))</f>
        <v>0</v>
      </c>
      <c r="H227" s="126">
        <f>IF($A227="","",SUM(COUNTIF('Names Schedule'!$C$20:$H$20,$B227),COUNTIF('Names Schedule'!$C$21:$H$21,$B227),COUNTIF('Names Schedule'!$C$23:$H$23,$B227),COUNTIF('Names Schedule'!$C$24:$H$24,$B227),COUNTIF('Names Schedule'!$C$25:$H$25,$B227),COUNTIF('Names Schedule'!$C$27:$H$27,$B227),COUNTIF('Names Schedule'!$C$28:$H$28,$B227)))</f>
        <v>0</v>
      </c>
      <c r="I227" s="126">
        <f>IF($A227="","",SUM(COUNTIF('Names Schedule'!$C$33:$H$33,$B227),COUNTIF('Names Schedule'!$C$34:$H$34,$B227),COUNTIF('Names Schedule'!$C$36:$H$36,$B227),COUNTIF('Names Schedule'!$C$37:$H$37,$B227),COUNTIF('Names Schedule'!$C$38:$H$38,$B227),COUNTIF('Names Schedule'!$C$40:$H$40,$B227),COUNTIF('Names Schedule'!$C$41:$H$41,$B227)))</f>
        <v>0</v>
      </c>
      <c r="J227" s="126">
        <f>IF($A227="","",SUM(COUNTIF('Names Schedule'!$C$46:$H$46,$B227),COUNTIF('Names Schedule'!$C$47:$H$47,$B227),COUNTIF('Names Schedule'!$C$49:$H$49,$B227),COUNTIF('Names Schedule'!$C$50:$H$50,$B227),COUNTIF('Names Schedule'!$C$51:$H$51,$B227),COUNTIF('Names Schedule'!$C$53:$H$53,$B227),COUNTIF('Names Schedule'!$C$54:$H$54,$B227)))</f>
        <v>1</v>
      </c>
      <c r="K227" s="126">
        <f>IF($A227="","",SUM(COUNTIF('Names Schedule'!$C$59:$H$59,$B227),COUNTIF('Names Schedule'!$C$60:$H$60,$B227),COUNTIF('Names Schedule'!$C$62:$H$62,$B227),COUNTIF('Names Schedule'!$C$63:$H$63,$B227),COUNTIF('Names Schedule'!$C$64:$H$64,$B227),COUNTIF('Names Schedule'!$C$66:$H$66,$B227),COUNTIF('Names Schedule'!$C$67:$H$67,$B227)))</f>
        <v>0</v>
      </c>
      <c r="L227" s="126">
        <f>IF($A227="","",SUM(COUNTIF('Names Schedule'!$C$72:$H$72,$B227),COUNTIF('Names Schedule'!$C$73:$H$73,$B227),COUNTIF('Names Schedule'!$C$75:$H$75,$B227),COUNTIF('Names Schedule'!$C$76:$H$76,$B227),COUNTIF('Names Schedule'!$C$77:$H$77,$B227),COUNTIF('Names Schedule'!$C$79:$H$79,$B227),COUNTIF('Names Schedule'!$C$80:$H$80,$B227)))</f>
        <v>0</v>
      </c>
      <c r="M227" s="124">
        <f>IF($A227="","",COUNTIF('Names Schedule'!$7:$7,$B227))</f>
        <v>0</v>
      </c>
      <c r="N227" s="125">
        <f>IF($A227="","",COUNTIF('Names Schedule'!$8:$8,$B227))</f>
        <v>0</v>
      </c>
      <c r="O227" s="125">
        <f>IF($A227="","",COUNTIF('Names Schedule'!$10:$10,$B227))</f>
        <v>0</v>
      </c>
      <c r="P227" s="125">
        <f>IF($A227="","",COUNTIF('Names Schedule'!$11:$11,$B227))</f>
        <v>0</v>
      </c>
      <c r="Q227" s="125">
        <f>IF($A227="","",COUNTIF('Names Schedule'!$12:$12,$B227))</f>
        <v>0</v>
      </c>
      <c r="R227" s="125">
        <f>IF($A227="","",COUNTIF('Names Schedule'!$14:$14,$B227))</f>
        <v>0</v>
      </c>
      <c r="S227" s="125">
        <f>IF($A227="","",COUNTIF('Names Schedule'!$15:$15,$B227))</f>
        <v>0</v>
      </c>
      <c r="T227" s="124">
        <f>IF($A227="","",COUNTIF('Names Schedule'!$20:$20,$B227))</f>
        <v>0</v>
      </c>
      <c r="U227" s="125">
        <f>IF($A227="","",COUNTIF('Names Schedule'!$21:$21,$B227))</f>
        <v>0</v>
      </c>
      <c r="V227" s="125">
        <f>IF($A227="","",COUNTIF('Names Schedule'!$23:$23,$B227))</f>
        <v>0</v>
      </c>
      <c r="W227" s="125">
        <f>IF($A227="","",COUNTIF('Names Schedule'!$24:$24,$B227))</f>
        <v>0</v>
      </c>
      <c r="X227" s="125">
        <f>IF($A227="","",COUNTIF('Names Schedule'!$25:$25,$B227))</f>
        <v>0</v>
      </c>
      <c r="Y227" s="125">
        <f>IF($A227="","",COUNTIF('Names Schedule'!$27:$27,$B227))</f>
        <v>0</v>
      </c>
      <c r="Z227" s="125">
        <f>IF($A227="","",COUNTIF('Names Schedule'!$28:$28,$B227))</f>
        <v>0</v>
      </c>
      <c r="AA227" s="124">
        <f>IF($A227="","",COUNTIF('Names Schedule'!$33:$33,$B227))</f>
        <v>0</v>
      </c>
      <c r="AB227" s="125">
        <f>IF($A227="","",COUNTIF('Names Schedule'!$34:$34,$B227))</f>
        <v>0</v>
      </c>
      <c r="AC227" s="125">
        <f>IF($A227="","",COUNTIF('Names Schedule'!$36:$36,$B227))</f>
        <v>0</v>
      </c>
      <c r="AD227" s="125">
        <f>IF($A227="","",COUNTIF('Names Schedule'!$37:$37,$B227))</f>
        <v>0</v>
      </c>
      <c r="AE227" s="125">
        <f>IF($A227="","",COUNTIF('Names Schedule'!$38:$38,$B227))</f>
        <v>0</v>
      </c>
      <c r="AF227" s="125">
        <f>IF($A227="","",COUNTIF('Names Schedule'!$40:$40,$B227))</f>
        <v>0</v>
      </c>
      <c r="AG227" s="125">
        <f>IF($A227="","",COUNTIF('Names Schedule'!$41:$41,$B227))</f>
        <v>0</v>
      </c>
      <c r="AH227" s="124">
        <f>IF($A227="","",COUNTIF('Names Schedule'!$46:$46,$B227))</f>
        <v>0</v>
      </c>
      <c r="AI227" s="125">
        <f>IF($A227="","",COUNTIF('Names Schedule'!$47:$47,$B227))</f>
        <v>1</v>
      </c>
      <c r="AJ227" s="125">
        <f>IF($A227="","",COUNTIF('Names Schedule'!$49:$49,$B227))</f>
        <v>0</v>
      </c>
      <c r="AK227" s="125">
        <f>IF($A227="","",COUNTIF('Names Schedule'!$50:$50,$B227))</f>
        <v>0</v>
      </c>
      <c r="AL227" s="125">
        <f>IF($A227="","",COUNTIF('Names Schedule'!$51:$51,$B227))</f>
        <v>0</v>
      </c>
      <c r="AM227" s="125">
        <f>IF($A227="","",COUNTIF('Names Schedule'!$53:$53,$B227))</f>
        <v>0</v>
      </c>
      <c r="AN227" s="125">
        <f>IF($A227="","",COUNTIF('Names Schedule'!$54:$54,$B227))</f>
        <v>0</v>
      </c>
      <c r="AO227" s="124">
        <f>IF($A227="","",COUNTIF('Names Schedule'!$59:$59,$B227))</f>
        <v>0</v>
      </c>
      <c r="AP227" s="125">
        <f>IF($A227="","",COUNTIF('Names Schedule'!$60:$60,$B227))</f>
        <v>0</v>
      </c>
      <c r="AQ227" s="125">
        <f>IF($A227="","",COUNTIF('Names Schedule'!$62:$62,$B227))</f>
        <v>0</v>
      </c>
      <c r="AR227" s="125">
        <f>IF($A227="","",COUNTIF('Names Schedule'!$63:$63,$B227))</f>
        <v>0</v>
      </c>
      <c r="AS227" s="125">
        <f>IF($A227="","",COUNTIF('Names Schedule'!$64:$64,$B227))</f>
        <v>0</v>
      </c>
      <c r="AT227" s="125">
        <f>IF($A227="","",COUNTIF('Names Schedule'!$66:$66,$B227))</f>
        <v>0</v>
      </c>
      <c r="AU227" s="125">
        <f>IF($A227="","",COUNTIF('Names Schedule'!$67:$67,$B227))</f>
        <v>0</v>
      </c>
      <c r="AV227" s="124">
        <f>IF($A227="","",COUNTIF('Names Schedule'!$72:$72,$B227))</f>
        <v>0</v>
      </c>
      <c r="AW227" s="125">
        <f>IF($A227="","",COUNTIF('Names Schedule'!$73:$73,$B227))</f>
        <v>0</v>
      </c>
      <c r="AX227" s="125">
        <f>IF($A227="","",COUNTIF('Names Schedule'!$75:$75,$B227))</f>
        <v>0</v>
      </c>
      <c r="AY227" s="125">
        <f>IF($A227="","",COUNTIF('Names Schedule'!$76:$76,$B227))</f>
        <v>0</v>
      </c>
      <c r="AZ227" s="125">
        <f>IF($A227="","",COUNTIF('Names Schedule'!$77:$77,$B227))</f>
        <v>0</v>
      </c>
      <c r="BA227" s="125">
        <f>IF($A227="","",COUNTIF('Names Schedule'!$79:$79,$B227))</f>
        <v>0</v>
      </c>
      <c r="BB227" s="125">
        <f>IF($A227="","",COUNTIF('Names Schedule'!$80:$80,$B227))</f>
        <v>0</v>
      </c>
      <c r="BC227" s="115">
        <f t="shared" si="30"/>
        <v>23</v>
      </c>
      <c r="BD227" s="115">
        <f t="shared" si="31"/>
        <v>2</v>
      </c>
      <c r="BE227" s="119" t="str">
        <f t="shared" si="28"/>
        <v>Session 2 - 10.15am- 12:00pm</v>
      </c>
      <c r="BF227" s="126">
        <f>IF($A227="","",COUNTIF('Names Schedule'!C$7:C$117,$B227))</f>
        <v>0</v>
      </c>
      <c r="BG227" s="126">
        <f>IF($A227="","",COUNTIF('Names Schedule'!D$7:D$117,$B227))</f>
        <v>0</v>
      </c>
      <c r="BH227" s="126">
        <f>IF($A227="","",COUNTIF('Names Schedule'!E$7:E$117,$B227))</f>
        <v>0</v>
      </c>
      <c r="BI227" s="126">
        <f>IF($A227="","",COUNTIF('Names Schedule'!F$7:F$117,$B227))</f>
        <v>1</v>
      </c>
      <c r="BJ227" s="126">
        <f>IF($A227="","",COUNTIF('Names Schedule'!G$7:G$117,$B227))</f>
        <v>0</v>
      </c>
      <c r="BK227" s="126">
        <f>IF($A227="","",COUNTIF('Names Schedule'!H$7:H$117,$B227))</f>
        <v>0</v>
      </c>
      <c r="BL227" s="133">
        <f t="shared" si="29"/>
        <v>4</v>
      </c>
    </row>
    <row r="228" spans="1:64" ht="12" customHeight="1">
      <c r="A228" s="115" t="str">
        <f>Matches!A227</f>
        <v>GROUP MXP 2 / 4</v>
      </c>
      <c r="B228" s="115" t="str">
        <f>IF(A228="","",CONCATENATE(VLOOKUP(Matches!B227,'Group Check'!$B:$D,2,FALSE)," v ",VLOOKUP(Matches!D227,'Group Check'!$B:$D,2,FALSE)," in Group ",VLOOKUP(Matches!B227,'Group Check'!$B:$E,4,FALSE)))</f>
        <v>Alison Merrien MBE (Guernsey ) &amp; Lars Olov Backgren (Sweden ) v Nor Farrah Ain Abdullah (Malaysia ) &amp; Izzat Shameer Dzulkeple (Malaysia ) in Group MXP 2</v>
      </c>
      <c r="C228" s="115" t="str">
        <f t="shared" si="24"/>
        <v/>
      </c>
      <c r="D228" s="118" t="str">
        <f t="shared" si="25"/>
        <v>Sunday 21st April 2024</v>
      </c>
      <c r="E228" s="119" t="str">
        <f t="shared" si="26"/>
        <v>Session 3 - 12.00pm- 1:45pm</v>
      </c>
      <c r="F228" s="116">
        <f t="shared" si="27"/>
        <v>4</v>
      </c>
      <c r="G228" s="126">
        <f>IF($A228="","",SUM(COUNTIF('Names Schedule'!$C$7:$H$7,$B228),COUNTIF('Names Schedule'!$C$8:$H$8,$B228),COUNTIF('Names Schedule'!$C$10:$H$10,$B228),COUNTIF('Names Schedule'!$C$11:$H$11,$B228),COUNTIF('Names Schedule'!$C$12:$H$12,$B228),COUNTIF('Names Schedule'!$C$14:$H$14,$B228),COUNTIF('Names Schedule'!$C$15:$H$15,$B228)))</f>
        <v>1</v>
      </c>
      <c r="H228" s="126">
        <f>IF($A228="","",SUM(COUNTIF('Names Schedule'!$C$20:$H$20,$B228),COUNTIF('Names Schedule'!$C$21:$H$21,$B228),COUNTIF('Names Schedule'!$C$23:$H$23,$B228),COUNTIF('Names Schedule'!$C$24:$H$24,$B228),COUNTIF('Names Schedule'!$C$25:$H$25,$B228),COUNTIF('Names Schedule'!$C$27:$H$27,$B228),COUNTIF('Names Schedule'!$C$28:$H$28,$B228)))</f>
        <v>0</v>
      </c>
      <c r="I228" s="126">
        <f>IF($A228="","",SUM(COUNTIF('Names Schedule'!$C$33:$H$33,$B228),COUNTIF('Names Schedule'!$C$34:$H$34,$B228),COUNTIF('Names Schedule'!$C$36:$H$36,$B228),COUNTIF('Names Schedule'!$C$37:$H$37,$B228),COUNTIF('Names Schedule'!$C$38:$H$38,$B228),COUNTIF('Names Schedule'!$C$40:$H$40,$B228),COUNTIF('Names Schedule'!$C$41:$H$41,$B228)))</f>
        <v>0</v>
      </c>
      <c r="J228" s="126">
        <f>IF($A228="","",SUM(COUNTIF('Names Schedule'!$C$46:$H$46,$B228),COUNTIF('Names Schedule'!$C$47:$H$47,$B228),COUNTIF('Names Schedule'!$C$49:$H$49,$B228),COUNTIF('Names Schedule'!$C$50:$H$50,$B228),COUNTIF('Names Schedule'!$C$51:$H$51,$B228),COUNTIF('Names Schedule'!$C$53:$H$53,$B228),COUNTIF('Names Schedule'!$C$54:$H$54,$B228)))</f>
        <v>0</v>
      </c>
      <c r="K228" s="126">
        <f>IF($A228="","",SUM(COUNTIF('Names Schedule'!$C$59:$H$59,$B228),COUNTIF('Names Schedule'!$C$60:$H$60,$B228),COUNTIF('Names Schedule'!$C$62:$H$62,$B228),COUNTIF('Names Schedule'!$C$63:$H$63,$B228),COUNTIF('Names Schedule'!$C$64:$H$64,$B228),COUNTIF('Names Schedule'!$C$66:$H$66,$B228),COUNTIF('Names Schedule'!$C$67:$H$67,$B228)))</f>
        <v>0</v>
      </c>
      <c r="L228" s="126">
        <f>IF($A228="","",SUM(COUNTIF('Names Schedule'!$C$72:$H$72,$B228),COUNTIF('Names Schedule'!$C$73:$H$73,$B228),COUNTIF('Names Schedule'!$C$75:$H$75,$B228),COUNTIF('Names Schedule'!$C$76:$H$76,$B228),COUNTIF('Names Schedule'!$C$77:$H$77,$B228),COUNTIF('Names Schedule'!$C$79:$H$79,$B228),COUNTIF('Names Schedule'!$C$80:$H$80,$B228)))</f>
        <v>0</v>
      </c>
      <c r="M228" s="124">
        <f>IF($A228="","",COUNTIF('Names Schedule'!$7:$7,$B228))</f>
        <v>0</v>
      </c>
      <c r="N228" s="125">
        <f>IF($A228="","",COUNTIF('Names Schedule'!$8:$8,$B228))</f>
        <v>0</v>
      </c>
      <c r="O228" s="125">
        <f>IF($A228="","",COUNTIF('Names Schedule'!$10:$10,$B228))</f>
        <v>1</v>
      </c>
      <c r="P228" s="125">
        <f>IF($A228="","",COUNTIF('Names Schedule'!$11:$11,$B228))</f>
        <v>0</v>
      </c>
      <c r="Q228" s="125">
        <f>IF($A228="","",COUNTIF('Names Schedule'!$12:$12,$B228))</f>
        <v>0</v>
      </c>
      <c r="R228" s="125">
        <f>IF($A228="","",COUNTIF('Names Schedule'!$14:$14,$B228))</f>
        <v>0</v>
      </c>
      <c r="S228" s="125">
        <f>IF($A228="","",COUNTIF('Names Schedule'!$15:$15,$B228))</f>
        <v>0</v>
      </c>
      <c r="T228" s="124">
        <f>IF($A228="","",COUNTIF('Names Schedule'!$20:$20,$B228))</f>
        <v>0</v>
      </c>
      <c r="U228" s="125">
        <f>IF($A228="","",COUNTIF('Names Schedule'!$21:$21,$B228))</f>
        <v>0</v>
      </c>
      <c r="V228" s="125">
        <f>IF($A228="","",COUNTIF('Names Schedule'!$23:$23,$B228))</f>
        <v>0</v>
      </c>
      <c r="W228" s="125">
        <f>IF($A228="","",COUNTIF('Names Schedule'!$24:$24,$B228))</f>
        <v>0</v>
      </c>
      <c r="X228" s="125">
        <f>IF($A228="","",COUNTIF('Names Schedule'!$25:$25,$B228))</f>
        <v>0</v>
      </c>
      <c r="Y228" s="125">
        <f>IF($A228="","",COUNTIF('Names Schedule'!$27:$27,$B228))</f>
        <v>0</v>
      </c>
      <c r="Z228" s="125">
        <f>IF($A228="","",COUNTIF('Names Schedule'!$28:$28,$B228))</f>
        <v>0</v>
      </c>
      <c r="AA228" s="124">
        <f>IF($A228="","",COUNTIF('Names Schedule'!$33:$33,$B228))</f>
        <v>0</v>
      </c>
      <c r="AB228" s="125">
        <f>IF($A228="","",COUNTIF('Names Schedule'!$34:$34,$B228))</f>
        <v>0</v>
      </c>
      <c r="AC228" s="125">
        <f>IF($A228="","",COUNTIF('Names Schedule'!$36:$36,$B228))</f>
        <v>0</v>
      </c>
      <c r="AD228" s="125">
        <f>IF($A228="","",COUNTIF('Names Schedule'!$37:$37,$B228))</f>
        <v>0</v>
      </c>
      <c r="AE228" s="125">
        <f>IF($A228="","",COUNTIF('Names Schedule'!$38:$38,$B228))</f>
        <v>0</v>
      </c>
      <c r="AF228" s="125">
        <f>IF($A228="","",COUNTIF('Names Schedule'!$40:$40,$B228))</f>
        <v>0</v>
      </c>
      <c r="AG228" s="125">
        <f>IF($A228="","",COUNTIF('Names Schedule'!$41:$41,$B228))</f>
        <v>0</v>
      </c>
      <c r="AH228" s="124">
        <f>IF($A228="","",COUNTIF('Names Schedule'!$46:$46,$B228))</f>
        <v>0</v>
      </c>
      <c r="AI228" s="125">
        <f>IF($A228="","",COUNTIF('Names Schedule'!$47:$47,$B228))</f>
        <v>0</v>
      </c>
      <c r="AJ228" s="125">
        <f>IF($A228="","",COUNTIF('Names Schedule'!$49:$49,$B228))</f>
        <v>0</v>
      </c>
      <c r="AK228" s="125">
        <f>IF($A228="","",COUNTIF('Names Schedule'!$50:$50,$B228))</f>
        <v>0</v>
      </c>
      <c r="AL228" s="125">
        <f>IF($A228="","",COUNTIF('Names Schedule'!$51:$51,$B228))</f>
        <v>0</v>
      </c>
      <c r="AM228" s="125">
        <f>IF($A228="","",COUNTIF('Names Schedule'!$53:$53,$B228))</f>
        <v>0</v>
      </c>
      <c r="AN228" s="125">
        <f>IF($A228="","",COUNTIF('Names Schedule'!$54:$54,$B228))</f>
        <v>0</v>
      </c>
      <c r="AO228" s="124">
        <f>IF($A228="","",COUNTIF('Names Schedule'!$59:$59,$B228))</f>
        <v>0</v>
      </c>
      <c r="AP228" s="125">
        <f>IF($A228="","",COUNTIF('Names Schedule'!$60:$60,$B228))</f>
        <v>0</v>
      </c>
      <c r="AQ228" s="125">
        <f>IF($A228="","",COUNTIF('Names Schedule'!$62:$62,$B228))</f>
        <v>0</v>
      </c>
      <c r="AR228" s="125">
        <f>IF($A228="","",COUNTIF('Names Schedule'!$63:$63,$B228))</f>
        <v>0</v>
      </c>
      <c r="AS228" s="125">
        <f>IF($A228="","",COUNTIF('Names Schedule'!$64:$64,$B228))</f>
        <v>0</v>
      </c>
      <c r="AT228" s="125">
        <f>IF($A228="","",COUNTIF('Names Schedule'!$66:$66,$B228))</f>
        <v>0</v>
      </c>
      <c r="AU228" s="125">
        <f>IF($A228="","",COUNTIF('Names Schedule'!$67:$67,$B228))</f>
        <v>0</v>
      </c>
      <c r="AV228" s="124">
        <f>IF($A228="","",COUNTIF('Names Schedule'!$72:$72,$B228))</f>
        <v>0</v>
      </c>
      <c r="AW228" s="125">
        <f>IF($A228="","",COUNTIF('Names Schedule'!$73:$73,$B228))</f>
        <v>0</v>
      </c>
      <c r="AX228" s="125">
        <f>IF($A228="","",COUNTIF('Names Schedule'!$75:$75,$B228))</f>
        <v>0</v>
      </c>
      <c r="AY228" s="125">
        <f>IF($A228="","",COUNTIF('Names Schedule'!$76:$76,$B228))</f>
        <v>0</v>
      </c>
      <c r="AZ228" s="125">
        <f>IF($A228="","",COUNTIF('Names Schedule'!$77:$77,$B228))</f>
        <v>0</v>
      </c>
      <c r="BA228" s="125">
        <f>IF($A228="","",COUNTIF('Names Schedule'!$79:$79,$B228))</f>
        <v>0</v>
      </c>
      <c r="BB228" s="125">
        <f>IF($A228="","",COUNTIF('Names Schedule'!$80:$80,$B228))</f>
        <v>0</v>
      </c>
      <c r="BC228" s="115">
        <f t="shared" si="30"/>
        <v>3</v>
      </c>
      <c r="BD228" s="115">
        <f t="shared" si="31"/>
        <v>3</v>
      </c>
      <c r="BE228" s="119" t="str">
        <f t="shared" si="28"/>
        <v>Session 3 - 12.00pm- 1:45pm</v>
      </c>
      <c r="BF228" s="126">
        <f>IF($A228="","",COUNTIF('Names Schedule'!C$7:C$117,$B228))</f>
        <v>0</v>
      </c>
      <c r="BG228" s="126">
        <f>IF($A228="","",COUNTIF('Names Schedule'!D$7:D$117,$B228))</f>
        <v>0</v>
      </c>
      <c r="BH228" s="126">
        <f>IF($A228="","",COUNTIF('Names Schedule'!E$7:E$117,$B228))</f>
        <v>0</v>
      </c>
      <c r="BI228" s="126">
        <f>IF($A228="","",COUNTIF('Names Schedule'!F$7:F$117,$B228))</f>
        <v>1</v>
      </c>
      <c r="BJ228" s="126">
        <f>IF($A228="","",COUNTIF('Names Schedule'!G$7:G$117,$B228))</f>
        <v>0</v>
      </c>
      <c r="BK228" s="126">
        <f>IF($A228="","",COUNTIF('Names Schedule'!H$7:H$117,$B228))</f>
        <v>0</v>
      </c>
      <c r="BL228" s="133">
        <f t="shared" si="29"/>
        <v>4</v>
      </c>
    </row>
    <row r="229" spans="1:64" ht="12" customHeight="1">
      <c r="A229" s="115" t="str">
        <f>Matches!A228</f>
        <v>GROUP MXP 2 / 5</v>
      </c>
      <c r="B229" s="115" t="str">
        <f>IF(A229="","",CONCATENATE(VLOOKUP(Matches!B228,'Group Check'!$B:$D,2,FALSE)," v ",VLOOKUP(Matches!D228,'Group Check'!$B:$D,2,FALSE)," in Group ",VLOOKUP(Matches!B228,'Group Check'!$B:$E,4,FALSE)))</f>
        <v>Alison Merrien MBE (Guernsey ) &amp; Lars Olov Backgren (Sweden ) v Irit Grencel (Israel ) &amp; Gabor Foti (Hungary) in Group MXP 2</v>
      </c>
      <c r="C229" s="115" t="str">
        <f t="shared" si="24"/>
        <v/>
      </c>
      <c r="D229" s="118" t="str">
        <f t="shared" si="25"/>
        <v>Monday 22nd April 2024</v>
      </c>
      <c r="E229" s="119" t="str">
        <f t="shared" si="26"/>
        <v>Session 2 - 10.15am- 12:00pm</v>
      </c>
      <c r="F229" s="116">
        <f t="shared" si="27"/>
        <v>1</v>
      </c>
      <c r="G229" s="126">
        <f>IF($A229="","",SUM(COUNTIF('Names Schedule'!$C$7:$H$7,$B229),COUNTIF('Names Schedule'!$C$8:$H$8,$B229),COUNTIF('Names Schedule'!$C$10:$H$10,$B229),COUNTIF('Names Schedule'!$C$11:$H$11,$B229),COUNTIF('Names Schedule'!$C$12:$H$12,$B229),COUNTIF('Names Schedule'!$C$14:$H$14,$B229),COUNTIF('Names Schedule'!$C$15:$H$15,$B229)))</f>
        <v>0</v>
      </c>
      <c r="H229" s="126">
        <f>IF($A229="","",SUM(COUNTIF('Names Schedule'!$C$20:$H$20,$B229),COUNTIF('Names Schedule'!$C$21:$H$21,$B229),COUNTIF('Names Schedule'!$C$23:$H$23,$B229),COUNTIF('Names Schedule'!$C$24:$H$24,$B229),COUNTIF('Names Schedule'!$C$25:$H$25,$B229),COUNTIF('Names Schedule'!$C$27:$H$27,$B229),COUNTIF('Names Schedule'!$C$28:$H$28,$B229)))</f>
        <v>1</v>
      </c>
      <c r="I229" s="126">
        <f>IF($A229="","",SUM(COUNTIF('Names Schedule'!$C$33:$H$33,$B229),COUNTIF('Names Schedule'!$C$34:$H$34,$B229),COUNTIF('Names Schedule'!$C$36:$H$36,$B229),COUNTIF('Names Schedule'!$C$37:$H$37,$B229),COUNTIF('Names Schedule'!$C$38:$H$38,$B229),COUNTIF('Names Schedule'!$C$40:$H$40,$B229),COUNTIF('Names Schedule'!$C$41:$H$41,$B229)))</f>
        <v>0</v>
      </c>
      <c r="J229" s="126">
        <f>IF($A229="","",SUM(COUNTIF('Names Schedule'!$C$46:$H$46,$B229),COUNTIF('Names Schedule'!$C$47:$H$47,$B229),COUNTIF('Names Schedule'!$C$49:$H$49,$B229),COUNTIF('Names Schedule'!$C$50:$H$50,$B229),COUNTIF('Names Schedule'!$C$51:$H$51,$B229),COUNTIF('Names Schedule'!$C$53:$H$53,$B229),COUNTIF('Names Schedule'!$C$54:$H$54,$B229)))</f>
        <v>0</v>
      </c>
      <c r="K229" s="126">
        <f>IF($A229="","",SUM(COUNTIF('Names Schedule'!$C$59:$H$59,$B229),COUNTIF('Names Schedule'!$C$60:$H$60,$B229),COUNTIF('Names Schedule'!$C$62:$H$62,$B229),COUNTIF('Names Schedule'!$C$63:$H$63,$B229),COUNTIF('Names Schedule'!$C$64:$H$64,$B229),COUNTIF('Names Schedule'!$C$66:$H$66,$B229),COUNTIF('Names Schedule'!$C$67:$H$67,$B229)))</f>
        <v>0</v>
      </c>
      <c r="L229" s="126">
        <f>IF($A229="","",SUM(COUNTIF('Names Schedule'!$C$72:$H$72,$B229),COUNTIF('Names Schedule'!$C$73:$H$73,$B229),COUNTIF('Names Schedule'!$C$75:$H$75,$B229),COUNTIF('Names Schedule'!$C$76:$H$76,$B229),COUNTIF('Names Schedule'!$C$77:$H$77,$B229),COUNTIF('Names Schedule'!$C$79:$H$79,$B229),COUNTIF('Names Schedule'!$C$80:$H$80,$B229)))</f>
        <v>0</v>
      </c>
      <c r="M229" s="124">
        <f>IF($A229="","",COUNTIF('Names Schedule'!$7:$7,$B229))</f>
        <v>0</v>
      </c>
      <c r="N229" s="125">
        <f>IF($A229="","",COUNTIF('Names Schedule'!$8:$8,$B229))</f>
        <v>0</v>
      </c>
      <c r="O229" s="125">
        <f>IF($A229="","",COUNTIF('Names Schedule'!$10:$10,$B229))</f>
        <v>0</v>
      </c>
      <c r="P229" s="125">
        <f>IF($A229="","",COUNTIF('Names Schedule'!$11:$11,$B229))</f>
        <v>0</v>
      </c>
      <c r="Q229" s="125">
        <f>IF($A229="","",COUNTIF('Names Schedule'!$12:$12,$B229))</f>
        <v>0</v>
      </c>
      <c r="R229" s="125">
        <f>IF($A229="","",COUNTIF('Names Schedule'!$14:$14,$B229))</f>
        <v>0</v>
      </c>
      <c r="S229" s="125">
        <f>IF($A229="","",COUNTIF('Names Schedule'!$15:$15,$B229))</f>
        <v>0</v>
      </c>
      <c r="T229" s="124">
        <f>IF($A229="","",COUNTIF('Names Schedule'!$20:$20,$B229))</f>
        <v>0</v>
      </c>
      <c r="U229" s="125">
        <f>IF($A229="","",COUNTIF('Names Schedule'!$21:$21,$B229))</f>
        <v>1</v>
      </c>
      <c r="V229" s="125">
        <f>IF($A229="","",COUNTIF('Names Schedule'!$23:$23,$B229))</f>
        <v>0</v>
      </c>
      <c r="W229" s="125">
        <f>IF($A229="","",COUNTIF('Names Schedule'!$24:$24,$B229))</f>
        <v>0</v>
      </c>
      <c r="X229" s="125">
        <f>IF($A229="","",COUNTIF('Names Schedule'!$25:$25,$B229))</f>
        <v>0</v>
      </c>
      <c r="Y229" s="125">
        <f>IF($A229="","",COUNTIF('Names Schedule'!$27:$27,$B229))</f>
        <v>0</v>
      </c>
      <c r="Z229" s="125">
        <f>IF($A229="","",COUNTIF('Names Schedule'!$28:$28,$B229))</f>
        <v>0</v>
      </c>
      <c r="AA229" s="124">
        <f>IF($A229="","",COUNTIF('Names Schedule'!$33:$33,$B229))</f>
        <v>0</v>
      </c>
      <c r="AB229" s="125">
        <f>IF($A229="","",COUNTIF('Names Schedule'!$34:$34,$B229))</f>
        <v>0</v>
      </c>
      <c r="AC229" s="125">
        <f>IF($A229="","",COUNTIF('Names Schedule'!$36:$36,$B229))</f>
        <v>0</v>
      </c>
      <c r="AD229" s="125">
        <f>IF($A229="","",COUNTIF('Names Schedule'!$37:$37,$B229))</f>
        <v>0</v>
      </c>
      <c r="AE229" s="125">
        <f>IF($A229="","",COUNTIF('Names Schedule'!$38:$38,$B229))</f>
        <v>0</v>
      </c>
      <c r="AF229" s="125">
        <f>IF($A229="","",COUNTIF('Names Schedule'!$40:$40,$B229))</f>
        <v>0</v>
      </c>
      <c r="AG229" s="125">
        <f>IF($A229="","",COUNTIF('Names Schedule'!$41:$41,$B229))</f>
        <v>0</v>
      </c>
      <c r="AH229" s="124">
        <f>IF($A229="","",COUNTIF('Names Schedule'!$46:$46,$B229))</f>
        <v>0</v>
      </c>
      <c r="AI229" s="125">
        <f>IF($A229="","",COUNTIF('Names Schedule'!$47:$47,$B229))</f>
        <v>0</v>
      </c>
      <c r="AJ229" s="125">
        <f>IF($A229="","",COUNTIF('Names Schedule'!$49:$49,$B229))</f>
        <v>0</v>
      </c>
      <c r="AK229" s="125">
        <f>IF($A229="","",COUNTIF('Names Schedule'!$50:$50,$B229))</f>
        <v>0</v>
      </c>
      <c r="AL229" s="125">
        <f>IF($A229="","",COUNTIF('Names Schedule'!$51:$51,$B229))</f>
        <v>0</v>
      </c>
      <c r="AM229" s="125">
        <f>IF($A229="","",COUNTIF('Names Schedule'!$53:$53,$B229))</f>
        <v>0</v>
      </c>
      <c r="AN229" s="125">
        <f>IF($A229="","",COUNTIF('Names Schedule'!$54:$54,$B229))</f>
        <v>0</v>
      </c>
      <c r="AO229" s="124">
        <f>IF($A229="","",COUNTIF('Names Schedule'!$59:$59,$B229))</f>
        <v>0</v>
      </c>
      <c r="AP229" s="125">
        <f>IF($A229="","",COUNTIF('Names Schedule'!$60:$60,$B229))</f>
        <v>0</v>
      </c>
      <c r="AQ229" s="125">
        <f>IF($A229="","",COUNTIF('Names Schedule'!$62:$62,$B229))</f>
        <v>0</v>
      </c>
      <c r="AR229" s="125">
        <f>IF($A229="","",COUNTIF('Names Schedule'!$63:$63,$B229))</f>
        <v>0</v>
      </c>
      <c r="AS229" s="125">
        <f>IF($A229="","",COUNTIF('Names Schedule'!$64:$64,$B229))</f>
        <v>0</v>
      </c>
      <c r="AT229" s="125">
        <f>IF($A229="","",COUNTIF('Names Schedule'!$66:$66,$B229))</f>
        <v>0</v>
      </c>
      <c r="AU229" s="125">
        <f>IF($A229="","",COUNTIF('Names Schedule'!$67:$67,$B229))</f>
        <v>0</v>
      </c>
      <c r="AV229" s="124">
        <f>IF($A229="","",COUNTIF('Names Schedule'!$72:$72,$B229))</f>
        <v>0</v>
      </c>
      <c r="AW229" s="125">
        <f>IF($A229="","",COUNTIF('Names Schedule'!$73:$73,$B229))</f>
        <v>0</v>
      </c>
      <c r="AX229" s="125">
        <f>IF($A229="","",COUNTIF('Names Schedule'!$75:$75,$B229))</f>
        <v>0</v>
      </c>
      <c r="AY229" s="125">
        <f>IF($A229="","",COUNTIF('Names Schedule'!$76:$76,$B229))</f>
        <v>0</v>
      </c>
      <c r="AZ229" s="125">
        <f>IF($A229="","",COUNTIF('Names Schedule'!$77:$77,$B229))</f>
        <v>0</v>
      </c>
      <c r="BA229" s="125">
        <f>IF($A229="","",COUNTIF('Names Schedule'!$79:$79,$B229))</f>
        <v>0</v>
      </c>
      <c r="BB229" s="125">
        <f>IF($A229="","",COUNTIF('Names Schedule'!$80:$80,$B229))</f>
        <v>0</v>
      </c>
      <c r="BC229" s="115">
        <f t="shared" si="30"/>
        <v>9</v>
      </c>
      <c r="BD229" s="115">
        <f t="shared" si="31"/>
        <v>2</v>
      </c>
      <c r="BE229" s="119" t="str">
        <f t="shared" si="28"/>
        <v>Session 2 - 10.15am- 12:00pm</v>
      </c>
      <c r="BF229" s="126">
        <f>IF($A229="","",COUNTIF('Names Schedule'!C$7:C$117,$B229))</f>
        <v>1</v>
      </c>
      <c r="BG229" s="126">
        <f>IF($A229="","",COUNTIF('Names Schedule'!D$7:D$117,$B229))</f>
        <v>0</v>
      </c>
      <c r="BH229" s="126">
        <f>IF($A229="","",COUNTIF('Names Schedule'!E$7:E$117,$B229))</f>
        <v>0</v>
      </c>
      <c r="BI229" s="126">
        <f>IF($A229="","",COUNTIF('Names Schedule'!F$7:F$117,$B229))</f>
        <v>0</v>
      </c>
      <c r="BJ229" s="126">
        <f>IF($A229="","",COUNTIF('Names Schedule'!G$7:G$117,$B229))</f>
        <v>0</v>
      </c>
      <c r="BK229" s="126">
        <f>IF($A229="","",COUNTIF('Names Schedule'!H$7:H$117,$B229))</f>
        <v>0</v>
      </c>
      <c r="BL229" s="133">
        <f t="shared" si="29"/>
        <v>1</v>
      </c>
    </row>
    <row r="230" spans="1:64" ht="12" customHeight="1">
      <c r="A230" s="115" t="str">
        <f>Matches!A229</f>
        <v/>
      </c>
      <c r="B230" s="115" t="str">
        <f>IF(A230="","",CONCATENATE(VLOOKUP(Matches!B229,'Group Check'!$B:$D,2,FALSE)," v ",VLOOKUP(Matches!D229,'Group Check'!$B:$D,2,FALSE)," in Group ",VLOOKUP(Matches!B229,'Group Check'!$B:$E,4,FALSE)))</f>
        <v/>
      </c>
      <c r="C230" s="115" t="str">
        <f t="shared" si="24"/>
        <v/>
      </c>
      <c r="D230" s="118" t="str">
        <f t="shared" si="25"/>
        <v/>
      </c>
      <c r="E230" s="119" t="str">
        <f t="shared" si="26"/>
        <v/>
      </c>
      <c r="F230" s="116" t="str">
        <f t="shared" si="27"/>
        <v/>
      </c>
      <c r="G230" s="126" t="str">
        <f>IF($A230="","",SUM(COUNTIF('Names Schedule'!$C$7:$H$7,$B230),COUNTIF('Names Schedule'!$C$8:$H$8,$B230),COUNTIF('Names Schedule'!$C$10:$H$10,$B230),COUNTIF('Names Schedule'!$C$11:$H$11,$B230),COUNTIF('Names Schedule'!$C$12:$H$12,$B230),COUNTIF('Names Schedule'!$C$14:$H$14,$B230),COUNTIF('Names Schedule'!$C$15:$H$15,$B230)))</f>
        <v/>
      </c>
      <c r="H230" s="126" t="str">
        <f>IF($A230="","",SUM(COUNTIF('Names Schedule'!$C$20:$H$20,$B230),COUNTIF('Names Schedule'!$C$21:$H$21,$B230),COUNTIF('Names Schedule'!$C$23:$H$23,$B230),COUNTIF('Names Schedule'!$C$24:$H$24,$B230),COUNTIF('Names Schedule'!$C$25:$H$25,$B230),COUNTIF('Names Schedule'!$C$27:$H$27,$B230),COUNTIF('Names Schedule'!$C$28:$H$28,$B230)))</f>
        <v/>
      </c>
      <c r="I230" s="126" t="str">
        <f>IF($A230="","",SUM(COUNTIF('Names Schedule'!$C$33:$H$33,$B230),COUNTIF('Names Schedule'!$C$34:$H$34,$B230),COUNTIF('Names Schedule'!$C$36:$H$36,$B230),COUNTIF('Names Schedule'!$C$37:$H$37,$B230),COUNTIF('Names Schedule'!$C$38:$H$38,$B230),COUNTIF('Names Schedule'!$C$40:$H$40,$B230),COUNTIF('Names Schedule'!$C$41:$H$41,$B230)))</f>
        <v/>
      </c>
      <c r="J230" s="126" t="str">
        <f>IF($A230="","",SUM(COUNTIF('Names Schedule'!$C$46:$H$46,$B230),COUNTIF('Names Schedule'!$C$47:$H$47,$B230),COUNTIF('Names Schedule'!$C$49:$H$49,$B230),COUNTIF('Names Schedule'!$C$50:$H$50,$B230),COUNTIF('Names Schedule'!$C$51:$H$51,$B230),COUNTIF('Names Schedule'!$C$53:$H$53,$B230),COUNTIF('Names Schedule'!$C$54:$H$54,$B230)))</f>
        <v/>
      </c>
      <c r="K230" s="126" t="str">
        <f>IF($A230="","",SUM(COUNTIF('Names Schedule'!$C$59:$H$59,$B230),COUNTIF('Names Schedule'!$C$60:$H$60,$B230),COUNTIF('Names Schedule'!$C$62:$H$62,$B230),COUNTIF('Names Schedule'!$C$63:$H$63,$B230),COUNTIF('Names Schedule'!$C$64:$H$64,$B230),COUNTIF('Names Schedule'!$C$66:$H$66,$B230),COUNTIF('Names Schedule'!$C$67:$H$67,$B230)))</f>
        <v/>
      </c>
      <c r="L230" s="126" t="str">
        <f>IF($A230="","",SUM(COUNTIF('Names Schedule'!$C$72:$H$72,$B230),COUNTIF('Names Schedule'!$C$73:$H$73,$B230),COUNTIF('Names Schedule'!$C$75:$H$75,$B230),COUNTIF('Names Schedule'!$C$76:$H$76,$B230),COUNTIF('Names Schedule'!$C$77:$H$77,$B230),COUNTIF('Names Schedule'!$C$79:$H$79,$B230),COUNTIF('Names Schedule'!$C$80:$H$80,$B230)))</f>
        <v/>
      </c>
      <c r="M230" s="124" t="str">
        <f>IF($A230="","",COUNTIF('Names Schedule'!$7:$7,$B230))</f>
        <v/>
      </c>
      <c r="N230" s="125" t="str">
        <f>IF($A230="","",COUNTIF('Names Schedule'!$8:$8,$B230))</f>
        <v/>
      </c>
      <c r="O230" s="125" t="str">
        <f>IF($A230="","",COUNTIF('Names Schedule'!$10:$10,$B230))</f>
        <v/>
      </c>
      <c r="P230" s="125" t="str">
        <f>IF($A230="","",COUNTIF('Names Schedule'!$11:$11,$B230))</f>
        <v/>
      </c>
      <c r="Q230" s="125" t="str">
        <f>IF($A230="","",COUNTIF('Names Schedule'!$12:$12,$B230))</f>
        <v/>
      </c>
      <c r="R230" s="125" t="str">
        <f>IF($A230="","",COUNTIF('Names Schedule'!$14:$14,$B230))</f>
        <v/>
      </c>
      <c r="S230" s="125" t="str">
        <f>IF($A230="","",COUNTIF('Names Schedule'!$15:$15,$B230))</f>
        <v/>
      </c>
      <c r="T230" s="124" t="str">
        <f>IF($A230="","",COUNTIF('Names Schedule'!$20:$20,$B230))</f>
        <v/>
      </c>
      <c r="U230" s="125" t="str">
        <f>IF($A230="","",COUNTIF('Names Schedule'!$21:$21,$B230))</f>
        <v/>
      </c>
      <c r="V230" s="125" t="str">
        <f>IF($A230="","",COUNTIF('Names Schedule'!$23:$23,$B230))</f>
        <v/>
      </c>
      <c r="W230" s="125" t="str">
        <f>IF($A230="","",COUNTIF('Names Schedule'!$24:$24,$B230))</f>
        <v/>
      </c>
      <c r="X230" s="125" t="str">
        <f>IF($A230="","",COUNTIF('Names Schedule'!$25:$25,$B230))</f>
        <v/>
      </c>
      <c r="Y230" s="125" t="str">
        <f>IF($A230="","",COUNTIF('Names Schedule'!$27:$27,$B230))</f>
        <v/>
      </c>
      <c r="Z230" s="125" t="str">
        <f>IF($A230="","",COUNTIF('Names Schedule'!$28:$28,$B230))</f>
        <v/>
      </c>
      <c r="AA230" s="124" t="str">
        <f>IF($A230="","",COUNTIF('Names Schedule'!$33:$33,$B230))</f>
        <v/>
      </c>
      <c r="AB230" s="125" t="str">
        <f>IF($A230="","",COUNTIF('Names Schedule'!$34:$34,$B230))</f>
        <v/>
      </c>
      <c r="AC230" s="125" t="str">
        <f>IF($A230="","",COUNTIF('Names Schedule'!$36:$36,$B230))</f>
        <v/>
      </c>
      <c r="AD230" s="125" t="str">
        <f>IF($A230="","",COUNTIF('Names Schedule'!$37:$37,$B230))</f>
        <v/>
      </c>
      <c r="AE230" s="125" t="str">
        <f>IF($A230="","",COUNTIF('Names Schedule'!$38:$38,$B230))</f>
        <v/>
      </c>
      <c r="AF230" s="125" t="str">
        <f>IF($A230="","",COUNTIF('Names Schedule'!$40:$40,$B230))</f>
        <v/>
      </c>
      <c r="AG230" s="125" t="str">
        <f>IF($A230="","",COUNTIF('Names Schedule'!$41:$41,$B230))</f>
        <v/>
      </c>
      <c r="AH230" s="124" t="str">
        <f>IF($A230="","",COUNTIF('Names Schedule'!$46:$46,$B230))</f>
        <v/>
      </c>
      <c r="AI230" s="125" t="str">
        <f>IF($A230="","",COUNTIF('Names Schedule'!$47:$47,$B230))</f>
        <v/>
      </c>
      <c r="AJ230" s="125" t="str">
        <f>IF($A230="","",COUNTIF('Names Schedule'!$49:$49,$B230))</f>
        <v/>
      </c>
      <c r="AK230" s="125" t="str">
        <f>IF($A230="","",COUNTIF('Names Schedule'!$50:$50,$B230))</f>
        <v/>
      </c>
      <c r="AL230" s="125" t="str">
        <f>IF($A230="","",COUNTIF('Names Schedule'!$51:$51,$B230))</f>
        <v/>
      </c>
      <c r="AM230" s="125" t="str">
        <f>IF($A230="","",COUNTIF('Names Schedule'!$53:$53,$B230))</f>
        <v/>
      </c>
      <c r="AN230" s="125" t="str">
        <f>IF($A230="","",COUNTIF('Names Schedule'!$54:$54,$B230))</f>
        <v/>
      </c>
      <c r="AO230" s="124" t="str">
        <f>IF($A230="","",COUNTIF('Names Schedule'!$59:$59,$B230))</f>
        <v/>
      </c>
      <c r="AP230" s="125" t="str">
        <f>IF($A230="","",COUNTIF('Names Schedule'!$60:$60,$B230))</f>
        <v/>
      </c>
      <c r="AQ230" s="125" t="str">
        <f>IF($A230="","",COUNTIF('Names Schedule'!$62:$62,$B230))</f>
        <v/>
      </c>
      <c r="AR230" s="125" t="str">
        <f>IF($A230="","",COUNTIF('Names Schedule'!$63:$63,$B230))</f>
        <v/>
      </c>
      <c r="AS230" s="125" t="str">
        <f>IF($A230="","",COUNTIF('Names Schedule'!$64:$64,$B230))</f>
        <v/>
      </c>
      <c r="AT230" s="125" t="str">
        <f>IF($A230="","",COUNTIF('Names Schedule'!$66:$66,$B230))</f>
        <v/>
      </c>
      <c r="AU230" s="125" t="str">
        <f>IF($A230="","",COUNTIF('Names Schedule'!$67:$67,$B230))</f>
        <v/>
      </c>
      <c r="AV230" s="124" t="str">
        <f>IF($A230="","",COUNTIF('Names Schedule'!$72:$72,$B230))</f>
        <v/>
      </c>
      <c r="AW230" s="125" t="str">
        <f>IF($A230="","",COUNTIF('Names Schedule'!$73:$73,$B230))</f>
        <v/>
      </c>
      <c r="AX230" s="125" t="str">
        <f>IF($A230="","",COUNTIF('Names Schedule'!$75:$75,$B230))</f>
        <v/>
      </c>
      <c r="AY230" s="125" t="str">
        <f>IF($A230="","",COUNTIF('Names Schedule'!$76:$76,$B230))</f>
        <v/>
      </c>
      <c r="AZ230" s="125" t="str">
        <f>IF($A230="","",COUNTIF('Names Schedule'!$77:$77,$B230))</f>
        <v/>
      </c>
      <c r="BA230" s="125" t="str">
        <f>IF($A230="","",COUNTIF('Names Schedule'!$79:$79,$B230))</f>
        <v/>
      </c>
      <c r="BB230" s="125" t="str">
        <f>IF($A230="","",COUNTIF('Names Schedule'!$80:$80,$B230))</f>
        <v/>
      </c>
      <c r="BC230" s="115" t="str">
        <f t="shared" si="30"/>
        <v/>
      </c>
      <c r="BD230" s="115" t="str">
        <f t="shared" si="31"/>
        <v/>
      </c>
      <c r="BE230" s="119" t="str">
        <f t="shared" si="28"/>
        <v/>
      </c>
      <c r="BF230" s="126" t="str">
        <f>IF($A230="","",COUNTIF('Names Schedule'!C$7:C$117,$B230))</f>
        <v/>
      </c>
      <c r="BG230" s="126" t="str">
        <f>IF($A230="","",COUNTIF('Names Schedule'!D$7:D$117,$B230))</f>
        <v/>
      </c>
      <c r="BH230" s="126" t="str">
        <f>IF($A230="","",COUNTIF('Names Schedule'!E$7:E$117,$B230))</f>
        <v/>
      </c>
      <c r="BI230" s="126" t="str">
        <f>IF($A230="","",COUNTIF('Names Schedule'!F$7:F$117,$B230))</f>
        <v/>
      </c>
      <c r="BJ230" s="126" t="str">
        <f>IF($A230="","",COUNTIF('Names Schedule'!G$7:G$117,$B230))</f>
        <v/>
      </c>
      <c r="BK230" s="126" t="str">
        <f>IF($A230="","",COUNTIF('Names Schedule'!H$7:H$117,$B230))</f>
        <v/>
      </c>
      <c r="BL230" s="133" t="str">
        <f t="shared" si="29"/>
        <v/>
      </c>
    </row>
    <row r="231" spans="1:64" ht="12" customHeight="1">
      <c r="A231" s="115" t="str">
        <f>Matches!A230</f>
        <v>GROUP MXP 2 / 6</v>
      </c>
      <c r="B231" s="115" t="str">
        <f>IF(A231="","",CONCATENATE(VLOOKUP(Matches!B230,'Group Check'!$B:$D,2,FALSE)," v ",VLOOKUP(Matches!D230,'Group Check'!$B:$D,2,FALSE)," in Group ",VLOOKUP(Matches!B230,'Group Check'!$B:$E,4,FALSE)))</f>
        <v>Christine (Petal) Jones (Norfolk Island) &amp; Jordy Jones (Norfolk Island) v Connie Rixon (Malta) &amp; Peter Ellul (Malta) in Group MXP 2</v>
      </c>
      <c r="C231" s="115" t="str">
        <f t="shared" si="24"/>
        <v/>
      </c>
      <c r="D231" s="118" t="str">
        <f t="shared" si="25"/>
        <v>Sunday 21st April 2024</v>
      </c>
      <c r="E231" s="119" t="str">
        <f t="shared" si="26"/>
        <v>Session 2 - 10.15am- 12:00pm</v>
      </c>
      <c r="F231" s="116">
        <f t="shared" si="27"/>
        <v>5</v>
      </c>
      <c r="G231" s="126">
        <f>IF($A231="","",SUM(COUNTIF('Names Schedule'!$C$7:$H$7,$B231),COUNTIF('Names Schedule'!$C$8:$H$8,$B231),COUNTIF('Names Schedule'!$C$10:$H$10,$B231),COUNTIF('Names Schedule'!$C$11:$H$11,$B231),COUNTIF('Names Schedule'!$C$12:$H$12,$B231),COUNTIF('Names Schedule'!$C$14:$H$14,$B231),COUNTIF('Names Schedule'!$C$15:$H$15,$B231)))</f>
        <v>1</v>
      </c>
      <c r="H231" s="126">
        <f>IF($A231="","",SUM(COUNTIF('Names Schedule'!$C$20:$H$20,$B231),COUNTIF('Names Schedule'!$C$21:$H$21,$B231),COUNTIF('Names Schedule'!$C$23:$H$23,$B231),COUNTIF('Names Schedule'!$C$24:$H$24,$B231),COUNTIF('Names Schedule'!$C$25:$H$25,$B231),COUNTIF('Names Schedule'!$C$27:$H$27,$B231),COUNTIF('Names Schedule'!$C$28:$H$28,$B231)))</f>
        <v>0</v>
      </c>
      <c r="I231" s="126">
        <f>IF($A231="","",SUM(COUNTIF('Names Schedule'!$C$33:$H$33,$B231),COUNTIF('Names Schedule'!$C$34:$H$34,$B231),COUNTIF('Names Schedule'!$C$36:$H$36,$B231),COUNTIF('Names Schedule'!$C$37:$H$37,$B231),COUNTIF('Names Schedule'!$C$38:$H$38,$B231),COUNTIF('Names Schedule'!$C$40:$H$40,$B231),COUNTIF('Names Schedule'!$C$41:$H$41,$B231)))</f>
        <v>0</v>
      </c>
      <c r="J231" s="126">
        <f>IF($A231="","",SUM(COUNTIF('Names Schedule'!$C$46:$H$46,$B231),COUNTIF('Names Schedule'!$C$47:$H$47,$B231),COUNTIF('Names Schedule'!$C$49:$H$49,$B231),COUNTIF('Names Schedule'!$C$50:$H$50,$B231),COUNTIF('Names Schedule'!$C$51:$H$51,$B231),COUNTIF('Names Schedule'!$C$53:$H$53,$B231),COUNTIF('Names Schedule'!$C$54:$H$54,$B231)))</f>
        <v>0</v>
      </c>
      <c r="K231" s="126">
        <f>IF($A231="","",SUM(COUNTIF('Names Schedule'!$C$59:$H$59,$B231),COUNTIF('Names Schedule'!$C$60:$H$60,$B231),COUNTIF('Names Schedule'!$C$62:$H$62,$B231),COUNTIF('Names Schedule'!$C$63:$H$63,$B231),COUNTIF('Names Schedule'!$C$64:$H$64,$B231),COUNTIF('Names Schedule'!$C$66:$H$66,$B231),COUNTIF('Names Schedule'!$C$67:$H$67,$B231)))</f>
        <v>0</v>
      </c>
      <c r="L231" s="126">
        <f>IF($A231="","",SUM(COUNTIF('Names Schedule'!$C$72:$H$72,$B231),COUNTIF('Names Schedule'!$C$73:$H$73,$B231),COUNTIF('Names Schedule'!$C$75:$H$75,$B231),COUNTIF('Names Schedule'!$C$76:$H$76,$B231),COUNTIF('Names Schedule'!$C$77:$H$77,$B231),COUNTIF('Names Schedule'!$C$79:$H$79,$B231),COUNTIF('Names Schedule'!$C$80:$H$80,$B231)))</f>
        <v>0</v>
      </c>
      <c r="M231" s="124">
        <f>IF($A231="","",COUNTIF('Names Schedule'!$7:$7,$B231))</f>
        <v>0</v>
      </c>
      <c r="N231" s="125">
        <f>IF($A231="","",COUNTIF('Names Schedule'!$8:$8,$B231))</f>
        <v>1</v>
      </c>
      <c r="O231" s="125">
        <f>IF($A231="","",COUNTIF('Names Schedule'!$10:$10,$B231))</f>
        <v>0</v>
      </c>
      <c r="P231" s="125">
        <f>IF($A231="","",COUNTIF('Names Schedule'!$11:$11,$B231))</f>
        <v>0</v>
      </c>
      <c r="Q231" s="125">
        <f>IF($A231="","",COUNTIF('Names Schedule'!$12:$12,$B231))</f>
        <v>0</v>
      </c>
      <c r="R231" s="125">
        <f>IF($A231="","",COUNTIF('Names Schedule'!$14:$14,$B231))</f>
        <v>0</v>
      </c>
      <c r="S231" s="125">
        <f>IF($A231="","",COUNTIF('Names Schedule'!$15:$15,$B231))</f>
        <v>0</v>
      </c>
      <c r="T231" s="124">
        <f>IF($A231="","",COUNTIF('Names Schedule'!$20:$20,$B231))</f>
        <v>0</v>
      </c>
      <c r="U231" s="125">
        <f>IF($A231="","",COUNTIF('Names Schedule'!$21:$21,$B231))</f>
        <v>0</v>
      </c>
      <c r="V231" s="125">
        <f>IF($A231="","",COUNTIF('Names Schedule'!$23:$23,$B231))</f>
        <v>0</v>
      </c>
      <c r="W231" s="125">
        <f>IF($A231="","",COUNTIF('Names Schedule'!$24:$24,$B231))</f>
        <v>0</v>
      </c>
      <c r="X231" s="125">
        <f>IF($A231="","",COUNTIF('Names Schedule'!$25:$25,$B231))</f>
        <v>0</v>
      </c>
      <c r="Y231" s="125">
        <f>IF($A231="","",COUNTIF('Names Schedule'!$27:$27,$B231))</f>
        <v>0</v>
      </c>
      <c r="Z231" s="125">
        <f>IF($A231="","",COUNTIF('Names Schedule'!$28:$28,$B231))</f>
        <v>0</v>
      </c>
      <c r="AA231" s="124">
        <f>IF($A231="","",COUNTIF('Names Schedule'!$33:$33,$B231))</f>
        <v>0</v>
      </c>
      <c r="AB231" s="125">
        <f>IF($A231="","",COUNTIF('Names Schedule'!$34:$34,$B231))</f>
        <v>0</v>
      </c>
      <c r="AC231" s="125">
        <f>IF($A231="","",COUNTIF('Names Schedule'!$36:$36,$B231))</f>
        <v>0</v>
      </c>
      <c r="AD231" s="125">
        <f>IF($A231="","",COUNTIF('Names Schedule'!$37:$37,$B231))</f>
        <v>0</v>
      </c>
      <c r="AE231" s="125">
        <f>IF($A231="","",COUNTIF('Names Schedule'!$38:$38,$B231))</f>
        <v>0</v>
      </c>
      <c r="AF231" s="125">
        <f>IF($A231="","",COUNTIF('Names Schedule'!$40:$40,$B231))</f>
        <v>0</v>
      </c>
      <c r="AG231" s="125">
        <f>IF($A231="","",COUNTIF('Names Schedule'!$41:$41,$B231))</f>
        <v>0</v>
      </c>
      <c r="AH231" s="124">
        <f>IF($A231="","",COUNTIF('Names Schedule'!$46:$46,$B231))</f>
        <v>0</v>
      </c>
      <c r="AI231" s="125">
        <f>IF($A231="","",COUNTIF('Names Schedule'!$47:$47,$B231))</f>
        <v>0</v>
      </c>
      <c r="AJ231" s="125">
        <f>IF($A231="","",COUNTIF('Names Schedule'!$49:$49,$B231))</f>
        <v>0</v>
      </c>
      <c r="AK231" s="125">
        <f>IF($A231="","",COUNTIF('Names Schedule'!$50:$50,$B231))</f>
        <v>0</v>
      </c>
      <c r="AL231" s="125">
        <f>IF($A231="","",COUNTIF('Names Schedule'!$51:$51,$B231))</f>
        <v>0</v>
      </c>
      <c r="AM231" s="125">
        <f>IF($A231="","",COUNTIF('Names Schedule'!$53:$53,$B231))</f>
        <v>0</v>
      </c>
      <c r="AN231" s="125">
        <f>IF($A231="","",COUNTIF('Names Schedule'!$54:$54,$B231))</f>
        <v>0</v>
      </c>
      <c r="AO231" s="124">
        <f>IF($A231="","",COUNTIF('Names Schedule'!$59:$59,$B231))</f>
        <v>0</v>
      </c>
      <c r="AP231" s="125">
        <f>IF($A231="","",COUNTIF('Names Schedule'!$60:$60,$B231))</f>
        <v>0</v>
      </c>
      <c r="AQ231" s="125">
        <f>IF($A231="","",COUNTIF('Names Schedule'!$62:$62,$B231))</f>
        <v>0</v>
      </c>
      <c r="AR231" s="125">
        <f>IF($A231="","",COUNTIF('Names Schedule'!$63:$63,$B231))</f>
        <v>0</v>
      </c>
      <c r="AS231" s="125">
        <f>IF($A231="","",COUNTIF('Names Schedule'!$64:$64,$B231))</f>
        <v>0</v>
      </c>
      <c r="AT231" s="125">
        <f>IF($A231="","",COUNTIF('Names Schedule'!$66:$66,$B231))</f>
        <v>0</v>
      </c>
      <c r="AU231" s="125">
        <f>IF($A231="","",COUNTIF('Names Schedule'!$67:$67,$B231))</f>
        <v>0</v>
      </c>
      <c r="AV231" s="124">
        <f>IF($A231="","",COUNTIF('Names Schedule'!$72:$72,$B231))</f>
        <v>0</v>
      </c>
      <c r="AW231" s="125">
        <f>IF($A231="","",COUNTIF('Names Schedule'!$73:$73,$B231))</f>
        <v>0</v>
      </c>
      <c r="AX231" s="125">
        <f>IF($A231="","",COUNTIF('Names Schedule'!$75:$75,$B231))</f>
        <v>0</v>
      </c>
      <c r="AY231" s="125">
        <f>IF($A231="","",COUNTIF('Names Schedule'!$76:$76,$B231))</f>
        <v>0</v>
      </c>
      <c r="AZ231" s="125">
        <f>IF($A231="","",COUNTIF('Names Schedule'!$77:$77,$B231))</f>
        <v>0</v>
      </c>
      <c r="BA231" s="125">
        <f>IF($A231="","",COUNTIF('Names Schedule'!$79:$79,$B231))</f>
        <v>0</v>
      </c>
      <c r="BB231" s="125">
        <f>IF($A231="","",COUNTIF('Names Schedule'!$80:$80,$B231))</f>
        <v>0</v>
      </c>
      <c r="BC231" s="115">
        <f t="shared" si="30"/>
        <v>2</v>
      </c>
      <c r="BD231" s="115">
        <f t="shared" si="31"/>
        <v>2</v>
      </c>
      <c r="BE231" s="119" t="str">
        <f t="shared" si="28"/>
        <v>Session 2 - 10.15am- 12:00pm</v>
      </c>
      <c r="BF231" s="126">
        <f>IF($A231="","",COUNTIF('Names Schedule'!C$7:C$117,$B231))</f>
        <v>0</v>
      </c>
      <c r="BG231" s="126">
        <f>IF($A231="","",COUNTIF('Names Schedule'!D$7:D$117,$B231))</f>
        <v>0</v>
      </c>
      <c r="BH231" s="126">
        <f>IF($A231="","",COUNTIF('Names Schedule'!E$7:E$117,$B231))</f>
        <v>0</v>
      </c>
      <c r="BI231" s="126">
        <f>IF($A231="","",COUNTIF('Names Schedule'!F$7:F$117,$B231))</f>
        <v>0</v>
      </c>
      <c r="BJ231" s="126">
        <f>IF($A231="","",COUNTIF('Names Schedule'!G$7:G$117,$B231))</f>
        <v>1</v>
      </c>
      <c r="BK231" s="126">
        <f>IF($A231="","",COUNTIF('Names Schedule'!H$7:H$117,$B231))</f>
        <v>0</v>
      </c>
      <c r="BL231" s="133">
        <f t="shared" si="29"/>
        <v>5</v>
      </c>
    </row>
    <row r="232" spans="1:64" ht="12" customHeight="1">
      <c r="A232" s="115" t="str">
        <f>Matches!A231</f>
        <v>GROUP MXP 2 / 7</v>
      </c>
      <c r="B232" s="115" t="str">
        <f>IF(A232="","",CONCATENATE(VLOOKUP(Matches!B231,'Group Check'!$B:$D,2,FALSE)," v ",VLOOKUP(Matches!D231,'Group Check'!$B:$D,2,FALSE)," in Group ",VLOOKUP(Matches!B231,'Group Check'!$B:$E,4,FALSE)))</f>
        <v>Christine (Petal) Jones (Norfolk Island) &amp; Jordy Jones (Norfolk Island) v Lindsey Greechan (Jersey) &amp; Derek Boswell (Jersey) in Group MXP 2</v>
      </c>
      <c r="C232" s="115" t="str">
        <f t="shared" si="24"/>
        <v/>
      </c>
      <c r="D232" s="118" t="str">
        <f t="shared" si="25"/>
        <v>Thursday 25th April 2024</v>
      </c>
      <c r="E232" s="119" t="str">
        <f t="shared" si="26"/>
        <v>Session 1 - 8:30am - 10:15am</v>
      </c>
      <c r="F232" s="116">
        <f t="shared" si="27"/>
        <v>1</v>
      </c>
      <c r="G232" s="126">
        <f>IF($A232="","",SUM(COUNTIF('Names Schedule'!$C$7:$H$7,$B232),COUNTIF('Names Schedule'!$C$8:$H$8,$B232),COUNTIF('Names Schedule'!$C$10:$H$10,$B232),COUNTIF('Names Schedule'!$C$11:$H$11,$B232),COUNTIF('Names Schedule'!$C$12:$H$12,$B232),COUNTIF('Names Schedule'!$C$14:$H$14,$B232),COUNTIF('Names Schedule'!$C$15:$H$15,$B232)))</f>
        <v>0</v>
      </c>
      <c r="H232" s="126">
        <f>IF($A232="","",SUM(COUNTIF('Names Schedule'!$C$20:$H$20,$B232),COUNTIF('Names Schedule'!$C$21:$H$21,$B232),COUNTIF('Names Schedule'!$C$23:$H$23,$B232),COUNTIF('Names Schedule'!$C$24:$H$24,$B232),COUNTIF('Names Schedule'!$C$25:$H$25,$B232),COUNTIF('Names Schedule'!$C$27:$H$27,$B232),COUNTIF('Names Schedule'!$C$28:$H$28,$B232)))</f>
        <v>0</v>
      </c>
      <c r="I232" s="126">
        <f>IF($A232="","",SUM(COUNTIF('Names Schedule'!$C$33:$H$33,$B232),COUNTIF('Names Schedule'!$C$34:$H$34,$B232),COUNTIF('Names Schedule'!$C$36:$H$36,$B232),COUNTIF('Names Schedule'!$C$37:$H$37,$B232),COUNTIF('Names Schedule'!$C$38:$H$38,$B232),COUNTIF('Names Schedule'!$C$40:$H$40,$B232),COUNTIF('Names Schedule'!$C$41:$H$41,$B232)))</f>
        <v>0</v>
      </c>
      <c r="J232" s="126">
        <f>IF($A232="","",SUM(COUNTIF('Names Schedule'!$C$46:$H$46,$B232),COUNTIF('Names Schedule'!$C$47:$H$47,$B232),COUNTIF('Names Schedule'!$C$49:$H$49,$B232),COUNTIF('Names Schedule'!$C$50:$H$50,$B232),COUNTIF('Names Schedule'!$C$51:$H$51,$B232),COUNTIF('Names Schedule'!$C$53:$H$53,$B232),COUNTIF('Names Schedule'!$C$54:$H$54,$B232)))</f>
        <v>0</v>
      </c>
      <c r="K232" s="126">
        <f>IF($A232="","",SUM(COUNTIF('Names Schedule'!$C$59:$H$59,$B232),COUNTIF('Names Schedule'!$C$60:$H$60,$B232),COUNTIF('Names Schedule'!$C$62:$H$62,$B232),COUNTIF('Names Schedule'!$C$63:$H$63,$B232),COUNTIF('Names Schedule'!$C$64:$H$64,$B232),COUNTIF('Names Schedule'!$C$66:$H$66,$B232),COUNTIF('Names Schedule'!$C$67:$H$67,$B232)))</f>
        <v>1</v>
      </c>
      <c r="L232" s="126">
        <f>IF($A232="","",SUM(COUNTIF('Names Schedule'!$C$72:$H$72,$B232),COUNTIF('Names Schedule'!$C$73:$H$73,$B232),COUNTIF('Names Schedule'!$C$75:$H$75,$B232),COUNTIF('Names Schedule'!$C$76:$H$76,$B232),COUNTIF('Names Schedule'!$C$77:$H$77,$B232),COUNTIF('Names Schedule'!$C$79:$H$79,$B232),COUNTIF('Names Schedule'!$C$80:$H$80,$B232)))</f>
        <v>0</v>
      </c>
      <c r="M232" s="124">
        <f>IF($A232="","",COUNTIF('Names Schedule'!$7:$7,$B232))</f>
        <v>0</v>
      </c>
      <c r="N232" s="125">
        <f>IF($A232="","",COUNTIF('Names Schedule'!$8:$8,$B232))</f>
        <v>0</v>
      </c>
      <c r="O232" s="125">
        <f>IF($A232="","",COUNTIF('Names Schedule'!$10:$10,$B232))</f>
        <v>0</v>
      </c>
      <c r="P232" s="125">
        <f>IF($A232="","",COUNTIF('Names Schedule'!$11:$11,$B232))</f>
        <v>0</v>
      </c>
      <c r="Q232" s="125">
        <f>IF($A232="","",COUNTIF('Names Schedule'!$12:$12,$B232))</f>
        <v>0</v>
      </c>
      <c r="R232" s="125">
        <f>IF($A232="","",COUNTIF('Names Schedule'!$14:$14,$B232))</f>
        <v>0</v>
      </c>
      <c r="S232" s="125">
        <f>IF($A232="","",COUNTIF('Names Schedule'!$15:$15,$B232))</f>
        <v>0</v>
      </c>
      <c r="T232" s="124">
        <f>IF($A232="","",COUNTIF('Names Schedule'!$20:$20,$B232))</f>
        <v>0</v>
      </c>
      <c r="U232" s="125">
        <f>IF($A232="","",COUNTIF('Names Schedule'!$21:$21,$B232))</f>
        <v>0</v>
      </c>
      <c r="V232" s="125">
        <f>IF($A232="","",COUNTIF('Names Schedule'!$23:$23,$B232))</f>
        <v>0</v>
      </c>
      <c r="W232" s="125">
        <f>IF($A232="","",COUNTIF('Names Schedule'!$24:$24,$B232))</f>
        <v>0</v>
      </c>
      <c r="X232" s="125">
        <f>IF($A232="","",COUNTIF('Names Schedule'!$25:$25,$B232))</f>
        <v>0</v>
      </c>
      <c r="Y232" s="125">
        <f>IF($A232="","",COUNTIF('Names Schedule'!$27:$27,$B232))</f>
        <v>0</v>
      </c>
      <c r="Z232" s="125">
        <f>IF($A232="","",COUNTIF('Names Schedule'!$28:$28,$B232))</f>
        <v>0</v>
      </c>
      <c r="AA232" s="124">
        <f>IF($A232="","",COUNTIF('Names Schedule'!$33:$33,$B232))</f>
        <v>0</v>
      </c>
      <c r="AB232" s="125">
        <f>IF($A232="","",COUNTIF('Names Schedule'!$34:$34,$B232))</f>
        <v>0</v>
      </c>
      <c r="AC232" s="125">
        <f>IF($A232="","",COUNTIF('Names Schedule'!$36:$36,$B232))</f>
        <v>0</v>
      </c>
      <c r="AD232" s="125">
        <f>IF($A232="","",COUNTIF('Names Schedule'!$37:$37,$B232))</f>
        <v>0</v>
      </c>
      <c r="AE232" s="125">
        <f>IF($A232="","",COUNTIF('Names Schedule'!$38:$38,$B232))</f>
        <v>0</v>
      </c>
      <c r="AF232" s="125">
        <f>IF($A232="","",COUNTIF('Names Schedule'!$40:$40,$B232))</f>
        <v>0</v>
      </c>
      <c r="AG232" s="125">
        <f>IF($A232="","",COUNTIF('Names Schedule'!$41:$41,$B232))</f>
        <v>0</v>
      </c>
      <c r="AH232" s="124">
        <f>IF($A232="","",COUNTIF('Names Schedule'!$46:$46,$B232))</f>
        <v>0</v>
      </c>
      <c r="AI232" s="125">
        <f>IF($A232="","",COUNTIF('Names Schedule'!$47:$47,$B232))</f>
        <v>0</v>
      </c>
      <c r="AJ232" s="125">
        <f>IF($A232="","",COUNTIF('Names Schedule'!$49:$49,$B232))</f>
        <v>0</v>
      </c>
      <c r="AK232" s="125">
        <f>IF($A232="","",COUNTIF('Names Schedule'!$50:$50,$B232))</f>
        <v>0</v>
      </c>
      <c r="AL232" s="125">
        <f>IF($A232="","",COUNTIF('Names Schedule'!$51:$51,$B232))</f>
        <v>0</v>
      </c>
      <c r="AM232" s="125">
        <f>IF($A232="","",COUNTIF('Names Schedule'!$53:$53,$B232))</f>
        <v>0</v>
      </c>
      <c r="AN232" s="125">
        <f>IF($A232="","",COUNTIF('Names Schedule'!$54:$54,$B232))</f>
        <v>0</v>
      </c>
      <c r="AO232" s="124">
        <f>IF($A232="","",COUNTIF('Names Schedule'!$59:$59,$B232))</f>
        <v>1</v>
      </c>
      <c r="AP232" s="125">
        <f>IF($A232="","",COUNTIF('Names Schedule'!$60:$60,$B232))</f>
        <v>0</v>
      </c>
      <c r="AQ232" s="125">
        <f>IF($A232="","",COUNTIF('Names Schedule'!$62:$62,$B232))</f>
        <v>0</v>
      </c>
      <c r="AR232" s="125">
        <f>IF($A232="","",COUNTIF('Names Schedule'!$63:$63,$B232))</f>
        <v>0</v>
      </c>
      <c r="AS232" s="125">
        <f>IF($A232="","",COUNTIF('Names Schedule'!$64:$64,$B232))</f>
        <v>0</v>
      </c>
      <c r="AT232" s="125">
        <f>IF($A232="","",COUNTIF('Names Schedule'!$66:$66,$B232))</f>
        <v>0</v>
      </c>
      <c r="AU232" s="125">
        <f>IF($A232="","",COUNTIF('Names Schedule'!$67:$67,$B232))</f>
        <v>0</v>
      </c>
      <c r="AV232" s="124">
        <f>IF($A232="","",COUNTIF('Names Schedule'!$72:$72,$B232))</f>
        <v>0</v>
      </c>
      <c r="AW232" s="125">
        <f>IF($A232="","",COUNTIF('Names Schedule'!$73:$73,$B232))</f>
        <v>0</v>
      </c>
      <c r="AX232" s="125">
        <f>IF($A232="","",COUNTIF('Names Schedule'!$75:$75,$B232))</f>
        <v>0</v>
      </c>
      <c r="AY232" s="125">
        <f>IF($A232="","",COUNTIF('Names Schedule'!$76:$76,$B232))</f>
        <v>0</v>
      </c>
      <c r="AZ232" s="125">
        <f>IF($A232="","",COUNTIF('Names Schedule'!$77:$77,$B232))</f>
        <v>0</v>
      </c>
      <c r="BA232" s="125">
        <f>IF($A232="","",COUNTIF('Names Schedule'!$79:$79,$B232))</f>
        <v>0</v>
      </c>
      <c r="BB232" s="125">
        <f>IF($A232="","",COUNTIF('Names Schedule'!$80:$80,$B232))</f>
        <v>0</v>
      </c>
      <c r="BC232" s="115">
        <f t="shared" si="30"/>
        <v>29</v>
      </c>
      <c r="BD232" s="115">
        <f t="shared" si="31"/>
        <v>1</v>
      </c>
      <c r="BE232" s="119" t="str">
        <f t="shared" si="28"/>
        <v>Session 1 - 8:30am - 10:15am</v>
      </c>
      <c r="BF232" s="126">
        <f>IF($A232="","",COUNTIF('Names Schedule'!C$7:C$117,$B232))</f>
        <v>1</v>
      </c>
      <c r="BG232" s="126">
        <f>IF($A232="","",COUNTIF('Names Schedule'!D$7:D$117,$B232))</f>
        <v>0</v>
      </c>
      <c r="BH232" s="126">
        <f>IF($A232="","",COUNTIF('Names Schedule'!E$7:E$117,$B232))</f>
        <v>0</v>
      </c>
      <c r="BI232" s="126">
        <f>IF($A232="","",COUNTIF('Names Schedule'!F$7:F$117,$B232))</f>
        <v>0</v>
      </c>
      <c r="BJ232" s="126">
        <f>IF($A232="","",COUNTIF('Names Schedule'!G$7:G$117,$B232))</f>
        <v>0</v>
      </c>
      <c r="BK232" s="126">
        <f>IF($A232="","",COUNTIF('Names Schedule'!H$7:H$117,$B232))</f>
        <v>0</v>
      </c>
      <c r="BL232" s="133">
        <f t="shared" si="29"/>
        <v>1</v>
      </c>
    </row>
    <row r="233" spans="1:64" ht="12" customHeight="1">
      <c r="A233" s="115" t="str">
        <f>Matches!A232</f>
        <v>GROUP MXP 2 / 8</v>
      </c>
      <c r="B233" s="115" t="str">
        <f>IF(A233="","",CONCATENATE(VLOOKUP(Matches!B232,'Group Check'!$B:$D,2,FALSE)," v ",VLOOKUP(Matches!D232,'Group Check'!$B:$D,2,FALSE)," in Group ",VLOOKUP(Matches!B232,'Group Check'!$B:$E,4,FALSE)))</f>
        <v>Christine (Petal) Jones (Norfolk Island) &amp; Jordy Jones (Norfolk Island) v Nor Farrah Ain Abdullah (Malaysia ) &amp; Izzat Shameer Dzulkeple (Malaysia ) in Group MXP 2</v>
      </c>
      <c r="C233" s="115" t="str">
        <f t="shared" si="24"/>
        <v/>
      </c>
      <c r="D233" s="118" t="str">
        <f t="shared" si="25"/>
        <v>Monday 22nd April 2024</v>
      </c>
      <c r="E233" s="119" t="str">
        <f t="shared" si="26"/>
        <v>Session 2 - 10.15am- 12:00pm</v>
      </c>
      <c r="F233" s="116">
        <f t="shared" si="27"/>
        <v>2</v>
      </c>
      <c r="G233" s="126">
        <f>IF($A233="","",SUM(COUNTIF('Names Schedule'!$C$7:$H$7,$B233),COUNTIF('Names Schedule'!$C$8:$H$8,$B233),COUNTIF('Names Schedule'!$C$10:$H$10,$B233),COUNTIF('Names Schedule'!$C$11:$H$11,$B233),COUNTIF('Names Schedule'!$C$12:$H$12,$B233),COUNTIF('Names Schedule'!$C$14:$H$14,$B233),COUNTIF('Names Schedule'!$C$15:$H$15,$B233)))</f>
        <v>0</v>
      </c>
      <c r="H233" s="126">
        <f>IF($A233="","",SUM(COUNTIF('Names Schedule'!$C$20:$H$20,$B233),COUNTIF('Names Schedule'!$C$21:$H$21,$B233),COUNTIF('Names Schedule'!$C$23:$H$23,$B233),COUNTIF('Names Schedule'!$C$24:$H$24,$B233),COUNTIF('Names Schedule'!$C$25:$H$25,$B233),COUNTIF('Names Schedule'!$C$27:$H$27,$B233),COUNTIF('Names Schedule'!$C$28:$H$28,$B233)))</f>
        <v>1</v>
      </c>
      <c r="I233" s="126">
        <f>IF($A233="","",SUM(COUNTIF('Names Schedule'!$C$33:$H$33,$B233),COUNTIF('Names Schedule'!$C$34:$H$34,$B233),COUNTIF('Names Schedule'!$C$36:$H$36,$B233),COUNTIF('Names Schedule'!$C$37:$H$37,$B233),COUNTIF('Names Schedule'!$C$38:$H$38,$B233),COUNTIF('Names Schedule'!$C$40:$H$40,$B233),COUNTIF('Names Schedule'!$C$41:$H$41,$B233)))</f>
        <v>0</v>
      </c>
      <c r="J233" s="126">
        <f>IF($A233="","",SUM(COUNTIF('Names Schedule'!$C$46:$H$46,$B233),COUNTIF('Names Schedule'!$C$47:$H$47,$B233),COUNTIF('Names Schedule'!$C$49:$H$49,$B233),COUNTIF('Names Schedule'!$C$50:$H$50,$B233),COUNTIF('Names Schedule'!$C$51:$H$51,$B233),COUNTIF('Names Schedule'!$C$53:$H$53,$B233),COUNTIF('Names Schedule'!$C$54:$H$54,$B233)))</f>
        <v>0</v>
      </c>
      <c r="K233" s="126">
        <f>IF($A233="","",SUM(COUNTIF('Names Schedule'!$C$59:$H$59,$B233),COUNTIF('Names Schedule'!$C$60:$H$60,$B233),COUNTIF('Names Schedule'!$C$62:$H$62,$B233),COUNTIF('Names Schedule'!$C$63:$H$63,$B233),COUNTIF('Names Schedule'!$C$64:$H$64,$B233),COUNTIF('Names Schedule'!$C$66:$H$66,$B233),COUNTIF('Names Schedule'!$C$67:$H$67,$B233)))</f>
        <v>0</v>
      </c>
      <c r="L233" s="126">
        <f>IF($A233="","",SUM(COUNTIF('Names Schedule'!$C$72:$H$72,$B233),COUNTIF('Names Schedule'!$C$73:$H$73,$B233),COUNTIF('Names Schedule'!$C$75:$H$75,$B233),COUNTIF('Names Schedule'!$C$76:$H$76,$B233),COUNTIF('Names Schedule'!$C$77:$H$77,$B233),COUNTIF('Names Schedule'!$C$79:$H$79,$B233),COUNTIF('Names Schedule'!$C$80:$H$80,$B233)))</f>
        <v>0</v>
      </c>
      <c r="M233" s="124">
        <f>IF($A233="","",COUNTIF('Names Schedule'!$7:$7,$B233))</f>
        <v>0</v>
      </c>
      <c r="N233" s="125">
        <f>IF($A233="","",COUNTIF('Names Schedule'!$8:$8,$B233))</f>
        <v>0</v>
      </c>
      <c r="O233" s="125">
        <f>IF($A233="","",COUNTIF('Names Schedule'!$10:$10,$B233))</f>
        <v>0</v>
      </c>
      <c r="P233" s="125">
        <f>IF($A233="","",COUNTIF('Names Schedule'!$11:$11,$B233))</f>
        <v>0</v>
      </c>
      <c r="Q233" s="125">
        <f>IF($A233="","",COUNTIF('Names Schedule'!$12:$12,$B233))</f>
        <v>0</v>
      </c>
      <c r="R233" s="125">
        <f>IF($A233="","",COUNTIF('Names Schedule'!$14:$14,$B233))</f>
        <v>0</v>
      </c>
      <c r="S233" s="125">
        <f>IF($A233="","",COUNTIF('Names Schedule'!$15:$15,$B233))</f>
        <v>0</v>
      </c>
      <c r="T233" s="124">
        <f>IF($A233="","",COUNTIF('Names Schedule'!$20:$20,$B233))</f>
        <v>0</v>
      </c>
      <c r="U233" s="125">
        <f>IF($A233="","",COUNTIF('Names Schedule'!$21:$21,$B233))</f>
        <v>1</v>
      </c>
      <c r="V233" s="125">
        <f>IF($A233="","",COUNTIF('Names Schedule'!$23:$23,$B233))</f>
        <v>0</v>
      </c>
      <c r="W233" s="125">
        <f>IF($A233="","",COUNTIF('Names Schedule'!$24:$24,$B233))</f>
        <v>0</v>
      </c>
      <c r="X233" s="125">
        <f>IF($A233="","",COUNTIF('Names Schedule'!$25:$25,$B233))</f>
        <v>0</v>
      </c>
      <c r="Y233" s="125">
        <f>IF($A233="","",COUNTIF('Names Schedule'!$27:$27,$B233))</f>
        <v>0</v>
      </c>
      <c r="Z233" s="125">
        <f>IF($A233="","",COUNTIF('Names Schedule'!$28:$28,$B233))</f>
        <v>0</v>
      </c>
      <c r="AA233" s="124">
        <f>IF($A233="","",COUNTIF('Names Schedule'!$33:$33,$B233))</f>
        <v>0</v>
      </c>
      <c r="AB233" s="125">
        <f>IF($A233="","",COUNTIF('Names Schedule'!$34:$34,$B233))</f>
        <v>0</v>
      </c>
      <c r="AC233" s="125">
        <f>IF($A233="","",COUNTIF('Names Schedule'!$36:$36,$B233))</f>
        <v>0</v>
      </c>
      <c r="AD233" s="125">
        <f>IF($A233="","",COUNTIF('Names Schedule'!$37:$37,$B233))</f>
        <v>0</v>
      </c>
      <c r="AE233" s="125">
        <f>IF($A233="","",COUNTIF('Names Schedule'!$38:$38,$B233))</f>
        <v>0</v>
      </c>
      <c r="AF233" s="125">
        <f>IF($A233="","",COUNTIF('Names Schedule'!$40:$40,$B233))</f>
        <v>0</v>
      </c>
      <c r="AG233" s="125">
        <f>IF($A233="","",COUNTIF('Names Schedule'!$41:$41,$B233))</f>
        <v>0</v>
      </c>
      <c r="AH233" s="124">
        <f>IF($A233="","",COUNTIF('Names Schedule'!$46:$46,$B233))</f>
        <v>0</v>
      </c>
      <c r="AI233" s="125">
        <f>IF($A233="","",COUNTIF('Names Schedule'!$47:$47,$B233))</f>
        <v>0</v>
      </c>
      <c r="AJ233" s="125">
        <f>IF($A233="","",COUNTIF('Names Schedule'!$49:$49,$B233))</f>
        <v>0</v>
      </c>
      <c r="AK233" s="125">
        <f>IF($A233="","",COUNTIF('Names Schedule'!$50:$50,$B233))</f>
        <v>0</v>
      </c>
      <c r="AL233" s="125">
        <f>IF($A233="","",COUNTIF('Names Schedule'!$51:$51,$B233))</f>
        <v>0</v>
      </c>
      <c r="AM233" s="125">
        <f>IF($A233="","",COUNTIF('Names Schedule'!$53:$53,$B233))</f>
        <v>0</v>
      </c>
      <c r="AN233" s="125">
        <f>IF($A233="","",COUNTIF('Names Schedule'!$54:$54,$B233))</f>
        <v>0</v>
      </c>
      <c r="AO233" s="124">
        <f>IF($A233="","",COUNTIF('Names Schedule'!$59:$59,$B233))</f>
        <v>0</v>
      </c>
      <c r="AP233" s="125">
        <f>IF($A233="","",COUNTIF('Names Schedule'!$60:$60,$B233))</f>
        <v>0</v>
      </c>
      <c r="AQ233" s="125">
        <f>IF($A233="","",COUNTIF('Names Schedule'!$62:$62,$B233))</f>
        <v>0</v>
      </c>
      <c r="AR233" s="125">
        <f>IF($A233="","",COUNTIF('Names Schedule'!$63:$63,$B233))</f>
        <v>0</v>
      </c>
      <c r="AS233" s="125">
        <f>IF($A233="","",COUNTIF('Names Schedule'!$64:$64,$B233))</f>
        <v>0</v>
      </c>
      <c r="AT233" s="125">
        <f>IF($A233="","",COUNTIF('Names Schedule'!$66:$66,$B233))</f>
        <v>0</v>
      </c>
      <c r="AU233" s="125">
        <f>IF($A233="","",COUNTIF('Names Schedule'!$67:$67,$B233))</f>
        <v>0</v>
      </c>
      <c r="AV233" s="124">
        <f>IF($A233="","",COUNTIF('Names Schedule'!$72:$72,$B233))</f>
        <v>0</v>
      </c>
      <c r="AW233" s="125">
        <f>IF($A233="","",COUNTIF('Names Schedule'!$73:$73,$B233))</f>
        <v>0</v>
      </c>
      <c r="AX233" s="125">
        <f>IF($A233="","",COUNTIF('Names Schedule'!$75:$75,$B233))</f>
        <v>0</v>
      </c>
      <c r="AY233" s="125">
        <f>IF($A233="","",COUNTIF('Names Schedule'!$76:$76,$B233))</f>
        <v>0</v>
      </c>
      <c r="AZ233" s="125">
        <f>IF($A233="","",COUNTIF('Names Schedule'!$77:$77,$B233))</f>
        <v>0</v>
      </c>
      <c r="BA233" s="125">
        <f>IF($A233="","",COUNTIF('Names Schedule'!$79:$79,$B233))</f>
        <v>0</v>
      </c>
      <c r="BB233" s="125">
        <f>IF($A233="","",COUNTIF('Names Schedule'!$80:$80,$B233))</f>
        <v>0</v>
      </c>
      <c r="BC233" s="115">
        <f t="shared" si="30"/>
        <v>9</v>
      </c>
      <c r="BD233" s="115">
        <f t="shared" si="31"/>
        <v>2</v>
      </c>
      <c r="BE233" s="119" t="str">
        <f t="shared" si="28"/>
        <v>Session 2 - 10.15am- 12:00pm</v>
      </c>
      <c r="BF233" s="126">
        <f>IF($A233="","",COUNTIF('Names Schedule'!C$7:C$117,$B233))</f>
        <v>0</v>
      </c>
      <c r="BG233" s="126">
        <f>IF($A233="","",COUNTIF('Names Schedule'!D$7:D$117,$B233))</f>
        <v>1</v>
      </c>
      <c r="BH233" s="126">
        <f>IF($A233="","",COUNTIF('Names Schedule'!E$7:E$117,$B233))</f>
        <v>0</v>
      </c>
      <c r="BI233" s="126">
        <f>IF($A233="","",COUNTIF('Names Schedule'!F$7:F$117,$B233))</f>
        <v>0</v>
      </c>
      <c r="BJ233" s="126">
        <f>IF($A233="","",COUNTIF('Names Schedule'!G$7:G$117,$B233))</f>
        <v>0</v>
      </c>
      <c r="BK233" s="126">
        <f>IF($A233="","",COUNTIF('Names Schedule'!H$7:H$117,$B233))</f>
        <v>0</v>
      </c>
      <c r="BL233" s="133">
        <f t="shared" si="29"/>
        <v>2</v>
      </c>
    </row>
    <row r="234" spans="1:64" ht="12" customHeight="1">
      <c r="A234" s="115" t="str">
        <f>Matches!A233</f>
        <v>GROUP MXP 2 / 9</v>
      </c>
      <c r="B234" s="115" t="str">
        <f>IF(A234="","",CONCATENATE(VLOOKUP(Matches!B233,'Group Check'!$B:$D,2,FALSE)," v ",VLOOKUP(Matches!D233,'Group Check'!$B:$D,2,FALSE)," in Group ",VLOOKUP(Matches!B233,'Group Check'!$B:$E,4,FALSE)))</f>
        <v>Irit Grencel (Israel ) &amp; Gabor Foti (Hungary) v Christine (Petal) Jones (Norfolk Island) &amp; Jordy Jones (Norfolk Island) in Group MXP 2</v>
      </c>
      <c r="C234" s="115" t="str">
        <f t="shared" si="24"/>
        <v/>
      </c>
      <c r="D234" s="118" t="str">
        <f t="shared" si="25"/>
        <v>Wednesday 24th April 2024</v>
      </c>
      <c r="E234" s="119" t="str">
        <f t="shared" si="26"/>
        <v>Session 1 - 8:30am - 10:15am</v>
      </c>
      <c r="F234" s="116">
        <f t="shared" si="27"/>
        <v>4</v>
      </c>
      <c r="G234" s="126">
        <f>IF($A234="","",SUM(COUNTIF('Names Schedule'!$C$7:$H$7,$B234),COUNTIF('Names Schedule'!$C$8:$H$8,$B234),COUNTIF('Names Schedule'!$C$10:$H$10,$B234),COUNTIF('Names Schedule'!$C$11:$H$11,$B234),COUNTIF('Names Schedule'!$C$12:$H$12,$B234),COUNTIF('Names Schedule'!$C$14:$H$14,$B234),COUNTIF('Names Schedule'!$C$15:$H$15,$B234)))</f>
        <v>0</v>
      </c>
      <c r="H234" s="126">
        <f>IF($A234="","",SUM(COUNTIF('Names Schedule'!$C$20:$H$20,$B234),COUNTIF('Names Schedule'!$C$21:$H$21,$B234),COUNTIF('Names Schedule'!$C$23:$H$23,$B234),COUNTIF('Names Schedule'!$C$24:$H$24,$B234),COUNTIF('Names Schedule'!$C$25:$H$25,$B234),COUNTIF('Names Schedule'!$C$27:$H$27,$B234),COUNTIF('Names Schedule'!$C$28:$H$28,$B234)))</f>
        <v>0</v>
      </c>
      <c r="I234" s="126">
        <f>IF($A234="","",SUM(COUNTIF('Names Schedule'!$C$33:$H$33,$B234),COUNTIF('Names Schedule'!$C$34:$H$34,$B234),COUNTIF('Names Schedule'!$C$36:$H$36,$B234),COUNTIF('Names Schedule'!$C$37:$H$37,$B234),COUNTIF('Names Schedule'!$C$38:$H$38,$B234),COUNTIF('Names Schedule'!$C$40:$H$40,$B234),COUNTIF('Names Schedule'!$C$41:$H$41,$B234)))</f>
        <v>0</v>
      </c>
      <c r="J234" s="126">
        <f>IF($A234="","",SUM(COUNTIF('Names Schedule'!$C$46:$H$46,$B234),COUNTIF('Names Schedule'!$C$47:$H$47,$B234),COUNTIF('Names Schedule'!$C$49:$H$49,$B234),COUNTIF('Names Schedule'!$C$50:$H$50,$B234),COUNTIF('Names Schedule'!$C$51:$H$51,$B234),COUNTIF('Names Schedule'!$C$53:$H$53,$B234),COUNTIF('Names Schedule'!$C$54:$H$54,$B234)))</f>
        <v>1</v>
      </c>
      <c r="K234" s="126">
        <f>IF($A234="","",SUM(COUNTIF('Names Schedule'!$C$59:$H$59,$B234),COUNTIF('Names Schedule'!$C$60:$H$60,$B234),COUNTIF('Names Schedule'!$C$62:$H$62,$B234),COUNTIF('Names Schedule'!$C$63:$H$63,$B234),COUNTIF('Names Schedule'!$C$64:$H$64,$B234),COUNTIF('Names Schedule'!$C$66:$H$66,$B234),COUNTIF('Names Schedule'!$C$67:$H$67,$B234)))</f>
        <v>0</v>
      </c>
      <c r="L234" s="126">
        <f>IF($A234="","",SUM(COUNTIF('Names Schedule'!$C$72:$H$72,$B234),COUNTIF('Names Schedule'!$C$73:$H$73,$B234),COUNTIF('Names Schedule'!$C$75:$H$75,$B234),COUNTIF('Names Schedule'!$C$76:$H$76,$B234),COUNTIF('Names Schedule'!$C$77:$H$77,$B234),COUNTIF('Names Schedule'!$C$79:$H$79,$B234),COUNTIF('Names Schedule'!$C$80:$H$80,$B234)))</f>
        <v>0</v>
      </c>
      <c r="M234" s="124">
        <f>IF($A234="","",COUNTIF('Names Schedule'!$7:$7,$B234))</f>
        <v>0</v>
      </c>
      <c r="N234" s="125">
        <f>IF($A234="","",COUNTIF('Names Schedule'!$8:$8,$B234))</f>
        <v>0</v>
      </c>
      <c r="O234" s="125">
        <f>IF($A234="","",COUNTIF('Names Schedule'!$10:$10,$B234))</f>
        <v>0</v>
      </c>
      <c r="P234" s="125">
        <f>IF($A234="","",COUNTIF('Names Schedule'!$11:$11,$B234))</f>
        <v>0</v>
      </c>
      <c r="Q234" s="125">
        <f>IF($A234="","",COUNTIF('Names Schedule'!$12:$12,$B234))</f>
        <v>0</v>
      </c>
      <c r="R234" s="125">
        <f>IF($A234="","",COUNTIF('Names Schedule'!$14:$14,$B234))</f>
        <v>0</v>
      </c>
      <c r="S234" s="125">
        <f>IF($A234="","",COUNTIF('Names Schedule'!$15:$15,$B234))</f>
        <v>0</v>
      </c>
      <c r="T234" s="124">
        <f>IF($A234="","",COUNTIF('Names Schedule'!$20:$20,$B234))</f>
        <v>0</v>
      </c>
      <c r="U234" s="125">
        <f>IF($A234="","",COUNTIF('Names Schedule'!$21:$21,$B234))</f>
        <v>0</v>
      </c>
      <c r="V234" s="125">
        <f>IF($A234="","",COUNTIF('Names Schedule'!$23:$23,$B234))</f>
        <v>0</v>
      </c>
      <c r="W234" s="125">
        <f>IF($A234="","",COUNTIF('Names Schedule'!$24:$24,$B234))</f>
        <v>0</v>
      </c>
      <c r="X234" s="125">
        <f>IF($A234="","",COUNTIF('Names Schedule'!$25:$25,$B234))</f>
        <v>0</v>
      </c>
      <c r="Y234" s="125">
        <f>IF($A234="","",COUNTIF('Names Schedule'!$27:$27,$B234))</f>
        <v>0</v>
      </c>
      <c r="Z234" s="125">
        <f>IF($A234="","",COUNTIF('Names Schedule'!$28:$28,$B234))</f>
        <v>0</v>
      </c>
      <c r="AA234" s="124">
        <f>IF($A234="","",COUNTIF('Names Schedule'!$33:$33,$B234))</f>
        <v>0</v>
      </c>
      <c r="AB234" s="125">
        <f>IF($A234="","",COUNTIF('Names Schedule'!$34:$34,$B234))</f>
        <v>0</v>
      </c>
      <c r="AC234" s="125">
        <f>IF($A234="","",COUNTIF('Names Schedule'!$36:$36,$B234))</f>
        <v>0</v>
      </c>
      <c r="AD234" s="125">
        <f>IF($A234="","",COUNTIF('Names Schedule'!$37:$37,$B234))</f>
        <v>0</v>
      </c>
      <c r="AE234" s="125">
        <f>IF($A234="","",COUNTIF('Names Schedule'!$38:$38,$B234))</f>
        <v>0</v>
      </c>
      <c r="AF234" s="125">
        <f>IF($A234="","",COUNTIF('Names Schedule'!$40:$40,$B234))</f>
        <v>0</v>
      </c>
      <c r="AG234" s="125">
        <f>IF($A234="","",COUNTIF('Names Schedule'!$41:$41,$B234))</f>
        <v>0</v>
      </c>
      <c r="AH234" s="124">
        <f>IF($A234="","",COUNTIF('Names Schedule'!$46:$46,$B234))</f>
        <v>1</v>
      </c>
      <c r="AI234" s="125">
        <f>IF($A234="","",COUNTIF('Names Schedule'!$47:$47,$B234))</f>
        <v>0</v>
      </c>
      <c r="AJ234" s="125">
        <f>IF($A234="","",COUNTIF('Names Schedule'!$49:$49,$B234))</f>
        <v>0</v>
      </c>
      <c r="AK234" s="125">
        <f>IF($A234="","",COUNTIF('Names Schedule'!$50:$50,$B234))</f>
        <v>0</v>
      </c>
      <c r="AL234" s="125">
        <f>IF($A234="","",COUNTIF('Names Schedule'!$51:$51,$B234))</f>
        <v>0</v>
      </c>
      <c r="AM234" s="125">
        <f>IF($A234="","",COUNTIF('Names Schedule'!$53:$53,$B234))</f>
        <v>0</v>
      </c>
      <c r="AN234" s="125">
        <f>IF($A234="","",COUNTIF('Names Schedule'!$54:$54,$B234))</f>
        <v>0</v>
      </c>
      <c r="AO234" s="124">
        <f>IF($A234="","",COUNTIF('Names Schedule'!$59:$59,$B234))</f>
        <v>0</v>
      </c>
      <c r="AP234" s="125">
        <f>IF($A234="","",COUNTIF('Names Schedule'!$60:$60,$B234))</f>
        <v>0</v>
      </c>
      <c r="AQ234" s="125">
        <f>IF($A234="","",COUNTIF('Names Schedule'!$62:$62,$B234))</f>
        <v>0</v>
      </c>
      <c r="AR234" s="125">
        <f>IF($A234="","",COUNTIF('Names Schedule'!$63:$63,$B234))</f>
        <v>0</v>
      </c>
      <c r="AS234" s="125">
        <f>IF($A234="","",COUNTIF('Names Schedule'!$64:$64,$B234))</f>
        <v>0</v>
      </c>
      <c r="AT234" s="125">
        <f>IF($A234="","",COUNTIF('Names Schedule'!$66:$66,$B234))</f>
        <v>0</v>
      </c>
      <c r="AU234" s="125">
        <f>IF($A234="","",COUNTIF('Names Schedule'!$67:$67,$B234))</f>
        <v>0</v>
      </c>
      <c r="AV234" s="124">
        <f>IF($A234="","",COUNTIF('Names Schedule'!$72:$72,$B234))</f>
        <v>0</v>
      </c>
      <c r="AW234" s="125">
        <f>IF($A234="","",COUNTIF('Names Schedule'!$73:$73,$B234))</f>
        <v>0</v>
      </c>
      <c r="AX234" s="125">
        <f>IF($A234="","",COUNTIF('Names Schedule'!$75:$75,$B234))</f>
        <v>0</v>
      </c>
      <c r="AY234" s="125">
        <f>IF($A234="","",COUNTIF('Names Schedule'!$76:$76,$B234))</f>
        <v>0</v>
      </c>
      <c r="AZ234" s="125">
        <f>IF($A234="","",COUNTIF('Names Schedule'!$77:$77,$B234))</f>
        <v>0</v>
      </c>
      <c r="BA234" s="125">
        <f>IF($A234="","",COUNTIF('Names Schedule'!$79:$79,$B234))</f>
        <v>0</v>
      </c>
      <c r="BB234" s="125">
        <f>IF($A234="","",COUNTIF('Names Schedule'!$80:$80,$B234))</f>
        <v>0</v>
      </c>
      <c r="BC234" s="115">
        <f t="shared" si="30"/>
        <v>22</v>
      </c>
      <c r="BD234" s="115">
        <f t="shared" si="31"/>
        <v>1</v>
      </c>
      <c r="BE234" s="119" t="str">
        <f t="shared" si="28"/>
        <v>Session 1 - 8:30am - 10:15am</v>
      </c>
      <c r="BF234" s="126">
        <f>IF($A234="","",COUNTIF('Names Schedule'!C$7:C$117,$B234))</f>
        <v>0</v>
      </c>
      <c r="BG234" s="126">
        <f>IF($A234="","",COUNTIF('Names Schedule'!D$7:D$117,$B234))</f>
        <v>0</v>
      </c>
      <c r="BH234" s="126">
        <f>IF($A234="","",COUNTIF('Names Schedule'!E$7:E$117,$B234))</f>
        <v>0</v>
      </c>
      <c r="BI234" s="126">
        <f>IF($A234="","",COUNTIF('Names Schedule'!F$7:F$117,$B234))</f>
        <v>1</v>
      </c>
      <c r="BJ234" s="126">
        <f>IF($A234="","",COUNTIF('Names Schedule'!G$7:G$117,$B234))</f>
        <v>0</v>
      </c>
      <c r="BK234" s="126">
        <f>IF($A234="","",COUNTIF('Names Schedule'!H$7:H$117,$B234))</f>
        <v>0</v>
      </c>
      <c r="BL234" s="133">
        <f t="shared" si="29"/>
        <v>4</v>
      </c>
    </row>
    <row r="235" spans="1:64" ht="12" customHeight="1">
      <c r="A235" s="115" t="str">
        <f>Matches!A234</f>
        <v/>
      </c>
      <c r="B235" s="115" t="str">
        <f>IF(A235="","",CONCATENATE(VLOOKUP(Matches!B234,'Group Check'!$B:$D,2,FALSE)," v ",VLOOKUP(Matches!D234,'Group Check'!$B:$D,2,FALSE)," in Group ",VLOOKUP(Matches!B234,'Group Check'!$B:$E,4,FALSE)))</f>
        <v/>
      </c>
      <c r="C235" s="115" t="str">
        <f t="shared" si="24"/>
        <v/>
      </c>
      <c r="D235" s="118" t="str">
        <f t="shared" si="25"/>
        <v/>
      </c>
      <c r="E235" s="119" t="str">
        <f t="shared" si="26"/>
        <v/>
      </c>
      <c r="F235" s="116" t="str">
        <f t="shared" si="27"/>
        <v/>
      </c>
      <c r="G235" s="126" t="str">
        <f>IF($A235="","",SUM(COUNTIF('Names Schedule'!$C$7:$H$7,$B235),COUNTIF('Names Schedule'!$C$8:$H$8,$B235),COUNTIF('Names Schedule'!$C$10:$H$10,$B235),COUNTIF('Names Schedule'!$C$11:$H$11,$B235),COUNTIF('Names Schedule'!$C$12:$H$12,$B235),COUNTIF('Names Schedule'!$C$14:$H$14,$B235),COUNTIF('Names Schedule'!$C$15:$H$15,$B235)))</f>
        <v/>
      </c>
      <c r="H235" s="126" t="str">
        <f>IF($A235="","",SUM(COUNTIF('Names Schedule'!$C$20:$H$20,$B235),COUNTIF('Names Schedule'!$C$21:$H$21,$B235),COUNTIF('Names Schedule'!$C$23:$H$23,$B235),COUNTIF('Names Schedule'!$C$24:$H$24,$B235),COUNTIF('Names Schedule'!$C$25:$H$25,$B235),COUNTIF('Names Schedule'!$C$27:$H$27,$B235),COUNTIF('Names Schedule'!$C$28:$H$28,$B235)))</f>
        <v/>
      </c>
      <c r="I235" s="126" t="str">
        <f>IF($A235="","",SUM(COUNTIF('Names Schedule'!$C$33:$H$33,$B235),COUNTIF('Names Schedule'!$C$34:$H$34,$B235),COUNTIF('Names Schedule'!$C$36:$H$36,$B235),COUNTIF('Names Schedule'!$C$37:$H$37,$B235),COUNTIF('Names Schedule'!$C$38:$H$38,$B235),COUNTIF('Names Schedule'!$C$40:$H$40,$B235),COUNTIF('Names Schedule'!$C$41:$H$41,$B235)))</f>
        <v/>
      </c>
      <c r="J235" s="126" t="str">
        <f>IF($A235="","",SUM(COUNTIF('Names Schedule'!$C$46:$H$46,$B235),COUNTIF('Names Schedule'!$C$47:$H$47,$B235),COUNTIF('Names Schedule'!$C$49:$H$49,$B235),COUNTIF('Names Schedule'!$C$50:$H$50,$B235),COUNTIF('Names Schedule'!$C$51:$H$51,$B235),COUNTIF('Names Schedule'!$C$53:$H$53,$B235),COUNTIF('Names Schedule'!$C$54:$H$54,$B235)))</f>
        <v/>
      </c>
      <c r="K235" s="126" t="str">
        <f>IF($A235="","",SUM(COUNTIF('Names Schedule'!$C$59:$H$59,$B235),COUNTIF('Names Schedule'!$C$60:$H$60,$B235),COUNTIF('Names Schedule'!$C$62:$H$62,$B235),COUNTIF('Names Schedule'!$C$63:$H$63,$B235),COUNTIF('Names Schedule'!$C$64:$H$64,$B235),COUNTIF('Names Schedule'!$C$66:$H$66,$B235),COUNTIF('Names Schedule'!$C$67:$H$67,$B235)))</f>
        <v/>
      </c>
      <c r="L235" s="126" t="str">
        <f>IF($A235="","",SUM(COUNTIF('Names Schedule'!$C$72:$H$72,$B235),COUNTIF('Names Schedule'!$C$73:$H$73,$B235),COUNTIF('Names Schedule'!$C$75:$H$75,$B235),COUNTIF('Names Schedule'!$C$76:$H$76,$B235),COUNTIF('Names Schedule'!$C$77:$H$77,$B235),COUNTIF('Names Schedule'!$C$79:$H$79,$B235),COUNTIF('Names Schedule'!$C$80:$H$80,$B235)))</f>
        <v/>
      </c>
      <c r="M235" s="124" t="str">
        <f>IF($A235="","",COUNTIF('Names Schedule'!$7:$7,$B235))</f>
        <v/>
      </c>
      <c r="N235" s="125" t="str">
        <f>IF($A235="","",COUNTIF('Names Schedule'!$8:$8,$B235))</f>
        <v/>
      </c>
      <c r="O235" s="125" t="str">
        <f>IF($A235="","",COUNTIF('Names Schedule'!$10:$10,$B235))</f>
        <v/>
      </c>
      <c r="P235" s="125" t="str">
        <f>IF($A235="","",COUNTIF('Names Schedule'!$11:$11,$B235))</f>
        <v/>
      </c>
      <c r="Q235" s="125" t="str">
        <f>IF($A235="","",COUNTIF('Names Schedule'!$12:$12,$B235))</f>
        <v/>
      </c>
      <c r="R235" s="125" t="str">
        <f>IF($A235="","",COUNTIF('Names Schedule'!$14:$14,$B235))</f>
        <v/>
      </c>
      <c r="S235" s="125" t="str">
        <f>IF($A235="","",COUNTIF('Names Schedule'!$15:$15,$B235))</f>
        <v/>
      </c>
      <c r="T235" s="124" t="str">
        <f>IF($A235="","",COUNTIF('Names Schedule'!$20:$20,$B235))</f>
        <v/>
      </c>
      <c r="U235" s="125" t="str">
        <f>IF($A235="","",COUNTIF('Names Schedule'!$21:$21,$B235))</f>
        <v/>
      </c>
      <c r="V235" s="125" t="str">
        <f>IF($A235="","",COUNTIF('Names Schedule'!$23:$23,$B235))</f>
        <v/>
      </c>
      <c r="W235" s="125" t="str">
        <f>IF($A235="","",COUNTIF('Names Schedule'!$24:$24,$B235))</f>
        <v/>
      </c>
      <c r="X235" s="125" t="str">
        <f>IF($A235="","",COUNTIF('Names Schedule'!$25:$25,$B235))</f>
        <v/>
      </c>
      <c r="Y235" s="125" t="str">
        <f>IF($A235="","",COUNTIF('Names Schedule'!$27:$27,$B235))</f>
        <v/>
      </c>
      <c r="Z235" s="125" t="str">
        <f>IF($A235="","",COUNTIF('Names Schedule'!$28:$28,$B235))</f>
        <v/>
      </c>
      <c r="AA235" s="124" t="str">
        <f>IF($A235="","",COUNTIF('Names Schedule'!$33:$33,$B235))</f>
        <v/>
      </c>
      <c r="AB235" s="125" t="str">
        <f>IF($A235="","",COUNTIF('Names Schedule'!$34:$34,$B235))</f>
        <v/>
      </c>
      <c r="AC235" s="125" t="str">
        <f>IF($A235="","",COUNTIF('Names Schedule'!$36:$36,$B235))</f>
        <v/>
      </c>
      <c r="AD235" s="125" t="str">
        <f>IF($A235="","",COUNTIF('Names Schedule'!$37:$37,$B235))</f>
        <v/>
      </c>
      <c r="AE235" s="125" t="str">
        <f>IF($A235="","",COUNTIF('Names Schedule'!$38:$38,$B235))</f>
        <v/>
      </c>
      <c r="AF235" s="125" t="str">
        <f>IF($A235="","",COUNTIF('Names Schedule'!$40:$40,$B235))</f>
        <v/>
      </c>
      <c r="AG235" s="125" t="str">
        <f>IF($A235="","",COUNTIF('Names Schedule'!$41:$41,$B235))</f>
        <v/>
      </c>
      <c r="AH235" s="124" t="str">
        <f>IF($A235="","",COUNTIF('Names Schedule'!$46:$46,$B235))</f>
        <v/>
      </c>
      <c r="AI235" s="125" t="str">
        <f>IF($A235="","",COUNTIF('Names Schedule'!$47:$47,$B235))</f>
        <v/>
      </c>
      <c r="AJ235" s="125" t="str">
        <f>IF($A235="","",COUNTIF('Names Schedule'!$49:$49,$B235))</f>
        <v/>
      </c>
      <c r="AK235" s="125" t="str">
        <f>IF($A235="","",COUNTIF('Names Schedule'!$50:$50,$B235))</f>
        <v/>
      </c>
      <c r="AL235" s="125" t="str">
        <f>IF($A235="","",COUNTIF('Names Schedule'!$51:$51,$B235))</f>
        <v/>
      </c>
      <c r="AM235" s="125" t="str">
        <f>IF($A235="","",COUNTIF('Names Schedule'!$53:$53,$B235))</f>
        <v/>
      </c>
      <c r="AN235" s="125" t="str">
        <f>IF($A235="","",COUNTIF('Names Schedule'!$54:$54,$B235))</f>
        <v/>
      </c>
      <c r="AO235" s="124" t="str">
        <f>IF($A235="","",COUNTIF('Names Schedule'!$59:$59,$B235))</f>
        <v/>
      </c>
      <c r="AP235" s="125" t="str">
        <f>IF($A235="","",COUNTIF('Names Schedule'!$60:$60,$B235))</f>
        <v/>
      </c>
      <c r="AQ235" s="125" t="str">
        <f>IF($A235="","",COUNTIF('Names Schedule'!$62:$62,$B235))</f>
        <v/>
      </c>
      <c r="AR235" s="125" t="str">
        <f>IF($A235="","",COUNTIF('Names Schedule'!$63:$63,$B235))</f>
        <v/>
      </c>
      <c r="AS235" s="125" t="str">
        <f>IF($A235="","",COUNTIF('Names Schedule'!$64:$64,$B235))</f>
        <v/>
      </c>
      <c r="AT235" s="125" t="str">
        <f>IF($A235="","",COUNTIF('Names Schedule'!$66:$66,$B235))</f>
        <v/>
      </c>
      <c r="AU235" s="125" t="str">
        <f>IF($A235="","",COUNTIF('Names Schedule'!$67:$67,$B235))</f>
        <v/>
      </c>
      <c r="AV235" s="124" t="str">
        <f>IF($A235="","",COUNTIF('Names Schedule'!$72:$72,$B235))</f>
        <v/>
      </c>
      <c r="AW235" s="125" t="str">
        <f>IF($A235="","",COUNTIF('Names Schedule'!$73:$73,$B235))</f>
        <v/>
      </c>
      <c r="AX235" s="125" t="str">
        <f>IF($A235="","",COUNTIF('Names Schedule'!$75:$75,$B235))</f>
        <v/>
      </c>
      <c r="AY235" s="125" t="str">
        <f>IF($A235="","",COUNTIF('Names Schedule'!$76:$76,$B235))</f>
        <v/>
      </c>
      <c r="AZ235" s="125" t="str">
        <f>IF($A235="","",COUNTIF('Names Schedule'!$77:$77,$B235))</f>
        <v/>
      </c>
      <c r="BA235" s="125" t="str">
        <f>IF($A235="","",COUNTIF('Names Schedule'!$79:$79,$B235))</f>
        <v/>
      </c>
      <c r="BB235" s="125" t="str">
        <f>IF($A235="","",COUNTIF('Names Schedule'!$80:$80,$B235))</f>
        <v/>
      </c>
      <c r="BC235" s="115" t="str">
        <f t="shared" si="30"/>
        <v/>
      </c>
      <c r="BD235" s="115" t="str">
        <f t="shared" si="31"/>
        <v/>
      </c>
      <c r="BE235" s="119" t="str">
        <f t="shared" si="28"/>
        <v/>
      </c>
      <c r="BF235" s="126" t="str">
        <f>IF($A235="","",COUNTIF('Names Schedule'!C$7:C$117,$B235))</f>
        <v/>
      </c>
      <c r="BG235" s="126" t="str">
        <f>IF($A235="","",COUNTIF('Names Schedule'!D$7:D$117,$B235))</f>
        <v/>
      </c>
      <c r="BH235" s="126" t="str">
        <f>IF($A235="","",COUNTIF('Names Schedule'!E$7:E$117,$B235))</f>
        <v/>
      </c>
      <c r="BI235" s="126" t="str">
        <f>IF($A235="","",COUNTIF('Names Schedule'!F$7:F$117,$B235))</f>
        <v/>
      </c>
      <c r="BJ235" s="126" t="str">
        <f>IF($A235="","",COUNTIF('Names Schedule'!G$7:G$117,$B235))</f>
        <v/>
      </c>
      <c r="BK235" s="126" t="str">
        <f>IF($A235="","",COUNTIF('Names Schedule'!H$7:H$117,$B235))</f>
        <v/>
      </c>
      <c r="BL235" s="133" t="str">
        <f t="shared" si="29"/>
        <v/>
      </c>
    </row>
    <row r="236" spans="1:64" ht="12" customHeight="1">
      <c r="A236" s="115" t="str">
        <f>Matches!A235</f>
        <v>GROUP MXP 2 / 10</v>
      </c>
      <c r="B236" s="115" t="str">
        <f>IF(A236="","",CONCATENATE(VLOOKUP(Matches!B235,'Group Check'!$B:$D,2,FALSE)," v ",VLOOKUP(Matches!D235,'Group Check'!$B:$D,2,FALSE)," in Group ",VLOOKUP(Matches!B235,'Group Check'!$B:$E,4,FALSE)))</f>
        <v>Lindsey Greechan (Jersey) &amp; Derek Boswell (Jersey) v Connie Rixon (Malta) &amp; Peter Ellul (Malta) in Group MXP 2</v>
      </c>
      <c r="C236" s="115" t="str">
        <f t="shared" si="24"/>
        <v/>
      </c>
      <c r="D236" s="118" t="str">
        <f t="shared" si="25"/>
        <v>Monday 22nd April 2024</v>
      </c>
      <c r="E236" s="119" t="str">
        <f t="shared" si="26"/>
        <v>Session 2 - 10.15am- 12:00pm</v>
      </c>
      <c r="F236" s="116">
        <f t="shared" si="27"/>
        <v>3</v>
      </c>
      <c r="G236" s="126">
        <f>IF($A236="","",SUM(COUNTIF('Names Schedule'!$C$7:$H$7,$B236),COUNTIF('Names Schedule'!$C$8:$H$8,$B236),COUNTIF('Names Schedule'!$C$10:$H$10,$B236),COUNTIF('Names Schedule'!$C$11:$H$11,$B236),COUNTIF('Names Schedule'!$C$12:$H$12,$B236),COUNTIF('Names Schedule'!$C$14:$H$14,$B236),COUNTIF('Names Schedule'!$C$15:$H$15,$B236)))</f>
        <v>0</v>
      </c>
      <c r="H236" s="126">
        <f>IF($A236="","",SUM(COUNTIF('Names Schedule'!$C$20:$H$20,$B236),COUNTIF('Names Schedule'!$C$21:$H$21,$B236),COUNTIF('Names Schedule'!$C$23:$H$23,$B236),COUNTIF('Names Schedule'!$C$24:$H$24,$B236),COUNTIF('Names Schedule'!$C$25:$H$25,$B236),COUNTIF('Names Schedule'!$C$27:$H$27,$B236),COUNTIF('Names Schedule'!$C$28:$H$28,$B236)))</f>
        <v>1</v>
      </c>
      <c r="I236" s="126">
        <f>IF($A236="","",SUM(COUNTIF('Names Schedule'!$C$33:$H$33,$B236),COUNTIF('Names Schedule'!$C$34:$H$34,$B236),COUNTIF('Names Schedule'!$C$36:$H$36,$B236),COUNTIF('Names Schedule'!$C$37:$H$37,$B236),COUNTIF('Names Schedule'!$C$38:$H$38,$B236),COUNTIF('Names Schedule'!$C$40:$H$40,$B236),COUNTIF('Names Schedule'!$C$41:$H$41,$B236)))</f>
        <v>0</v>
      </c>
      <c r="J236" s="126">
        <f>IF($A236="","",SUM(COUNTIF('Names Schedule'!$C$46:$H$46,$B236),COUNTIF('Names Schedule'!$C$47:$H$47,$B236),COUNTIF('Names Schedule'!$C$49:$H$49,$B236),COUNTIF('Names Schedule'!$C$50:$H$50,$B236),COUNTIF('Names Schedule'!$C$51:$H$51,$B236),COUNTIF('Names Schedule'!$C$53:$H$53,$B236),COUNTIF('Names Schedule'!$C$54:$H$54,$B236)))</f>
        <v>0</v>
      </c>
      <c r="K236" s="126">
        <f>IF($A236="","",SUM(COUNTIF('Names Schedule'!$C$59:$H$59,$B236),COUNTIF('Names Schedule'!$C$60:$H$60,$B236),COUNTIF('Names Schedule'!$C$62:$H$62,$B236),COUNTIF('Names Schedule'!$C$63:$H$63,$B236),COUNTIF('Names Schedule'!$C$64:$H$64,$B236),COUNTIF('Names Schedule'!$C$66:$H$66,$B236),COUNTIF('Names Schedule'!$C$67:$H$67,$B236)))</f>
        <v>0</v>
      </c>
      <c r="L236" s="126">
        <f>IF($A236="","",SUM(COUNTIF('Names Schedule'!$C$72:$H$72,$B236),COUNTIF('Names Schedule'!$C$73:$H$73,$B236),COUNTIF('Names Schedule'!$C$75:$H$75,$B236),COUNTIF('Names Schedule'!$C$76:$H$76,$B236),COUNTIF('Names Schedule'!$C$77:$H$77,$B236),COUNTIF('Names Schedule'!$C$79:$H$79,$B236),COUNTIF('Names Schedule'!$C$80:$H$80,$B236)))</f>
        <v>0</v>
      </c>
      <c r="M236" s="124">
        <f>IF($A236="","",COUNTIF('Names Schedule'!$7:$7,$B236))</f>
        <v>0</v>
      </c>
      <c r="N236" s="125">
        <f>IF($A236="","",COUNTIF('Names Schedule'!$8:$8,$B236))</f>
        <v>0</v>
      </c>
      <c r="O236" s="125">
        <f>IF($A236="","",COUNTIF('Names Schedule'!$10:$10,$B236))</f>
        <v>0</v>
      </c>
      <c r="P236" s="125">
        <f>IF($A236="","",COUNTIF('Names Schedule'!$11:$11,$B236))</f>
        <v>0</v>
      </c>
      <c r="Q236" s="125">
        <f>IF($A236="","",COUNTIF('Names Schedule'!$12:$12,$B236))</f>
        <v>0</v>
      </c>
      <c r="R236" s="125">
        <f>IF($A236="","",COUNTIF('Names Schedule'!$14:$14,$B236))</f>
        <v>0</v>
      </c>
      <c r="S236" s="125">
        <f>IF($A236="","",COUNTIF('Names Schedule'!$15:$15,$B236))</f>
        <v>0</v>
      </c>
      <c r="T236" s="124">
        <f>IF($A236="","",COUNTIF('Names Schedule'!$20:$20,$B236))</f>
        <v>0</v>
      </c>
      <c r="U236" s="125">
        <f>IF($A236="","",COUNTIF('Names Schedule'!$21:$21,$B236))</f>
        <v>1</v>
      </c>
      <c r="V236" s="125">
        <f>IF($A236="","",COUNTIF('Names Schedule'!$23:$23,$B236))</f>
        <v>0</v>
      </c>
      <c r="W236" s="125">
        <f>IF($A236="","",COUNTIF('Names Schedule'!$24:$24,$B236))</f>
        <v>0</v>
      </c>
      <c r="X236" s="125">
        <f>IF($A236="","",COUNTIF('Names Schedule'!$25:$25,$B236))</f>
        <v>0</v>
      </c>
      <c r="Y236" s="125">
        <f>IF($A236="","",COUNTIF('Names Schedule'!$27:$27,$B236))</f>
        <v>0</v>
      </c>
      <c r="Z236" s="125">
        <f>IF($A236="","",COUNTIF('Names Schedule'!$28:$28,$B236))</f>
        <v>0</v>
      </c>
      <c r="AA236" s="124">
        <f>IF($A236="","",COUNTIF('Names Schedule'!$33:$33,$B236))</f>
        <v>0</v>
      </c>
      <c r="AB236" s="125">
        <f>IF($A236="","",COUNTIF('Names Schedule'!$34:$34,$B236))</f>
        <v>0</v>
      </c>
      <c r="AC236" s="125">
        <f>IF($A236="","",COUNTIF('Names Schedule'!$36:$36,$B236))</f>
        <v>0</v>
      </c>
      <c r="AD236" s="125">
        <f>IF($A236="","",COUNTIF('Names Schedule'!$37:$37,$B236))</f>
        <v>0</v>
      </c>
      <c r="AE236" s="125">
        <f>IF($A236="","",COUNTIF('Names Schedule'!$38:$38,$B236))</f>
        <v>0</v>
      </c>
      <c r="AF236" s="125">
        <f>IF($A236="","",COUNTIF('Names Schedule'!$40:$40,$B236))</f>
        <v>0</v>
      </c>
      <c r="AG236" s="125">
        <f>IF($A236="","",COUNTIF('Names Schedule'!$41:$41,$B236))</f>
        <v>0</v>
      </c>
      <c r="AH236" s="124">
        <f>IF($A236="","",COUNTIF('Names Schedule'!$46:$46,$B236))</f>
        <v>0</v>
      </c>
      <c r="AI236" s="125">
        <f>IF($A236="","",COUNTIF('Names Schedule'!$47:$47,$B236))</f>
        <v>0</v>
      </c>
      <c r="AJ236" s="125">
        <f>IF($A236="","",COUNTIF('Names Schedule'!$49:$49,$B236))</f>
        <v>0</v>
      </c>
      <c r="AK236" s="125">
        <f>IF($A236="","",COUNTIF('Names Schedule'!$50:$50,$B236))</f>
        <v>0</v>
      </c>
      <c r="AL236" s="125">
        <f>IF($A236="","",COUNTIF('Names Schedule'!$51:$51,$B236))</f>
        <v>0</v>
      </c>
      <c r="AM236" s="125">
        <f>IF($A236="","",COUNTIF('Names Schedule'!$53:$53,$B236))</f>
        <v>0</v>
      </c>
      <c r="AN236" s="125">
        <f>IF($A236="","",COUNTIF('Names Schedule'!$54:$54,$B236))</f>
        <v>0</v>
      </c>
      <c r="AO236" s="124">
        <f>IF($A236="","",COUNTIF('Names Schedule'!$59:$59,$B236))</f>
        <v>0</v>
      </c>
      <c r="AP236" s="125">
        <f>IF($A236="","",COUNTIF('Names Schedule'!$60:$60,$B236))</f>
        <v>0</v>
      </c>
      <c r="AQ236" s="125">
        <f>IF($A236="","",COUNTIF('Names Schedule'!$62:$62,$B236))</f>
        <v>0</v>
      </c>
      <c r="AR236" s="125">
        <f>IF($A236="","",COUNTIF('Names Schedule'!$63:$63,$B236))</f>
        <v>0</v>
      </c>
      <c r="AS236" s="125">
        <f>IF($A236="","",COUNTIF('Names Schedule'!$64:$64,$B236))</f>
        <v>0</v>
      </c>
      <c r="AT236" s="125">
        <f>IF($A236="","",COUNTIF('Names Schedule'!$66:$66,$B236))</f>
        <v>0</v>
      </c>
      <c r="AU236" s="125">
        <f>IF($A236="","",COUNTIF('Names Schedule'!$67:$67,$B236))</f>
        <v>0</v>
      </c>
      <c r="AV236" s="124">
        <f>IF($A236="","",COUNTIF('Names Schedule'!$72:$72,$B236))</f>
        <v>0</v>
      </c>
      <c r="AW236" s="125">
        <f>IF($A236="","",COUNTIF('Names Schedule'!$73:$73,$B236))</f>
        <v>0</v>
      </c>
      <c r="AX236" s="125">
        <f>IF($A236="","",COUNTIF('Names Schedule'!$75:$75,$B236))</f>
        <v>0</v>
      </c>
      <c r="AY236" s="125">
        <f>IF($A236="","",COUNTIF('Names Schedule'!$76:$76,$B236))</f>
        <v>0</v>
      </c>
      <c r="AZ236" s="125">
        <f>IF($A236="","",COUNTIF('Names Schedule'!$77:$77,$B236))</f>
        <v>0</v>
      </c>
      <c r="BA236" s="125">
        <f>IF($A236="","",COUNTIF('Names Schedule'!$79:$79,$B236))</f>
        <v>0</v>
      </c>
      <c r="BB236" s="125">
        <f>IF($A236="","",COUNTIF('Names Schedule'!$80:$80,$B236))</f>
        <v>0</v>
      </c>
      <c r="BC236" s="115">
        <f t="shared" si="30"/>
        <v>9</v>
      </c>
      <c r="BD236" s="115">
        <f t="shared" si="31"/>
        <v>2</v>
      </c>
      <c r="BE236" s="119" t="str">
        <f t="shared" si="28"/>
        <v>Session 2 - 10.15am- 12:00pm</v>
      </c>
      <c r="BF236" s="126">
        <f>IF($A236="","",COUNTIF('Names Schedule'!C$7:C$117,$B236))</f>
        <v>0</v>
      </c>
      <c r="BG236" s="126">
        <f>IF($A236="","",COUNTIF('Names Schedule'!D$7:D$117,$B236))</f>
        <v>0</v>
      </c>
      <c r="BH236" s="126">
        <f>IF($A236="","",COUNTIF('Names Schedule'!E$7:E$117,$B236))</f>
        <v>1</v>
      </c>
      <c r="BI236" s="126">
        <f>IF($A236="","",COUNTIF('Names Schedule'!F$7:F$117,$B236))</f>
        <v>0</v>
      </c>
      <c r="BJ236" s="126">
        <f>IF($A236="","",COUNTIF('Names Schedule'!G$7:G$117,$B236))</f>
        <v>0</v>
      </c>
      <c r="BK236" s="126">
        <f>IF($A236="","",COUNTIF('Names Schedule'!H$7:H$117,$B236))</f>
        <v>0</v>
      </c>
      <c r="BL236" s="133">
        <f t="shared" si="29"/>
        <v>3</v>
      </c>
    </row>
    <row r="237" spans="1:64" ht="12" customHeight="1">
      <c r="A237" s="115" t="str">
        <f>Matches!A236</f>
        <v>GROUP MXP 2 / 11</v>
      </c>
      <c r="B237" s="115" t="str">
        <f>IF(A237="","",CONCATENATE(VLOOKUP(Matches!B236,'Group Check'!$B:$D,2,FALSE)," v ",VLOOKUP(Matches!D236,'Group Check'!$B:$D,2,FALSE)," in Group ",VLOOKUP(Matches!B236,'Group Check'!$B:$E,4,FALSE)))</f>
        <v>Connie Rixon (Malta) &amp; Peter Ellul (Malta) v Nor Farrah Ain Abdullah (Malaysia ) &amp; Izzat Shameer Dzulkeple (Malaysia ) in Group MXP 2</v>
      </c>
      <c r="C237" s="115" t="str">
        <f t="shared" si="24"/>
        <v/>
      </c>
      <c r="D237" s="118" t="str">
        <f t="shared" si="25"/>
        <v>Wednesday 24th April 2024</v>
      </c>
      <c r="E237" s="119" t="str">
        <f t="shared" si="26"/>
        <v>Session 2 - 10.15am- 12:00pm</v>
      </c>
      <c r="F237" s="116">
        <f t="shared" si="27"/>
        <v>6</v>
      </c>
      <c r="G237" s="126">
        <f>IF($A237="","",SUM(COUNTIF('Names Schedule'!$C$7:$H$7,$B237),COUNTIF('Names Schedule'!$C$8:$H$8,$B237),COUNTIF('Names Schedule'!$C$10:$H$10,$B237),COUNTIF('Names Schedule'!$C$11:$H$11,$B237),COUNTIF('Names Schedule'!$C$12:$H$12,$B237),COUNTIF('Names Schedule'!$C$14:$H$14,$B237),COUNTIF('Names Schedule'!$C$15:$H$15,$B237)))</f>
        <v>0</v>
      </c>
      <c r="H237" s="126">
        <f>IF($A237="","",SUM(COUNTIF('Names Schedule'!$C$20:$H$20,$B237),COUNTIF('Names Schedule'!$C$21:$H$21,$B237),COUNTIF('Names Schedule'!$C$23:$H$23,$B237),COUNTIF('Names Schedule'!$C$24:$H$24,$B237),COUNTIF('Names Schedule'!$C$25:$H$25,$B237),COUNTIF('Names Schedule'!$C$27:$H$27,$B237),COUNTIF('Names Schedule'!$C$28:$H$28,$B237)))</f>
        <v>0</v>
      </c>
      <c r="I237" s="126">
        <f>IF($A237="","",SUM(COUNTIF('Names Schedule'!$C$33:$H$33,$B237),COUNTIF('Names Schedule'!$C$34:$H$34,$B237),COUNTIF('Names Schedule'!$C$36:$H$36,$B237),COUNTIF('Names Schedule'!$C$37:$H$37,$B237),COUNTIF('Names Schedule'!$C$38:$H$38,$B237),COUNTIF('Names Schedule'!$C$40:$H$40,$B237),COUNTIF('Names Schedule'!$C$41:$H$41,$B237)))</f>
        <v>0</v>
      </c>
      <c r="J237" s="126">
        <f>IF($A237="","",SUM(COUNTIF('Names Schedule'!$C$46:$H$46,$B237),COUNTIF('Names Schedule'!$C$47:$H$47,$B237),COUNTIF('Names Schedule'!$C$49:$H$49,$B237),COUNTIF('Names Schedule'!$C$50:$H$50,$B237),COUNTIF('Names Schedule'!$C$51:$H$51,$B237),COUNTIF('Names Schedule'!$C$53:$H$53,$B237),COUNTIF('Names Schedule'!$C$54:$H$54,$B237)))</f>
        <v>1</v>
      </c>
      <c r="K237" s="126">
        <f>IF($A237="","",SUM(COUNTIF('Names Schedule'!$C$59:$H$59,$B237),COUNTIF('Names Schedule'!$C$60:$H$60,$B237),COUNTIF('Names Schedule'!$C$62:$H$62,$B237),COUNTIF('Names Schedule'!$C$63:$H$63,$B237),COUNTIF('Names Schedule'!$C$64:$H$64,$B237),COUNTIF('Names Schedule'!$C$66:$H$66,$B237),COUNTIF('Names Schedule'!$C$67:$H$67,$B237)))</f>
        <v>0</v>
      </c>
      <c r="L237" s="126">
        <f>IF($A237="","",SUM(COUNTIF('Names Schedule'!$C$72:$H$72,$B237),COUNTIF('Names Schedule'!$C$73:$H$73,$B237),COUNTIF('Names Schedule'!$C$75:$H$75,$B237),COUNTIF('Names Schedule'!$C$76:$H$76,$B237),COUNTIF('Names Schedule'!$C$77:$H$77,$B237),COUNTIF('Names Schedule'!$C$79:$H$79,$B237),COUNTIF('Names Schedule'!$C$80:$H$80,$B237)))</f>
        <v>0</v>
      </c>
      <c r="M237" s="124">
        <f>IF($A237="","",COUNTIF('Names Schedule'!$7:$7,$B237))</f>
        <v>0</v>
      </c>
      <c r="N237" s="125">
        <f>IF($A237="","",COUNTIF('Names Schedule'!$8:$8,$B237))</f>
        <v>0</v>
      </c>
      <c r="O237" s="125">
        <f>IF($A237="","",COUNTIF('Names Schedule'!$10:$10,$B237))</f>
        <v>0</v>
      </c>
      <c r="P237" s="125">
        <f>IF($A237="","",COUNTIF('Names Schedule'!$11:$11,$B237))</f>
        <v>0</v>
      </c>
      <c r="Q237" s="125">
        <f>IF($A237="","",COUNTIF('Names Schedule'!$12:$12,$B237))</f>
        <v>0</v>
      </c>
      <c r="R237" s="125">
        <f>IF($A237="","",COUNTIF('Names Schedule'!$14:$14,$B237))</f>
        <v>0</v>
      </c>
      <c r="S237" s="125">
        <f>IF($A237="","",COUNTIF('Names Schedule'!$15:$15,$B237))</f>
        <v>0</v>
      </c>
      <c r="T237" s="124">
        <f>IF($A237="","",COUNTIF('Names Schedule'!$20:$20,$B237))</f>
        <v>0</v>
      </c>
      <c r="U237" s="125">
        <f>IF($A237="","",COUNTIF('Names Schedule'!$21:$21,$B237))</f>
        <v>0</v>
      </c>
      <c r="V237" s="125">
        <f>IF($A237="","",COUNTIF('Names Schedule'!$23:$23,$B237))</f>
        <v>0</v>
      </c>
      <c r="W237" s="125">
        <f>IF($A237="","",COUNTIF('Names Schedule'!$24:$24,$B237))</f>
        <v>0</v>
      </c>
      <c r="X237" s="125">
        <f>IF($A237="","",COUNTIF('Names Schedule'!$25:$25,$B237))</f>
        <v>0</v>
      </c>
      <c r="Y237" s="125">
        <f>IF($A237="","",COUNTIF('Names Schedule'!$27:$27,$B237))</f>
        <v>0</v>
      </c>
      <c r="Z237" s="125">
        <f>IF($A237="","",COUNTIF('Names Schedule'!$28:$28,$B237))</f>
        <v>0</v>
      </c>
      <c r="AA237" s="124">
        <f>IF($A237="","",COUNTIF('Names Schedule'!$33:$33,$B237))</f>
        <v>0</v>
      </c>
      <c r="AB237" s="125">
        <f>IF($A237="","",COUNTIF('Names Schedule'!$34:$34,$B237))</f>
        <v>0</v>
      </c>
      <c r="AC237" s="125">
        <f>IF($A237="","",COUNTIF('Names Schedule'!$36:$36,$B237))</f>
        <v>0</v>
      </c>
      <c r="AD237" s="125">
        <f>IF($A237="","",COUNTIF('Names Schedule'!$37:$37,$B237))</f>
        <v>0</v>
      </c>
      <c r="AE237" s="125">
        <f>IF($A237="","",COUNTIF('Names Schedule'!$38:$38,$B237))</f>
        <v>0</v>
      </c>
      <c r="AF237" s="125">
        <f>IF($A237="","",COUNTIF('Names Schedule'!$40:$40,$B237))</f>
        <v>0</v>
      </c>
      <c r="AG237" s="125">
        <f>IF($A237="","",COUNTIF('Names Schedule'!$41:$41,$B237))</f>
        <v>0</v>
      </c>
      <c r="AH237" s="124">
        <f>IF($A237="","",COUNTIF('Names Schedule'!$46:$46,$B237))</f>
        <v>0</v>
      </c>
      <c r="AI237" s="125">
        <f>IF($A237="","",COUNTIF('Names Schedule'!$47:$47,$B237))</f>
        <v>1</v>
      </c>
      <c r="AJ237" s="125">
        <f>IF($A237="","",COUNTIF('Names Schedule'!$49:$49,$B237))</f>
        <v>0</v>
      </c>
      <c r="AK237" s="125">
        <f>IF($A237="","",COUNTIF('Names Schedule'!$50:$50,$B237))</f>
        <v>0</v>
      </c>
      <c r="AL237" s="125">
        <f>IF($A237="","",COUNTIF('Names Schedule'!$51:$51,$B237))</f>
        <v>0</v>
      </c>
      <c r="AM237" s="125">
        <f>IF($A237="","",COUNTIF('Names Schedule'!$53:$53,$B237))</f>
        <v>0</v>
      </c>
      <c r="AN237" s="125">
        <f>IF($A237="","",COUNTIF('Names Schedule'!$54:$54,$B237))</f>
        <v>0</v>
      </c>
      <c r="AO237" s="124">
        <f>IF($A237="","",COUNTIF('Names Schedule'!$59:$59,$B237))</f>
        <v>0</v>
      </c>
      <c r="AP237" s="125">
        <f>IF($A237="","",COUNTIF('Names Schedule'!$60:$60,$B237))</f>
        <v>0</v>
      </c>
      <c r="AQ237" s="125">
        <f>IF($A237="","",COUNTIF('Names Schedule'!$62:$62,$B237))</f>
        <v>0</v>
      </c>
      <c r="AR237" s="125">
        <f>IF($A237="","",COUNTIF('Names Schedule'!$63:$63,$B237))</f>
        <v>0</v>
      </c>
      <c r="AS237" s="125">
        <f>IF($A237="","",COUNTIF('Names Schedule'!$64:$64,$B237))</f>
        <v>0</v>
      </c>
      <c r="AT237" s="125">
        <f>IF($A237="","",COUNTIF('Names Schedule'!$66:$66,$B237))</f>
        <v>0</v>
      </c>
      <c r="AU237" s="125">
        <f>IF($A237="","",COUNTIF('Names Schedule'!$67:$67,$B237))</f>
        <v>0</v>
      </c>
      <c r="AV237" s="124">
        <f>IF($A237="","",COUNTIF('Names Schedule'!$72:$72,$B237))</f>
        <v>0</v>
      </c>
      <c r="AW237" s="125">
        <f>IF($A237="","",COUNTIF('Names Schedule'!$73:$73,$B237))</f>
        <v>0</v>
      </c>
      <c r="AX237" s="125">
        <f>IF($A237="","",COUNTIF('Names Schedule'!$75:$75,$B237))</f>
        <v>0</v>
      </c>
      <c r="AY237" s="125">
        <f>IF($A237="","",COUNTIF('Names Schedule'!$76:$76,$B237))</f>
        <v>0</v>
      </c>
      <c r="AZ237" s="125">
        <f>IF($A237="","",COUNTIF('Names Schedule'!$77:$77,$B237))</f>
        <v>0</v>
      </c>
      <c r="BA237" s="125">
        <f>IF($A237="","",COUNTIF('Names Schedule'!$79:$79,$B237))</f>
        <v>0</v>
      </c>
      <c r="BB237" s="125">
        <f>IF($A237="","",COUNTIF('Names Schedule'!$80:$80,$B237))</f>
        <v>0</v>
      </c>
      <c r="BC237" s="115">
        <f t="shared" si="30"/>
        <v>23</v>
      </c>
      <c r="BD237" s="115">
        <f t="shared" si="31"/>
        <v>2</v>
      </c>
      <c r="BE237" s="119" t="str">
        <f t="shared" si="28"/>
        <v>Session 2 - 10.15am- 12:00pm</v>
      </c>
      <c r="BF237" s="126">
        <f>IF($A237="","",COUNTIF('Names Schedule'!C$7:C$117,$B237))</f>
        <v>0</v>
      </c>
      <c r="BG237" s="126">
        <f>IF($A237="","",COUNTIF('Names Schedule'!D$7:D$117,$B237))</f>
        <v>0</v>
      </c>
      <c r="BH237" s="126">
        <f>IF($A237="","",COUNTIF('Names Schedule'!E$7:E$117,$B237))</f>
        <v>0</v>
      </c>
      <c r="BI237" s="126">
        <f>IF($A237="","",COUNTIF('Names Schedule'!F$7:F$117,$B237))</f>
        <v>0</v>
      </c>
      <c r="BJ237" s="126">
        <f>IF($A237="","",COUNTIF('Names Schedule'!G$7:G$117,$B237))</f>
        <v>0</v>
      </c>
      <c r="BK237" s="126">
        <f>IF($A237="","",COUNTIF('Names Schedule'!H$7:H$117,$B237))</f>
        <v>1</v>
      </c>
      <c r="BL237" s="133">
        <f t="shared" si="29"/>
        <v>6</v>
      </c>
    </row>
    <row r="238" spans="1:64" ht="12" customHeight="1">
      <c r="A238" s="115" t="str">
        <f>Matches!A237</f>
        <v>GROUP MXP 2 / 12</v>
      </c>
      <c r="B238" s="115" t="str">
        <f>IF(A238="","",CONCATENATE(VLOOKUP(Matches!B237,'Group Check'!$B:$D,2,FALSE)," v ",VLOOKUP(Matches!D237,'Group Check'!$B:$D,2,FALSE)," in Group ",VLOOKUP(Matches!B237,'Group Check'!$B:$E,4,FALSE)))</f>
        <v>Irit Grencel (Israel ) &amp; Gabor Foti (Hungary) v Connie Rixon (Malta) &amp; Peter Ellul (Malta) in Group MXP 2</v>
      </c>
      <c r="C238" s="115" t="str">
        <f t="shared" si="24"/>
        <v/>
      </c>
      <c r="D238" s="118" t="str">
        <f t="shared" si="25"/>
        <v>Tuesday 23rd April 2024</v>
      </c>
      <c r="E238" s="119" t="str">
        <f t="shared" si="26"/>
        <v>Session 3 - 12.00pm- 1:45pm</v>
      </c>
      <c r="F238" s="116">
        <f t="shared" si="27"/>
        <v>1</v>
      </c>
      <c r="G238" s="126">
        <f>IF($A238="","",SUM(COUNTIF('Names Schedule'!$C$7:$H$7,$B238),COUNTIF('Names Schedule'!$C$8:$H$8,$B238),COUNTIF('Names Schedule'!$C$10:$H$10,$B238),COUNTIF('Names Schedule'!$C$11:$H$11,$B238),COUNTIF('Names Schedule'!$C$12:$H$12,$B238),COUNTIF('Names Schedule'!$C$14:$H$14,$B238),COUNTIF('Names Schedule'!$C$15:$H$15,$B238)))</f>
        <v>0</v>
      </c>
      <c r="H238" s="126">
        <f>IF($A238="","",SUM(COUNTIF('Names Schedule'!$C$20:$H$20,$B238),COUNTIF('Names Schedule'!$C$21:$H$21,$B238),COUNTIF('Names Schedule'!$C$23:$H$23,$B238),COUNTIF('Names Schedule'!$C$24:$H$24,$B238),COUNTIF('Names Schedule'!$C$25:$H$25,$B238),COUNTIF('Names Schedule'!$C$27:$H$27,$B238),COUNTIF('Names Schedule'!$C$28:$H$28,$B238)))</f>
        <v>0</v>
      </c>
      <c r="I238" s="126">
        <f>IF($A238="","",SUM(COUNTIF('Names Schedule'!$C$33:$H$33,$B238),COUNTIF('Names Schedule'!$C$34:$H$34,$B238),COUNTIF('Names Schedule'!$C$36:$H$36,$B238),COUNTIF('Names Schedule'!$C$37:$H$37,$B238),COUNTIF('Names Schedule'!$C$38:$H$38,$B238),COUNTIF('Names Schedule'!$C$40:$H$40,$B238),COUNTIF('Names Schedule'!$C$41:$H$41,$B238)))</f>
        <v>1</v>
      </c>
      <c r="J238" s="126">
        <f>IF($A238="","",SUM(COUNTIF('Names Schedule'!$C$46:$H$46,$B238),COUNTIF('Names Schedule'!$C$47:$H$47,$B238),COUNTIF('Names Schedule'!$C$49:$H$49,$B238),COUNTIF('Names Schedule'!$C$50:$H$50,$B238),COUNTIF('Names Schedule'!$C$51:$H$51,$B238),COUNTIF('Names Schedule'!$C$53:$H$53,$B238),COUNTIF('Names Schedule'!$C$54:$H$54,$B238)))</f>
        <v>0</v>
      </c>
      <c r="K238" s="126">
        <f>IF($A238="","",SUM(COUNTIF('Names Schedule'!$C$59:$H$59,$B238),COUNTIF('Names Schedule'!$C$60:$H$60,$B238),COUNTIF('Names Schedule'!$C$62:$H$62,$B238),COUNTIF('Names Schedule'!$C$63:$H$63,$B238),COUNTIF('Names Schedule'!$C$64:$H$64,$B238),COUNTIF('Names Schedule'!$C$66:$H$66,$B238),COUNTIF('Names Schedule'!$C$67:$H$67,$B238)))</f>
        <v>0</v>
      </c>
      <c r="L238" s="126">
        <f>IF($A238="","",SUM(COUNTIF('Names Schedule'!$C$72:$H$72,$B238),COUNTIF('Names Schedule'!$C$73:$H$73,$B238),COUNTIF('Names Schedule'!$C$75:$H$75,$B238),COUNTIF('Names Schedule'!$C$76:$H$76,$B238),COUNTIF('Names Schedule'!$C$77:$H$77,$B238),COUNTIF('Names Schedule'!$C$79:$H$79,$B238),COUNTIF('Names Schedule'!$C$80:$H$80,$B238)))</f>
        <v>0</v>
      </c>
      <c r="M238" s="124">
        <f>IF($A238="","",COUNTIF('Names Schedule'!$7:$7,$B238))</f>
        <v>0</v>
      </c>
      <c r="N238" s="125">
        <f>IF($A238="","",COUNTIF('Names Schedule'!$8:$8,$B238))</f>
        <v>0</v>
      </c>
      <c r="O238" s="125">
        <f>IF($A238="","",COUNTIF('Names Schedule'!$10:$10,$B238))</f>
        <v>0</v>
      </c>
      <c r="P238" s="125">
        <f>IF($A238="","",COUNTIF('Names Schedule'!$11:$11,$B238))</f>
        <v>0</v>
      </c>
      <c r="Q238" s="125">
        <f>IF($A238="","",COUNTIF('Names Schedule'!$12:$12,$B238))</f>
        <v>0</v>
      </c>
      <c r="R238" s="125">
        <f>IF($A238="","",COUNTIF('Names Schedule'!$14:$14,$B238))</f>
        <v>0</v>
      </c>
      <c r="S238" s="125">
        <f>IF($A238="","",COUNTIF('Names Schedule'!$15:$15,$B238))</f>
        <v>0</v>
      </c>
      <c r="T238" s="124">
        <f>IF($A238="","",COUNTIF('Names Schedule'!$20:$20,$B238))</f>
        <v>0</v>
      </c>
      <c r="U238" s="125">
        <f>IF($A238="","",COUNTIF('Names Schedule'!$21:$21,$B238))</f>
        <v>0</v>
      </c>
      <c r="V238" s="125">
        <f>IF($A238="","",COUNTIF('Names Schedule'!$23:$23,$B238))</f>
        <v>0</v>
      </c>
      <c r="W238" s="125">
        <f>IF($A238="","",COUNTIF('Names Schedule'!$24:$24,$B238))</f>
        <v>0</v>
      </c>
      <c r="X238" s="125">
        <f>IF($A238="","",COUNTIF('Names Schedule'!$25:$25,$B238))</f>
        <v>0</v>
      </c>
      <c r="Y238" s="125">
        <f>IF($A238="","",COUNTIF('Names Schedule'!$27:$27,$B238))</f>
        <v>0</v>
      </c>
      <c r="Z238" s="125">
        <f>IF($A238="","",COUNTIF('Names Schedule'!$28:$28,$B238))</f>
        <v>0</v>
      </c>
      <c r="AA238" s="124">
        <f>IF($A238="","",COUNTIF('Names Schedule'!$33:$33,$B238))</f>
        <v>0</v>
      </c>
      <c r="AB238" s="125">
        <f>IF($A238="","",COUNTIF('Names Schedule'!$34:$34,$B238))</f>
        <v>0</v>
      </c>
      <c r="AC238" s="125">
        <f>IF($A238="","",COUNTIF('Names Schedule'!$36:$36,$B238))</f>
        <v>1</v>
      </c>
      <c r="AD238" s="125">
        <f>IF($A238="","",COUNTIF('Names Schedule'!$37:$37,$B238))</f>
        <v>0</v>
      </c>
      <c r="AE238" s="125">
        <f>IF($A238="","",COUNTIF('Names Schedule'!$38:$38,$B238))</f>
        <v>0</v>
      </c>
      <c r="AF238" s="125">
        <f>IF($A238="","",COUNTIF('Names Schedule'!$40:$40,$B238))</f>
        <v>0</v>
      </c>
      <c r="AG238" s="125">
        <f>IF($A238="","",COUNTIF('Names Schedule'!$41:$41,$B238))</f>
        <v>0</v>
      </c>
      <c r="AH238" s="124">
        <f>IF($A238="","",COUNTIF('Names Schedule'!$46:$46,$B238))</f>
        <v>0</v>
      </c>
      <c r="AI238" s="125">
        <f>IF($A238="","",COUNTIF('Names Schedule'!$47:$47,$B238))</f>
        <v>0</v>
      </c>
      <c r="AJ238" s="125">
        <f>IF($A238="","",COUNTIF('Names Schedule'!$49:$49,$B238))</f>
        <v>0</v>
      </c>
      <c r="AK238" s="125">
        <f>IF($A238="","",COUNTIF('Names Schedule'!$50:$50,$B238))</f>
        <v>0</v>
      </c>
      <c r="AL238" s="125">
        <f>IF($A238="","",COUNTIF('Names Schedule'!$51:$51,$B238))</f>
        <v>0</v>
      </c>
      <c r="AM238" s="125">
        <f>IF($A238="","",COUNTIF('Names Schedule'!$53:$53,$B238))</f>
        <v>0</v>
      </c>
      <c r="AN238" s="125">
        <f>IF($A238="","",COUNTIF('Names Schedule'!$54:$54,$B238))</f>
        <v>0</v>
      </c>
      <c r="AO238" s="124">
        <f>IF($A238="","",COUNTIF('Names Schedule'!$59:$59,$B238))</f>
        <v>0</v>
      </c>
      <c r="AP238" s="125">
        <f>IF($A238="","",COUNTIF('Names Schedule'!$60:$60,$B238))</f>
        <v>0</v>
      </c>
      <c r="AQ238" s="125">
        <f>IF($A238="","",COUNTIF('Names Schedule'!$62:$62,$B238))</f>
        <v>0</v>
      </c>
      <c r="AR238" s="125">
        <f>IF($A238="","",COUNTIF('Names Schedule'!$63:$63,$B238))</f>
        <v>0</v>
      </c>
      <c r="AS238" s="125">
        <f>IF($A238="","",COUNTIF('Names Schedule'!$64:$64,$B238))</f>
        <v>0</v>
      </c>
      <c r="AT238" s="125">
        <f>IF($A238="","",COUNTIF('Names Schedule'!$66:$66,$B238))</f>
        <v>0</v>
      </c>
      <c r="AU238" s="125">
        <f>IF($A238="","",COUNTIF('Names Schedule'!$67:$67,$B238))</f>
        <v>0</v>
      </c>
      <c r="AV238" s="124">
        <f>IF($A238="","",COUNTIF('Names Schedule'!$72:$72,$B238))</f>
        <v>0</v>
      </c>
      <c r="AW238" s="125">
        <f>IF($A238="","",COUNTIF('Names Schedule'!$73:$73,$B238))</f>
        <v>0</v>
      </c>
      <c r="AX238" s="125">
        <f>IF($A238="","",COUNTIF('Names Schedule'!$75:$75,$B238))</f>
        <v>0</v>
      </c>
      <c r="AY238" s="125">
        <f>IF($A238="","",COUNTIF('Names Schedule'!$76:$76,$B238))</f>
        <v>0</v>
      </c>
      <c r="AZ238" s="125">
        <f>IF($A238="","",COUNTIF('Names Schedule'!$77:$77,$B238))</f>
        <v>0</v>
      </c>
      <c r="BA238" s="125">
        <f>IF($A238="","",COUNTIF('Names Schedule'!$79:$79,$B238))</f>
        <v>0</v>
      </c>
      <c r="BB238" s="125">
        <f>IF($A238="","",COUNTIF('Names Schedule'!$80:$80,$B238))</f>
        <v>0</v>
      </c>
      <c r="BC238" s="115">
        <f t="shared" si="30"/>
        <v>17</v>
      </c>
      <c r="BD238" s="115">
        <f t="shared" si="31"/>
        <v>3</v>
      </c>
      <c r="BE238" s="119" t="str">
        <f t="shared" si="28"/>
        <v>Session 3 - 12.00pm- 1:45pm</v>
      </c>
      <c r="BF238" s="126">
        <f>IF($A238="","",COUNTIF('Names Schedule'!C$7:C$117,$B238))</f>
        <v>1</v>
      </c>
      <c r="BG238" s="126">
        <f>IF($A238="","",COUNTIF('Names Schedule'!D$7:D$117,$B238))</f>
        <v>0</v>
      </c>
      <c r="BH238" s="126">
        <f>IF($A238="","",COUNTIF('Names Schedule'!E$7:E$117,$B238))</f>
        <v>0</v>
      </c>
      <c r="BI238" s="126">
        <f>IF($A238="","",COUNTIF('Names Schedule'!F$7:F$117,$B238))</f>
        <v>0</v>
      </c>
      <c r="BJ238" s="126">
        <f>IF($A238="","",COUNTIF('Names Schedule'!G$7:G$117,$B238))</f>
        <v>0</v>
      </c>
      <c r="BK238" s="126">
        <f>IF($A238="","",COUNTIF('Names Schedule'!H$7:H$117,$B238))</f>
        <v>0</v>
      </c>
      <c r="BL238" s="133">
        <f t="shared" si="29"/>
        <v>1</v>
      </c>
    </row>
    <row r="239" spans="1:64" ht="12" customHeight="1">
      <c r="A239" s="115" t="str">
        <f>Matches!A238</f>
        <v/>
      </c>
      <c r="B239" s="115" t="str">
        <f>IF(A239="","",CONCATENATE(VLOOKUP(Matches!B238,'Group Check'!$B:$D,2,FALSE)," v ",VLOOKUP(Matches!D238,'Group Check'!$B:$D,2,FALSE)," in Group ",VLOOKUP(Matches!B238,'Group Check'!$B:$E,4,FALSE)))</f>
        <v/>
      </c>
      <c r="C239" s="115" t="str">
        <f t="shared" si="24"/>
        <v/>
      </c>
      <c r="D239" s="118" t="str">
        <f t="shared" si="25"/>
        <v/>
      </c>
      <c r="E239" s="119" t="str">
        <f t="shared" si="26"/>
        <v/>
      </c>
      <c r="F239" s="116" t="str">
        <f t="shared" si="27"/>
        <v/>
      </c>
      <c r="G239" s="126" t="str">
        <f>IF($A239="","",SUM(COUNTIF('Names Schedule'!$C$7:$H$7,$B239),COUNTIF('Names Schedule'!$C$8:$H$8,$B239),COUNTIF('Names Schedule'!$C$10:$H$10,$B239),COUNTIF('Names Schedule'!$C$11:$H$11,$B239),COUNTIF('Names Schedule'!$C$12:$H$12,$B239),COUNTIF('Names Schedule'!$C$14:$H$14,$B239),COUNTIF('Names Schedule'!$C$15:$H$15,$B239)))</f>
        <v/>
      </c>
      <c r="H239" s="126" t="str">
        <f>IF($A239="","",SUM(COUNTIF('Names Schedule'!$C$20:$H$20,$B239),COUNTIF('Names Schedule'!$C$21:$H$21,$B239),COUNTIF('Names Schedule'!$C$23:$H$23,$B239),COUNTIF('Names Schedule'!$C$24:$H$24,$B239),COUNTIF('Names Schedule'!$C$25:$H$25,$B239),COUNTIF('Names Schedule'!$C$27:$H$27,$B239),COUNTIF('Names Schedule'!$C$28:$H$28,$B239)))</f>
        <v/>
      </c>
      <c r="I239" s="126" t="str">
        <f>IF($A239="","",SUM(COUNTIF('Names Schedule'!$C$33:$H$33,$B239),COUNTIF('Names Schedule'!$C$34:$H$34,$B239),COUNTIF('Names Schedule'!$C$36:$H$36,$B239),COUNTIF('Names Schedule'!$C$37:$H$37,$B239),COUNTIF('Names Schedule'!$C$38:$H$38,$B239),COUNTIF('Names Schedule'!$C$40:$H$40,$B239),COUNTIF('Names Schedule'!$C$41:$H$41,$B239)))</f>
        <v/>
      </c>
      <c r="J239" s="126" t="str">
        <f>IF($A239="","",SUM(COUNTIF('Names Schedule'!$C$46:$H$46,$B239),COUNTIF('Names Schedule'!$C$47:$H$47,$B239),COUNTIF('Names Schedule'!$C$49:$H$49,$B239),COUNTIF('Names Schedule'!$C$50:$H$50,$B239),COUNTIF('Names Schedule'!$C$51:$H$51,$B239),COUNTIF('Names Schedule'!$C$53:$H$53,$B239),COUNTIF('Names Schedule'!$C$54:$H$54,$B239)))</f>
        <v/>
      </c>
      <c r="K239" s="126" t="str">
        <f>IF($A239="","",SUM(COUNTIF('Names Schedule'!$C$59:$H$59,$B239),COUNTIF('Names Schedule'!$C$60:$H$60,$B239),COUNTIF('Names Schedule'!$C$62:$H$62,$B239),COUNTIF('Names Schedule'!$C$63:$H$63,$B239),COUNTIF('Names Schedule'!$C$64:$H$64,$B239),COUNTIF('Names Schedule'!$C$66:$H$66,$B239),COUNTIF('Names Schedule'!$C$67:$H$67,$B239)))</f>
        <v/>
      </c>
      <c r="L239" s="126" t="str">
        <f>IF($A239="","",SUM(COUNTIF('Names Schedule'!$C$72:$H$72,$B239),COUNTIF('Names Schedule'!$C$73:$H$73,$B239),COUNTIF('Names Schedule'!$C$75:$H$75,$B239),COUNTIF('Names Schedule'!$C$76:$H$76,$B239),COUNTIF('Names Schedule'!$C$77:$H$77,$B239),COUNTIF('Names Schedule'!$C$79:$H$79,$B239),COUNTIF('Names Schedule'!$C$80:$H$80,$B239)))</f>
        <v/>
      </c>
      <c r="M239" s="124" t="str">
        <f>IF($A239="","",COUNTIF('Names Schedule'!$7:$7,$B239))</f>
        <v/>
      </c>
      <c r="N239" s="125" t="str">
        <f>IF($A239="","",COUNTIF('Names Schedule'!$8:$8,$B239))</f>
        <v/>
      </c>
      <c r="O239" s="125" t="str">
        <f>IF($A239="","",COUNTIF('Names Schedule'!$10:$10,$B239))</f>
        <v/>
      </c>
      <c r="P239" s="125" t="str">
        <f>IF($A239="","",COUNTIF('Names Schedule'!$11:$11,$B239))</f>
        <v/>
      </c>
      <c r="Q239" s="125" t="str">
        <f>IF($A239="","",COUNTIF('Names Schedule'!$12:$12,$B239))</f>
        <v/>
      </c>
      <c r="R239" s="125" t="str">
        <f>IF($A239="","",COUNTIF('Names Schedule'!$14:$14,$B239))</f>
        <v/>
      </c>
      <c r="S239" s="125" t="str">
        <f>IF($A239="","",COUNTIF('Names Schedule'!$15:$15,$B239))</f>
        <v/>
      </c>
      <c r="T239" s="124" t="str">
        <f>IF($A239="","",COUNTIF('Names Schedule'!$20:$20,$B239))</f>
        <v/>
      </c>
      <c r="U239" s="125" t="str">
        <f>IF($A239="","",COUNTIF('Names Schedule'!$21:$21,$B239))</f>
        <v/>
      </c>
      <c r="V239" s="125" t="str">
        <f>IF($A239="","",COUNTIF('Names Schedule'!$23:$23,$B239))</f>
        <v/>
      </c>
      <c r="W239" s="125" t="str">
        <f>IF($A239="","",COUNTIF('Names Schedule'!$24:$24,$B239))</f>
        <v/>
      </c>
      <c r="X239" s="125" t="str">
        <f>IF($A239="","",COUNTIF('Names Schedule'!$25:$25,$B239))</f>
        <v/>
      </c>
      <c r="Y239" s="125" t="str">
        <f>IF($A239="","",COUNTIF('Names Schedule'!$27:$27,$B239))</f>
        <v/>
      </c>
      <c r="Z239" s="125" t="str">
        <f>IF($A239="","",COUNTIF('Names Schedule'!$28:$28,$B239))</f>
        <v/>
      </c>
      <c r="AA239" s="124" t="str">
        <f>IF($A239="","",COUNTIF('Names Schedule'!$33:$33,$B239))</f>
        <v/>
      </c>
      <c r="AB239" s="125" t="str">
        <f>IF($A239="","",COUNTIF('Names Schedule'!$34:$34,$B239))</f>
        <v/>
      </c>
      <c r="AC239" s="125" t="str">
        <f>IF($A239="","",COUNTIF('Names Schedule'!$36:$36,$B239))</f>
        <v/>
      </c>
      <c r="AD239" s="125" t="str">
        <f>IF($A239="","",COUNTIF('Names Schedule'!$37:$37,$B239))</f>
        <v/>
      </c>
      <c r="AE239" s="125" t="str">
        <f>IF($A239="","",COUNTIF('Names Schedule'!$38:$38,$B239))</f>
        <v/>
      </c>
      <c r="AF239" s="125" t="str">
        <f>IF($A239="","",COUNTIF('Names Schedule'!$40:$40,$B239))</f>
        <v/>
      </c>
      <c r="AG239" s="125" t="str">
        <f>IF($A239="","",COUNTIF('Names Schedule'!$41:$41,$B239))</f>
        <v/>
      </c>
      <c r="AH239" s="124" t="str">
        <f>IF($A239="","",COUNTIF('Names Schedule'!$46:$46,$B239))</f>
        <v/>
      </c>
      <c r="AI239" s="125" t="str">
        <f>IF($A239="","",COUNTIF('Names Schedule'!$47:$47,$B239))</f>
        <v/>
      </c>
      <c r="AJ239" s="125" t="str">
        <f>IF($A239="","",COUNTIF('Names Schedule'!$49:$49,$B239))</f>
        <v/>
      </c>
      <c r="AK239" s="125" t="str">
        <f>IF($A239="","",COUNTIF('Names Schedule'!$50:$50,$B239))</f>
        <v/>
      </c>
      <c r="AL239" s="125" t="str">
        <f>IF($A239="","",COUNTIF('Names Schedule'!$51:$51,$B239))</f>
        <v/>
      </c>
      <c r="AM239" s="125" t="str">
        <f>IF($A239="","",COUNTIF('Names Schedule'!$53:$53,$B239))</f>
        <v/>
      </c>
      <c r="AN239" s="125" t="str">
        <f>IF($A239="","",COUNTIF('Names Schedule'!$54:$54,$B239))</f>
        <v/>
      </c>
      <c r="AO239" s="124" t="str">
        <f>IF($A239="","",COUNTIF('Names Schedule'!$59:$59,$B239))</f>
        <v/>
      </c>
      <c r="AP239" s="125" t="str">
        <f>IF($A239="","",COUNTIF('Names Schedule'!$60:$60,$B239))</f>
        <v/>
      </c>
      <c r="AQ239" s="125" t="str">
        <f>IF($A239="","",COUNTIF('Names Schedule'!$62:$62,$B239))</f>
        <v/>
      </c>
      <c r="AR239" s="125" t="str">
        <f>IF($A239="","",COUNTIF('Names Schedule'!$63:$63,$B239))</f>
        <v/>
      </c>
      <c r="AS239" s="125" t="str">
        <f>IF($A239="","",COUNTIF('Names Schedule'!$64:$64,$B239))</f>
        <v/>
      </c>
      <c r="AT239" s="125" t="str">
        <f>IF($A239="","",COUNTIF('Names Schedule'!$66:$66,$B239))</f>
        <v/>
      </c>
      <c r="AU239" s="125" t="str">
        <f>IF($A239="","",COUNTIF('Names Schedule'!$67:$67,$B239))</f>
        <v/>
      </c>
      <c r="AV239" s="124" t="str">
        <f>IF($A239="","",COUNTIF('Names Schedule'!$72:$72,$B239))</f>
        <v/>
      </c>
      <c r="AW239" s="125" t="str">
        <f>IF($A239="","",COUNTIF('Names Schedule'!$73:$73,$B239))</f>
        <v/>
      </c>
      <c r="AX239" s="125" t="str">
        <f>IF($A239="","",COUNTIF('Names Schedule'!$75:$75,$B239))</f>
        <v/>
      </c>
      <c r="AY239" s="125" t="str">
        <f>IF($A239="","",COUNTIF('Names Schedule'!$76:$76,$B239))</f>
        <v/>
      </c>
      <c r="AZ239" s="125" t="str">
        <f>IF($A239="","",COUNTIF('Names Schedule'!$77:$77,$B239))</f>
        <v/>
      </c>
      <c r="BA239" s="125" t="str">
        <f>IF($A239="","",COUNTIF('Names Schedule'!$79:$79,$B239))</f>
        <v/>
      </c>
      <c r="BB239" s="125" t="str">
        <f>IF($A239="","",COUNTIF('Names Schedule'!$80:$80,$B239))</f>
        <v/>
      </c>
      <c r="BC239" s="115" t="str">
        <f t="shared" si="30"/>
        <v/>
      </c>
      <c r="BD239" s="115" t="str">
        <f t="shared" si="31"/>
        <v/>
      </c>
      <c r="BE239" s="119" t="str">
        <f t="shared" si="28"/>
        <v/>
      </c>
      <c r="BF239" s="126" t="str">
        <f>IF($A239="","",COUNTIF('Names Schedule'!C$7:C$117,$B239))</f>
        <v/>
      </c>
      <c r="BG239" s="126" t="str">
        <f>IF($A239="","",COUNTIF('Names Schedule'!D$7:D$117,$B239))</f>
        <v/>
      </c>
      <c r="BH239" s="126" t="str">
        <f>IF($A239="","",COUNTIF('Names Schedule'!E$7:E$117,$B239))</f>
        <v/>
      </c>
      <c r="BI239" s="126" t="str">
        <f>IF($A239="","",COUNTIF('Names Schedule'!F$7:F$117,$B239))</f>
        <v/>
      </c>
      <c r="BJ239" s="126" t="str">
        <f>IF($A239="","",COUNTIF('Names Schedule'!G$7:G$117,$B239))</f>
        <v/>
      </c>
      <c r="BK239" s="126" t="str">
        <f>IF($A239="","",COUNTIF('Names Schedule'!H$7:H$117,$B239))</f>
        <v/>
      </c>
      <c r="BL239" s="133" t="str">
        <f t="shared" si="29"/>
        <v/>
      </c>
    </row>
    <row r="240" spans="1:64" ht="12" customHeight="1">
      <c r="A240" s="115" t="str">
        <f>Matches!A239</f>
        <v>GROUP MXP 2 / 13</v>
      </c>
      <c r="B240" s="115" t="str">
        <f>IF(A240="","",CONCATENATE(VLOOKUP(Matches!B239,'Group Check'!$B:$D,2,FALSE)," v ",VLOOKUP(Matches!D239,'Group Check'!$B:$D,2,FALSE)," in Group ",VLOOKUP(Matches!B239,'Group Check'!$B:$E,4,FALSE)))</f>
        <v>Lindsey Greechan (Jersey) &amp; Derek Boswell (Jersey) v Nor Farrah Ain Abdullah (Malaysia ) &amp; Izzat Shameer Dzulkeple (Malaysia ) in Group MXP 2</v>
      </c>
      <c r="C240" s="115" t="str">
        <f t="shared" si="24"/>
        <v/>
      </c>
      <c r="D240" s="118" t="str">
        <f t="shared" si="25"/>
        <v>Tuesday 23rd April 2024</v>
      </c>
      <c r="E240" s="119" t="str">
        <f t="shared" si="26"/>
        <v>Session 3 - 12.00pm- 1:45pm</v>
      </c>
      <c r="F240" s="116">
        <f t="shared" si="27"/>
        <v>2</v>
      </c>
      <c r="G240" s="126">
        <f>IF($A240="","",SUM(COUNTIF('Names Schedule'!$C$7:$H$7,$B240),COUNTIF('Names Schedule'!$C$8:$H$8,$B240),COUNTIF('Names Schedule'!$C$10:$H$10,$B240),COUNTIF('Names Schedule'!$C$11:$H$11,$B240),COUNTIF('Names Schedule'!$C$12:$H$12,$B240),COUNTIF('Names Schedule'!$C$14:$H$14,$B240),COUNTIF('Names Schedule'!$C$15:$H$15,$B240)))</f>
        <v>0</v>
      </c>
      <c r="H240" s="126">
        <f>IF($A240="","",SUM(COUNTIF('Names Schedule'!$C$20:$H$20,$B240),COUNTIF('Names Schedule'!$C$21:$H$21,$B240),COUNTIF('Names Schedule'!$C$23:$H$23,$B240),COUNTIF('Names Schedule'!$C$24:$H$24,$B240),COUNTIF('Names Schedule'!$C$25:$H$25,$B240),COUNTIF('Names Schedule'!$C$27:$H$27,$B240),COUNTIF('Names Schedule'!$C$28:$H$28,$B240)))</f>
        <v>0</v>
      </c>
      <c r="I240" s="126">
        <f>IF($A240="","",SUM(COUNTIF('Names Schedule'!$C$33:$H$33,$B240),COUNTIF('Names Schedule'!$C$34:$H$34,$B240),COUNTIF('Names Schedule'!$C$36:$H$36,$B240),COUNTIF('Names Schedule'!$C$37:$H$37,$B240),COUNTIF('Names Schedule'!$C$38:$H$38,$B240),COUNTIF('Names Schedule'!$C$40:$H$40,$B240),COUNTIF('Names Schedule'!$C$41:$H$41,$B240)))</f>
        <v>1</v>
      </c>
      <c r="J240" s="126">
        <f>IF($A240="","",SUM(COUNTIF('Names Schedule'!$C$46:$H$46,$B240),COUNTIF('Names Schedule'!$C$47:$H$47,$B240),COUNTIF('Names Schedule'!$C$49:$H$49,$B240),COUNTIF('Names Schedule'!$C$50:$H$50,$B240),COUNTIF('Names Schedule'!$C$51:$H$51,$B240),COUNTIF('Names Schedule'!$C$53:$H$53,$B240),COUNTIF('Names Schedule'!$C$54:$H$54,$B240)))</f>
        <v>0</v>
      </c>
      <c r="K240" s="126">
        <f>IF($A240="","",SUM(COUNTIF('Names Schedule'!$C$59:$H$59,$B240),COUNTIF('Names Schedule'!$C$60:$H$60,$B240),COUNTIF('Names Schedule'!$C$62:$H$62,$B240),COUNTIF('Names Schedule'!$C$63:$H$63,$B240),COUNTIF('Names Schedule'!$C$64:$H$64,$B240),COUNTIF('Names Schedule'!$C$66:$H$66,$B240),COUNTIF('Names Schedule'!$C$67:$H$67,$B240)))</f>
        <v>0</v>
      </c>
      <c r="L240" s="126">
        <f>IF($A240="","",SUM(COUNTIF('Names Schedule'!$C$72:$H$72,$B240),COUNTIF('Names Schedule'!$C$73:$H$73,$B240),COUNTIF('Names Schedule'!$C$75:$H$75,$B240),COUNTIF('Names Schedule'!$C$76:$H$76,$B240),COUNTIF('Names Schedule'!$C$77:$H$77,$B240),COUNTIF('Names Schedule'!$C$79:$H$79,$B240),COUNTIF('Names Schedule'!$C$80:$H$80,$B240)))</f>
        <v>0</v>
      </c>
      <c r="M240" s="124">
        <f>IF($A240="","",COUNTIF('Names Schedule'!$7:$7,$B240))</f>
        <v>0</v>
      </c>
      <c r="N240" s="125">
        <f>IF($A240="","",COUNTIF('Names Schedule'!$8:$8,$B240))</f>
        <v>0</v>
      </c>
      <c r="O240" s="125">
        <f>IF($A240="","",COUNTIF('Names Schedule'!$10:$10,$B240))</f>
        <v>0</v>
      </c>
      <c r="P240" s="125">
        <f>IF($A240="","",COUNTIF('Names Schedule'!$11:$11,$B240))</f>
        <v>0</v>
      </c>
      <c r="Q240" s="125">
        <f>IF($A240="","",COUNTIF('Names Schedule'!$12:$12,$B240))</f>
        <v>0</v>
      </c>
      <c r="R240" s="125">
        <f>IF($A240="","",COUNTIF('Names Schedule'!$14:$14,$B240))</f>
        <v>0</v>
      </c>
      <c r="S240" s="125">
        <f>IF($A240="","",COUNTIF('Names Schedule'!$15:$15,$B240))</f>
        <v>0</v>
      </c>
      <c r="T240" s="124">
        <f>IF($A240="","",COUNTIF('Names Schedule'!$20:$20,$B240))</f>
        <v>0</v>
      </c>
      <c r="U240" s="125">
        <f>IF($A240="","",COUNTIF('Names Schedule'!$21:$21,$B240))</f>
        <v>0</v>
      </c>
      <c r="V240" s="125">
        <f>IF($A240="","",COUNTIF('Names Schedule'!$23:$23,$B240))</f>
        <v>0</v>
      </c>
      <c r="W240" s="125">
        <f>IF($A240="","",COUNTIF('Names Schedule'!$24:$24,$B240))</f>
        <v>0</v>
      </c>
      <c r="X240" s="125">
        <f>IF($A240="","",COUNTIF('Names Schedule'!$25:$25,$B240))</f>
        <v>0</v>
      </c>
      <c r="Y240" s="125">
        <f>IF($A240="","",COUNTIF('Names Schedule'!$27:$27,$B240))</f>
        <v>0</v>
      </c>
      <c r="Z240" s="125">
        <f>IF($A240="","",COUNTIF('Names Schedule'!$28:$28,$B240))</f>
        <v>0</v>
      </c>
      <c r="AA240" s="124">
        <f>IF($A240="","",COUNTIF('Names Schedule'!$33:$33,$B240))</f>
        <v>0</v>
      </c>
      <c r="AB240" s="125">
        <f>IF($A240="","",COUNTIF('Names Schedule'!$34:$34,$B240))</f>
        <v>0</v>
      </c>
      <c r="AC240" s="125">
        <f>IF($A240="","",COUNTIF('Names Schedule'!$36:$36,$B240))</f>
        <v>1</v>
      </c>
      <c r="AD240" s="125">
        <f>IF($A240="","",COUNTIF('Names Schedule'!$37:$37,$B240))</f>
        <v>0</v>
      </c>
      <c r="AE240" s="125">
        <f>IF($A240="","",COUNTIF('Names Schedule'!$38:$38,$B240))</f>
        <v>0</v>
      </c>
      <c r="AF240" s="125">
        <f>IF($A240="","",COUNTIF('Names Schedule'!$40:$40,$B240))</f>
        <v>0</v>
      </c>
      <c r="AG240" s="125">
        <f>IF($A240="","",COUNTIF('Names Schedule'!$41:$41,$B240))</f>
        <v>0</v>
      </c>
      <c r="AH240" s="124">
        <f>IF($A240="","",COUNTIF('Names Schedule'!$46:$46,$B240))</f>
        <v>0</v>
      </c>
      <c r="AI240" s="125">
        <f>IF($A240="","",COUNTIF('Names Schedule'!$47:$47,$B240))</f>
        <v>0</v>
      </c>
      <c r="AJ240" s="125">
        <f>IF($A240="","",COUNTIF('Names Schedule'!$49:$49,$B240))</f>
        <v>0</v>
      </c>
      <c r="AK240" s="125">
        <f>IF($A240="","",COUNTIF('Names Schedule'!$50:$50,$B240))</f>
        <v>0</v>
      </c>
      <c r="AL240" s="125">
        <f>IF($A240="","",COUNTIF('Names Schedule'!$51:$51,$B240))</f>
        <v>0</v>
      </c>
      <c r="AM240" s="125">
        <f>IF($A240="","",COUNTIF('Names Schedule'!$53:$53,$B240))</f>
        <v>0</v>
      </c>
      <c r="AN240" s="125">
        <f>IF($A240="","",COUNTIF('Names Schedule'!$54:$54,$B240))</f>
        <v>0</v>
      </c>
      <c r="AO240" s="124">
        <f>IF($A240="","",COUNTIF('Names Schedule'!$59:$59,$B240))</f>
        <v>0</v>
      </c>
      <c r="AP240" s="125">
        <f>IF($A240="","",COUNTIF('Names Schedule'!$60:$60,$B240))</f>
        <v>0</v>
      </c>
      <c r="AQ240" s="125">
        <f>IF($A240="","",COUNTIF('Names Schedule'!$62:$62,$B240))</f>
        <v>0</v>
      </c>
      <c r="AR240" s="125">
        <f>IF($A240="","",COUNTIF('Names Schedule'!$63:$63,$B240))</f>
        <v>0</v>
      </c>
      <c r="AS240" s="125">
        <f>IF($A240="","",COUNTIF('Names Schedule'!$64:$64,$B240))</f>
        <v>0</v>
      </c>
      <c r="AT240" s="125">
        <f>IF($A240="","",COUNTIF('Names Schedule'!$66:$66,$B240))</f>
        <v>0</v>
      </c>
      <c r="AU240" s="125">
        <f>IF($A240="","",COUNTIF('Names Schedule'!$67:$67,$B240))</f>
        <v>0</v>
      </c>
      <c r="AV240" s="124">
        <f>IF($A240="","",COUNTIF('Names Schedule'!$72:$72,$B240))</f>
        <v>0</v>
      </c>
      <c r="AW240" s="125">
        <f>IF($A240="","",COUNTIF('Names Schedule'!$73:$73,$B240))</f>
        <v>0</v>
      </c>
      <c r="AX240" s="125">
        <f>IF($A240="","",COUNTIF('Names Schedule'!$75:$75,$B240))</f>
        <v>0</v>
      </c>
      <c r="AY240" s="125">
        <f>IF($A240="","",COUNTIF('Names Schedule'!$76:$76,$B240))</f>
        <v>0</v>
      </c>
      <c r="AZ240" s="125">
        <f>IF($A240="","",COUNTIF('Names Schedule'!$77:$77,$B240))</f>
        <v>0</v>
      </c>
      <c r="BA240" s="125">
        <f>IF($A240="","",COUNTIF('Names Schedule'!$79:$79,$B240))</f>
        <v>0</v>
      </c>
      <c r="BB240" s="125">
        <f>IF($A240="","",COUNTIF('Names Schedule'!$80:$80,$B240))</f>
        <v>0</v>
      </c>
      <c r="BC240" s="115">
        <f t="shared" si="30"/>
        <v>17</v>
      </c>
      <c r="BD240" s="115">
        <f t="shared" si="31"/>
        <v>3</v>
      </c>
      <c r="BE240" s="119" t="str">
        <f t="shared" si="28"/>
        <v>Session 3 - 12.00pm- 1:45pm</v>
      </c>
      <c r="BF240" s="126">
        <f>IF($A240="","",COUNTIF('Names Schedule'!C$7:C$117,$B240))</f>
        <v>0</v>
      </c>
      <c r="BG240" s="126">
        <f>IF($A240="","",COUNTIF('Names Schedule'!D$7:D$117,$B240))</f>
        <v>1</v>
      </c>
      <c r="BH240" s="126">
        <f>IF($A240="","",COUNTIF('Names Schedule'!E$7:E$117,$B240))</f>
        <v>0</v>
      </c>
      <c r="BI240" s="126">
        <f>IF($A240="","",COUNTIF('Names Schedule'!F$7:F$117,$B240))</f>
        <v>0</v>
      </c>
      <c r="BJ240" s="126">
        <f>IF($A240="","",COUNTIF('Names Schedule'!G$7:G$117,$B240))</f>
        <v>0</v>
      </c>
      <c r="BK240" s="126">
        <f>IF($A240="","",COUNTIF('Names Schedule'!H$7:H$117,$B240))</f>
        <v>0</v>
      </c>
      <c r="BL240" s="133">
        <f t="shared" si="29"/>
        <v>2</v>
      </c>
    </row>
    <row r="241" spans="1:64" ht="12" customHeight="1">
      <c r="A241" s="115" t="str">
        <f>Matches!A240</f>
        <v>GROUP MXP 2 / 14</v>
      </c>
      <c r="B241" s="115" t="str">
        <f>IF(A241="","",CONCATENATE(VLOOKUP(Matches!B240,'Group Check'!$B:$D,2,FALSE)," v ",VLOOKUP(Matches!D240,'Group Check'!$B:$D,2,FALSE)," in Group ",VLOOKUP(Matches!B240,'Group Check'!$B:$E,4,FALSE)))</f>
        <v>Irit Grencel (Israel ) &amp; Gabor Foti (Hungary) v Connie Rixon (Malta) &amp; Peter Ellul (Malta) in Group MXP 2</v>
      </c>
      <c r="C241" s="115" t="str">
        <f t="shared" si="24"/>
        <v/>
      </c>
      <c r="D241" s="118" t="str">
        <f t="shared" si="25"/>
        <v>Tuesday 23rd April 2024</v>
      </c>
      <c r="E241" s="119" t="str">
        <f t="shared" si="26"/>
        <v>Session 3 - 12.00pm- 1:45pm</v>
      </c>
      <c r="F241" s="116">
        <f t="shared" si="27"/>
        <v>1</v>
      </c>
      <c r="G241" s="126">
        <f>IF($A241="","",SUM(COUNTIF('Names Schedule'!$C$7:$H$7,$B241),COUNTIF('Names Schedule'!$C$8:$H$8,$B241),COUNTIF('Names Schedule'!$C$10:$H$10,$B241),COUNTIF('Names Schedule'!$C$11:$H$11,$B241),COUNTIF('Names Schedule'!$C$12:$H$12,$B241),COUNTIF('Names Schedule'!$C$14:$H$14,$B241),COUNTIF('Names Schedule'!$C$15:$H$15,$B241)))</f>
        <v>0</v>
      </c>
      <c r="H241" s="126">
        <f>IF($A241="","",SUM(COUNTIF('Names Schedule'!$C$20:$H$20,$B241),COUNTIF('Names Schedule'!$C$21:$H$21,$B241),COUNTIF('Names Schedule'!$C$23:$H$23,$B241),COUNTIF('Names Schedule'!$C$24:$H$24,$B241),COUNTIF('Names Schedule'!$C$25:$H$25,$B241),COUNTIF('Names Schedule'!$C$27:$H$27,$B241),COUNTIF('Names Schedule'!$C$28:$H$28,$B241)))</f>
        <v>0</v>
      </c>
      <c r="I241" s="126">
        <f>IF($A241="","",SUM(COUNTIF('Names Schedule'!$C$33:$H$33,$B241),COUNTIF('Names Schedule'!$C$34:$H$34,$B241),COUNTIF('Names Schedule'!$C$36:$H$36,$B241),COUNTIF('Names Schedule'!$C$37:$H$37,$B241),COUNTIF('Names Schedule'!$C$38:$H$38,$B241),COUNTIF('Names Schedule'!$C$40:$H$40,$B241),COUNTIF('Names Schedule'!$C$41:$H$41,$B241)))</f>
        <v>1</v>
      </c>
      <c r="J241" s="126">
        <f>IF($A241="","",SUM(COUNTIF('Names Schedule'!$C$46:$H$46,$B241),COUNTIF('Names Schedule'!$C$47:$H$47,$B241),COUNTIF('Names Schedule'!$C$49:$H$49,$B241),COUNTIF('Names Schedule'!$C$50:$H$50,$B241),COUNTIF('Names Schedule'!$C$51:$H$51,$B241),COUNTIF('Names Schedule'!$C$53:$H$53,$B241),COUNTIF('Names Schedule'!$C$54:$H$54,$B241)))</f>
        <v>0</v>
      </c>
      <c r="K241" s="126">
        <f>IF($A241="","",SUM(COUNTIF('Names Schedule'!$C$59:$H$59,$B241),COUNTIF('Names Schedule'!$C$60:$H$60,$B241),COUNTIF('Names Schedule'!$C$62:$H$62,$B241),COUNTIF('Names Schedule'!$C$63:$H$63,$B241),COUNTIF('Names Schedule'!$C$64:$H$64,$B241),COUNTIF('Names Schedule'!$C$66:$H$66,$B241),COUNTIF('Names Schedule'!$C$67:$H$67,$B241)))</f>
        <v>0</v>
      </c>
      <c r="L241" s="126">
        <f>IF($A241="","",SUM(COUNTIF('Names Schedule'!$C$72:$H$72,$B241),COUNTIF('Names Schedule'!$C$73:$H$73,$B241),COUNTIF('Names Schedule'!$C$75:$H$75,$B241),COUNTIF('Names Schedule'!$C$76:$H$76,$B241),COUNTIF('Names Schedule'!$C$77:$H$77,$B241),COUNTIF('Names Schedule'!$C$79:$H$79,$B241),COUNTIF('Names Schedule'!$C$80:$H$80,$B241)))</f>
        <v>0</v>
      </c>
      <c r="M241" s="124">
        <f>IF($A241="","",COUNTIF('Names Schedule'!$7:$7,$B241))</f>
        <v>0</v>
      </c>
      <c r="N241" s="125">
        <f>IF($A241="","",COUNTIF('Names Schedule'!$8:$8,$B241))</f>
        <v>0</v>
      </c>
      <c r="O241" s="125">
        <f>IF($A241="","",COUNTIF('Names Schedule'!$10:$10,$B241))</f>
        <v>0</v>
      </c>
      <c r="P241" s="125">
        <f>IF($A241="","",COUNTIF('Names Schedule'!$11:$11,$B241))</f>
        <v>0</v>
      </c>
      <c r="Q241" s="125">
        <f>IF($A241="","",COUNTIF('Names Schedule'!$12:$12,$B241))</f>
        <v>0</v>
      </c>
      <c r="R241" s="125">
        <f>IF($A241="","",COUNTIF('Names Schedule'!$14:$14,$B241))</f>
        <v>0</v>
      </c>
      <c r="S241" s="125">
        <f>IF($A241="","",COUNTIF('Names Schedule'!$15:$15,$B241))</f>
        <v>0</v>
      </c>
      <c r="T241" s="124">
        <f>IF($A241="","",COUNTIF('Names Schedule'!$20:$20,$B241))</f>
        <v>0</v>
      </c>
      <c r="U241" s="125">
        <f>IF($A241="","",COUNTIF('Names Schedule'!$21:$21,$B241))</f>
        <v>0</v>
      </c>
      <c r="V241" s="125">
        <f>IF($A241="","",COUNTIF('Names Schedule'!$23:$23,$B241))</f>
        <v>0</v>
      </c>
      <c r="W241" s="125">
        <f>IF($A241="","",COUNTIF('Names Schedule'!$24:$24,$B241))</f>
        <v>0</v>
      </c>
      <c r="X241" s="125">
        <f>IF($A241="","",COUNTIF('Names Schedule'!$25:$25,$B241))</f>
        <v>0</v>
      </c>
      <c r="Y241" s="125">
        <f>IF($A241="","",COUNTIF('Names Schedule'!$27:$27,$B241))</f>
        <v>0</v>
      </c>
      <c r="Z241" s="125">
        <f>IF($A241="","",COUNTIF('Names Schedule'!$28:$28,$B241))</f>
        <v>0</v>
      </c>
      <c r="AA241" s="124">
        <f>IF($A241="","",COUNTIF('Names Schedule'!$33:$33,$B241))</f>
        <v>0</v>
      </c>
      <c r="AB241" s="125">
        <f>IF($A241="","",COUNTIF('Names Schedule'!$34:$34,$B241))</f>
        <v>0</v>
      </c>
      <c r="AC241" s="125">
        <f>IF($A241="","",COUNTIF('Names Schedule'!$36:$36,$B241))</f>
        <v>1</v>
      </c>
      <c r="AD241" s="125">
        <f>IF($A241="","",COUNTIF('Names Schedule'!$37:$37,$B241))</f>
        <v>0</v>
      </c>
      <c r="AE241" s="125">
        <f>IF($A241="","",COUNTIF('Names Schedule'!$38:$38,$B241))</f>
        <v>0</v>
      </c>
      <c r="AF241" s="125">
        <f>IF($A241="","",COUNTIF('Names Schedule'!$40:$40,$B241))</f>
        <v>0</v>
      </c>
      <c r="AG241" s="125">
        <f>IF($A241="","",COUNTIF('Names Schedule'!$41:$41,$B241))</f>
        <v>0</v>
      </c>
      <c r="AH241" s="124">
        <f>IF($A241="","",COUNTIF('Names Schedule'!$46:$46,$B241))</f>
        <v>0</v>
      </c>
      <c r="AI241" s="125">
        <f>IF($A241="","",COUNTIF('Names Schedule'!$47:$47,$B241))</f>
        <v>0</v>
      </c>
      <c r="AJ241" s="125">
        <f>IF($A241="","",COUNTIF('Names Schedule'!$49:$49,$B241))</f>
        <v>0</v>
      </c>
      <c r="AK241" s="125">
        <f>IF($A241="","",COUNTIF('Names Schedule'!$50:$50,$B241))</f>
        <v>0</v>
      </c>
      <c r="AL241" s="125">
        <f>IF($A241="","",COUNTIF('Names Schedule'!$51:$51,$B241))</f>
        <v>0</v>
      </c>
      <c r="AM241" s="125">
        <f>IF($A241="","",COUNTIF('Names Schedule'!$53:$53,$B241))</f>
        <v>0</v>
      </c>
      <c r="AN241" s="125">
        <f>IF($A241="","",COUNTIF('Names Schedule'!$54:$54,$B241))</f>
        <v>0</v>
      </c>
      <c r="AO241" s="124">
        <f>IF($A241="","",COUNTIF('Names Schedule'!$59:$59,$B241))</f>
        <v>0</v>
      </c>
      <c r="AP241" s="125">
        <f>IF($A241="","",COUNTIF('Names Schedule'!$60:$60,$B241))</f>
        <v>0</v>
      </c>
      <c r="AQ241" s="125">
        <f>IF($A241="","",COUNTIF('Names Schedule'!$62:$62,$B241))</f>
        <v>0</v>
      </c>
      <c r="AR241" s="125">
        <f>IF($A241="","",COUNTIF('Names Schedule'!$63:$63,$B241))</f>
        <v>0</v>
      </c>
      <c r="AS241" s="125">
        <f>IF($A241="","",COUNTIF('Names Schedule'!$64:$64,$B241))</f>
        <v>0</v>
      </c>
      <c r="AT241" s="125">
        <f>IF($A241="","",COUNTIF('Names Schedule'!$66:$66,$B241))</f>
        <v>0</v>
      </c>
      <c r="AU241" s="125">
        <f>IF($A241="","",COUNTIF('Names Schedule'!$67:$67,$B241))</f>
        <v>0</v>
      </c>
      <c r="AV241" s="124">
        <f>IF($A241="","",COUNTIF('Names Schedule'!$72:$72,$B241))</f>
        <v>0</v>
      </c>
      <c r="AW241" s="125">
        <f>IF($A241="","",COUNTIF('Names Schedule'!$73:$73,$B241))</f>
        <v>0</v>
      </c>
      <c r="AX241" s="125">
        <f>IF($A241="","",COUNTIF('Names Schedule'!$75:$75,$B241))</f>
        <v>0</v>
      </c>
      <c r="AY241" s="125">
        <f>IF($A241="","",COUNTIF('Names Schedule'!$76:$76,$B241))</f>
        <v>0</v>
      </c>
      <c r="AZ241" s="125">
        <f>IF($A241="","",COUNTIF('Names Schedule'!$77:$77,$B241))</f>
        <v>0</v>
      </c>
      <c r="BA241" s="125">
        <f>IF($A241="","",COUNTIF('Names Schedule'!$79:$79,$B241))</f>
        <v>0</v>
      </c>
      <c r="BB241" s="125">
        <f>IF($A241="","",COUNTIF('Names Schedule'!$80:$80,$B241))</f>
        <v>0</v>
      </c>
      <c r="BC241" s="115">
        <f t="shared" si="30"/>
        <v>17</v>
      </c>
      <c r="BD241" s="115">
        <f t="shared" si="31"/>
        <v>3</v>
      </c>
      <c r="BE241" s="119" t="str">
        <f t="shared" si="28"/>
        <v>Session 3 - 12.00pm- 1:45pm</v>
      </c>
      <c r="BF241" s="126">
        <f>IF($A241="","",COUNTIF('Names Schedule'!C$7:C$117,$B241))</f>
        <v>1</v>
      </c>
      <c r="BG241" s="126">
        <f>IF($A241="","",COUNTIF('Names Schedule'!D$7:D$117,$B241))</f>
        <v>0</v>
      </c>
      <c r="BH241" s="126">
        <f>IF($A241="","",COUNTIF('Names Schedule'!E$7:E$117,$B241))</f>
        <v>0</v>
      </c>
      <c r="BI241" s="126">
        <f>IF($A241="","",COUNTIF('Names Schedule'!F$7:F$117,$B241))</f>
        <v>0</v>
      </c>
      <c r="BJ241" s="126">
        <f>IF($A241="","",COUNTIF('Names Schedule'!G$7:G$117,$B241))</f>
        <v>0</v>
      </c>
      <c r="BK241" s="126">
        <f>IF($A241="","",COUNTIF('Names Schedule'!H$7:H$117,$B241))</f>
        <v>0</v>
      </c>
      <c r="BL241" s="133">
        <f t="shared" si="29"/>
        <v>1</v>
      </c>
    </row>
    <row r="242" spans="1:64" ht="12" customHeight="1">
      <c r="A242" s="115" t="str">
        <f>Matches!A241</f>
        <v/>
      </c>
      <c r="B242" s="115" t="str">
        <f>IF(A242="","",CONCATENATE(VLOOKUP(Matches!B241,'Group Check'!$B:$D,2,FALSE)," v ",VLOOKUP(Matches!D241,'Group Check'!$B:$D,2,FALSE)," in Group ",VLOOKUP(Matches!B241,'Group Check'!$B:$E,4,FALSE)))</f>
        <v/>
      </c>
      <c r="C242" s="115" t="str">
        <f t="shared" si="24"/>
        <v/>
      </c>
      <c r="D242" s="118" t="str">
        <f t="shared" si="25"/>
        <v/>
      </c>
      <c r="E242" s="119" t="str">
        <f t="shared" si="26"/>
        <v/>
      </c>
      <c r="F242" s="116" t="str">
        <f t="shared" si="27"/>
        <v/>
      </c>
      <c r="G242" s="126" t="str">
        <f>IF($A242="","",SUM(COUNTIF('Names Schedule'!$C$7:$H$7,$B242),COUNTIF('Names Schedule'!$C$8:$H$8,$B242),COUNTIF('Names Schedule'!$C$10:$H$10,$B242),COUNTIF('Names Schedule'!$C$11:$H$11,$B242),COUNTIF('Names Schedule'!$C$12:$H$12,$B242),COUNTIF('Names Schedule'!$C$14:$H$14,$B242),COUNTIF('Names Schedule'!$C$15:$H$15,$B242)))</f>
        <v/>
      </c>
      <c r="H242" s="126" t="str">
        <f>IF($A242="","",SUM(COUNTIF('Names Schedule'!$C$20:$H$20,$B242),COUNTIF('Names Schedule'!$C$21:$H$21,$B242),COUNTIF('Names Schedule'!$C$23:$H$23,$B242),COUNTIF('Names Schedule'!$C$24:$H$24,$B242),COUNTIF('Names Schedule'!$C$25:$H$25,$B242),COUNTIF('Names Schedule'!$C$27:$H$27,$B242),COUNTIF('Names Schedule'!$C$28:$H$28,$B242)))</f>
        <v/>
      </c>
      <c r="I242" s="126" t="str">
        <f>IF($A242="","",SUM(COUNTIF('Names Schedule'!$C$33:$H$33,$B242),COUNTIF('Names Schedule'!$C$34:$H$34,$B242),COUNTIF('Names Schedule'!$C$36:$H$36,$B242),COUNTIF('Names Schedule'!$C$37:$H$37,$B242),COUNTIF('Names Schedule'!$C$38:$H$38,$B242),COUNTIF('Names Schedule'!$C$40:$H$40,$B242),COUNTIF('Names Schedule'!$C$41:$H$41,$B242)))</f>
        <v/>
      </c>
      <c r="J242" s="126" t="str">
        <f>IF($A242="","",SUM(COUNTIF('Names Schedule'!$C$46:$H$46,$B242),COUNTIF('Names Schedule'!$C$47:$H$47,$B242),COUNTIF('Names Schedule'!$C$49:$H$49,$B242),COUNTIF('Names Schedule'!$C$50:$H$50,$B242),COUNTIF('Names Schedule'!$C$51:$H$51,$B242),COUNTIF('Names Schedule'!$C$53:$H$53,$B242),COUNTIF('Names Schedule'!$C$54:$H$54,$B242)))</f>
        <v/>
      </c>
      <c r="K242" s="126" t="str">
        <f>IF($A242="","",SUM(COUNTIF('Names Schedule'!$C$59:$H$59,$B242),COUNTIF('Names Schedule'!$C$60:$H$60,$B242),COUNTIF('Names Schedule'!$C$62:$H$62,$B242),COUNTIF('Names Schedule'!$C$63:$H$63,$B242),COUNTIF('Names Schedule'!$C$64:$H$64,$B242),COUNTIF('Names Schedule'!$C$66:$H$66,$B242),COUNTIF('Names Schedule'!$C$67:$H$67,$B242)))</f>
        <v/>
      </c>
      <c r="L242" s="126" t="str">
        <f>IF($A242="","",SUM(COUNTIF('Names Schedule'!$C$72:$H$72,$B242),COUNTIF('Names Schedule'!$C$73:$H$73,$B242),COUNTIF('Names Schedule'!$C$75:$H$75,$B242),COUNTIF('Names Schedule'!$C$76:$H$76,$B242),COUNTIF('Names Schedule'!$C$77:$H$77,$B242),COUNTIF('Names Schedule'!$C$79:$H$79,$B242),COUNTIF('Names Schedule'!$C$80:$H$80,$B242)))</f>
        <v/>
      </c>
      <c r="M242" s="124" t="str">
        <f>IF($A242="","",COUNTIF('Names Schedule'!$7:$7,$B242))</f>
        <v/>
      </c>
      <c r="N242" s="125" t="str">
        <f>IF($A242="","",COUNTIF('Names Schedule'!$8:$8,$B242))</f>
        <v/>
      </c>
      <c r="O242" s="125" t="str">
        <f>IF($A242="","",COUNTIF('Names Schedule'!$10:$10,$B242))</f>
        <v/>
      </c>
      <c r="P242" s="125" t="str">
        <f>IF($A242="","",COUNTIF('Names Schedule'!$11:$11,$B242))</f>
        <v/>
      </c>
      <c r="Q242" s="125" t="str">
        <f>IF($A242="","",COUNTIF('Names Schedule'!$12:$12,$B242))</f>
        <v/>
      </c>
      <c r="R242" s="125" t="str">
        <f>IF($A242="","",COUNTIF('Names Schedule'!$14:$14,$B242))</f>
        <v/>
      </c>
      <c r="S242" s="125" t="str">
        <f>IF($A242="","",COUNTIF('Names Schedule'!$15:$15,$B242))</f>
        <v/>
      </c>
      <c r="T242" s="124" t="str">
        <f>IF($A242="","",COUNTIF('Names Schedule'!$20:$20,$B242))</f>
        <v/>
      </c>
      <c r="U242" s="125" t="str">
        <f>IF($A242="","",COUNTIF('Names Schedule'!$21:$21,$B242))</f>
        <v/>
      </c>
      <c r="V242" s="125" t="str">
        <f>IF($A242="","",COUNTIF('Names Schedule'!$23:$23,$B242))</f>
        <v/>
      </c>
      <c r="W242" s="125" t="str">
        <f>IF($A242="","",COUNTIF('Names Schedule'!$24:$24,$B242))</f>
        <v/>
      </c>
      <c r="X242" s="125" t="str">
        <f>IF($A242="","",COUNTIF('Names Schedule'!$25:$25,$B242))</f>
        <v/>
      </c>
      <c r="Y242" s="125" t="str">
        <f>IF($A242="","",COUNTIF('Names Schedule'!$27:$27,$B242))</f>
        <v/>
      </c>
      <c r="Z242" s="125" t="str">
        <f>IF($A242="","",COUNTIF('Names Schedule'!$28:$28,$B242))</f>
        <v/>
      </c>
      <c r="AA242" s="124" t="str">
        <f>IF($A242="","",COUNTIF('Names Schedule'!$33:$33,$B242))</f>
        <v/>
      </c>
      <c r="AB242" s="125" t="str">
        <f>IF($A242="","",COUNTIF('Names Schedule'!$34:$34,$B242))</f>
        <v/>
      </c>
      <c r="AC242" s="125" t="str">
        <f>IF($A242="","",COUNTIF('Names Schedule'!$36:$36,$B242))</f>
        <v/>
      </c>
      <c r="AD242" s="125" t="str">
        <f>IF($A242="","",COUNTIF('Names Schedule'!$37:$37,$B242))</f>
        <v/>
      </c>
      <c r="AE242" s="125" t="str">
        <f>IF($A242="","",COUNTIF('Names Schedule'!$38:$38,$B242))</f>
        <v/>
      </c>
      <c r="AF242" s="125" t="str">
        <f>IF($A242="","",COUNTIF('Names Schedule'!$40:$40,$B242))</f>
        <v/>
      </c>
      <c r="AG242" s="125" t="str">
        <f>IF($A242="","",COUNTIF('Names Schedule'!$41:$41,$B242))</f>
        <v/>
      </c>
      <c r="AH242" s="124" t="str">
        <f>IF($A242="","",COUNTIF('Names Schedule'!$46:$46,$B242))</f>
        <v/>
      </c>
      <c r="AI242" s="125" t="str">
        <f>IF($A242="","",COUNTIF('Names Schedule'!$47:$47,$B242))</f>
        <v/>
      </c>
      <c r="AJ242" s="125" t="str">
        <f>IF($A242="","",COUNTIF('Names Schedule'!$49:$49,$B242))</f>
        <v/>
      </c>
      <c r="AK242" s="125" t="str">
        <f>IF($A242="","",COUNTIF('Names Schedule'!$50:$50,$B242))</f>
        <v/>
      </c>
      <c r="AL242" s="125" t="str">
        <f>IF($A242="","",COUNTIF('Names Schedule'!$51:$51,$B242))</f>
        <v/>
      </c>
      <c r="AM242" s="125" t="str">
        <f>IF($A242="","",COUNTIF('Names Schedule'!$53:$53,$B242))</f>
        <v/>
      </c>
      <c r="AN242" s="125" t="str">
        <f>IF($A242="","",COUNTIF('Names Schedule'!$54:$54,$B242))</f>
        <v/>
      </c>
      <c r="AO242" s="124" t="str">
        <f>IF($A242="","",COUNTIF('Names Schedule'!$59:$59,$B242))</f>
        <v/>
      </c>
      <c r="AP242" s="125" t="str">
        <f>IF($A242="","",COUNTIF('Names Schedule'!$60:$60,$B242))</f>
        <v/>
      </c>
      <c r="AQ242" s="125" t="str">
        <f>IF($A242="","",COUNTIF('Names Schedule'!$62:$62,$B242))</f>
        <v/>
      </c>
      <c r="AR242" s="125" t="str">
        <f>IF($A242="","",COUNTIF('Names Schedule'!$63:$63,$B242))</f>
        <v/>
      </c>
      <c r="AS242" s="125" t="str">
        <f>IF($A242="","",COUNTIF('Names Schedule'!$64:$64,$B242))</f>
        <v/>
      </c>
      <c r="AT242" s="125" t="str">
        <f>IF($A242="","",COUNTIF('Names Schedule'!$66:$66,$B242))</f>
        <v/>
      </c>
      <c r="AU242" s="125" t="str">
        <f>IF($A242="","",COUNTIF('Names Schedule'!$67:$67,$B242))</f>
        <v/>
      </c>
      <c r="AV242" s="124" t="str">
        <f>IF($A242="","",COUNTIF('Names Schedule'!$72:$72,$B242))</f>
        <v/>
      </c>
      <c r="AW242" s="125" t="str">
        <f>IF($A242="","",COUNTIF('Names Schedule'!$73:$73,$B242))</f>
        <v/>
      </c>
      <c r="AX242" s="125" t="str">
        <f>IF($A242="","",COUNTIF('Names Schedule'!$75:$75,$B242))</f>
        <v/>
      </c>
      <c r="AY242" s="125" t="str">
        <f>IF($A242="","",COUNTIF('Names Schedule'!$76:$76,$B242))</f>
        <v/>
      </c>
      <c r="AZ242" s="125" t="str">
        <f>IF($A242="","",COUNTIF('Names Schedule'!$77:$77,$B242))</f>
        <v/>
      </c>
      <c r="BA242" s="125" t="str">
        <f>IF($A242="","",COUNTIF('Names Schedule'!$79:$79,$B242))</f>
        <v/>
      </c>
      <c r="BB242" s="125" t="str">
        <f>IF($A242="","",COUNTIF('Names Schedule'!$80:$80,$B242))</f>
        <v/>
      </c>
      <c r="BC242" s="115" t="str">
        <f t="shared" si="30"/>
        <v/>
      </c>
      <c r="BD242" s="115" t="str">
        <f t="shared" si="31"/>
        <v/>
      </c>
      <c r="BE242" s="119" t="str">
        <f t="shared" si="28"/>
        <v/>
      </c>
      <c r="BF242" s="126" t="str">
        <f>IF($A242="","",COUNTIF('Names Schedule'!C$7:C$117,$B242))</f>
        <v/>
      </c>
      <c r="BG242" s="126" t="str">
        <f>IF($A242="","",COUNTIF('Names Schedule'!D$7:D$117,$B242))</f>
        <v/>
      </c>
      <c r="BH242" s="126" t="str">
        <f>IF($A242="","",COUNTIF('Names Schedule'!E$7:E$117,$B242))</f>
        <v/>
      </c>
      <c r="BI242" s="126" t="str">
        <f>IF($A242="","",COUNTIF('Names Schedule'!F$7:F$117,$B242))</f>
        <v/>
      </c>
      <c r="BJ242" s="126" t="str">
        <f>IF($A242="","",COUNTIF('Names Schedule'!G$7:G$117,$B242))</f>
        <v/>
      </c>
      <c r="BK242" s="126" t="str">
        <f>IF($A242="","",COUNTIF('Names Schedule'!H$7:H$117,$B242))</f>
        <v/>
      </c>
      <c r="BL242" s="133" t="str">
        <f t="shared" si="29"/>
        <v/>
      </c>
    </row>
    <row r="243" spans="1:64" ht="12" customHeight="1">
      <c r="A243" s="115" t="str">
        <f>Matches!A242</f>
        <v>GROUP MXP 2 / 15</v>
      </c>
      <c r="B243" s="115" t="str">
        <f>IF(A243="","",CONCATENATE(VLOOKUP(Matches!B242,'Group Check'!$B:$D,2,FALSE)," v ",VLOOKUP(Matches!D242,'Group Check'!$B:$D,2,FALSE)," in Group ",VLOOKUP(Matches!B242,'Group Check'!$B:$E,4,FALSE)))</f>
        <v>Irit Grencel (Israel ) &amp; Gabor Foti (Hungary) v Nor Farrah Ain Abdullah (Malaysia ) &amp; Izzat Shameer Dzulkeple (Malaysia ) in Group MXP 2</v>
      </c>
      <c r="C243" s="115" t="str">
        <f t="shared" ref="C243:C303" si="32">IF(SUM(M243:BB243)=0,"",IF(SUM(M243:BB243)&gt;1,"Duplication",""))</f>
        <v/>
      </c>
      <c r="D243" s="118" t="str">
        <f t="shared" ref="D243:D303" si="33">IF(A243="","",IF(G243=1,$G$3,IF(H243=1,$H$3,IF(I243=1,$I$3,IF(J243=1,$J$3,IF(K243=1,$K$3,IF(L243=1,$L$3,"")))))))</f>
        <v>Thursday 25th April 2024</v>
      </c>
      <c r="E243" s="119" t="str">
        <f t="shared" ref="E243:E303" si="34">IF(A243="","",IF(ISNA(BE243),"",BE243))</f>
        <v>Session 1 - 8:30am - 10:15am</v>
      </c>
      <c r="F243" s="116">
        <f t="shared" ref="F243:F303" si="35">IF(D243="","",BL243)</f>
        <v>2</v>
      </c>
      <c r="G243" s="126">
        <f>IF($A243="","",SUM(COUNTIF('Names Schedule'!$C$7:$H$7,$B243),COUNTIF('Names Schedule'!$C$8:$H$8,$B243),COUNTIF('Names Schedule'!$C$10:$H$10,$B243),COUNTIF('Names Schedule'!$C$11:$H$11,$B243),COUNTIF('Names Schedule'!$C$12:$H$12,$B243),COUNTIF('Names Schedule'!$C$14:$H$14,$B243),COUNTIF('Names Schedule'!$C$15:$H$15,$B243)))</f>
        <v>0</v>
      </c>
      <c r="H243" s="126">
        <f>IF($A243="","",SUM(COUNTIF('Names Schedule'!$C$20:$H$20,$B243),COUNTIF('Names Schedule'!$C$21:$H$21,$B243),COUNTIF('Names Schedule'!$C$23:$H$23,$B243),COUNTIF('Names Schedule'!$C$24:$H$24,$B243),COUNTIF('Names Schedule'!$C$25:$H$25,$B243),COUNTIF('Names Schedule'!$C$27:$H$27,$B243),COUNTIF('Names Schedule'!$C$28:$H$28,$B243)))</f>
        <v>0</v>
      </c>
      <c r="I243" s="126">
        <f>IF($A243="","",SUM(COUNTIF('Names Schedule'!$C$33:$H$33,$B243),COUNTIF('Names Schedule'!$C$34:$H$34,$B243),COUNTIF('Names Schedule'!$C$36:$H$36,$B243),COUNTIF('Names Schedule'!$C$37:$H$37,$B243),COUNTIF('Names Schedule'!$C$38:$H$38,$B243),COUNTIF('Names Schedule'!$C$40:$H$40,$B243),COUNTIF('Names Schedule'!$C$41:$H$41,$B243)))</f>
        <v>0</v>
      </c>
      <c r="J243" s="126">
        <f>IF($A243="","",SUM(COUNTIF('Names Schedule'!$C$46:$H$46,$B243),COUNTIF('Names Schedule'!$C$47:$H$47,$B243),COUNTIF('Names Schedule'!$C$49:$H$49,$B243),COUNTIF('Names Schedule'!$C$50:$H$50,$B243),COUNTIF('Names Schedule'!$C$51:$H$51,$B243),COUNTIF('Names Schedule'!$C$53:$H$53,$B243),COUNTIF('Names Schedule'!$C$54:$H$54,$B243)))</f>
        <v>0</v>
      </c>
      <c r="K243" s="126">
        <f>IF($A243="","",SUM(COUNTIF('Names Schedule'!$C$59:$H$59,$B243),COUNTIF('Names Schedule'!$C$60:$H$60,$B243),COUNTIF('Names Schedule'!$C$62:$H$62,$B243),COUNTIF('Names Schedule'!$C$63:$H$63,$B243),COUNTIF('Names Schedule'!$C$64:$H$64,$B243),COUNTIF('Names Schedule'!$C$66:$H$66,$B243),COUNTIF('Names Schedule'!$C$67:$H$67,$B243)))</f>
        <v>1</v>
      </c>
      <c r="L243" s="126">
        <f>IF($A243="","",SUM(COUNTIF('Names Schedule'!$C$72:$H$72,$B243),COUNTIF('Names Schedule'!$C$73:$H$73,$B243),COUNTIF('Names Schedule'!$C$75:$H$75,$B243),COUNTIF('Names Schedule'!$C$76:$H$76,$B243),COUNTIF('Names Schedule'!$C$77:$H$77,$B243),COUNTIF('Names Schedule'!$C$79:$H$79,$B243),COUNTIF('Names Schedule'!$C$80:$H$80,$B243)))</f>
        <v>0</v>
      </c>
      <c r="M243" s="124">
        <f>IF($A243="","",COUNTIF('Names Schedule'!$7:$7,$B243))</f>
        <v>0</v>
      </c>
      <c r="N243" s="125">
        <f>IF($A243="","",COUNTIF('Names Schedule'!$8:$8,$B243))</f>
        <v>0</v>
      </c>
      <c r="O243" s="125">
        <f>IF($A243="","",COUNTIF('Names Schedule'!$10:$10,$B243))</f>
        <v>0</v>
      </c>
      <c r="P243" s="125">
        <f>IF($A243="","",COUNTIF('Names Schedule'!$11:$11,$B243))</f>
        <v>0</v>
      </c>
      <c r="Q243" s="125">
        <f>IF($A243="","",COUNTIF('Names Schedule'!$12:$12,$B243))</f>
        <v>0</v>
      </c>
      <c r="R243" s="125">
        <f>IF($A243="","",COUNTIF('Names Schedule'!$14:$14,$B243))</f>
        <v>0</v>
      </c>
      <c r="S243" s="125">
        <f>IF($A243="","",COUNTIF('Names Schedule'!$15:$15,$B243))</f>
        <v>0</v>
      </c>
      <c r="T243" s="124">
        <f>IF($A243="","",COUNTIF('Names Schedule'!$20:$20,$B243))</f>
        <v>0</v>
      </c>
      <c r="U243" s="125">
        <f>IF($A243="","",COUNTIF('Names Schedule'!$21:$21,$B243))</f>
        <v>0</v>
      </c>
      <c r="V243" s="125">
        <f>IF($A243="","",COUNTIF('Names Schedule'!$23:$23,$B243))</f>
        <v>0</v>
      </c>
      <c r="W243" s="125">
        <f>IF($A243="","",COUNTIF('Names Schedule'!$24:$24,$B243))</f>
        <v>0</v>
      </c>
      <c r="X243" s="125">
        <f>IF($A243="","",COUNTIF('Names Schedule'!$25:$25,$B243))</f>
        <v>0</v>
      </c>
      <c r="Y243" s="125">
        <f>IF($A243="","",COUNTIF('Names Schedule'!$27:$27,$B243))</f>
        <v>0</v>
      </c>
      <c r="Z243" s="125">
        <f>IF($A243="","",COUNTIF('Names Schedule'!$28:$28,$B243))</f>
        <v>0</v>
      </c>
      <c r="AA243" s="124">
        <f>IF($A243="","",COUNTIF('Names Schedule'!$33:$33,$B243))</f>
        <v>0</v>
      </c>
      <c r="AB243" s="125">
        <f>IF($A243="","",COUNTIF('Names Schedule'!$34:$34,$B243))</f>
        <v>0</v>
      </c>
      <c r="AC243" s="125">
        <f>IF($A243="","",COUNTIF('Names Schedule'!$36:$36,$B243))</f>
        <v>0</v>
      </c>
      <c r="AD243" s="125">
        <f>IF($A243="","",COUNTIF('Names Schedule'!$37:$37,$B243))</f>
        <v>0</v>
      </c>
      <c r="AE243" s="125">
        <f>IF($A243="","",COUNTIF('Names Schedule'!$38:$38,$B243))</f>
        <v>0</v>
      </c>
      <c r="AF243" s="125">
        <f>IF($A243="","",COUNTIF('Names Schedule'!$40:$40,$B243))</f>
        <v>0</v>
      </c>
      <c r="AG243" s="125">
        <f>IF($A243="","",COUNTIF('Names Schedule'!$41:$41,$B243))</f>
        <v>0</v>
      </c>
      <c r="AH243" s="124">
        <f>IF($A243="","",COUNTIF('Names Schedule'!$46:$46,$B243))</f>
        <v>0</v>
      </c>
      <c r="AI243" s="125">
        <f>IF($A243="","",COUNTIF('Names Schedule'!$47:$47,$B243))</f>
        <v>0</v>
      </c>
      <c r="AJ243" s="125">
        <f>IF($A243="","",COUNTIF('Names Schedule'!$49:$49,$B243))</f>
        <v>0</v>
      </c>
      <c r="AK243" s="125">
        <f>IF($A243="","",COUNTIF('Names Schedule'!$50:$50,$B243))</f>
        <v>0</v>
      </c>
      <c r="AL243" s="125">
        <f>IF($A243="","",COUNTIF('Names Schedule'!$51:$51,$B243))</f>
        <v>0</v>
      </c>
      <c r="AM243" s="125">
        <f>IF($A243="","",COUNTIF('Names Schedule'!$53:$53,$B243))</f>
        <v>0</v>
      </c>
      <c r="AN243" s="125">
        <f>IF($A243="","",COUNTIF('Names Schedule'!$54:$54,$B243))</f>
        <v>0</v>
      </c>
      <c r="AO243" s="124">
        <f>IF($A243="","",COUNTIF('Names Schedule'!$59:$59,$B243))</f>
        <v>1</v>
      </c>
      <c r="AP243" s="125">
        <f>IF($A243="","",COUNTIF('Names Schedule'!$60:$60,$B243))</f>
        <v>0</v>
      </c>
      <c r="AQ243" s="125">
        <f>IF($A243="","",COUNTIF('Names Schedule'!$62:$62,$B243))</f>
        <v>0</v>
      </c>
      <c r="AR243" s="125">
        <f>IF($A243="","",COUNTIF('Names Schedule'!$63:$63,$B243))</f>
        <v>0</v>
      </c>
      <c r="AS243" s="125">
        <f>IF($A243="","",COUNTIF('Names Schedule'!$64:$64,$B243))</f>
        <v>0</v>
      </c>
      <c r="AT243" s="125">
        <f>IF($A243="","",COUNTIF('Names Schedule'!$66:$66,$B243))</f>
        <v>0</v>
      </c>
      <c r="AU243" s="125">
        <f>IF($A243="","",COUNTIF('Names Schedule'!$67:$67,$B243))</f>
        <v>0</v>
      </c>
      <c r="AV243" s="124">
        <f>IF($A243="","",COUNTIF('Names Schedule'!$72:$72,$B243))</f>
        <v>0</v>
      </c>
      <c r="AW243" s="125">
        <f>IF($A243="","",COUNTIF('Names Schedule'!$73:$73,$B243))</f>
        <v>0</v>
      </c>
      <c r="AX243" s="125">
        <f>IF($A243="","",COUNTIF('Names Schedule'!$75:$75,$B243))</f>
        <v>0</v>
      </c>
      <c r="AY243" s="125">
        <f>IF($A243="","",COUNTIF('Names Schedule'!$76:$76,$B243))</f>
        <v>0</v>
      </c>
      <c r="AZ243" s="125">
        <f>IF($A243="","",COUNTIF('Names Schedule'!$77:$77,$B243))</f>
        <v>0</v>
      </c>
      <c r="BA243" s="125">
        <f>IF($A243="","",COUNTIF('Names Schedule'!$79:$79,$B243))</f>
        <v>0</v>
      </c>
      <c r="BB243" s="125">
        <f>IF($A243="","",COUNTIF('Names Schedule'!$80:$80,$B243))</f>
        <v>0</v>
      </c>
      <c r="BC243" s="115">
        <f t="shared" si="30"/>
        <v>29</v>
      </c>
      <c r="BD243" s="115">
        <f t="shared" si="31"/>
        <v>1</v>
      </c>
      <c r="BE243" s="119" t="str">
        <f t="shared" ref="BE243:BE303" si="36">IF(G243="","",IF(G243=1,CHOOSE(BD243,$M$3,$N$3,$O$3,$P$3,$Q$3,$R$3,$S$3),IF(H243=1,CHOOSE(BD243,$T$3,$U$3,$V$3,$W$3,$X$3,$Y$3,$Z$3),IF(I243=1,CHOOSE(BD243,$AA$3,$AB$3,$AC$3,$AD$3,$AE$3,$AF$3,$AG$3),IF(J243=1,CHOOSE(BD243,$AH$3,$AI$3,$AJ$3,$AK$3,$AL$3,$AM$3,$AN$3),IF(K243=1,CHOOSE(BD243,$AO$3,$AP$3,$AQ$3,$AR$3,$AS$3,$AT$3,$AU$3),IF(L243=1,CHOOSE(BD243,$AV$3,$AW$3,$AX$3,$AY$3,$AZ$3,$BA$3,$BB$3),"")))))))</f>
        <v>Session 1 - 8:30am - 10:15am</v>
      </c>
      <c r="BF243" s="126">
        <f>IF($A243="","",COUNTIF('Names Schedule'!C$7:C$117,$B243))</f>
        <v>0</v>
      </c>
      <c r="BG243" s="126">
        <f>IF($A243="","",COUNTIF('Names Schedule'!D$7:D$117,$B243))</f>
        <v>1</v>
      </c>
      <c r="BH243" s="126">
        <f>IF($A243="","",COUNTIF('Names Schedule'!E$7:E$117,$B243))</f>
        <v>0</v>
      </c>
      <c r="BI243" s="126">
        <f>IF($A243="","",COUNTIF('Names Schedule'!F$7:F$117,$B243))</f>
        <v>0</v>
      </c>
      <c r="BJ243" s="126">
        <f>IF($A243="","",COUNTIF('Names Schedule'!G$7:G$117,$B243))</f>
        <v>0</v>
      </c>
      <c r="BK243" s="126">
        <f>IF($A243="","",COUNTIF('Names Schedule'!H$7:H$117,$B243))</f>
        <v>0</v>
      </c>
      <c r="BL243" s="133">
        <f t="shared" ref="BL243:BL303" si="37">IF(B243="","",IF(BF243=1,1,IF(BG243=1,2,IF(BH243=1,3,IF(BI243=1,4,IF(BJ243=1,5,IF(BK243=1,6,"")))))))</f>
        <v>2</v>
      </c>
    </row>
    <row r="244" spans="1:64" ht="12" customHeight="1">
      <c r="A244" s="115" t="str">
        <f>Matches!A243</f>
        <v/>
      </c>
      <c r="B244" s="115" t="str">
        <f>IF(A244="","",CONCATENATE(VLOOKUP(Matches!B243,'Group Check'!$B:$D,2,FALSE)," v ",VLOOKUP(Matches!D243,'Group Check'!$B:$D,2,FALSE)," in Group ",VLOOKUP(Matches!B243,'Group Check'!$B:$E,4,FALSE)))</f>
        <v/>
      </c>
      <c r="C244" s="115" t="str">
        <f t="shared" si="32"/>
        <v/>
      </c>
      <c r="D244" s="118" t="str">
        <f t="shared" si="33"/>
        <v/>
      </c>
      <c r="E244" s="119" t="str">
        <f t="shared" si="34"/>
        <v/>
      </c>
      <c r="F244" s="116" t="str">
        <f t="shared" si="35"/>
        <v/>
      </c>
      <c r="G244" s="126" t="str">
        <f>IF($A244="","",SUM(COUNTIF('Names Schedule'!$C$7:$H$7,$B244),COUNTIF('Names Schedule'!$C$8:$H$8,$B244),COUNTIF('Names Schedule'!$C$10:$H$10,$B244),COUNTIF('Names Schedule'!$C$11:$H$11,$B244),COUNTIF('Names Schedule'!$C$12:$H$12,$B244),COUNTIF('Names Schedule'!$C$14:$H$14,$B244),COUNTIF('Names Schedule'!$C$15:$H$15,$B244)))</f>
        <v/>
      </c>
      <c r="H244" s="126" t="str">
        <f>IF($A244="","",SUM(COUNTIF('Names Schedule'!$C$20:$H$20,$B244),COUNTIF('Names Schedule'!$C$21:$H$21,$B244),COUNTIF('Names Schedule'!$C$23:$H$23,$B244),COUNTIF('Names Schedule'!$C$24:$H$24,$B244),COUNTIF('Names Schedule'!$C$25:$H$25,$B244),COUNTIF('Names Schedule'!$C$27:$H$27,$B244),COUNTIF('Names Schedule'!$C$28:$H$28,$B244)))</f>
        <v/>
      </c>
      <c r="I244" s="126" t="str">
        <f>IF($A244="","",SUM(COUNTIF('Names Schedule'!$C$33:$H$33,$B244),COUNTIF('Names Schedule'!$C$34:$H$34,$B244),COUNTIF('Names Schedule'!$C$36:$H$36,$B244),COUNTIF('Names Schedule'!$C$37:$H$37,$B244),COUNTIF('Names Schedule'!$C$38:$H$38,$B244),COUNTIF('Names Schedule'!$C$40:$H$40,$B244),COUNTIF('Names Schedule'!$C$41:$H$41,$B244)))</f>
        <v/>
      </c>
      <c r="J244" s="126" t="str">
        <f>IF($A244="","",SUM(COUNTIF('Names Schedule'!$C$46:$H$46,$B244),COUNTIF('Names Schedule'!$C$47:$H$47,$B244),COUNTIF('Names Schedule'!$C$49:$H$49,$B244),COUNTIF('Names Schedule'!$C$50:$H$50,$B244),COUNTIF('Names Schedule'!$C$51:$H$51,$B244),COUNTIF('Names Schedule'!$C$53:$H$53,$B244),COUNTIF('Names Schedule'!$C$54:$H$54,$B244)))</f>
        <v/>
      </c>
      <c r="K244" s="126" t="str">
        <f>IF($A244="","",SUM(COUNTIF('Names Schedule'!$C$59:$H$59,$B244),COUNTIF('Names Schedule'!$C$60:$H$60,$B244),COUNTIF('Names Schedule'!$C$62:$H$62,$B244),COUNTIF('Names Schedule'!$C$63:$H$63,$B244),COUNTIF('Names Schedule'!$C$64:$H$64,$B244),COUNTIF('Names Schedule'!$C$66:$H$66,$B244),COUNTIF('Names Schedule'!$C$67:$H$67,$B244)))</f>
        <v/>
      </c>
      <c r="L244" s="126" t="str">
        <f>IF($A244="","",SUM(COUNTIF('Names Schedule'!$C$72:$H$72,$B244),COUNTIF('Names Schedule'!$C$73:$H$73,$B244),COUNTIF('Names Schedule'!$C$75:$H$75,$B244),COUNTIF('Names Schedule'!$C$76:$H$76,$B244),COUNTIF('Names Schedule'!$C$77:$H$77,$B244),COUNTIF('Names Schedule'!$C$79:$H$79,$B244),COUNTIF('Names Schedule'!$C$80:$H$80,$B244)))</f>
        <v/>
      </c>
      <c r="M244" s="124" t="str">
        <f>IF($A244="","",COUNTIF('Names Schedule'!$7:$7,$B244))</f>
        <v/>
      </c>
      <c r="N244" s="125" t="str">
        <f>IF($A244="","",COUNTIF('Names Schedule'!$8:$8,$B244))</f>
        <v/>
      </c>
      <c r="O244" s="125" t="str">
        <f>IF($A244="","",COUNTIF('Names Schedule'!$10:$10,$B244))</f>
        <v/>
      </c>
      <c r="P244" s="125" t="str">
        <f>IF($A244="","",COUNTIF('Names Schedule'!$11:$11,$B244))</f>
        <v/>
      </c>
      <c r="Q244" s="125" t="str">
        <f>IF($A244="","",COUNTIF('Names Schedule'!$12:$12,$B244))</f>
        <v/>
      </c>
      <c r="R244" s="125" t="str">
        <f>IF($A244="","",COUNTIF('Names Schedule'!$14:$14,$B244))</f>
        <v/>
      </c>
      <c r="S244" s="125" t="str">
        <f>IF($A244="","",COUNTIF('Names Schedule'!$15:$15,$B244))</f>
        <v/>
      </c>
      <c r="T244" s="124" t="str">
        <f>IF($A244="","",COUNTIF('Names Schedule'!$20:$20,$B244))</f>
        <v/>
      </c>
      <c r="U244" s="125" t="str">
        <f>IF($A244="","",COUNTIF('Names Schedule'!$21:$21,$B244))</f>
        <v/>
      </c>
      <c r="V244" s="125" t="str">
        <f>IF($A244="","",COUNTIF('Names Schedule'!$23:$23,$B244))</f>
        <v/>
      </c>
      <c r="W244" s="125" t="str">
        <f>IF($A244="","",COUNTIF('Names Schedule'!$24:$24,$B244))</f>
        <v/>
      </c>
      <c r="X244" s="125" t="str">
        <f>IF($A244="","",COUNTIF('Names Schedule'!$25:$25,$B244))</f>
        <v/>
      </c>
      <c r="Y244" s="125" t="str">
        <f>IF($A244="","",COUNTIF('Names Schedule'!$27:$27,$B244))</f>
        <v/>
      </c>
      <c r="Z244" s="125" t="str">
        <f>IF($A244="","",COUNTIF('Names Schedule'!$28:$28,$B244))</f>
        <v/>
      </c>
      <c r="AA244" s="124" t="str">
        <f>IF($A244="","",COUNTIF('Names Schedule'!$33:$33,$B244))</f>
        <v/>
      </c>
      <c r="AB244" s="125" t="str">
        <f>IF($A244="","",COUNTIF('Names Schedule'!$34:$34,$B244))</f>
        <v/>
      </c>
      <c r="AC244" s="125" t="str">
        <f>IF($A244="","",COUNTIF('Names Schedule'!$36:$36,$B244))</f>
        <v/>
      </c>
      <c r="AD244" s="125" t="str">
        <f>IF($A244="","",COUNTIF('Names Schedule'!$37:$37,$B244))</f>
        <v/>
      </c>
      <c r="AE244" s="125" t="str">
        <f>IF($A244="","",COUNTIF('Names Schedule'!$38:$38,$B244))</f>
        <v/>
      </c>
      <c r="AF244" s="125" t="str">
        <f>IF($A244="","",COUNTIF('Names Schedule'!$40:$40,$B244))</f>
        <v/>
      </c>
      <c r="AG244" s="125" t="str">
        <f>IF($A244="","",COUNTIF('Names Schedule'!$41:$41,$B244))</f>
        <v/>
      </c>
      <c r="AH244" s="124" t="str">
        <f>IF($A244="","",COUNTIF('Names Schedule'!$46:$46,$B244))</f>
        <v/>
      </c>
      <c r="AI244" s="125" t="str">
        <f>IF($A244="","",COUNTIF('Names Schedule'!$47:$47,$B244))</f>
        <v/>
      </c>
      <c r="AJ244" s="125" t="str">
        <f>IF($A244="","",COUNTIF('Names Schedule'!$49:$49,$B244))</f>
        <v/>
      </c>
      <c r="AK244" s="125" t="str">
        <f>IF($A244="","",COUNTIF('Names Schedule'!$50:$50,$B244))</f>
        <v/>
      </c>
      <c r="AL244" s="125" t="str">
        <f>IF($A244="","",COUNTIF('Names Schedule'!$51:$51,$B244))</f>
        <v/>
      </c>
      <c r="AM244" s="125" t="str">
        <f>IF($A244="","",COUNTIF('Names Schedule'!$53:$53,$B244))</f>
        <v/>
      </c>
      <c r="AN244" s="125" t="str">
        <f>IF($A244="","",COUNTIF('Names Schedule'!$54:$54,$B244))</f>
        <v/>
      </c>
      <c r="AO244" s="124" t="str">
        <f>IF($A244="","",COUNTIF('Names Schedule'!$59:$59,$B244))</f>
        <v/>
      </c>
      <c r="AP244" s="125" t="str">
        <f>IF($A244="","",COUNTIF('Names Schedule'!$60:$60,$B244))</f>
        <v/>
      </c>
      <c r="AQ244" s="125" t="str">
        <f>IF($A244="","",COUNTIF('Names Schedule'!$62:$62,$B244))</f>
        <v/>
      </c>
      <c r="AR244" s="125" t="str">
        <f>IF($A244="","",COUNTIF('Names Schedule'!$63:$63,$B244))</f>
        <v/>
      </c>
      <c r="AS244" s="125" t="str">
        <f>IF($A244="","",COUNTIF('Names Schedule'!$64:$64,$B244))</f>
        <v/>
      </c>
      <c r="AT244" s="125" t="str">
        <f>IF($A244="","",COUNTIF('Names Schedule'!$66:$66,$B244))</f>
        <v/>
      </c>
      <c r="AU244" s="125" t="str">
        <f>IF($A244="","",COUNTIF('Names Schedule'!$67:$67,$B244))</f>
        <v/>
      </c>
      <c r="AV244" s="124" t="str">
        <f>IF($A244="","",COUNTIF('Names Schedule'!$72:$72,$B244))</f>
        <v/>
      </c>
      <c r="AW244" s="125" t="str">
        <f>IF($A244="","",COUNTIF('Names Schedule'!$73:$73,$B244))</f>
        <v/>
      </c>
      <c r="AX244" s="125" t="str">
        <f>IF($A244="","",COUNTIF('Names Schedule'!$75:$75,$B244))</f>
        <v/>
      </c>
      <c r="AY244" s="125" t="str">
        <f>IF($A244="","",COUNTIF('Names Schedule'!$76:$76,$B244))</f>
        <v/>
      </c>
      <c r="AZ244" s="125" t="str">
        <f>IF($A244="","",COUNTIF('Names Schedule'!$77:$77,$B244))</f>
        <v/>
      </c>
      <c r="BA244" s="125" t="str">
        <f>IF($A244="","",COUNTIF('Names Schedule'!$79:$79,$B244))</f>
        <v/>
      </c>
      <c r="BB244" s="125" t="str">
        <f>IF($A244="","",COUNTIF('Names Schedule'!$80:$80,$B244))</f>
        <v/>
      </c>
      <c r="BC244" s="115" t="str">
        <f t="shared" si="30"/>
        <v/>
      </c>
      <c r="BD244" s="115" t="str">
        <f t="shared" si="31"/>
        <v/>
      </c>
      <c r="BE244" s="119" t="str">
        <f t="shared" si="36"/>
        <v/>
      </c>
      <c r="BF244" s="126" t="str">
        <f>IF($A244="","",COUNTIF('Names Schedule'!C$7:C$117,$B244))</f>
        <v/>
      </c>
      <c r="BG244" s="126" t="str">
        <f>IF($A244="","",COUNTIF('Names Schedule'!D$7:D$117,$B244))</f>
        <v/>
      </c>
      <c r="BH244" s="126" t="str">
        <f>IF($A244="","",COUNTIF('Names Schedule'!E$7:E$117,$B244))</f>
        <v/>
      </c>
      <c r="BI244" s="126" t="str">
        <f>IF($A244="","",COUNTIF('Names Schedule'!F$7:F$117,$B244))</f>
        <v/>
      </c>
      <c r="BJ244" s="126" t="str">
        <f>IF($A244="","",COUNTIF('Names Schedule'!G$7:G$117,$B244))</f>
        <v/>
      </c>
      <c r="BK244" s="126" t="str">
        <f>IF($A244="","",COUNTIF('Names Schedule'!H$7:H$117,$B244))</f>
        <v/>
      </c>
      <c r="BL244" s="133" t="str">
        <f t="shared" si="37"/>
        <v/>
      </c>
    </row>
    <row r="245" spans="1:64" ht="12" customHeight="1">
      <c r="A245" s="115" t="str">
        <f>Matches!A244</f>
        <v>GROUP MXP 3 / 1</v>
      </c>
      <c r="B245" s="115" t="str">
        <f>IF(A245="","",CONCATENATE(VLOOKUP(Matches!B244,'Group Check'!$B:$D,2,FALSE)," v ",VLOOKUP(Matches!D244,'Group Check'!$B:$D,2,FALSE)," in Group ",VLOOKUP(Matches!B244,'Group Check'!$B:$E,4,FALSE)))</f>
        <v>Lephai Marea Modutlwa (Botswana) &amp; Michael Gabobewe (Botswana) v Pian Lai (Macao China ) &amp; Johnny Ng (Macao China ) in Group MXP 3</v>
      </c>
      <c r="C245" s="115" t="str">
        <f t="shared" si="32"/>
        <v/>
      </c>
      <c r="D245" s="118" t="str">
        <f t="shared" si="33"/>
        <v>Tuesday 23rd April 2024</v>
      </c>
      <c r="E245" s="119" t="str">
        <f t="shared" si="34"/>
        <v>Session 1 - 8:30am - 10:15am</v>
      </c>
      <c r="F245" s="116">
        <f t="shared" si="35"/>
        <v>3</v>
      </c>
      <c r="G245" s="126">
        <f>IF($A245="","",SUM(COUNTIF('Names Schedule'!$C$7:$H$7,$B245),COUNTIF('Names Schedule'!$C$8:$H$8,$B245),COUNTIF('Names Schedule'!$C$10:$H$10,$B245),COUNTIF('Names Schedule'!$C$11:$H$11,$B245),COUNTIF('Names Schedule'!$C$12:$H$12,$B245),COUNTIF('Names Schedule'!$C$14:$H$14,$B245),COUNTIF('Names Schedule'!$C$15:$H$15,$B245)))</f>
        <v>0</v>
      </c>
      <c r="H245" s="126">
        <f>IF($A245="","",SUM(COUNTIF('Names Schedule'!$C$20:$H$20,$B245),COUNTIF('Names Schedule'!$C$21:$H$21,$B245),COUNTIF('Names Schedule'!$C$23:$H$23,$B245),COUNTIF('Names Schedule'!$C$24:$H$24,$B245),COUNTIF('Names Schedule'!$C$25:$H$25,$B245),COUNTIF('Names Schedule'!$C$27:$H$27,$B245),COUNTIF('Names Schedule'!$C$28:$H$28,$B245)))</f>
        <v>0</v>
      </c>
      <c r="I245" s="126">
        <f>IF($A245="","",SUM(COUNTIF('Names Schedule'!$C$33:$H$33,$B245),COUNTIF('Names Schedule'!$C$34:$H$34,$B245),COUNTIF('Names Schedule'!$C$36:$H$36,$B245),COUNTIF('Names Schedule'!$C$37:$H$37,$B245),COUNTIF('Names Schedule'!$C$38:$H$38,$B245),COUNTIF('Names Schedule'!$C$40:$H$40,$B245),COUNTIF('Names Schedule'!$C$41:$H$41,$B245)))</f>
        <v>1</v>
      </c>
      <c r="J245" s="126">
        <f>IF($A245="","",SUM(COUNTIF('Names Schedule'!$C$46:$H$46,$B245),COUNTIF('Names Schedule'!$C$47:$H$47,$B245),COUNTIF('Names Schedule'!$C$49:$H$49,$B245),COUNTIF('Names Schedule'!$C$50:$H$50,$B245),COUNTIF('Names Schedule'!$C$51:$H$51,$B245),COUNTIF('Names Schedule'!$C$53:$H$53,$B245),COUNTIF('Names Schedule'!$C$54:$H$54,$B245)))</f>
        <v>0</v>
      </c>
      <c r="K245" s="126">
        <f>IF($A245="","",SUM(COUNTIF('Names Schedule'!$C$59:$H$59,$B245),COUNTIF('Names Schedule'!$C$60:$H$60,$B245),COUNTIF('Names Schedule'!$C$62:$H$62,$B245),COUNTIF('Names Schedule'!$C$63:$H$63,$B245),COUNTIF('Names Schedule'!$C$64:$H$64,$B245),COUNTIF('Names Schedule'!$C$66:$H$66,$B245),COUNTIF('Names Schedule'!$C$67:$H$67,$B245)))</f>
        <v>0</v>
      </c>
      <c r="L245" s="126">
        <f>IF($A245="","",SUM(COUNTIF('Names Schedule'!$C$72:$H$72,$B245),COUNTIF('Names Schedule'!$C$73:$H$73,$B245),COUNTIF('Names Schedule'!$C$75:$H$75,$B245),COUNTIF('Names Schedule'!$C$76:$H$76,$B245),COUNTIF('Names Schedule'!$C$77:$H$77,$B245),COUNTIF('Names Schedule'!$C$79:$H$79,$B245),COUNTIF('Names Schedule'!$C$80:$H$80,$B245)))</f>
        <v>0</v>
      </c>
      <c r="M245" s="124">
        <f>IF($A245="","",COUNTIF('Names Schedule'!$7:$7,$B245))</f>
        <v>0</v>
      </c>
      <c r="N245" s="125">
        <f>IF($A245="","",COUNTIF('Names Schedule'!$8:$8,$B245))</f>
        <v>0</v>
      </c>
      <c r="O245" s="125">
        <f>IF($A245="","",COUNTIF('Names Schedule'!$10:$10,$B245))</f>
        <v>0</v>
      </c>
      <c r="P245" s="125">
        <f>IF($A245="","",COUNTIF('Names Schedule'!$11:$11,$B245))</f>
        <v>0</v>
      </c>
      <c r="Q245" s="125">
        <f>IF($A245="","",COUNTIF('Names Schedule'!$12:$12,$B245))</f>
        <v>0</v>
      </c>
      <c r="R245" s="125">
        <f>IF($A245="","",COUNTIF('Names Schedule'!$14:$14,$B245))</f>
        <v>0</v>
      </c>
      <c r="S245" s="125">
        <f>IF($A245="","",COUNTIF('Names Schedule'!$15:$15,$B245))</f>
        <v>0</v>
      </c>
      <c r="T245" s="124">
        <f>IF($A245="","",COUNTIF('Names Schedule'!$20:$20,$B245))</f>
        <v>0</v>
      </c>
      <c r="U245" s="125">
        <f>IF($A245="","",COUNTIF('Names Schedule'!$21:$21,$B245))</f>
        <v>0</v>
      </c>
      <c r="V245" s="125">
        <f>IF($A245="","",COUNTIF('Names Schedule'!$23:$23,$B245))</f>
        <v>0</v>
      </c>
      <c r="W245" s="125">
        <f>IF($A245="","",COUNTIF('Names Schedule'!$24:$24,$B245))</f>
        <v>0</v>
      </c>
      <c r="X245" s="125">
        <f>IF($A245="","",COUNTIF('Names Schedule'!$25:$25,$B245))</f>
        <v>0</v>
      </c>
      <c r="Y245" s="125">
        <f>IF($A245="","",COUNTIF('Names Schedule'!$27:$27,$B245))</f>
        <v>0</v>
      </c>
      <c r="Z245" s="125">
        <f>IF($A245="","",COUNTIF('Names Schedule'!$28:$28,$B245))</f>
        <v>0</v>
      </c>
      <c r="AA245" s="124">
        <f>IF($A245="","",COUNTIF('Names Schedule'!$33:$33,$B245))</f>
        <v>1</v>
      </c>
      <c r="AB245" s="125">
        <f>IF($A245="","",COUNTIF('Names Schedule'!$34:$34,$B245))</f>
        <v>0</v>
      </c>
      <c r="AC245" s="125">
        <f>IF($A245="","",COUNTIF('Names Schedule'!$36:$36,$B245))</f>
        <v>0</v>
      </c>
      <c r="AD245" s="125">
        <f>IF($A245="","",COUNTIF('Names Schedule'!$37:$37,$B245))</f>
        <v>0</v>
      </c>
      <c r="AE245" s="125">
        <f>IF($A245="","",COUNTIF('Names Schedule'!$38:$38,$B245))</f>
        <v>0</v>
      </c>
      <c r="AF245" s="125">
        <f>IF($A245="","",COUNTIF('Names Schedule'!$40:$40,$B245))</f>
        <v>0</v>
      </c>
      <c r="AG245" s="125">
        <f>IF($A245="","",COUNTIF('Names Schedule'!$41:$41,$B245))</f>
        <v>0</v>
      </c>
      <c r="AH245" s="124">
        <f>IF($A245="","",COUNTIF('Names Schedule'!$46:$46,$B245))</f>
        <v>0</v>
      </c>
      <c r="AI245" s="125">
        <f>IF($A245="","",COUNTIF('Names Schedule'!$47:$47,$B245))</f>
        <v>0</v>
      </c>
      <c r="AJ245" s="125">
        <f>IF($A245="","",COUNTIF('Names Schedule'!$49:$49,$B245))</f>
        <v>0</v>
      </c>
      <c r="AK245" s="125">
        <f>IF($A245="","",COUNTIF('Names Schedule'!$50:$50,$B245))</f>
        <v>0</v>
      </c>
      <c r="AL245" s="125">
        <f>IF($A245="","",COUNTIF('Names Schedule'!$51:$51,$B245))</f>
        <v>0</v>
      </c>
      <c r="AM245" s="125">
        <f>IF($A245="","",COUNTIF('Names Schedule'!$53:$53,$B245))</f>
        <v>0</v>
      </c>
      <c r="AN245" s="125">
        <f>IF($A245="","",COUNTIF('Names Schedule'!$54:$54,$B245))</f>
        <v>0</v>
      </c>
      <c r="AO245" s="124">
        <f>IF($A245="","",COUNTIF('Names Schedule'!$59:$59,$B245))</f>
        <v>0</v>
      </c>
      <c r="AP245" s="125">
        <f>IF($A245="","",COUNTIF('Names Schedule'!$60:$60,$B245))</f>
        <v>0</v>
      </c>
      <c r="AQ245" s="125">
        <f>IF($A245="","",COUNTIF('Names Schedule'!$62:$62,$B245))</f>
        <v>0</v>
      </c>
      <c r="AR245" s="125">
        <f>IF($A245="","",COUNTIF('Names Schedule'!$63:$63,$B245))</f>
        <v>0</v>
      </c>
      <c r="AS245" s="125">
        <f>IF($A245="","",COUNTIF('Names Schedule'!$64:$64,$B245))</f>
        <v>0</v>
      </c>
      <c r="AT245" s="125">
        <f>IF($A245="","",COUNTIF('Names Schedule'!$66:$66,$B245))</f>
        <v>0</v>
      </c>
      <c r="AU245" s="125">
        <f>IF($A245="","",COUNTIF('Names Schedule'!$67:$67,$B245))</f>
        <v>0</v>
      </c>
      <c r="AV245" s="124">
        <f>IF($A245="","",COUNTIF('Names Schedule'!$72:$72,$B245))</f>
        <v>0</v>
      </c>
      <c r="AW245" s="125">
        <f>IF($A245="","",COUNTIF('Names Schedule'!$73:$73,$B245))</f>
        <v>0</v>
      </c>
      <c r="AX245" s="125">
        <f>IF($A245="","",COUNTIF('Names Schedule'!$75:$75,$B245))</f>
        <v>0</v>
      </c>
      <c r="AY245" s="125">
        <f>IF($A245="","",COUNTIF('Names Schedule'!$76:$76,$B245))</f>
        <v>0</v>
      </c>
      <c r="AZ245" s="125">
        <f>IF($A245="","",COUNTIF('Names Schedule'!$77:$77,$B245))</f>
        <v>0</v>
      </c>
      <c r="BA245" s="125">
        <f>IF($A245="","",COUNTIF('Names Schedule'!$79:$79,$B245))</f>
        <v>0</v>
      </c>
      <c r="BB245" s="125">
        <f>IF($A245="","",COUNTIF('Names Schedule'!$80:$80,$B245))</f>
        <v>0</v>
      </c>
      <c r="BC245" s="115">
        <f t="shared" si="30"/>
        <v>15</v>
      </c>
      <c r="BD245" s="115">
        <f t="shared" si="31"/>
        <v>1</v>
      </c>
      <c r="BE245" s="119" t="str">
        <f t="shared" si="36"/>
        <v>Session 1 - 8:30am - 10:15am</v>
      </c>
      <c r="BF245" s="126">
        <f>IF($A245="","",COUNTIF('Names Schedule'!C$7:C$117,$B245))</f>
        <v>0</v>
      </c>
      <c r="BG245" s="126">
        <f>IF($A245="","",COUNTIF('Names Schedule'!D$7:D$117,$B245))</f>
        <v>0</v>
      </c>
      <c r="BH245" s="126">
        <f>IF($A245="","",COUNTIF('Names Schedule'!E$7:E$117,$B245))</f>
        <v>1</v>
      </c>
      <c r="BI245" s="126">
        <f>IF($A245="","",COUNTIF('Names Schedule'!F$7:F$117,$B245))</f>
        <v>0</v>
      </c>
      <c r="BJ245" s="126">
        <f>IF($A245="","",COUNTIF('Names Schedule'!G$7:G$117,$B245))</f>
        <v>0</v>
      </c>
      <c r="BK245" s="126">
        <f>IF($A245="","",COUNTIF('Names Schedule'!H$7:H$117,$B245))</f>
        <v>0</v>
      </c>
      <c r="BL245" s="133">
        <f t="shared" si="37"/>
        <v>3</v>
      </c>
    </row>
    <row r="246" spans="1:64" ht="12" customHeight="1">
      <c r="A246" s="115" t="str">
        <f>Matches!A245</f>
        <v>GROUP MXP 3 / 2</v>
      </c>
      <c r="B246" s="115" t="str">
        <f>IF(A246="","",CONCATENATE(VLOOKUP(Matches!B245,'Group Check'!$B:$D,2,FALSE)," v ",VLOOKUP(Matches!D245,'Group Check'!$B:$D,2,FALSE)," in Group ",VLOOKUP(Matches!B245,'Group Check'!$B:$E,4,FALSE)))</f>
        <v>Sandra Hazel Bailie MBE (Ireland ) &amp; Simon Martin (Ireland ) v Lephai Marea Modutlwa (Botswana) &amp; Michael Gabobewe (Botswana) in Group MXP 3</v>
      </c>
      <c r="C246" s="115" t="str">
        <f t="shared" si="32"/>
        <v/>
      </c>
      <c r="D246" s="118" t="str">
        <f t="shared" si="33"/>
        <v>Thursday 25th April 2024</v>
      </c>
      <c r="E246" s="119" t="str">
        <f t="shared" si="34"/>
        <v>Session 2 - 10.15am- 12:00pm</v>
      </c>
      <c r="F246" s="116">
        <f t="shared" si="35"/>
        <v>3</v>
      </c>
      <c r="G246" s="126">
        <f>IF($A246="","",SUM(COUNTIF('Names Schedule'!$C$7:$H$7,$B246),COUNTIF('Names Schedule'!$C$8:$H$8,$B246),COUNTIF('Names Schedule'!$C$10:$H$10,$B246),COUNTIF('Names Schedule'!$C$11:$H$11,$B246),COUNTIF('Names Schedule'!$C$12:$H$12,$B246),COUNTIF('Names Schedule'!$C$14:$H$14,$B246),COUNTIF('Names Schedule'!$C$15:$H$15,$B246)))</f>
        <v>0</v>
      </c>
      <c r="H246" s="126">
        <f>IF($A246="","",SUM(COUNTIF('Names Schedule'!$C$20:$H$20,$B246),COUNTIF('Names Schedule'!$C$21:$H$21,$B246),COUNTIF('Names Schedule'!$C$23:$H$23,$B246),COUNTIF('Names Schedule'!$C$24:$H$24,$B246),COUNTIF('Names Schedule'!$C$25:$H$25,$B246),COUNTIF('Names Schedule'!$C$27:$H$27,$B246),COUNTIF('Names Schedule'!$C$28:$H$28,$B246)))</f>
        <v>0</v>
      </c>
      <c r="I246" s="126">
        <f>IF($A246="","",SUM(COUNTIF('Names Schedule'!$C$33:$H$33,$B246),COUNTIF('Names Schedule'!$C$34:$H$34,$B246),COUNTIF('Names Schedule'!$C$36:$H$36,$B246),COUNTIF('Names Schedule'!$C$37:$H$37,$B246),COUNTIF('Names Schedule'!$C$38:$H$38,$B246),COUNTIF('Names Schedule'!$C$40:$H$40,$B246),COUNTIF('Names Schedule'!$C$41:$H$41,$B246)))</f>
        <v>0</v>
      </c>
      <c r="J246" s="126">
        <f>IF($A246="","",SUM(COUNTIF('Names Schedule'!$C$46:$H$46,$B246),COUNTIF('Names Schedule'!$C$47:$H$47,$B246),COUNTIF('Names Schedule'!$C$49:$H$49,$B246),COUNTIF('Names Schedule'!$C$50:$H$50,$B246),COUNTIF('Names Schedule'!$C$51:$H$51,$B246),COUNTIF('Names Schedule'!$C$53:$H$53,$B246),COUNTIF('Names Schedule'!$C$54:$H$54,$B246)))</f>
        <v>0</v>
      </c>
      <c r="K246" s="126">
        <f>IF($A246="","",SUM(COUNTIF('Names Schedule'!$C$59:$H$59,$B246),COUNTIF('Names Schedule'!$C$60:$H$60,$B246),COUNTIF('Names Schedule'!$C$62:$H$62,$B246),COUNTIF('Names Schedule'!$C$63:$H$63,$B246),COUNTIF('Names Schedule'!$C$64:$H$64,$B246),COUNTIF('Names Schedule'!$C$66:$H$66,$B246),COUNTIF('Names Schedule'!$C$67:$H$67,$B246)))</f>
        <v>1</v>
      </c>
      <c r="L246" s="126">
        <f>IF($A246="","",SUM(COUNTIF('Names Schedule'!$C$72:$H$72,$B246),COUNTIF('Names Schedule'!$C$73:$H$73,$B246),COUNTIF('Names Schedule'!$C$75:$H$75,$B246),COUNTIF('Names Schedule'!$C$76:$H$76,$B246),COUNTIF('Names Schedule'!$C$77:$H$77,$B246),COUNTIF('Names Schedule'!$C$79:$H$79,$B246),COUNTIF('Names Schedule'!$C$80:$H$80,$B246)))</f>
        <v>0</v>
      </c>
      <c r="M246" s="124">
        <f>IF($A246="","",COUNTIF('Names Schedule'!$7:$7,$B246))</f>
        <v>0</v>
      </c>
      <c r="N246" s="125">
        <f>IF($A246="","",COUNTIF('Names Schedule'!$8:$8,$B246))</f>
        <v>0</v>
      </c>
      <c r="O246" s="125">
        <f>IF($A246="","",COUNTIF('Names Schedule'!$10:$10,$B246))</f>
        <v>0</v>
      </c>
      <c r="P246" s="125">
        <f>IF($A246="","",COUNTIF('Names Schedule'!$11:$11,$B246))</f>
        <v>0</v>
      </c>
      <c r="Q246" s="125">
        <f>IF($A246="","",COUNTIF('Names Schedule'!$12:$12,$B246))</f>
        <v>0</v>
      </c>
      <c r="R246" s="125">
        <f>IF($A246="","",COUNTIF('Names Schedule'!$14:$14,$B246))</f>
        <v>0</v>
      </c>
      <c r="S246" s="125">
        <f>IF($A246="","",COUNTIF('Names Schedule'!$15:$15,$B246))</f>
        <v>0</v>
      </c>
      <c r="T246" s="124">
        <f>IF($A246="","",COUNTIF('Names Schedule'!$20:$20,$B246))</f>
        <v>0</v>
      </c>
      <c r="U246" s="125">
        <f>IF($A246="","",COUNTIF('Names Schedule'!$21:$21,$B246))</f>
        <v>0</v>
      </c>
      <c r="V246" s="125">
        <f>IF($A246="","",COUNTIF('Names Schedule'!$23:$23,$B246))</f>
        <v>0</v>
      </c>
      <c r="W246" s="125">
        <f>IF($A246="","",COUNTIF('Names Schedule'!$24:$24,$B246))</f>
        <v>0</v>
      </c>
      <c r="X246" s="125">
        <f>IF($A246="","",COUNTIF('Names Schedule'!$25:$25,$B246))</f>
        <v>0</v>
      </c>
      <c r="Y246" s="125">
        <f>IF($A246="","",COUNTIF('Names Schedule'!$27:$27,$B246))</f>
        <v>0</v>
      </c>
      <c r="Z246" s="125">
        <f>IF($A246="","",COUNTIF('Names Schedule'!$28:$28,$B246))</f>
        <v>0</v>
      </c>
      <c r="AA246" s="124">
        <f>IF($A246="","",COUNTIF('Names Schedule'!$33:$33,$B246))</f>
        <v>0</v>
      </c>
      <c r="AB246" s="125">
        <f>IF($A246="","",COUNTIF('Names Schedule'!$34:$34,$B246))</f>
        <v>0</v>
      </c>
      <c r="AC246" s="125">
        <f>IF($A246="","",COUNTIF('Names Schedule'!$36:$36,$B246))</f>
        <v>0</v>
      </c>
      <c r="AD246" s="125">
        <f>IF($A246="","",COUNTIF('Names Schedule'!$37:$37,$B246))</f>
        <v>0</v>
      </c>
      <c r="AE246" s="125">
        <f>IF($A246="","",COUNTIF('Names Schedule'!$38:$38,$B246))</f>
        <v>0</v>
      </c>
      <c r="AF246" s="125">
        <f>IF($A246="","",COUNTIF('Names Schedule'!$40:$40,$B246))</f>
        <v>0</v>
      </c>
      <c r="AG246" s="125">
        <f>IF($A246="","",COUNTIF('Names Schedule'!$41:$41,$B246))</f>
        <v>0</v>
      </c>
      <c r="AH246" s="124">
        <f>IF($A246="","",COUNTIF('Names Schedule'!$46:$46,$B246))</f>
        <v>0</v>
      </c>
      <c r="AI246" s="125">
        <f>IF($A246="","",COUNTIF('Names Schedule'!$47:$47,$B246))</f>
        <v>0</v>
      </c>
      <c r="AJ246" s="125">
        <f>IF($A246="","",COUNTIF('Names Schedule'!$49:$49,$B246))</f>
        <v>0</v>
      </c>
      <c r="AK246" s="125">
        <f>IF($A246="","",COUNTIF('Names Schedule'!$50:$50,$B246))</f>
        <v>0</v>
      </c>
      <c r="AL246" s="125">
        <f>IF($A246="","",COUNTIF('Names Schedule'!$51:$51,$B246))</f>
        <v>0</v>
      </c>
      <c r="AM246" s="125">
        <f>IF($A246="","",COUNTIF('Names Schedule'!$53:$53,$B246))</f>
        <v>0</v>
      </c>
      <c r="AN246" s="125">
        <f>IF($A246="","",COUNTIF('Names Schedule'!$54:$54,$B246))</f>
        <v>0</v>
      </c>
      <c r="AO246" s="124">
        <f>IF($A246="","",COUNTIF('Names Schedule'!$59:$59,$B246))</f>
        <v>0</v>
      </c>
      <c r="AP246" s="125">
        <f>IF($A246="","",COUNTIF('Names Schedule'!$60:$60,$B246))</f>
        <v>1</v>
      </c>
      <c r="AQ246" s="125">
        <f>IF($A246="","",COUNTIF('Names Schedule'!$62:$62,$B246))</f>
        <v>0</v>
      </c>
      <c r="AR246" s="125">
        <f>IF($A246="","",COUNTIF('Names Schedule'!$63:$63,$B246))</f>
        <v>0</v>
      </c>
      <c r="AS246" s="125">
        <f>IF($A246="","",COUNTIF('Names Schedule'!$64:$64,$B246))</f>
        <v>0</v>
      </c>
      <c r="AT246" s="125">
        <f>IF($A246="","",COUNTIF('Names Schedule'!$66:$66,$B246))</f>
        <v>0</v>
      </c>
      <c r="AU246" s="125">
        <f>IF($A246="","",COUNTIF('Names Schedule'!$67:$67,$B246))</f>
        <v>0</v>
      </c>
      <c r="AV246" s="124">
        <f>IF($A246="","",COUNTIF('Names Schedule'!$72:$72,$B246))</f>
        <v>0</v>
      </c>
      <c r="AW246" s="125">
        <f>IF($A246="","",COUNTIF('Names Schedule'!$73:$73,$B246))</f>
        <v>0</v>
      </c>
      <c r="AX246" s="125">
        <f>IF($A246="","",COUNTIF('Names Schedule'!$75:$75,$B246))</f>
        <v>0</v>
      </c>
      <c r="AY246" s="125">
        <f>IF($A246="","",COUNTIF('Names Schedule'!$76:$76,$B246))</f>
        <v>0</v>
      </c>
      <c r="AZ246" s="125">
        <f>IF($A246="","",COUNTIF('Names Schedule'!$77:$77,$B246))</f>
        <v>0</v>
      </c>
      <c r="BA246" s="125">
        <f>IF($A246="","",COUNTIF('Names Schedule'!$79:$79,$B246))</f>
        <v>0</v>
      </c>
      <c r="BB246" s="125">
        <f>IF($A246="","",COUNTIF('Names Schedule'!$80:$80,$B246))</f>
        <v>0</v>
      </c>
      <c r="BC246" s="115">
        <f t="shared" si="30"/>
        <v>30</v>
      </c>
      <c r="BD246" s="115">
        <f t="shared" si="31"/>
        <v>2</v>
      </c>
      <c r="BE246" s="119" t="str">
        <f t="shared" si="36"/>
        <v>Session 2 - 10.15am- 12:00pm</v>
      </c>
      <c r="BF246" s="126">
        <f>IF($A246="","",COUNTIF('Names Schedule'!C$7:C$117,$B246))</f>
        <v>0</v>
      </c>
      <c r="BG246" s="126">
        <f>IF($A246="","",COUNTIF('Names Schedule'!D$7:D$117,$B246))</f>
        <v>0</v>
      </c>
      <c r="BH246" s="126">
        <f>IF($A246="","",COUNTIF('Names Schedule'!E$7:E$117,$B246))</f>
        <v>1</v>
      </c>
      <c r="BI246" s="126">
        <f>IF($A246="","",COUNTIF('Names Schedule'!F$7:F$117,$B246))</f>
        <v>0</v>
      </c>
      <c r="BJ246" s="126">
        <f>IF($A246="","",COUNTIF('Names Schedule'!G$7:G$117,$B246))</f>
        <v>0</v>
      </c>
      <c r="BK246" s="126">
        <f>IF($A246="","",COUNTIF('Names Schedule'!H$7:H$117,$B246))</f>
        <v>0</v>
      </c>
      <c r="BL246" s="133">
        <f t="shared" si="37"/>
        <v>3</v>
      </c>
    </row>
    <row r="247" spans="1:64" ht="12" customHeight="1">
      <c r="A247" s="115" t="str">
        <f>Matches!A246</f>
        <v>GROUP MXP 3 / 3</v>
      </c>
      <c r="B247" s="115" t="str">
        <f>IF(A247="","",CONCATENATE(VLOOKUP(Matches!B246,'Group Check'!$B:$D,2,FALSE)," v ",VLOOKUP(Matches!D246,'Group Check'!$B:$D,2,FALSE)," in Group ",VLOOKUP(Matches!B246,'Group Check'!$B:$E,4,FALSE)))</f>
        <v>Lephai Marea Modutlwa (Botswana) &amp; Michael Gabobewe (Botswana) v Linda Ng (Canada ) &amp; Mike McNorton (Canada ) in Group MXP 3</v>
      </c>
      <c r="C247" s="115" t="str">
        <f t="shared" si="32"/>
        <v/>
      </c>
      <c r="D247" s="118" t="str">
        <f t="shared" si="33"/>
        <v>Wednesday 24th April 2024</v>
      </c>
      <c r="E247" s="119" t="str">
        <f t="shared" si="34"/>
        <v>Session 2 - 10.15am- 12:00pm</v>
      </c>
      <c r="F247" s="116">
        <f t="shared" si="35"/>
        <v>5</v>
      </c>
      <c r="G247" s="126">
        <f>IF($A247="","",SUM(COUNTIF('Names Schedule'!$C$7:$H$7,$B247),COUNTIF('Names Schedule'!$C$8:$H$8,$B247),COUNTIF('Names Schedule'!$C$10:$H$10,$B247),COUNTIF('Names Schedule'!$C$11:$H$11,$B247),COUNTIF('Names Schedule'!$C$12:$H$12,$B247),COUNTIF('Names Schedule'!$C$14:$H$14,$B247),COUNTIF('Names Schedule'!$C$15:$H$15,$B247)))</f>
        <v>0</v>
      </c>
      <c r="H247" s="126">
        <f>IF($A247="","",SUM(COUNTIF('Names Schedule'!$C$20:$H$20,$B247),COUNTIF('Names Schedule'!$C$21:$H$21,$B247),COUNTIF('Names Schedule'!$C$23:$H$23,$B247),COUNTIF('Names Schedule'!$C$24:$H$24,$B247),COUNTIF('Names Schedule'!$C$25:$H$25,$B247),COUNTIF('Names Schedule'!$C$27:$H$27,$B247),COUNTIF('Names Schedule'!$C$28:$H$28,$B247)))</f>
        <v>0</v>
      </c>
      <c r="I247" s="126">
        <f>IF($A247="","",SUM(COUNTIF('Names Schedule'!$C$33:$H$33,$B247),COUNTIF('Names Schedule'!$C$34:$H$34,$B247),COUNTIF('Names Schedule'!$C$36:$H$36,$B247),COUNTIF('Names Schedule'!$C$37:$H$37,$B247),COUNTIF('Names Schedule'!$C$38:$H$38,$B247),COUNTIF('Names Schedule'!$C$40:$H$40,$B247),COUNTIF('Names Schedule'!$C$41:$H$41,$B247)))</f>
        <v>0</v>
      </c>
      <c r="J247" s="126">
        <f>IF($A247="","",SUM(COUNTIF('Names Schedule'!$C$46:$H$46,$B247),COUNTIF('Names Schedule'!$C$47:$H$47,$B247),COUNTIF('Names Schedule'!$C$49:$H$49,$B247),COUNTIF('Names Schedule'!$C$50:$H$50,$B247),COUNTIF('Names Schedule'!$C$51:$H$51,$B247),COUNTIF('Names Schedule'!$C$53:$H$53,$B247),COUNTIF('Names Schedule'!$C$54:$H$54,$B247)))</f>
        <v>1</v>
      </c>
      <c r="K247" s="126">
        <f>IF($A247="","",SUM(COUNTIF('Names Schedule'!$C$59:$H$59,$B247),COUNTIF('Names Schedule'!$C$60:$H$60,$B247),COUNTIF('Names Schedule'!$C$62:$H$62,$B247),COUNTIF('Names Schedule'!$C$63:$H$63,$B247),COUNTIF('Names Schedule'!$C$64:$H$64,$B247),COUNTIF('Names Schedule'!$C$66:$H$66,$B247),COUNTIF('Names Schedule'!$C$67:$H$67,$B247)))</f>
        <v>0</v>
      </c>
      <c r="L247" s="126">
        <f>IF($A247="","",SUM(COUNTIF('Names Schedule'!$C$72:$H$72,$B247),COUNTIF('Names Schedule'!$C$73:$H$73,$B247),COUNTIF('Names Schedule'!$C$75:$H$75,$B247),COUNTIF('Names Schedule'!$C$76:$H$76,$B247),COUNTIF('Names Schedule'!$C$77:$H$77,$B247),COUNTIF('Names Schedule'!$C$79:$H$79,$B247),COUNTIF('Names Schedule'!$C$80:$H$80,$B247)))</f>
        <v>0</v>
      </c>
      <c r="M247" s="124">
        <f>IF($A247="","",COUNTIF('Names Schedule'!$7:$7,$B247))</f>
        <v>0</v>
      </c>
      <c r="N247" s="125">
        <f>IF($A247="","",COUNTIF('Names Schedule'!$8:$8,$B247))</f>
        <v>0</v>
      </c>
      <c r="O247" s="125">
        <f>IF($A247="","",COUNTIF('Names Schedule'!$10:$10,$B247))</f>
        <v>0</v>
      </c>
      <c r="P247" s="125">
        <f>IF($A247="","",COUNTIF('Names Schedule'!$11:$11,$B247))</f>
        <v>0</v>
      </c>
      <c r="Q247" s="125">
        <f>IF($A247="","",COUNTIF('Names Schedule'!$12:$12,$B247))</f>
        <v>0</v>
      </c>
      <c r="R247" s="125">
        <f>IF($A247="","",COUNTIF('Names Schedule'!$14:$14,$B247))</f>
        <v>0</v>
      </c>
      <c r="S247" s="125">
        <f>IF($A247="","",COUNTIF('Names Schedule'!$15:$15,$B247))</f>
        <v>0</v>
      </c>
      <c r="T247" s="124">
        <f>IF($A247="","",COUNTIF('Names Schedule'!$20:$20,$B247))</f>
        <v>0</v>
      </c>
      <c r="U247" s="125">
        <f>IF($A247="","",COUNTIF('Names Schedule'!$21:$21,$B247))</f>
        <v>0</v>
      </c>
      <c r="V247" s="125">
        <f>IF($A247="","",COUNTIF('Names Schedule'!$23:$23,$B247))</f>
        <v>0</v>
      </c>
      <c r="W247" s="125">
        <f>IF($A247="","",COUNTIF('Names Schedule'!$24:$24,$B247))</f>
        <v>0</v>
      </c>
      <c r="X247" s="125">
        <f>IF($A247="","",COUNTIF('Names Schedule'!$25:$25,$B247))</f>
        <v>0</v>
      </c>
      <c r="Y247" s="125">
        <f>IF($A247="","",COUNTIF('Names Schedule'!$27:$27,$B247))</f>
        <v>0</v>
      </c>
      <c r="Z247" s="125">
        <f>IF($A247="","",COUNTIF('Names Schedule'!$28:$28,$B247))</f>
        <v>0</v>
      </c>
      <c r="AA247" s="124">
        <f>IF($A247="","",COUNTIF('Names Schedule'!$33:$33,$B247))</f>
        <v>0</v>
      </c>
      <c r="AB247" s="125">
        <f>IF($A247="","",COUNTIF('Names Schedule'!$34:$34,$B247))</f>
        <v>0</v>
      </c>
      <c r="AC247" s="125">
        <f>IF($A247="","",COUNTIF('Names Schedule'!$36:$36,$B247))</f>
        <v>0</v>
      </c>
      <c r="AD247" s="125">
        <f>IF($A247="","",COUNTIF('Names Schedule'!$37:$37,$B247))</f>
        <v>0</v>
      </c>
      <c r="AE247" s="125">
        <f>IF($A247="","",COUNTIF('Names Schedule'!$38:$38,$B247))</f>
        <v>0</v>
      </c>
      <c r="AF247" s="125">
        <f>IF($A247="","",COUNTIF('Names Schedule'!$40:$40,$B247))</f>
        <v>0</v>
      </c>
      <c r="AG247" s="125">
        <f>IF($A247="","",COUNTIF('Names Schedule'!$41:$41,$B247))</f>
        <v>0</v>
      </c>
      <c r="AH247" s="124">
        <f>IF($A247="","",COUNTIF('Names Schedule'!$46:$46,$B247))</f>
        <v>0</v>
      </c>
      <c r="AI247" s="125">
        <f>IF($A247="","",COUNTIF('Names Schedule'!$47:$47,$B247))</f>
        <v>1</v>
      </c>
      <c r="AJ247" s="125">
        <f>IF($A247="","",COUNTIF('Names Schedule'!$49:$49,$B247))</f>
        <v>0</v>
      </c>
      <c r="AK247" s="125">
        <f>IF($A247="","",COUNTIF('Names Schedule'!$50:$50,$B247))</f>
        <v>0</v>
      </c>
      <c r="AL247" s="125">
        <f>IF($A247="","",COUNTIF('Names Schedule'!$51:$51,$B247))</f>
        <v>0</v>
      </c>
      <c r="AM247" s="125">
        <f>IF($A247="","",COUNTIF('Names Schedule'!$53:$53,$B247))</f>
        <v>0</v>
      </c>
      <c r="AN247" s="125">
        <f>IF($A247="","",COUNTIF('Names Schedule'!$54:$54,$B247))</f>
        <v>0</v>
      </c>
      <c r="AO247" s="124">
        <f>IF($A247="","",COUNTIF('Names Schedule'!$59:$59,$B247))</f>
        <v>0</v>
      </c>
      <c r="AP247" s="125">
        <f>IF($A247="","",COUNTIF('Names Schedule'!$60:$60,$B247))</f>
        <v>0</v>
      </c>
      <c r="AQ247" s="125">
        <f>IF($A247="","",COUNTIF('Names Schedule'!$62:$62,$B247))</f>
        <v>0</v>
      </c>
      <c r="AR247" s="125">
        <f>IF($A247="","",COUNTIF('Names Schedule'!$63:$63,$B247))</f>
        <v>0</v>
      </c>
      <c r="AS247" s="125">
        <f>IF($A247="","",COUNTIF('Names Schedule'!$64:$64,$B247))</f>
        <v>0</v>
      </c>
      <c r="AT247" s="125">
        <f>IF($A247="","",COUNTIF('Names Schedule'!$66:$66,$B247))</f>
        <v>0</v>
      </c>
      <c r="AU247" s="125">
        <f>IF($A247="","",COUNTIF('Names Schedule'!$67:$67,$B247))</f>
        <v>0</v>
      </c>
      <c r="AV247" s="124">
        <f>IF($A247="","",COUNTIF('Names Schedule'!$72:$72,$B247))</f>
        <v>0</v>
      </c>
      <c r="AW247" s="125">
        <f>IF($A247="","",COUNTIF('Names Schedule'!$73:$73,$B247))</f>
        <v>0</v>
      </c>
      <c r="AX247" s="125">
        <f>IF($A247="","",COUNTIF('Names Schedule'!$75:$75,$B247))</f>
        <v>0</v>
      </c>
      <c r="AY247" s="125">
        <f>IF($A247="","",COUNTIF('Names Schedule'!$76:$76,$B247))</f>
        <v>0</v>
      </c>
      <c r="AZ247" s="125">
        <f>IF($A247="","",COUNTIF('Names Schedule'!$77:$77,$B247))</f>
        <v>0</v>
      </c>
      <c r="BA247" s="125">
        <f>IF($A247="","",COUNTIF('Names Schedule'!$79:$79,$B247))</f>
        <v>0</v>
      </c>
      <c r="BB247" s="125">
        <f>IF($A247="","",COUNTIF('Names Schedule'!$80:$80,$B247))</f>
        <v>0</v>
      </c>
      <c r="BC247" s="115">
        <f t="shared" si="30"/>
        <v>23</v>
      </c>
      <c r="BD247" s="115">
        <f t="shared" si="31"/>
        <v>2</v>
      </c>
      <c r="BE247" s="119" t="str">
        <f t="shared" si="36"/>
        <v>Session 2 - 10.15am- 12:00pm</v>
      </c>
      <c r="BF247" s="126">
        <f>IF($A247="","",COUNTIF('Names Schedule'!C$7:C$117,$B247))</f>
        <v>0</v>
      </c>
      <c r="BG247" s="126">
        <f>IF($A247="","",COUNTIF('Names Schedule'!D$7:D$117,$B247))</f>
        <v>0</v>
      </c>
      <c r="BH247" s="126">
        <f>IF($A247="","",COUNTIF('Names Schedule'!E$7:E$117,$B247))</f>
        <v>0</v>
      </c>
      <c r="BI247" s="126">
        <f>IF($A247="","",COUNTIF('Names Schedule'!F$7:F$117,$B247))</f>
        <v>0</v>
      </c>
      <c r="BJ247" s="126">
        <f>IF($A247="","",COUNTIF('Names Schedule'!G$7:G$117,$B247))</f>
        <v>1</v>
      </c>
      <c r="BK247" s="126">
        <f>IF($A247="","",COUNTIF('Names Schedule'!H$7:H$117,$B247))</f>
        <v>0</v>
      </c>
      <c r="BL247" s="133">
        <f t="shared" si="37"/>
        <v>5</v>
      </c>
    </row>
    <row r="248" spans="1:64" ht="12" customHeight="1">
      <c r="A248" s="115" t="str">
        <f>Matches!A247</f>
        <v>GROUP MXP 3 / 4</v>
      </c>
      <c r="B248" s="115" t="str">
        <f>IF(A248="","",CONCATENATE(VLOOKUP(Matches!B247,'Group Check'!$B:$D,2,FALSE)," v ",VLOOKUP(Matches!D247,'Group Check'!$B:$D,2,FALSE)," in Group ",VLOOKUP(Matches!B247,'Group Check'!$B:$E,4,FALSE)))</f>
        <v>Lephai Marea Modutlwa (Botswana) &amp; Michael Gabobewe (Botswana) v Natalie McWilliams (Scotland) &amp; Oliver John Thompson (Falkland Islands ) in Group MXP 3</v>
      </c>
      <c r="C248" s="115" t="str">
        <f t="shared" si="32"/>
        <v/>
      </c>
      <c r="D248" s="118" t="str">
        <f t="shared" si="33"/>
        <v>Sunday 21st April 2024</v>
      </c>
      <c r="E248" s="119" t="str">
        <f t="shared" si="34"/>
        <v>Session 1 - 8:30am - 10:15am</v>
      </c>
      <c r="F248" s="116">
        <f t="shared" si="35"/>
        <v>3</v>
      </c>
      <c r="G248" s="126">
        <f>IF($A248="","",SUM(COUNTIF('Names Schedule'!$C$7:$H$7,$B248),COUNTIF('Names Schedule'!$C$8:$H$8,$B248),COUNTIF('Names Schedule'!$C$10:$H$10,$B248),COUNTIF('Names Schedule'!$C$11:$H$11,$B248),COUNTIF('Names Schedule'!$C$12:$H$12,$B248),COUNTIF('Names Schedule'!$C$14:$H$14,$B248),COUNTIF('Names Schedule'!$C$15:$H$15,$B248)))</f>
        <v>1</v>
      </c>
      <c r="H248" s="126">
        <f>IF($A248="","",SUM(COUNTIF('Names Schedule'!$C$20:$H$20,$B248),COUNTIF('Names Schedule'!$C$21:$H$21,$B248),COUNTIF('Names Schedule'!$C$23:$H$23,$B248),COUNTIF('Names Schedule'!$C$24:$H$24,$B248),COUNTIF('Names Schedule'!$C$25:$H$25,$B248),COUNTIF('Names Schedule'!$C$27:$H$27,$B248),COUNTIF('Names Schedule'!$C$28:$H$28,$B248)))</f>
        <v>0</v>
      </c>
      <c r="I248" s="126">
        <f>IF($A248="","",SUM(COUNTIF('Names Schedule'!$C$33:$H$33,$B248),COUNTIF('Names Schedule'!$C$34:$H$34,$B248),COUNTIF('Names Schedule'!$C$36:$H$36,$B248),COUNTIF('Names Schedule'!$C$37:$H$37,$B248),COUNTIF('Names Schedule'!$C$38:$H$38,$B248),COUNTIF('Names Schedule'!$C$40:$H$40,$B248),COUNTIF('Names Schedule'!$C$41:$H$41,$B248)))</f>
        <v>0</v>
      </c>
      <c r="J248" s="126">
        <f>IF($A248="","",SUM(COUNTIF('Names Schedule'!$C$46:$H$46,$B248),COUNTIF('Names Schedule'!$C$47:$H$47,$B248),COUNTIF('Names Schedule'!$C$49:$H$49,$B248),COUNTIF('Names Schedule'!$C$50:$H$50,$B248),COUNTIF('Names Schedule'!$C$51:$H$51,$B248),COUNTIF('Names Schedule'!$C$53:$H$53,$B248),COUNTIF('Names Schedule'!$C$54:$H$54,$B248)))</f>
        <v>0</v>
      </c>
      <c r="K248" s="126">
        <f>IF($A248="","",SUM(COUNTIF('Names Schedule'!$C$59:$H$59,$B248),COUNTIF('Names Schedule'!$C$60:$H$60,$B248),COUNTIF('Names Schedule'!$C$62:$H$62,$B248),COUNTIF('Names Schedule'!$C$63:$H$63,$B248),COUNTIF('Names Schedule'!$C$64:$H$64,$B248),COUNTIF('Names Schedule'!$C$66:$H$66,$B248),COUNTIF('Names Schedule'!$C$67:$H$67,$B248)))</f>
        <v>0</v>
      </c>
      <c r="L248" s="126">
        <f>IF($A248="","",SUM(COUNTIF('Names Schedule'!$C$72:$H$72,$B248),COUNTIF('Names Schedule'!$C$73:$H$73,$B248),COUNTIF('Names Schedule'!$C$75:$H$75,$B248),COUNTIF('Names Schedule'!$C$76:$H$76,$B248),COUNTIF('Names Schedule'!$C$77:$H$77,$B248),COUNTIF('Names Schedule'!$C$79:$H$79,$B248),COUNTIF('Names Schedule'!$C$80:$H$80,$B248)))</f>
        <v>0</v>
      </c>
      <c r="M248" s="124">
        <f>IF($A248="","",COUNTIF('Names Schedule'!$7:$7,$B248))</f>
        <v>1</v>
      </c>
      <c r="N248" s="125">
        <f>IF($A248="","",COUNTIF('Names Schedule'!$8:$8,$B248))</f>
        <v>0</v>
      </c>
      <c r="O248" s="125">
        <f>IF($A248="","",COUNTIF('Names Schedule'!$10:$10,$B248))</f>
        <v>0</v>
      </c>
      <c r="P248" s="125">
        <f>IF($A248="","",COUNTIF('Names Schedule'!$11:$11,$B248))</f>
        <v>0</v>
      </c>
      <c r="Q248" s="125">
        <f>IF($A248="","",COUNTIF('Names Schedule'!$12:$12,$B248))</f>
        <v>0</v>
      </c>
      <c r="R248" s="125">
        <f>IF($A248="","",COUNTIF('Names Schedule'!$14:$14,$B248))</f>
        <v>0</v>
      </c>
      <c r="S248" s="125">
        <f>IF($A248="","",COUNTIF('Names Schedule'!$15:$15,$B248))</f>
        <v>0</v>
      </c>
      <c r="T248" s="124">
        <f>IF($A248="","",COUNTIF('Names Schedule'!$20:$20,$B248))</f>
        <v>0</v>
      </c>
      <c r="U248" s="125">
        <f>IF($A248="","",COUNTIF('Names Schedule'!$21:$21,$B248))</f>
        <v>0</v>
      </c>
      <c r="V248" s="125">
        <f>IF($A248="","",COUNTIF('Names Schedule'!$23:$23,$B248))</f>
        <v>0</v>
      </c>
      <c r="W248" s="125">
        <f>IF($A248="","",COUNTIF('Names Schedule'!$24:$24,$B248))</f>
        <v>0</v>
      </c>
      <c r="X248" s="125">
        <f>IF($A248="","",COUNTIF('Names Schedule'!$25:$25,$B248))</f>
        <v>0</v>
      </c>
      <c r="Y248" s="125">
        <f>IF($A248="","",COUNTIF('Names Schedule'!$27:$27,$B248))</f>
        <v>0</v>
      </c>
      <c r="Z248" s="125">
        <f>IF($A248="","",COUNTIF('Names Schedule'!$28:$28,$B248))</f>
        <v>0</v>
      </c>
      <c r="AA248" s="124">
        <f>IF($A248="","",COUNTIF('Names Schedule'!$33:$33,$B248))</f>
        <v>0</v>
      </c>
      <c r="AB248" s="125">
        <f>IF($A248="","",COUNTIF('Names Schedule'!$34:$34,$B248))</f>
        <v>0</v>
      </c>
      <c r="AC248" s="125">
        <f>IF($A248="","",COUNTIF('Names Schedule'!$36:$36,$B248))</f>
        <v>0</v>
      </c>
      <c r="AD248" s="125">
        <f>IF($A248="","",COUNTIF('Names Schedule'!$37:$37,$B248))</f>
        <v>0</v>
      </c>
      <c r="AE248" s="125">
        <f>IF($A248="","",COUNTIF('Names Schedule'!$38:$38,$B248))</f>
        <v>0</v>
      </c>
      <c r="AF248" s="125">
        <f>IF($A248="","",COUNTIF('Names Schedule'!$40:$40,$B248))</f>
        <v>0</v>
      </c>
      <c r="AG248" s="125">
        <f>IF($A248="","",COUNTIF('Names Schedule'!$41:$41,$B248))</f>
        <v>0</v>
      </c>
      <c r="AH248" s="124">
        <f>IF($A248="","",COUNTIF('Names Schedule'!$46:$46,$B248))</f>
        <v>0</v>
      </c>
      <c r="AI248" s="125">
        <f>IF($A248="","",COUNTIF('Names Schedule'!$47:$47,$B248))</f>
        <v>0</v>
      </c>
      <c r="AJ248" s="125">
        <f>IF($A248="","",COUNTIF('Names Schedule'!$49:$49,$B248))</f>
        <v>0</v>
      </c>
      <c r="AK248" s="125">
        <f>IF($A248="","",COUNTIF('Names Schedule'!$50:$50,$B248))</f>
        <v>0</v>
      </c>
      <c r="AL248" s="125">
        <f>IF($A248="","",COUNTIF('Names Schedule'!$51:$51,$B248))</f>
        <v>0</v>
      </c>
      <c r="AM248" s="125">
        <f>IF($A248="","",COUNTIF('Names Schedule'!$53:$53,$B248))</f>
        <v>0</v>
      </c>
      <c r="AN248" s="125">
        <f>IF($A248="","",COUNTIF('Names Schedule'!$54:$54,$B248))</f>
        <v>0</v>
      </c>
      <c r="AO248" s="124">
        <f>IF($A248="","",COUNTIF('Names Schedule'!$59:$59,$B248))</f>
        <v>0</v>
      </c>
      <c r="AP248" s="125">
        <f>IF($A248="","",COUNTIF('Names Schedule'!$60:$60,$B248))</f>
        <v>0</v>
      </c>
      <c r="AQ248" s="125">
        <f>IF($A248="","",COUNTIF('Names Schedule'!$62:$62,$B248))</f>
        <v>0</v>
      </c>
      <c r="AR248" s="125">
        <f>IF($A248="","",COUNTIF('Names Schedule'!$63:$63,$B248))</f>
        <v>0</v>
      </c>
      <c r="AS248" s="125">
        <f>IF($A248="","",COUNTIF('Names Schedule'!$64:$64,$B248))</f>
        <v>0</v>
      </c>
      <c r="AT248" s="125">
        <f>IF($A248="","",COUNTIF('Names Schedule'!$66:$66,$B248))</f>
        <v>0</v>
      </c>
      <c r="AU248" s="125">
        <f>IF($A248="","",COUNTIF('Names Schedule'!$67:$67,$B248))</f>
        <v>0</v>
      </c>
      <c r="AV248" s="124">
        <f>IF($A248="","",COUNTIF('Names Schedule'!$72:$72,$B248))</f>
        <v>0</v>
      </c>
      <c r="AW248" s="125">
        <f>IF($A248="","",COUNTIF('Names Schedule'!$73:$73,$B248))</f>
        <v>0</v>
      </c>
      <c r="AX248" s="125">
        <f>IF($A248="","",COUNTIF('Names Schedule'!$75:$75,$B248))</f>
        <v>0</v>
      </c>
      <c r="AY248" s="125">
        <f>IF($A248="","",COUNTIF('Names Schedule'!$76:$76,$B248))</f>
        <v>0</v>
      </c>
      <c r="AZ248" s="125">
        <f>IF($A248="","",COUNTIF('Names Schedule'!$77:$77,$B248))</f>
        <v>0</v>
      </c>
      <c r="BA248" s="125">
        <f>IF($A248="","",COUNTIF('Names Schedule'!$79:$79,$B248))</f>
        <v>0</v>
      </c>
      <c r="BB248" s="125">
        <f>IF($A248="","",COUNTIF('Names Schedule'!$80:$80,$B248))</f>
        <v>0</v>
      </c>
      <c r="BC248" s="115">
        <f t="shared" si="30"/>
        <v>1</v>
      </c>
      <c r="BD248" s="115">
        <f t="shared" si="31"/>
        <v>1</v>
      </c>
      <c r="BE248" s="119" t="str">
        <f t="shared" si="36"/>
        <v>Session 1 - 8:30am - 10:15am</v>
      </c>
      <c r="BF248" s="126">
        <f>IF($A248="","",COUNTIF('Names Schedule'!C$7:C$117,$B248))</f>
        <v>0</v>
      </c>
      <c r="BG248" s="126">
        <f>IF($A248="","",COUNTIF('Names Schedule'!D$7:D$117,$B248))</f>
        <v>0</v>
      </c>
      <c r="BH248" s="126">
        <f>IF($A248="","",COUNTIF('Names Schedule'!E$7:E$117,$B248))</f>
        <v>1</v>
      </c>
      <c r="BI248" s="126">
        <f>IF($A248="","",COUNTIF('Names Schedule'!F$7:F$117,$B248))</f>
        <v>0</v>
      </c>
      <c r="BJ248" s="126">
        <f>IF($A248="","",COUNTIF('Names Schedule'!G$7:G$117,$B248))</f>
        <v>0</v>
      </c>
      <c r="BK248" s="126">
        <f>IF($A248="","",COUNTIF('Names Schedule'!H$7:H$117,$B248))</f>
        <v>0</v>
      </c>
      <c r="BL248" s="133">
        <f t="shared" si="37"/>
        <v>3</v>
      </c>
    </row>
    <row r="249" spans="1:64" ht="12" customHeight="1">
      <c r="A249" s="115" t="str">
        <f>Matches!A248</f>
        <v>GROUP MXP 3 / 5</v>
      </c>
      <c r="B249" s="115" t="str">
        <f>IF(A249="","",CONCATENATE(VLOOKUP(Matches!B248,'Group Check'!$B:$D,2,FALSE)," v ",VLOOKUP(Matches!D248,'Group Check'!$B:$D,2,FALSE)," in Group ",VLOOKUP(Matches!B248,'Group Check'!$B:$E,4,FALSE)))</f>
        <v>Lephai Marea Modutlwa (Botswana) &amp; Michael Gabobewe (Botswana) v Maureen Caesar (Jamaica) &amp; Robert Simpson (Jamaica) in Group MXP 3</v>
      </c>
      <c r="C249" s="115" t="str">
        <f t="shared" si="32"/>
        <v/>
      </c>
      <c r="D249" s="118" t="str">
        <f t="shared" si="33"/>
        <v>Monday 22nd April 2024</v>
      </c>
      <c r="E249" s="119" t="str">
        <f t="shared" si="34"/>
        <v>Session 2 - 10.15am- 12:00pm</v>
      </c>
      <c r="F249" s="116">
        <f t="shared" si="35"/>
        <v>4</v>
      </c>
      <c r="G249" s="126">
        <f>IF($A249="","",SUM(COUNTIF('Names Schedule'!$C$7:$H$7,$B249),COUNTIF('Names Schedule'!$C$8:$H$8,$B249),COUNTIF('Names Schedule'!$C$10:$H$10,$B249),COUNTIF('Names Schedule'!$C$11:$H$11,$B249),COUNTIF('Names Schedule'!$C$12:$H$12,$B249),COUNTIF('Names Schedule'!$C$14:$H$14,$B249),COUNTIF('Names Schedule'!$C$15:$H$15,$B249)))</f>
        <v>0</v>
      </c>
      <c r="H249" s="126">
        <f>IF($A249="","",SUM(COUNTIF('Names Schedule'!$C$20:$H$20,$B249),COUNTIF('Names Schedule'!$C$21:$H$21,$B249),COUNTIF('Names Schedule'!$C$23:$H$23,$B249),COUNTIF('Names Schedule'!$C$24:$H$24,$B249),COUNTIF('Names Schedule'!$C$25:$H$25,$B249),COUNTIF('Names Schedule'!$C$27:$H$27,$B249),COUNTIF('Names Schedule'!$C$28:$H$28,$B249)))</f>
        <v>1</v>
      </c>
      <c r="I249" s="126">
        <f>IF($A249="","",SUM(COUNTIF('Names Schedule'!$C$33:$H$33,$B249),COUNTIF('Names Schedule'!$C$34:$H$34,$B249),COUNTIF('Names Schedule'!$C$36:$H$36,$B249),COUNTIF('Names Schedule'!$C$37:$H$37,$B249),COUNTIF('Names Schedule'!$C$38:$H$38,$B249),COUNTIF('Names Schedule'!$C$40:$H$40,$B249),COUNTIF('Names Schedule'!$C$41:$H$41,$B249)))</f>
        <v>0</v>
      </c>
      <c r="J249" s="126">
        <f>IF($A249="","",SUM(COUNTIF('Names Schedule'!$C$46:$H$46,$B249),COUNTIF('Names Schedule'!$C$47:$H$47,$B249),COUNTIF('Names Schedule'!$C$49:$H$49,$B249),COUNTIF('Names Schedule'!$C$50:$H$50,$B249),COUNTIF('Names Schedule'!$C$51:$H$51,$B249),COUNTIF('Names Schedule'!$C$53:$H$53,$B249),COUNTIF('Names Schedule'!$C$54:$H$54,$B249)))</f>
        <v>0</v>
      </c>
      <c r="K249" s="126">
        <f>IF($A249="","",SUM(COUNTIF('Names Schedule'!$C$59:$H$59,$B249),COUNTIF('Names Schedule'!$C$60:$H$60,$B249),COUNTIF('Names Schedule'!$C$62:$H$62,$B249),COUNTIF('Names Schedule'!$C$63:$H$63,$B249),COUNTIF('Names Schedule'!$C$64:$H$64,$B249),COUNTIF('Names Schedule'!$C$66:$H$66,$B249),COUNTIF('Names Schedule'!$C$67:$H$67,$B249)))</f>
        <v>0</v>
      </c>
      <c r="L249" s="126">
        <f>IF($A249="","",SUM(COUNTIF('Names Schedule'!$C$72:$H$72,$B249),COUNTIF('Names Schedule'!$C$73:$H$73,$B249),COUNTIF('Names Schedule'!$C$75:$H$75,$B249),COUNTIF('Names Schedule'!$C$76:$H$76,$B249),COUNTIF('Names Schedule'!$C$77:$H$77,$B249),COUNTIF('Names Schedule'!$C$79:$H$79,$B249),COUNTIF('Names Schedule'!$C$80:$H$80,$B249)))</f>
        <v>0</v>
      </c>
      <c r="M249" s="124">
        <f>IF($A249="","",COUNTIF('Names Schedule'!$7:$7,$B249))</f>
        <v>0</v>
      </c>
      <c r="N249" s="125">
        <f>IF($A249="","",COUNTIF('Names Schedule'!$8:$8,$B249))</f>
        <v>0</v>
      </c>
      <c r="O249" s="125">
        <f>IF($A249="","",COUNTIF('Names Schedule'!$10:$10,$B249))</f>
        <v>0</v>
      </c>
      <c r="P249" s="125">
        <f>IF($A249="","",COUNTIF('Names Schedule'!$11:$11,$B249))</f>
        <v>0</v>
      </c>
      <c r="Q249" s="125">
        <f>IF($A249="","",COUNTIF('Names Schedule'!$12:$12,$B249))</f>
        <v>0</v>
      </c>
      <c r="R249" s="125">
        <f>IF($A249="","",COUNTIF('Names Schedule'!$14:$14,$B249))</f>
        <v>0</v>
      </c>
      <c r="S249" s="125">
        <f>IF($A249="","",COUNTIF('Names Schedule'!$15:$15,$B249))</f>
        <v>0</v>
      </c>
      <c r="T249" s="124">
        <f>IF($A249="","",COUNTIF('Names Schedule'!$20:$20,$B249))</f>
        <v>0</v>
      </c>
      <c r="U249" s="125">
        <f>IF($A249="","",COUNTIF('Names Schedule'!$21:$21,$B249))</f>
        <v>1</v>
      </c>
      <c r="V249" s="125">
        <f>IF($A249="","",COUNTIF('Names Schedule'!$23:$23,$B249))</f>
        <v>0</v>
      </c>
      <c r="W249" s="125">
        <f>IF($A249="","",COUNTIF('Names Schedule'!$24:$24,$B249))</f>
        <v>0</v>
      </c>
      <c r="X249" s="125">
        <f>IF($A249="","",COUNTIF('Names Schedule'!$25:$25,$B249))</f>
        <v>0</v>
      </c>
      <c r="Y249" s="125">
        <f>IF($A249="","",COUNTIF('Names Schedule'!$27:$27,$B249))</f>
        <v>0</v>
      </c>
      <c r="Z249" s="125">
        <f>IF($A249="","",COUNTIF('Names Schedule'!$28:$28,$B249))</f>
        <v>0</v>
      </c>
      <c r="AA249" s="124">
        <f>IF($A249="","",COUNTIF('Names Schedule'!$33:$33,$B249))</f>
        <v>0</v>
      </c>
      <c r="AB249" s="125">
        <f>IF($A249="","",COUNTIF('Names Schedule'!$34:$34,$B249))</f>
        <v>0</v>
      </c>
      <c r="AC249" s="125">
        <f>IF($A249="","",COUNTIF('Names Schedule'!$36:$36,$B249))</f>
        <v>0</v>
      </c>
      <c r="AD249" s="125">
        <f>IF($A249="","",COUNTIF('Names Schedule'!$37:$37,$B249))</f>
        <v>0</v>
      </c>
      <c r="AE249" s="125">
        <f>IF($A249="","",COUNTIF('Names Schedule'!$38:$38,$B249))</f>
        <v>0</v>
      </c>
      <c r="AF249" s="125">
        <f>IF($A249="","",COUNTIF('Names Schedule'!$40:$40,$B249))</f>
        <v>0</v>
      </c>
      <c r="AG249" s="125">
        <f>IF($A249="","",COUNTIF('Names Schedule'!$41:$41,$B249))</f>
        <v>0</v>
      </c>
      <c r="AH249" s="124">
        <f>IF($A249="","",COUNTIF('Names Schedule'!$46:$46,$B249))</f>
        <v>0</v>
      </c>
      <c r="AI249" s="125">
        <f>IF($A249="","",COUNTIF('Names Schedule'!$47:$47,$B249))</f>
        <v>0</v>
      </c>
      <c r="AJ249" s="125">
        <f>IF($A249="","",COUNTIF('Names Schedule'!$49:$49,$B249))</f>
        <v>0</v>
      </c>
      <c r="AK249" s="125">
        <f>IF($A249="","",COUNTIF('Names Schedule'!$50:$50,$B249))</f>
        <v>0</v>
      </c>
      <c r="AL249" s="125">
        <f>IF($A249="","",COUNTIF('Names Schedule'!$51:$51,$B249))</f>
        <v>0</v>
      </c>
      <c r="AM249" s="125">
        <f>IF($A249="","",COUNTIF('Names Schedule'!$53:$53,$B249))</f>
        <v>0</v>
      </c>
      <c r="AN249" s="125">
        <f>IF($A249="","",COUNTIF('Names Schedule'!$54:$54,$B249))</f>
        <v>0</v>
      </c>
      <c r="AO249" s="124">
        <f>IF($A249="","",COUNTIF('Names Schedule'!$59:$59,$B249))</f>
        <v>0</v>
      </c>
      <c r="AP249" s="125">
        <f>IF($A249="","",COUNTIF('Names Schedule'!$60:$60,$B249))</f>
        <v>0</v>
      </c>
      <c r="AQ249" s="125">
        <f>IF($A249="","",COUNTIF('Names Schedule'!$62:$62,$B249))</f>
        <v>0</v>
      </c>
      <c r="AR249" s="125">
        <f>IF($A249="","",COUNTIF('Names Schedule'!$63:$63,$B249))</f>
        <v>0</v>
      </c>
      <c r="AS249" s="125">
        <f>IF($A249="","",COUNTIF('Names Schedule'!$64:$64,$B249))</f>
        <v>0</v>
      </c>
      <c r="AT249" s="125">
        <f>IF($A249="","",COUNTIF('Names Schedule'!$66:$66,$B249))</f>
        <v>0</v>
      </c>
      <c r="AU249" s="125">
        <f>IF($A249="","",COUNTIF('Names Schedule'!$67:$67,$B249))</f>
        <v>0</v>
      </c>
      <c r="AV249" s="124">
        <f>IF($A249="","",COUNTIF('Names Schedule'!$72:$72,$B249))</f>
        <v>0</v>
      </c>
      <c r="AW249" s="125">
        <f>IF($A249="","",COUNTIF('Names Schedule'!$73:$73,$B249))</f>
        <v>0</v>
      </c>
      <c r="AX249" s="125">
        <f>IF($A249="","",COUNTIF('Names Schedule'!$75:$75,$B249))</f>
        <v>0</v>
      </c>
      <c r="AY249" s="125">
        <f>IF($A249="","",COUNTIF('Names Schedule'!$76:$76,$B249))</f>
        <v>0</v>
      </c>
      <c r="AZ249" s="125">
        <f>IF($A249="","",COUNTIF('Names Schedule'!$77:$77,$B249))</f>
        <v>0</v>
      </c>
      <c r="BA249" s="125">
        <f>IF($A249="","",COUNTIF('Names Schedule'!$79:$79,$B249))</f>
        <v>0</v>
      </c>
      <c r="BB249" s="125">
        <f>IF($A249="","",COUNTIF('Names Schedule'!$80:$80,$B249))</f>
        <v>0</v>
      </c>
      <c r="BC249" s="115">
        <f t="shared" si="30"/>
        <v>9</v>
      </c>
      <c r="BD249" s="115">
        <f t="shared" si="31"/>
        <v>2</v>
      </c>
      <c r="BE249" s="119" t="str">
        <f t="shared" si="36"/>
        <v>Session 2 - 10.15am- 12:00pm</v>
      </c>
      <c r="BF249" s="126">
        <f>IF($A249="","",COUNTIF('Names Schedule'!C$7:C$117,$B249))</f>
        <v>0</v>
      </c>
      <c r="BG249" s="126">
        <f>IF($A249="","",COUNTIF('Names Schedule'!D$7:D$117,$B249))</f>
        <v>0</v>
      </c>
      <c r="BH249" s="126">
        <f>IF($A249="","",COUNTIF('Names Schedule'!E$7:E$117,$B249))</f>
        <v>0</v>
      </c>
      <c r="BI249" s="126">
        <f>IF($A249="","",COUNTIF('Names Schedule'!F$7:F$117,$B249))</f>
        <v>1</v>
      </c>
      <c r="BJ249" s="126">
        <f>IF($A249="","",COUNTIF('Names Schedule'!G$7:G$117,$B249))</f>
        <v>0</v>
      </c>
      <c r="BK249" s="126">
        <f>IF($A249="","",COUNTIF('Names Schedule'!H$7:H$117,$B249))</f>
        <v>0</v>
      </c>
      <c r="BL249" s="133">
        <f t="shared" si="37"/>
        <v>4</v>
      </c>
    </row>
    <row r="250" spans="1:64" ht="12" customHeight="1">
      <c r="A250" s="115" t="str">
        <f>Matches!A249</f>
        <v/>
      </c>
      <c r="B250" s="115" t="str">
        <f>IF(A250="","",CONCATENATE(VLOOKUP(Matches!B249,'Group Check'!$B:$D,2,FALSE)," v ",VLOOKUP(Matches!D249,'Group Check'!$B:$D,2,FALSE)," in Group ",VLOOKUP(Matches!B249,'Group Check'!$B:$E,4,FALSE)))</f>
        <v/>
      </c>
      <c r="C250" s="115" t="str">
        <f t="shared" si="32"/>
        <v/>
      </c>
      <c r="D250" s="118" t="str">
        <f t="shared" si="33"/>
        <v/>
      </c>
      <c r="E250" s="119" t="str">
        <f t="shared" si="34"/>
        <v/>
      </c>
      <c r="F250" s="116" t="str">
        <f t="shared" si="35"/>
        <v/>
      </c>
      <c r="G250" s="126" t="str">
        <f>IF($A250="","",SUM(COUNTIF('Names Schedule'!$C$7:$H$7,$B250),COUNTIF('Names Schedule'!$C$8:$H$8,$B250),COUNTIF('Names Schedule'!$C$10:$H$10,$B250),COUNTIF('Names Schedule'!$C$11:$H$11,$B250),COUNTIF('Names Schedule'!$C$12:$H$12,$B250),COUNTIF('Names Schedule'!$C$14:$H$14,$B250),COUNTIF('Names Schedule'!$C$15:$H$15,$B250)))</f>
        <v/>
      </c>
      <c r="H250" s="126" t="str">
        <f>IF($A250="","",SUM(COUNTIF('Names Schedule'!$C$20:$H$20,$B250),COUNTIF('Names Schedule'!$C$21:$H$21,$B250),COUNTIF('Names Schedule'!$C$23:$H$23,$B250),COUNTIF('Names Schedule'!$C$24:$H$24,$B250),COUNTIF('Names Schedule'!$C$25:$H$25,$B250),COUNTIF('Names Schedule'!$C$27:$H$27,$B250),COUNTIF('Names Schedule'!$C$28:$H$28,$B250)))</f>
        <v/>
      </c>
      <c r="I250" s="126" t="str">
        <f>IF($A250="","",SUM(COUNTIF('Names Schedule'!$C$33:$H$33,$B250),COUNTIF('Names Schedule'!$C$34:$H$34,$B250),COUNTIF('Names Schedule'!$C$36:$H$36,$B250),COUNTIF('Names Schedule'!$C$37:$H$37,$B250),COUNTIF('Names Schedule'!$C$38:$H$38,$B250),COUNTIF('Names Schedule'!$C$40:$H$40,$B250),COUNTIF('Names Schedule'!$C$41:$H$41,$B250)))</f>
        <v/>
      </c>
      <c r="J250" s="126" t="str">
        <f>IF($A250="","",SUM(COUNTIF('Names Schedule'!$C$46:$H$46,$B250),COUNTIF('Names Schedule'!$C$47:$H$47,$B250),COUNTIF('Names Schedule'!$C$49:$H$49,$B250),COUNTIF('Names Schedule'!$C$50:$H$50,$B250),COUNTIF('Names Schedule'!$C$51:$H$51,$B250),COUNTIF('Names Schedule'!$C$53:$H$53,$B250),COUNTIF('Names Schedule'!$C$54:$H$54,$B250)))</f>
        <v/>
      </c>
      <c r="K250" s="126" t="str">
        <f>IF($A250="","",SUM(COUNTIF('Names Schedule'!$C$59:$H$59,$B250),COUNTIF('Names Schedule'!$C$60:$H$60,$B250),COUNTIF('Names Schedule'!$C$62:$H$62,$B250),COUNTIF('Names Schedule'!$C$63:$H$63,$B250),COUNTIF('Names Schedule'!$C$64:$H$64,$B250),COUNTIF('Names Schedule'!$C$66:$H$66,$B250),COUNTIF('Names Schedule'!$C$67:$H$67,$B250)))</f>
        <v/>
      </c>
      <c r="L250" s="126" t="str">
        <f>IF($A250="","",SUM(COUNTIF('Names Schedule'!$C$72:$H$72,$B250),COUNTIF('Names Schedule'!$C$73:$H$73,$B250),COUNTIF('Names Schedule'!$C$75:$H$75,$B250),COUNTIF('Names Schedule'!$C$76:$H$76,$B250),COUNTIF('Names Schedule'!$C$77:$H$77,$B250),COUNTIF('Names Schedule'!$C$79:$H$79,$B250),COUNTIF('Names Schedule'!$C$80:$H$80,$B250)))</f>
        <v/>
      </c>
      <c r="M250" s="124" t="str">
        <f>IF($A250="","",COUNTIF('Names Schedule'!$7:$7,$B250))</f>
        <v/>
      </c>
      <c r="N250" s="125" t="str">
        <f>IF($A250="","",COUNTIF('Names Schedule'!$8:$8,$B250))</f>
        <v/>
      </c>
      <c r="O250" s="125" t="str">
        <f>IF($A250="","",COUNTIF('Names Schedule'!$10:$10,$B250))</f>
        <v/>
      </c>
      <c r="P250" s="125" t="str">
        <f>IF($A250="","",COUNTIF('Names Schedule'!$11:$11,$B250))</f>
        <v/>
      </c>
      <c r="Q250" s="125" t="str">
        <f>IF($A250="","",COUNTIF('Names Schedule'!$12:$12,$B250))</f>
        <v/>
      </c>
      <c r="R250" s="125" t="str">
        <f>IF($A250="","",COUNTIF('Names Schedule'!$14:$14,$B250))</f>
        <v/>
      </c>
      <c r="S250" s="125" t="str">
        <f>IF($A250="","",COUNTIF('Names Schedule'!$15:$15,$B250))</f>
        <v/>
      </c>
      <c r="T250" s="124" t="str">
        <f>IF($A250="","",COUNTIF('Names Schedule'!$20:$20,$B250))</f>
        <v/>
      </c>
      <c r="U250" s="125" t="str">
        <f>IF($A250="","",COUNTIF('Names Schedule'!$21:$21,$B250))</f>
        <v/>
      </c>
      <c r="V250" s="125" t="str">
        <f>IF($A250="","",COUNTIF('Names Schedule'!$23:$23,$B250))</f>
        <v/>
      </c>
      <c r="W250" s="125" t="str">
        <f>IF($A250="","",COUNTIF('Names Schedule'!$24:$24,$B250))</f>
        <v/>
      </c>
      <c r="X250" s="125" t="str">
        <f>IF($A250="","",COUNTIF('Names Schedule'!$25:$25,$B250))</f>
        <v/>
      </c>
      <c r="Y250" s="125" t="str">
        <f>IF($A250="","",COUNTIF('Names Schedule'!$27:$27,$B250))</f>
        <v/>
      </c>
      <c r="Z250" s="125" t="str">
        <f>IF($A250="","",COUNTIF('Names Schedule'!$28:$28,$B250))</f>
        <v/>
      </c>
      <c r="AA250" s="124" t="str">
        <f>IF($A250="","",COUNTIF('Names Schedule'!$33:$33,$B250))</f>
        <v/>
      </c>
      <c r="AB250" s="125" t="str">
        <f>IF($A250="","",COUNTIF('Names Schedule'!$34:$34,$B250))</f>
        <v/>
      </c>
      <c r="AC250" s="125" t="str">
        <f>IF($A250="","",COUNTIF('Names Schedule'!$36:$36,$B250))</f>
        <v/>
      </c>
      <c r="AD250" s="125" t="str">
        <f>IF($A250="","",COUNTIF('Names Schedule'!$37:$37,$B250))</f>
        <v/>
      </c>
      <c r="AE250" s="125" t="str">
        <f>IF($A250="","",COUNTIF('Names Schedule'!$38:$38,$B250))</f>
        <v/>
      </c>
      <c r="AF250" s="125" t="str">
        <f>IF($A250="","",COUNTIF('Names Schedule'!$40:$40,$B250))</f>
        <v/>
      </c>
      <c r="AG250" s="125" t="str">
        <f>IF($A250="","",COUNTIF('Names Schedule'!$41:$41,$B250))</f>
        <v/>
      </c>
      <c r="AH250" s="124" t="str">
        <f>IF($A250="","",COUNTIF('Names Schedule'!$46:$46,$B250))</f>
        <v/>
      </c>
      <c r="AI250" s="125" t="str">
        <f>IF($A250="","",COUNTIF('Names Schedule'!$47:$47,$B250))</f>
        <v/>
      </c>
      <c r="AJ250" s="125" t="str">
        <f>IF($A250="","",COUNTIF('Names Schedule'!$49:$49,$B250))</f>
        <v/>
      </c>
      <c r="AK250" s="125" t="str">
        <f>IF($A250="","",COUNTIF('Names Schedule'!$50:$50,$B250))</f>
        <v/>
      </c>
      <c r="AL250" s="125" t="str">
        <f>IF($A250="","",COUNTIF('Names Schedule'!$51:$51,$B250))</f>
        <v/>
      </c>
      <c r="AM250" s="125" t="str">
        <f>IF($A250="","",COUNTIF('Names Schedule'!$53:$53,$B250))</f>
        <v/>
      </c>
      <c r="AN250" s="125" t="str">
        <f>IF($A250="","",COUNTIF('Names Schedule'!$54:$54,$B250))</f>
        <v/>
      </c>
      <c r="AO250" s="124" t="str">
        <f>IF($A250="","",COUNTIF('Names Schedule'!$59:$59,$B250))</f>
        <v/>
      </c>
      <c r="AP250" s="125" t="str">
        <f>IF($A250="","",COUNTIF('Names Schedule'!$60:$60,$B250))</f>
        <v/>
      </c>
      <c r="AQ250" s="125" t="str">
        <f>IF($A250="","",COUNTIF('Names Schedule'!$62:$62,$B250))</f>
        <v/>
      </c>
      <c r="AR250" s="125" t="str">
        <f>IF($A250="","",COUNTIF('Names Schedule'!$63:$63,$B250))</f>
        <v/>
      </c>
      <c r="AS250" s="125" t="str">
        <f>IF($A250="","",COUNTIF('Names Schedule'!$64:$64,$B250))</f>
        <v/>
      </c>
      <c r="AT250" s="125" t="str">
        <f>IF($A250="","",COUNTIF('Names Schedule'!$66:$66,$B250))</f>
        <v/>
      </c>
      <c r="AU250" s="125" t="str">
        <f>IF($A250="","",COUNTIF('Names Schedule'!$67:$67,$B250))</f>
        <v/>
      </c>
      <c r="AV250" s="124" t="str">
        <f>IF($A250="","",COUNTIF('Names Schedule'!$72:$72,$B250))</f>
        <v/>
      </c>
      <c r="AW250" s="125" t="str">
        <f>IF($A250="","",COUNTIF('Names Schedule'!$73:$73,$B250))</f>
        <v/>
      </c>
      <c r="AX250" s="125" t="str">
        <f>IF($A250="","",COUNTIF('Names Schedule'!$75:$75,$B250))</f>
        <v/>
      </c>
      <c r="AY250" s="125" t="str">
        <f>IF($A250="","",COUNTIF('Names Schedule'!$76:$76,$B250))</f>
        <v/>
      </c>
      <c r="AZ250" s="125" t="str">
        <f>IF($A250="","",COUNTIF('Names Schedule'!$77:$77,$B250))</f>
        <v/>
      </c>
      <c r="BA250" s="125" t="str">
        <f>IF($A250="","",COUNTIF('Names Schedule'!$79:$79,$B250))</f>
        <v/>
      </c>
      <c r="BB250" s="125" t="str">
        <f>IF($A250="","",COUNTIF('Names Schedule'!$80:$80,$B250))</f>
        <v/>
      </c>
      <c r="BC250" s="115" t="str">
        <f t="shared" si="30"/>
        <v/>
      </c>
      <c r="BD250" s="115" t="str">
        <f t="shared" si="31"/>
        <v/>
      </c>
      <c r="BE250" s="119" t="str">
        <f t="shared" si="36"/>
        <v/>
      </c>
      <c r="BF250" s="126" t="str">
        <f>IF($A250="","",COUNTIF('Names Schedule'!C$7:C$117,$B250))</f>
        <v/>
      </c>
      <c r="BG250" s="126" t="str">
        <f>IF($A250="","",COUNTIF('Names Schedule'!D$7:D$117,$B250))</f>
        <v/>
      </c>
      <c r="BH250" s="126" t="str">
        <f>IF($A250="","",COUNTIF('Names Schedule'!E$7:E$117,$B250))</f>
        <v/>
      </c>
      <c r="BI250" s="126" t="str">
        <f>IF($A250="","",COUNTIF('Names Schedule'!F$7:F$117,$B250))</f>
        <v/>
      </c>
      <c r="BJ250" s="126" t="str">
        <f>IF($A250="","",COUNTIF('Names Schedule'!G$7:G$117,$B250))</f>
        <v/>
      </c>
      <c r="BK250" s="126" t="str">
        <f>IF($A250="","",COUNTIF('Names Schedule'!H$7:H$117,$B250))</f>
        <v/>
      </c>
      <c r="BL250" s="133" t="str">
        <f t="shared" si="37"/>
        <v/>
      </c>
    </row>
    <row r="251" spans="1:64" ht="12" customHeight="1">
      <c r="A251" s="115" t="str">
        <f>Matches!A250</f>
        <v>GROUP MXP 3 / 6</v>
      </c>
      <c r="B251" s="115" t="str">
        <f>IF(A251="","",CONCATENATE(VLOOKUP(Matches!B250,'Group Check'!$B:$D,2,FALSE)," v ",VLOOKUP(Matches!D250,'Group Check'!$B:$D,2,FALSE)," in Group ",VLOOKUP(Matches!B250,'Group Check'!$B:$E,4,FALSE)))</f>
        <v>Pian Lai (Macao China ) &amp; Johnny Ng (Macao China ) v Sandra Hazel Bailie MBE (Ireland ) &amp; Simon Martin (Ireland ) in Group MXP 3</v>
      </c>
      <c r="C251" s="115" t="str">
        <f t="shared" si="32"/>
        <v/>
      </c>
      <c r="D251" s="118" t="str">
        <f t="shared" si="33"/>
        <v>Sunday 21st April 2024</v>
      </c>
      <c r="E251" s="119" t="str">
        <f t="shared" si="34"/>
        <v>Session 2 - 10.15am- 12:00pm</v>
      </c>
      <c r="F251" s="116">
        <f t="shared" si="35"/>
        <v>1</v>
      </c>
      <c r="G251" s="126">
        <f>IF($A251="","",SUM(COUNTIF('Names Schedule'!$C$7:$H$7,$B251),COUNTIF('Names Schedule'!$C$8:$H$8,$B251),COUNTIF('Names Schedule'!$C$10:$H$10,$B251),COUNTIF('Names Schedule'!$C$11:$H$11,$B251),COUNTIF('Names Schedule'!$C$12:$H$12,$B251),COUNTIF('Names Schedule'!$C$14:$H$14,$B251),COUNTIF('Names Schedule'!$C$15:$H$15,$B251)))</f>
        <v>1</v>
      </c>
      <c r="H251" s="126">
        <f>IF($A251="","",SUM(COUNTIF('Names Schedule'!$C$20:$H$20,$B251),COUNTIF('Names Schedule'!$C$21:$H$21,$B251),COUNTIF('Names Schedule'!$C$23:$H$23,$B251),COUNTIF('Names Schedule'!$C$24:$H$24,$B251),COUNTIF('Names Schedule'!$C$25:$H$25,$B251),COUNTIF('Names Schedule'!$C$27:$H$27,$B251),COUNTIF('Names Schedule'!$C$28:$H$28,$B251)))</f>
        <v>0</v>
      </c>
      <c r="I251" s="126">
        <f>IF($A251="","",SUM(COUNTIF('Names Schedule'!$C$33:$H$33,$B251),COUNTIF('Names Schedule'!$C$34:$H$34,$B251),COUNTIF('Names Schedule'!$C$36:$H$36,$B251),COUNTIF('Names Schedule'!$C$37:$H$37,$B251),COUNTIF('Names Schedule'!$C$38:$H$38,$B251),COUNTIF('Names Schedule'!$C$40:$H$40,$B251),COUNTIF('Names Schedule'!$C$41:$H$41,$B251)))</f>
        <v>0</v>
      </c>
      <c r="J251" s="126">
        <f>IF($A251="","",SUM(COUNTIF('Names Schedule'!$C$46:$H$46,$B251),COUNTIF('Names Schedule'!$C$47:$H$47,$B251),COUNTIF('Names Schedule'!$C$49:$H$49,$B251),COUNTIF('Names Schedule'!$C$50:$H$50,$B251),COUNTIF('Names Schedule'!$C$51:$H$51,$B251),COUNTIF('Names Schedule'!$C$53:$H$53,$B251),COUNTIF('Names Schedule'!$C$54:$H$54,$B251)))</f>
        <v>0</v>
      </c>
      <c r="K251" s="126">
        <f>IF($A251="","",SUM(COUNTIF('Names Schedule'!$C$59:$H$59,$B251),COUNTIF('Names Schedule'!$C$60:$H$60,$B251),COUNTIF('Names Schedule'!$C$62:$H$62,$B251),COUNTIF('Names Schedule'!$C$63:$H$63,$B251),COUNTIF('Names Schedule'!$C$64:$H$64,$B251),COUNTIF('Names Schedule'!$C$66:$H$66,$B251),COUNTIF('Names Schedule'!$C$67:$H$67,$B251)))</f>
        <v>0</v>
      </c>
      <c r="L251" s="126">
        <f>IF($A251="","",SUM(COUNTIF('Names Schedule'!$C$72:$H$72,$B251),COUNTIF('Names Schedule'!$C$73:$H$73,$B251),COUNTIF('Names Schedule'!$C$75:$H$75,$B251),COUNTIF('Names Schedule'!$C$76:$H$76,$B251),COUNTIF('Names Schedule'!$C$77:$H$77,$B251),COUNTIF('Names Schedule'!$C$79:$H$79,$B251),COUNTIF('Names Schedule'!$C$80:$H$80,$B251)))</f>
        <v>0</v>
      </c>
      <c r="M251" s="124">
        <f>IF($A251="","",COUNTIF('Names Schedule'!$7:$7,$B251))</f>
        <v>0</v>
      </c>
      <c r="N251" s="125">
        <f>IF($A251="","",COUNTIF('Names Schedule'!$8:$8,$B251))</f>
        <v>1</v>
      </c>
      <c r="O251" s="125">
        <f>IF($A251="","",COUNTIF('Names Schedule'!$10:$10,$B251))</f>
        <v>0</v>
      </c>
      <c r="P251" s="125">
        <f>IF($A251="","",COUNTIF('Names Schedule'!$11:$11,$B251))</f>
        <v>0</v>
      </c>
      <c r="Q251" s="125">
        <f>IF($A251="","",COUNTIF('Names Schedule'!$12:$12,$B251))</f>
        <v>0</v>
      </c>
      <c r="R251" s="125">
        <f>IF($A251="","",COUNTIF('Names Schedule'!$14:$14,$B251))</f>
        <v>0</v>
      </c>
      <c r="S251" s="125">
        <f>IF($A251="","",COUNTIF('Names Schedule'!$15:$15,$B251))</f>
        <v>0</v>
      </c>
      <c r="T251" s="124">
        <f>IF($A251="","",COUNTIF('Names Schedule'!$20:$20,$B251))</f>
        <v>0</v>
      </c>
      <c r="U251" s="125">
        <f>IF($A251="","",COUNTIF('Names Schedule'!$21:$21,$B251))</f>
        <v>0</v>
      </c>
      <c r="V251" s="125">
        <f>IF($A251="","",COUNTIF('Names Schedule'!$23:$23,$B251))</f>
        <v>0</v>
      </c>
      <c r="W251" s="125">
        <f>IF($A251="","",COUNTIF('Names Schedule'!$24:$24,$B251))</f>
        <v>0</v>
      </c>
      <c r="X251" s="125">
        <f>IF($A251="","",COUNTIF('Names Schedule'!$25:$25,$B251))</f>
        <v>0</v>
      </c>
      <c r="Y251" s="125">
        <f>IF($A251="","",COUNTIF('Names Schedule'!$27:$27,$B251))</f>
        <v>0</v>
      </c>
      <c r="Z251" s="125">
        <f>IF($A251="","",COUNTIF('Names Schedule'!$28:$28,$B251))</f>
        <v>0</v>
      </c>
      <c r="AA251" s="124">
        <f>IF($A251="","",COUNTIF('Names Schedule'!$33:$33,$B251))</f>
        <v>0</v>
      </c>
      <c r="AB251" s="125">
        <f>IF($A251="","",COUNTIF('Names Schedule'!$34:$34,$B251))</f>
        <v>0</v>
      </c>
      <c r="AC251" s="125">
        <f>IF($A251="","",COUNTIF('Names Schedule'!$36:$36,$B251))</f>
        <v>0</v>
      </c>
      <c r="AD251" s="125">
        <f>IF($A251="","",COUNTIF('Names Schedule'!$37:$37,$B251))</f>
        <v>0</v>
      </c>
      <c r="AE251" s="125">
        <f>IF($A251="","",COUNTIF('Names Schedule'!$38:$38,$B251))</f>
        <v>0</v>
      </c>
      <c r="AF251" s="125">
        <f>IF($A251="","",COUNTIF('Names Schedule'!$40:$40,$B251))</f>
        <v>0</v>
      </c>
      <c r="AG251" s="125">
        <f>IF($A251="","",COUNTIF('Names Schedule'!$41:$41,$B251))</f>
        <v>0</v>
      </c>
      <c r="AH251" s="124">
        <f>IF($A251="","",COUNTIF('Names Schedule'!$46:$46,$B251))</f>
        <v>0</v>
      </c>
      <c r="AI251" s="125">
        <f>IF($A251="","",COUNTIF('Names Schedule'!$47:$47,$B251))</f>
        <v>0</v>
      </c>
      <c r="AJ251" s="125">
        <f>IF($A251="","",COUNTIF('Names Schedule'!$49:$49,$B251))</f>
        <v>0</v>
      </c>
      <c r="AK251" s="125">
        <f>IF($A251="","",COUNTIF('Names Schedule'!$50:$50,$B251))</f>
        <v>0</v>
      </c>
      <c r="AL251" s="125">
        <f>IF($A251="","",COUNTIF('Names Schedule'!$51:$51,$B251))</f>
        <v>0</v>
      </c>
      <c r="AM251" s="125">
        <f>IF($A251="","",COUNTIF('Names Schedule'!$53:$53,$B251))</f>
        <v>0</v>
      </c>
      <c r="AN251" s="125">
        <f>IF($A251="","",COUNTIF('Names Schedule'!$54:$54,$B251))</f>
        <v>0</v>
      </c>
      <c r="AO251" s="124">
        <f>IF($A251="","",COUNTIF('Names Schedule'!$59:$59,$B251))</f>
        <v>0</v>
      </c>
      <c r="AP251" s="125">
        <f>IF($A251="","",COUNTIF('Names Schedule'!$60:$60,$B251))</f>
        <v>0</v>
      </c>
      <c r="AQ251" s="125">
        <f>IF($A251="","",COUNTIF('Names Schedule'!$62:$62,$B251))</f>
        <v>0</v>
      </c>
      <c r="AR251" s="125">
        <f>IF($A251="","",COUNTIF('Names Schedule'!$63:$63,$B251))</f>
        <v>0</v>
      </c>
      <c r="AS251" s="125">
        <f>IF($A251="","",COUNTIF('Names Schedule'!$64:$64,$B251))</f>
        <v>0</v>
      </c>
      <c r="AT251" s="125">
        <f>IF($A251="","",COUNTIF('Names Schedule'!$66:$66,$B251))</f>
        <v>0</v>
      </c>
      <c r="AU251" s="125">
        <f>IF($A251="","",COUNTIF('Names Schedule'!$67:$67,$B251))</f>
        <v>0</v>
      </c>
      <c r="AV251" s="124">
        <f>IF($A251="","",COUNTIF('Names Schedule'!$72:$72,$B251))</f>
        <v>0</v>
      </c>
      <c r="AW251" s="125">
        <f>IF($A251="","",COUNTIF('Names Schedule'!$73:$73,$B251))</f>
        <v>0</v>
      </c>
      <c r="AX251" s="125">
        <f>IF($A251="","",COUNTIF('Names Schedule'!$75:$75,$B251))</f>
        <v>0</v>
      </c>
      <c r="AY251" s="125">
        <f>IF($A251="","",COUNTIF('Names Schedule'!$76:$76,$B251))</f>
        <v>0</v>
      </c>
      <c r="AZ251" s="125">
        <f>IF($A251="","",COUNTIF('Names Schedule'!$77:$77,$B251))</f>
        <v>0</v>
      </c>
      <c r="BA251" s="125">
        <f>IF($A251="","",COUNTIF('Names Schedule'!$79:$79,$B251))</f>
        <v>0</v>
      </c>
      <c r="BB251" s="125">
        <f>IF($A251="","",COUNTIF('Names Schedule'!$80:$80,$B251))</f>
        <v>0</v>
      </c>
      <c r="BC251" s="115">
        <f t="shared" si="30"/>
        <v>2</v>
      </c>
      <c r="BD251" s="115">
        <f t="shared" si="31"/>
        <v>2</v>
      </c>
      <c r="BE251" s="119" t="str">
        <f t="shared" si="36"/>
        <v>Session 2 - 10.15am- 12:00pm</v>
      </c>
      <c r="BF251" s="126">
        <f>IF($A251="","",COUNTIF('Names Schedule'!C$7:C$117,$B251))</f>
        <v>1</v>
      </c>
      <c r="BG251" s="126">
        <f>IF($A251="","",COUNTIF('Names Schedule'!D$7:D$117,$B251))</f>
        <v>0</v>
      </c>
      <c r="BH251" s="126">
        <f>IF($A251="","",COUNTIF('Names Schedule'!E$7:E$117,$B251))</f>
        <v>0</v>
      </c>
      <c r="BI251" s="126">
        <f>IF($A251="","",COUNTIF('Names Schedule'!F$7:F$117,$B251))</f>
        <v>0</v>
      </c>
      <c r="BJ251" s="126">
        <f>IF($A251="","",COUNTIF('Names Schedule'!G$7:G$117,$B251))</f>
        <v>0</v>
      </c>
      <c r="BK251" s="126">
        <f>IF($A251="","",COUNTIF('Names Schedule'!H$7:H$117,$B251))</f>
        <v>0</v>
      </c>
      <c r="BL251" s="133">
        <f t="shared" si="37"/>
        <v>1</v>
      </c>
    </row>
    <row r="252" spans="1:64" ht="12" customHeight="1">
      <c r="A252" s="115" t="str">
        <f>Matches!A251</f>
        <v>GROUP MXP 3 / 7</v>
      </c>
      <c r="B252" s="115" t="str">
        <f>IF(A252="","",CONCATENATE(VLOOKUP(Matches!B251,'Group Check'!$B:$D,2,FALSE)," v ",VLOOKUP(Matches!D251,'Group Check'!$B:$D,2,FALSE)," in Group ",VLOOKUP(Matches!B251,'Group Check'!$B:$E,4,FALSE)))</f>
        <v>Pian Lai (Macao China ) &amp; Johnny Ng (Macao China ) v Linda Ng (Canada ) &amp; Mike McNorton (Canada ) in Group MXP 3</v>
      </c>
      <c r="C252" s="115" t="str">
        <f t="shared" si="32"/>
        <v/>
      </c>
      <c r="D252" s="118" t="str">
        <f t="shared" si="33"/>
        <v>Thursday 25th April 2024</v>
      </c>
      <c r="E252" s="119" t="str">
        <f t="shared" si="34"/>
        <v>Session 2 - 10.15am- 12:00pm</v>
      </c>
      <c r="F252" s="116">
        <f t="shared" si="35"/>
        <v>1</v>
      </c>
      <c r="G252" s="126">
        <f>IF($A252="","",SUM(COUNTIF('Names Schedule'!$C$7:$H$7,$B252),COUNTIF('Names Schedule'!$C$8:$H$8,$B252),COUNTIF('Names Schedule'!$C$10:$H$10,$B252),COUNTIF('Names Schedule'!$C$11:$H$11,$B252),COUNTIF('Names Schedule'!$C$12:$H$12,$B252),COUNTIF('Names Schedule'!$C$14:$H$14,$B252),COUNTIF('Names Schedule'!$C$15:$H$15,$B252)))</f>
        <v>0</v>
      </c>
      <c r="H252" s="126">
        <f>IF($A252="","",SUM(COUNTIF('Names Schedule'!$C$20:$H$20,$B252),COUNTIF('Names Schedule'!$C$21:$H$21,$B252),COUNTIF('Names Schedule'!$C$23:$H$23,$B252),COUNTIF('Names Schedule'!$C$24:$H$24,$B252),COUNTIF('Names Schedule'!$C$25:$H$25,$B252),COUNTIF('Names Schedule'!$C$27:$H$27,$B252),COUNTIF('Names Schedule'!$C$28:$H$28,$B252)))</f>
        <v>0</v>
      </c>
      <c r="I252" s="126">
        <f>IF($A252="","",SUM(COUNTIF('Names Schedule'!$C$33:$H$33,$B252),COUNTIF('Names Schedule'!$C$34:$H$34,$B252),COUNTIF('Names Schedule'!$C$36:$H$36,$B252),COUNTIF('Names Schedule'!$C$37:$H$37,$B252),COUNTIF('Names Schedule'!$C$38:$H$38,$B252),COUNTIF('Names Schedule'!$C$40:$H$40,$B252),COUNTIF('Names Schedule'!$C$41:$H$41,$B252)))</f>
        <v>0</v>
      </c>
      <c r="J252" s="126">
        <f>IF($A252="","",SUM(COUNTIF('Names Schedule'!$C$46:$H$46,$B252),COUNTIF('Names Schedule'!$C$47:$H$47,$B252),COUNTIF('Names Schedule'!$C$49:$H$49,$B252),COUNTIF('Names Schedule'!$C$50:$H$50,$B252),COUNTIF('Names Schedule'!$C$51:$H$51,$B252),COUNTIF('Names Schedule'!$C$53:$H$53,$B252),COUNTIF('Names Schedule'!$C$54:$H$54,$B252)))</f>
        <v>0</v>
      </c>
      <c r="K252" s="126">
        <f>IF($A252="","",SUM(COUNTIF('Names Schedule'!$C$59:$H$59,$B252),COUNTIF('Names Schedule'!$C$60:$H$60,$B252),COUNTIF('Names Schedule'!$C$62:$H$62,$B252),COUNTIF('Names Schedule'!$C$63:$H$63,$B252),COUNTIF('Names Schedule'!$C$64:$H$64,$B252),COUNTIF('Names Schedule'!$C$66:$H$66,$B252),COUNTIF('Names Schedule'!$C$67:$H$67,$B252)))</f>
        <v>1</v>
      </c>
      <c r="L252" s="126">
        <f>IF($A252="","",SUM(COUNTIF('Names Schedule'!$C$72:$H$72,$B252),COUNTIF('Names Schedule'!$C$73:$H$73,$B252),COUNTIF('Names Schedule'!$C$75:$H$75,$B252),COUNTIF('Names Schedule'!$C$76:$H$76,$B252),COUNTIF('Names Schedule'!$C$77:$H$77,$B252),COUNTIF('Names Schedule'!$C$79:$H$79,$B252),COUNTIF('Names Schedule'!$C$80:$H$80,$B252)))</f>
        <v>0</v>
      </c>
      <c r="M252" s="124">
        <f>IF($A252="","",COUNTIF('Names Schedule'!$7:$7,$B252))</f>
        <v>0</v>
      </c>
      <c r="N252" s="125">
        <f>IF($A252="","",COUNTIF('Names Schedule'!$8:$8,$B252))</f>
        <v>0</v>
      </c>
      <c r="O252" s="125">
        <f>IF($A252="","",COUNTIF('Names Schedule'!$10:$10,$B252))</f>
        <v>0</v>
      </c>
      <c r="P252" s="125">
        <f>IF($A252="","",COUNTIF('Names Schedule'!$11:$11,$B252))</f>
        <v>0</v>
      </c>
      <c r="Q252" s="125">
        <f>IF($A252="","",COUNTIF('Names Schedule'!$12:$12,$B252))</f>
        <v>0</v>
      </c>
      <c r="R252" s="125">
        <f>IF($A252="","",COUNTIF('Names Schedule'!$14:$14,$B252))</f>
        <v>0</v>
      </c>
      <c r="S252" s="125">
        <f>IF($A252="","",COUNTIF('Names Schedule'!$15:$15,$B252))</f>
        <v>0</v>
      </c>
      <c r="T252" s="124">
        <f>IF($A252="","",COUNTIF('Names Schedule'!$20:$20,$B252))</f>
        <v>0</v>
      </c>
      <c r="U252" s="125">
        <f>IF($A252="","",COUNTIF('Names Schedule'!$21:$21,$B252))</f>
        <v>0</v>
      </c>
      <c r="V252" s="125">
        <f>IF($A252="","",COUNTIF('Names Schedule'!$23:$23,$B252))</f>
        <v>0</v>
      </c>
      <c r="W252" s="125">
        <f>IF($A252="","",COUNTIF('Names Schedule'!$24:$24,$B252))</f>
        <v>0</v>
      </c>
      <c r="X252" s="125">
        <f>IF($A252="","",COUNTIF('Names Schedule'!$25:$25,$B252))</f>
        <v>0</v>
      </c>
      <c r="Y252" s="125">
        <f>IF($A252="","",COUNTIF('Names Schedule'!$27:$27,$B252))</f>
        <v>0</v>
      </c>
      <c r="Z252" s="125">
        <f>IF($A252="","",COUNTIF('Names Schedule'!$28:$28,$B252))</f>
        <v>0</v>
      </c>
      <c r="AA252" s="124">
        <f>IF($A252="","",COUNTIF('Names Schedule'!$33:$33,$B252))</f>
        <v>0</v>
      </c>
      <c r="AB252" s="125">
        <f>IF($A252="","",COUNTIF('Names Schedule'!$34:$34,$B252))</f>
        <v>0</v>
      </c>
      <c r="AC252" s="125">
        <f>IF($A252="","",COUNTIF('Names Schedule'!$36:$36,$B252))</f>
        <v>0</v>
      </c>
      <c r="AD252" s="125">
        <f>IF($A252="","",COUNTIF('Names Schedule'!$37:$37,$B252))</f>
        <v>0</v>
      </c>
      <c r="AE252" s="125">
        <f>IF($A252="","",COUNTIF('Names Schedule'!$38:$38,$B252))</f>
        <v>0</v>
      </c>
      <c r="AF252" s="125">
        <f>IF($A252="","",COUNTIF('Names Schedule'!$40:$40,$B252))</f>
        <v>0</v>
      </c>
      <c r="AG252" s="125">
        <f>IF($A252="","",COUNTIF('Names Schedule'!$41:$41,$B252))</f>
        <v>0</v>
      </c>
      <c r="AH252" s="124">
        <f>IF($A252="","",COUNTIF('Names Schedule'!$46:$46,$B252))</f>
        <v>0</v>
      </c>
      <c r="AI252" s="125">
        <f>IF($A252="","",COUNTIF('Names Schedule'!$47:$47,$B252))</f>
        <v>0</v>
      </c>
      <c r="AJ252" s="125">
        <f>IF($A252="","",COUNTIF('Names Schedule'!$49:$49,$B252))</f>
        <v>0</v>
      </c>
      <c r="AK252" s="125">
        <f>IF($A252="","",COUNTIF('Names Schedule'!$50:$50,$B252))</f>
        <v>0</v>
      </c>
      <c r="AL252" s="125">
        <f>IF($A252="","",COUNTIF('Names Schedule'!$51:$51,$B252))</f>
        <v>0</v>
      </c>
      <c r="AM252" s="125">
        <f>IF($A252="","",COUNTIF('Names Schedule'!$53:$53,$B252))</f>
        <v>0</v>
      </c>
      <c r="AN252" s="125">
        <f>IF($A252="","",COUNTIF('Names Schedule'!$54:$54,$B252))</f>
        <v>0</v>
      </c>
      <c r="AO252" s="124">
        <f>IF($A252="","",COUNTIF('Names Schedule'!$59:$59,$B252))</f>
        <v>0</v>
      </c>
      <c r="AP252" s="125">
        <f>IF($A252="","",COUNTIF('Names Schedule'!$60:$60,$B252))</f>
        <v>1</v>
      </c>
      <c r="AQ252" s="125">
        <f>IF($A252="","",COUNTIF('Names Schedule'!$62:$62,$B252))</f>
        <v>0</v>
      </c>
      <c r="AR252" s="125">
        <f>IF($A252="","",COUNTIF('Names Schedule'!$63:$63,$B252))</f>
        <v>0</v>
      </c>
      <c r="AS252" s="125">
        <f>IF($A252="","",COUNTIF('Names Schedule'!$64:$64,$B252))</f>
        <v>0</v>
      </c>
      <c r="AT252" s="125">
        <f>IF($A252="","",COUNTIF('Names Schedule'!$66:$66,$B252))</f>
        <v>0</v>
      </c>
      <c r="AU252" s="125">
        <f>IF($A252="","",COUNTIF('Names Schedule'!$67:$67,$B252))</f>
        <v>0</v>
      </c>
      <c r="AV252" s="124">
        <f>IF($A252="","",COUNTIF('Names Schedule'!$72:$72,$B252))</f>
        <v>0</v>
      </c>
      <c r="AW252" s="125">
        <f>IF($A252="","",COUNTIF('Names Schedule'!$73:$73,$B252))</f>
        <v>0</v>
      </c>
      <c r="AX252" s="125">
        <f>IF($A252="","",COUNTIF('Names Schedule'!$75:$75,$B252))</f>
        <v>0</v>
      </c>
      <c r="AY252" s="125">
        <f>IF($A252="","",COUNTIF('Names Schedule'!$76:$76,$B252))</f>
        <v>0</v>
      </c>
      <c r="AZ252" s="125">
        <f>IF($A252="","",COUNTIF('Names Schedule'!$77:$77,$B252))</f>
        <v>0</v>
      </c>
      <c r="BA252" s="125">
        <f>IF($A252="","",COUNTIF('Names Schedule'!$79:$79,$B252))</f>
        <v>0</v>
      </c>
      <c r="BB252" s="125">
        <f>IF($A252="","",COUNTIF('Names Schedule'!$80:$80,$B252))</f>
        <v>0</v>
      </c>
      <c r="BC252" s="115">
        <f t="shared" si="30"/>
        <v>30</v>
      </c>
      <c r="BD252" s="115">
        <f t="shared" si="31"/>
        <v>2</v>
      </c>
      <c r="BE252" s="119" t="str">
        <f t="shared" si="36"/>
        <v>Session 2 - 10.15am- 12:00pm</v>
      </c>
      <c r="BF252" s="126">
        <f>IF($A252="","",COUNTIF('Names Schedule'!C$7:C$117,$B252))</f>
        <v>1</v>
      </c>
      <c r="BG252" s="126">
        <f>IF($A252="","",COUNTIF('Names Schedule'!D$7:D$117,$B252))</f>
        <v>0</v>
      </c>
      <c r="BH252" s="126">
        <f>IF($A252="","",COUNTIF('Names Schedule'!E$7:E$117,$B252))</f>
        <v>0</v>
      </c>
      <c r="BI252" s="126">
        <f>IF($A252="","",COUNTIF('Names Schedule'!F$7:F$117,$B252))</f>
        <v>0</v>
      </c>
      <c r="BJ252" s="126">
        <f>IF($A252="","",COUNTIF('Names Schedule'!G$7:G$117,$B252))</f>
        <v>0</v>
      </c>
      <c r="BK252" s="126">
        <f>IF($A252="","",COUNTIF('Names Schedule'!H$7:H$117,$B252))</f>
        <v>0</v>
      </c>
      <c r="BL252" s="133">
        <f t="shared" si="37"/>
        <v>1</v>
      </c>
    </row>
    <row r="253" spans="1:64" ht="12" customHeight="1">
      <c r="A253" s="115" t="str">
        <f>Matches!A252</f>
        <v>GROUP MXP 3 / 8</v>
      </c>
      <c r="B253" s="115" t="str">
        <f>IF(A253="","",CONCATENATE(VLOOKUP(Matches!B252,'Group Check'!$B:$D,2,FALSE)," v ",VLOOKUP(Matches!D252,'Group Check'!$B:$D,2,FALSE)," in Group ",VLOOKUP(Matches!B252,'Group Check'!$B:$E,4,FALSE)))</f>
        <v>Pian Lai (Macao China ) &amp; Johnny Ng (Macao China ) v Natalie McWilliams (Scotland) &amp; Oliver John Thompson (Falkland Islands ) in Group MXP 3</v>
      </c>
      <c r="C253" s="115" t="str">
        <f t="shared" si="32"/>
        <v/>
      </c>
      <c r="D253" s="118" t="str">
        <f t="shared" si="33"/>
        <v>Monday 22nd April 2024</v>
      </c>
      <c r="E253" s="119" t="str">
        <f t="shared" si="34"/>
        <v>Session 1 - 8:30am - 10:15am</v>
      </c>
      <c r="F253" s="116">
        <f t="shared" si="35"/>
        <v>5</v>
      </c>
      <c r="G253" s="126">
        <f>IF($A253="","",SUM(COUNTIF('Names Schedule'!$C$7:$H$7,$B253),COUNTIF('Names Schedule'!$C$8:$H$8,$B253),COUNTIF('Names Schedule'!$C$10:$H$10,$B253),COUNTIF('Names Schedule'!$C$11:$H$11,$B253),COUNTIF('Names Schedule'!$C$12:$H$12,$B253),COUNTIF('Names Schedule'!$C$14:$H$14,$B253),COUNTIF('Names Schedule'!$C$15:$H$15,$B253)))</f>
        <v>0</v>
      </c>
      <c r="H253" s="126">
        <f>IF($A253="","",SUM(COUNTIF('Names Schedule'!$C$20:$H$20,$B253),COUNTIF('Names Schedule'!$C$21:$H$21,$B253),COUNTIF('Names Schedule'!$C$23:$H$23,$B253),COUNTIF('Names Schedule'!$C$24:$H$24,$B253),COUNTIF('Names Schedule'!$C$25:$H$25,$B253),COUNTIF('Names Schedule'!$C$27:$H$27,$B253),COUNTIF('Names Schedule'!$C$28:$H$28,$B253)))</f>
        <v>1</v>
      </c>
      <c r="I253" s="126">
        <f>IF($A253="","",SUM(COUNTIF('Names Schedule'!$C$33:$H$33,$B253),COUNTIF('Names Schedule'!$C$34:$H$34,$B253),COUNTIF('Names Schedule'!$C$36:$H$36,$B253),COUNTIF('Names Schedule'!$C$37:$H$37,$B253),COUNTIF('Names Schedule'!$C$38:$H$38,$B253),COUNTIF('Names Schedule'!$C$40:$H$40,$B253),COUNTIF('Names Schedule'!$C$41:$H$41,$B253)))</f>
        <v>0</v>
      </c>
      <c r="J253" s="126">
        <f>IF($A253="","",SUM(COUNTIF('Names Schedule'!$C$46:$H$46,$B253),COUNTIF('Names Schedule'!$C$47:$H$47,$B253),COUNTIF('Names Schedule'!$C$49:$H$49,$B253),COUNTIF('Names Schedule'!$C$50:$H$50,$B253),COUNTIF('Names Schedule'!$C$51:$H$51,$B253),COUNTIF('Names Schedule'!$C$53:$H$53,$B253),COUNTIF('Names Schedule'!$C$54:$H$54,$B253)))</f>
        <v>0</v>
      </c>
      <c r="K253" s="126">
        <f>IF($A253="","",SUM(COUNTIF('Names Schedule'!$C$59:$H$59,$B253),COUNTIF('Names Schedule'!$C$60:$H$60,$B253),COUNTIF('Names Schedule'!$C$62:$H$62,$B253),COUNTIF('Names Schedule'!$C$63:$H$63,$B253),COUNTIF('Names Schedule'!$C$64:$H$64,$B253),COUNTIF('Names Schedule'!$C$66:$H$66,$B253),COUNTIF('Names Schedule'!$C$67:$H$67,$B253)))</f>
        <v>0</v>
      </c>
      <c r="L253" s="126">
        <f>IF($A253="","",SUM(COUNTIF('Names Schedule'!$C$72:$H$72,$B253),COUNTIF('Names Schedule'!$C$73:$H$73,$B253),COUNTIF('Names Schedule'!$C$75:$H$75,$B253),COUNTIF('Names Schedule'!$C$76:$H$76,$B253),COUNTIF('Names Schedule'!$C$77:$H$77,$B253),COUNTIF('Names Schedule'!$C$79:$H$79,$B253),COUNTIF('Names Schedule'!$C$80:$H$80,$B253)))</f>
        <v>0</v>
      </c>
      <c r="M253" s="124">
        <f>IF($A253="","",COUNTIF('Names Schedule'!$7:$7,$B253))</f>
        <v>0</v>
      </c>
      <c r="N253" s="125">
        <f>IF($A253="","",COUNTIF('Names Schedule'!$8:$8,$B253))</f>
        <v>0</v>
      </c>
      <c r="O253" s="125">
        <f>IF($A253="","",COUNTIF('Names Schedule'!$10:$10,$B253))</f>
        <v>0</v>
      </c>
      <c r="P253" s="125">
        <f>IF($A253="","",COUNTIF('Names Schedule'!$11:$11,$B253))</f>
        <v>0</v>
      </c>
      <c r="Q253" s="125">
        <f>IF($A253="","",COUNTIF('Names Schedule'!$12:$12,$B253))</f>
        <v>0</v>
      </c>
      <c r="R253" s="125">
        <f>IF($A253="","",COUNTIF('Names Schedule'!$14:$14,$B253))</f>
        <v>0</v>
      </c>
      <c r="S253" s="125">
        <f>IF($A253="","",COUNTIF('Names Schedule'!$15:$15,$B253))</f>
        <v>0</v>
      </c>
      <c r="T253" s="124">
        <f>IF($A253="","",COUNTIF('Names Schedule'!$20:$20,$B253))</f>
        <v>1</v>
      </c>
      <c r="U253" s="125">
        <f>IF($A253="","",COUNTIF('Names Schedule'!$21:$21,$B253))</f>
        <v>0</v>
      </c>
      <c r="V253" s="125">
        <f>IF($A253="","",COUNTIF('Names Schedule'!$23:$23,$B253))</f>
        <v>0</v>
      </c>
      <c r="W253" s="125">
        <f>IF($A253="","",COUNTIF('Names Schedule'!$24:$24,$B253))</f>
        <v>0</v>
      </c>
      <c r="X253" s="125">
        <f>IF($A253="","",COUNTIF('Names Schedule'!$25:$25,$B253))</f>
        <v>0</v>
      </c>
      <c r="Y253" s="125">
        <f>IF($A253="","",COUNTIF('Names Schedule'!$27:$27,$B253))</f>
        <v>0</v>
      </c>
      <c r="Z253" s="125">
        <f>IF($A253="","",COUNTIF('Names Schedule'!$28:$28,$B253))</f>
        <v>0</v>
      </c>
      <c r="AA253" s="124">
        <f>IF($A253="","",COUNTIF('Names Schedule'!$33:$33,$B253))</f>
        <v>0</v>
      </c>
      <c r="AB253" s="125">
        <f>IF($A253="","",COUNTIF('Names Schedule'!$34:$34,$B253))</f>
        <v>0</v>
      </c>
      <c r="AC253" s="125">
        <f>IF($A253="","",COUNTIF('Names Schedule'!$36:$36,$B253))</f>
        <v>0</v>
      </c>
      <c r="AD253" s="125">
        <f>IF($A253="","",COUNTIF('Names Schedule'!$37:$37,$B253))</f>
        <v>0</v>
      </c>
      <c r="AE253" s="125">
        <f>IF($A253="","",COUNTIF('Names Schedule'!$38:$38,$B253))</f>
        <v>0</v>
      </c>
      <c r="AF253" s="125">
        <f>IF($A253="","",COUNTIF('Names Schedule'!$40:$40,$B253))</f>
        <v>0</v>
      </c>
      <c r="AG253" s="125">
        <f>IF($A253="","",COUNTIF('Names Schedule'!$41:$41,$B253))</f>
        <v>0</v>
      </c>
      <c r="AH253" s="124">
        <f>IF($A253="","",COUNTIF('Names Schedule'!$46:$46,$B253))</f>
        <v>0</v>
      </c>
      <c r="AI253" s="125">
        <f>IF($A253="","",COUNTIF('Names Schedule'!$47:$47,$B253))</f>
        <v>0</v>
      </c>
      <c r="AJ253" s="125">
        <f>IF($A253="","",COUNTIF('Names Schedule'!$49:$49,$B253))</f>
        <v>0</v>
      </c>
      <c r="AK253" s="125">
        <f>IF($A253="","",COUNTIF('Names Schedule'!$50:$50,$B253))</f>
        <v>0</v>
      </c>
      <c r="AL253" s="125">
        <f>IF($A253="","",COUNTIF('Names Schedule'!$51:$51,$B253))</f>
        <v>0</v>
      </c>
      <c r="AM253" s="125">
        <f>IF($A253="","",COUNTIF('Names Schedule'!$53:$53,$B253))</f>
        <v>0</v>
      </c>
      <c r="AN253" s="125">
        <f>IF($A253="","",COUNTIF('Names Schedule'!$54:$54,$B253))</f>
        <v>0</v>
      </c>
      <c r="AO253" s="124">
        <f>IF($A253="","",COUNTIF('Names Schedule'!$59:$59,$B253))</f>
        <v>0</v>
      </c>
      <c r="AP253" s="125">
        <f>IF($A253="","",COUNTIF('Names Schedule'!$60:$60,$B253))</f>
        <v>0</v>
      </c>
      <c r="AQ253" s="125">
        <f>IF($A253="","",COUNTIF('Names Schedule'!$62:$62,$B253))</f>
        <v>0</v>
      </c>
      <c r="AR253" s="125">
        <f>IF($A253="","",COUNTIF('Names Schedule'!$63:$63,$B253))</f>
        <v>0</v>
      </c>
      <c r="AS253" s="125">
        <f>IF($A253="","",COUNTIF('Names Schedule'!$64:$64,$B253))</f>
        <v>0</v>
      </c>
      <c r="AT253" s="125">
        <f>IF($A253="","",COUNTIF('Names Schedule'!$66:$66,$B253))</f>
        <v>0</v>
      </c>
      <c r="AU253" s="125">
        <f>IF($A253="","",COUNTIF('Names Schedule'!$67:$67,$B253))</f>
        <v>0</v>
      </c>
      <c r="AV253" s="124">
        <f>IF($A253="","",COUNTIF('Names Schedule'!$72:$72,$B253))</f>
        <v>0</v>
      </c>
      <c r="AW253" s="125">
        <f>IF($A253="","",COUNTIF('Names Schedule'!$73:$73,$B253))</f>
        <v>0</v>
      </c>
      <c r="AX253" s="125">
        <f>IF($A253="","",COUNTIF('Names Schedule'!$75:$75,$B253))</f>
        <v>0</v>
      </c>
      <c r="AY253" s="125">
        <f>IF($A253="","",COUNTIF('Names Schedule'!$76:$76,$B253))</f>
        <v>0</v>
      </c>
      <c r="AZ253" s="125">
        <f>IF($A253="","",COUNTIF('Names Schedule'!$77:$77,$B253))</f>
        <v>0</v>
      </c>
      <c r="BA253" s="125">
        <f>IF($A253="","",COUNTIF('Names Schedule'!$79:$79,$B253))</f>
        <v>0</v>
      </c>
      <c r="BB253" s="125">
        <f>IF($A253="","",COUNTIF('Names Schedule'!$80:$80,$B253))</f>
        <v>0</v>
      </c>
      <c r="BC253" s="115">
        <f t="shared" si="30"/>
        <v>8</v>
      </c>
      <c r="BD253" s="115">
        <f t="shared" si="31"/>
        <v>1</v>
      </c>
      <c r="BE253" s="119" t="str">
        <f t="shared" si="36"/>
        <v>Session 1 - 8:30am - 10:15am</v>
      </c>
      <c r="BF253" s="126">
        <f>IF($A253="","",COUNTIF('Names Schedule'!C$7:C$117,$B253))</f>
        <v>0</v>
      </c>
      <c r="BG253" s="126">
        <f>IF($A253="","",COUNTIF('Names Schedule'!D$7:D$117,$B253))</f>
        <v>0</v>
      </c>
      <c r="BH253" s="126">
        <f>IF($A253="","",COUNTIF('Names Schedule'!E$7:E$117,$B253))</f>
        <v>0</v>
      </c>
      <c r="BI253" s="126">
        <f>IF($A253="","",COUNTIF('Names Schedule'!F$7:F$117,$B253))</f>
        <v>0</v>
      </c>
      <c r="BJ253" s="126">
        <f>IF($A253="","",COUNTIF('Names Schedule'!G$7:G$117,$B253))</f>
        <v>1</v>
      </c>
      <c r="BK253" s="126">
        <f>IF($A253="","",COUNTIF('Names Schedule'!H$7:H$117,$B253))</f>
        <v>0</v>
      </c>
      <c r="BL253" s="133">
        <f t="shared" si="37"/>
        <v>5</v>
      </c>
    </row>
    <row r="254" spans="1:64" ht="12" customHeight="1">
      <c r="A254" s="115" t="str">
        <f>Matches!A253</f>
        <v>GROUP MXP 3 / 9</v>
      </c>
      <c r="B254" s="115" t="str">
        <f>IF(A254="","",CONCATENATE(VLOOKUP(Matches!B253,'Group Check'!$B:$D,2,FALSE)," v ",VLOOKUP(Matches!D253,'Group Check'!$B:$D,2,FALSE)," in Group ",VLOOKUP(Matches!B253,'Group Check'!$B:$E,4,FALSE)))</f>
        <v>Maureen Caesar (Jamaica) &amp; Robert Simpson (Jamaica) v Pian Lai (Macao China ) &amp; Johnny Ng (Macao China ) in Group MXP 3</v>
      </c>
      <c r="C254" s="115" t="str">
        <f t="shared" si="32"/>
        <v/>
      </c>
      <c r="D254" s="118" t="str">
        <f t="shared" si="33"/>
        <v>Wednesday 24th April 2024</v>
      </c>
      <c r="E254" s="119" t="str">
        <f t="shared" si="34"/>
        <v>Session 1 - 8:30am - 10:15am</v>
      </c>
      <c r="F254" s="116">
        <f t="shared" si="35"/>
        <v>6</v>
      </c>
      <c r="G254" s="126">
        <f>IF($A254="","",SUM(COUNTIF('Names Schedule'!$C$7:$H$7,$B254),COUNTIF('Names Schedule'!$C$8:$H$8,$B254),COUNTIF('Names Schedule'!$C$10:$H$10,$B254),COUNTIF('Names Schedule'!$C$11:$H$11,$B254),COUNTIF('Names Schedule'!$C$12:$H$12,$B254),COUNTIF('Names Schedule'!$C$14:$H$14,$B254),COUNTIF('Names Schedule'!$C$15:$H$15,$B254)))</f>
        <v>0</v>
      </c>
      <c r="H254" s="126">
        <f>IF($A254="","",SUM(COUNTIF('Names Schedule'!$C$20:$H$20,$B254),COUNTIF('Names Schedule'!$C$21:$H$21,$B254),COUNTIF('Names Schedule'!$C$23:$H$23,$B254),COUNTIF('Names Schedule'!$C$24:$H$24,$B254),COUNTIF('Names Schedule'!$C$25:$H$25,$B254),COUNTIF('Names Schedule'!$C$27:$H$27,$B254),COUNTIF('Names Schedule'!$C$28:$H$28,$B254)))</f>
        <v>0</v>
      </c>
      <c r="I254" s="126">
        <f>IF($A254="","",SUM(COUNTIF('Names Schedule'!$C$33:$H$33,$B254),COUNTIF('Names Schedule'!$C$34:$H$34,$B254),COUNTIF('Names Schedule'!$C$36:$H$36,$B254),COUNTIF('Names Schedule'!$C$37:$H$37,$B254),COUNTIF('Names Schedule'!$C$38:$H$38,$B254),COUNTIF('Names Schedule'!$C$40:$H$40,$B254),COUNTIF('Names Schedule'!$C$41:$H$41,$B254)))</f>
        <v>0</v>
      </c>
      <c r="J254" s="126">
        <f>IF($A254="","",SUM(COUNTIF('Names Schedule'!$C$46:$H$46,$B254),COUNTIF('Names Schedule'!$C$47:$H$47,$B254),COUNTIF('Names Schedule'!$C$49:$H$49,$B254),COUNTIF('Names Schedule'!$C$50:$H$50,$B254),COUNTIF('Names Schedule'!$C$51:$H$51,$B254),COUNTIF('Names Schedule'!$C$53:$H$53,$B254),COUNTIF('Names Schedule'!$C$54:$H$54,$B254)))</f>
        <v>1</v>
      </c>
      <c r="K254" s="126">
        <f>IF($A254="","",SUM(COUNTIF('Names Schedule'!$C$59:$H$59,$B254),COUNTIF('Names Schedule'!$C$60:$H$60,$B254),COUNTIF('Names Schedule'!$C$62:$H$62,$B254),COUNTIF('Names Schedule'!$C$63:$H$63,$B254),COUNTIF('Names Schedule'!$C$64:$H$64,$B254),COUNTIF('Names Schedule'!$C$66:$H$66,$B254),COUNTIF('Names Schedule'!$C$67:$H$67,$B254)))</f>
        <v>0</v>
      </c>
      <c r="L254" s="126">
        <f>IF($A254="","",SUM(COUNTIF('Names Schedule'!$C$72:$H$72,$B254),COUNTIF('Names Schedule'!$C$73:$H$73,$B254),COUNTIF('Names Schedule'!$C$75:$H$75,$B254),COUNTIF('Names Schedule'!$C$76:$H$76,$B254),COUNTIF('Names Schedule'!$C$77:$H$77,$B254),COUNTIF('Names Schedule'!$C$79:$H$79,$B254),COUNTIF('Names Schedule'!$C$80:$H$80,$B254)))</f>
        <v>0</v>
      </c>
      <c r="M254" s="124">
        <f>IF($A254="","",COUNTIF('Names Schedule'!$7:$7,$B254))</f>
        <v>0</v>
      </c>
      <c r="N254" s="125">
        <f>IF($A254="","",COUNTIF('Names Schedule'!$8:$8,$B254))</f>
        <v>0</v>
      </c>
      <c r="O254" s="125">
        <f>IF($A254="","",COUNTIF('Names Schedule'!$10:$10,$B254))</f>
        <v>0</v>
      </c>
      <c r="P254" s="125">
        <f>IF($A254="","",COUNTIF('Names Schedule'!$11:$11,$B254))</f>
        <v>0</v>
      </c>
      <c r="Q254" s="125">
        <f>IF($A254="","",COUNTIF('Names Schedule'!$12:$12,$B254))</f>
        <v>0</v>
      </c>
      <c r="R254" s="125">
        <f>IF($A254="","",COUNTIF('Names Schedule'!$14:$14,$B254))</f>
        <v>0</v>
      </c>
      <c r="S254" s="125">
        <f>IF($A254="","",COUNTIF('Names Schedule'!$15:$15,$B254))</f>
        <v>0</v>
      </c>
      <c r="T254" s="124">
        <f>IF($A254="","",COUNTIF('Names Schedule'!$20:$20,$B254))</f>
        <v>0</v>
      </c>
      <c r="U254" s="125">
        <f>IF($A254="","",COUNTIF('Names Schedule'!$21:$21,$B254))</f>
        <v>0</v>
      </c>
      <c r="V254" s="125">
        <f>IF($A254="","",COUNTIF('Names Schedule'!$23:$23,$B254))</f>
        <v>0</v>
      </c>
      <c r="W254" s="125">
        <f>IF($A254="","",COUNTIF('Names Schedule'!$24:$24,$B254))</f>
        <v>0</v>
      </c>
      <c r="X254" s="125">
        <f>IF($A254="","",COUNTIF('Names Schedule'!$25:$25,$B254))</f>
        <v>0</v>
      </c>
      <c r="Y254" s="125">
        <f>IF($A254="","",COUNTIF('Names Schedule'!$27:$27,$B254))</f>
        <v>0</v>
      </c>
      <c r="Z254" s="125">
        <f>IF($A254="","",COUNTIF('Names Schedule'!$28:$28,$B254))</f>
        <v>0</v>
      </c>
      <c r="AA254" s="124">
        <f>IF($A254="","",COUNTIF('Names Schedule'!$33:$33,$B254))</f>
        <v>0</v>
      </c>
      <c r="AB254" s="125">
        <f>IF($A254="","",COUNTIF('Names Schedule'!$34:$34,$B254))</f>
        <v>0</v>
      </c>
      <c r="AC254" s="125">
        <f>IF($A254="","",COUNTIF('Names Schedule'!$36:$36,$B254))</f>
        <v>0</v>
      </c>
      <c r="AD254" s="125">
        <f>IF($A254="","",COUNTIF('Names Schedule'!$37:$37,$B254))</f>
        <v>0</v>
      </c>
      <c r="AE254" s="125">
        <f>IF($A254="","",COUNTIF('Names Schedule'!$38:$38,$B254))</f>
        <v>0</v>
      </c>
      <c r="AF254" s="125">
        <f>IF($A254="","",COUNTIF('Names Schedule'!$40:$40,$B254))</f>
        <v>0</v>
      </c>
      <c r="AG254" s="125">
        <f>IF($A254="","",COUNTIF('Names Schedule'!$41:$41,$B254))</f>
        <v>0</v>
      </c>
      <c r="AH254" s="124">
        <f>IF($A254="","",COUNTIF('Names Schedule'!$46:$46,$B254))</f>
        <v>1</v>
      </c>
      <c r="AI254" s="125">
        <f>IF($A254="","",COUNTIF('Names Schedule'!$47:$47,$B254))</f>
        <v>0</v>
      </c>
      <c r="AJ254" s="125">
        <f>IF($A254="","",COUNTIF('Names Schedule'!$49:$49,$B254))</f>
        <v>0</v>
      </c>
      <c r="AK254" s="125">
        <f>IF($A254="","",COUNTIF('Names Schedule'!$50:$50,$B254))</f>
        <v>0</v>
      </c>
      <c r="AL254" s="125">
        <f>IF($A254="","",COUNTIF('Names Schedule'!$51:$51,$B254))</f>
        <v>0</v>
      </c>
      <c r="AM254" s="125">
        <f>IF($A254="","",COUNTIF('Names Schedule'!$53:$53,$B254))</f>
        <v>0</v>
      </c>
      <c r="AN254" s="125">
        <f>IF($A254="","",COUNTIF('Names Schedule'!$54:$54,$B254))</f>
        <v>0</v>
      </c>
      <c r="AO254" s="124">
        <f>IF($A254="","",COUNTIF('Names Schedule'!$59:$59,$B254))</f>
        <v>0</v>
      </c>
      <c r="AP254" s="125">
        <f>IF($A254="","",COUNTIF('Names Schedule'!$60:$60,$B254))</f>
        <v>0</v>
      </c>
      <c r="AQ254" s="125">
        <f>IF($A254="","",COUNTIF('Names Schedule'!$62:$62,$B254))</f>
        <v>0</v>
      </c>
      <c r="AR254" s="125">
        <f>IF($A254="","",COUNTIF('Names Schedule'!$63:$63,$B254))</f>
        <v>0</v>
      </c>
      <c r="AS254" s="125">
        <f>IF($A254="","",COUNTIF('Names Schedule'!$64:$64,$B254))</f>
        <v>0</v>
      </c>
      <c r="AT254" s="125">
        <f>IF($A254="","",COUNTIF('Names Schedule'!$66:$66,$B254))</f>
        <v>0</v>
      </c>
      <c r="AU254" s="125">
        <f>IF($A254="","",COUNTIF('Names Schedule'!$67:$67,$B254))</f>
        <v>0</v>
      </c>
      <c r="AV254" s="124">
        <f>IF($A254="","",COUNTIF('Names Schedule'!$72:$72,$B254))</f>
        <v>0</v>
      </c>
      <c r="AW254" s="125">
        <f>IF($A254="","",COUNTIF('Names Schedule'!$73:$73,$B254))</f>
        <v>0</v>
      </c>
      <c r="AX254" s="125">
        <f>IF($A254="","",COUNTIF('Names Schedule'!$75:$75,$B254))</f>
        <v>0</v>
      </c>
      <c r="AY254" s="125">
        <f>IF($A254="","",COUNTIF('Names Schedule'!$76:$76,$B254))</f>
        <v>0</v>
      </c>
      <c r="AZ254" s="125">
        <f>IF($A254="","",COUNTIF('Names Schedule'!$77:$77,$B254))</f>
        <v>0</v>
      </c>
      <c r="BA254" s="125">
        <f>IF($A254="","",COUNTIF('Names Schedule'!$79:$79,$B254))</f>
        <v>0</v>
      </c>
      <c r="BB254" s="125">
        <f>IF($A254="","",COUNTIF('Names Schedule'!$80:$80,$B254))</f>
        <v>0</v>
      </c>
      <c r="BC254" s="115">
        <f t="shared" si="30"/>
        <v>22</v>
      </c>
      <c r="BD254" s="115">
        <f t="shared" si="31"/>
        <v>1</v>
      </c>
      <c r="BE254" s="119" t="str">
        <f t="shared" si="36"/>
        <v>Session 1 - 8:30am - 10:15am</v>
      </c>
      <c r="BF254" s="126">
        <f>IF($A254="","",COUNTIF('Names Schedule'!C$7:C$117,$B254))</f>
        <v>0</v>
      </c>
      <c r="BG254" s="126">
        <f>IF($A254="","",COUNTIF('Names Schedule'!D$7:D$117,$B254))</f>
        <v>0</v>
      </c>
      <c r="BH254" s="126">
        <f>IF($A254="","",COUNTIF('Names Schedule'!E$7:E$117,$B254))</f>
        <v>0</v>
      </c>
      <c r="BI254" s="126">
        <f>IF($A254="","",COUNTIF('Names Schedule'!F$7:F$117,$B254))</f>
        <v>0</v>
      </c>
      <c r="BJ254" s="126">
        <f>IF($A254="","",COUNTIF('Names Schedule'!G$7:G$117,$B254))</f>
        <v>0</v>
      </c>
      <c r="BK254" s="126">
        <f>IF($A254="","",COUNTIF('Names Schedule'!H$7:H$117,$B254))</f>
        <v>1</v>
      </c>
      <c r="BL254" s="133">
        <f t="shared" si="37"/>
        <v>6</v>
      </c>
    </row>
    <row r="255" spans="1:64" ht="12" customHeight="1">
      <c r="A255" s="115" t="str">
        <f>Matches!A254</f>
        <v/>
      </c>
      <c r="B255" s="115" t="str">
        <f>IF(A255="","",CONCATENATE(VLOOKUP(Matches!B254,'Group Check'!$B:$D,2,FALSE)," v ",VLOOKUP(Matches!D254,'Group Check'!$B:$D,2,FALSE)," in Group ",VLOOKUP(Matches!B254,'Group Check'!$B:$E,4,FALSE)))</f>
        <v/>
      </c>
      <c r="C255" s="115" t="str">
        <f t="shared" si="32"/>
        <v/>
      </c>
      <c r="D255" s="118" t="str">
        <f t="shared" si="33"/>
        <v/>
      </c>
      <c r="E255" s="119" t="str">
        <f t="shared" si="34"/>
        <v/>
      </c>
      <c r="F255" s="116" t="str">
        <f t="shared" si="35"/>
        <v/>
      </c>
      <c r="G255" s="126" t="str">
        <f>IF($A255="","",SUM(COUNTIF('Names Schedule'!$C$7:$H$7,$B255),COUNTIF('Names Schedule'!$C$8:$H$8,$B255),COUNTIF('Names Schedule'!$C$10:$H$10,$B255),COUNTIF('Names Schedule'!$C$11:$H$11,$B255),COUNTIF('Names Schedule'!$C$12:$H$12,$B255),COUNTIF('Names Schedule'!$C$14:$H$14,$B255),COUNTIF('Names Schedule'!$C$15:$H$15,$B255)))</f>
        <v/>
      </c>
      <c r="H255" s="126" t="str">
        <f>IF($A255="","",SUM(COUNTIF('Names Schedule'!$C$20:$H$20,$B255),COUNTIF('Names Schedule'!$C$21:$H$21,$B255),COUNTIF('Names Schedule'!$C$23:$H$23,$B255),COUNTIF('Names Schedule'!$C$24:$H$24,$B255),COUNTIF('Names Schedule'!$C$25:$H$25,$B255),COUNTIF('Names Schedule'!$C$27:$H$27,$B255),COUNTIF('Names Schedule'!$C$28:$H$28,$B255)))</f>
        <v/>
      </c>
      <c r="I255" s="126" t="str">
        <f>IF($A255="","",SUM(COUNTIF('Names Schedule'!$C$33:$H$33,$B255),COUNTIF('Names Schedule'!$C$34:$H$34,$B255),COUNTIF('Names Schedule'!$C$36:$H$36,$B255),COUNTIF('Names Schedule'!$C$37:$H$37,$B255),COUNTIF('Names Schedule'!$C$38:$H$38,$B255),COUNTIF('Names Schedule'!$C$40:$H$40,$B255),COUNTIF('Names Schedule'!$C$41:$H$41,$B255)))</f>
        <v/>
      </c>
      <c r="J255" s="126" t="str">
        <f>IF($A255="","",SUM(COUNTIF('Names Schedule'!$C$46:$H$46,$B255),COUNTIF('Names Schedule'!$C$47:$H$47,$B255),COUNTIF('Names Schedule'!$C$49:$H$49,$B255),COUNTIF('Names Schedule'!$C$50:$H$50,$B255),COUNTIF('Names Schedule'!$C$51:$H$51,$B255),COUNTIF('Names Schedule'!$C$53:$H$53,$B255),COUNTIF('Names Schedule'!$C$54:$H$54,$B255)))</f>
        <v/>
      </c>
      <c r="K255" s="126" t="str">
        <f>IF($A255="","",SUM(COUNTIF('Names Schedule'!$C$59:$H$59,$B255),COUNTIF('Names Schedule'!$C$60:$H$60,$B255),COUNTIF('Names Schedule'!$C$62:$H$62,$B255),COUNTIF('Names Schedule'!$C$63:$H$63,$B255),COUNTIF('Names Schedule'!$C$64:$H$64,$B255),COUNTIF('Names Schedule'!$C$66:$H$66,$B255),COUNTIF('Names Schedule'!$C$67:$H$67,$B255)))</f>
        <v/>
      </c>
      <c r="L255" s="126" t="str">
        <f>IF($A255="","",SUM(COUNTIF('Names Schedule'!$C$72:$H$72,$B255),COUNTIF('Names Schedule'!$C$73:$H$73,$B255),COUNTIF('Names Schedule'!$C$75:$H$75,$B255),COUNTIF('Names Schedule'!$C$76:$H$76,$B255),COUNTIF('Names Schedule'!$C$77:$H$77,$B255),COUNTIF('Names Schedule'!$C$79:$H$79,$B255),COUNTIF('Names Schedule'!$C$80:$H$80,$B255)))</f>
        <v/>
      </c>
      <c r="M255" s="124" t="str">
        <f>IF($A255="","",COUNTIF('Names Schedule'!$7:$7,$B255))</f>
        <v/>
      </c>
      <c r="N255" s="125" t="str">
        <f>IF($A255="","",COUNTIF('Names Schedule'!$8:$8,$B255))</f>
        <v/>
      </c>
      <c r="O255" s="125" t="str">
        <f>IF($A255="","",COUNTIF('Names Schedule'!$10:$10,$B255))</f>
        <v/>
      </c>
      <c r="P255" s="125" t="str">
        <f>IF($A255="","",COUNTIF('Names Schedule'!$11:$11,$B255))</f>
        <v/>
      </c>
      <c r="Q255" s="125" t="str">
        <f>IF($A255="","",COUNTIF('Names Schedule'!$12:$12,$B255))</f>
        <v/>
      </c>
      <c r="R255" s="125" t="str">
        <f>IF($A255="","",COUNTIF('Names Schedule'!$14:$14,$B255))</f>
        <v/>
      </c>
      <c r="S255" s="125" t="str">
        <f>IF($A255="","",COUNTIF('Names Schedule'!$15:$15,$B255))</f>
        <v/>
      </c>
      <c r="T255" s="124" t="str">
        <f>IF($A255="","",COUNTIF('Names Schedule'!$20:$20,$B255))</f>
        <v/>
      </c>
      <c r="U255" s="125" t="str">
        <f>IF($A255="","",COUNTIF('Names Schedule'!$21:$21,$B255))</f>
        <v/>
      </c>
      <c r="V255" s="125" t="str">
        <f>IF($A255="","",COUNTIF('Names Schedule'!$23:$23,$B255))</f>
        <v/>
      </c>
      <c r="W255" s="125" t="str">
        <f>IF($A255="","",COUNTIF('Names Schedule'!$24:$24,$B255))</f>
        <v/>
      </c>
      <c r="X255" s="125" t="str">
        <f>IF($A255="","",COUNTIF('Names Schedule'!$25:$25,$B255))</f>
        <v/>
      </c>
      <c r="Y255" s="125" t="str">
        <f>IF($A255="","",COUNTIF('Names Schedule'!$27:$27,$B255))</f>
        <v/>
      </c>
      <c r="Z255" s="125" t="str">
        <f>IF($A255="","",COUNTIF('Names Schedule'!$28:$28,$B255))</f>
        <v/>
      </c>
      <c r="AA255" s="124" t="str">
        <f>IF($A255="","",COUNTIF('Names Schedule'!$33:$33,$B255))</f>
        <v/>
      </c>
      <c r="AB255" s="125" t="str">
        <f>IF($A255="","",COUNTIF('Names Schedule'!$34:$34,$B255))</f>
        <v/>
      </c>
      <c r="AC255" s="125" t="str">
        <f>IF($A255="","",COUNTIF('Names Schedule'!$36:$36,$B255))</f>
        <v/>
      </c>
      <c r="AD255" s="125" t="str">
        <f>IF($A255="","",COUNTIF('Names Schedule'!$37:$37,$B255))</f>
        <v/>
      </c>
      <c r="AE255" s="125" t="str">
        <f>IF($A255="","",COUNTIF('Names Schedule'!$38:$38,$B255))</f>
        <v/>
      </c>
      <c r="AF255" s="125" t="str">
        <f>IF($A255="","",COUNTIF('Names Schedule'!$40:$40,$B255))</f>
        <v/>
      </c>
      <c r="AG255" s="125" t="str">
        <f>IF($A255="","",COUNTIF('Names Schedule'!$41:$41,$B255))</f>
        <v/>
      </c>
      <c r="AH255" s="124" t="str">
        <f>IF($A255="","",COUNTIF('Names Schedule'!$46:$46,$B255))</f>
        <v/>
      </c>
      <c r="AI255" s="125" t="str">
        <f>IF($A255="","",COUNTIF('Names Schedule'!$47:$47,$B255))</f>
        <v/>
      </c>
      <c r="AJ255" s="125" t="str">
        <f>IF($A255="","",COUNTIF('Names Schedule'!$49:$49,$B255))</f>
        <v/>
      </c>
      <c r="AK255" s="125" t="str">
        <f>IF($A255="","",COUNTIF('Names Schedule'!$50:$50,$B255))</f>
        <v/>
      </c>
      <c r="AL255" s="125" t="str">
        <f>IF($A255="","",COUNTIF('Names Schedule'!$51:$51,$B255))</f>
        <v/>
      </c>
      <c r="AM255" s="125" t="str">
        <f>IF($A255="","",COUNTIF('Names Schedule'!$53:$53,$B255))</f>
        <v/>
      </c>
      <c r="AN255" s="125" t="str">
        <f>IF($A255="","",COUNTIF('Names Schedule'!$54:$54,$B255))</f>
        <v/>
      </c>
      <c r="AO255" s="124" t="str">
        <f>IF($A255="","",COUNTIF('Names Schedule'!$59:$59,$B255))</f>
        <v/>
      </c>
      <c r="AP255" s="125" t="str">
        <f>IF($A255="","",COUNTIF('Names Schedule'!$60:$60,$B255))</f>
        <v/>
      </c>
      <c r="AQ255" s="125" t="str">
        <f>IF($A255="","",COUNTIF('Names Schedule'!$62:$62,$B255))</f>
        <v/>
      </c>
      <c r="AR255" s="125" t="str">
        <f>IF($A255="","",COUNTIF('Names Schedule'!$63:$63,$B255))</f>
        <v/>
      </c>
      <c r="AS255" s="125" t="str">
        <f>IF($A255="","",COUNTIF('Names Schedule'!$64:$64,$B255))</f>
        <v/>
      </c>
      <c r="AT255" s="125" t="str">
        <f>IF($A255="","",COUNTIF('Names Schedule'!$66:$66,$B255))</f>
        <v/>
      </c>
      <c r="AU255" s="125" t="str">
        <f>IF($A255="","",COUNTIF('Names Schedule'!$67:$67,$B255))</f>
        <v/>
      </c>
      <c r="AV255" s="124" t="str">
        <f>IF($A255="","",COUNTIF('Names Schedule'!$72:$72,$B255))</f>
        <v/>
      </c>
      <c r="AW255" s="125" t="str">
        <f>IF($A255="","",COUNTIF('Names Schedule'!$73:$73,$B255))</f>
        <v/>
      </c>
      <c r="AX255" s="125" t="str">
        <f>IF($A255="","",COUNTIF('Names Schedule'!$75:$75,$B255))</f>
        <v/>
      </c>
      <c r="AY255" s="125" t="str">
        <f>IF($A255="","",COUNTIF('Names Schedule'!$76:$76,$B255))</f>
        <v/>
      </c>
      <c r="AZ255" s="125" t="str">
        <f>IF($A255="","",COUNTIF('Names Schedule'!$77:$77,$B255))</f>
        <v/>
      </c>
      <c r="BA255" s="125" t="str">
        <f>IF($A255="","",COUNTIF('Names Schedule'!$79:$79,$B255))</f>
        <v/>
      </c>
      <c r="BB255" s="125" t="str">
        <f>IF($A255="","",COUNTIF('Names Schedule'!$80:$80,$B255))</f>
        <v/>
      </c>
      <c r="BC255" s="115" t="str">
        <f t="shared" si="30"/>
        <v/>
      </c>
      <c r="BD255" s="115" t="str">
        <f t="shared" si="31"/>
        <v/>
      </c>
      <c r="BE255" s="119" t="str">
        <f t="shared" si="36"/>
        <v/>
      </c>
      <c r="BF255" s="126" t="str">
        <f>IF($A255="","",COUNTIF('Names Schedule'!C$7:C$117,$B255))</f>
        <v/>
      </c>
      <c r="BG255" s="126" t="str">
        <f>IF($A255="","",COUNTIF('Names Schedule'!D$7:D$117,$B255))</f>
        <v/>
      </c>
      <c r="BH255" s="126" t="str">
        <f>IF($A255="","",COUNTIF('Names Schedule'!E$7:E$117,$B255))</f>
        <v/>
      </c>
      <c r="BI255" s="126" t="str">
        <f>IF($A255="","",COUNTIF('Names Schedule'!F$7:F$117,$B255))</f>
        <v/>
      </c>
      <c r="BJ255" s="126" t="str">
        <f>IF($A255="","",COUNTIF('Names Schedule'!G$7:G$117,$B255))</f>
        <v/>
      </c>
      <c r="BK255" s="126" t="str">
        <f>IF($A255="","",COUNTIF('Names Schedule'!H$7:H$117,$B255))</f>
        <v/>
      </c>
      <c r="BL255" s="133" t="str">
        <f t="shared" si="37"/>
        <v/>
      </c>
    </row>
    <row r="256" spans="1:64" ht="12" customHeight="1">
      <c r="A256" s="115" t="str">
        <f>Matches!A255</f>
        <v>GROUP MXP 3 / 10</v>
      </c>
      <c r="B256" s="115" t="str">
        <f>IF(A256="","",CONCATENATE(VLOOKUP(Matches!B255,'Group Check'!$B:$D,2,FALSE)," v ",VLOOKUP(Matches!D255,'Group Check'!$B:$D,2,FALSE)," in Group ",VLOOKUP(Matches!B255,'Group Check'!$B:$E,4,FALSE)))</f>
        <v>Linda Ng (Canada ) &amp; Mike McNorton (Canada ) v Sandra Hazel Bailie MBE (Ireland ) &amp; Simon Martin (Ireland ) in Group MXP 3</v>
      </c>
      <c r="C256" s="115" t="str">
        <f t="shared" si="32"/>
        <v/>
      </c>
      <c r="D256" s="118" t="str">
        <f t="shared" si="33"/>
        <v>Monday 22nd April 2024</v>
      </c>
      <c r="E256" s="119" t="str">
        <f t="shared" si="34"/>
        <v>Session 1 - 8:30am - 10:15am</v>
      </c>
      <c r="F256" s="116">
        <f t="shared" si="35"/>
        <v>4</v>
      </c>
      <c r="G256" s="126">
        <f>IF($A256="","",SUM(COUNTIF('Names Schedule'!$C$7:$H$7,$B256),COUNTIF('Names Schedule'!$C$8:$H$8,$B256),COUNTIF('Names Schedule'!$C$10:$H$10,$B256),COUNTIF('Names Schedule'!$C$11:$H$11,$B256),COUNTIF('Names Schedule'!$C$12:$H$12,$B256),COUNTIF('Names Schedule'!$C$14:$H$14,$B256),COUNTIF('Names Schedule'!$C$15:$H$15,$B256)))</f>
        <v>0</v>
      </c>
      <c r="H256" s="126">
        <f>IF($A256="","",SUM(COUNTIF('Names Schedule'!$C$20:$H$20,$B256),COUNTIF('Names Schedule'!$C$21:$H$21,$B256),COUNTIF('Names Schedule'!$C$23:$H$23,$B256),COUNTIF('Names Schedule'!$C$24:$H$24,$B256),COUNTIF('Names Schedule'!$C$25:$H$25,$B256),COUNTIF('Names Schedule'!$C$27:$H$27,$B256),COUNTIF('Names Schedule'!$C$28:$H$28,$B256)))</f>
        <v>1</v>
      </c>
      <c r="I256" s="126">
        <f>IF($A256="","",SUM(COUNTIF('Names Schedule'!$C$33:$H$33,$B256),COUNTIF('Names Schedule'!$C$34:$H$34,$B256),COUNTIF('Names Schedule'!$C$36:$H$36,$B256),COUNTIF('Names Schedule'!$C$37:$H$37,$B256),COUNTIF('Names Schedule'!$C$38:$H$38,$B256),COUNTIF('Names Schedule'!$C$40:$H$40,$B256),COUNTIF('Names Schedule'!$C$41:$H$41,$B256)))</f>
        <v>0</v>
      </c>
      <c r="J256" s="126">
        <f>IF($A256="","",SUM(COUNTIF('Names Schedule'!$C$46:$H$46,$B256),COUNTIF('Names Schedule'!$C$47:$H$47,$B256),COUNTIF('Names Schedule'!$C$49:$H$49,$B256),COUNTIF('Names Schedule'!$C$50:$H$50,$B256),COUNTIF('Names Schedule'!$C$51:$H$51,$B256),COUNTIF('Names Schedule'!$C$53:$H$53,$B256),COUNTIF('Names Schedule'!$C$54:$H$54,$B256)))</f>
        <v>0</v>
      </c>
      <c r="K256" s="126">
        <f>IF($A256="","",SUM(COUNTIF('Names Schedule'!$C$59:$H$59,$B256),COUNTIF('Names Schedule'!$C$60:$H$60,$B256),COUNTIF('Names Schedule'!$C$62:$H$62,$B256),COUNTIF('Names Schedule'!$C$63:$H$63,$B256),COUNTIF('Names Schedule'!$C$64:$H$64,$B256),COUNTIF('Names Schedule'!$C$66:$H$66,$B256),COUNTIF('Names Schedule'!$C$67:$H$67,$B256)))</f>
        <v>0</v>
      </c>
      <c r="L256" s="126">
        <f>IF($A256="","",SUM(COUNTIF('Names Schedule'!$C$72:$H$72,$B256),COUNTIF('Names Schedule'!$C$73:$H$73,$B256),COUNTIF('Names Schedule'!$C$75:$H$75,$B256),COUNTIF('Names Schedule'!$C$76:$H$76,$B256),COUNTIF('Names Schedule'!$C$77:$H$77,$B256),COUNTIF('Names Schedule'!$C$79:$H$79,$B256),COUNTIF('Names Schedule'!$C$80:$H$80,$B256)))</f>
        <v>0</v>
      </c>
      <c r="M256" s="124">
        <f>IF($A256="","",COUNTIF('Names Schedule'!$7:$7,$B256))</f>
        <v>0</v>
      </c>
      <c r="N256" s="125">
        <f>IF($A256="","",COUNTIF('Names Schedule'!$8:$8,$B256))</f>
        <v>0</v>
      </c>
      <c r="O256" s="125">
        <f>IF($A256="","",COUNTIF('Names Schedule'!$10:$10,$B256))</f>
        <v>0</v>
      </c>
      <c r="P256" s="125">
        <f>IF($A256="","",COUNTIF('Names Schedule'!$11:$11,$B256))</f>
        <v>0</v>
      </c>
      <c r="Q256" s="125">
        <f>IF($A256="","",COUNTIF('Names Schedule'!$12:$12,$B256))</f>
        <v>0</v>
      </c>
      <c r="R256" s="125">
        <f>IF($A256="","",COUNTIF('Names Schedule'!$14:$14,$B256))</f>
        <v>0</v>
      </c>
      <c r="S256" s="125">
        <f>IF($A256="","",COUNTIF('Names Schedule'!$15:$15,$B256))</f>
        <v>0</v>
      </c>
      <c r="T256" s="124">
        <f>IF($A256="","",COUNTIF('Names Schedule'!$20:$20,$B256))</f>
        <v>1</v>
      </c>
      <c r="U256" s="125">
        <f>IF($A256="","",COUNTIF('Names Schedule'!$21:$21,$B256))</f>
        <v>0</v>
      </c>
      <c r="V256" s="125">
        <f>IF($A256="","",COUNTIF('Names Schedule'!$23:$23,$B256))</f>
        <v>0</v>
      </c>
      <c r="W256" s="125">
        <f>IF($A256="","",COUNTIF('Names Schedule'!$24:$24,$B256))</f>
        <v>0</v>
      </c>
      <c r="X256" s="125">
        <f>IF($A256="","",COUNTIF('Names Schedule'!$25:$25,$B256))</f>
        <v>0</v>
      </c>
      <c r="Y256" s="125">
        <f>IF($A256="","",COUNTIF('Names Schedule'!$27:$27,$B256))</f>
        <v>0</v>
      </c>
      <c r="Z256" s="125">
        <f>IF($A256="","",COUNTIF('Names Schedule'!$28:$28,$B256))</f>
        <v>0</v>
      </c>
      <c r="AA256" s="124">
        <f>IF($A256="","",COUNTIF('Names Schedule'!$33:$33,$B256))</f>
        <v>0</v>
      </c>
      <c r="AB256" s="125">
        <f>IF($A256="","",COUNTIF('Names Schedule'!$34:$34,$B256))</f>
        <v>0</v>
      </c>
      <c r="AC256" s="125">
        <f>IF($A256="","",COUNTIF('Names Schedule'!$36:$36,$B256))</f>
        <v>0</v>
      </c>
      <c r="AD256" s="125">
        <f>IF($A256="","",COUNTIF('Names Schedule'!$37:$37,$B256))</f>
        <v>0</v>
      </c>
      <c r="AE256" s="125">
        <f>IF($A256="","",COUNTIF('Names Schedule'!$38:$38,$B256))</f>
        <v>0</v>
      </c>
      <c r="AF256" s="125">
        <f>IF($A256="","",COUNTIF('Names Schedule'!$40:$40,$B256))</f>
        <v>0</v>
      </c>
      <c r="AG256" s="125">
        <f>IF($A256="","",COUNTIF('Names Schedule'!$41:$41,$B256))</f>
        <v>0</v>
      </c>
      <c r="AH256" s="124">
        <f>IF($A256="","",COUNTIF('Names Schedule'!$46:$46,$B256))</f>
        <v>0</v>
      </c>
      <c r="AI256" s="125">
        <f>IF($A256="","",COUNTIF('Names Schedule'!$47:$47,$B256))</f>
        <v>0</v>
      </c>
      <c r="AJ256" s="125">
        <f>IF($A256="","",COUNTIF('Names Schedule'!$49:$49,$B256))</f>
        <v>0</v>
      </c>
      <c r="AK256" s="125">
        <f>IF($A256="","",COUNTIF('Names Schedule'!$50:$50,$B256))</f>
        <v>0</v>
      </c>
      <c r="AL256" s="125">
        <f>IF($A256="","",COUNTIF('Names Schedule'!$51:$51,$B256))</f>
        <v>0</v>
      </c>
      <c r="AM256" s="125">
        <f>IF($A256="","",COUNTIF('Names Schedule'!$53:$53,$B256))</f>
        <v>0</v>
      </c>
      <c r="AN256" s="125">
        <f>IF($A256="","",COUNTIF('Names Schedule'!$54:$54,$B256))</f>
        <v>0</v>
      </c>
      <c r="AO256" s="124">
        <f>IF($A256="","",COUNTIF('Names Schedule'!$59:$59,$B256))</f>
        <v>0</v>
      </c>
      <c r="AP256" s="125">
        <f>IF($A256="","",COUNTIF('Names Schedule'!$60:$60,$B256))</f>
        <v>0</v>
      </c>
      <c r="AQ256" s="125">
        <f>IF($A256="","",COUNTIF('Names Schedule'!$62:$62,$B256))</f>
        <v>0</v>
      </c>
      <c r="AR256" s="125">
        <f>IF($A256="","",COUNTIF('Names Schedule'!$63:$63,$B256))</f>
        <v>0</v>
      </c>
      <c r="AS256" s="125">
        <f>IF($A256="","",COUNTIF('Names Schedule'!$64:$64,$B256))</f>
        <v>0</v>
      </c>
      <c r="AT256" s="125">
        <f>IF($A256="","",COUNTIF('Names Schedule'!$66:$66,$B256))</f>
        <v>0</v>
      </c>
      <c r="AU256" s="125">
        <f>IF($A256="","",COUNTIF('Names Schedule'!$67:$67,$B256))</f>
        <v>0</v>
      </c>
      <c r="AV256" s="124">
        <f>IF($A256="","",COUNTIF('Names Schedule'!$72:$72,$B256))</f>
        <v>0</v>
      </c>
      <c r="AW256" s="125">
        <f>IF($A256="","",COUNTIF('Names Schedule'!$73:$73,$B256))</f>
        <v>0</v>
      </c>
      <c r="AX256" s="125">
        <f>IF($A256="","",COUNTIF('Names Schedule'!$75:$75,$B256))</f>
        <v>0</v>
      </c>
      <c r="AY256" s="125">
        <f>IF($A256="","",COUNTIF('Names Schedule'!$76:$76,$B256))</f>
        <v>0</v>
      </c>
      <c r="AZ256" s="125">
        <f>IF($A256="","",COUNTIF('Names Schedule'!$77:$77,$B256))</f>
        <v>0</v>
      </c>
      <c r="BA256" s="125">
        <f>IF($A256="","",COUNTIF('Names Schedule'!$79:$79,$B256))</f>
        <v>0</v>
      </c>
      <c r="BB256" s="125">
        <f>IF($A256="","",COUNTIF('Names Schedule'!$80:$80,$B256))</f>
        <v>0</v>
      </c>
      <c r="BC256" s="115">
        <f t="shared" si="30"/>
        <v>8</v>
      </c>
      <c r="BD256" s="115">
        <f t="shared" si="31"/>
        <v>1</v>
      </c>
      <c r="BE256" s="119" t="str">
        <f t="shared" si="36"/>
        <v>Session 1 - 8:30am - 10:15am</v>
      </c>
      <c r="BF256" s="126">
        <f>IF($A256="","",COUNTIF('Names Schedule'!C$7:C$117,$B256))</f>
        <v>0</v>
      </c>
      <c r="BG256" s="126">
        <f>IF($A256="","",COUNTIF('Names Schedule'!D$7:D$117,$B256))</f>
        <v>0</v>
      </c>
      <c r="BH256" s="126">
        <f>IF($A256="","",COUNTIF('Names Schedule'!E$7:E$117,$B256))</f>
        <v>0</v>
      </c>
      <c r="BI256" s="126">
        <f>IF($A256="","",COUNTIF('Names Schedule'!F$7:F$117,$B256))</f>
        <v>1</v>
      </c>
      <c r="BJ256" s="126">
        <f>IF($A256="","",COUNTIF('Names Schedule'!G$7:G$117,$B256))</f>
        <v>0</v>
      </c>
      <c r="BK256" s="126">
        <f>IF($A256="","",COUNTIF('Names Schedule'!H$7:H$117,$B256))</f>
        <v>0</v>
      </c>
      <c r="BL256" s="133">
        <f t="shared" si="37"/>
        <v>4</v>
      </c>
    </row>
    <row r="257" spans="1:64" ht="12" customHeight="1">
      <c r="A257" s="115" t="str">
        <f>Matches!A256</f>
        <v>GROUP MXP 3 / 11</v>
      </c>
      <c r="B257" s="115" t="str">
        <f>IF(A257="","",CONCATENATE(VLOOKUP(Matches!B256,'Group Check'!$B:$D,2,FALSE)," v ",VLOOKUP(Matches!D256,'Group Check'!$B:$D,2,FALSE)," in Group ",VLOOKUP(Matches!B256,'Group Check'!$B:$E,4,FALSE)))</f>
        <v>Sandra Hazel Bailie MBE (Ireland ) &amp; Simon Martin (Ireland ) v Natalie McWilliams (Scotland) &amp; Oliver John Thompson (Falkland Islands ) in Group MXP 3</v>
      </c>
      <c r="C257" s="115" t="str">
        <f t="shared" si="32"/>
        <v/>
      </c>
      <c r="D257" s="118" t="str">
        <f t="shared" si="33"/>
        <v>Wednesday 24th April 2024</v>
      </c>
      <c r="E257" s="119" t="str">
        <f t="shared" si="34"/>
        <v>Session 1 - 8:30am - 10:15am</v>
      </c>
      <c r="F257" s="116">
        <f t="shared" si="35"/>
        <v>5</v>
      </c>
      <c r="G257" s="126">
        <f>IF($A257="","",SUM(COUNTIF('Names Schedule'!$C$7:$H$7,$B257),COUNTIF('Names Schedule'!$C$8:$H$8,$B257),COUNTIF('Names Schedule'!$C$10:$H$10,$B257),COUNTIF('Names Schedule'!$C$11:$H$11,$B257),COUNTIF('Names Schedule'!$C$12:$H$12,$B257),COUNTIF('Names Schedule'!$C$14:$H$14,$B257),COUNTIF('Names Schedule'!$C$15:$H$15,$B257)))</f>
        <v>0</v>
      </c>
      <c r="H257" s="126">
        <f>IF($A257="","",SUM(COUNTIF('Names Schedule'!$C$20:$H$20,$B257),COUNTIF('Names Schedule'!$C$21:$H$21,$B257),COUNTIF('Names Schedule'!$C$23:$H$23,$B257),COUNTIF('Names Schedule'!$C$24:$H$24,$B257),COUNTIF('Names Schedule'!$C$25:$H$25,$B257),COUNTIF('Names Schedule'!$C$27:$H$27,$B257),COUNTIF('Names Schedule'!$C$28:$H$28,$B257)))</f>
        <v>0</v>
      </c>
      <c r="I257" s="126">
        <f>IF($A257="","",SUM(COUNTIF('Names Schedule'!$C$33:$H$33,$B257),COUNTIF('Names Schedule'!$C$34:$H$34,$B257),COUNTIF('Names Schedule'!$C$36:$H$36,$B257),COUNTIF('Names Schedule'!$C$37:$H$37,$B257),COUNTIF('Names Schedule'!$C$38:$H$38,$B257),COUNTIF('Names Schedule'!$C$40:$H$40,$B257),COUNTIF('Names Schedule'!$C$41:$H$41,$B257)))</f>
        <v>0</v>
      </c>
      <c r="J257" s="126">
        <f>IF($A257="","",SUM(COUNTIF('Names Schedule'!$C$46:$H$46,$B257),COUNTIF('Names Schedule'!$C$47:$H$47,$B257),COUNTIF('Names Schedule'!$C$49:$H$49,$B257),COUNTIF('Names Schedule'!$C$50:$H$50,$B257),COUNTIF('Names Schedule'!$C$51:$H$51,$B257),COUNTIF('Names Schedule'!$C$53:$H$53,$B257),COUNTIF('Names Schedule'!$C$54:$H$54,$B257)))</f>
        <v>1</v>
      </c>
      <c r="K257" s="126">
        <f>IF($A257="","",SUM(COUNTIF('Names Schedule'!$C$59:$H$59,$B257),COUNTIF('Names Schedule'!$C$60:$H$60,$B257),COUNTIF('Names Schedule'!$C$62:$H$62,$B257),COUNTIF('Names Schedule'!$C$63:$H$63,$B257),COUNTIF('Names Schedule'!$C$64:$H$64,$B257),COUNTIF('Names Schedule'!$C$66:$H$66,$B257),COUNTIF('Names Schedule'!$C$67:$H$67,$B257)))</f>
        <v>0</v>
      </c>
      <c r="L257" s="126">
        <f>IF($A257="","",SUM(COUNTIF('Names Schedule'!$C$72:$H$72,$B257),COUNTIF('Names Schedule'!$C$73:$H$73,$B257),COUNTIF('Names Schedule'!$C$75:$H$75,$B257),COUNTIF('Names Schedule'!$C$76:$H$76,$B257),COUNTIF('Names Schedule'!$C$77:$H$77,$B257),COUNTIF('Names Schedule'!$C$79:$H$79,$B257),COUNTIF('Names Schedule'!$C$80:$H$80,$B257)))</f>
        <v>0</v>
      </c>
      <c r="M257" s="124">
        <f>IF($A257="","",COUNTIF('Names Schedule'!$7:$7,$B257))</f>
        <v>0</v>
      </c>
      <c r="N257" s="125">
        <f>IF($A257="","",COUNTIF('Names Schedule'!$8:$8,$B257))</f>
        <v>0</v>
      </c>
      <c r="O257" s="125">
        <f>IF($A257="","",COUNTIF('Names Schedule'!$10:$10,$B257))</f>
        <v>0</v>
      </c>
      <c r="P257" s="125">
        <f>IF($A257="","",COUNTIF('Names Schedule'!$11:$11,$B257))</f>
        <v>0</v>
      </c>
      <c r="Q257" s="125">
        <f>IF($A257="","",COUNTIF('Names Schedule'!$12:$12,$B257))</f>
        <v>0</v>
      </c>
      <c r="R257" s="125">
        <f>IF($A257="","",COUNTIF('Names Schedule'!$14:$14,$B257))</f>
        <v>0</v>
      </c>
      <c r="S257" s="125">
        <f>IF($A257="","",COUNTIF('Names Schedule'!$15:$15,$B257))</f>
        <v>0</v>
      </c>
      <c r="T257" s="124">
        <f>IF($A257="","",COUNTIF('Names Schedule'!$20:$20,$B257))</f>
        <v>0</v>
      </c>
      <c r="U257" s="125">
        <f>IF($A257="","",COUNTIF('Names Schedule'!$21:$21,$B257))</f>
        <v>0</v>
      </c>
      <c r="V257" s="125">
        <f>IF($A257="","",COUNTIF('Names Schedule'!$23:$23,$B257))</f>
        <v>0</v>
      </c>
      <c r="W257" s="125">
        <f>IF($A257="","",COUNTIF('Names Schedule'!$24:$24,$B257))</f>
        <v>0</v>
      </c>
      <c r="X257" s="125">
        <f>IF($A257="","",COUNTIF('Names Schedule'!$25:$25,$B257))</f>
        <v>0</v>
      </c>
      <c r="Y257" s="125">
        <f>IF($A257="","",COUNTIF('Names Schedule'!$27:$27,$B257))</f>
        <v>0</v>
      </c>
      <c r="Z257" s="125">
        <f>IF($A257="","",COUNTIF('Names Schedule'!$28:$28,$B257))</f>
        <v>0</v>
      </c>
      <c r="AA257" s="124">
        <f>IF($A257="","",COUNTIF('Names Schedule'!$33:$33,$B257))</f>
        <v>0</v>
      </c>
      <c r="AB257" s="125">
        <f>IF($A257="","",COUNTIF('Names Schedule'!$34:$34,$B257))</f>
        <v>0</v>
      </c>
      <c r="AC257" s="125">
        <f>IF($A257="","",COUNTIF('Names Schedule'!$36:$36,$B257))</f>
        <v>0</v>
      </c>
      <c r="AD257" s="125">
        <f>IF($A257="","",COUNTIF('Names Schedule'!$37:$37,$B257))</f>
        <v>0</v>
      </c>
      <c r="AE257" s="125">
        <f>IF($A257="","",COUNTIF('Names Schedule'!$38:$38,$B257))</f>
        <v>0</v>
      </c>
      <c r="AF257" s="125">
        <f>IF($A257="","",COUNTIF('Names Schedule'!$40:$40,$B257))</f>
        <v>0</v>
      </c>
      <c r="AG257" s="125">
        <f>IF($A257="","",COUNTIF('Names Schedule'!$41:$41,$B257))</f>
        <v>0</v>
      </c>
      <c r="AH257" s="124">
        <f>IF($A257="","",COUNTIF('Names Schedule'!$46:$46,$B257))</f>
        <v>1</v>
      </c>
      <c r="AI257" s="125">
        <f>IF($A257="","",COUNTIF('Names Schedule'!$47:$47,$B257))</f>
        <v>0</v>
      </c>
      <c r="AJ257" s="125">
        <f>IF($A257="","",COUNTIF('Names Schedule'!$49:$49,$B257))</f>
        <v>0</v>
      </c>
      <c r="AK257" s="125">
        <f>IF($A257="","",COUNTIF('Names Schedule'!$50:$50,$B257))</f>
        <v>0</v>
      </c>
      <c r="AL257" s="125">
        <f>IF($A257="","",COUNTIF('Names Schedule'!$51:$51,$B257))</f>
        <v>0</v>
      </c>
      <c r="AM257" s="125">
        <f>IF($A257="","",COUNTIF('Names Schedule'!$53:$53,$B257))</f>
        <v>0</v>
      </c>
      <c r="AN257" s="125">
        <f>IF($A257="","",COUNTIF('Names Schedule'!$54:$54,$B257))</f>
        <v>0</v>
      </c>
      <c r="AO257" s="124">
        <f>IF($A257="","",COUNTIF('Names Schedule'!$59:$59,$B257))</f>
        <v>0</v>
      </c>
      <c r="AP257" s="125">
        <f>IF($A257="","",COUNTIF('Names Schedule'!$60:$60,$B257))</f>
        <v>0</v>
      </c>
      <c r="AQ257" s="125">
        <f>IF($A257="","",COUNTIF('Names Schedule'!$62:$62,$B257))</f>
        <v>0</v>
      </c>
      <c r="AR257" s="125">
        <f>IF($A257="","",COUNTIF('Names Schedule'!$63:$63,$B257))</f>
        <v>0</v>
      </c>
      <c r="AS257" s="125">
        <f>IF($A257="","",COUNTIF('Names Schedule'!$64:$64,$B257))</f>
        <v>0</v>
      </c>
      <c r="AT257" s="125">
        <f>IF($A257="","",COUNTIF('Names Schedule'!$66:$66,$B257))</f>
        <v>0</v>
      </c>
      <c r="AU257" s="125">
        <f>IF($A257="","",COUNTIF('Names Schedule'!$67:$67,$B257))</f>
        <v>0</v>
      </c>
      <c r="AV257" s="124">
        <f>IF($A257="","",COUNTIF('Names Schedule'!$72:$72,$B257))</f>
        <v>0</v>
      </c>
      <c r="AW257" s="125">
        <f>IF($A257="","",COUNTIF('Names Schedule'!$73:$73,$B257))</f>
        <v>0</v>
      </c>
      <c r="AX257" s="125">
        <f>IF($A257="","",COUNTIF('Names Schedule'!$75:$75,$B257))</f>
        <v>0</v>
      </c>
      <c r="AY257" s="125">
        <f>IF($A257="","",COUNTIF('Names Schedule'!$76:$76,$B257))</f>
        <v>0</v>
      </c>
      <c r="AZ257" s="125">
        <f>IF($A257="","",COUNTIF('Names Schedule'!$77:$77,$B257))</f>
        <v>0</v>
      </c>
      <c r="BA257" s="125">
        <f>IF($A257="","",COUNTIF('Names Schedule'!$79:$79,$B257))</f>
        <v>0</v>
      </c>
      <c r="BB257" s="125">
        <f>IF($A257="","",COUNTIF('Names Schedule'!$80:$80,$B257))</f>
        <v>0</v>
      </c>
      <c r="BC257" s="115">
        <f t="shared" si="30"/>
        <v>22</v>
      </c>
      <c r="BD257" s="115">
        <f t="shared" si="31"/>
        <v>1</v>
      </c>
      <c r="BE257" s="119" t="str">
        <f t="shared" si="36"/>
        <v>Session 1 - 8:30am - 10:15am</v>
      </c>
      <c r="BF257" s="126">
        <f>IF($A257="","",COUNTIF('Names Schedule'!C$7:C$117,$B257))</f>
        <v>0</v>
      </c>
      <c r="BG257" s="126">
        <f>IF($A257="","",COUNTIF('Names Schedule'!D$7:D$117,$B257))</f>
        <v>0</v>
      </c>
      <c r="BH257" s="126">
        <f>IF($A257="","",COUNTIF('Names Schedule'!E$7:E$117,$B257))</f>
        <v>0</v>
      </c>
      <c r="BI257" s="126">
        <f>IF($A257="","",COUNTIF('Names Schedule'!F$7:F$117,$B257))</f>
        <v>0</v>
      </c>
      <c r="BJ257" s="126">
        <f>IF($A257="","",COUNTIF('Names Schedule'!G$7:G$117,$B257))</f>
        <v>1</v>
      </c>
      <c r="BK257" s="126">
        <f>IF($A257="","",COUNTIF('Names Schedule'!H$7:H$117,$B257))</f>
        <v>0</v>
      </c>
      <c r="BL257" s="133">
        <f t="shared" si="37"/>
        <v>5</v>
      </c>
    </row>
    <row r="258" spans="1:64" ht="12" customHeight="1">
      <c r="A258" s="115" t="str">
        <f>Matches!A257</f>
        <v>GROUP MXP 3 / 12</v>
      </c>
      <c r="B258" s="115" t="str">
        <f>IF(A258="","",CONCATENATE(VLOOKUP(Matches!B257,'Group Check'!$B:$D,2,FALSE)," v ",VLOOKUP(Matches!D257,'Group Check'!$B:$D,2,FALSE)," in Group ",VLOOKUP(Matches!B257,'Group Check'!$B:$E,4,FALSE)))</f>
        <v>Maureen Caesar (Jamaica) &amp; Robert Simpson (Jamaica) v Sandra Hazel Bailie MBE (Ireland ) &amp; Simon Martin (Ireland ) in Group MXP 3</v>
      </c>
      <c r="C258" s="115" t="str">
        <f t="shared" si="32"/>
        <v/>
      </c>
      <c r="D258" s="118" t="str">
        <f t="shared" si="33"/>
        <v>Tuesday 23rd April 2024</v>
      </c>
      <c r="E258" s="119" t="str">
        <f t="shared" si="34"/>
        <v>Session 1 - 8:30am - 10:15am</v>
      </c>
      <c r="F258" s="116">
        <f t="shared" si="35"/>
        <v>5</v>
      </c>
      <c r="G258" s="126">
        <f>IF($A258="","",SUM(COUNTIF('Names Schedule'!$C$7:$H$7,$B258),COUNTIF('Names Schedule'!$C$8:$H$8,$B258),COUNTIF('Names Schedule'!$C$10:$H$10,$B258),COUNTIF('Names Schedule'!$C$11:$H$11,$B258),COUNTIF('Names Schedule'!$C$12:$H$12,$B258),COUNTIF('Names Schedule'!$C$14:$H$14,$B258),COUNTIF('Names Schedule'!$C$15:$H$15,$B258)))</f>
        <v>0</v>
      </c>
      <c r="H258" s="126">
        <f>IF($A258="","",SUM(COUNTIF('Names Schedule'!$C$20:$H$20,$B258),COUNTIF('Names Schedule'!$C$21:$H$21,$B258),COUNTIF('Names Schedule'!$C$23:$H$23,$B258),COUNTIF('Names Schedule'!$C$24:$H$24,$B258),COUNTIF('Names Schedule'!$C$25:$H$25,$B258),COUNTIF('Names Schedule'!$C$27:$H$27,$B258),COUNTIF('Names Schedule'!$C$28:$H$28,$B258)))</f>
        <v>0</v>
      </c>
      <c r="I258" s="126">
        <f>IF($A258="","",SUM(COUNTIF('Names Schedule'!$C$33:$H$33,$B258),COUNTIF('Names Schedule'!$C$34:$H$34,$B258),COUNTIF('Names Schedule'!$C$36:$H$36,$B258),COUNTIF('Names Schedule'!$C$37:$H$37,$B258),COUNTIF('Names Schedule'!$C$38:$H$38,$B258),COUNTIF('Names Schedule'!$C$40:$H$40,$B258),COUNTIF('Names Schedule'!$C$41:$H$41,$B258)))</f>
        <v>1</v>
      </c>
      <c r="J258" s="126">
        <f>IF($A258="","",SUM(COUNTIF('Names Schedule'!$C$46:$H$46,$B258),COUNTIF('Names Schedule'!$C$47:$H$47,$B258),COUNTIF('Names Schedule'!$C$49:$H$49,$B258),COUNTIF('Names Schedule'!$C$50:$H$50,$B258),COUNTIF('Names Schedule'!$C$51:$H$51,$B258),COUNTIF('Names Schedule'!$C$53:$H$53,$B258),COUNTIF('Names Schedule'!$C$54:$H$54,$B258)))</f>
        <v>0</v>
      </c>
      <c r="K258" s="126">
        <f>IF($A258="","",SUM(COUNTIF('Names Schedule'!$C$59:$H$59,$B258),COUNTIF('Names Schedule'!$C$60:$H$60,$B258),COUNTIF('Names Schedule'!$C$62:$H$62,$B258),COUNTIF('Names Schedule'!$C$63:$H$63,$B258),COUNTIF('Names Schedule'!$C$64:$H$64,$B258),COUNTIF('Names Schedule'!$C$66:$H$66,$B258),COUNTIF('Names Schedule'!$C$67:$H$67,$B258)))</f>
        <v>0</v>
      </c>
      <c r="L258" s="126">
        <f>IF($A258="","",SUM(COUNTIF('Names Schedule'!$C$72:$H$72,$B258),COUNTIF('Names Schedule'!$C$73:$H$73,$B258),COUNTIF('Names Schedule'!$C$75:$H$75,$B258),COUNTIF('Names Schedule'!$C$76:$H$76,$B258),COUNTIF('Names Schedule'!$C$77:$H$77,$B258),COUNTIF('Names Schedule'!$C$79:$H$79,$B258),COUNTIF('Names Schedule'!$C$80:$H$80,$B258)))</f>
        <v>0</v>
      </c>
      <c r="M258" s="124">
        <f>IF($A258="","",COUNTIF('Names Schedule'!$7:$7,$B258))</f>
        <v>0</v>
      </c>
      <c r="N258" s="125">
        <f>IF($A258="","",COUNTIF('Names Schedule'!$8:$8,$B258))</f>
        <v>0</v>
      </c>
      <c r="O258" s="125">
        <f>IF($A258="","",COUNTIF('Names Schedule'!$10:$10,$B258))</f>
        <v>0</v>
      </c>
      <c r="P258" s="125">
        <f>IF($A258="","",COUNTIF('Names Schedule'!$11:$11,$B258))</f>
        <v>0</v>
      </c>
      <c r="Q258" s="125">
        <f>IF($A258="","",COUNTIF('Names Schedule'!$12:$12,$B258))</f>
        <v>0</v>
      </c>
      <c r="R258" s="125">
        <f>IF($A258="","",COUNTIF('Names Schedule'!$14:$14,$B258))</f>
        <v>0</v>
      </c>
      <c r="S258" s="125">
        <f>IF($A258="","",COUNTIF('Names Schedule'!$15:$15,$B258))</f>
        <v>0</v>
      </c>
      <c r="T258" s="124">
        <f>IF($A258="","",COUNTIF('Names Schedule'!$20:$20,$B258))</f>
        <v>0</v>
      </c>
      <c r="U258" s="125">
        <f>IF($A258="","",COUNTIF('Names Schedule'!$21:$21,$B258))</f>
        <v>0</v>
      </c>
      <c r="V258" s="125">
        <f>IF($A258="","",COUNTIF('Names Schedule'!$23:$23,$B258))</f>
        <v>0</v>
      </c>
      <c r="W258" s="125">
        <f>IF($A258="","",COUNTIF('Names Schedule'!$24:$24,$B258))</f>
        <v>0</v>
      </c>
      <c r="X258" s="125">
        <f>IF($A258="","",COUNTIF('Names Schedule'!$25:$25,$B258))</f>
        <v>0</v>
      </c>
      <c r="Y258" s="125">
        <f>IF($A258="","",COUNTIF('Names Schedule'!$27:$27,$B258))</f>
        <v>0</v>
      </c>
      <c r="Z258" s="125">
        <f>IF($A258="","",COUNTIF('Names Schedule'!$28:$28,$B258))</f>
        <v>0</v>
      </c>
      <c r="AA258" s="124">
        <f>IF($A258="","",COUNTIF('Names Schedule'!$33:$33,$B258))</f>
        <v>1</v>
      </c>
      <c r="AB258" s="125">
        <f>IF($A258="","",COUNTIF('Names Schedule'!$34:$34,$B258))</f>
        <v>0</v>
      </c>
      <c r="AC258" s="125">
        <f>IF($A258="","",COUNTIF('Names Schedule'!$36:$36,$B258))</f>
        <v>0</v>
      </c>
      <c r="AD258" s="125">
        <f>IF($A258="","",COUNTIF('Names Schedule'!$37:$37,$B258))</f>
        <v>0</v>
      </c>
      <c r="AE258" s="125">
        <f>IF($A258="","",COUNTIF('Names Schedule'!$38:$38,$B258))</f>
        <v>0</v>
      </c>
      <c r="AF258" s="125">
        <f>IF($A258="","",COUNTIF('Names Schedule'!$40:$40,$B258))</f>
        <v>0</v>
      </c>
      <c r="AG258" s="125">
        <f>IF($A258="","",COUNTIF('Names Schedule'!$41:$41,$B258))</f>
        <v>0</v>
      </c>
      <c r="AH258" s="124">
        <f>IF($A258="","",COUNTIF('Names Schedule'!$46:$46,$B258))</f>
        <v>0</v>
      </c>
      <c r="AI258" s="125">
        <f>IF($A258="","",COUNTIF('Names Schedule'!$47:$47,$B258))</f>
        <v>0</v>
      </c>
      <c r="AJ258" s="125">
        <f>IF($A258="","",COUNTIF('Names Schedule'!$49:$49,$B258))</f>
        <v>0</v>
      </c>
      <c r="AK258" s="125">
        <f>IF($A258="","",COUNTIF('Names Schedule'!$50:$50,$B258))</f>
        <v>0</v>
      </c>
      <c r="AL258" s="125">
        <f>IF($A258="","",COUNTIF('Names Schedule'!$51:$51,$B258))</f>
        <v>0</v>
      </c>
      <c r="AM258" s="125">
        <f>IF($A258="","",COUNTIF('Names Schedule'!$53:$53,$B258))</f>
        <v>0</v>
      </c>
      <c r="AN258" s="125">
        <f>IF($A258="","",COUNTIF('Names Schedule'!$54:$54,$B258))</f>
        <v>0</v>
      </c>
      <c r="AO258" s="124">
        <f>IF($A258="","",COUNTIF('Names Schedule'!$59:$59,$B258))</f>
        <v>0</v>
      </c>
      <c r="AP258" s="125">
        <f>IF($A258="","",COUNTIF('Names Schedule'!$60:$60,$B258))</f>
        <v>0</v>
      </c>
      <c r="AQ258" s="125">
        <f>IF($A258="","",COUNTIF('Names Schedule'!$62:$62,$B258))</f>
        <v>0</v>
      </c>
      <c r="AR258" s="125">
        <f>IF($A258="","",COUNTIF('Names Schedule'!$63:$63,$B258))</f>
        <v>0</v>
      </c>
      <c r="AS258" s="125">
        <f>IF($A258="","",COUNTIF('Names Schedule'!$64:$64,$B258))</f>
        <v>0</v>
      </c>
      <c r="AT258" s="125">
        <f>IF($A258="","",COUNTIF('Names Schedule'!$66:$66,$B258))</f>
        <v>0</v>
      </c>
      <c r="AU258" s="125">
        <f>IF($A258="","",COUNTIF('Names Schedule'!$67:$67,$B258))</f>
        <v>0</v>
      </c>
      <c r="AV258" s="124">
        <f>IF($A258="","",COUNTIF('Names Schedule'!$72:$72,$B258))</f>
        <v>0</v>
      </c>
      <c r="AW258" s="125">
        <f>IF($A258="","",COUNTIF('Names Schedule'!$73:$73,$B258))</f>
        <v>0</v>
      </c>
      <c r="AX258" s="125">
        <f>IF($A258="","",COUNTIF('Names Schedule'!$75:$75,$B258))</f>
        <v>0</v>
      </c>
      <c r="AY258" s="125">
        <f>IF($A258="","",COUNTIF('Names Schedule'!$76:$76,$B258))</f>
        <v>0</v>
      </c>
      <c r="AZ258" s="125">
        <f>IF($A258="","",COUNTIF('Names Schedule'!$77:$77,$B258))</f>
        <v>0</v>
      </c>
      <c r="BA258" s="125">
        <f>IF($A258="","",COUNTIF('Names Schedule'!$79:$79,$B258))</f>
        <v>0</v>
      </c>
      <c r="BB258" s="125">
        <f>IF($A258="","",COUNTIF('Names Schedule'!$80:$80,$B258))</f>
        <v>0</v>
      </c>
      <c r="BC258" s="115">
        <f t="shared" si="30"/>
        <v>15</v>
      </c>
      <c r="BD258" s="115">
        <f t="shared" si="31"/>
        <v>1</v>
      </c>
      <c r="BE258" s="119" t="str">
        <f t="shared" si="36"/>
        <v>Session 1 - 8:30am - 10:15am</v>
      </c>
      <c r="BF258" s="126">
        <f>IF($A258="","",COUNTIF('Names Schedule'!C$7:C$117,$B258))</f>
        <v>0</v>
      </c>
      <c r="BG258" s="126">
        <f>IF($A258="","",COUNTIF('Names Schedule'!D$7:D$117,$B258))</f>
        <v>0</v>
      </c>
      <c r="BH258" s="126">
        <f>IF($A258="","",COUNTIF('Names Schedule'!E$7:E$117,$B258))</f>
        <v>0</v>
      </c>
      <c r="BI258" s="126">
        <f>IF($A258="","",COUNTIF('Names Schedule'!F$7:F$117,$B258))</f>
        <v>0</v>
      </c>
      <c r="BJ258" s="126">
        <f>IF($A258="","",COUNTIF('Names Schedule'!G$7:G$117,$B258))</f>
        <v>1</v>
      </c>
      <c r="BK258" s="126">
        <f>IF($A258="","",COUNTIF('Names Schedule'!H$7:H$117,$B258))</f>
        <v>0</v>
      </c>
      <c r="BL258" s="133">
        <f t="shared" si="37"/>
        <v>5</v>
      </c>
    </row>
    <row r="259" spans="1:64" ht="12" customHeight="1">
      <c r="A259" s="115" t="str">
        <f>Matches!A258</f>
        <v/>
      </c>
      <c r="B259" s="115" t="str">
        <f>IF(A259="","",CONCATENATE(VLOOKUP(Matches!B258,'Group Check'!$B:$D,2,FALSE)," v ",VLOOKUP(Matches!D258,'Group Check'!$B:$D,2,FALSE)," in Group ",VLOOKUP(Matches!B258,'Group Check'!$B:$E,4,FALSE)))</f>
        <v/>
      </c>
      <c r="C259" s="115" t="str">
        <f t="shared" si="32"/>
        <v/>
      </c>
      <c r="D259" s="118" t="str">
        <f t="shared" si="33"/>
        <v/>
      </c>
      <c r="E259" s="119" t="str">
        <f t="shared" si="34"/>
        <v/>
      </c>
      <c r="F259" s="116" t="str">
        <f t="shared" si="35"/>
        <v/>
      </c>
      <c r="G259" s="126" t="str">
        <f>IF($A259="","",SUM(COUNTIF('Names Schedule'!$C$7:$H$7,$B259),COUNTIF('Names Schedule'!$C$8:$H$8,$B259),COUNTIF('Names Schedule'!$C$10:$H$10,$B259),COUNTIF('Names Schedule'!$C$11:$H$11,$B259),COUNTIF('Names Schedule'!$C$12:$H$12,$B259),COUNTIF('Names Schedule'!$C$14:$H$14,$B259),COUNTIF('Names Schedule'!$C$15:$H$15,$B259)))</f>
        <v/>
      </c>
      <c r="H259" s="126" t="str">
        <f>IF($A259="","",SUM(COUNTIF('Names Schedule'!$C$20:$H$20,$B259),COUNTIF('Names Schedule'!$C$21:$H$21,$B259),COUNTIF('Names Schedule'!$C$23:$H$23,$B259),COUNTIF('Names Schedule'!$C$24:$H$24,$B259),COUNTIF('Names Schedule'!$C$25:$H$25,$B259),COUNTIF('Names Schedule'!$C$27:$H$27,$B259),COUNTIF('Names Schedule'!$C$28:$H$28,$B259)))</f>
        <v/>
      </c>
      <c r="I259" s="126" t="str">
        <f>IF($A259="","",SUM(COUNTIF('Names Schedule'!$C$33:$H$33,$B259),COUNTIF('Names Schedule'!$C$34:$H$34,$B259),COUNTIF('Names Schedule'!$C$36:$H$36,$B259),COUNTIF('Names Schedule'!$C$37:$H$37,$B259),COUNTIF('Names Schedule'!$C$38:$H$38,$B259),COUNTIF('Names Schedule'!$C$40:$H$40,$B259),COUNTIF('Names Schedule'!$C$41:$H$41,$B259)))</f>
        <v/>
      </c>
      <c r="J259" s="126" t="str">
        <f>IF($A259="","",SUM(COUNTIF('Names Schedule'!$C$46:$H$46,$B259),COUNTIF('Names Schedule'!$C$47:$H$47,$B259),COUNTIF('Names Schedule'!$C$49:$H$49,$B259),COUNTIF('Names Schedule'!$C$50:$H$50,$B259),COUNTIF('Names Schedule'!$C$51:$H$51,$B259),COUNTIF('Names Schedule'!$C$53:$H$53,$B259),COUNTIF('Names Schedule'!$C$54:$H$54,$B259)))</f>
        <v/>
      </c>
      <c r="K259" s="126" t="str">
        <f>IF($A259="","",SUM(COUNTIF('Names Schedule'!$C$59:$H$59,$B259),COUNTIF('Names Schedule'!$C$60:$H$60,$B259),COUNTIF('Names Schedule'!$C$62:$H$62,$B259),COUNTIF('Names Schedule'!$C$63:$H$63,$B259),COUNTIF('Names Schedule'!$C$64:$H$64,$B259),COUNTIF('Names Schedule'!$C$66:$H$66,$B259),COUNTIF('Names Schedule'!$C$67:$H$67,$B259)))</f>
        <v/>
      </c>
      <c r="L259" s="126" t="str">
        <f>IF($A259="","",SUM(COUNTIF('Names Schedule'!$C$72:$H$72,$B259),COUNTIF('Names Schedule'!$C$73:$H$73,$B259),COUNTIF('Names Schedule'!$C$75:$H$75,$B259),COUNTIF('Names Schedule'!$C$76:$H$76,$B259),COUNTIF('Names Schedule'!$C$77:$H$77,$B259),COUNTIF('Names Schedule'!$C$79:$H$79,$B259),COUNTIF('Names Schedule'!$C$80:$H$80,$B259)))</f>
        <v/>
      </c>
      <c r="M259" s="124" t="str">
        <f>IF($A259="","",COUNTIF('Names Schedule'!$7:$7,$B259))</f>
        <v/>
      </c>
      <c r="N259" s="125" t="str">
        <f>IF($A259="","",COUNTIF('Names Schedule'!$8:$8,$B259))</f>
        <v/>
      </c>
      <c r="O259" s="125" t="str">
        <f>IF($A259="","",COUNTIF('Names Schedule'!$10:$10,$B259))</f>
        <v/>
      </c>
      <c r="P259" s="125" t="str">
        <f>IF($A259="","",COUNTIF('Names Schedule'!$11:$11,$B259))</f>
        <v/>
      </c>
      <c r="Q259" s="125" t="str">
        <f>IF($A259="","",COUNTIF('Names Schedule'!$12:$12,$B259))</f>
        <v/>
      </c>
      <c r="R259" s="125" t="str">
        <f>IF($A259="","",COUNTIF('Names Schedule'!$14:$14,$B259))</f>
        <v/>
      </c>
      <c r="S259" s="125" t="str">
        <f>IF($A259="","",COUNTIF('Names Schedule'!$15:$15,$B259))</f>
        <v/>
      </c>
      <c r="T259" s="124" t="str">
        <f>IF($A259="","",COUNTIF('Names Schedule'!$20:$20,$B259))</f>
        <v/>
      </c>
      <c r="U259" s="125" t="str">
        <f>IF($A259="","",COUNTIF('Names Schedule'!$21:$21,$B259))</f>
        <v/>
      </c>
      <c r="V259" s="125" t="str">
        <f>IF($A259="","",COUNTIF('Names Schedule'!$23:$23,$B259))</f>
        <v/>
      </c>
      <c r="W259" s="125" t="str">
        <f>IF($A259="","",COUNTIF('Names Schedule'!$24:$24,$B259))</f>
        <v/>
      </c>
      <c r="X259" s="125" t="str">
        <f>IF($A259="","",COUNTIF('Names Schedule'!$25:$25,$B259))</f>
        <v/>
      </c>
      <c r="Y259" s="125" t="str">
        <f>IF($A259="","",COUNTIF('Names Schedule'!$27:$27,$B259))</f>
        <v/>
      </c>
      <c r="Z259" s="125" t="str">
        <f>IF($A259="","",COUNTIF('Names Schedule'!$28:$28,$B259))</f>
        <v/>
      </c>
      <c r="AA259" s="124" t="str">
        <f>IF($A259="","",COUNTIF('Names Schedule'!$33:$33,$B259))</f>
        <v/>
      </c>
      <c r="AB259" s="125" t="str">
        <f>IF($A259="","",COUNTIF('Names Schedule'!$34:$34,$B259))</f>
        <v/>
      </c>
      <c r="AC259" s="125" t="str">
        <f>IF($A259="","",COUNTIF('Names Schedule'!$36:$36,$B259))</f>
        <v/>
      </c>
      <c r="AD259" s="125" t="str">
        <f>IF($A259="","",COUNTIF('Names Schedule'!$37:$37,$B259))</f>
        <v/>
      </c>
      <c r="AE259" s="125" t="str">
        <f>IF($A259="","",COUNTIF('Names Schedule'!$38:$38,$B259))</f>
        <v/>
      </c>
      <c r="AF259" s="125" t="str">
        <f>IF($A259="","",COUNTIF('Names Schedule'!$40:$40,$B259))</f>
        <v/>
      </c>
      <c r="AG259" s="125" t="str">
        <f>IF($A259="","",COUNTIF('Names Schedule'!$41:$41,$B259))</f>
        <v/>
      </c>
      <c r="AH259" s="124" t="str">
        <f>IF($A259="","",COUNTIF('Names Schedule'!$46:$46,$B259))</f>
        <v/>
      </c>
      <c r="AI259" s="125" t="str">
        <f>IF($A259="","",COUNTIF('Names Schedule'!$47:$47,$B259))</f>
        <v/>
      </c>
      <c r="AJ259" s="125" t="str">
        <f>IF($A259="","",COUNTIF('Names Schedule'!$49:$49,$B259))</f>
        <v/>
      </c>
      <c r="AK259" s="125" t="str">
        <f>IF($A259="","",COUNTIF('Names Schedule'!$50:$50,$B259))</f>
        <v/>
      </c>
      <c r="AL259" s="125" t="str">
        <f>IF($A259="","",COUNTIF('Names Schedule'!$51:$51,$B259))</f>
        <v/>
      </c>
      <c r="AM259" s="125" t="str">
        <f>IF($A259="","",COUNTIF('Names Schedule'!$53:$53,$B259))</f>
        <v/>
      </c>
      <c r="AN259" s="125" t="str">
        <f>IF($A259="","",COUNTIF('Names Schedule'!$54:$54,$B259))</f>
        <v/>
      </c>
      <c r="AO259" s="124" t="str">
        <f>IF($A259="","",COUNTIF('Names Schedule'!$59:$59,$B259))</f>
        <v/>
      </c>
      <c r="AP259" s="125" t="str">
        <f>IF($A259="","",COUNTIF('Names Schedule'!$60:$60,$B259))</f>
        <v/>
      </c>
      <c r="AQ259" s="125" t="str">
        <f>IF($A259="","",COUNTIF('Names Schedule'!$62:$62,$B259))</f>
        <v/>
      </c>
      <c r="AR259" s="125" t="str">
        <f>IF($A259="","",COUNTIF('Names Schedule'!$63:$63,$B259))</f>
        <v/>
      </c>
      <c r="AS259" s="125" t="str">
        <f>IF($A259="","",COUNTIF('Names Schedule'!$64:$64,$B259))</f>
        <v/>
      </c>
      <c r="AT259" s="125" t="str">
        <f>IF($A259="","",COUNTIF('Names Schedule'!$66:$66,$B259))</f>
        <v/>
      </c>
      <c r="AU259" s="125" t="str">
        <f>IF($A259="","",COUNTIF('Names Schedule'!$67:$67,$B259))</f>
        <v/>
      </c>
      <c r="AV259" s="124" t="str">
        <f>IF($A259="","",COUNTIF('Names Schedule'!$72:$72,$B259))</f>
        <v/>
      </c>
      <c r="AW259" s="125" t="str">
        <f>IF($A259="","",COUNTIF('Names Schedule'!$73:$73,$B259))</f>
        <v/>
      </c>
      <c r="AX259" s="125" t="str">
        <f>IF($A259="","",COUNTIF('Names Schedule'!$75:$75,$B259))</f>
        <v/>
      </c>
      <c r="AY259" s="125" t="str">
        <f>IF($A259="","",COUNTIF('Names Schedule'!$76:$76,$B259))</f>
        <v/>
      </c>
      <c r="AZ259" s="125" t="str">
        <f>IF($A259="","",COUNTIF('Names Schedule'!$77:$77,$B259))</f>
        <v/>
      </c>
      <c r="BA259" s="125" t="str">
        <f>IF($A259="","",COUNTIF('Names Schedule'!$79:$79,$B259))</f>
        <v/>
      </c>
      <c r="BB259" s="125" t="str">
        <f>IF($A259="","",COUNTIF('Names Schedule'!$80:$80,$B259))</f>
        <v/>
      </c>
      <c r="BC259" s="115" t="str">
        <f t="shared" si="30"/>
        <v/>
      </c>
      <c r="BD259" s="115" t="str">
        <f t="shared" si="31"/>
        <v/>
      </c>
      <c r="BE259" s="119" t="str">
        <f t="shared" si="36"/>
        <v/>
      </c>
      <c r="BF259" s="126" t="str">
        <f>IF($A259="","",COUNTIF('Names Schedule'!C$7:C$117,$B259))</f>
        <v/>
      </c>
      <c r="BG259" s="126" t="str">
        <f>IF($A259="","",COUNTIF('Names Schedule'!D$7:D$117,$B259))</f>
        <v/>
      </c>
      <c r="BH259" s="126" t="str">
        <f>IF($A259="","",COUNTIF('Names Schedule'!E$7:E$117,$B259))</f>
        <v/>
      </c>
      <c r="BI259" s="126" t="str">
        <f>IF($A259="","",COUNTIF('Names Schedule'!F$7:F$117,$B259))</f>
        <v/>
      </c>
      <c r="BJ259" s="126" t="str">
        <f>IF($A259="","",COUNTIF('Names Schedule'!G$7:G$117,$B259))</f>
        <v/>
      </c>
      <c r="BK259" s="126" t="str">
        <f>IF($A259="","",COUNTIF('Names Schedule'!H$7:H$117,$B259))</f>
        <v/>
      </c>
      <c r="BL259" s="133" t="str">
        <f t="shared" si="37"/>
        <v/>
      </c>
    </row>
    <row r="260" spans="1:64" ht="12" customHeight="1">
      <c r="A260" s="115" t="str">
        <f>Matches!A259</f>
        <v>GROUP MXP 3 / 13</v>
      </c>
      <c r="B260" s="115" t="str">
        <f>IF(A260="","",CONCATENATE(VLOOKUP(Matches!B259,'Group Check'!$B:$D,2,FALSE)," v ",VLOOKUP(Matches!D259,'Group Check'!$B:$D,2,FALSE)," in Group ",VLOOKUP(Matches!B259,'Group Check'!$B:$E,4,FALSE)))</f>
        <v>Linda Ng (Canada ) &amp; Mike McNorton (Canada ) v Natalie McWilliams (Scotland) &amp; Oliver John Thompson (Falkland Islands ) in Group MXP 3</v>
      </c>
      <c r="C260" s="115" t="str">
        <f t="shared" si="32"/>
        <v/>
      </c>
      <c r="D260" s="118" t="str">
        <f t="shared" si="33"/>
        <v>Tuesday 23rd April 2024</v>
      </c>
      <c r="E260" s="119" t="str">
        <f t="shared" si="34"/>
        <v>Session 1 - 8:30am - 10:15am</v>
      </c>
      <c r="F260" s="116">
        <f t="shared" si="35"/>
        <v>4</v>
      </c>
      <c r="G260" s="126">
        <f>IF($A260="","",SUM(COUNTIF('Names Schedule'!$C$7:$H$7,$B260),COUNTIF('Names Schedule'!$C$8:$H$8,$B260),COUNTIF('Names Schedule'!$C$10:$H$10,$B260),COUNTIF('Names Schedule'!$C$11:$H$11,$B260),COUNTIF('Names Schedule'!$C$12:$H$12,$B260),COUNTIF('Names Schedule'!$C$14:$H$14,$B260),COUNTIF('Names Schedule'!$C$15:$H$15,$B260)))</f>
        <v>0</v>
      </c>
      <c r="H260" s="126">
        <f>IF($A260="","",SUM(COUNTIF('Names Schedule'!$C$20:$H$20,$B260),COUNTIF('Names Schedule'!$C$21:$H$21,$B260),COUNTIF('Names Schedule'!$C$23:$H$23,$B260),COUNTIF('Names Schedule'!$C$24:$H$24,$B260),COUNTIF('Names Schedule'!$C$25:$H$25,$B260),COUNTIF('Names Schedule'!$C$27:$H$27,$B260),COUNTIF('Names Schedule'!$C$28:$H$28,$B260)))</f>
        <v>0</v>
      </c>
      <c r="I260" s="126">
        <f>IF($A260="","",SUM(COUNTIF('Names Schedule'!$C$33:$H$33,$B260),COUNTIF('Names Schedule'!$C$34:$H$34,$B260),COUNTIF('Names Schedule'!$C$36:$H$36,$B260),COUNTIF('Names Schedule'!$C$37:$H$37,$B260),COUNTIF('Names Schedule'!$C$38:$H$38,$B260),COUNTIF('Names Schedule'!$C$40:$H$40,$B260),COUNTIF('Names Schedule'!$C$41:$H$41,$B260)))</f>
        <v>1</v>
      </c>
      <c r="J260" s="126">
        <f>IF($A260="","",SUM(COUNTIF('Names Schedule'!$C$46:$H$46,$B260),COUNTIF('Names Schedule'!$C$47:$H$47,$B260),COUNTIF('Names Schedule'!$C$49:$H$49,$B260),COUNTIF('Names Schedule'!$C$50:$H$50,$B260),COUNTIF('Names Schedule'!$C$51:$H$51,$B260),COUNTIF('Names Schedule'!$C$53:$H$53,$B260),COUNTIF('Names Schedule'!$C$54:$H$54,$B260)))</f>
        <v>0</v>
      </c>
      <c r="K260" s="126">
        <f>IF($A260="","",SUM(COUNTIF('Names Schedule'!$C$59:$H$59,$B260),COUNTIF('Names Schedule'!$C$60:$H$60,$B260),COUNTIF('Names Schedule'!$C$62:$H$62,$B260),COUNTIF('Names Schedule'!$C$63:$H$63,$B260),COUNTIF('Names Schedule'!$C$64:$H$64,$B260),COUNTIF('Names Schedule'!$C$66:$H$66,$B260),COUNTIF('Names Schedule'!$C$67:$H$67,$B260)))</f>
        <v>0</v>
      </c>
      <c r="L260" s="126">
        <f>IF($A260="","",SUM(COUNTIF('Names Schedule'!$C$72:$H$72,$B260),COUNTIF('Names Schedule'!$C$73:$H$73,$B260),COUNTIF('Names Schedule'!$C$75:$H$75,$B260),COUNTIF('Names Schedule'!$C$76:$H$76,$B260),COUNTIF('Names Schedule'!$C$77:$H$77,$B260),COUNTIF('Names Schedule'!$C$79:$H$79,$B260),COUNTIF('Names Schedule'!$C$80:$H$80,$B260)))</f>
        <v>0</v>
      </c>
      <c r="M260" s="124">
        <f>IF($A260="","",COUNTIF('Names Schedule'!$7:$7,$B260))</f>
        <v>0</v>
      </c>
      <c r="N260" s="125">
        <f>IF($A260="","",COUNTIF('Names Schedule'!$8:$8,$B260))</f>
        <v>0</v>
      </c>
      <c r="O260" s="125">
        <f>IF($A260="","",COUNTIF('Names Schedule'!$10:$10,$B260))</f>
        <v>0</v>
      </c>
      <c r="P260" s="125">
        <f>IF($A260="","",COUNTIF('Names Schedule'!$11:$11,$B260))</f>
        <v>0</v>
      </c>
      <c r="Q260" s="125">
        <f>IF($A260="","",COUNTIF('Names Schedule'!$12:$12,$B260))</f>
        <v>0</v>
      </c>
      <c r="R260" s="125">
        <f>IF($A260="","",COUNTIF('Names Schedule'!$14:$14,$B260))</f>
        <v>0</v>
      </c>
      <c r="S260" s="125">
        <f>IF($A260="","",COUNTIF('Names Schedule'!$15:$15,$B260))</f>
        <v>0</v>
      </c>
      <c r="T260" s="124">
        <f>IF($A260="","",COUNTIF('Names Schedule'!$20:$20,$B260))</f>
        <v>0</v>
      </c>
      <c r="U260" s="125">
        <f>IF($A260="","",COUNTIF('Names Schedule'!$21:$21,$B260))</f>
        <v>0</v>
      </c>
      <c r="V260" s="125">
        <f>IF($A260="","",COUNTIF('Names Schedule'!$23:$23,$B260))</f>
        <v>0</v>
      </c>
      <c r="W260" s="125">
        <f>IF($A260="","",COUNTIF('Names Schedule'!$24:$24,$B260))</f>
        <v>0</v>
      </c>
      <c r="X260" s="125">
        <f>IF($A260="","",COUNTIF('Names Schedule'!$25:$25,$B260))</f>
        <v>0</v>
      </c>
      <c r="Y260" s="125">
        <f>IF($A260="","",COUNTIF('Names Schedule'!$27:$27,$B260))</f>
        <v>0</v>
      </c>
      <c r="Z260" s="125">
        <f>IF($A260="","",COUNTIF('Names Schedule'!$28:$28,$B260))</f>
        <v>0</v>
      </c>
      <c r="AA260" s="124">
        <f>IF($A260="","",COUNTIF('Names Schedule'!$33:$33,$B260))</f>
        <v>1</v>
      </c>
      <c r="AB260" s="125">
        <f>IF($A260="","",COUNTIF('Names Schedule'!$34:$34,$B260))</f>
        <v>0</v>
      </c>
      <c r="AC260" s="125">
        <f>IF($A260="","",COUNTIF('Names Schedule'!$36:$36,$B260))</f>
        <v>0</v>
      </c>
      <c r="AD260" s="125">
        <f>IF($A260="","",COUNTIF('Names Schedule'!$37:$37,$B260))</f>
        <v>0</v>
      </c>
      <c r="AE260" s="125">
        <f>IF($A260="","",COUNTIF('Names Schedule'!$38:$38,$B260))</f>
        <v>0</v>
      </c>
      <c r="AF260" s="125">
        <f>IF($A260="","",COUNTIF('Names Schedule'!$40:$40,$B260))</f>
        <v>0</v>
      </c>
      <c r="AG260" s="125">
        <f>IF($A260="","",COUNTIF('Names Schedule'!$41:$41,$B260))</f>
        <v>0</v>
      </c>
      <c r="AH260" s="124">
        <f>IF($A260="","",COUNTIF('Names Schedule'!$46:$46,$B260))</f>
        <v>0</v>
      </c>
      <c r="AI260" s="125">
        <f>IF($A260="","",COUNTIF('Names Schedule'!$47:$47,$B260))</f>
        <v>0</v>
      </c>
      <c r="AJ260" s="125">
        <f>IF($A260="","",COUNTIF('Names Schedule'!$49:$49,$B260))</f>
        <v>0</v>
      </c>
      <c r="AK260" s="125">
        <f>IF($A260="","",COUNTIF('Names Schedule'!$50:$50,$B260))</f>
        <v>0</v>
      </c>
      <c r="AL260" s="125">
        <f>IF($A260="","",COUNTIF('Names Schedule'!$51:$51,$B260))</f>
        <v>0</v>
      </c>
      <c r="AM260" s="125">
        <f>IF($A260="","",COUNTIF('Names Schedule'!$53:$53,$B260))</f>
        <v>0</v>
      </c>
      <c r="AN260" s="125">
        <f>IF($A260="","",COUNTIF('Names Schedule'!$54:$54,$B260))</f>
        <v>0</v>
      </c>
      <c r="AO260" s="124">
        <f>IF($A260="","",COUNTIF('Names Schedule'!$59:$59,$B260))</f>
        <v>0</v>
      </c>
      <c r="AP260" s="125">
        <f>IF($A260="","",COUNTIF('Names Schedule'!$60:$60,$B260))</f>
        <v>0</v>
      </c>
      <c r="AQ260" s="125">
        <f>IF($A260="","",COUNTIF('Names Schedule'!$62:$62,$B260))</f>
        <v>0</v>
      </c>
      <c r="AR260" s="125">
        <f>IF($A260="","",COUNTIF('Names Schedule'!$63:$63,$B260))</f>
        <v>0</v>
      </c>
      <c r="AS260" s="125">
        <f>IF($A260="","",COUNTIF('Names Schedule'!$64:$64,$B260))</f>
        <v>0</v>
      </c>
      <c r="AT260" s="125">
        <f>IF($A260="","",COUNTIF('Names Schedule'!$66:$66,$B260))</f>
        <v>0</v>
      </c>
      <c r="AU260" s="125">
        <f>IF($A260="","",COUNTIF('Names Schedule'!$67:$67,$B260))</f>
        <v>0</v>
      </c>
      <c r="AV260" s="124">
        <f>IF($A260="","",COUNTIF('Names Schedule'!$72:$72,$B260))</f>
        <v>0</v>
      </c>
      <c r="AW260" s="125">
        <f>IF($A260="","",COUNTIF('Names Schedule'!$73:$73,$B260))</f>
        <v>0</v>
      </c>
      <c r="AX260" s="125">
        <f>IF($A260="","",COUNTIF('Names Schedule'!$75:$75,$B260))</f>
        <v>0</v>
      </c>
      <c r="AY260" s="125">
        <f>IF($A260="","",COUNTIF('Names Schedule'!$76:$76,$B260))</f>
        <v>0</v>
      </c>
      <c r="AZ260" s="125">
        <f>IF($A260="","",COUNTIF('Names Schedule'!$77:$77,$B260))</f>
        <v>0</v>
      </c>
      <c r="BA260" s="125">
        <f>IF($A260="","",COUNTIF('Names Schedule'!$79:$79,$B260))</f>
        <v>0</v>
      </c>
      <c r="BB260" s="125">
        <f>IF($A260="","",COUNTIF('Names Schedule'!$80:$80,$B260))</f>
        <v>0</v>
      </c>
      <c r="BC260" s="115">
        <f t="shared" si="30"/>
        <v>15</v>
      </c>
      <c r="BD260" s="115">
        <f t="shared" si="31"/>
        <v>1</v>
      </c>
      <c r="BE260" s="119" t="str">
        <f t="shared" si="36"/>
        <v>Session 1 - 8:30am - 10:15am</v>
      </c>
      <c r="BF260" s="126">
        <f>IF($A260="","",COUNTIF('Names Schedule'!C$7:C$117,$B260))</f>
        <v>0</v>
      </c>
      <c r="BG260" s="126">
        <f>IF($A260="","",COUNTIF('Names Schedule'!D$7:D$117,$B260))</f>
        <v>0</v>
      </c>
      <c r="BH260" s="126">
        <f>IF($A260="","",COUNTIF('Names Schedule'!E$7:E$117,$B260))</f>
        <v>0</v>
      </c>
      <c r="BI260" s="126">
        <f>IF($A260="","",COUNTIF('Names Schedule'!F$7:F$117,$B260))</f>
        <v>1</v>
      </c>
      <c r="BJ260" s="126">
        <f>IF($A260="","",COUNTIF('Names Schedule'!G$7:G$117,$B260))</f>
        <v>0</v>
      </c>
      <c r="BK260" s="126">
        <f>IF($A260="","",COUNTIF('Names Schedule'!H$7:H$117,$B260))</f>
        <v>0</v>
      </c>
      <c r="BL260" s="133">
        <f t="shared" si="37"/>
        <v>4</v>
      </c>
    </row>
    <row r="261" spans="1:64" ht="12" customHeight="1">
      <c r="A261" s="115" t="str">
        <f>Matches!A260</f>
        <v>GROUP MXP 3 / 14</v>
      </c>
      <c r="B261" s="115" t="str">
        <f>IF(A261="","",CONCATENATE(VLOOKUP(Matches!B260,'Group Check'!$B:$D,2,FALSE)," v ",VLOOKUP(Matches!D260,'Group Check'!$B:$D,2,FALSE)," in Group ",VLOOKUP(Matches!B260,'Group Check'!$B:$E,4,FALSE)))</f>
        <v>Linda Ng (Canada ) &amp; Mike McNorton (Canada ) v Maureen Caesar (Jamaica) &amp; Robert Simpson (Jamaica) in Group MXP 3</v>
      </c>
      <c r="C261" s="115" t="str">
        <f t="shared" si="32"/>
        <v/>
      </c>
      <c r="D261" s="118" t="str">
        <f t="shared" si="33"/>
        <v>Sunday 21st April 2024</v>
      </c>
      <c r="E261" s="119" t="str">
        <f t="shared" si="34"/>
        <v>Session 1 - 8:30am - 10:15am</v>
      </c>
      <c r="F261" s="116">
        <f t="shared" si="35"/>
        <v>4</v>
      </c>
      <c r="G261" s="126">
        <f>IF($A261="","",SUM(COUNTIF('Names Schedule'!$C$7:$H$7,$B261),COUNTIF('Names Schedule'!$C$8:$H$8,$B261),COUNTIF('Names Schedule'!$C$10:$H$10,$B261),COUNTIF('Names Schedule'!$C$11:$H$11,$B261),COUNTIF('Names Schedule'!$C$12:$H$12,$B261),COUNTIF('Names Schedule'!$C$14:$H$14,$B261),COUNTIF('Names Schedule'!$C$15:$H$15,$B261)))</f>
        <v>1</v>
      </c>
      <c r="H261" s="126">
        <f>IF($A261="","",SUM(COUNTIF('Names Schedule'!$C$20:$H$20,$B261),COUNTIF('Names Schedule'!$C$21:$H$21,$B261),COUNTIF('Names Schedule'!$C$23:$H$23,$B261),COUNTIF('Names Schedule'!$C$24:$H$24,$B261),COUNTIF('Names Schedule'!$C$25:$H$25,$B261),COUNTIF('Names Schedule'!$C$27:$H$27,$B261),COUNTIF('Names Schedule'!$C$28:$H$28,$B261)))</f>
        <v>0</v>
      </c>
      <c r="I261" s="126">
        <f>IF($A261="","",SUM(COUNTIF('Names Schedule'!$C$33:$H$33,$B261),COUNTIF('Names Schedule'!$C$34:$H$34,$B261),COUNTIF('Names Schedule'!$C$36:$H$36,$B261),COUNTIF('Names Schedule'!$C$37:$H$37,$B261),COUNTIF('Names Schedule'!$C$38:$H$38,$B261),COUNTIF('Names Schedule'!$C$40:$H$40,$B261),COUNTIF('Names Schedule'!$C$41:$H$41,$B261)))</f>
        <v>0</v>
      </c>
      <c r="J261" s="126">
        <f>IF($A261="","",SUM(COUNTIF('Names Schedule'!$C$46:$H$46,$B261),COUNTIF('Names Schedule'!$C$47:$H$47,$B261),COUNTIF('Names Schedule'!$C$49:$H$49,$B261),COUNTIF('Names Schedule'!$C$50:$H$50,$B261),COUNTIF('Names Schedule'!$C$51:$H$51,$B261),COUNTIF('Names Schedule'!$C$53:$H$53,$B261),COUNTIF('Names Schedule'!$C$54:$H$54,$B261)))</f>
        <v>0</v>
      </c>
      <c r="K261" s="126">
        <f>IF($A261="","",SUM(COUNTIF('Names Schedule'!$C$59:$H$59,$B261),COUNTIF('Names Schedule'!$C$60:$H$60,$B261),COUNTIF('Names Schedule'!$C$62:$H$62,$B261),COUNTIF('Names Schedule'!$C$63:$H$63,$B261),COUNTIF('Names Schedule'!$C$64:$H$64,$B261),COUNTIF('Names Schedule'!$C$66:$H$66,$B261),COUNTIF('Names Schedule'!$C$67:$H$67,$B261)))</f>
        <v>0</v>
      </c>
      <c r="L261" s="126">
        <f>IF($A261="","",SUM(COUNTIF('Names Schedule'!$C$72:$H$72,$B261),COUNTIF('Names Schedule'!$C$73:$H$73,$B261),COUNTIF('Names Schedule'!$C$75:$H$75,$B261),COUNTIF('Names Schedule'!$C$76:$H$76,$B261),COUNTIF('Names Schedule'!$C$77:$H$77,$B261),COUNTIF('Names Schedule'!$C$79:$H$79,$B261),COUNTIF('Names Schedule'!$C$80:$H$80,$B261)))</f>
        <v>0</v>
      </c>
      <c r="M261" s="124">
        <f>IF($A261="","",COUNTIF('Names Schedule'!$7:$7,$B261))</f>
        <v>1</v>
      </c>
      <c r="N261" s="125">
        <f>IF($A261="","",COUNTIF('Names Schedule'!$8:$8,$B261))</f>
        <v>0</v>
      </c>
      <c r="O261" s="125">
        <f>IF($A261="","",COUNTIF('Names Schedule'!$10:$10,$B261))</f>
        <v>0</v>
      </c>
      <c r="P261" s="125">
        <f>IF($A261="","",COUNTIF('Names Schedule'!$11:$11,$B261))</f>
        <v>0</v>
      </c>
      <c r="Q261" s="125">
        <f>IF($A261="","",COUNTIF('Names Schedule'!$12:$12,$B261))</f>
        <v>0</v>
      </c>
      <c r="R261" s="125">
        <f>IF($A261="","",COUNTIF('Names Schedule'!$14:$14,$B261))</f>
        <v>0</v>
      </c>
      <c r="S261" s="125">
        <f>IF($A261="","",COUNTIF('Names Schedule'!$15:$15,$B261))</f>
        <v>0</v>
      </c>
      <c r="T261" s="124">
        <f>IF($A261="","",COUNTIF('Names Schedule'!$20:$20,$B261))</f>
        <v>0</v>
      </c>
      <c r="U261" s="125">
        <f>IF($A261="","",COUNTIF('Names Schedule'!$21:$21,$B261))</f>
        <v>0</v>
      </c>
      <c r="V261" s="125">
        <f>IF($A261="","",COUNTIF('Names Schedule'!$23:$23,$B261))</f>
        <v>0</v>
      </c>
      <c r="W261" s="125">
        <f>IF($A261="","",COUNTIF('Names Schedule'!$24:$24,$B261))</f>
        <v>0</v>
      </c>
      <c r="X261" s="125">
        <f>IF($A261="","",COUNTIF('Names Schedule'!$25:$25,$B261))</f>
        <v>0</v>
      </c>
      <c r="Y261" s="125">
        <f>IF($A261="","",COUNTIF('Names Schedule'!$27:$27,$B261))</f>
        <v>0</v>
      </c>
      <c r="Z261" s="125">
        <f>IF($A261="","",COUNTIF('Names Schedule'!$28:$28,$B261))</f>
        <v>0</v>
      </c>
      <c r="AA261" s="124">
        <f>IF($A261="","",COUNTIF('Names Schedule'!$33:$33,$B261))</f>
        <v>0</v>
      </c>
      <c r="AB261" s="125">
        <f>IF($A261="","",COUNTIF('Names Schedule'!$34:$34,$B261))</f>
        <v>0</v>
      </c>
      <c r="AC261" s="125">
        <f>IF($A261="","",COUNTIF('Names Schedule'!$36:$36,$B261))</f>
        <v>0</v>
      </c>
      <c r="AD261" s="125">
        <f>IF($A261="","",COUNTIF('Names Schedule'!$37:$37,$B261))</f>
        <v>0</v>
      </c>
      <c r="AE261" s="125">
        <f>IF($A261="","",COUNTIF('Names Schedule'!$38:$38,$B261))</f>
        <v>0</v>
      </c>
      <c r="AF261" s="125">
        <f>IF($A261="","",COUNTIF('Names Schedule'!$40:$40,$B261))</f>
        <v>0</v>
      </c>
      <c r="AG261" s="125">
        <f>IF($A261="","",COUNTIF('Names Schedule'!$41:$41,$B261))</f>
        <v>0</v>
      </c>
      <c r="AH261" s="124">
        <f>IF($A261="","",COUNTIF('Names Schedule'!$46:$46,$B261))</f>
        <v>0</v>
      </c>
      <c r="AI261" s="125">
        <f>IF($A261="","",COUNTIF('Names Schedule'!$47:$47,$B261))</f>
        <v>0</v>
      </c>
      <c r="AJ261" s="125">
        <f>IF($A261="","",COUNTIF('Names Schedule'!$49:$49,$B261))</f>
        <v>0</v>
      </c>
      <c r="AK261" s="125">
        <f>IF($A261="","",COUNTIF('Names Schedule'!$50:$50,$B261))</f>
        <v>0</v>
      </c>
      <c r="AL261" s="125">
        <f>IF($A261="","",COUNTIF('Names Schedule'!$51:$51,$B261))</f>
        <v>0</v>
      </c>
      <c r="AM261" s="125">
        <f>IF($A261="","",COUNTIF('Names Schedule'!$53:$53,$B261))</f>
        <v>0</v>
      </c>
      <c r="AN261" s="125">
        <f>IF($A261="","",COUNTIF('Names Schedule'!$54:$54,$B261))</f>
        <v>0</v>
      </c>
      <c r="AO261" s="124">
        <f>IF($A261="","",COUNTIF('Names Schedule'!$59:$59,$B261))</f>
        <v>0</v>
      </c>
      <c r="AP261" s="125">
        <f>IF($A261="","",COUNTIF('Names Schedule'!$60:$60,$B261))</f>
        <v>0</v>
      </c>
      <c r="AQ261" s="125">
        <f>IF($A261="","",COUNTIF('Names Schedule'!$62:$62,$B261))</f>
        <v>0</v>
      </c>
      <c r="AR261" s="125">
        <f>IF($A261="","",COUNTIF('Names Schedule'!$63:$63,$B261))</f>
        <v>0</v>
      </c>
      <c r="AS261" s="125">
        <f>IF($A261="","",COUNTIF('Names Schedule'!$64:$64,$B261))</f>
        <v>0</v>
      </c>
      <c r="AT261" s="125">
        <f>IF($A261="","",COUNTIF('Names Schedule'!$66:$66,$B261))</f>
        <v>0</v>
      </c>
      <c r="AU261" s="125">
        <f>IF($A261="","",COUNTIF('Names Schedule'!$67:$67,$B261))</f>
        <v>0</v>
      </c>
      <c r="AV261" s="124">
        <f>IF($A261="","",COUNTIF('Names Schedule'!$72:$72,$B261))</f>
        <v>0</v>
      </c>
      <c r="AW261" s="125">
        <f>IF($A261="","",COUNTIF('Names Schedule'!$73:$73,$B261))</f>
        <v>0</v>
      </c>
      <c r="AX261" s="125">
        <f>IF($A261="","",COUNTIF('Names Schedule'!$75:$75,$B261))</f>
        <v>0</v>
      </c>
      <c r="AY261" s="125">
        <f>IF($A261="","",COUNTIF('Names Schedule'!$76:$76,$B261))</f>
        <v>0</v>
      </c>
      <c r="AZ261" s="125">
        <f>IF($A261="","",COUNTIF('Names Schedule'!$77:$77,$B261))</f>
        <v>0</v>
      </c>
      <c r="BA261" s="125">
        <f>IF($A261="","",COUNTIF('Names Schedule'!$79:$79,$B261))</f>
        <v>0</v>
      </c>
      <c r="BB261" s="125">
        <f>IF($A261="","",COUNTIF('Names Schedule'!$80:$80,$B261))</f>
        <v>0</v>
      </c>
      <c r="BC261" s="115">
        <f t="shared" si="30"/>
        <v>1</v>
      </c>
      <c r="BD261" s="115">
        <f t="shared" si="31"/>
        <v>1</v>
      </c>
      <c r="BE261" s="119" t="str">
        <f t="shared" si="36"/>
        <v>Session 1 - 8:30am - 10:15am</v>
      </c>
      <c r="BF261" s="126">
        <f>IF($A261="","",COUNTIF('Names Schedule'!C$7:C$117,$B261))</f>
        <v>0</v>
      </c>
      <c r="BG261" s="126">
        <f>IF($A261="","",COUNTIF('Names Schedule'!D$7:D$117,$B261))</f>
        <v>0</v>
      </c>
      <c r="BH261" s="126">
        <f>IF($A261="","",COUNTIF('Names Schedule'!E$7:E$117,$B261))</f>
        <v>0</v>
      </c>
      <c r="BI261" s="126">
        <f>IF($A261="","",COUNTIF('Names Schedule'!F$7:F$117,$B261))</f>
        <v>1</v>
      </c>
      <c r="BJ261" s="126">
        <f>IF($A261="","",COUNTIF('Names Schedule'!G$7:G$117,$B261))</f>
        <v>0</v>
      </c>
      <c r="BK261" s="126">
        <f>IF($A261="","",COUNTIF('Names Schedule'!H$7:H$117,$B261))</f>
        <v>0</v>
      </c>
      <c r="BL261" s="133">
        <f t="shared" si="37"/>
        <v>4</v>
      </c>
    </row>
    <row r="262" spans="1:64" ht="12" customHeight="1">
      <c r="A262" s="115" t="str">
        <f>Matches!A261</f>
        <v/>
      </c>
      <c r="B262" s="115" t="str">
        <f>IF(A262="","",CONCATENATE(VLOOKUP(Matches!B261,'Group Check'!$B:$D,2,FALSE)," v ",VLOOKUP(Matches!D261,'Group Check'!$B:$D,2,FALSE)," in Group ",VLOOKUP(Matches!B261,'Group Check'!$B:$E,4,FALSE)))</f>
        <v/>
      </c>
      <c r="C262" s="115" t="str">
        <f t="shared" si="32"/>
        <v/>
      </c>
      <c r="D262" s="118" t="str">
        <f t="shared" si="33"/>
        <v/>
      </c>
      <c r="E262" s="119" t="str">
        <f t="shared" si="34"/>
        <v/>
      </c>
      <c r="F262" s="116" t="str">
        <f t="shared" si="35"/>
        <v/>
      </c>
      <c r="G262" s="126" t="str">
        <f>IF($A262="","",SUM(COUNTIF('Names Schedule'!$C$7:$H$7,$B262),COUNTIF('Names Schedule'!$C$8:$H$8,$B262),COUNTIF('Names Schedule'!$C$10:$H$10,$B262),COUNTIF('Names Schedule'!$C$11:$H$11,$B262),COUNTIF('Names Schedule'!$C$12:$H$12,$B262),COUNTIF('Names Schedule'!$C$14:$H$14,$B262),COUNTIF('Names Schedule'!$C$15:$H$15,$B262)))</f>
        <v/>
      </c>
      <c r="H262" s="126" t="str">
        <f>IF($A262="","",SUM(COUNTIF('Names Schedule'!$C$20:$H$20,$B262),COUNTIF('Names Schedule'!$C$21:$H$21,$B262),COUNTIF('Names Schedule'!$C$23:$H$23,$B262),COUNTIF('Names Schedule'!$C$24:$H$24,$B262),COUNTIF('Names Schedule'!$C$25:$H$25,$B262),COUNTIF('Names Schedule'!$C$27:$H$27,$B262),COUNTIF('Names Schedule'!$C$28:$H$28,$B262)))</f>
        <v/>
      </c>
      <c r="I262" s="126" t="str">
        <f>IF($A262="","",SUM(COUNTIF('Names Schedule'!$C$33:$H$33,$B262),COUNTIF('Names Schedule'!$C$34:$H$34,$B262),COUNTIF('Names Schedule'!$C$36:$H$36,$B262),COUNTIF('Names Schedule'!$C$37:$H$37,$B262),COUNTIF('Names Schedule'!$C$38:$H$38,$B262),COUNTIF('Names Schedule'!$C$40:$H$40,$B262),COUNTIF('Names Schedule'!$C$41:$H$41,$B262)))</f>
        <v/>
      </c>
      <c r="J262" s="126" t="str">
        <f>IF($A262="","",SUM(COUNTIF('Names Schedule'!$C$46:$H$46,$B262),COUNTIF('Names Schedule'!$C$47:$H$47,$B262),COUNTIF('Names Schedule'!$C$49:$H$49,$B262),COUNTIF('Names Schedule'!$C$50:$H$50,$B262),COUNTIF('Names Schedule'!$C$51:$H$51,$B262),COUNTIF('Names Schedule'!$C$53:$H$53,$B262),COUNTIF('Names Schedule'!$C$54:$H$54,$B262)))</f>
        <v/>
      </c>
      <c r="K262" s="126" t="str">
        <f>IF($A262="","",SUM(COUNTIF('Names Schedule'!$C$59:$H$59,$B262),COUNTIF('Names Schedule'!$C$60:$H$60,$B262),COUNTIF('Names Schedule'!$C$62:$H$62,$B262),COUNTIF('Names Schedule'!$C$63:$H$63,$B262),COUNTIF('Names Schedule'!$C$64:$H$64,$B262),COUNTIF('Names Schedule'!$C$66:$H$66,$B262),COUNTIF('Names Schedule'!$C$67:$H$67,$B262)))</f>
        <v/>
      </c>
      <c r="L262" s="126" t="str">
        <f>IF($A262="","",SUM(COUNTIF('Names Schedule'!$C$72:$H$72,$B262),COUNTIF('Names Schedule'!$C$73:$H$73,$B262),COUNTIF('Names Schedule'!$C$75:$H$75,$B262),COUNTIF('Names Schedule'!$C$76:$H$76,$B262),COUNTIF('Names Schedule'!$C$77:$H$77,$B262),COUNTIF('Names Schedule'!$C$79:$H$79,$B262),COUNTIF('Names Schedule'!$C$80:$H$80,$B262)))</f>
        <v/>
      </c>
      <c r="M262" s="124" t="str">
        <f>IF($A262="","",COUNTIF('Names Schedule'!$7:$7,$B262))</f>
        <v/>
      </c>
      <c r="N262" s="125" t="str">
        <f>IF($A262="","",COUNTIF('Names Schedule'!$8:$8,$B262))</f>
        <v/>
      </c>
      <c r="O262" s="125" t="str">
        <f>IF($A262="","",COUNTIF('Names Schedule'!$10:$10,$B262))</f>
        <v/>
      </c>
      <c r="P262" s="125" t="str">
        <f>IF($A262="","",COUNTIF('Names Schedule'!$11:$11,$B262))</f>
        <v/>
      </c>
      <c r="Q262" s="125" t="str">
        <f>IF($A262="","",COUNTIF('Names Schedule'!$12:$12,$B262))</f>
        <v/>
      </c>
      <c r="R262" s="125" t="str">
        <f>IF($A262="","",COUNTIF('Names Schedule'!$14:$14,$B262))</f>
        <v/>
      </c>
      <c r="S262" s="125" t="str">
        <f>IF($A262="","",COUNTIF('Names Schedule'!$15:$15,$B262))</f>
        <v/>
      </c>
      <c r="T262" s="124" t="str">
        <f>IF($A262="","",COUNTIF('Names Schedule'!$20:$20,$B262))</f>
        <v/>
      </c>
      <c r="U262" s="125" t="str">
        <f>IF($A262="","",COUNTIF('Names Schedule'!$21:$21,$B262))</f>
        <v/>
      </c>
      <c r="V262" s="125" t="str">
        <f>IF($A262="","",COUNTIF('Names Schedule'!$23:$23,$B262))</f>
        <v/>
      </c>
      <c r="W262" s="125" t="str">
        <f>IF($A262="","",COUNTIF('Names Schedule'!$24:$24,$B262))</f>
        <v/>
      </c>
      <c r="X262" s="125" t="str">
        <f>IF($A262="","",COUNTIF('Names Schedule'!$25:$25,$B262))</f>
        <v/>
      </c>
      <c r="Y262" s="125" t="str">
        <f>IF($A262="","",COUNTIF('Names Schedule'!$27:$27,$B262))</f>
        <v/>
      </c>
      <c r="Z262" s="125" t="str">
        <f>IF($A262="","",COUNTIF('Names Schedule'!$28:$28,$B262))</f>
        <v/>
      </c>
      <c r="AA262" s="124" t="str">
        <f>IF($A262="","",COUNTIF('Names Schedule'!$33:$33,$B262))</f>
        <v/>
      </c>
      <c r="AB262" s="125" t="str">
        <f>IF($A262="","",COUNTIF('Names Schedule'!$34:$34,$B262))</f>
        <v/>
      </c>
      <c r="AC262" s="125" t="str">
        <f>IF($A262="","",COUNTIF('Names Schedule'!$36:$36,$B262))</f>
        <v/>
      </c>
      <c r="AD262" s="125" t="str">
        <f>IF($A262="","",COUNTIF('Names Schedule'!$37:$37,$B262))</f>
        <v/>
      </c>
      <c r="AE262" s="125" t="str">
        <f>IF($A262="","",COUNTIF('Names Schedule'!$38:$38,$B262))</f>
        <v/>
      </c>
      <c r="AF262" s="125" t="str">
        <f>IF($A262="","",COUNTIF('Names Schedule'!$40:$40,$B262))</f>
        <v/>
      </c>
      <c r="AG262" s="125" t="str">
        <f>IF($A262="","",COUNTIF('Names Schedule'!$41:$41,$B262))</f>
        <v/>
      </c>
      <c r="AH262" s="124" t="str">
        <f>IF($A262="","",COUNTIF('Names Schedule'!$46:$46,$B262))</f>
        <v/>
      </c>
      <c r="AI262" s="125" t="str">
        <f>IF($A262="","",COUNTIF('Names Schedule'!$47:$47,$B262))</f>
        <v/>
      </c>
      <c r="AJ262" s="125" t="str">
        <f>IF($A262="","",COUNTIF('Names Schedule'!$49:$49,$B262))</f>
        <v/>
      </c>
      <c r="AK262" s="125" t="str">
        <f>IF($A262="","",COUNTIF('Names Schedule'!$50:$50,$B262))</f>
        <v/>
      </c>
      <c r="AL262" s="125" t="str">
        <f>IF($A262="","",COUNTIF('Names Schedule'!$51:$51,$B262))</f>
        <v/>
      </c>
      <c r="AM262" s="125" t="str">
        <f>IF($A262="","",COUNTIF('Names Schedule'!$53:$53,$B262))</f>
        <v/>
      </c>
      <c r="AN262" s="125" t="str">
        <f>IF($A262="","",COUNTIF('Names Schedule'!$54:$54,$B262))</f>
        <v/>
      </c>
      <c r="AO262" s="124" t="str">
        <f>IF($A262="","",COUNTIF('Names Schedule'!$59:$59,$B262))</f>
        <v/>
      </c>
      <c r="AP262" s="125" t="str">
        <f>IF($A262="","",COUNTIF('Names Schedule'!$60:$60,$B262))</f>
        <v/>
      </c>
      <c r="AQ262" s="125" t="str">
        <f>IF($A262="","",COUNTIF('Names Schedule'!$62:$62,$B262))</f>
        <v/>
      </c>
      <c r="AR262" s="125" t="str">
        <f>IF($A262="","",COUNTIF('Names Schedule'!$63:$63,$B262))</f>
        <v/>
      </c>
      <c r="AS262" s="125" t="str">
        <f>IF($A262="","",COUNTIF('Names Schedule'!$64:$64,$B262))</f>
        <v/>
      </c>
      <c r="AT262" s="125" t="str">
        <f>IF($A262="","",COUNTIF('Names Schedule'!$66:$66,$B262))</f>
        <v/>
      </c>
      <c r="AU262" s="125" t="str">
        <f>IF($A262="","",COUNTIF('Names Schedule'!$67:$67,$B262))</f>
        <v/>
      </c>
      <c r="AV262" s="124" t="str">
        <f>IF($A262="","",COUNTIF('Names Schedule'!$72:$72,$B262))</f>
        <v/>
      </c>
      <c r="AW262" s="125" t="str">
        <f>IF($A262="","",COUNTIF('Names Schedule'!$73:$73,$B262))</f>
        <v/>
      </c>
      <c r="AX262" s="125" t="str">
        <f>IF($A262="","",COUNTIF('Names Schedule'!$75:$75,$B262))</f>
        <v/>
      </c>
      <c r="AY262" s="125" t="str">
        <f>IF($A262="","",COUNTIF('Names Schedule'!$76:$76,$B262))</f>
        <v/>
      </c>
      <c r="AZ262" s="125" t="str">
        <f>IF($A262="","",COUNTIF('Names Schedule'!$77:$77,$B262))</f>
        <v/>
      </c>
      <c r="BA262" s="125" t="str">
        <f>IF($A262="","",COUNTIF('Names Schedule'!$79:$79,$B262))</f>
        <v/>
      </c>
      <c r="BB262" s="125" t="str">
        <f>IF($A262="","",COUNTIF('Names Schedule'!$80:$80,$B262))</f>
        <v/>
      </c>
      <c r="BC262" s="115" t="str">
        <f t="shared" ref="BC262:BC303" si="38">IF(ISNA(MATCH(1,$M262:$BB262,0)),"",MATCH(1,$M262:$BB262,0))</f>
        <v/>
      </c>
      <c r="BD262" s="115" t="str">
        <f t="shared" ref="BD262:BD303" si="39">IF(BC262="","",IF($BC262&gt;7,IF($BC262&gt;14,IF($BC262&gt;21,IF($BC262&gt;28,IF($BC262&gt;35,$BC262-35,$BC262-28),$BC262-21),$BC262-14),$BC262-7),IF($BC262=0,0,$BC262)))</f>
        <v/>
      </c>
      <c r="BE262" s="119" t="str">
        <f t="shared" si="36"/>
        <v/>
      </c>
      <c r="BF262" s="126" t="str">
        <f>IF($A262="","",COUNTIF('Names Schedule'!C$7:C$117,$B262))</f>
        <v/>
      </c>
      <c r="BG262" s="126" t="str">
        <f>IF($A262="","",COUNTIF('Names Schedule'!D$7:D$117,$B262))</f>
        <v/>
      </c>
      <c r="BH262" s="126" t="str">
        <f>IF($A262="","",COUNTIF('Names Schedule'!E$7:E$117,$B262))</f>
        <v/>
      </c>
      <c r="BI262" s="126" t="str">
        <f>IF($A262="","",COUNTIF('Names Schedule'!F$7:F$117,$B262))</f>
        <v/>
      </c>
      <c r="BJ262" s="126" t="str">
        <f>IF($A262="","",COUNTIF('Names Schedule'!G$7:G$117,$B262))</f>
        <v/>
      </c>
      <c r="BK262" s="126" t="str">
        <f>IF($A262="","",COUNTIF('Names Schedule'!H$7:H$117,$B262))</f>
        <v/>
      </c>
      <c r="BL262" s="133" t="str">
        <f t="shared" si="37"/>
        <v/>
      </c>
    </row>
    <row r="263" spans="1:64" ht="12" customHeight="1">
      <c r="A263" s="115" t="str">
        <f>Matches!A262</f>
        <v>GROUP MXP 3 / 15</v>
      </c>
      <c r="B263" s="115" t="str">
        <f>IF(A263="","",CONCATENATE(VLOOKUP(Matches!B262,'Group Check'!$B:$D,2,FALSE)," v ",VLOOKUP(Matches!D262,'Group Check'!$B:$D,2,FALSE)," in Group ",VLOOKUP(Matches!B262,'Group Check'!$B:$E,4,FALSE)))</f>
        <v>Maureen Caesar (Jamaica) &amp; Robert Simpson (Jamaica) v Natalie McWilliams (Scotland) &amp; Oliver John Thompson (Falkland Islands ) in Group MXP 3</v>
      </c>
      <c r="C263" s="115" t="str">
        <f t="shared" si="32"/>
        <v/>
      </c>
      <c r="D263" s="118" t="str">
        <f t="shared" si="33"/>
        <v>Thursday 25th April 2024</v>
      </c>
      <c r="E263" s="119" t="str">
        <f t="shared" si="34"/>
        <v>Session 2 - 10.15am- 12:00pm</v>
      </c>
      <c r="F263" s="116">
        <f t="shared" si="35"/>
        <v>2</v>
      </c>
      <c r="G263" s="126">
        <f>IF($A263="","",SUM(COUNTIF('Names Schedule'!$C$7:$H$7,$B263),COUNTIF('Names Schedule'!$C$8:$H$8,$B263),COUNTIF('Names Schedule'!$C$10:$H$10,$B263),COUNTIF('Names Schedule'!$C$11:$H$11,$B263),COUNTIF('Names Schedule'!$C$12:$H$12,$B263),COUNTIF('Names Schedule'!$C$14:$H$14,$B263),COUNTIF('Names Schedule'!$C$15:$H$15,$B263)))</f>
        <v>0</v>
      </c>
      <c r="H263" s="126">
        <f>IF($A263="","",SUM(COUNTIF('Names Schedule'!$C$20:$H$20,$B263),COUNTIF('Names Schedule'!$C$21:$H$21,$B263),COUNTIF('Names Schedule'!$C$23:$H$23,$B263),COUNTIF('Names Schedule'!$C$24:$H$24,$B263),COUNTIF('Names Schedule'!$C$25:$H$25,$B263),COUNTIF('Names Schedule'!$C$27:$H$27,$B263),COUNTIF('Names Schedule'!$C$28:$H$28,$B263)))</f>
        <v>0</v>
      </c>
      <c r="I263" s="126">
        <f>IF($A263="","",SUM(COUNTIF('Names Schedule'!$C$33:$H$33,$B263),COUNTIF('Names Schedule'!$C$34:$H$34,$B263),COUNTIF('Names Schedule'!$C$36:$H$36,$B263),COUNTIF('Names Schedule'!$C$37:$H$37,$B263),COUNTIF('Names Schedule'!$C$38:$H$38,$B263),COUNTIF('Names Schedule'!$C$40:$H$40,$B263),COUNTIF('Names Schedule'!$C$41:$H$41,$B263)))</f>
        <v>0</v>
      </c>
      <c r="J263" s="126">
        <f>IF($A263="","",SUM(COUNTIF('Names Schedule'!$C$46:$H$46,$B263),COUNTIF('Names Schedule'!$C$47:$H$47,$B263),COUNTIF('Names Schedule'!$C$49:$H$49,$B263),COUNTIF('Names Schedule'!$C$50:$H$50,$B263),COUNTIF('Names Schedule'!$C$51:$H$51,$B263),COUNTIF('Names Schedule'!$C$53:$H$53,$B263),COUNTIF('Names Schedule'!$C$54:$H$54,$B263)))</f>
        <v>0</v>
      </c>
      <c r="K263" s="126">
        <f>IF($A263="","",SUM(COUNTIF('Names Schedule'!$C$59:$H$59,$B263),COUNTIF('Names Schedule'!$C$60:$H$60,$B263),COUNTIF('Names Schedule'!$C$62:$H$62,$B263),COUNTIF('Names Schedule'!$C$63:$H$63,$B263),COUNTIF('Names Schedule'!$C$64:$H$64,$B263),COUNTIF('Names Schedule'!$C$66:$H$66,$B263),COUNTIF('Names Schedule'!$C$67:$H$67,$B263)))</f>
        <v>1</v>
      </c>
      <c r="L263" s="126">
        <f>IF($A263="","",SUM(COUNTIF('Names Schedule'!$C$72:$H$72,$B263),COUNTIF('Names Schedule'!$C$73:$H$73,$B263),COUNTIF('Names Schedule'!$C$75:$H$75,$B263),COUNTIF('Names Schedule'!$C$76:$H$76,$B263),COUNTIF('Names Schedule'!$C$77:$H$77,$B263),COUNTIF('Names Schedule'!$C$79:$H$79,$B263),COUNTIF('Names Schedule'!$C$80:$H$80,$B263)))</f>
        <v>0</v>
      </c>
      <c r="M263" s="124">
        <f>IF($A263="","",COUNTIF('Names Schedule'!$7:$7,$B263))</f>
        <v>0</v>
      </c>
      <c r="N263" s="125">
        <f>IF($A263="","",COUNTIF('Names Schedule'!$8:$8,$B263))</f>
        <v>0</v>
      </c>
      <c r="O263" s="125">
        <f>IF($A263="","",COUNTIF('Names Schedule'!$10:$10,$B263))</f>
        <v>0</v>
      </c>
      <c r="P263" s="125">
        <f>IF($A263="","",COUNTIF('Names Schedule'!$11:$11,$B263))</f>
        <v>0</v>
      </c>
      <c r="Q263" s="125">
        <f>IF($A263="","",COUNTIF('Names Schedule'!$12:$12,$B263))</f>
        <v>0</v>
      </c>
      <c r="R263" s="125">
        <f>IF($A263="","",COUNTIF('Names Schedule'!$14:$14,$B263))</f>
        <v>0</v>
      </c>
      <c r="S263" s="125">
        <f>IF($A263="","",COUNTIF('Names Schedule'!$15:$15,$B263))</f>
        <v>0</v>
      </c>
      <c r="T263" s="124">
        <f>IF($A263="","",COUNTIF('Names Schedule'!$20:$20,$B263))</f>
        <v>0</v>
      </c>
      <c r="U263" s="125">
        <f>IF($A263="","",COUNTIF('Names Schedule'!$21:$21,$B263))</f>
        <v>0</v>
      </c>
      <c r="V263" s="125">
        <f>IF($A263="","",COUNTIF('Names Schedule'!$23:$23,$B263))</f>
        <v>0</v>
      </c>
      <c r="W263" s="125">
        <f>IF($A263="","",COUNTIF('Names Schedule'!$24:$24,$B263))</f>
        <v>0</v>
      </c>
      <c r="X263" s="125">
        <f>IF($A263="","",COUNTIF('Names Schedule'!$25:$25,$B263))</f>
        <v>0</v>
      </c>
      <c r="Y263" s="125">
        <f>IF($A263="","",COUNTIF('Names Schedule'!$27:$27,$B263))</f>
        <v>0</v>
      </c>
      <c r="Z263" s="125">
        <f>IF($A263="","",COUNTIF('Names Schedule'!$28:$28,$B263))</f>
        <v>0</v>
      </c>
      <c r="AA263" s="124">
        <f>IF($A263="","",COUNTIF('Names Schedule'!$33:$33,$B263))</f>
        <v>0</v>
      </c>
      <c r="AB263" s="125">
        <f>IF($A263="","",COUNTIF('Names Schedule'!$34:$34,$B263))</f>
        <v>0</v>
      </c>
      <c r="AC263" s="125">
        <f>IF($A263="","",COUNTIF('Names Schedule'!$36:$36,$B263))</f>
        <v>0</v>
      </c>
      <c r="AD263" s="125">
        <f>IF($A263="","",COUNTIF('Names Schedule'!$37:$37,$B263))</f>
        <v>0</v>
      </c>
      <c r="AE263" s="125">
        <f>IF($A263="","",COUNTIF('Names Schedule'!$38:$38,$B263))</f>
        <v>0</v>
      </c>
      <c r="AF263" s="125">
        <f>IF($A263="","",COUNTIF('Names Schedule'!$40:$40,$B263))</f>
        <v>0</v>
      </c>
      <c r="AG263" s="125">
        <f>IF($A263="","",COUNTIF('Names Schedule'!$41:$41,$B263))</f>
        <v>0</v>
      </c>
      <c r="AH263" s="124">
        <f>IF($A263="","",COUNTIF('Names Schedule'!$46:$46,$B263))</f>
        <v>0</v>
      </c>
      <c r="AI263" s="125">
        <f>IF($A263="","",COUNTIF('Names Schedule'!$47:$47,$B263))</f>
        <v>0</v>
      </c>
      <c r="AJ263" s="125">
        <f>IF($A263="","",COUNTIF('Names Schedule'!$49:$49,$B263))</f>
        <v>0</v>
      </c>
      <c r="AK263" s="125">
        <f>IF($A263="","",COUNTIF('Names Schedule'!$50:$50,$B263))</f>
        <v>0</v>
      </c>
      <c r="AL263" s="125">
        <f>IF($A263="","",COUNTIF('Names Schedule'!$51:$51,$B263))</f>
        <v>0</v>
      </c>
      <c r="AM263" s="125">
        <f>IF($A263="","",COUNTIF('Names Schedule'!$53:$53,$B263))</f>
        <v>0</v>
      </c>
      <c r="AN263" s="125">
        <f>IF($A263="","",COUNTIF('Names Schedule'!$54:$54,$B263))</f>
        <v>0</v>
      </c>
      <c r="AO263" s="124">
        <f>IF($A263="","",COUNTIF('Names Schedule'!$59:$59,$B263))</f>
        <v>0</v>
      </c>
      <c r="AP263" s="125">
        <f>IF($A263="","",COUNTIF('Names Schedule'!$60:$60,$B263))</f>
        <v>1</v>
      </c>
      <c r="AQ263" s="125">
        <f>IF($A263="","",COUNTIF('Names Schedule'!$62:$62,$B263))</f>
        <v>0</v>
      </c>
      <c r="AR263" s="125">
        <f>IF($A263="","",COUNTIF('Names Schedule'!$63:$63,$B263))</f>
        <v>0</v>
      </c>
      <c r="AS263" s="125">
        <f>IF($A263="","",COUNTIF('Names Schedule'!$64:$64,$B263))</f>
        <v>0</v>
      </c>
      <c r="AT263" s="125">
        <f>IF($A263="","",COUNTIF('Names Schedule'!$66:$66,$B263))</f>
        <v>0</v>
      </c>
      <c r="AU263" s="125">
        <f>IF($A263="","",COUNTIF('Names Schedule'!$67:$67,$B263))</f>
        <v>0</v>
      </c>
      <c r="AV263" s="124">
        <f>IF($A263="","",COUNTIF('Names Schedule'!$72:$72,$B263))</f>
        <v>0</v>
      </c>
      <c r="AW263" s="125">
        <f>IF($A263="","",COUNTIF('Names Schedule'!$73:$73,$B263))</f>
        <v>0</v>
      </c>
      <c r="AX263" s="125">
        <f>IF($A263="","",COUNTIF('Names Schedule'!$75:$75,$B263))</f>
        <v>0</v>
      </c>
      <c r="AY263" s="125">
        <f>IF($A263="","",COUNTIF('Names Schedule'!$76:$76,$B263))</f>
        <v>0</v>
      </c>
      <c r="AZ263" s="125">
        <f>IF($A263="","",COUNTIF('Names Schedule'!$77:$77,$B263))</f>
        <v>0</v>
      </c>
      <c r="BA263" s="125">
        <f>IF($A263="","",COUNTIF('Names Schedule'!$79:$79,$B263))</f>
        <v>0</v>
      </c>
      <c r="BB263" s="125">
        <f>IF($A263="","",COUNTIF('Names Schedule'!$80:$80,$B263))</f>
        <v>0</v>
      </c>
      <c r="BC263" s="115">
        <f t="shared" si="38"/>
        <v>30</v>
      </c>
      <c r="BD263" s="115">
        <f t="shared" si="39"/>
        <v>2</v>
      </c>
      <c r="BE263" s="119" t="str">
        <f t="shared" si="36"/>
        <v>Session 2 - 10.15am- 12:00pm</v>
      </c>
      <c r="BF263" s="126">
        <f>IF($A263="","",COUNTIF('Names Schedule'!C$7:C$117,$B263))</f>
        <v>0</v>
      </c>
      <c r="BG263" s="126">
        <f>IF($A263="","",COUNTIF('Names Schedule'!D$7:D$117,$B263))</f>
        <v>1</v>
      </c>
      <c r="BH263" s="126">
        <f>IF($A263="","",COUNTIF('Names Schedule'!E$7:E$117,$B263))</f>
        <v>0</v>
      </c>
      <c r="BI263" s="126">
        <f>IF($A263="","",COUNTIF('Names Schedule'!F$7:F$117,$B263))</f>
        <v>0</v>
      </c>
      <c r="BJ263" s="126">
        <f>IF($A263="","",COUNTIF('Names Schedule'!G$7:G$117,$B263))</f>
        <v>0</v>
      </c>
      <c r="BK263" s="126">
        <f>IF($A263="","",COUNTIF('Names Schedule'!H$7:H$117,$B263))</f>
        <v>0</v>
      </c>
      <c r="BL263" s="133">
        <f t="shared" si="37"/>
        <v>2</v>
      </c>
    </row>
    <row r="264" spans="1:64" ht="12" customHeight="1">
      <c r="A264" s="115" t="str">
        <f>Matches!A263</f>
        <v/>
      </c>
      <c r="B264" s="115" t="str">
        <f>IF(A264="","",CONCATENATE(VLOOKUP(Matches!B263,'Group Check'!$B:$D,2,FALSE)," v ",VLOOKUP(Matches!D263,'Group Check'!$B:$D,2,FALSE)," in Group ",VLOOKUP(Matches!B263,'Group Check'!$B:$E,4,FALSE)))</f>
        <v/>
      </c>
      <c r="C264" s="115" t="str">
        <f t="shared" si="32"/>
        <v/>
      </c>
      <c r="D264" s="118" t="str">
        <f t="shared" si="33"/>
        <v/>
      </c>
      <c r="E264" s="119" t="str">
        <f t="shared" si="34"/>
        <v/>
      </c>
      <c r="F264" s="116" t="str">
        <f t="shared" si="35"/>
        <v/>
      </c>
      <c r="G264" s="126" t="str">
        <f>IF($A264="","",SUM(COUNTIF('Names Schedule'!$C$7:$H$7,$B264),COUNTIF('Names Schedule'!$C$8:$H$8,$B264),COUNTIF('Names Schedule'!$C$10:$H$10,$B264),COUNTIF('Names Schedule'!$C$11:$H$11,$B264),COUNTIF('Names Schedule'!$C$12:$H$12,$B264),COUNTIF('Names Schedule'!$C$14:$H$14,$B264),COUNTIF('Names Schedule'!$C$15:$H$15,$B264)))</f>
        <v/>
      </c>
      <c r="H264" s="126" t="str">
        <f>IF($A264="","",SUM(COUNTIF('Names Schedule'!$C$20:$H$20,$B264),COUNTIF('Names Schedule'!$C$21:$H$21,$B264),COUNTIF('Names Schedule'!$C$23:$H$23,$B264),COUNTIF('Names Schedule'!$C$24:$H$24,$B264),COUNTIF('Names Schedule'!$C$25:$H$25,$B264),COUNTIF('Names Schedule'!$C$27:$H$27,$B264),COUNTIF('Names Schedule'!$C$28:$H$28,$B264)))</f>
        <v/>
      </c>
      <c r="I264" s="126" t="str">
        <f>IF($A264="","",SUM(COUNTIF('Names Schedule'!$C$33:$H$33,$B264),COUNTIF('Names Schedule'!$C$34:$H$34,$B264),COUNTIF('Names Schedule'!$C$36:$H$36,$B264),COUNTIF('Names Schedule'!$C$37:$H$37,$B264),COUNTIF('Names Schedule'!$C$38:$H$38,$B264),COUNTIF('Names Schedule'!$C$40:$H$40,$B264),COUNTIF('Names Schedule'!$C$41:$H$41,$B264)))</f>
        <v/>
      </c>
      <c r="J264" s="126" t="str">
        <f>IF($A264="","",SUM(COUNTIF('Names Schedule'!$C$46:$H$46,$B264),COUNTIF('Names Schedule'!$C$47:$H$47,$B264),COUNTIF('Names Schedule'!$C$49:$H$49,$B264),COUNTIF('Names Schedule'!$C$50:$H$50,$B264),COUNTIF('Names Schedule'!$C$51:$H$51,$B264),COUNTIF('Names Schedule'!$C$53:$H$53,$B264),COUNTIF('Names Schedule'!$C$54:$H$54,$B264)))</f>
        <v/>
      </c>
      <c r="K264" s="126" t="str">
        <f>IF($A264="","",SUM(COUNTIF('Names Schedule'!$C$59:$H$59,$B264),COUNTIF('Names Schedule'!$C$60:$H$60,$B264),COUNTIF('Names Schedule'!$C$62:$H$62,$B264),COUNTIF('Names Schedule'!$C$63:$H$63,$B264),COUNTIF('Names Schedule'!$C$64:$H$64,$B264),COUNTIF('Names Schedule'!$C$66:$H$66,$B264),COUNTIF('Names Schedule'!$C$67:$H$67,$B264)))</f>
        <v/>
      </c>
      <c r="L264" s="126" t="str">
        <f>IF($A264="","",SUM(COUNTIF('Names Schedule'!$C$72:$H$72,$B264),COUNTIF('Names Schedule'!$C$73:$H$73,$B264),COUNTIF('Names Schedule'!$C$75:$H$75,$B264),COUNTIF('Names Schedule'!$C$76:$H$76,$B264),COUNTIF('Names Schedule'!$C$77:$H$77,$B264),COUNTIF('Names Schedule'!$C$79:$H$79,$B264),COUNTIF('Names Schedule'!$C$80:$H$80,$B264)))</f>
        <v/>
      </c>
      <c r="M264" s="124" t="str">
        <f>IF($A264="","",COUNTIF('Names Schedule'!$7:$7,$B264))</f>
        <v/>
      </c>
      <c r="N264" s="125" t="str">
        <f>IF($A264="","",COUNTIF('Names Schedule'!$8:$8,$B264))</f>
        <v/>
      </c>
      <c r="O264" s="125" t="str">
        <f>IF($A264="","",COUNTIF('Names Schedule'!$10:$10,$B264))</f>
        <v/>
      </c>
      <c r="P264" s="125" t="str">
        <f>IF($A264="","",COUNTIF('Names Schedule'!$11:$11,$B264))</f>
        <v/>
      </c>
      <c r="Q264" s="125" t="str">
        <f>IF($A264="","",COUNTIF('Names Schedule'!$12:$12,$B264))</f>
        <v/>
      </c>
      <c r="R264" s="125" t="str">
        <f>IF($A264="","",COUNTIF('Names Schedule'!$14:$14,$B264))</f>
        <v/>
      </c>
      <c r="S264" s="125" t="str">
        <f>IF($A264="","",COUNTIF('Names Schedule'!$15:$15,$B264))</f>
        <v/>
      </c>
      <c r="T264" s="124" t="str">
        <f>IF($A264="","",COUNTIF('Names Schedule'!$20:$20,$B264))</f>
        <v/>
      </c>
      <c r="U264" s="125" t="str">
        <f>IF($A264="","",COUNTIF('Names Schedule'!$21:$21,$B264))</f>
        <v/>
      </c>
      <c r="V264" s="125" t="str">
        <f>IF($A264="","",COUNTIF('Names Schedule'!$23:$23,$B264))</f>
        <v/>
      </c>
      <c r="W264" s="125" t="str">
        <f>IF($A264="","",COUNTIF('Names Schedule'!$24:$24,$B264))</f>
        <v/>
      </c>
      <c r="X264" s="125" t="str">
        <f>IF($A264="","",COUNTIF('Names Schedule'!$25:$25,$B264))</f>
        <v/>
      </c>
      <c r="Y264" s="125" t="str">
        <f>IF($A264="","",COUNTIF('Names Schedule'!$27:$27,$B264))</f>
        <v/>
      </c>
      <c r="Z264" s="125" t="str">
        <f>IF($A264="","",COUNTIF('Names Schedule'!$28:$28,$B264))</f>
        <v/>
      </c>
      <c r="AA264" s="124" t="str">
        <f>IF($A264="","",COUNTIF('Names Schedule'!$33:$33,$B264))</f>
        <v/>
      </c>
      <c r="AB264" s="125" t="str">
        <f>IF($A264="","",COUNTIF('Names Schedule'!$34:$34,$B264))</f>
        <v/>
      </c>
      <c r="AC264" s="125" t="str">
        <f>IF($A264="","",COUNTIF('Names Schedule'!$36:$36,$B264))</f>
        <v/>
      </c>
      <c r="AD264" s="125" t="str">
        <f>IF($A264="","",COUNTIF('Names Schedule'!$37:$37,$B264))</f>
        <v/>
      </c>
      <c r="AE264" s="125" t="str">
        <f>IF($A264="","",COUNTIF('Names Schedule'!$38:$38,$B264))</f>
        <v/>
      </c>
      <c r="AF264" s="125" t="str">
        <f>IF($A264="","",COUNTIF('Names Schedule'!$40:$40,$B264))</f>
        <v/>
      </c>
      <c r="AG264" s="125" t="str">
        <f>IF($A264="","",COUNTIF('Names Schedule'!$41:$41,$B264))</f>
        <v/>
      </c>
      <c r="AH264" s="124" t="str">
        <f>IF($A264="","",COUNTIF('Names Schedule'!$46:$46,$B264))</f>
        <v/>
      </c>
      <c r="AI264" s="125" t="str">
        <f>IF($A264="","",COUNTIF('Names Schedule'!$47:$47,$B264))</f>
        <v/>
      </c>
      <c r="AJ264" s="125" t="str">
        <f>IF($A264="","",COUNTIF('Names Schedule'!$49:$49,$B264))</f>
        <v/>
      </c>
      <c r="AK264" s="125" t="str">
        <f>IF($A264="","",COUNTIF('Names Schedule'!$50:$50,$B264))</f>
        <v/>
      </c>
      <c r="AL264" s="125" t="str">
        <f>IF($A264="","",COUNTIF('Names Schedule'!$51:$51,$B264))</f>
        <v/>
      </c>
      <c r="AM264" s="125" t="str">
        <f>IF($A264="","",COUNTIF('Names Schedule'!$53:$53,$B264))</f>
        <v/>
      </c>
      <c r="AN264" s="125" t="str">
        <f>IF($A264="","",COUNTIF('Names Schedule'!$54:$54,$B264))</f>
        <v/>
      </c>
      <c r="AO264" s="124" t="str">
        <f>IF($A264="","",COUNTIF('Names Schedule'!$59:$59,$B264))</f>
        <v/>
      </c>
      <c r="AP264" s="125" t="str">
        <f>IF($A264="","",COUNTIF('Names Schedule'!$60:$60,$B264))</f>
        <v/>
      </c>
      <c r="AQ264" s="125" t="str">
        <f>IF($A264="","",COUNTIF('Names Schedule'!$62:$62,$B264))</f>
        <v/>
      </c>
      <c r="AR264" s="125" t="str">
        <f>IF($A264="","",COUNTIF('Names Schedule'!$63:$63,$B264))</f>
        <v/>
      </c>
      <c r="AS264" s="125" t="str">
        <f>IF($A264="","",COUNTIF('Names Schedule'!$64:$64,$B264))</f>
        <v/>
      </c>
      <c r="AT264" s="125" t="str">
        <f>IF($A264="","",COUNTIF('Names Schedule'!$66:$66,$B264))</f>
        <v/>
      </c>
      <c r="AU264" s="125" t="str">
        <f>IF($A264="","",COUNTIF('Names Schedule'!$67:$67,$B264))</f>
        <v/>
      </c>
      <c r="AV264" s="124" t="str">
        <f>IF($A264="","",COUNTIF('Names Schedule'!$72:$72,$B264))</f>
        <v/>
      </c>
      <c r="AW264" s="125" t="str">
        <f>IF($A264="","",COUNTIF('Names Schedule'!$73:$73,$B264))</f>
        <v/>
      </c>
      <c r="AX264" s="125" t="str">
        <f>IF($A264="","",COUNTIF('Names Schedule'!$75:$75,$B264))</f>
        <v/>
      </c>
      <c r="AY264" s="125" t="str">
        <f>IF($A264="","",COUNTIF('Names Schedule'!$76:$76,$B264))</f>
        <v/>
      </c>
      <c r="AZ264" s="125" t="str">
        <f>IF($A264="","",COUNTIF('Names Schedule'!$77:$77,$B264))</f>
        <v/>
      </c>
      <c r="BA264" s="125" t="str">
        <f>IF($A264="","",COUNTIF('Names Schedule'!$79:$79,$B264))</f>
        <v/>
      </c>
      <c r="BB264" s="125" t="str">
        <f>IF($A264="","",COUNTIF('Names Schedule'!$80:$80,$B264))</f>
        <v/>
      </c>
      <c r="BC264" s="115" t="str">
        <f t="shared" si="38"/>
        <v/>
      </c>
      <c r="BD264" s="115" t="str">
        <f t="shared" si="39"/>
        <v/>
      </c>
      <c r="BE264" s="119" t="str">
        <f t="shared" si="36"/>
        <v/>
      </c>
      <c r="BF264" s="126" t="str">
        <f>IF($A264="","",COUNTIF('Names Schedule'!C$7:C$117,$B264))</f>
        <v/>
      </c>
      <c r="BG264" s="126" t="str">
        <f>IF($A264="","",COUNTIF('Names Schedule'!D$7:D$117,$B264))</f>
        <v/>
      </c>
      <c r="BH264" s="126" t="str">
        <f>IF($A264="","",COUNTIF('Names Schedule'!E$7:E$117,$B264))</f>
        <v/>
      </c>
      <c r="BI264" s="126" t="str">
        <f>IF($A264="","",COUNTIF('Names Schedule'!F$7:F$117,$B264))</f>
        <v/>
      </c>
      <c r="BJ264" s="126" t="str">
        <f>IF($A264="","",COUNTIF('Names Schedule'!G$7:G$117,$B264))</f>
        <v/>
      </c>
      <c r="BK264" s="126" t="str">
        <f>IF($A264="","",COUNTIF('Names Schedule'!H$7:H$117,$B264))</f>
        <v/>
      </c>
      <c r="BL264" s="133" t="str">
        <f t="shared" si="37"/>
        <v/>
      </c>
    </row>
    <row r="265" spans="1:64" ht="12" customHeight="1">
      <c r="A265" s="115" t="str">
        <f>Matches!A264</f>
        <v>GROUP MXP 4 / 1</v>
      </c>
      <c r="B265" s="115" t="str">
        <f>IF(A265="","",CONCATENATE(VLOOKUP(Matches!B264,'Group Check'!$B:$D,2,FALSE)," v ",VLOOKUP(Matches!D264,'Group Check'!$B:$D,2,FALSE)," in Group ",VLOOKUP(Matches!B264,'Group Check'!$B:$E,4,FALSE)))</f>
        <v>Ha Yat Ting (Gloria) (Hong Kong China ) &amp; Lai Gon-Lap Stanley (Hong Kong China ) v Cindy Royet  (France) &amp; Maxime Faure  (France) in Group MXP 4</v>
      </c>
      <c r="C265" s="115" t="str">
        <f t="shared" si="32"/>
        <v/>
      </c>
      <c r="D265" s="118" t="str">
        <f t="shared" si="33"/>
        <v>Tuesday 23rd April 2024</v>
      </c>
      <c r="E265" s="119" t="str">
        <f t="shared" si="34"/>
        <v>Session 1 - 8:30am - 10:15am</v>
      </c>
      <c r="F265" s="116">
        <f t="shared" si="35"/>
        <v>6</v>
      </c>
      <c r="G265" s="126">
        <f>IF($A265="","",SUM(COUNTIF('Names Schedule'!$C$7:$H$7,$B265),COUNTIF('Names Schedule'!$C$8:$H$8,$B265),COUNTIF('Names Schedule'!$C$10:$H$10,$B265),COUNTIF('Names Schedule'!$C$11:$H$11,$B265),COUNTIF('Names Schedule'!$C$12:$H$12,$B265),COUNTIF('Names Schedule'!$C$14:$H$14,$B265),COUNTIF('Names Schedule'!$C$15:$H$15,$B265)))</f>
        <v>0</v>
      </c>
      <c r="H265" s="126">
        <f>IF($A265="","",SUM(COUNTIF('Names Schedule'!$C$20:$H$20,$B265),COUNTIF('Names Schedule'!$C$21:$H$21,$B265),COUNTIF('Names Schedule'!$C$23:$H$23,$B265),COUNTIF('Names Schedule'!$C$24:$H$24,$B265),COUNTIF('Names Schedule'!$C$25:$H$25,$B265),COUNTIF('Names Schedule'!$C$27:$H$27,$B265),COUNTIF('Names Schedule'!$C$28:$H$28,$B265)))</f>
        <v>0</v>
      </c>
      <c r="I265" s="126">
        <f>IF($A265="","",SUM(COUNTIF('Names Schedule'!$C$33:$H$33,$B265),COUNTIF('Names Schedule'!$C$34:$H$34,$B265),COUNTIF('Names Schedule'!$C$36:$H$36,$B265),COUNTIF('Names Schedule'!$C$37:$H$37,$B265),COUNTIF('Names Schedule'!$C$38:$H$38,$B265),COUNTIF('Names Schedule'!$C$40:$H$40,$B265),COUNTIF('Names Schedule'!$C$41:$H$41,$B265)))</f>
        <v>1</v>
      </c>
      <c r="J265" s="126">
        <f>IF($A265="","",SUM(COUNTIF('Names Schedule'!$C$46:$H$46,$B265),COUNTIF('Names Schedule'!$C$47:$H$47,$B265),COUNTIF('Names Schedule'!$C$49:$H$49,$B265),COUNTIF('Names Schedule'!$C$50:$H$50,$B265),COUNTIF('Names Schedule'!$C$51:$H$51,$B265),COUNTIF('Names Schedule'!$C$53:$H$53,$B265),COUNTIF('Names Schedule'!$C$54:$H$54,$B265)))</f>
        <v>0</v>
      </c>
      <c r="K265" s="126">
        <f>IF($A265="","",SUM(COUNTIF('Names Schedule'!$C$59:$H$59,$B265),COUNTIF('Names Schedule'!$C$60:$H$60,$B265),COUNTIF('Names Schedule'!$C$62:$H$62,$B265),COUNTIF('Names Schedule'!$C$63:$H$63,$B265),COUNTIF('Names Schedule'!$C$64:$H$64,$B265),COUNTIF('Names Schedule'!$C$66:$H$66,$B265),COUNTIF('Names Schedule'!$C$67:$H$67,$B265)))</f>
        <v>0</v>
      </c>
      <c r="L265" s="126">
        <f>IF($A265="","",SUM(COUNTIF('Names Schedule'!$C$72:$H$72,$B265),COUNTIF('Names Schedule'!$C$73:$H$73,$B265),COUNTIF('Names Schedule'!$C$75:$H$75,$B265),COUNTIF('Names Schedule'!$C$76:$H$76,$B265),COUNTIF('Names Schedule'!$C$77:$H$77,$B265),COUNTIF('Names Schedule'!$C$79:$H$79,$B265),COUNTIF('Names Schedule'!$C$80:$H$80,$B265)))</f>
        <v>0</v>
      </c>
      <c r="M265" s="124">
        <f>IF($A265="","",COUNTIF('Names Schedule'!$7:$7,$B265))</f>
        <v>0</v>
      </c>
      <c r="N265" s="125">
        <f>IF($A265="","",COUNTIF('Names Schedule'!$8:$8,$B265))</f>
        <v>0</v>
      </c>
      <c r="O265" s="125">
        <f>IF($A265="","",COUNTIF('Names Schedule'!$10:$10,$B265))</f>
        <v>0</v>
      </c>
      <c r="P265" s="125">
        <f>IF($A265="","",COUNTIF('Names Schedule'!$11:$11,$B265))</f>
        <v>0</v>
      </c>
      <c r="Q265" s="125">
        <f>IF($A265="","",COUNTIF('Names Schedule'!$12:$12,$B265))</f>
        <v>0</v>
      </c>
      <c r="R265" s="125">
        <f>IF($A265="","",COUNTIF('Names Schedule'!$14:$14,$B265))</f>
        <v>0</v>
      </c>
      <c r="S265" s="125">
        <f>IF($A265="","",COUNTIF('Names Schedule'!$15:$15,$B265))</f>
        <v>0</v>
      </c>
      <c r="T265" s="124">
        <f>IF($A265="","",COUNTIF('Names Schedule'!$20:$20,$B265))</f>
        <v>0</v>
      </c>
      <c r="U265" s="125">
        <f>IF($A265="","",COUNTIF('Names Schedule'!$21:$21,$B265))</f>
        <v>0</v>
      </c>
      <c r="V265" s="125">
        <f>IF($A265="","",COUNTIF('Names Schedule'!$23:$23,$B265))</f>
        <v>0</v>
      </c>
      <c r="W265" s="125">
        <f>IF($A265="","",COUNTIF('Names Schedule'!$24:$24,$B265))</f>
        <v>0</v>
      </c>
      <c r="X265" s="125">
        <f>IF($A265="","",COUNTIF('Names Schedule'!$25:$25,$B265))</f>
        <v>0</v>
      </c>
      <c r="Y265" s="125">
        <f>IF($A265="","",COUNTIF('Names Schedule'!$27:$27,$B265))</f>
        <v>0</v>
      </c>
      <c r="Z265" s="125">
        <f>IF($A265="","",COUNTIF('Names Schedule'!$28:$28,$B265))</f>
        <v>0</v>
      </c>
      <c r="AA265" s="124">
        <f>IF($A265="","",COUNTIF('Names Schedule'!$33:$33,$B265))</f>
        <v>1</v>
      </c>
      <c r="AB265" s="125">
        <f>IF($A265="","",COUNTIF('Names Schedule'!$34:$34,$B265))</f>
        <v>0</v>
      </c>
      <c r="AC265" s="125">
        <f>IF($A265="","",COUNTIF('Names Schedule'!$36:$36,$B265))</f>
        <v>0</v>
      </c>
      <c r="AD265" s="125">
        <f>IF($A265="","",COUNTIF('Names Schedule'!$37:$37,$B265))</f>
        <v>0</v>
      </c>
      <c r="AE265" s="125">
        <f>IF($A265="","",COUNTIF('Names Schedule'!$38:$38,$B265))</f>
        <v>0</v>
      </c>
      <c r="AF265" s="125">
        <f>IF($A265="","",COUNTIF('Names Schedule'!$40:$40,$B265))</f>
        <v>0</v>
      </c>
      <c r="AG265" s="125">
        <f>IF($A265="","",COUNTIF('Names Schedule'!$41:$41,$B265))</f>
        <v>0</v>
      </c>
      <c r="AH265" s="124">
        <f>IF($A265="","",COUNTIF('Names Schedule'!$46:$46,$B265))</f>
        <v>0</v>
      </c>
      <c r="AI265" s="125">
        <f>IF($A265="","",COUNTIF('Names Schedule'!$47:$47,$B265))</f>
        <v>0</v>
      </c>
      <c r="AJ265" s="125">
        <f>IF($A265="","",COUNTIF('Names Schedule'!$49:$49,$B265))</f>
        <v>0</v>
      </c>
      <c r="AK265" s="125">
        <f>IF($A265="","",COUNTIF('Names Schedule'!$50:$50,$B265))</f>
        <v>0</v>
      </c>
      <c r="AL265" s="125">
        <f>IF($A265="","",COUNTIF('Names Schedule'!$51:$51,$B265))</f>
        <v>0</v>
      </c>
      <c r="AM265" s="125">
        <f>IF($A265="","",COUNTIF('Names Schedule'!$53:$53,$B265))</f>
        <v>0</v>
      </c>
      <c r="AN265" s="125">
        <f>IF($A265="","",COUNTIF('Names Schedule'!$54:$54,$B265))</f>
        <v>0</v>
      </c>
      <c r="AO265" s="124">
        <f>IF($A265="","",COUNTIF('Names Schedule'!$59:$59,$B265))</f>
        <v>0</v>
      </c>
      <c r="AP265" s="125">
        <f>IF($A265="","",COUNTIF('Names Schedule'!$60:$60,$B265))</f>
        <v>0</v>
      </c>
      <c r="AQ265" s="125">
        <f>IF($A265="","",COUNTIF('Names Schedule'!$62:$62,$B265))</f>
        <v>0</v>
      </c>
      <c r="AR265" s="125">
        <f>IF($A265="","",COUNTIF('Names Schedule'!$63:$63,$B265))</f>
        <v>0</v>
      </c>
      <c r="AS265" s="125">
        <f>IF($A265="","",COUNTIF('Names Schedule'!$64:$64,$B265))</f>
        <v>0</v>
      </c>
      <c r="AT265" s="125">
        <f>IF($A265="","",COUNTIF('Names Schedule'!$66:$66,$B265))</f>
        <v>0</v>
      </c>
      <c r="AU265" s="125">
        <f>IF($A265="","",COUNTIF('Names Schedule'!$67:$67,$B265))</f>
        <v>0</v>
      </c>
      <c r="AV265" s="124">
        <f>IF($A265="","",COUNTIF('Names Schedule'!$72:$72,$B265))</f>
        <v>0</v>
      </c>
      <c r="AW265" s="125">
        <f>IF($A265="","",COUNTIF('Names Schedule'!$73:$73,$B265))</f>
        <v>0</v>
      </c>
      <c r="AX265" s="125">
        <f>IF($A265="","",COUNTIF('Names Schedule'!$75:$75,$B265))</f>
        <v>0</v>
      </c>
      <c r="AY265" s="125">
        <f>IF($A265="","",COUNTIF('Names Schedule'!$76:$76,$B265))</f>
        <v>0</v>
      </c>
      <c r="AZ265" s="125">
        <f>IF($A265="","",COUNTIF('Names Schedule'!$77:$77,$B265))</f>
        <v>0</v>
      </c>
      <c r="BA265" s="125">
        <f>IF($A265="","",COUNTIF('Names Schedule'!$79:$79,$B265))</f>
        <v>0</v>
      </c>
      <c r="BB265" s="125">
        <f>IF($A265="","",COUNTIF('Names Schedule'!$80:$80,$B265))</f>
        <v>0</v>
      </c>
      <c r="BC265" s="115">
        <f t="shared" si="38"/>
        <v>15</v>
      </c>
      <c r="BD265" s="115">
        <f t="shared" si="39"/>
        <v>1</v>
      </c>
      <c r="BE265" s="119" t="str">
        <f t="shared" si="36"/>
        <v>Session 1 - 8:30am - 10:15am</v>
      </c>
      <c r="BF265" s="126">
        <f>IF($A265="","",COUNTIF('Names Schedule'!C$7:C$117,$B265))</f>
        <v>0</v>
      </c>
      <c r="BG265" s="126">
        <f>IF($A265="","",COUNTIF('Names Schedule'!D$7:D$117,$B265))</f>
        <v>0</v>
      </c>
      <c r="BH265" s="126">
        <f>IF($A265="","",COUNTIF('Names Schedule'!E$7:E$117,$B265))</f>
        <v>0</v>
      </c>
      <c r="BI265" s="126">
        <f>IF($A265="","",COUNTIF('Names Schedule'!F$7:F$117,$B265))</f>
        <v>0</v>
      </c>
      <c r="BJ265" s="126">
        <f>IF($A265="","",COUNTIF('Names Schedule'!G$7:G$117,$B265))</f>
        <v>0</v>
      </c>
      <c r="BK265" s="126">
        <f>IF($A265="","",COUNTIF('Names Schedule'!H$7:H$117,$B265))</f>
        <v>1</v>
      </c>
      <c r="BL265" s="133">
        <f t="shared" si="37"/>
        <v>6</v>
      </c>
    </row>
    <row r="266" spans="1:64" ht="12" customHeight="1">
      <c r="A266" s="115" t="str">
        <f>Matches!A265</f>
        <v>GROUP MXP 4 / 2</v>
      </c>
      <c r="B266" s="115" t="str">
        <f>IF(A266="","",CONCATENATE(VLOOKUP(Matches!B265,'Group Check'!$B:$D,2,FALSE)," v ",VLOOKUP(Matches!D265,'Group Check'!$B:$D,2,FALSE)," in Group ",VLOOKUP(Matches!B265,'Group Check'!$B:$E,4,FALSE)))</f>
        <v>Mary Thompson (USA) &amp; Loren Dion (USA) v Ha Yat Ting (Gloria) (Hong Kong China ) &amp; Lai Gon-Lap Stanley (Hong Kong China ) in Group MXP 4</v>
      </c>
      <c r="C266" s="115" t="str">
        <f t="shared" si="32"/>
        <v/>
      </c>
      <c r="D266" s="118" t="str">
        <f t="shared" si="33"/>
        <v>Thursday 25th April 2024</v>
      </c>
      <c r="E266" s="119" t="str">
        <f t="shared" si="34"/>
        <v>Session 2 - 10.15am- 12:00pm</v>
      </c>
      <c r="F266" s="116">
        <f t="shared" si="35"/>
        <v>6</v>
      </c>
      <c r="G266" s="126">
        <f>IF($A266="","",SUM(COUNTIF('Names Schedule'!$C$7:$H$7,$B266),COUNTIF('Names Schedule'!$C$8:$H$8,$B266),COUNTIF('Names Schedule'!$C$10:$H$10,$B266),COUNTIF('Names Schedule'!$C$11:$H$11,$B266),COUNTIF('Names Schedule'!$C$12:$H$12,$B266),COUNTIF('Names Schedule'!$C$14:$H$14,$B266),COUNTIF('Names Schedule'!$C$15:$H$15,$B266)))</f>
        <v>0</v>
      </c>
      <c r="H266" s="126">
        <f>IF($A266="","",SUM(COUNTIF('Names Schedule'!$C$20:$H$20,$B266),COUNTIF('Names Schedule'!$C$21:$H$21,$B266),COUNTIF('Names Schedule'!$C$23:$H$23,$B266),COUNTIF('Names Schedule'!$C$24:$H$24,$B266),COUNTIF('Names Schedule'!$C$25:$H$25,$B266),COUNTIF('Names Schedule'!$C$27:$H$27,$B266),COUNTIF('Names Schedule'!$C$28:$H$28,$B266)))</f>
        <v>0</v>
      </c>
      <c r="I266" s="126">
        <f>IF($A266="","",SUM(COUNTIF('Names Schedule'!$C$33:$H$33,$B266),COUNTIF('Names Schedule'!$C$34:$H$34,$B266),COUNTIF('Names Schedule'!$C$36:$H$36,$B266),COUNTIF('Names Schedule'!$C$37:$H$37,$B266),COUNTIF('Names Schedule'!$C$38:$H$38,$B266),COUNTIF('Names Schedule'!$C$40:$H$40,$B266),COUNTIF('Names Schedule'!$C$41:$H$41,$B266)))</f>
        <v>0</v>
      </c>
      <c r="J266" s="126">
        <f>IF($A266="","",SUM(COUNTIF('Names Schedule'!$C$46:$H$46,$B266),COUNTIF('Names Schedule'!$C$47:$H$47,$B266),COUNTIF('Names Schedule'!$C$49:$H$49,$B266),COUNTIF('Names Schedule'!$C$50:$H$50,$B266),COUNTIF('Names Schedule'!$C$51:$H$51,$B266),COUNTIF('Names Schedule'!$C$53:$H$53,$B266),COUNTIF('Names Schedule'!$C$54:$H$54,$B266)))</f>
        <v>0</v>
      </c>
      <c r="K266" s="126">
        <f>IF($A266="","",SUM(COUNTIF('Names Schedule'!$C$59:$H$59,$B266),COUNTIF('Names Schedule'!$C$60:$H$60,$B266),COUNTIF('Names Schedule'!$C$62:$H$62,$B266),COUNTIF('Names Schedule'!$C$63:$H$63,$B266),COUNTIF('Names Schedule'!$C$64:$H$64,$B266),COUNTIF('Names Schedule'!$C$66:$H$66,$B266),COUNTIF('Names Schedule'!$C$67:$H$67,$B266)))</f>
        <v>1</v>
      </c>
      <c r="L266" s="126">
        <f>IF($A266="","",SUM(COUNTIF('Names Schedule'!$C$72:$H$72,$B266),COUNTIF('Names Schedule'!$C$73:$H$73,$B266),COUNTIF('Names Schedule'!$C$75:$H$75,$B266),COUNTIF('Names Schedule'!$C$76:$H$76,$B266),COUNTIF('Names Schedule'!$C$77:$H$77,$B266),COUNTIF('Names Schedule'!$C$79:$H$79,$B266),COUNTIF('Names Schedule'!$C$80:$H$80,$B266)))</f>
        <v>0</v>
      </c>
      <c r="M266" s="124">
        <f>IF($A266="","",COUNTIF('Names Schedule'!$7:$7,$B266))</f>
        <v>0</v>
      </c>
      <c r="N266" s="125">
        <f>IF($A266="","",COUNTIF('Names Schedule'!$8:$8,$B266))</f>
        <v>0</v>
      </c>
      <c r="O266" s="125">
        <f>IF($A266="","",COUNTIF('Names Schedule'!$10:$10,$B266))</f>
        <v>0</v>
      </c>
      <c r="P266" s="125">
        <f>IF($A266="","",COUNTIF('Names Schedule'!$11:$11,$B266))</f>
        <v>0</v>
      </c>
      <c r="Q266" s="125">
        <f>IF($A266="","",COUNTIF('Names Schedule'!$12:$12,$B266))</f>
        <v>0</v>
      </c>
      <c r="R266" s="125">
        <f>IF($A266="","",COUNTIF('Names Schedule'!$14:$14,$B266))</f>
        <v>0</v>
      </c>
      <c r="S266" s="125">
        <f>IF($A266="","",COUNTIF('Names Schedule'!$15:$15,$B266))</f>
        <v>0</v>
      </c>
      <c r="T266" s="124">
        <f>IF($A266="","",COUNTIF('Names Schedule'!$20:$20,$B266))</f>
        <v>0</v>
      </c>
      <c r="U266" s="125">
        <f>IF($A266="","",COUNTIF('Names Schedule'!$21:$21,$B266))</f>
        <v>0</v>
      </c>
      <c r="V266" s="125">
        <f>IF($A266="","",COUNTIF('Names Schedule'!$23:$23,$B266))</f>
        <v>0</v>
      </c>
      <c r="W266" s="125">
        <f>IF($A266="","",COUNTIF('Names Schedule'!$24:$24,$B266))</f>
        <v>0</v>
      </c>
      <c r="X266" s="125">
        <f>IF($A266="","",COUNTIF('Names Schedule'!$25:$25,$B266))</f>
        <v>0</v>
      </c>
      <c r="Y266" s="125">
        <f>IF($A266="","",COUNTIF('Names Schedule'!$27:$27,$B266))</f>
        <v>0</v>
      </c>
      <c r="Z266" s="125">
        <f>IF($A266="","",COUNTIF('Names Schedule'!$28:$28,$B266))</f>
        <v>0</v>
      </c>
      <c r="AA266" s="124">
        <f>IF($A266="","",COUNTIF('Names Schedule'!$33:$33,$B266))</f>
        <v>0</v>
      </c>
      <c r="AB266" s="125">
        <f>IF($A266="","",COUNTIF('Names Schedule'!$34:$34,$B266))</f>
        <v>0</v>
      </c>
      <c r="AC266" s="125">
        <f>IF($A266="","",COUNTIF('Names Schedule'!$36:$36,$B266))</f>
        <v>0</v>
      </c>
      <c r="AD266" s="125">
        <f>IF($A266="","",COUNTIF('Names Schedule'!$37:$37,$B266))</f>
        <v>0</v>
      </c>
      <c r="AE266" s="125">
        <f>IF($A266="","",COUNTIF('Names Schedule'!$38:$38,$B266))</f>
        <v>0</v>
      </c>
      <c r="AF266" s="125">
        <f>IF($A266="","",COUNTIF('Names Schedule'!$40:$40,$B266))</f>
        <v>0</v>
      </c>
      <c r="AG266" s="125">
        <f>IF($A266="","",COUNTIF('Names Schedule'!$41:$41,$B266))</f>
        <v>0</v>
      </c>
      <c r="AH266" s="124">
        <f>IF($A266="","",COUNTIF('Names Schedule'!$46:$46,$B266))</f>
        <v>0</v>
      </c>
      <c r="AI266" s="125">
        <f>IF($A266="","",COUNTIF('Names Schedule'!$47:$47,$B266))</f>
        <v>0</v>
      </c>
      <c r="AJ266" s="125">
        <f>IF($A266="","",COUNTIF('Names Schedule'!$49:$49,$B266))</f>
        <v>0</v>
      </c>
      <c r="AK266" s="125">
        <f>IF($A266="","",COUNTIF('Names Schedule'!$50:$50,$B266))</f>
        <v>0</v>
      </c>
      <c r="AL266" s="125">
        <f>IF($A266="","",COUNTIF('Names Schedule'!$51:$51,$B266))</f>
        <v>0</v>
      </c>
      <c r="AM266" s="125">
        <f>IF($A266="","",COUNTIF('Names Schedule'!$53:$53,$B266))</f>
        <v>0</v>
      </c>
      <c r="AN266" s="125">
        <f>IF($A266="","",COUNTIF('Names Schedule'!$54:$54,$B266))</f>
        <v>0</v>
      </c>
      <c r="AO266" s="124">
        <f>IF($A266="","",COUNTIF('Names Schedule'!$59:$59,$B266))</f>
        <v>0</v>
      </c>
      <c r="AP266" s="125">
        <f>IF($A266="","",COUNTIF('Names Schedule'!$60:$60,$B266))</f>
        <v>1</v>
      </c>
      <c r="AQ266" s="125">
        <f>IF($A266="","",COUNTIF('Names Schedule'!$62:$62,$B266))</f>
        <v>0</v>
      </c>
      <c r="AR266" s="125">
        <f>IF($A266="","",COUNTIF('Names Schedule'!$63:$63,$B266))</f>
        <v>0</v>
      </c>
      <c r="AS266" s="125">
        <f>IF($A266="","",COUNTIF('Names Schedule'!$64:$64,$B266))</f>
        <v>0</v>
      </c>
      <c r="AT266" s="125">
        <f>IF($A266="","",COUNTIF('Names Schedule'!$66:$66,$B266))</f>
        <v>0</v>
      </c>
      <c r="AU266" s="125">
        <f>IF($A266="","",COUNTIF('Names Schedule'!$67:$67,$B266))</f>
        <v>0</v>
      </c>
      <c r="AV266" s="124">
        <f>IF($A266="","",COUNTIF('Names Schedule'!$72:$72,$B266))</f>
        <v>0</v>
      </c>
      <c r="AW266" s="125">
        <f>IF($A266="","",COUNTIF('Names Schedule'!$73:$73,$B266))</f>
        <v>0</v>
      </c>
      <c r="AX266" s="125">
        <f>IF($A266="","",COUNTIF('Names Schedule'!$75:$75,$B266))</f>
        <v>0</v>
      </c>
      <c r="AY266" s="125">
        <f>IF($A266="","",COUNTIF('Names Schedule'!$76:$76,$B266))</f>
        <v>0</v>
      </c>
      <c r="AZ266" s="125">
        <f>IF($A266="","",COUNTIF('Names Schedule'!$77:$77,$B266))</f>
        <v>0</v>
      </c>
      <c r="BA266" s="125">
        <f>IF($A266="","",COUNTIF('Names Schedule'!$79:$79,$B266))</f>
        <v>0</v>
      </c>
      <c r="BB266" s="125">
        <f>IF($A266="","",COUNTIF('Names Schedule'!$80:$80,$B266))</f>
        <v>0</v>
      </c>
      <c r="BC266" s="115">
        <f t="shared" si="38"/>
        <v>30</v>
      </c>
      <c r="BD266" s="115">
        <f t="shared" si="39"/>
        <v>2</v>
      </c>
      <c r="BE266" s="119" t="str">
        <f t="shared" si="36"/>
        <v>Session 2 - 10.15am- 12:00pm</v>
      </c>
      <c r="BF266" s="126">
        <f>IF($A266="","",COUNTIF('Names Schedule'!C$7:C$117,$B266))</f>
        <v>0</v>
      </c>
      <c r="BG266" s="126">
        <f>IF($A266="","",COUNTIF('Names Schedule'!D$7:D$117,$B266))</f>
        <v>0</v>
      </c>
      <c r="BH266" s="126">
        <f>IF($A266="","",COUNTIF('Names Schedule'!E$7:E$117,$B266))</f>
        <v>0</v>
      </c>
      <c r="BI266" s="126">
        <f>IF($A266="","",COUNTIF('Names Schedule'!F$7:F$117,$B266))</f>
        <v>0</v>
      </c>
      <c r="BJ266" s="126">
        <f>IF($A266="","",COUNTIF('Names Schedule'!G$7:G$117,$B266))</f>
        <v>0</v>
      </c>
      <c r="BK266" s="126">
        <f>IF($A266="","",COUNTIF('Names Schedule'!H$7:H$117,$B266))</f>
        <v>1</v>
      </c>
      <c r="BL266" s="133">
        <f t="shared" si="37"/>
        <v>6</v>
      </c>
    </row>
    <row r="267" spans="1:64" ht="12" customHeight="1">
      <c r="A267" s="115" t="str">
        <f>Matches!A266</f>
        <v>GROUP MXP 4 / 3</v>
      </c>
      <c r="B267" s="115" t="str">
        <f>IF(A267="","",CONCATENATE(VLOOKUP(Matches!B266,'Group Check'!$B:$D,2,FALSE)," v ",VLOOKUP(Matches!D266,'Group Check'!$B:$D,2,FALSE)," in Group ",VLOOKUP(Matches!B266,'Group Check'!$B:$E,4,FALSE)))</f>
        <v>Ha Yat Ting (Gloria) (Hong Kong China ) &amp; Lai Gon-Lap Stanley (Hong Kong China ) v Tayla Bruce (New Zealand) &amp; Shannon McIlroy (New Zealand) in Group MXP 4</v>
      </c>
      <c r="C267" s="115" t="str">
        <f t="shared" si="32"/>
        <v/>
      </c>
      <c r="D267" s="118" t="str">
        <f t="shared" si="33"/>
        <v>Wednesday 24th April 2024</v>
      </c>
      <c r="E267" s="119" t="str">
        <f t="shared" si="34"/>
        <v>Session 1 - 8:30am - 10:15am</v>
      </c>
      <c r="F267" s="116">
        <f t="shared" si="35"/>
        <v>2</v>
      </c>
      <c r="G267" s="126">
        <f>IF($A267="","",SUM(COUNTIF('Names Schedule'!$C$7:$H$7,$B267),COUNTIF('Names Schedule'!$C$8:$H$8,$B267),COUNTIF('Names Schedule'!$C$10:$H$10,$B267),COUNTIF('Names Schedule'!$C$11:$H$11,$B267),COUNTIF('Names Schedule'!$C$12:$H$12,$B267),COUNTIF('Names Schedule'!$C$14:$H$14,$B267),COUNTIF('Names Schedule'!$C$15:$H$15,$B267)))</f>
        <v>0</v>
      </c>
      <c r="H267" s="126">
        <f>IF($A267="","",SUM(COUNTIF('Names Schedule'!$C$20:$H$20,$B267),COUNTIF('Names Schedule'!$C$21:$H$21,$B267),COUNTIF('Names Schedule'!$C$23:$H$23,$B267),COUNTIF('Names Schedule'!$C$24:$H$24,$B267),COUNTIF('Names Schedule'!$C$25:$H$25,$B267),COUNTIF('Names Schedule'!$C$27:$H$27,$B267),COUNTIF('Names Schedule'!$C$28:$H$28,$B267)))</f>
        <v>0</v>
      </c>
      <c r="I267" s="126">
        <f>IF($A267="","",SUM(COUNTIF('Names Schedule'!$C$33:$H$33,$B267),COUNTIF('Names Schedule'!$C$34:$H$34,$B267),COUNTIF('Names Schedule'!$C$36:$H$36,$B267),COUNTIF('Names Schedule'!$C$37:$H$37,$B267),COUNTIF('Names Schedule'!$C$38:$H$38,$B267),COUNTIF('Names Schedule'!$C$40:$H$40,$B267),COUNTIF('Names Schedule'!$C$41:$H$41,$B267)))</f>
        <v>0</v>
      </c>
      <c r="J267" s="126">
        <f>IF($A267="","",SUM(COUNTIF('Names Schedule'!$C$46:$H$46,$B267),COUNTIF('Names Schedule'!$C$47:$H$47,$B267),COUNTIF('Names Schedule'!$C$49:$H$49,$B267),COUNTIF('Names Schedule'!$C$50:$H$50,$B267),COUNTIF('Names Schedule'!$C$51:$H$51,$B267),COUNTIF('Names Schedule'!$C$53:$H$53,$B267),COUNTIF('Names Schedule'!$C$54:$H$54,$B267)))</f>
        <v>1</v>
      </c>
      <c r="K267" s="126">
        <f>IF($A267="","",SUM(COUNTIF('Names Schedule'!$C$59:$H$59,$B267),COUNTIF('Names Schedule'!$C$60:$H$60,$B267),COUNTIF('Names Schedule'!$C$62:$H$62,$B267),COUNTIF('Names Schedule'!$C$63:$H$63,$B267),COUNTIF('Names Schedule'!$C$64:$H$64,$B267),COUNTIF('Names Schedule'!$C$66:$H$66,$B267),COUNTIF('Names Schedule'!$C$67:$H$67,$B267)))</f>
        <v>0</v>
      </c>
      <c r="L267" s="126">
        <f>IF($A267="","",SUM(COUNTIF('Names Schedule'!$C$72:$H$72,$B267),COUNTIF('Names Schedule'!$C$73:$H$73,$B267),COUNTIF('Names Schedule'!$C$75:$H$75,$B267),COUNTIF('Names Schedule'!$C$76:$H$76,$B267),COUNTIF('Names Schedule'!$C$77:$H$77,$B267),COUNTIF('Names Schedule'!$C$79:$H$79,$B267),COUNTIF('Names Schedule'!$C$80:$H$80,$B267)))</f>
        <v>0</v>
      </c>
      <c r="M267" s="124">
        <f>IF($A267="","",COUNTIF('Names Schedule'!$7:$7,$B267))</f>
        <v>0</v>
      </c>
      <c r="N267" s="125">
        <f>IF($A267="","",COUNTIF('Names Schedule'!$8:$8,$B267))</f>
        <v>0</v>
      </c>
      <c r="O267" s="125">
        <f>IF($A267="","",COUNTIF('Names Schedule'!$10:$10,$B267))</f>
        <v>0</v>
      </c>
      <c r="P267" s="125">
        <f>IF($A267="","",COUNTIF('Names Schedule'!$11:$11,$B267))</f>
        <v>0</v>
      </c>
      <c r="Q267" s="125">
        <f>IF($A267="","",COUNTIF('Names Schedule'!$12:$12,$B267))</f>
        <v>0</v>
      </c>
      <c r="R267" s="125">
        <f>IF($A267="","",COUNTIF('Names Schedule'!$14:$14,$B267))</f>
        <v>0</v>
      </c>
      <c r="S267" s="125">
        <f>IF($A267="","",COUNTIF('Names Schedule'!$15:$15,$B267))</f>
        <v>0</v>
      </c>
      <c r="T267" s="124">
        <f>IF($A267="","",COUNTIF('Names Schedule'!$20:$20,$B267))</f>
        <v>0</v>
      </c>
      <c r="U267" s="125">
        <f>IF($A267="","",COUNTIF('Names Schedule'!$21:$21,$B267))</f>
        <v>0</v>
      </c>
      <c r="V267" s="125">
        <f>IF($A267="","",COUNTIF('Names Schedule'!$23:$23,$B267))</f>
        <v>0</v>
      </c>
      <c r="W267" s="125">
        <f>IF($A267="","",COUNTIF('Names Schedule'!$24:$24,$B267))</f>
        <v>0</v>
      </c>
      <c r="X267" s="125">
        <f>IF($A267="","",COUNTIF('Names Schedule'!$25:$25,$B267))</f>
        <v>0</v>
      </c>
      <c r="Y267" s="125">
        <f>IF($A267="","",COUNTIF('Names Schedule'!$27:$27,$B267))</f>
        <v>0</v>
      </c>
      <c r="Z267" s="125">
        <f>IF($A267="","",COUNTIF('Names Schedule'!$28:$28,$B267))</f>
        <v>0</v>
      </c>
      <c r="AA267" s="124">
        <f>IF($A267="","",COUNTIF('Names Schedule'!$33:$33,$B267))</f>
        <v>0</v>
      </c>
      <c r="AB267" s="125">
        <f>IF($A267="","",COUNTIF('Names Schedule'!$34:$34,$B267))</f>
        <v>0</v>
      </c>
      <c r="AC267" s="125">
        <f>IF($A267="","",COUNTIF('Names Schedule'!$36:$36,$B267))</f>
        <v>0</v>
      </c>
      <c r="AD267" s="125">
        <f>IF($A267="","",COUNTIF('Names Schedule'!$37:$37,$B267))</f>
        <v>0</v>
      </c>
      <c r="AE267" s="125">
        <f>IF($A267="","",COUNTIF('Names Schedule'!$38:$38,$B267))</f>
        <v>0</v>
      </c>
      <c r="AF267" s="125">
        <f>IF($A267="","",COUNTIF('Names Schedule'!$40:$40,$B267))</f>
        <v>0</v>
      </c>
      <c r="AG267" s="125">
        <f>IF($A267="","",COUNTIF('Names Schedule'!$41:$41,$B267))</f>
        <v>0</v>
      </c>
      <c r="AH267" s="124">
        <f>IF($A267="","",COUNTIF('Names Schedule'!$46:$46,$B267))</f>
        <v>1</v>
      </c>
      <c r="AI267" s="125">
        <f>IF($A267="","",COUNTIF('Names Schedule'!$47:$47,$B267))</f>
        <v>0</v>
      </c>
      <c r="AJ267" s="125">
        <f>IF($A267="","",COUNTIF('Names Schedule'!$49:$49,$B267))</f>
        <v>0</v>
      </c>
      <c r="AK267" s="125">
        <f>IF($A267="","",COUNTIF('Names Schedule'!$50:$50,$B267))</f>
        <v>0</v>
      </c>
      <c r="AL267" s="125">
        <f>IF($A267="","",COUNTIF('Names Schedule'!$51:$51,$B267))</f>
        <v>0</v>
      </c>
      <c r="AM267" s="125">
        <f>IF($A267="","",COUNTIF('Names Schedule'!$53:$53,$B267))</f>
        <v>0</v>
      </c>
      <c r="AN267" s="125">
        <f>IF($A267="","",COUNTIF('Names Schedule'!$54:$54,$B267))</f>
        <v>0</v>
      </c>
      <c r="AO267" s="124">
        <f>IF($A267="","",COUNTIF('Names Schedule'!$59:$59,$B267))</f>
        <v>0</v>
      </c>
      <c r="AP267" s="125">
        <f>IF($A267="","",COUNTIF('Names Schedule'!$60:$60,$B267))</f>
        <v>0</v>
      </c>
      <c r="AQ267" s="125">
        <f>IF($A267="","",COUNTIF('Names Schedule'!$62:$62,$B267))</f>
        <v>0</v>
      </c>
      <c r="AR267" s="125">
        <f>IF($A267="","",COUNTIF('Names Schedule'!$63:$63,$B267))</f>
        <v>0</v>
      </c>
      <c r="AS267" s="125">
        <f>IF($A267="","",COUNTIF('Names Schedule'!$64:$64,$B267))</f>
        <v>0</v>
      </c>
      <c r="AT267" s="125">
        <f>IF($A267="","",COUNTIF('Names Schedule'!$66:$66,$B267))</f>
        <v>0</v>
      </c>
      <c r="AU267" s="125">
        <f>IF($A267="","",COUNTIF('Names Schedule'!$67:$67,$B267))</f>
        <v>0</v>
      </c>
      <c r="AV267" s="124">
        <f>IF($A267="","",COUNTIF('Names Schedule'!$72:$72,$B267))</f>
        <v>0</v>
      </c>
      <c r="AW267" s="125">
        <f>IF($A267="","",COUNTIF('Names Schedule'!$73:$73,$B267))</f>
        <v>0</v>
      </c>
      <c r="AX267" s="125">
        <f>IF($A267="","",COUNTIF('Names Schedule'!$75:$75,$B267))</f>
        <v>0</v>
      </c>
      <c r="AY267" s="125">
        <f>IF($A267="","",COUNTIF('Names Schedule'!$76:$76,$B267))</f>
        <v>0</v>
      </c>
      <c r="AZ267" s="125">
        <f>IF($A267="","",COUNTIF('Names Schedule'!$77:$77,$B267))</f>
        <v>0</v>
      </c>
      <c r="BA267" s="125">
        <f>IF($A267="","",COUNTIF('Names Schedule'!$79:$79,$B267))</f>
        <v>0</v>
      </c>
      <c r="BB267" s="125">
        <f>IF($A267="","",COUNTIF('Names Schedule'!$80:$80,$B267))</f>
        <v>0</v>
      </c>
      <c r="BC267" s="115">
        <f t="shared" si="38"/>
        <v>22</v>
      </c>
      <c r="BD267" s="115">
        <f t="shared" si="39"/>
        <v>1</v>
      </c>
      <c r="BE267" s="119" t="str">
        <f t="shared" si="36"/>
        <v>Session 1 - 8:30am - 10:15am</v>
      </c>
      <c r="BF267" s="126">
        <f>IF($A267="","",COUNTIF('Names Schedule'!C$7:C$117,$B267))</f>
        <v>0</v>
      </c>
      <c r="BG267" s="126">
        <f>IF($A267="","",COUNTIF('Names Schedule'!D$7:D$117,$B267))</f>
        <v>1</v>
      </c>
      <c r="BH267" s="126">
        <f>IF($A267="","",COUNTIF('Names Schedule'!E$7:E$117,$B267))</f>
        <v>0</v>
      </c>
      <c r="BI267" s="126">
        <f>IF($A267="","",COUNTIF('Names Schedule'!F$7:F$117,$B267))</f>
        <v>0</v>
      </c>
      <c r="BJ267" s="126">
        <f>IF($A267="","",COUNTIF('Names Schedule'!G$7:G$117,$B267))</f>
        <v>0</v>
      </c>
      <c r="BK267" s="126">
        <f>IF($A267="","",COUNTIF('Names Schedule'!H$7:H$117,$B267))</f>
        <v>0</v>
      </c>
      <c r="BL267" s="133">
        <f t="shared" si="37"/>
        <v>2</v>
      </c>
    </row>
    <row r="268" spans="1:64" ht="12" customHeight="1">
      <c r="A268" s="115" t="str">
        <f>Matches!A267</f>
        <v>GROUP MXP 4 / 4</v>
      </c>
      <c r="B268" s="115" t="str">
        <f>IF(A268="","",CONCATENATE(VLOOKUP(Matches!B267,'Group Check'!$B:$D,2,FALSE)," v ",VLOOKUP(Matches!D267,'Group Check'!$B:$D,2,FALSE)," in Group ",VLOOKUP(Matches!B267,'Group Check'!$B:$E,4,FALSE)))</f>
        <v>Ha Yat Ting (Gloria) (Hong Kong China ) &amp; Lai Gon-Lap Stanley (Hong Kong China ) v Rebecca McMillan (England ) &amp; Harry Goodwin (England ) in Group MXP 4</v>
      </c>
      <c r="C268" s="115" t="str">
        <f t="shared" si="32"/>
        <v/>
      </c>
      <c r="D268" s="118" t="str">
        <f t="shared" si="33"/>
        <v>Sunday 21st April 2024</v>
      </c>
      <c r="E268" s="119" t="str">
        <f t="shared" si="34"/>
        <v>Session 2 - 10.15am- 12:00pm</v>
      </c>
      <c r="F268" s="116">
        <f t="shared" si="35"/>
        <v>4</v>
      </c>
      <c r="G268" s="126">
        <f>IF($A268="","",SUM(COUNTIF('Names Schedule'!$C$7:$H$7,$B268),COUNTIF('Names Schedule'!$C$8:$H$8,$B268),COUNTIF('Names Schedule'!$C$10:$H$10,$B268),COUNTIF('Names Schedule'!$C$11:$H$11,$B268),COUNTIF('Names Schedule'!$C$12:$H$12,$B268),COUNTIF('Names Schedule'!$C$14:$H$14,$B268),COUNTIF('Names Schedule'!$C$15:$H$15,$B268)))</f>
        <v>1</v>
      </c>
      <c r="H268" s="126">
        <f>IF($A268="","",SUM(COUNTIF('Names Schedule'!$C$20:$H$20,$B268),COUNTIF('Names Schedule'!$C$21:$H$21,$B268),COUNTIF('Names Schedule'!$C$23:$H$23,$B268),COUNTIF('Names Schedule'!$C$24:$H$24,$B268),COUNTIF('Names Schedule'!$C$25:$H$25,$B268),COUNTIF('Names Schedule'!$C$27:$H$27,$B268),COUNTIF('Names Schedule'!$C$28:$H$28,$B268)))</f>
        <v>0</v>
      </c>
      <c r="I268" s="126">
        <f>IF($A268="","",SUM(COUNTIF('Names Schedule'!$C$33:$H$33,$B268),COUNTIF('Names Schedule'!$C$34:$H$34,$B268),COUNTIF('Names Schedule'!$C$36:$H$36,$B268),COUNTIF('Names Schedule'!$C$37:$H$37,$B268),COUNTIF('Names Schedule'!$C$38:$H$38,$B268),COUNTIF('Names Schedule'!$C$40:$H$40,$B268),COUNTIF('Names Schedule'!$C$41:$H$41,$B268)))</f>
        <v>0</v>
      </c>
      <c r="J268" s="126">
        <f>IF($A268="","",SUM(COUNTIF('Names Schedule'!$C$46:$H$46,$B268),COUNTIF('Names Schedule'!$C$47:$H$47,$B268),COUNTIF('Names Schedule'!$C$49:$H$49,$B268),COUNTIF('Names Schedule'!$C$50:$H$50,$B268),COUNTIF('Names Schedule'!$C$51:$H$51,$B268),COUNTIF('Names Schedule'!$C$53:$H$53,$B268),COUNTIF('Names Schedule'!$C$54:$H$54,$B268)))</f>
        <v>0</v>
      </c>
      <c r="K268" s="126">
        <f>IF($A268="","",SUM(COUNTIF('Names Schedule'!$C$59:$H$59,$B268),COUNTIF('Names Schedule'!$C$60:$H$60,$B268),COUNTIF('Names Schedule'!$C$62:$H$62,$B268),COUNTIF('Names Schedule'!$C$63:$H$63,$B268),COUNTIF('Names Schedule'!$C$64:$H$64,$B268),COUNTIF('Names Schedule'!$C$66:$H$66,$B268),COUNTIF('Names Schedule'!$C$67:$H$67,$B268)))</f>
        <v>0</v>
      </c>
      <c r="L268" s="126">
        <f>IF($A268="","",SUM(COUNTIF('Names Schedule'!$C$72:$H$72,$B268),COUNTIF('Names Schedule'!$C$73:$H$73,$B268),COUNTIF('Names Schedule'!$C$75:$H$75,$B268),COUNTIF('Names Schedule'!$C$76:$H$76,$B268),COUNTIF('Names Schedule'!$C$77:$H$77,$B268),COUNTIF('Names Schedule'!$C$79:$H$79,$B268),COUNTIF('Names Schedule'!$C$80:$H$80,$B268)))</f>
        <v>0</v>
      </c>
      <c r="M268" s="124">
        <f>IF($A268="","",COUNTIF('Names Schedule'!$7:$7,$B268))</f>
        <v>0</v>
      </c>
      <c r="N268" s="125">
        <f>IF($A268="","",COUNTIF('Names Schedule'!$8:$8,$B268))</f>
        <v>1</v>
      </c>
      <c r="O268" s="125">
        <f>IF($A268="","",COUNTIF('Names Schedule'!$10:$10,$B268))</f>
        <v>0</v>
      </c>
      <c r="P268" s="125">
        <f>IF($A268="","",COUNTIF('Names Schedule'!$11:$11,$B268))</f>
        <v>0</v>
      </c>
      <c r="Q268" s="125">
        <f>IF($A268="","",COUNTIF('Names Schedule'!$12:$12,$B268))</f>
        <v>0</v>
      </c>
      <c r="R268" s="125">
        <f>IF($A268="","",COUNTIF('Names Schedule'!$14:$14,$B268))</f>
        <v>0</v>
      </c>
      <c r="S268" s="125">
        <f>IF($A268="","",COUNTIF('Names Schedule'!$15:$15,$B268))</f>
        <v>0</v>
      </c>
      <c r="T268" s="124">
        <f>IF($A268="","",COUNTIF('Names Schedule'!$20:$20,$B268))</f>
        <v>0</v>
      </c>
      <c r="U268" s="125">
        <f>IF($A268="","",COUNTIF('Names Schedule'!$21:$21,$B268))</f>
        <v>0</v>
      </c>
      <c r="V268" s="125">
        <f>IF($A268="","",COUNTIF('Names Schedule'!$23:$23,$B268))</f>
        <v>0</v>
      </c>
      <c r="W268" s="125">
        <f>IF($A268="","",COUNTIF('Names Schedule'!$24:$24,$B268))</f>
        <v>0</v>
      </c>
      <c r="X268" s="125">
        <f>IF($A268="","",COUNTIF('Names Schedule'!$25:$25,$B268))</f>
        <v>0</v>
      </c>
      <c r="Y268" s="125">
        <f>IF($A268="","",COUNTIF('Names Schedule'!$27:$27,$B268))</f>
        <v>0</v>
      </c>
      <c r="Z268" s="125">
        <f>IF($A268="","",COUNTIF('Names Schedule'!$28:$28,$B268))</f>
        <v>0</v>
      </c>
      <c r="AA268" s="124">
        <f>IF($A268="","",COUNTIF('Names Schedule'!$33:$33,$B268))</f>
        <v>0</v>
      </c>
      <c r="AB268" s="125">
        <f>IF($A268="","",COUNTIF('Names Schedule'!$34:$34,$B268))</f>
        <v>0</v>
      </c>
      <c r="AC268" s="125">
        <f>IF($A268="","",COUNTIF('Names Schedule'!$36:$36,$B268))</f>
        <v>0</v>
      </c>
      <c r="AD268" s="125">
        <f>IF($A268="","",COUNTIF('Names Schedule'!$37:$37,$B268))</f>
        <v>0</v>
      </c>
      <c r="AE268" s="125">
        <f>IF($A268="","",COUNTIF('Names Schedule'!$38:$38,$B268))</f>
        <v>0</v>
      </c>
      <c r="AF268" s="125">
        <f>IF($A268="","",COUNTIF('Names Schedule'!$40:$40,$B268))</f>
        <v>0</v>
      </c>
      <c r="AG268" s="125">
        <f>IF($A268="","",COUNTIF('Names Schedule'!$41:$41,$B268))</f>
        <v>0</v>
      </c>
      <c r="AH268" s="124">
        <f>IF($A268="","",COUNTIF('Names Schedule'!$46:$46,$B268))</f>
        <v>0</v>
      </c>
      <c r="AI268" s="125">
        <f>IF($A268="","",COUNTIF('Names Schedule'!$47:$47,$B268))</f>
        <v>0</v>
      </c>
      <c r="AJ268" s="125">
        <f>IF($A268="","",COUNTIF('Names Schedule'!$49:$49,$B268))</f>
        <v>0</v>
      </c>
      <c r="AK268" s="125">
        <f>IF($A268="","",COUNTIF('Names Schedule'!$50:$50,$B268))</f>
        <v>0</v>
      </c>
      <c r="AL268" s="125">
        <f>IF($A268="","",COUNTIF('Names Schedule'!$51:$51,$B268))</f>
        <v>0</v>
      </c>
      <c r="AM268" s="125">
        <f>IF($A268="","",COUNTIF('Names Schedule'!$53:$53,$B268))</f>
        <v>0</v>
      </c>
      <c r="AN268" s="125">
        <f>IF($A268="","",COUNTIF('Names Schedule'!$54:$54,$B268))</f>
        <v>0</v>
      </c>
      <c r="AO268" s="124">
        <f>IF($A268="","",COUNTIF('Names Schedule'!$59:$59,$B268))</f>
        <v>0</v>
      </c>
      <c r="AP268" s="125">
        <f>IF($A268="","",COUNTIF('Names Schedule'!$60:$60,$B268))</f>
        <v>0</v>
      </c>
      <c r="AQ268" s="125">
        <f>IF($A268="","",COUNTIF('Names Schedule'!$62:$62,$B268))</f>
        <v>0</v>
      </c>
      <c r="AR268" s="125">
        <f>IF($A268="","",COUNTIF('Names Schedule'!$63:$63,$B268))</f>
        <v>0</v>
      </c>
      <c r="AS268" s="125">
        <f>IF($A268="","",COUNTIF('Names Schedule'!$64:$64,$B268))</f>
        <v>0</v>
      </c>
      <c r="AT268" s="125">
        <f>IF($A268="","",COUNTIF('Names Schedule'!$66:$66,$B268))</f>
        <v>0</v>
      </c>
      <c r="AU268" s="125">
        <f>IF($A268="","",COUNTIF('Names Schedule'!$67:$67,$B268))</f>
        <v>0</v>
      </c>
      <c r="AV268" s="124">
        <f>IF($A268="","",COUNTIF('Names Schedule'!$72:$72,$B268))</f>
        <v>0</v>
      </c>
      <c r="AW268" s="125">
        <f>IF($A268="","",COUNTIF('Names Schedule'!$73:$73,$B268))</f>
        <v>0</v>
      </c>
      <c r="AX268" s="125">
        <f>IF($A268="","",COUNTIF('Names Schedule'!$75:$75,$B268))</f>
        <v>0</v>
      </c>
      <c r="AY268" s="125">
        <f>IF($A268="","",COUNTIF('Names Schedule'!$76:$76,$B268))</f>
        <v>0</v>
      </c>
      <c r="AZ268" s="125">
        <f>IF($A268="","",COUNTIF('Names Schedule'!$77:$77,$B268))</f>
        <v>0</v>
      </c>
      <c r="BA268" s="125">
        <f>IF($A268="","",COUNTIF('Names Schedule'!$79:$79,$B268))</f>
        <v>0</v>
      </c>
      <c r="BB268" s="125">
        <f>IF($A268="","",COUNTIF('Names Schedule'!$80:$80,$B268))</f>
        <v>0</v>
      </c>
      <c r="BC268" s="115">
        <f t="shared" si="38"/>
        <v>2</v>
      </c>
      <c r="BD268" s="115">
        <f t="shared" si="39"/>
        <v>2</v>
      </c>
      <c r="BE268" s="119" t="str">
        <f t="shared" si="36"/>
        <v>Session 2 - 10.15am- 12:00pm</v>
      </c>
      <c r="BF268" s="126">
        <f>IF($A268="","",COUNTIF('Names Schedule'!C$7:C$117,$B268))</f>
        <v>0</v>
      </c>
      <c r="BG268" s="126">
        <f>IF($A268="","",COUNTIF('Names Schedule'!D$7:D$117,$B268))</f>
        <v>0</v>
      </c>
      <c r="BH268" s="126">
        <f>IF($A268="","",COUNTIF('Names Schedule'!E$7:E$117,$B268))</f>
        <v>0</v>
      </c>
      <c r="BI268" s="126">
        <f>IF($A268="","",COUNTIF('Names Schedule'!F$7:F$117,$B268))</f>
        <v>1</v>
      </c>
      <c r="BJ268" s="126">
        <f>IF($A268="","",COUNTIF('Names Schedule'!G$7:G$117,$B268))</f>
        <v>0</v>
      </c>
      <c r="BK268" s="126">
        <f>IF($A268="","",COUNTIF('Names Schedule'!H$7:H$117,$B268))</f>
        <v>0</v>
      </c>
      <c r="BL268" s="133">
        <f t="shared" si="37"/>
        <v>4</v>
      </c>
    </row>
    <row r="269" spans="1:64" ht="12" customHeight="1">
      <c r="A269" s="115" t="str">
        <f>Matches!A268</f>
        <v>GROUP MXP 4 / 5</v>
      </c>
      <c r="B269" s="115" t="str">
        <f>IF(A269="","",CONCATENATE(VLOOKUP(Matches!B268,'Group Check'!$B:$D,2,FALSE)," v ",VLOOKUP(Matches!D268,'Group Check'!$B:$D,2,FALSE)," in Group ",VLOOKUP(Matches!B268,'Group Check'!$B:$E,4,FALSE)))</f>
        <v>Ha Yat Ting (Gloria) (Hong Kong China ) &amp; Lai Gon-Lap Stanley (Hong Kong China ) v Lee Beng Hua (May) (Singapore ) &amp; Chiu Pok Man (Singapore ) in Group MXP 4</v>
      </c>
      <c r="C269" s="115" t="str">
        <f t="shared" si="32"/>
        <v/>
      </c>
      <c r="D269" s="118" t="str">
        <f t="shared" si="33"/>
        <v>Monday 22nd April 2024</v>
      </c>
      <c r="E269" s="119" t="str">
        <f t="shared" si="34"/>
        <v>Session 1 - 8:30am - 10:15am</v>
      </c>
      <c r="F269" s="116">
        <f t="shared" si="35"/>
        <v>2</v>
      </c>
      <c r="G269" s="126">
        <f>IF($A269="","",SUM(COUNTIF('Names Schedule'!$C$7:$H$7,$B269),COUNTIF('Names Schedule'!$C$8:$H$8,$B269),COUNTIF('Names Schedule'!$C$10:$H$10,$B269),COUNTIF('Names Schedule'!$C$11:$H$11,$B269),COUNTIF('Names Schedule'!$C$12:$H$12,$B269),COUNTIF('Names Schedule'!$C$14:$H$14,$B269),COUNTIF('Names Schedule'!$C$15:$H$15,$B269)))</f>
        <v>0</v>
      </c>
      <c r="H269" s="126">
        <f>IF($A269="","",SUM(COUNTIF('Names Schedule'!$C$20:$H$20,$B269),COUNTIF('Names Schedule'!$C$21:$H$21,$B269),COUNTIF('Names Schedule'!$C$23:$H$23,$B269),COUNTIF('Names Schedule'!$C$24:$H$24,$B269),COUNTIF('Names Schedule'!$C$25:$H$25,$B269),COUNTIF('Names Schedule'!$C$27:$H$27,$B269),COUNTIF('Names Schedule'!$C$28:$H$28,$B269)))</f>
        <v>1</v>
      </c>
      <c r="I269" s="126">
        <f>IF($A269="","",SUM(COUNTIF('Names Schedule'!$C$33:$H$33,$B269),COUNTIF('Names Schedule'!$C$34:$H$34,$B269),COUNTIF('Names Schedule'!$C$36:$H$36,$B269),COUNTIF('Names Schedule'!$C$37:$H$37,$B269),COUNTIF('Names Schedule'!$C$38:$H$38,$B269),COUNTIF('Names Schedule'!$C$40:$H$40,$B269),COUNTIF('Names Schedule'!$C$41:$H$41,$B269)))</f>
        <v>0</v>
      </c>
      <c r="J269" s="126">
        <f>IF($A269="","",SUM(COUNTIF('Names Schedule'!$C$46:$H$46,$B269),COUNTIF('Names Schedule'!$C$47:$H$47,$B269),COUNTIF('Names Schedule'!$C$49:$H$49,$B269),COUNTIF('Names Schedule'!$C$50:$H$50,$B269),COUNTIF('Names Schedule'!$C$51:$H$51,$B269),COUNTIF('Names Schedule'!$C$53:$H$53,$B269),COUNTIF('Names Schedule'!$C$54:$H$54,$B269)))</f>
        <v>0</v>
      </c>
      <c r="K269" s="126">
        <f>IF($A269="","",SUM(COUNTIF('Names Schedule'!$C$59:$H$59,$B269),COUNTIF('Names Schedule'!$C$60:$H$60,$B269),COUNTIF('Names Schedule'!$C$62:$H$62,$B269),COUNTIF('Names Schedule'!$C$63:$H$63,$B269),COUNTIF('Names Schedule'!$C$64:$H$64,$B269),COUNTIF('Names Schedule'!$C$66:$H$66,$B269),COUNTIF('Names Schedule'!$C$67:$H$67,$B269)))</f>
        <v>0</v>
      </c>
      <c r="L269" s="126">
        <f>IF($A269="","",SUM(COUNTIF('Names Schedule'!$C$72:$H$72,$B269),COUNTIF('Names Schedule'!$C$73:$H$73,$B269),COUNTIF('Names Schedule'!$C$75:$H$75,$B269),COUNTIF('Names Schedule'!$C$76:$H$76,$B269),COUNTIF('Names Schedule'!$C$77:$H$77,$B269),COUNTIF('Names Schedule'!$C$79:$H$79,$B269),COUNTIF('Names Schedule'!$C$80:$H$80,$B269)))</f>
        <v>0</v>
      </c>
      <c r="M269" s="124">
        <f>IF($A269="","",COUNTIF('Names Schedule'!$7:$7,$B269))</f>
        <v>0</v>
      </c>
      <c r="N269" s="125">
        <f>IF($A269="","",COUNTIF('Names Schedule'!$8:$8,$B269))</f>
        <v>0</v>
      </c>
      <c r="O269" s="125">
        <f>IF($A269="","",COUNTIF('Names Schedule'!$10:$10,$B269))</f>
        <v>0</v>
      </c>
      <c r="P269" s="125">
        <f>IF($A269="","",COUNTIF('Names Schedule'!$11:$11,$B269))</f>
        <v>0</v>
      </c>
      <c r="Q269" s="125">
        <f>IF($A269="","",COUNTIF('Names Schedule'!$12:$12,$B269))</f>
        <v>0</v>
      </c>
      <c r="R269" s="125">
        <f>IF($A269="","",COUNTIF('Names Schedule'!$14:$14,$B269))</f>
        <v>0</v>
      </c>
      <c r="S269" s="125">
        <f>IF($A269="","",COUNTIF('Names Schedule'!$15:$15,$B269))</f>
        <v>0</v>
      </c>
      <c r="T269" s="124">
        <f>IF($A269="","",COUNTIF('Names Schedule'!$20:$20,$B269))</f>
        <v>1</v>
      </c>
      <c r="U269" s="125">
        <f>IF($A269="","",COUNTIF('Names Schedule'!$21:$21,$B269))</f>
        <v>0</v>
      </c>
      <c r="V269" s="125">
        <f>IF($A269="","",COUNTIF('Names Schedule'!$23:$23,$B269))</f>
        <v>0</v>
      </c>
      <c r="W269" s="125">
        <f>IF($A269="","",COUNTIF('Names Schedule'!$24:$24,$B269))</f>
        <v>0</v>
      </c>
      <c r="X269" s="125">
        <f>IF($A269="","",COUNTIF('Names Schedule'!$25:$25,$B269))</f>
        <v>0</v>
      </c>
      <c r="Y269" s="125">
        <f>IF($A269="","",COUNTIF('Names Schedule'!$27:$27,$B269))</f>
        <v>0</v>
      </c>
      <c r="Z269" s="125">
        <f>IF($A269="","",COUNTIF('Names Schedule'!$28:$28,$B269))</f>
        <v>0</v>
      </c>
      <c r="AA269" s="124">
        <f>IF($A269="","",COUNTIF('Names Schedule'!$33:$33,$B269))</f>
        <v>0</v>
      </c>
      <c r="AB269" s="125">
        <f>IF($A269="","",COUNTIF('Names Schedule'!$34:$34,$B269))</f>
        <v>0</v>
      </c>
      <c r="AC269" s="125">
        <f>IF($A269="","",COUNTIF('Names Schedule'!$36:$36,$B269))</f>
        <v>0</v>
      </c>
      <c r="AD269" s="125">
        <f>IF($A269="","",COUNTIF('Names Schedule'!$37:$37,$B269))</f>
        <v>0</v>
      </c>
      <c r="AE269" s="125">
        <f>IF($A269="","",COUNTIF('Names Schedule'!$38:$38,$B269))</f>
        <v>0</v>
      </c>
      <c r="AF269" s="125">
        <f>IF($A269="","",COUNTIF('Names Schedule'!$40:$40,$B269))</f>
        <v>0</v>
      </c>
      <c r="AG269" s="125">
        <f>IF($A269="","",COUNTIF('Names Schedule'!$41:$41,$B269))</f>
        <v>0</v>
      </c>
      <c r="AH269" s="124">
        <f>IF($A269="","",COUNTIF('Names Schedule'!$46:$46,$B269))</f>
        <v>0</v>
      </c>
      <c r="AI269" s="125">
        <f>IF($A269="","",COUNTIF('Names Schedule'!$47:$47,$B269))</f>
        <v>0</v>
      </c>
      <c r="AJ269" s="125">
        <f>IF($A269="","",COUNTIF('Names Schedule'!$49:$49,$B269))</f>
        <v>0</v>
      </c>
      <c r="AK269" s="125">
        <f>IF($A269="","",COUNTIF('Names Schedule'!$50:$50,$B269))</f>
        <v>0</v>
      </c>
      <c r="AL269" s="125">
        <f>IF($A269="","",COUNTIF('Names Schedule'!$51:$51,$B269))</f>
        <v>0</v>
      </c>
      <c r="AM269" s="125">
        <f>IF($A269="","",COUNTIF('Names Schedule'!$53:$53,$B269))</f>
        <v>0</v>
      </c>
      <c r="AN269" s="125">
        <f>IF($A269="","",COUNTIF('Names Schedule'!$54:$54,$B269))</f>
        <v>0</v>
      </c>
      <c r="AO269" s="124">
        <f>IF($A269="","",COUNTIF('Names Schedule'!$59:$59,$B269))</f>
        <v>0</v>
      </c>
      <c r="AP269" s="125">
        <f>IF($A269="","",COUNTIF('Names Schedule'!$60:$60,$B269))</f>
        <v>0</v>
      </c>
      <c r="AQ269" s="125">
        <f>IF($A269="","",COUNTIF('Names Schedule'!$62:$62,$B269))</f>
        <v>0</v>
      </c>
      <c r="AR269" s="125">
        <f>IF($A269="","",COUNTIF('Names Schedule'!$63:$63,$B269))</f>
        <v>0</v>
      </c>
      <c r="AS269" s="125">
        <f>IF($A269="","",COUNTIF('Names Schedule'!$64:$64,$B269))</f>
        <v>0</v>
      </c>
      <c r="AT269" s="125">
        <f>IF($A269="","",COUNTIF('Names Schedule'!$66:$66,$B269))</f>
        <v>0</v>
      </c>
      <c r="AU269" s="125">
        <f>IF($A269="","",COUNTIF('Names Schedule'!$67:$67,$B269))</f>
        <v>0</v>
      </c>
      <c r="AV269" s="124">
        <f>IF($A269="","",COUNTIF('Names Schedule'!$72:$72,$B269))</f>
        <v>0</v>
      </c>
      <c r="AW269" s="125">
        <f>IF($A269="","",COUNTIF('Names Schedule'!$73:$73,$B269))</f>
        <v>0</v>
      </c>
      <c r="AX269" s="125">
        <f>IF($A269="","",COUNTIF('Names Schedule'!$75:$75,$B269))</f>
        <v>0</v>
      </c>
      <c r="AY269" s="125">
        <f>IF($A269="","",COUNTIF('Names Schedule'!$76:$76,$B269))</f>
        <v>0</v>
      </c>
      <c r="AZ269" s="125">
        <f>IF($A269="","",COUNTIF('Names Schedule'!$77:$77,$B269))</f>
        <v>0</v>
      </c>
      <c r="BA269" s="125">
        <f>IF($A269="","",COUNTIF('Names Schedule'!$79:$79,$B269))</f>
        <v>0</v>
      </c>
      <c r="BB269" s="125">
        <f>IF($A269="","",COUNTIF('Names Schedule'!$80:$80,$B269))</f>
        <v>0</v>
      </c>
      <c r="BC269" s="115">
        <f t="shared" si="38"/>
        <v>8</v>
      </c>
      <c r="BD269" s="115">
        <f t="shared" si="39"/>
        <v>1</v>
      </c>
      <c r="BE269" s="119" t="str">
        <f t="shared" si="36"/>
        <v>Session 1 - 8:30am - 10:15am</v>
      </c>
      <c r="BF269" s="126">
        <f>IF($A269="","",COUNTIF('Names Schedule'!C$7:C$117,$B269))</f>
        <v>0</v>
      </c>
      <c r="BG269" s="126">
        <f>IF($A269="","",COUNTIF('Names Schedule'!D$7:D$117,$B269))</f>
        <v>1</v>
      </c>
      <c r="BH269" s="126">
        <f>IF($A269="","",COUNTIF('Names Schedule'!E$7:E$117,$B269))</f>
        <v>0</v>
      </c>
      <c r="BI269" s="126">
        <f>IF($A269="","",COUNTIF('Names Schedule'!F$7:F$117,$B269))</f>
        <v>0</v>
      </c>
      <c r="BJ269" s="126">
        <f>IF($A269="","",COUNTIF('Names Schedule'!G$7:G$117,$B269))</f>
        <v>0</v>
      </c>
      <c r="BK269" s="126">
        <f>IF($A269="","",COUNTIF('Names Schedule'!H$7:H$117,$B269))</f>
        <v>0</v>
      </c>
      <c r="BL269" s="133">
        <f t="shared" si="37"/>
        <v>2</v>
      </c>
    </row>
    <row r="270" spans="1:64" ht="12" customHeight="1">
      <c r="A270" s="115" t="str">
        <f>Matches!A269</f>
        <v/>
      </c>
      <c r="B270" s="115" t="str">
        <f>IF(A270="","",CONCATENATE(VLOOKUP(Matches!B269,'Group Check'!$B:$D,2,FALSE)," v ",VLOOKUP(Matches!D269,'Group Check'!$B:$D,2,FALSE)," in Group ",VLOOKUP(Matches!B269,'Group Check'!$B:$E,4,FALSE)))</f>
        <v/>
      </c>
      <c r="C270" s="115" t="str">
        <f t="shared" si="32"/>
        <v/>
      </c>
      <c r="D270" s="118" t="str">
        <f t="shared" si="33"/>
        <v/>
      </c>
      <c r="E270" s="119" t="str">
        <f t="shared" si="34"/>
        <v/>
      </c>
      <c r="F270" s="116" t="str">
        <f t="shared" si="35"/>
        <v/>
      </c>
      <c r="G270" s="126" t="str">
        <f>IF($A270="","",SUM(COUNTIF('Names Schedule'!$C$7:$H$7,$B270),COUNTIF('Names Schedule'!$C$8:$H$8,$B270),COUNTIF('Names Schedule'!$C$10:$H$10,$B270),COUNTIF('Names Schedule'!$C$11:$H$11,$B270),COUNTIF('Names Schedule'!$C$12:$H$12,$B270),COUNTIF('Names Schedule'!$C$14:$H$14,$B270),COUNTIF('Names Schedule'!$C$15:$H$15,$B270)))</f>
        <v/>
      </c>
      <c r="H270" s="126" t="str">
        <f>IF($A270="","",SUM(COUNTIF('Names Schedule'!$C$20:$H$20,$B270),COUNTIF('Names Schedule'!$C$21:$H$21,$B270),COUNTIF('Names Schedule'!$C$23:$H$23,$B270),COUNTIF('Names Schedule'!$C$24:$H$24,$B270),COUNTIF('Names Schedule'!$C$25:$H$25,$B270),COUNTIF('Names Schedule'!$C$27:$H$27,$B270),COUNTIF('Names Schedule'!$C$28:$H$28,$B270)))</f>
        <v/>
      </c>
      <c r="I270" s="126" t="str">
        <f>IF($A270="","",SUM(COUNTIF('Names Schedule'!$C$33:$H$33,$B270),COUNTIF('Names Schedule'!$C$34:$H$34,$B270),COUNTIF('Names Schedule'!$C$36:$H$36,$B270),COUNTIF('Names Schedule'!$C$37:$H$37,$B270),COUNTIF('Names Schedule'!$C$38:$H$38,$B270),COUNTIF('Names Schedule'!$C$40:$H$40,$B270),COUNTIF('Names Schedule'!$C$41:$H$41,$B270)))</f>
        <v/>
      </c>
      <c r="J270" s="126" t="str">
        <f>IF($A270="","",SUM(COUNTIF('Names Schedule'!$C$46:$H$46,$B270),COUNTIF('Names Schedule'!$C$47:$H$47,$B270),COUNTIF('Names Schedule'!$C$49:$H$49,$B270),COUNTIF('Names Schedule'!$C$50:$H$50,$B270),COUNTIF('Names Schedule'!$C$51:$H$51,$B270),COUNTIF('Names Schedule'!$C$53:$H$53,$B270),COUNTIF('Names Schedule'!$C$54:$H$54,$B270)))</f>
        <v/>
      </c>
      <c r="K270" s="126" t="str">
        <f>IF($A270="","",SUM(COUNTIF('Names Schedule'!$C$59:$H$59,$B270),COUNTIF('Names Schedule'!$C$60:$H$60,$B270),COUNTIF('Names Schedule'!$C$62:$H$62,$B270),COUNTIF('Names Schedule'!$C$63:$H$63,$B270),COUNTIF('Names Schedule'!$C$64:$H$64,$B270),COUNTIF('Names Schedule'!$C$66:$H$66,$B270),COUNTIF('Names Schedule'!$C$67:$H$67,$B270)))</f>
        <v/>
      </c>
      <c r="L270" s="126" t="str">
        <f>IF($A270="","",SUM(COUNTIF('Names Schedule'!$C$72:$H$72,$B270),COUNTIF('Names Schedule'!$C$73:$H$73,$B270),COUNTIF('Names Schedule'!$C$75:$H$75,$B270),COUNTIF('Names Schedule'!$C$76:$H$76,$B270),COUNTIF('Names Schedule'!$C$77:$H$77,$B270),COUNTIF('Names Schedule'!$C$79:$H$79,$B270),COUNTIF('Names Schedule'!$C$80:$H$80,$B270)))</f>
        <v/>
      </c>
      <c r="M270" s="124" t="str">
        <f>IF($A270="","",COUNTIF('Names Schedule'!$7:$7,$B270))</f>
        <v/>
      </c>
      <c r="N270" s="125" t="str">
        <f>IF($A270="","",COUNTIF('Names Schedule'!$8:$8,$B270))</f>
        <v/>
      </c>
      <c r="O270" s="125" t="str">
        <f>IF($A270="","",COUNTIF('Names Schedule'!$10:$10,$B270))</f>
        <v/>
      </c>
      <c r="P270" s="125" t="str">
        <f>IF($A270="","",COUNTIF('Names Schedule'!$11:$11,$B270))</f>
        <v/>
      </c>
      <c r="Q270" s="125" t="str">
        <f>IF($A270="","",COUNTIF('Names Schedule'!$12:$12,$B270))</f>
        <v/>
      </c>
      <c r="R270" s="125" t="str">
        <f>IF($A270="","",COUNTIF('Names Schedule'!$14:$14,$B270))</f>
        <v/>
      </c>
      <c r="S270" s="125" t="str">
        <f>IF($A270="","",COUNTIF('Names Schedule'!$15:$15,$B270))</f>
        <v/>
      </c>
      <c r="T270" s="124" t="str">
        <f>IF($A270="","",COUNTIF('Names Schedule'!$20:$20,$B270))</f>
        <v/>
      </c>
      <c r="U270" s="125" t="str">
        <f>IF($A270="","",COUNTIF('Names Schedule'!$21:$21,$B270))</f>
        <v/>
      </c>
      <c r="V270" s="125" t="str">
        <f>IF($A270="","",COUNTIF('Names Schedule'!$23:$23,$B270))</f>
        <v/>
      </c>
      <c r="W270" s="125" t="str">
        <f>IF($A270="","",COUNTIF('Names Schedule'!$24:$24,$B270))</f>
        <v/>
      </c>
      <c r="X270" s="125" t="str">
        <f>IF($A270="","",COUNTIF('Names Schedule'!$25:$25,$B270))</f>
        <v/>
      </c>
      <c r="Y270" s="125" t="str">
        <f>IF($A270="","",COUNTIF('Names Schedule'!$27:$27,$B270))</f>
        <v/>
      </c>
      <c r="Z270" s="125" t="str">
        <f>IF($A270="","",COUNTIF('Names Schedule'!$28:$28,$B270))</f>
        <v/>
      </c>
      <c r="AA270" s="124" t="str">
        <f>IF($A270="","",COUNTIF('Names Schedule'!$33:$33,$B270))</f>
        <v/>
      </c>
      <c r="AB270" s="125" t="str">
        <f>IF($A270="","",COUNTIF('Names Schedule'!$34:$34,$B270))</f>
        <v/>
      </c>
      <c r="AC270" s="125" t="str">
        <f>IF($A270="","",COUNTIF('Names Schedule'!$36:$36,$B270))</f>
        <v/>
      </c>
      <c r="AD270" s="125" t="str">
        <f>IF($A270="","",COUNTIF('Names Schedule'!$37:$37,$B270))</f>
        <v/>
      </c>
      <c r="AE270" s="125" t="str">
        <f>IF($A270="","",COUNTIF('Names Schedule'!$38:$38,$B270))</f>
        <v/>
      </c>
      <c r="AF270" s="125" t="str">
        <f>IF($A270="","",COUNTIF('Names Schedule'!$40:$40,$B270))</f>
        <v/>
      </c>
      <c r="AG270" s="125" t="str">
        <f>IF($A270="","",COUNTIF('Names Schedule'!$41:$41,$B270))</f>
        <v/>
      </c>
      <c r="AH270" s="124" t="str">
        <f>IF($A270="","",COUNTIF('Names Schedule'!$46:$46,$B270))</f>
        <v/>
      </c>
      <c r="AI270" s="125" t="str">
        <f>IF($A270="","",COUNTIF('Names Schedule'!$47:$47,$B270))</f>
        <v/>
      </c>
      <c r="AJ270" s="125" t="str">
        <f>IF($A270="","",COUNTIF('Names Schedule'!$49:$49,$B270))</f>
        <v/>
      </c>
      <c r="AK270" s="125" t="str">
        <f>IF($A270="","",COUNTIF('Names Schedule'!$50:$50,$B270))</f>
        <v/>
      </c>
      <c r="AL270" s="125" t="str">
        <f>IF($A270="","",COUNTIF('Names Schedule'!$51:$51,$B270))</f>
        <v/>
      </c>
      <c r="AM270" s="125" t="str">
        <f>IF($A270="","",COUNTIF('Names Schedule'!$53:$53,$B270))</f>
        <v/>
      </c>
      <c r="AN270" s="125" t="str">
        <f>IF($A270="","",COUNTIF('Names Schedule'!$54:$54,$B270))</f>
        <v/>
      </c>
      <c r="AO270" s="124" t="str">
        <f>IF($A270="","",COUNTIF('Names Schedule'!$59:$59,$B270))</f>
        <v/>
      </c>
      <c r="AP270" s="125" t="str">
        <f>IF($A270="","",COUNTIF('Names Schedule'!$60:$60,$B270))</f>
        <v/>
      </c>
      <c r="AQ270" s="125" t="str">
        <f>IF($A270="","",COUNTIF('Names Schedule'!$62:$62,$B270))</f>
        <v/>
      </c>
      <c r="AR270" s="125" t="str">
        <f>IF($A270="","",COUNTIF('Names Schedule'!$63:$63,$B270))</f>
        <v/>
      </c>
      <c r="AS270" s="125" t="str">
        <f>IF($A270="","",COUNTIF('Names Schedule'!$64:$64,$B270))</f>
        <v/>
      </c>
      <c r="AT270" s="125" t="str">
        <f>IF($A270="","",COUNTIF('Names Schedule'!$66:$66,$B270))</f>
        <v/>
      </c>
      <c r="AU270" s="125" t="str">
        <f>IF($A270="","",COUNTIF('Names Schedule'!$67:$67,$B270))</f>
        <v/>
      </c>
      <c r="AV270" s="124" t="str">
        <f>IF($A270="","",COUNTIF('Names Schedule'!$72:$72,$B270))</f>
        <v/>
      </c>
      <c r="AW270" s="125" t="str">
        <f>IF($A270="","",COUNTIF('Names Schedule'!$73:$73,$B270))</f>
        <v/>
      </c>
      <c r="AX270" s="125" t="str">
        <f>IF($A270="","",COUNTIF('Names Schedule'!$75:$75,$B270))</f>
        <v/>
      </c>
      <c r="AY270" s="125" t="str">
        <f>IF($A270="","",COUNTIF('Names Schedule'!$76:$76,$B270))</f>
        <v/>
      </c>
      <c r="AZ270" s="125" t="str">
        <f>IF($A270="","",COUNTIF('Names Schedule'!$77:$77,$B270))</f>
        <v/>
      </c>
      <c r="BA270" s="125" t="str">
        <f>IF($A270="","",COUNTIF('Names Schedule'!$79:$79,$B270))</f>
        <v/>
      </c>
      <c r="BB270" s="125" t="str">
        <f>IF($A270="","",COUNTIF('Names Schedule'!$80:$80,$B270))</f>
        <v/>
      </c>
      <c r="BC270" s="115" t="str">
        <f t="shared" si="38"/>
        <v/>
      </c>
      <c r="BD270" s="115" t="str">
        <f t="shared" si="39"/>
        <v/>
      </c>
      <c r="BE270" s="119" t="str">
        <f t="shared" si="36"/>
        <v/>
      </c>
      <c r="BF270" s="126" t="str">
        <f>IF($A270="","",COUNTIF('Names Schedule'!C$7:C$117,$B270))</f>
        <v/>
      </c>
      <c r="BG270" s="126" t="str">
        <f>IF($A270="","",COUNTIF('Names Schedule'!D$7:D$117,$B270))</f>
        <v/>
      </c>
      <c r="BH270" s="126" t="str">
        <f>IF($A270="","",COUNTIF('Names Schedule'!E$7:E$117,$B270))</f>
        <v/>
      </c>
      <c r="BI270" s="126" t="str">
        <f>IF($A270="","",COUNTIF('Names Schedule'!F$7:F$117,$B270))</f>
        <v/>
      </c>
      <c r="BJ270" s="126" t="str">
        <f>IF($A270="","",COUNTIF('Names Schedule'!G$7:G$117,$B270))</f>
        <v/>
      </c>
      <c r="BK270" s="126" t="str">
        <f>IF($A270="","",COUNTIF('Names Schedule'!H$7:H$117,$B270))</f>
        <v/>
      </c>
      <c r="BL270" s="133" t="str">
        <f t="shared" si="37"/>
        <v/>
      </c>
    </row>
    <row r="271" spans="1:64" ht="12" customHeight="1">
      <c r="A271" s="115" t="str">
        <f>Matches!A270</f>
        <v>GROUP MXP 4 / 6</v>
      </c>
      <c r="B271" s="115" t="str">
        <f>IF(A271="","",CONCATENATE(VLOOKUP(Matches!B270,'Group Check'!$B:$D,2,FALSE)," v ",VLOOKUP(Matches!D270,'Group Check'!$B:$D,2,FALSE)," in Group ",VLOOKUP(Matches!B270,'Group Check'!$B:$E,4,FALSE)))</f>
        <v>Cindy Royet  (France) &amp; Maxime Faure  (France) v Mary Thompson (USA) &amp; Loren Dion (USA) in Group MXP 4</v>
      </c>
      <c r="C271" s="115" t="str">
        <f t="shared" si="32"/>
        <v/>
      </c>
      <c r="D271" s="118" t="str">
        <f t="shared" si="33"/>
        <v>Sunday 21st April 2024</v>
      </c>
      <c r="E271" s="119" t="str">
        <f t="shared" si="34"/>
        <v>Session 1 - 8:30am - 10:15am</v>
      </c>
      <c r="F271" s="116">
        <f t="shared" si="35"/>
        <v>2</v>
      </c>
      <c r="G271" s="126">
        <f>IF($A271="","",SUM(COUNTIF('Names Schedule'!$C$7:$H$7,$B271),COUNTIF('Names Schedule'!$C$8:$H$8,$B271),COUNTIF('Names Schedule'!$C$10:$H$10,$B271),COUNTIF('Names Schedule'!$C$11:$H$11,$B271),COUNTIF('Names Schedule'!$C$12:$H$12,$B271),COUNTIF('Names Schedule'!$C$14:$H$14,$B271),COUNTIF('Names Schedule'!$C$15:$H$15,$B271)))</f>
        <v>1</v>
      </c>
      <c r="H271" s="126">
        <f>IF($A271="","",SUM(COUNTIF('Names Schedule'!$C$20:$H$20,$B271),COUNTIF('Names Schedule'!$C$21:$H$21,$B271),COUNTIF('Names Schedule'!$C$23:$H$23,$B271),COUNTIF('Names Schedule'!$C$24:$H$24,$B271),COUNTIF('Names Schedule'!$C$25:$H$25,$B271),COUNTIF('Names Schedule'!$C$27:$H$27,$B271),COUNTIF('Names Schedule'!$C$28:$H$28,$B271)))</f>
        <v>0</v>
      </c>
      <c r="I271" s="126">
        <f>IF($A271="","",SUM(COUNTIF('Names Schedule'!$C$33:$H$33,$B271),COUNTIF('Names Schedule'!$C$34:$H$34,$B271),COUNTIF('Names Schedule'!$C$36:$H$36,$B271),COUNTIF('Names Schedule'!$C$37:$H$37,$B271),COUNTIF('Names Schedule'!$C$38:$H$38,$B271),COUNTIF('Names Schedule'!$C$40:$H$40,$B271),COUNTIF('Names Schedule'!$C$41:$H$41,$B271)))</f>
        <v>0</v>
      </c>
      <c r="J271" s="126">
        <f>IF($A271="","",SUM(COUNTIF('Names Schedule'!$C$46:$H$46,$B271),COUNTIF('Names Schedule'!$C$47:$H$47,$B271),COUNTIF('Names Schedule'!$C$49:$H$49,$B271),COUNTIF('Names Schedule'!$C$50:$H$50,$B271),COUNTIF('Names Schedule'!$C$51:$H$51,$B271),COUNTIF('Names Schedule'!$C$53:$H$53,$B271),COUNTIF('Names Schedule'!$C$54:$H$54,$B271)))</f>
        <v>0</v>
      </c>
      <c r="K271" s="126">
        <f>IF($A271="","",SUM(COUNTIF('Names Schedule'!$C$59:$H$59,$B271),COUNTIF('Names Schedule'!$C$60:$H$60,$B271),COUNTIF('Names Schedule'!$C$62:$H$62,$B271),COUNTIF('Names Schedule'!$C$63:$H$63,$B271),COUNTIF('Names Schedule'!$C$64:$H$64,$B271),COUNTIF('Names Schedule'!$C$66:$H$66,$B271),COUNTIF('Names Schedule'!$C$67:$H$67,$B271)))</f>
        <v>0</v>
      </c>
      <c r="L271" s="126">
        <f>IF($A271="","",SUM(COUNTIF('Names Schedule'!$C$72:$H$72,$B271),COUNTIF('Names Schedule'!$C$73:$H$73,$B271),COUNTIF('Names Schedule'!$C$75:$H$75,$B271),COUNTIF('Names Schedule'!$C$76:$H$76,$B271),COUNTIF('Names Schedule'!$C$77:$H$77,$B271),COUNTIF('Names Schedule'!$C$79:$H$79,$B271),COUNTIF('Names Schedule'!$C$80:$H$80,$B271)))</f>
        <v>0</v>
      </c>
      <c r="M271" s="124">
        <f>IF($A271="","",COUNTIF('Names Schedule'!$7:$7,$B271))</f>
        <v>1</v>
      </c>
      <c r="N271" s="125">
        <f>IF($A271="","",COUNTIF('Names Schedule'!$8:$8,$B271))</f>
        <v>0</v>
      </c>
      <c r="O271" s="125">
        <f>IF($A271="","",COUNTIF('Names Schedule'!$10:$10,$B271))</f>
        <v>0</v>
      </c>
      <c r="P271" s="125">
        <f>IF($A271="","",COUNTIF('Names Schedule'!$11:$11,$B271))</f>
        <v>0</v>
      </c>
      <c r="Q271" s="125">
        <f>IF($A271="","",COUNTIF('Names Schedule'!$12:$12,$B271))</f>
        <v>0</v>
      </c>
      <c r="R271" s="125">
        <f>IF($A271="","",COUNTIF('Names Schedule'!$14:$14,$B271))</f>
        <v>0</v>
      </c>
      <c r="S271" s="125">
        <f>IF($A271="","",COUNTIF('Names Schedule'!$15:$15,$B271))</f>
        <v>0</v>
      </c>
      <c r="T271" s="124">
        <f>IF($A271="","",COUNTIF('Names Schedule'!$20:$20,$B271))</f>
        <v>0</v>
      </c>
      <c r="U271" s="125">
        <f>IF($A271="","",COUNTIF('Names Schedule'!$21:$21,$B271))</f>
        <v>0</v>
      </c>
      <c r="V271" s="125">
        <f>IF($A271="","",COUNTIF('Names Schedule'!$23:$23,$B271))</f>
        <v>0</v>
      </c>
      <c r="W271" s="125">
        <f>IF($A271="","",COUNTIF('Names Schedule'!$24:$24,$B271))</f>
        <v>0</v>
      </c>
      <c r="X271" s="125">
        <f>IF($A271="","",COUNTIF('Names Schedule'!$25:$25,$B271))</f>
        <v>0</v>
      </c>
      <c r="Y271" s="125">
        <f>IF($A271="","",COUNTIF('Names Schedule'!$27:$27,$B271))</f>
        <v>0</v>
      </c>
      <c r="Z271" s="125">
        <f>IF($A271="","",COUNTIF('Names Schedule'!$28:$28,$B271))</f>
        <v>0</v>
      </c>
      <c r="AA271" s="124">
        <f>IF($A271="","",COUNTIF('Names Schedule'!$33:$33,$B271))</f>
        <v>0</v>
      </c>
      <c r="AB271" s="125">
        <f>IF($A271="","",COUNTIF('Names Schedule'!$34:$34,$B271))</f>
        <v>0</v>
      </c>
      <c r="AC271" s="125">
        <f>IF($A271="","",COUNTIF('Names Schedule'!$36:$36,$B271))</f>
        <v>0</v>
      </c>
      <c r="AD271" s="125">
        <f>IF($A271="","",COUNTIF('Names Schedule'!$37:$37,$B271))</f>
        <v>0</v>
      </c>
      <c r="AE271" s="125">
        <f>IF($A271="","",COUNTIF('Names Schedule'!$38:$38,$B271))</f>
        <v>0</v>
      </c>
      <c r="AF271" s="125">
        <f>IF($A271="","",COUNTIF('Names Schedule'!$40:$40,$B271))</f>
        <v>0</v>
      </c>
      <c r="AG271" s="125">
        <f>IF($A271="","",COUNTIF('Names Schedule'!$41:$41,$B271))</f>
        <v>0</v>
      </c>
      <c r="AH271" s="124">
        <f>IF($A271="","",COUNTIF('Names Schedule'!$46:$46,$B271))</f>
        <v>0</v>
      </c>
      <c r="AI271" s="125">
        <f>IF($A271="","",COUNTIF('Names Schedule'!$47:$47,$B271))</f>
        <v>0</v>
      </c>
      <c r="AJ271" s="125">
        <f>IF($A271="","",COUNTIF('Names Schedule'!$49:$49,$B271))</f>
        <v>0</v>
      </c>
      <c r="AK271" s="125">
        <f>IF($A271="","",COUNTIF('Names Schedule'!$50:$50,$B271))</f>
        <v>0</v>
      </c>
      <c r="AL271" s="125">
        <f>IF($A271="","",COUNTIF('Names Schedule'!$51:$51,$B271))</f>
        <v>0</v>
      </c>
      <c r="AM271" s="125">
        <f>IF($A271="","",COUNTIF('Names Schedule'!$53:$53,$B271))</f>
        <v>0</v>
      </c>
      <c r="AN271" s="125">
        <f>IF($A271="","",COUNTIF('Names Schedule'!$54:$54,$B271))</f>
        <v>0</v>
      </c>
      <c r="AO271" s="124">
        <f>IF($A271="","",COUNTIF('Names Schedule'!$59:$59,$B271))</f>
        <v>0</v>
      </c>
      <c r="AP271" s="125">
        <f>IF($A271="","",COUNTIF('Names Schedule'!$60:$60,$B271))</f>
        <v>0</v>
      </c>
      <c r="AQ271" s="125">
        <f>IF($A271="","",COUNTIF('Names Schedule'!$62:$62,$B271))</f>
        <v>0</v>
      </c>
      <c r="AR271" s="125">
        <f>IF($A271="","",COUNTIF('Names Schedule'!$63:$63,$B271))</f>
        <v>0</v>
      </c>
      <c r="AS271" s="125">
        <f>IF($A271="","",COUNTIF('Names Schedule'!$64:$64,$B271))</f>
        <v>0</v>
      </c>
      <c r="AT271" s="125">
        <f>IF($A271="","",COUNTIF('Names Schedule'!$66:$66,$B271))</f>
        <v>0</v>
      </c>
      <c r="AU271" s="125">
        <f>IF($A271="","",COUNTIF('Names Schedule'!$67:$67,$B271))</f>
        <v>0</v>
      </c>
      <c r="AV271" s="124">
        <f>IF($A271="","",COUNTIF('Names Schedule'!$72:$72,$B271))</f>
        <v>0</v>
      </c>
      <c r="AW271" s="125">
        <f>IF($A271="","",COUNTIF('Names Schedule'!$73:$73,$B271))</f>
        <v>0</v>
      </c>
      <c r="AX271" s="125">
        <f>IF($A271="","",COUNTIF('Names Schedule'!$75:$75,$B271))</f>
        <v>0</v>
      </c>
      <c r="AY271" s="125">
        <f>IF($A271="","",COUNTIF('Names Schedule'!$76:$76,$B271))</f>
        <v>0</v>
      </c>
      <c r="AZ271" s="125">
        <f>IF($A271="","",COUNTIF('Names Schedule'!$77:$77,$B271))</f>
        <v>0</v>
      </c>
      <c r="BA271" s="125">
        <f>IF($A271="","",COUNTIF('Names Schedule'!$79:$79,$B271))</f>
        <v>0</v>
      </c>
      <c r="BB271" s="125">
        <f>IF($A271="","",COUNTIF('Names Schedule'!$80:$80,$B271))</f>
        <v>0</v>
      </c>
      <c r="BC271" s="115">
        <f t="shared" si="38"/>
        <v>1</v>
      </c>
      <c r="BD271" s="115">
        <f t="shared" si="39"/>
        <v>1</v>
      </c>
      <c r="BE271" s="119" t="str">
        <f t="shared" si="36"/>
        <v>Session 1 - 8:30am - 10:15am</v>
      </c>
      <c r="BF271" s="126">
        <f>IF($A271="","",COUNTIF('Names Schedule'!C$7:C$117,$B271))</f>
        <v>0</v>
      </c>
      <c r="BG271" s="126">
        <f>IF($A271="","",COUNTIF('Names Schedule'!D$7:D$117,$B271))</f>
        <v>1</v>
      </c>
      <c r="BH271" s="126">
        <f>IF($A271="","",COUNTIF('Names Schedule'!E$7:E$117,$B271))</f>
        <v>0</v>
      </c>
      <c r="BI271" s="126">
        <f>IF($A271="","",COUNTIF('Names Schedule'!F$7:F$117,$B271))</f>
        <v>0</v>
      </c>
      <c r="BJ271" s="126">
        <f>IF($A271="","",COUNTIF('Names Schedule'!G$7:G$117,$B271))</f>
        <v>0</v>
      </c>
      <c r="BK271" s="126">
        <f>IF($A271="","",COUNTIF('Names Schedule'!H$7:H$117,$B271))</f>
        <v>0</v>
      </c>
      <c r="BL271" s="133">
        <f t="shared" si="37"/>
        <v>2</v>
      </c>
    </row>
    <row r="272" spans="1:64" ht="12" customHeight="1">
      <c r="A272" s="115" t="str">
        <f>Matches!A271</f>
        <v>GROUP MXP 4 / 7</v>
      </c>
      <c r="B272" s="115" t="str">
        <f>IF(A272="","",CONCATENATE(VLOOKUP(Matches!B271,'Group Check'!$B:$D,2,FALSE)," v ",VLOOKUP(Matches!D271,'Group Check'!$B:$D,2,FALSE)," in Group ",VLOOKUP(Matches!B271,'Group Check'!$B:$E,4,FALSE)))</f>
        <v>Cindy Royet  (France) &amp; Maxime Faure  (France) v Tayla Bruce (New Zealand) &amp; Shannon McIlroy (New Zealand) in Group MXP 4</v>
      </c>
      <c r="C272" s="115" t="str">
        <f t="shared" si="32"/>
        <v/>
      </c>
      <c r="D272" s="118" t="str">
        <f t="shared" si="33"/>
        <v>Thursday 25th April 2024</v>
      </c>
      <c r="E272" s="119" t="str">
        <f t="shared" si="34"/>
        <v>Session 2 - 10.15am- 12:00pm</v>
      </c>
      <c r="F272" s="116">
        <f t="shared" si="35"/>
        <v>4</v>
      </c>
      <c r="G272" s="126">
        <f>IF($A272="","",SUM(COUNTIF('Names Schedule'!$C$7:$H$7,$B272),COUNTIF('Names Schedule'!$C$8:$H$8,$B272),COUNTIF('Names Schedule'!$C$10:$H$10,$B272),COUNTIF('Names Schedule'!$C$11:$H$11,$B272),COUNTIF('Names Schedule'!$C$12:$H$12,$B272),COUNTIF('Names Schedule'!$C$14:$H$14,$B272),COUNTIF('Names Schedule'!$C$15:$H$15,$B272)))</f>
        <v>0</v>
      </c>
      <c r="H272" s="126">
        <f>IF($A272="","",SUM(COUNTIF('Names Schedule'!$C$20:$H$20,$B272),COUNTIF('Names Schedule'!$C$21:$H$21,$B272),COUNTIF('Names Schedule'!$C$23:$H$23,$B272),COUNTIF('Names Schedule'!$C$24:$H$24,$B272),COUNTIF('Names Schedule'!$C$25:$H$25,$B272),COUNTIF('Names Schedule'!$C$27:$H$27,$B272),COUNTIF('Names Schedule'!$C$28:$H$28,$B272)))</f>
        <v>0</v>
      </c>
      <c r="I272" s="126">
        <f>IF($A272="","",SUM(COUNTIF('Names Schedule'!$C$33:$H$33,$B272),COUNTIF('Names Schedule'!$C$34:$H$34,$B272),COUNTIF('Names Schedule'!$C$36:$H$36,$B272),COUNTIF('Names Schedule'!$C$37:$H$37,$B272),COUNTIF('Names Schedule'!$C$38:$H$38,$B272),COUNTIF('Names Schedule'!$C$40:$H$40,$B272),COUNTIF('Names Schedule'!$C$41:$H$41,$B272)))</f>
        <v>0</v>
      </c>
      <c r="J272" s="126">
        <f>IF($A272="","",SUM(COUNTIF('Names Schedule'!$C$46:$H$46,$B272),COUNTIF('Names Schedule'!$C$47:$H$47,$B272),COUNTIF('Names Schedule'!$C$49:$H$49,$B272),COUNTIF('Names Schedule'!$C$50:$H$50,$B272),COUNTIF('Names Schedule'!$C$51:$H$51,$B272),COUNTIF('Names Schedule'!$C$53:$H$53,$B272),COUNTIF('Names Schedule'!$C$54:$H$54,$B272)))</f>
        <v>0</v>
      </c>
      <c r="K272" s="126">
        <f>IF($A272="","",SUM(COUNTIF('Names Schedule'!$C$59:$H$59,$B272),COUNTIF('Names Schedule'!$C$60:$H$60,$B272),COUNTIF('Names Schedule'!$C$62:$H$62,$B272),COUNTIF('Names Schedule'!$C$63:$H$63,$B272),COUNTIF('Names Schedule'!$C$64:$H$64,$B272),COUNTIF('Names Schedule'!$C$66:$H$66,$B272),COUNTIF('Names Schedule'!$C$67:$H$67,$B272)))</f>
        <v>1</v>
      </c>
      <c r="L272" s="126">
        <f>IF($A272="","",SUM(COUNTIF('Names Schedule'!$C$72:$H$72,$B272),COUNTIF('Names Schedule'!$C$73:$H$73,$B272),COUNTIF('Names Schedule'!$C$75:$H$75,$B272),COUNTIF('Names Schedule'!$C$76:$H$76,$B272),COUNTIF('Names Schedule'!$C$77:$H$77,$B272),COUNTIF('Names Schedule'!$C$79:$H$79,$B272),COUNTIF('Names Schedule'!$C$80:$H$80,$B272)))</f>
        <v>0</v>
      </c>
      <c r="M272" s="124">
        <f>IF($A272="","",COUNTIF('Names Schedule'!$7:$7,$B272))</f>
        <v>0</v>
      </c>
      <c r="N272" s="125">
        <f>IF($A272="","",COUNTIF('Names Schedule'!$8:$8,$B272))</f>
        <v>0</v>
      </c>
      <c r="O272" s="125">
        <f>IF($A272="","",COUNTIF('Names Schedule'!$10:$10,$B272))</f>
        <v>0</v>
      </c>
      <c r="P272" s="125">
        <f>IF($A272="","",COUNTIF('Names Schedule'!$11:$11,$B272))</f>
        <v>0</v>
      </c>
      <c r="Q272" s="125">
        <f>IF($A272="","",COUNTIF('Names Schedule'!$12:$12,$B272))</f>
        <v>0</v>
      </c>
      <c r="R272" s="125">
        <f>IF($A272="","",COUNTIF('Names Schedule'!$14:$14,$B272))</f>
        <v>0</v>
      </c>
      <c r="S272" s="125">
        <f>IF($A272="","",COUNTIF('Names Schedule'!$15:$15,$B272))</f>
        <v>0</v>
      </c>
      <c r="T272" s="124">
        <f>IF($A272="","",COUNTIF('Names Schedule'!$20:$20,$B272))</f>
        <v>0</v>
      </c>
      <c r="U272" s="125">
        <f>IF($A272="","",COUNTIF('Names Schedule'!$21:$21,$B272))</f>
        <v>0</v>
      </c>
      <c r="V272" s="125">
        <f>IF($A272="","",COUNTIF('Names Schedule'!$23:$23,$B272))</f>
        <v>0</v>
      </c>
      <c r="W272" s="125">
        <f>IF($A272="","",COUNTIF('Names Schedule'!$24:$24,$B272))</f>
        <v>0</v>
      </c>
      <c r="X272" s="125">
        <f>IF($A272="","",COUNTIF('Names Schedule'!$25:$25,$B272))</f>
        <v>0</v>
      </c>
      <c r="Y272" s="125">
        <f>IF($A272="","",COUNTIF('Names Schedule'!$27:$27,$B272))</f>
        <v>0</v>
      </c>
      <c r="Z272" s="125">
        <f>IF($A272="","",COUNTIF('Names Schedule'!$28:$28,$B272))</f>
        <v>0</v>
      </c>
      <c r="AA272" s="124">
        <f>IF($A272="","",COUNTIF('Names Schedule'!$33:$33,$B272))</f>
        <v>0</v>
      </c>
      <c r="AB272" s="125">
        <f>IF($A272="","",COUNTIF('Names Schedule'!$34:$34,$B272))</f>
        <v>0</v>
      </c>
      <c r="AC272" s="125">
        <f>IF($A272="","",COUNTIF('Names Schedule'!$36:$36,$B272))</f>
        <v>0</v>
      </c>
      <c r="AD272" s="125">
        <f>IF($A272="","",COUNTIF('Names Schedule'!$37:$37,$B272))</f>
        <v>0</v>
      </c>
      <c r="AE272" s="125">
        <f>IF($A272="","",COUNTIF('Names Schedule'!$38:$38,$B272))</f>
        <v>0</v>
      </c>
      <c r="AF272" s="125">
        <f>IF($A272="","",COUNTIF('Names Schedule'!$40:$40,$B272))</f>
        <v>0</v>
      </c>
      <c r="AG272" s="125">
        <f>IF($A272="","",COUNTIF('Names Schedule'!$41:$41,$B272))</f>
        <v>0</v>
      </c>
      <c r="AH272" s="124">
        <f>IF($A272="","",COUNTIF('Names Schedule'!$46:$46,$B272))</f>
        <v>0</v>
      </c>
      <c r="AI272" s="125">
        <f>IF($A272="","",COUNTIF('Names Schedule'!$47:$47,$B272))</f>
        <v>0</v>
      </c>
      <c r="AJ272" s="125">
        <f>IF($A272="","",COUNTIF('Names Schedule'!$49:$49,$B272))</f>
        <v>0</v>
      </c>
      <c r="AK272" s="125">
        <f>IF($A272="","",COUNTIF('Names Schedule'!$50:$50,$B272))</f>
        <v>0</v>
      </c>
      <c r="AL272" s="125">
        <f>IF($A272="","",COUNTIF('Names Schedule'!$51:$51,$B272))</f>
        <v>0</v>
      </c>
      <c r="AM272" s="125">
        <f>IF($A272="","",COUNTIF('Names Schedule'!$53:$53,$B272))</f>
        <v>0</v>
      </c>
      <c r="AN272" s="125">
        <f>IF($A272="","",COUNTIF('Names Schedule'!$54:$54,$B272))</f>
        <v>0</v>
      </c>
      <c r="AO272" s="124">
        <f>IF($A272="","",COUNTIF('Names Schedule'!$59:$59,$B272))</f>
        <v>0</v>
      </c>
      <c r="AP272" s="125">
        <f>IF($A272="","",COUNTIF('Names Schedule'!$60:$60,$B272))</f>
        <v>1</v>
      </c>
      <c r="AQ272" s="125">
        <f>IF($A272="","",COUNTIF('Names Schedule'!$62:$62,$B272))</f>
        <v>0</v>
      </c>
      <c r="AR272" s="125">
        <f>IF($A272="","",COUNTIF('Names Schedule'!$63:$63,$B272))</f>
        <v>0</v>
      </c>
      <c r="AS272" s="125">
        <f>IF($A272="","",COUNTIF('Names Schedule'!$64:$64,$B272))</f>
        <v>0</v>
      </c>
      <c r="AT272" s="125">
        <f>IF($A272="","",COUNTIF('Names Schedule'!$66:$66,$B272))</f>
        <v>0</v>
      </c>
      <c r="AU272" s="125">
        <f>IF($A272="","",COUNTIF('Names Schedule'!$67:$67,$B272))</f>
        <v>0</v>
      </c>
      <c r="AV272" s="124">
        <f>IF($A272="","",COUNTIF('Names Schedule'!$72:$72,$B272))</f>
        <v>0</v>
      </c>
      <c r="AW272" s="125">
        <f>IF($A272="","",COUNTIF('Names Schedule'!$73:$73,$B272))</f>
        <v>0</v>
      </c>
      <c r="AX272" s="125">
        <f>IF($A272="","",COUNTIF('Names Schedule'!$75:$75,$B272))</f>
        <v>0</v>
      </c>
      <c r="AY272" s="125">
        <f>IF($A272="","",COUNTIF('Names Schedule'!$76:$76,$B272))</f>
        <v>0</v>
      </c>
      <c r="AZ272" s="125">
        <f>IF($A272="","",COUNTIF('Names Schedule'!$77:$77,$B272))</f>
        <v>0</v>
      </c>
      <c r="BA272" s="125">
        <f>IF($A272="","",COUNTIF('Names Schedule'!$79:$79,$B272))</f>
        <v>0</v>
      </c>
      <c r="BB272" s="125">
        <f>IF($A272="","",COUNTIF('Names Schedule'!$80:$80,$B272))</f>
        <v>0</v>
      </c>
      <c r="BC272" s="115">
        <f t="shared" si="38"/>
        <v>30</v>
      </c>
      <c r="BD272" s="115">
        <f t="shared" si="39"/>
        <v>2</v>
      </c>
      <c r="BE272" s="119" t="str">
        <f t="shared" si="36"/>
        <v>Session 2 - 10.15am- 12:00pm</v>
      </c>
      <c r="BF272" s="126">
        <f>IF($A272="","",COUNTIF('Names Schedule'!C$7:C$117,$B272))</f>
        <v>0</v>
      </c>
      <c r="BG272" s="126">
        <f>IF($A272="","",COUNTIF('Names Schedule'!D$7:D$117,$B272))</f>
        <v>0</v>
      </c>
      <c r="BH272" s="126">
        <f>IF($A272="","",COUNTIF('Names Schedule'!E$7:E$117,$B272))</f>
        <v>0</v>
      </c>
      <c r="BI272" s="126">
        <f>IF($A272="","",COUNTIF('Names Schedule'!F$7:F$117,$B272))</f>
        <v>1</v>
      </c>
      <c r="BJ272" s="126">
        <f>IF($A272="","",COUNTIF('Names Schedule'!G$7:G$117,$B272))</f>
        <v>0</v>
      </c>
      <c r="BK272" s="126">
        <f>IF($A272="","",COUNTIF('Names Schedule'!H$7:H$117,$B272))</f>
        <v>0</v>
      </c>
      <c r="BL272" s="133">
        <f t="shared" si="37"/>
        <v>4</v>
      </c>
    </row>
    <row r="273" spans="1:64" ht="12" customHeight="1">
      <c r="A273" s="115" t="str">
        <f>Matches!A272</f>
        <v>GROUP MXP 4 / 8</v>
      </c>
      <c r="B273" s="115" t="str">
        <f>IF(A273="","",CONCATENATE(VLOOKUP(Matches!B272,'Group Check'!$B:$D,2,FALSE)," v ",VLOOKUP(Matches!D272,'Group Check'!$B:$D,2,FALSE)," in Group ",VLOOKUP(Matches!B272,'Group Check'!$B:$E,4,FALSE)))</f>
        <v>Cindy Royet  (France) &amp; Maxime Faure  (France) v Rebecca McMillan (England ) &amp; Harry Goodwin (England ) in Group MXP 4</v>
      </c>
      <c r="C273" s="115" t="str">
        <f t="shared" si="32"/>
        <v/>
      </c>
      <c r="D273" s="118" t="str">
        <f t="shared" si="33"/>
        <v>Monday 22nd April 2024</v>
      </c>
      <c r="E273" s="119" t="str">
        <f t="shared" si="34"/>
        <v>Session 1 - 8:30am - 10:15am</v>
      </c>
      <c r="F273" s="116">
        <f t="shared" si="35"/>
        <v>1</v>
      </c>
      <c r="G273" s="126">
        <f>IF($A273="","",SUM(COUNTIF('Names Schedule'!$C$7:$H$7,$B273),COUNTIF('Names Schedule'!$C$8:$H$8,$B273),COUNTIF('Names Schedule'!$C$10:$H$10,$B273),COUNTIF('Names Schedule'!$C$11:$H$11,$B273),COUNTIF('Names Schedule'!$C$12:$H$12,$B273),COUNTIF('Names Schedule'!$C$14:$H$14,$B273),COUNTIF('Names Schedule'!$C$15:$H$15,$B273)))</f>
        <v>0</v>
      </c>
      <c r="H273" s="126">
        <f>IF($A273="","",SUM(COUNTIF('Names Schedule'!$C$20:$H$20,$B273),COUNTIF('Names Schedule'!$C$21:$H$21,$B273),COUNTIF('Names Schedule'!$C$23:$H$23,$B273),COUNTIF('Names Schedule'!$C$24:$H$24,$B273),COUNTIF('Names Schedule'!$C$25:$H$25,$B273),COUNTIF('Names Schedule'!$C$27:$H$27,$B273),COUNTIF('Names Schedule'!$C$28:$H$28,$B273)))</f>
        <v>1</v>
      </c>
      <c r="I273" s="126">
        <f>IF($A273="","",SUM(COUNTIF('Names Schedule'!$C$33:$H$33,$B273),COUNTIF('Names Schedule'!$C$34:$H$34,$B273),COUNTIF('Names Schedule'!$C$36:$H$36,$B273),COUNTIF('Names Schedule'!$C$37:$H$37,$B273),COUNTIF('Names Schedule'!$C$38:$H$38,$B273),COUNTIF('Names Schedule'!$C$40:$H$40,$B273),COUNTIF('Names Schedule'!$C$41:$H$41,$B273)))</f>
        <v>0</v>
      </c>
      <c r="J273" s="126">
        <f>IF($A273="","",SUM(COUNTIF('Names Schedule'!$C$46:$H$46,$B273),COUNTIF('Names Schedule'!$C$47:$H$47,$B273),COUNTIF('Names Schedule'!$C$49:$H$49,$B273),COUNTIF('Names Schedule'!$C$50:$H$50,$B273),COUNTIF('Names Schedule'!$C$51:$H$51,$B273),COUNTIF('Names Schedule'!$C$53:$H$53,$B273),COUNTIF('Names Schedule'!$C$54:$H$54,$B273)))</f>
        <v>0</v>
      </c>
      <c r="K273" s="126">
        <f>IF($A273="","",SUM(COUNTIF('Names Schedule'!$C$59:$H$59,$B273),COUNTIF('Names Schedule'!$C$60:$H$60,$B273),COUNTIF('Names Schedule'!$C$62:$H$62,$B273),COUNTIF('Names Schedule'!$C$63:$H$63,$B273),COUNTIF('Names Schedule'!$C$64:$H$64,$B273),COUNTIF('Names Schedule'!$C$66:$H$66,$B273),COUNTIF('Names Schedule'!$C$67:$H$67,$B273)))</f>
        <v>0</v>
      </c>
      <c r="L273" s="126">
        <f>IF($A273="","",SUM(COUNTIF('Names Schedule'!$C$72:$H$72,$B273),COUNTIF('Names Schedule'!$C$73:$H$73,$B273),COUNTIF('Names Schedule'!$C$75:$H$75,$B273),COUNTIF('Names Schedule'!$C$76:$H$76,$B273),COUNTIF('Names Schedule'!$C$77:$H$77,$B273),COUNTIF('Names Schedule'!$C$79:$H$79,$B273),COUNTIF('Names Schedule'!$C$80:$H$80,$B273)))</f>
        <v>0</v>
      </c>
      <c r="M273" s="124">
        <f>IF($A273="","",COUNTIF('Names Schedule'!$7:$7,$B273))</f>
        <v>0</v>
      </c>
      <c r="N273" s="125">
        <f>IF($A273="","",COUNTIF('Names Schedule'!$8:$8,$B273))</f>
        <v>0</v>
      </c>
      <c r="O273" s="125">
        <f>IF($A273="","",COUNTIF('Names Schedule'!$10:$10,$B273))</f>
        <v>0</v>
      </c>
      <c r="P273" s="125">
        <f>IF($A273="","",COUNTIF('Names Schedule'!$11:$11,$B273))</f>
        <v>0</v>
      </c>
      <c r="Q273" s="125">
        <f>IF($A273="","",COUNTIF('Names Schedule'!$12:$12,$B273))</f>
        <v>0</v>
      </c>
      <c r="R273" s="125">
        <f>IF($A273="","",COUNTIF('Names Schedule'!$14:$14,$B273))</f>
        <v>0</v>
      </c>
      <c r="S273" s="125">
        <f>IF($A273="","",COUNTIF('Names Schedule'!$15:$15,$B273))</f>
        <v>0</v>
      </c>
      <c r="T273" s="124">
        <f>IF($A273="","",COUNTIF('Names Schedule'!$20:$20,$B273))</f>
        <v>1</v>
      </c>
      <c r="U273" s="125">
        <f>IF($A273="","",COUNTIF('Names Schedule'!$21:$21,$B273))</f>
        <v>0</v>
      </c>
      <c r="V273" s="125">
        <f>IF($A273="","",COUNTIF('Names Schedule'!$23:$23,$B273))</f>
        <v>0</v>
      </c>
      <c r="W273" s="125">
        <f>IF($A273="","",COUNTIF('Names Schedule'!$24:$24,$B273))</f>
        <v>0</v>
      </c>
      <c r="X273" s="125">
        <f>IF($A273="","",COUNTIF('Names Schedule'!$25:$25,$B273))</f>
        <v>0</v>
      </c>
      <c r="Y273" s="125">
        <f>IF($A273="","",COUNTIF('Names Schedule'!$27:$27,$B273))</f>
        <v>0</v>
      </c>
      <c r="Z273" s="125">
        <f>IF($A273="","",COUNTIF('Names Schedule'!$28:$28,$B273))</f>
        <v>0</v>
      </c>
      <c r="AA273" s="124">
        <f>IF($A273="","",COUNTIF('Names Schedule'!$33:$33,$B273))</f>
        <v>0</v>
      </c>
      <c r="AB273" s="125">
        <f>IF($A273="","",COUNTIF('Names Schedule'!$34:$34,$B273))</f>
        <v>0</v>
      </c>
      <c r="AC273" s="125">
        <f>IF($A273="","",COUNTIF('Names Schedule'!$36:$36,$B273))</f>
        <v>0</v>
      </c>
      <c r="AD273" s="125">
        <f>IF($A273="","",COUNTIF('Names Schedule'!$37:$37,$B273))</f>
        <v>0</v>
      </c>
      <c r="AE273" s="125">
        <f>IF($A273="","",COUNTIF('Names Schedule'!$38:$38,$B273))</f>
        <v>0</v>
      </c>
      <c r="AF273" s="125">
        <f>IF($A273="","",COUNTIF('Names Schedule'!$40:$40,$B273))</f>
        <v>0</v>
      </c>
      <c r="AG273" s="125">
        <f>IF($A273="","",COUNTIF('Names Schedule'!$41:$41,$B273))</f>
        <v>0</v>
      </c>
      <c r="AH273" s="124">
        <f>IF($A273="","",COUNTIF('Names Schedule'!$46:$46,$B273))</f>
        <v>0</v>
      </c>
      <c r="AI273" s="125">
        <f>IF($A273="","",COUNTIF('Names Schedule'!$47:$47,$B273))</f>
        <v>0</v>
      </c>
      <c r="AJ273" s="125">
        <f>IF($A273="","",COUNTIF('Names Schedule'!$49:$49,$B273))</f>
        <v>0</v>
      </c>
      <c r="AK273" s="125">
        <f>IF($A273="","",COUNTIF('Names Schedule'!$50:$50,$B273))</f>
        <v>0</v>
      </c>
      <c r="AL273" s="125">
        <f>IF($A273="","",COUNTIF('Names Schedule'!$51:$51,$B273))</f>
        <v>0</v>
      </c>
      <c r="AM273" s="125">
        <f>IF($A273="","",COUNTIF('Names Schedule'!$53:$53,$B273))</f>
        <v>0</v>
      </c>
      <c r="AN273" s="125">
        <f>IF($A273="","",COUNTIF('Names Schedule'!$54:$54,$B273))</f>
        <v>0</v>
      </c>
      <c r="AO273" s="124">
        <f>IF($A273="","",COUNTIF('Names Schedule'!$59:$59,$B273))</f>
        <v>0</v>
      </c>
      <c r="AP273" s="125">
        <f>IF($A273="","",COUNTIF('Names Schedule'!$60:$60,$B273))</f>
        <v>0</v>
      </c>
      <c r="AQ273" s="125">
        <f>IF($A273="","",COUNTIF('Names Schedule'!$62:$62,$B273))</f>
        <v>0</v>
      </c>
      <c r="AR273" s="125">
        <f>IF($A273="","",COUNTIF('Names Schedule'!$63:$63,$B273))</f>
        <v>0</v>
      </c>
      <c r="AS273" s="125">
        <f>IF($A273="","",COUNTIF('Names Schedule'!$64:$64,$B273))</f>
        <v>0</v>
      </c>
      <c r="AT273" s="125">
        <f>IF($A273="","",COUNTIF('Names Schedule'!$66:$66,$B273))</f>
        <v>0</v>
      </c>
      <c r="AU273" s="125">
        <f>IF($A273="","",COUNTIF('Names Schedule'!$67:$67,$B273))</f>
        <v>0</v>
      </c>
      <c r="AV273" s="124">
        <f>IF($A273="","",COUNTIF('Names Schedule'!$72:$72,$B273))</f>
        <v>0</v>
      </c>
      <c r="AW273" s="125">
        <f>IF($A273="","",COUNTIF('Names Schedule'!$73:$73,$B273))</f>
        <v>0</v>
      </c>
      <c r="AX273" s="125">
        <f>IF($A273="","",COUNTIF('Names Schedule'!$75:$75,$B273))</f>
        <v>0</v>
      </c>
      <c r="AY273" s="125">
        <f>IF($A273="","",COUNTIF('Names Schedule'!$76:$76,$B273))</f>
        <v>0</v>
      </c>
      <c r="AZ273" s="125">
        <f>IF($A273="","",COUNTIF('Names Schedule'!$77:$77,$B273))</f>
        <v>0</v>
      </c>
      <c r="BA273" s="125">
        <f>IF($A273="","",COUNTIF('Names Schedule'!$79:$79,$B273))</f>
        <v>0</v>
      </c>
      <c r="BB273" s="125">
        <f>IF($A273="","",COUNTIF('Names Schedule'!$80:$80,$B273))</f>
        <v>0</v>
      </c>
      <c r="BC273" s="115">
        <f t="shared" si="38"/>
        <v>8</v>
      </c>
      <c r="BD273" s="115">
        <f t="shared" si="39"/>
        <v>1</v>
      </c>
      <c r="BE273" s="119" t="str">
        <f t="shared" si="36"/>
        <v>Session 1 - 8:30am - 10:15am</v>
      </c>
      <c r="BF273" s="126">
        <f>IF($A273="","",COUNTIF('Names Schedule'!C$7:C$117,$B273))</f>
        <v>1</v>
      </c>
      <c r="BG273" s="126">
        <f>IF($A273="","",COUNTIF('Names Schedule'!D$7:D$117,$B273))</f>
        <v>0</v>
      </c>
      <c r="BH273" s="126">
        <f>IF($A273="","",COUNTIF('Names Schedule'!E$7:E$117,$B273))</f>
        <v>0</v>
      </c>
      <c r="BI273" s="126">
        <f>IF($A273="","",COUNTIF('Names Schedule'!F$7:F$117,$B273))</f>
        <v>0</v>
      </c>
      <c r="BJ273" s="126">
        <f>IF($A273="","",COUNTIF('Names Schedule'!G$7:G$117,$B273))</f>
        <v>0</v>
      </c>
      <c r="BK273" s="126">
        <f>IF($A273="","",COUNTIF('Names Schedule'!H$7:H$117,$B273))</f>
        <v>0</v>
      </c>
      <c r="BL273" s="133">
        <f t="shared" si="37"/>
        <v>1</v>
      </c>
    </row>
    <row r="274" spans="1:64" ht="12" customHeight="1">
      <c r="A274" s="115" t="str">
        <f>Matches!A273</f>
        <v>GROUP MXP 4 / 9</v>
      </c>
      <c r="B274" s="115" t="str">
        <f>IF(A274="","",CONCATENATE(VLOOKUP(Matches!B273,'Group Check'!$B:$D,2,FALSE)," v ",VLOOKUP(Matches!D273,'Group Check'!$B:$D,2,FALSE)," in Group ",VLOOKUP(Matches!B273,'Group Check'!$B:$E,4,FALSE)))</f>
        <v>Lee Beng Hua (May) (Singapore ) &amp; Chiu Pok Man (Singapore ) v Cindy Royet  (France) &amp; Maxime Faure  (France) in Group MXP 4</v>
      </c>
      <c r="C274" s="115" t="str">
        <f t="shared" si="32"/>
        <v/>
      </c>
      <c r="D274" s="118" t="str">
        <f t="shared" si="33"/>
        <v>Wednesday 24th April 2024</v>
      </c>
      <c r="E274" s="119" t="str">
        <f t="shared" si="34"/>
        <v>Session 1 - 8:30am - 10:15am</v>
      </c>
      <c r="F274" s="116">
        <f t="shared" si="35"/>
        <v>3</v>
      </c>
      <c r="G274" s="126">
        <f>IF($A274="","",SUM(COUNTIF('Names Schedule'!$C$7:$H$7,$B274),COUNTIF('Names Schedule'!$C$8:$H$8,$B274),COUNTIF('Names Schedule'!$C$10:$H$10,$B274),COUNTIF('Names Schedule'!$C$11:$H$11,$B274),COUNTIF('Names Schedule'!$C$12:$H$12,$B274),COUNTIF('Names Schedule'!$C$14:$H$14,$B274),COUNTIF('Names Schedule'!$C$15:$H$15,$B274)))</f>
        <v>0</v>
      </c>
      <c r="H274" s="126">
        <f>IF($A274="","",SUM(COUNTIF('Names Schedule'!$C$20:$H$20,$B274),COUNTIF('Names Schedule'!$C$21:$H$21,$B274),COUNTIF('Names Schedule'!$C$23:$H$23,$B274),COUNTIF('Names Schedule'!$C$24:$H$24,$B274),COUNTIF('Names Schedule'!$C$25:$H$25,$B274),COUNTIF('Names Schedule'!$C$27:$H$27,$B274),COUNTIF('Names Schedule'!$C$28:$H$28,$B274)))</f>
        <v>0</v>
      </c>
      <c r="I274" s="126">
        <f>IF($A274="","",SUM(COUNTIF('Names Schedule'!$C$33:$H$33,$B274),COUNTIF('Names Schedule'!$C$34:$H$34,$B274),COUNTIF('Names Schedule'!$C$36:$H$36,$B274),COUNTIF('Names Schedule'!$C$37:$H$37,$B274),COUNTIF('Names Schedule'!$C$38:$H$38,$B274),COUNTIF('Names Schedule'!$C$40:$H$40,$B274),COUNTIF('Names Schedule'!$C$41:$H$41,$B274)))</f>
        <v>0</v>
      </c>
      <c r="J274" s="126">
        <f>IF($A274="","",SUM(COUNTIF('Names Schedule'!$C$46:$H$46,$B274),COUNTIF('Names Schedule'!$C$47:$H$47,$B274),COUNTIF('Names Schedule'!$C$49:$H$49,$B274),COUNTIF('Names Schedule'!$C$50:$H$50,$B274),COUNTIF('Names Schedule'!$C$51:$H$51,$B274),COUNTIF('Names Schedule'!$C$53:$H$53,$B274),COUNTIF('Names Schedule'!$C$54:$H$54,$B274)))</f>
        <v>1</v>
      </c>
      <c r="K274" s="126">
        <f>IF($A274="","",SUM(COUNTIF('Names Schedule'!$C$59:$H$59,$B274),COUNTIF('Names Schedule'!$C$60:$H$60,$B274),COUNTIF('Names Schedule'!$C$62:$H$62,$B274),COUNTIF('Names Schedule'!$C$63:$H$63,$B274),COUNTIF('Names Schedule'!$C$64:$H$64,$B274),COUNTIF('Names Schedule'!$C$66:$H$66,$B274),COUNTIF('Names Schedule'!$C$67:$H$67,$B274)))</f>
        <v>0</v>
      </c>
      <c r="L274" s="126">
        <f>IF($A274="","",SUM(COUNTIF('Names Schedule'!$C$72:$H$72,$B274),COUNTIF('Names Schedule'!$C$73:$H$73,$B274),COUNTIF('Names Schedule'!$C$75:$H$75,$B274),COUNTIF('Names Schedule'!$C$76:$H$76,$B274),COUNTIF('Names Schedule'!$C$77:$H$77,$B274),COUNTIF('Names Schedule'!$C$79:$H$79,$B274),COUNTIF('Names Schedule'!$C$80:$H$80,$B274)))</f>
        <v>0</v>
      </c>
      <c r="M274" s="124">
        <f>IF($A274="","",COUNTIF('Names Schedule'!$7:$7,$B274))</f>
        <v>0</v>
      </c>
      <c r="N274" s="125">
        <f>IF($A274="","",COUNTIF('Names Schedule'!$8:$8,$B274))</f>
        <v>0</v>
      </c>
      <c r="O274" s="125">
        <f>IF($A274="","",COUNTIF('Names Schedule'!$10:$10,$B274))</f>
        <v>0</v>
      </c>
      <c r="P274" s="125">
        <f>IF($A274="","",COUNTIF('Names Schedule'!$11:$11,$B274))</f>
        <v>0</v>
      </c>
      <c r="Q274" s="125">
        <f>IF($A274="","",COUNTIF('Names Schedule'!$12:$12,$B274))</f>
        <v>0</v>
      </c>
      <c r="R274" s="125">
        <f>IF($A274="","",COUNTIF('Names Schedule'!$14:$14,$B274))</f>
        <v>0</v>
      </c>
      <c r="S274" s="125">
        <f>IF($A274="","",COUNTIF('Names Schedule'!$15:$15,$B274))</f>
        <v>0</v>
      </c>
      <c r="T274" s="124">
        <f>IF($A274="","",COUNTIF('Names Schedule'!$20:$20,$B274))</f>
        <v>0</v>
      </c>
      <c r="U274" s="125">
        <f>IF($A274="","",COUNTIF('Names Schedule'!$21:$21,$B274))</f>
        <v>0</v>
      </c>
      <c r="V274" s="125">
        <f>IF($A274="","",COUNTIF('Names Schedule'!$23:$23,$B274))</f>
        <v>0</v>
      </c>
      <c r="W274" s="125">
        <f>IF($A274="","",COUNTIF('Names Schedule'!$24:$24,$B274))</f>
        <v>0</v>
      </c>
      <c r="X274" s="125">
        <f>IF($A274="","",COUNTIF('Names Schedule'!$25:$25,$B274))</f>
        <v>0</v>
      </c>
      <c r="Y274" s="125">
        <f>IF($A274="","",COUNTIF('Names Schedule'!$27:$27,$B274))</f>
        <v>0</v>
      </c>
      <c r="Z274" s="125">
        <f>IF($A274="","",COUNTIF('Names Schedule'!$28:$28,$B274))</f>
        <v>0</v>
      </c>
      <c r="AA274" s="124">
        <f>IF($A274="","",COUNTIF('Names Schedule'!$33:$33,$B274))</f>
        <v>0</v>
      </c>
      <c r="AB274" s="125">
        <f>IF($A274="","",COUNTIF('Names Schedule'!$34:$34,$B274))</f>
        <v>0</v>
      </c>
      <c r="AC274" s="125">
        <f>IF($A274="","",COUNTIF('Names Schedule'!$36:$36,$B274))</f>
        <v>0</v>
      </c>
      <c r="AD274" s="125">
        <f>IF($A274="","",COUNTIF('Names Schedule'!$37:$37,$B274))</f>
        <v>0</v>
      </c>
      <c r="AE274" s="125">
        <f>IF($A274="","",COUNTIF('Names Schedule'!$38:$38,$B274))</f>
        <v>0</v>
      </c>
      <c r="AF274" s="125">
        <f>IF($A274="","",COUNTIF('Names Schedule'!$40:$40,$B274))</f>
        <v>0</v>
      </c>
      <c r="AG274" s="125">
        <f>IF($A274="","",COUNTIF('Names Schedule'!$41:$41,$B274))</f>
        <v>0</v>
      </c>
      <c r="AH274" s="124">
        <f>IF($A274="","",COUNTIF('Names Schedule'!$46:$46,$B274))</f>
        <v>1</v>
      </c>
      <c r="AI274" s="125">
        <f>IF($A274="","",COUNTIF('Names Schedule'!$47:$47,$B274))</f>
        <v>0</v>
      </c>
      <c r="AJ274" s="125">
        <f>IF($A274="","",COUNTIF('Names Schedule'!$49:$49,$B274))</f>
        <v>0</v>
      </c>
      <c r="AK274" s="125">
        <f>IF($A274="","",COUNTIF('Names Schedule'!$50:$50,$B274))</f>
        <v>0</v>
      </c>
      <c r="AL274" s="125">
        <f>IF($A274="","",COUNTIF('Names Schedule'!$51:$51,$B274))</f>
        <v>0</v>
      </c>
      <c r="AM274" s="125">
        <f>IF($A274="","",COUNTIF('Names Schedule'!$53:$53,$B274))</f>
        <v>0</v>
      </c>
      <c r="AN274" s="125">
        <f>IF($A274="","",COUNTIF('Names Schedule'!$54:$54,$B274))</f>
        <v>0</v>
      </c>
      <c r="AO274" s="124">
        <f>IF($A274="","",COUNTIF('Names Schedule'!$59:$59,$B274))</f>
        <v>0</v>
      </c>
      <c r="AP274" s="125">
        <f>IF($A274="","",COUNTIF('Names Schedule'!$60:$60,$B274))</f>
        <v>0</v>
      </c>
      <c r="AQ274" s="125">
        <f>IF($A274="","",COUNTIF('Names Schedule'!$62:$62,$B274))</f>
        <v>0</v>
      </c>
      <c r="AR274" s="125">
        <f>IF($A274="","",COUNTIF('Names Schedule'!$63:$63,$B274))</f>
        <v>0</v>
      </c>
      <c r="AS274" s="125">
        <f>IF($A274="","",COUNTIF('Names Schedule'!$64:$64,$B274))</f>
        <v>0</v>
      </c>
      <c r="AT274" s="125">
        <f>IF($A274="","",COUNTIF('Names Schedule'!$66:$66,$B274))</f>
        <v>0</v>
      </c>
      <c r="AU274" s="125">
        <f>IF($A274="","",COUNTIF('Names Schedule'!$67:$67,$B274))</f>
        <v>0</v>
      </c>
      <c r="AV274" s="124">
        <f>IF($A274="","",COUNTIF('Names Schedule'!$72:$72,$B274))</f>
        <v>0</v>
      </c>
      <c r="AW274" s="125">
        <f>IF($A274="","",COUNTIF('Names Schedule'!$73:$73,$B274))</f>
        <v>0</v>
      </c>
      <c r="AX274" s="125">
        <f>IF($A274="","",COUNTIF('Names Schedule'!$75:$75,$B274))</f>
        <v>0</v>
      </c>
      <c r="AY274" s="125">
        <f>IF($A274="","",COUNTIF('Names Schedule'!$76:$76,$B274))</f>
        <v>0</v>
      </c>
      <c r="AZ274" s="125">
        <f>IF($A274="","",COUNTIF('Names Schedule'!$77:$77,$B274))</f>
        <v>0</v>
      </c>
      <c r="BA274" s="125">
        <f>IF($A274="","",COUNTIF('Names Schedule'!$79:$79,$B274))</f>
        <v>0</v>
      </c>
      <c r="BB274" s="125">
        <f>IF($A274="","",COUNTIF('Names Schedule'!$80:$80,$B274))</f>
        <v>0</v>
      </c>
      <c r="BC274" s="115">
        <f t="shared" si="38"/>
        <v>22</v>
      </c>
      <c r="BD274" s="115">
        <f t="shared" si="39"/>
        <v>1</v>
      </c>
      <c r="BE274" s="119" t="str">
        <f t="shared" si="36"/>
        <v>Session 1 - 8:30am - 10:15am</v>
      </c>
      <c r="BF274" s="126">
        <f>IF($A274="","",COUNTIF('Names Schedule'!C$7:C$117,$B274))</f>
        <v>0</v>
      </c>
      <c r="BG274" s="126">
        <f>IF($A274="","",COUNTIF('Names Schedule'!D$7:D$117,$B274))</f>
        <v>0</v>
      </c>
      <c r="BH274" s="126">
        <f>IF($A274="","",COUNTIF('Names Schedule'!E$7:E$117,$B274))</f>
        <v>1</v>
      </c>
      <c r="BI274" s="126">
        <f>IF($A274="","",COUNTIF('Names Schedule'!F$7:F$117,$B274))</f>
        <v>0</v>
      </c>
      <c r="BJ274" s="126">
        <f>IF($A274="","",COUNTIF('Names Schedule'!G$7:G$117,$B274))</f>
        <v>0</v>
      </c>
      <c r="BK274" s="126">
        <f>IF($A274="","",COUNTIF('Names Schedule'!H$7:H$117,$B274))</f>
        <v>0</v>
      </c>
      <c r="BL274" s="133">
        <f t="shared" si="37"/>
        <v>3</v>
      </c>
    </row>
    <row r="275" spans="1:64" ht="12" customHeight="1">
      <c r="A275" s="115" t="str">
        <f>Matches!A274</f>
        <v/>
      </c>
      <c r="B275" s="115" t="str">
        <f>IF(A275="","",CONCATENATE(VLOOKUP(Matches!B274,'Group Check'!$B:$D,2,FALSE)," v ",VLOOKUP(Matches!D274,'Group Check'!$B:$D,2,FALSE)," in Group ",VLOOKUP(Matches!B274,'Group Check'!$B:$E,4,FALSE)))</f>
        <v/>
      </c>
      <c r="C275" s="115" t="str">
        <f t="shared" si="32"/>
        <v/>
      </c>
      <c r="D275" s="118" t="str">
        <f t="shared" si="33"/>
        <v/>
      </c>
      <c r="E275" s="119" t="str">
        <f t="shared" si="34"/>
        <v/>
      </c>
      <c r="F275" s="116" t="str">
        <f t="shared" si="35"/>
        <v/>
      </c>
      <c r="G275" s="126" t="str">
        <f>IF($A275="","",SUM(COUNTIF('Names Schedule'!$C$7:$H$7,$B275),COUNTIF('Names Schedule'!$C$8:$H$8,$B275),COUNTIF('Names Schedule'!$C$10:$H$10,$B275),COUNTIF('Names Schedule'!$C$11:$H$11,$B275),COUNTIF('Names Schedule'!$C$12:$H$12,$B275),COUNTIF('Names Schedule'!$C$14:$H$14,$B275),COUNTIF('Names Schedule'!$C$15:$H$15,$B275)))</f>
        <v/>
      </c>
      <c r="H275" s="126" t="str">
        <f>IF($A275="","",SUM(COUNTIF('Names Schedule'!$C$20:$H$20,$B275),COUNTIF('Names Schedule'!$C$21:$H$21,$B275),COUNTIF('Names Schedule'!$C$23:$H$23,$B275),COUNTIF('Names Schedule'!$C$24:$H$24,$B275),COUNTIF('Names Schedule'!$C$25:$H$25,$B275),COUNTIF('Names Schedule'!$C$27:$H$27,$B275),COUNTIF('Names Schedule'!$C$28:$H$28,$B275)))</f>
        <v/>
      </c>
      <c r="I275" s="126" t="str">
        <f>IF($A275="","",SUM(COUNTIF('Names Schedule'!$C$33:$H$33,$B275),COUNTIF('Names Schedule'!$C$34:$H$34,$B275),COUNTIF('Names Schedule'!$C$36:$H$36,$B275),COUNTIF('Names Schedule'!$C$37:$H$37,$B275),COUNTIF('Names Schedule'!$C$38:$H$38,$B275),COUNTIF('Names Schedule'!$C$40:$H$40,$B275),COUNTIF('Names Schedule'!$C$41:$H$41,$B275)))</f>
        <v/>
      </c>
      <c r="J275" s="126" t="str">
        <f>IF($A275="","",SUM(COUNTIF('Names Schedule'!$C$46:$H$46,$B275),COUNTIF('Names Schedule'!$C$47:$H$47,$B275),COUNTIF('Names Schedule'!$C$49:$H$49,$B275),COUNTIF('Names Schedule'!$C$50:$H$50,$B275),COUNTIF('Names Schedule'!$C$51:$H$51,$B275),COUNTIF('Names Schedule'!$C$53:$H$53,$B275),COUNTIF('Names Schedule'!$C$54:$H$54,$B275)))</f>
        <v/>
      </c>
      <c r="K275" s="126" t="str">
        <f>IF($A275="","",SUM(COUNTIF('Names Schedule'!$C$59:$H$59,$B275),COUNTIF('Names Schedule'!$C$60:$H$60,$B275),COUNTIF('Names Schedule'!$C$62:$H$62,$B275),COUNTIF('Names Schedule'!$C$63:$H$63,$B275),COUNTIF('Names Schedule'!$C$64:$H$64,$B275),COUNTIF('Names Schedule'!$C$66:$H$66,$B275),COUNTIF('Names Schedule'!$C$67:$H$67,$B275)))</f>
        <v/>
      </c>
      <c r="L275" s="126" t="str">
        <f>IF($A275="","",SUM(COUNTIF('Names Schedule'!$C$72:$H$72,$B275),COUNTIF('Names Schedule'!$C$73:$H$73,$B275),COUNTIF('Names Schedule'!$C$75:$H$75,$B275),COUNTIF('Names Schedule'!$C$76:$H$76,$B275),COUNTIF('Names Schedule'!$C$77:$H$77,$B275),COUNTIF('Names Schedule'!$C$79:$H$79,$B275),COUNTIF('Names Schedule'!$C$80:$H$80,$B275)))</f>
        <v/>
      </c>
      <c r="M275" s="124" t="str">
        <f>IF($A275="","",COUNTIF('Names Schedule'!$7:$7,$B275))</f>
        <v/>
      </c>
      <c r="N275" s="125" t="str">
        <f>IF($A275="","",COUNTIF('Names Schedule'!$8:$8,$B275))</f>
        <v/>
      </c>
      <c r="O275" s="125" t="str">
        <f>IF($A275="","",COUNTIF('Names Schedule'!$10:$10,$B275))</f>
        <v/>
      </c>
      <c r="P275" s="125" t="str">
        <f>IF($A275="","",COUNTIF('Names Schedule'!$11:$11,$B275))</f>
        <v/>
      </c>
      <c r="Q275" s="125" t="str">
        <f>IF($A275="","",COUNTIF('Names Schedule'!$12:$12,$B275))</f>
        <v/>
      </c>
      <c r="R275" s="125" t="str">
        <f>IF($A275="","",COUNTIF('Names Schedule'!$14:$14,$B275))</f>
        <v/>
      </c>
      <c r="S275" s="125" t="str">
        <f>IF($A275="","",COUNTIF('Names Schedule'!$15:$15,$B275))</f>
        <v/>
      </c>
      <c r="T275" s="124" t="str">
        <f>IF($A275="","",COUNTIF('Names Schedule'!$20:$20,$B275))</f>
        <v/>
      </c>
      <c r="U275" s="125" t="str">
        <f>IF($A275="","",COUNTIF('Names Schedule'!$21:$21,$B275))</f>
        <v/>
      </c>
      <c r="V275" s="125" t="str">
        <f>IF($A275="","",COUNTIF('Names Schedule'!$23:$23,$B275))</f>
        <v/>
      </c>
      <c r="W275" s="125" t="str">
        <f>IF($A275="","",COUNTIF('Names Schedule'!$24:$24,$B275))</f>
        <v/>
      </c>
      <c r="X275" s="125" t="str">
        <f>IF($A275="","",COUNTIF('Names Schedule'!$25:$25,$B275))</f>
        <v/>
      </c>
      <c r="Y275" s="125" t="str">
        <f>IF($A275="","",COUNTIF('Names Schedule'!$27:$27,$B275))</f>
        <v/>
      </c>
      <c r="Z275" s="125" t="str">
        <f>IF($A275="","",COUNTIF('Names Schedule'!$28:$28,$B275))</f>
        <v/>
      </c>
      <c r="AA275" s="124" t="str">
        <f>IF($A275="","",COUNTIF('Names Schedule'!$33:$33,$B275))</f>
        <v/>
      </c>
      <c r="AB275" s="125" t="str">
        <f>IF($A275="","",COUNTIF('Names Schedule'!$34:$34,$B275))</f>
        <v/>
      </c>
      <c r="AC275" s="125" t="str">
        <f>IF($A275="","",COUNTIF('Names Schedule'!$36:$36,$B275))</f>
        <v/>
      </c>
      <c r="AD275" s="125" t="str">
        <f>IF($A275="","",COUNTIF('Names Schedule'!$37:$37,$B275))</f>
        <v/>
      </c>
      <c r="AE275" s="125" t="str">
        <f>IF($A275="","",COUNTIF('Names Schedule'!$38:$38,$B275))</f>
        <v/>
      </c>
      <c r="AF275" s="125" t="str">
        <f>IF($A275="","",COUNTIF('Names Schedule'!$40:$40,$B275))</f>
        <v/>
      </c>
      <c r="AG275" s="125" t="str">
        <f>IF($A275="","",COUNTIF('Names Schedule'!$41:$41,$B275))</f>
        <v/>
      </c>
      <c r="AH275" s="124" t="str">
        <f>IF($A275="","",COUNTIF('Names Schedule'!$46:$46,$B275))</f>
        <v/>
      </c>
      <c r="AI275" s="125" t="str">
        <f>IF($A275="","",COUNTIF('Names Schedule'!$47:$47,$B275))</f>
        <v/>
      </c>
      <c r="AJ275" s="125" t="str">
        <f>IF($A275="","",COUNTIF('Names Schedule'!$49:$49,$B275))</f>
        <v/>
      </c>
      <c r="AK275" s="125" t="str">
        <f>IF($A275="","",COUNTIF('Names Schedule'!$50:$50,$B275))</f>
        <v/>
      </c>
      <c r="AL275" s="125" t="str">
        <f>IF($A275="","",COUNTIF('Names Schedule'!$51:$51,$B275))</f>
        <v/>
      </c>
      <c r="AM275" s="125" t="str">
        <f>IF($A275="","",COUNTIF('Names Schedule'!$53:$53,$B275))</f>
        <v/>
      </c>
      <c r="AN275" s="125" t="str">
        <f>IF($A275="","",COUNTIF('Names Schedule'!$54:$54,$B275))</f>
        <v/>
      </c>
      <c r="AO275" s="124" t="str">
        <f>IF($A275="","",COUNTIF('Names Schedule'!$59:$59,$B275))</f>
        <v/>
      </c>
      <c r="AP275" s="125" t="str">
        <f>IF($A275="","",COUNTIF('Names Schedule'!$60:$60,$B275))</f>
        <v/>
      </c>
      <c r="AQ275" s="125" t="str">
        <f>IF($A275="","",COUNTIF('Names Schedule'!$62:$62,$B275))</f>
        <v/>
      </c>
      <c r="AR275" s="125" t="str">
        <f>IF($A275="","",COUNTIF('Names Schedule'!$63:$63,$B275))</f>
        <v/>
      </c>
      <c r="AS275" s="125" t="str">
        <f>IF($A275="","",COUNTIF('Names Schedule'!$64:$64,$B275))</f>
        <v/>
      </c>
      <c r="AT275" s="125" t="str">
        <f>IF($A275="","",COUNTIF('Names Schedule'!$66:$66,$B275))</f>
        <v/>
      </c>
      <c r="AU275" s="125" t="str">
        <f>IF($A275="","",COUNTIF('Names Schedule'!$67:$67,$B275))</f>
        <v/>
      </c>
      <c r="AV275" s="124" t="str">
        <f>IF($A275="","",COUNTIF('Names Schedule'!$72:$72,$B275))</f>
        <v/>
      </c>
      <c r="AW275" s="125" t="str">
        <f>IF($A275="","",COUNTIF('Names Schedule'!$73:$73,$B275))</f>
        <v/>
      </c>
      <c r="AX275" s="125" t="str">
        <f>IF($A275="","",COUNTIF('Names Schedule'!$75:$75,$B275))</f>
        <v/>
      </c>
      <c r="AY275" s="125" t="str">
        <f>IF($A275="","",COUNTIF('Names Schedule'!$76:$76,$B275))</f>
        <v/>
      </c>
      <c r="AZ275" s="125" t="str">
        <f>IF($A275="","",COUNTIF('Names Schedule'!$77:$77,$B275))</f>
        <v/>
      </c>
      <c r="BA275" s="125" t="str">
        <f>IF($A275="","",COUNTIF('Names Schedule'!$79:$79,$B275))</f>
        <v/>
      </c>
      <c r="BB275" s="125" t="str">
        <f>IF($A275="","",COUNTIF('Names Schedule'!$80:$80,$B275))</f>
        <v/>
      </c>
      <c r="BC275" s="115" t="str">
        <f t="shared" si="38"/>
        <v/>
      </c>
      <c r="BD275" s="115" t="str">
        <f t="shared" si="39"/>
        <v/>
      </c>
      <c r="BE275" s="119" t="str">
        <f t="shared" si="36"/>
        <v/>
      </c>
      <c r="BF275" s="126" t="str">
        <f>IF($A275="","",COUNTIF('Names Schedule'!C$7:C$117,$B275))</f>
        <v/>
      </c>
      <c r="BG275" s="126" t="str">
        <f>IF($A275="","",COUNTIF('Names Schedule'!D$7:D$117,$B275))</f>
        <v/>
      </c>
      <c r="BH275" s="126" t="str">
        <f>IF($A275="","",COUNTIF('Names Schedule'!E$7:E$117,$B275))</f>
        <v/>
      </c>
      <c r="BI275" s="126" t="str">
        <f>IF($A275="","",COUNTIF('Names Schedule'!F$7:F$117,$B275))</f>
        <v/>
      </c>
      <c r="BJ275" s="126" t="str">
        <f>IF($A275="","",COUNTIF('Names Schedule'!G$7:G$117,$B275))</f>
        <v/>
      </c>
      <c r="BK275" s="126" t="str">
        <f>IF($A275="","",COUNTIF('Names Schedule'!H$7:H$117,$B275))</f>
        <v/>
      </c>
      <c r="BL275" s="133" t="str">
        <f t="shared" si="37"/>
        <v/>
      </c>
    </row>
    <row r="276" spans="1:64" ht="12" customHeight="1">
      <c r="A276" s="115" t="str">
        <f>Matches!A275</f>
        <v>GROUP MXP 4 / 10</v>
      </c>
      <c r="B276" s="115" t="str">
        <f>IF(A276="","",CONCATENATE(VLOOKUP(Matches!B275,'Group Check'!$B:$D,2,FALSE)," v ",VLOOKUP(Matches!D275,'Group Check'!$B:$D,2,FALSE)," in Group ",VLOOKUP(Matches!B275,'Group Check'!$B:$E,4,FALSE)))</f>
        <v>Tayla Bruce (New Zealand) &amp; Shannon McIlroy (New Zealand) v Mary Thompson (USA) &amp; Loren Dion (USA) in Group MXP 4</v>
      </c>
      <c r="C276" s="115" t="str">
        <f t="shared" si="32"/>
        <v/>
      </c>
      <c r="D276" s="118" t="str">
        <f t="shared" si="33"/>
        <v>Monday 22nd April 2024</v>
      </c>
      <c r="E276" s="119" t="str">
        <f t="shared" si="34"/>
        <v>Session 1 - 8:30am - 10:15am</v>
      </c>
      <c r="F276" s="116">
        <f t="shared" si="35"/>
        <v>3</v>
      </c>
      <c r="G276" s="126">
        <f>IF($A276="","",SUM(COUNTIF('Names Schedule'!$C$7:$H$7,$B276),COUNTIF('Names Schedule'!$C$8:$H$8,$B276),COUNTIF('Names Schedule'!$C$10:$H$10,$B276),COUNTIF('Names Schedule'!$C$11:$H$11,$B276),COUNTIF('Names Schedule'!$C$12:$H$12,$B276),COUNTIF('Names Schedule'!$C$14:$H$14,$B276),COUNTIF('Names Schedule'!$C$15:$H$15,$B276)))</f>
        <v>0</v>
      </c>
      <c r="H276" s="126">
        <f>IF($A276="","",SUM(COUNTIF('Names Schedule'!$C$20:$H$20,$B276),COUNTIF('Names Schedule'!$C$21:$H$21,$B276),COUNTIF('Names Schedule'!$C$23:$H$23,$B276),COUNTIF('Names Schedule'!$C$24:$H$24,$B276),COUNTIF('Names Schedule'!$C$25:$H$25,$B276),COUNTIF('Names Schedule'!$C$27:$H$27,$B276),COUNTIF('Names Schedule'!$C$28:$H$28,$B276)))</f>
        <v>1</v>
      </c>
      <c r="I276" s="126">
        <f>IF($A276="","",SUM(COUNTIF('Names Schedule'!$C$33:$H$33,$B276),COUNTIF('Names Schedule'!$C$34:$H$34,$B276),COUNTIF('Names Schedule'!$C$36:$H$36,$B276),COUNTIF('Names Schedule'!$C$37:$H$37,$B276),COUNTIF('Names Schedule'!$C$38:$H$38,$B276),COUNTIF('Names Schedule'!$C$40:$H$40,$B276),COUNTIF('Names Schedule'!$C$41:$H$41,$B276)))</f>
        <v>0</v>
      </c>
      <c r="J276" s="126">
        <f>IF($A276="","",SUM(COUNTIF('Names Schedule'!$C$46:$H$46,$B276),COUNTIF('Names Schedule'!$C$47:$H$47,$B276),COUNTIF('Names Schedule'!$C$49:$H$49,$B276),COUNTIF('Names Schedule'!$C$50:$H$50,$B276),COUNTIF('Names Schedule'!$C$51:$H$51,$B276),COUNTIF('Names Schedule'!$C$53:$H$53,$B276),COUNTIF('Names Schedule'!$C$54:$H$54,$B276)))</f>
        <v>0</v>
      </c>
      <c r="K276" s="126">
        <f>IF($A276="","",SUM(COUNTIF('Names Schedule'!$C$59:$H$59,$B276),COUNTIF('Names Schedule'!$C$60:$H$60,$B276),COUNTIF('Names Schedule'!$C$62:$H$62,$B276),COUNTIF('Names Schedule'!$C$63:$H$63,$B276),COUNTIF('Names Schedule'!$C$64:$H$64,$B276),COUNTIF('Names Schedule'!$C$66:$H$66,$B276),COUNTIF('Names Schedule'!$C$67:$H$67,$B276)))</f>
        <v>0</v>
      </c>
      <c r="L276" s="126">
        <f>IF($A276="","",SUM(COUNTIF('Names Schedule'!$C$72:$H$72,$B276),COUNTIF('Names Schedule'!$C$73:$H$73,$B276),COUNTIF('Names Schedule'!$C$75:$H$75,$B276),COUNTIF('Names Schedule'!$C$76:$H$76,$B276),COUNTIF('Names Schedule'!$C$77:$H$77,$B276),COUNTIF('Names Schedule'!$C$79:$H$79,$B276),COUNTIF('Names Schedule'!$C$80:$H$80,$B276)))</f>
        <v>0</v>
      </c>
      <c r="M276" s="124">
        <f>IF($A276="","",COUNTIF('Names Schedule'!$7:$7,$B276))</f>
        <v>0</v>
      </c>
      <c r="N276" s="125">
        <f>IF($A276="","",COUNTIF('Names Schedule'!$8:$8,$B276))</f>
        <v>0</v>
      </c>
      <c r="O276" s="125">
        <f>IF($A276="","",COUNTIF('Names Schedule'!$10:$10,$B276))</f>
        <v>0</v>
      </c>
      <c r="P276" s="125">
        <f>IF($A276="","",COUNTIF('Names Schedule'!$11:$11,$B276))</f>
        <v>0</v>
      </c>
      <c r="Q276" s="125">
        <f>IF($A276="","",COUNTIF('Names Schedule'!$12:$12,$B276))</f>
        <v>0</v>
      </c>
      <c r="R276" s="125">
        <f>IF($A276="","",COUNTIF('Names Schedule'!$14:$14,$B276))</f>
        <v>0</v>
      </c>
      <c r="S276" s="125">
        <f>IF($A276="","",COUNTIF('Names Schedule'!$15:$15,$B276))</f>
        <v>0</v>
      </c>
      <c r="T276" s="124">
        <f>IF($A276="","",COUNTIF('Names Schedule'!$20:$20,$B276))</f>
        <v>1</v>
      </c>
      <c r="U276" s="125">
        <f>IF($A276="","",COUNTIF('Names Schedule'!$21:$21,$B276))</f>
        <v>0</v>
      </c>
      <c r="V276" s="125">
        <f>IF($A276="","",COUNTIF('Names Schedule'!$23:$23,$B276))</f>
        <v>0</v>
      </c>
      <c r="W276" s="125">
        <f>IF($A276="","",COUNTIF('Names Schedule'!$24:$24,$B276))</f>
        <v>0</v>
      </c>
      <c r="X276" s="125">
        <f>IF($A276="","",COUNTIF('Names Schedule'!$25:$25,$B276))</f>
        <v>0</v>
      </c>
      <c r="Y276" s="125">
        <f>IF($A276="","",COUNTIF('Names Schedule'!$27:$27,$B276))</f>
        <v>0</v>
      </c>
      <c r="Z276" s="125">
        <f>IF($A276="","",COUNTIF('Names Schedule'!$28:$28,$B276))</f>
        <v>0</v>
      </c>
      <c r="AA276" s="124">
        <f>IF($A276="","",COUNTIF('Names Schedule'!$33:$33,$B276))</f>
        <v>0</v>
      </c>
      <c r="AB276" s="125">
        <f>IF($A276="","",COUNTIF('Names Schedule'!$34:$34,$B276))</f>
        <v>0</v>
      </c>
      <c r="AC276" s="125">
        <f>IF($A276="","",COUNTIF('Names Schedule'!$36:$36,$B276))</f>
        <v>0</v>
      </c>
      <c r="AD276" s="125">
        <f>IF($A276="","",COUNTIF('Names Schedule'!$37:$37,$B276))</f>
        <v>0</v>
      </c>
      <c r="AE276" s="125">
        <f>IF($A276="","",COUNTIF('Names Schedule'!$38:$38,$B276))</f>
        <v>0</v>
      </c>
      <c r="AF276" s="125">
        <f>IF($A276="","",COUNTIF('Names Schedule'!$40:$40,$B276))</f>
        <v>0</v>
      </c>
      <c r="AG276" s="125">
        <f>IF($A276="","",COUNTIF('Names Schedule'!$41:$41,$B276))</f>
        <v>0</v>
      </c>
      <c r="AH276" s="124">
        <f>IF($A276="","",COUNTIF('Names Schedule'!$46:$46,$B276))</f>
        <v>0</v>
      </c>
      <c r="AI276" s="125">
        <f>IF($A276="","",COUNTIF('Names Schedule'!$47:$47,$B276))</f>
        <v>0</v>
      </c>
      <c r="AJ276" s="125">
        <f>IF($A276="","",COUNTIF('Names Schedule'!$49:$49,$B276))</f>
        <v>0</v>
      </c>
      <c r="AK276" s="125">
        <f>IF($A276="","",COUNTIF('Names Schedule'!$50:$50,$B276))</f>
        <v>0</v>
      </c>
      <c r="AL276" s="125">
        <f>IF($A276="","",COUNTIF('Names Schedule'!$51:$51,$B276))</f>
        <v>0</v>
      </c>
      <c r="AM276" s="125">
        <f>IF($A276="","",COUNTIF('Names Schedule'!$53:$53,$B276))</f>
        <v>0</v>
      </c>
      <c r="AN276" s="125">
        <f>IF($A276="","",COUNTIF('Names Schedule'!$54:$54,$B276))</f>
        <v>0</v>
      </c>
      <c r="AO276" s="124">
        <f>IF($A276="","",COUNTIF('Names Schedule'!$59:$59,$B276))</f>
        <v>0</v>
      </c>
      <c r="AP276" s="125">
        <f>IF($A276="","",COUNTIF('Names Schedule'!$60:$60,$B276))</f>
        <v>0</v>
      </c>
      <c r="AQ276" s="125">
        <f>IF($A276="","",COUNTIF('Names Schedule'!$62:$62,$B276))</f>
        <v>0</v>
      </c>
      <c r="AR276" s="125">
        <f>IF($A276="","",COUNTIF('Names Schedule'!$63:$63,$B276))</f>
        <v>0</v>
      </c>
      <c r="AS276" s="125">
        <f>IF($A276="","",COUNTIF('Names Schedule'!$64:$64,$B276))</f>
        <v>0</v>
      </c>
      <c r="AT276" s="125">
        <f>IF($A276="","",COUNTIF('Names Schedule'!$66:$66,$B276))</f>
        <v>0</v>
      </c>
      <c r="AU276" s="125">
        <f>IF($A276="","",COUNTIF('Names Schedule'!$67:$67,$B276))</f>
        <v>0</v>
      </c>
      <c r="AV276" s="124">
        <f>IF($A276="","",COUNTIF('Names Schedule'!$72:$72,$B276))</f>
        <v>0</v>
      </c>
      <c r="AW276" s="125">
        <f>IF($A276="","",COUNTIF('Names Schedule'!$73:$73,$B276))</f>
        <v>0</v>
      </c>
      <c r="AX276" s="125">
        <f>IF($A276="","",COUNTIF('Names Schedule'!$75:$75,$B276))</f>
        <v>0</v>
      </c>
      <c r="AY276" s="125">
        <f>IF($A276="","",COUNTIF('Names Schedule'!$76:$76,$B276))</f>
        <v>0</v>
      </c>
      <c r="AZ276" s="125">
        <f>IF($A276="","",COUNTIF('Names Schedule'!$77:$77,$B276))</f>
        <v>0</v>
      </c>
      <c r="BA276" s="125">
        <f>IF($A276="","",COUNTIF('Names Schedule'!$79:$79,$B276))</f>
        <v>0</v>
      </c>
      <c r="BB276" s="125">
        <f>IF($A276="","",COUNTIF('Names Schedule'!$80:$80,$B276))</f>
        <v>0</v>
      </c>
      <c r="BC276" s="115">
        <f t="shared" si="38"/>
        <v>8</v>
      </c>
      <c r="BD276" s="115">
        <f t="shared" si="39"/>
        <v>1</v>
      </c>
      <c r="BE276" s="119" t="str">
        <f t="shared" si="36"/>
        <v>Session 1 - 8:30am - 10:15am</v>
      </c>
      <c r="BF276" s="126">
        <f>IF($A276="","",COUNTIF('Names Schedule'!C$7:C$117,$B276))</f>
        <v>0</v>
      </c>
      <c r="BG276" s="126">
        <f>IF($A276="","",COUNTIF('Names Schedule'!D$7:D$117,$B276))</f>
        <v>0</v>
      </c>
      <c r="BH276" s="126">
        <f>IF($A276="","",COUNTIF('Names Schedule'!E$7:E$117,$B276))</f>
        <v>1</v>
      </c>
      <c r="BI276" s="126">
        <f>IF($A276="","",COUNTIF('Names Schedule'!F$7:F$117,$B276))</f>
        <v>0</v>
      </c>
      <c r="BJ276" s="126">
        <f>IF($A276="","",COUNTIF('Names Schedule'!G$7:G$117,$B276))</f>
        <v>0</v>
      </c>
      <c r="BK276" s="126">
        <f>IF($A276="","",COUNTIF('Names Schedule'!H$7:H$117,$B276))</f>
        <v>0</v>
      </c>
      <c r="BL276" s="133">
        <f t="shared" si="37"/>
        <v>3</v>
      </c>
    </row>
    <row r="277" spans="1:64" ht="12" customHeight="1">
      <c r="A277" s="115" t="str">
        <f>Matches!A276</f>
        <v>GROUP MXP 4 / 11</v>
      </c>
      <c r="B277" s="115" t="str">
        <f>IF(A277="","",CONCATENATE(VLOOKUP(Matches!B276,'Group Check'!$B:$D,2,FALSE)," v ",VLOOKUP(Matches!D276,'Group Check'!$B:$D,2,FALSE)," in Group ",VLOOKUP(Matches!B276,'Group Check'!$B:$E,4,FALSE)))</f>
        <v>Mary Thompson (USA) &amp; Loren Dion (USA) v Rebecca McMillan (England ) &amp; Harry Goodwin (England ) in Group MXP 4</v>
      </c>
      <c r="C277" s="115" t="str">
        <f t="shared" si="32"/>
        <v/>
      </c>
      <c r="D277" s="118" t="str">
        <f t="shared" si="33"/>
        <v>Wednesday 24th April 2024</v>
      </c>
      <c r="E277" s="119" t="str">
        <f t="shared" si="34"/>
        <v>Session 1 - 8:30am - 10:15am</v>
      </c>
      <c r="F277" s="116">
        <f t="shared" si="35"/>
        <v>1</v>
      </c>
      <c r="G277" s="126">
        <f>IF($A277="","",SUM(COUNTIF('Names Schedule'!$C$7:$H$7,$B277),COUNTIF('Names Schedule'!$C$8:$H$8,$B277),COUNTIF('Names Schedule'!$C$10:$H$10,$B277),COUNTIF('Names Schedule'!$C$11:$H$11,$B277),COUNTIF('Names Schedule'!$C$12:$H$12,$B277),COUNTIF('Names Schedule'!$C$14:$H$14,$B277),COUNTIF('Names Schedule'!$C$15:$H$15,$B277)))</f>
        <v>0</v>
      </c>
      <c r="H277" s="126">
        <f>IF($A277="","",SUM(COUNTIF('Names Schedule'!$C$20:$H$20,$B277),COUNTIF('Names Schedule'!$C$21:$H$21,$B277),COUNTIF('Names Schedule'!$C$23:$H$23,$B277),COUNTIF('Names Schedule'!$C$24:$H$24,$B277),COUNTIF('Names Schedule'!$C$25:$H$25,$B277),COUNTIF('Names Schedule'!$C$27:$H$27,$B277),COUNTIF('Names Schedule'!$C$28:$H$28,$B277)))</f>
        <v>0</v>
      </c>
      <c r="I277" s="126">
        <f>IF($A277="","",SUM(COUNTIF('Names Schedule'!$C$33:$H$33,$B277),COUNTIF('Names Schedule'!$C$34:$H$34,$B277),COUNTIF('Names Schedule'!$C$36:$H$36,$B277),COUNTIF('Names Schedule'!$C$37:$H$37,$B277),COUNTIF('Names Schedule'!$C$38:$H$38,$B277),COUNTIF('Names Schedule'!$C$40:$H$40,$B277),COUNTIF('Names Schedule'!$C$41:$H$41,$B277)))</f>
        <v>0</v>
      </c>
      <c r="J277" s="126">
        <f>IF($A277="","",SUM(COUNTIF('Names Schedule'!$C$46:$H$46,$B277),COUNTIF('Names Schedule'!$C$47:$H$47,$B277),COUNTIF('Names Schedule'!$C$49:$H$49,$B277),COUNTIF('Names Schedule'!$C$50:$H$50,$B277),COUNTIF('Names Schedule'!$C$51:$H$51,$B277),COUNTIF('Names Schedule'!$C$53:$H$53,$B277),COUNTIF('Names Schedule'!$C$54:$H$54,$B277)))</f>
        <v>1</v>
      </c>
      <c r="K277" s="126">
        <f>IF($A277="","",SUM(COUNTIF('Names Schedule'!$C$59:$H$59,$B277),COUNTIF('Names Schedule'!$C$60:$H$60,$B277),COUNTIF('Names Schedule'!$C$62:$H$62,$B277),COUNTIF('Names Schedule'!$C$63:$H$63,$B277),COUNTIF('Names Schedule'!$C$64:$H$64,$B277),COUNTIF('Names Schedule'!$C$66:$H$66,$B277),COUNTIF('Names Schedule'!$C$67:$H$67,$B277)))</f>
        <v>0</v>
      </c>
      <c r="L277" s="126">
        <f>IF($A277="","",SUM(COUNTIF('Names Schedule'!$C$72:$H$72,$B277),COUNTIF('Names Schedule'!$C$73:$H$73,$B277),COUNTIF('Names Schedule'!$C$75:$H$75,$B277),COUNTIF('Names Schedule'!$C$76:$H$76,$B277),COUNTIF('Names Schedule'!$C$77:$H$77,$B277),COUNTIF('Names Schedule'!$C$79:$H$79,$B277),COUNTIF('Names Schedule'!$C$80:$H$80,$B277)))</f>
        <v>0</v>
      </c>
      <c r="M277" s="124">
        <f>IF($A277="","",COUNTIF('Names Schedule'!$7:$7,$B277))</f>
        <v>0</v>
      </c>
      <c r="N277" s="125">
        <f>IF($A277="","",COUNTIF('Names Schedule'!$8:$8,$B277))</f>
        <v>0</v>
      </c>
      <c r="O277" s="125">
        <f>IF($A277="","",COUNTIF('Names Schedule'!$10:$10,$B277))</f>
        <v>0</v>
      </c>
      <c r="P277" s="125">
        <f>IF($A277="","",COUNTIF('Names Schedule'!$11:$11,$B277))</f>
        <v>0</v>
      </c>
      <c r="Q277" s="125">
        <f>IF($A277="","",COUNTIF('Names Schedule'!$12:$12,$B277))</f>
        <v>0</v>
      </c>
      <c r="R277" s="125">
        <f>IF($A277="","",COUNTIF('Names Schedule'!$14:$14,$B277))</f>
        <v>0</v>
      </c>
      <c r="S277" s="125">
        <f>IF($A277="","",COUNTIF('Names Schedule'!$15:$15,$B277))</f>
        <v>0</v>
      </c>
      <c r="T277" s="124">
        <f>IF($A277="","",COUNTIF('Names Schedule'!$20:$20,$B277))</f>
        <v>0</v>
      </c>
      <c r="U277" s="125">
        <f>IF($A277="","",COUNTIF('Names Schedule'!$21:$21,$B277))</f>
        <v>0</v>
      </c>
      <c r="V277" s="125">
        <f>IF($A277="","",COUNTIF('Names Schedule'!$23:$23,$B277))</f>
        <v>0</v>
      </c>
      <c r="W277" s="125">
        <f>IF($A277="","",COUNTIF('Names Schedule'!$24:$24,$B277))</f>
        <v>0</v>
      </c>
      <c r="X277" s="125">
        <f>IF($A277="","",COUNTIF('Names Schedule'!$25:$25,$B277))</f>
        <v>0</v>
      </c>
      <c r="Y277" s="125">
        <f>IF($A277="","",COUNTIF('Names Schedule'!$27:$27,$B277))</f>
        <v>0</v>
      </c>
      <c r="Z277" s="125">
        <f>IF($A277="","",COUNTIF('Names Schedule'!$28:$28,$B277))</f>
        <v>0</v>
      </c>
      <c r="AA277" s="124">
        <f>IF($A277="","",COUNTIF('Names Schedule'!$33:$33,$B277))</f>
        <v>0</v>
      </c>
      <c r="AB277" s="125">
        <f>IF($A277="","",COUNTIF('Names Schedule'!$34:$34,$B277))</f>
        <v>0</v>
      </c>
      <c r="AC277" s="125">
        <f>IF($A277="","",COUNTIF('Names Schedule'!$36:$36,$B277))</f>
        <v>0</v>
      </c>
      <c r="AD277" s="125">
        <f>IF($A277="","",COUNTIF('Names Schedule'!$37:$37,$B277))</f>
        <v>0</v>
      </c>
      <c r="AE277" s="125">
        <f>IF($A277="","",COUNTIF('Names Schedule'!$38:$38,$B277))</f>
        <v>0</v>
      </c>
      <c r="AF277" s="125">
        <f>IF($A277="","",COUNTIF('Names Schedule'!$40:$40,$B277))</f>
        <v>0</v>
      </c>
      <c r="AG277" s="125">
        <f>IF($A277="","",COUNTIF('Names Schedule'!$41:$41,$B277))</f>
        <v>0</v>
      </c>
      <c r="AH277" s="124">
        <f>IF($A277="","",COUNTIF('Names Schedule'!$46:$46,$B277))</f>
        <v>1</v>
      </c>
      <c r="AI277" s="125">
        <f>IF($A277="","",COUNTIF('Names Schedule'!$47:$47,$B277))</f>
        <v>0</v>
      </c>
      <c r="AJ277" s="125">
        <f>IF($A277="","",COUNTIF('Names Schedule'!$49:$49,$B277))</f>
        <v>0</v>
      </c>
      <c r="AK277" s="125">
        <f>IF($A277="","",COUNTIF('Names Schedule'!$50:$50,$B277))</f>
        <v>0</v>
      </c>
      <c r="AL277" s="125">
        <f>IF($A277="","",COUNTIF('Names Schedule'!$51:$51,$B277))</f>
        <v>0</v>
      </c>
      <c r="AM277" s="125">
        <f>IF($A277="","",COUNTIF('Names Schedule'!$53:$53,$B277))</f>
        <v>0</v>
      </c>
      <c r="AN277" s="125">
        <f>IF($A277="","",COUNTIF('Names Schedule'!$54:$54,$B277))</f>
        <v>0</v>
      </c>
      <c r="AO277" s="124">
        <f>IF($A277="","",COUNTIF('Names Schedule'!$59:$59,$B277))</f>
        <v>0</v>
      </c>
      <c r="AP277" s="125">
        <f>IF($A277="","",COUNTIF('Names Schedule'!$60:$60,$B277))</f>
        <v>0</v>
      </c>
      <c r="AQ277" s="125">
        <f>IF($A277="","",COUNTIF('Names Schedule'!$62:$62,$B277))</f>
        <v>0</v>
      </c>
      <c r="AR277" s="125">
        <f>IF($A277="","",COUNTIF('Names Schedule'!$63:$63,$B277))</f>
        <v>0</v>
      </c>
      <c r="AS277" s="125">
        <f>IF($A277="","",COUNTIF('Names Schedule'!$64:$64,$B277))</f>
        <v>0</v>
      </c>
      <c r="AT277" s="125">
        <f>IF($A277="","",COUNTIF('Names Schedule'!$66:$66,$B277))</f>
        <v>0</v>
      </c>
      <c r="AU277" s="125">
        <f>IF($A277="","",COUNTIF('Names Schedule'!$67:$67,$B277))</f>
        <v>0</v>
      </c>
      <c r="AV277" s="124">
        <f>IF($A277="","",COUNTIF('Names Schedule'!$72:$72,$B277))</f>
        <v>0</v>
      </c>
      <c r="AW277" s="125">
        <f>IF($A277="","",COUNTIF('Names Schedule'!$73:$73,$B277))</f>
        <v>0</v>
      </c>
      <c r="AX277" s="125">
        <f>IF($A277="","",COUNTIF('Names Schedule'!$75:$75,$B277))</f>
        <v>0</v>
      </c>
      <c r="AY277" s="125">
        <f>IF($A277="","",COUNTIF('Names Schedule'!$76:$76,$B277))</f>
        <v>0</v>
      </c>
      <c r="AZ277" s="125">
        <f>IF($A277="","",COUNTIF('Names Schedule'!$77:$77,$B277))</f>
        <v>0</v>
      </c>
      <c r="BA277" s="125">
        <f>IF($A277="","",COUNTIF('Names Schedule'!$79:$79,$B277))</f>
        <v>0</v>
      </c>
      <c r="BB277" s="125">
        <f>IF($A277="","",COUNTIF('Names Schedule'!$80:$80,$B277))</f>
        <v>0</v>
      </c>
      <c r="BC277" s="115">
        <f t="shared" si="38"/>
        <v>22</v>
      </c>
      <c r="BD277" s="115">
        <f t="shared" si="39"/>
        <v>1</v>
      </c>
      <c r="BE277" s="119" t="str">
        <f t="shared" si="36"/>
        <v>Session 1 - 8:30am - 10:15am</v>
      </c>
      <c r="BF277" s="126">
        <f>IF($A277="","",COUNTIF('Names Schedule'!C$7:C$117,$B277))</f>
        <v>1</v>
      </c>
      <c r="BG277" s="126">
        <f>IF($A277="","",COUNTIF('Names Schedule'!D$7:D$117,$B277))</f>
        <v>0</v>
      </c>
      <c r="BH277" s="126">
        <f>IF($A277="","",COUNTIF('Names Schedule'!E$7:E$117,$B277))</f>
        <v>0</v>
      </c>
      <c r="BI277" s="126">
        <f>IF($A277="","",COUNTIF('Names Schedule'!F$7:F$117,$B277))</f>
        <v>0</v>
      </c>
      <c r="BJ277" s="126">
        <f>IF($A277="","",COUNTIF('Names Schedule'!G$7:G$117,$B277))</f>
        <v>0</v>
      </c>
      <c r="BK277" s="126">
        <f>IF($A277="","",COUNTIF('Names Schedule'!H$7:H$117,$B277))</f>
        <v>0</v>
      </c>
      <c r="BL277" s="133">
        <f t="shared" si="37"/>
        <v>1</v>
      </c>
    </row>
    <row r="278" spans="1:64" ht="12" customHeight="1">
      <c r="A278" s="115" t="str">
        <f>Matches!A277</f>
        <v>GROUP MXP 4 / 12</v>
      </c>
      <c r="B278" s="115" t="str">
        <f>IF(A278="","",CONCATENATE(VLOOKUP(Matches!B277,'Group Check'!$B:$D,2,FALSE)," v ",VLOOKUP(Matches!D277,'Group Check'!$B:$D,2,FALSE)," in Group ",VLOOKUP(Matches!B277,'Group Check'!$B:$E,4,FALSE)))</f>
        <v>Lee Beng Hua (May) (Singapore ) &amp; Chiu Pok Man (Singapore ) v Mary Thompson (USA) &amp; Loren Dion (USA) in Group MXP 4</v>
      </c>
      <c r="C278" s="115" t="str">
        <f t="shared" si="32"/>
        <v/>
      </c>
      <c r="D278" s="118" t="str">
        <f t="shared" si="33"/>
        <v>Tuesday 23rd April 2024</v>
      </c>
      <c r="E278" s="119" t="str">
        <f t="shared" si="34"/>
        <v>Session 2 - 10.15am- 12:00pm</v>
      </c>
      <c r="F278" s="116">
        <f t="shared" si="35"/>
        <v>4</v>
      </c>
      <c r="G278" s="126">
        <f>IF($A278="","",SUM(COUNTIF('Names Schedule'!$C$7:$H$7,$B278),COUNTIF('Names Schedule'!$C$8:$H$8,$B278),COUNTIF('Names Schedule'!$C$10:$H$10,$B278),COUNTIF('Names Schedule'!$C$11:$H$11,$B278),COUNTIF('Names Schedule'!$C$12:$H$12,$B278),COUNTIF('Names Schedule'!$C$14:$H$14,$B278),COUNTIF('Names Schedule'!$C$15:$H$15,$B278)))</f>
        <v>0</v>
      </c>
      <c r="H278" s="126">
        <f>IF($A278="","",SUM(COUNTIF('Names Schedule'!$C$20:$H$20,$B278),COUNTIF('Names Schedule'!$C$21:$H$21,$B278),COUNTIF('Names Schedule'!$C$23:$H$23,$B278),COUNTIF('Names Schedule'!$C$24:$H$24,$B278),COUNTIF('Names Schedule'!$C$25:$H$25,$B278),COUNTIF('Names Schedule'!$C$27:$H$27,$B278),COUNTIF('Names Schedule'!$C$28:$H$28,$B278)))</f>
        <v>0</v>
      </c>
      <c r="I278" s="126">
        <f>IF($A278="","",SUM(COUNTIF('Names Schedule'!$C$33:$H$33,$B278),COUNTIF('Names Schedule'!$C$34:$H$34,$B278),COUNTIF('Names Schedule'!$C$36:$H$36,$B278),COUNTIF('Names Schedule'!$C$37:$H$37,$B278),COUNTIF('Names Schedule'!$C$38:$H$38,$B278),COUNTIF('Names Schedule'!$C$40:$H$40,$B278),COUNTIF('Names Schedule'!$C$41:$H$41,$B278)))</f>
        <v>1</v>
      </c>
      <c r="J278" s="126">
        <f>IF($A278="","",SUM(COUNTIF('Names Schedule'!$C$46:$H$46,$B278),COUNTIF('Names Schedule'!$C$47:$H$47,$B278),COUNTIF('Names Schedule'!$C$49:$H$49,$B278),COUNTIF('Names Schedule'!$C$50:$H$50,$B278),COUNTIF('Names Schedule'!$C$51:$H$51,$B278),COUNTIF('Names Schedule'!$C$53:$H$53,$B278),COUNTIF('Names Schedule'!$C$54:$H$54,$B278)))</f>
        <v>0</v>
      </c>
      <c r="K278" s="126">
        <f>IF($A278="","",SUM(COUNTIF('Names Schedule'!$C$59:$H$59,$B278),COUNTIF('Names Schedule'!$C$60:$H$60,$B278),COUNTIF('Names Schedule'!$C$62:$H$62,$B278),COUNTIF('Names Schedule'!$C$63:$H$63,$B278),COUNTIF('Names Schedule'!$C$64:$H$64,$B278),COUNTIF('Names Schedule'!$C$66:$H$66,$B278),COUNTIF('Names Schedule'!$C$67:$H$67,$B278)))</f>
        <v>0</v>
      </c>
      <c r="L278" s="126">
        <f>IF($A278="","",SUM(COUNTIF('Names Schedule'!$C$72:$H$72,$B278),COUNTIF('Names Schedule'!$C$73:$H$73,$B278),COUNTIF('Names Schedule'!$C$75:$H$75,$B278),COUNTIF('Names Schedule'!$C$76:$H$76,$B278),COUNTIF('Names Schedule'!$C$77:$H$77,$B278),COUNTIF('Names Schedule'!$C$79:$H$79,$B278),COUNTIF('Names Schedule'!$C$80:$H$80,$B278)))</f>
        <v>0</v>
      </c>
      <c r="M278" s="124">
        <f>IF($A278="","",COUNTIF('Names Schedule'!$7:$7,$B278))</f>
        <v>0</v>
      </c>
      <c r="N278" s="125">
        <f>IF($A278="","",COUNTIF('Names Schedule'!$8:$8,$B278))</f>
        <v>0</v>
      </c>
      <c r="O278" s="125">
        <f>IF($A278="","",COUNTIF('Names Schedule'!$10:$10,$B278))</f>
        <v>0</v>
      </c>
      <c r="P278" s="125">
        <f>IF($A278="","",COUNTIF('Names Schedule'!$11:$11,$B278))</f>
        <v>0</v>
      </c>
      <c r="Q278" s="125">
        <f>IF($A278="","",COUNTIF('Names Schedule'!$12:$12,$B278))</f>
        <v>0</v>
      </c>
      <c r="R278" s="125">
        <f>IF($A278="","",COUNTIF('Names Schedule'!$14:$14,$B278))</f>
        <v>0</v>
      </c>
      <c r="S278" s="125">
        <f>IF($A278="","",COUNTIF('Names Schedule'!$15:$15,$B278))</f>
        <v>0</v>
      </c>
      <c r="T278" s="124">
        <f>IF($A278="","",COUNTIF('Names Schedule'!$20:$20,$B278))</f>
        <v>0</v>
      </c>
      <c r="U278" s="125">
        <f>IF($A278="","",COUNTIF('Names Schedule'!$21:$21,$B278))</f>
        <v>0</v>
      </c>
      <c r="V278" s="125">
        <f>IF($A278="","",COUNTIF('Names Schedule'!$23:$23,$B278))</f>
        <v>0</v>
      </c>
      <c r="W278" s="125">
        <f>IF($A278="","",COUNTIF('Names Schedule'!$24:$24,$B278))</f>
        <v>0</v>
      </c>
      <c r="X278" s="125">
        <f>IF($A278="","",COUNTIF('Names Schedule'!$25:$25,$B278))</f>
        <v>0</v>
      </c>
      <c r="Y278" s="125">
        <f>IF($A278="","",COUNTIF('Names Schedule'!$27:$27,$B278))</f>
        <v>0</v>
      </c>
      <c r="Z278" s="125">
        <f>IF($A278="","",COUNTIF('Names Schedule'!$28:$28,$B278))</f>
        <v>0</v>
      </c>
      <c r="AA278" s="124">
        <f>IF($A278="","",COUNTIF('Names Schedule'!$33:$33,$B278))</f>
        <v>0</v>
      </c>
      <c r="AB278" s="125">
        <f>IF($A278="","",COUNTIF('Names Schedule'!$34:$34,$B278))</f>
        <v>1</v>
      </c>
      <c r="AC278" s="125">
        <f>IF($A278="","",COUNTIF('Names Schedule'!$36:$36,$B278))</f>
        <v>0</v>
      </c>
      <c r="AD278" s="125">
        <f>IF($A278="","",COUNTIF('Names Schedule'!$37:$37,$B278))</f>
        <v>0</v>
      </c>
      <c r="AE278" s="125">
        <f>IF($A278="","",COUNTIF('Names Schedule'!$38:$38,$B278))</f>
        <v>0</v>
      </c>
      <c r="AF278" s="125">
        <f>IF($A278="","",COUNTIF('Names Schedule'!$40:$40,$B278))</f>
        <v>0</v>
      </c>
      <c r="AG278" s="125">
        <f>IF($A278="","",COUNTIF('Names Schedule'!$41:$41,$B278))</f>
        <v>0</v>
      </c>
      <c r="AH278" s="124">
        <f>IF($A278="","",COUNTIF('Names Schedule'!$46:$46,$B278))</f>
        <v>0</v>
      </c>
      <c r="AI278" s="125">
        <f>IF($A278="","",COUNTIF('Names Schedule'!$47:$47,$B278))</f>
        <v>0</v>
      </c>
      <c r="AJ278" s="125">
        <f>IF($A278="","",COUNTIF('Names Schedule'!$49:$49,$B278))</f>
        <v>0</v>
      </c>
      <c r="AK278" s="125">
        <f>IF($A278="","",COUNTIF('Names Schedule'!$50:$50,$B278))</f>
        <v>0</v>
      </c>
      <c r="AL278" s="125">
        <f>IF($A278="","",COUNTIF('Names Schedule'!$51:$51,$B278))</f>
        <v>0</v>
      </c>
      <c r="AM278" s="125">
        <f>IF($A278="","",COUNTIF('Names Schedule'!$53:$53,$B278))</f>
        <v>0</v>
      </c>
      <c r="AN278" s="125">
        <f>IF($A278="","",COUNTIF('Names Schedule'!$54:$54,$B278))</f>
        <v>0</v>
      </c>
      <c r="AO278" s="124">
        <f>IF($A278="","",COUNTIF('Names Schedule'!$59:$59,$B278))</f>
        <v>0</v>
      </c>
      <c r="AP278" s="125">
        <f>IF($A278="","",COUNTIF('Names Schedule'!$60:$60,$B278))</f>
        <v>0</v>
      </c>
      <c r="AQ278" s="125">
        <f>IF($A278="","",COUNTIF('Names Schedule'!$62:$62,$B278))</f>
        <v>0</v>
      </c>
      <c r="AR278" s="125">
        <f>IF($A278="","",COUNTIF('Names Schedule'!$63:$63,$B278))</f>
        <v>0</v>
      </c>
      <c r="AS278" s="125">
        <f>IF($A278="","",COUNTIF('Names Schedule'!$64:$64,$B278))</f>
        <v>0</v>
      </c>
      <c r="AT278" s="125">
        <f>IF($A278="","",COUNTIF('Names Schedule'!$66:$66,$B278))</f>
        <v>0</v>
      </c>
      <c r="AU278" s="125">
        <f>IF($A278="","",COUNTIF('Names Schedule'!$67:$67,$B278))</f>
        <v>0</v>
      </c>
      <c r="AV278" s="124">
        <f>IF($A278="","",COUNTIF('Names Schedule'!$72:$72,$B278))</f>
        <v>0</v>
      </c>
      <c r="AW278" s="125">
        <f>IF($A278="","",COUNTIF('Names Schedule'!$73:$73,$B278))</f>
        <v>0</v>
      </c>
      <c r="AX278" s="125">
        <f>IF($A278="","",COUNTIF('Names Schedule'!$75:$75,$B278))</f>
        <v>0</v>
      </c>
      <c r="AY278" s="125">
        <f>IF($A278="","",COUNTIF('Names Schedule'!$76:$76,$B278))</f>
        <v>0</v>
      </c>
      <c r="AZ278" s="125">
        <f>IF($A278="","",COUNTIF('Names Schedule'!$77:$77,$B278))</f>
        <v>0</v>
      </c>
      <c r="BA278" s="125">
        <f>IF($A278="","",COUNTIF('Names Schedule'!$79:$79,$B278))</f>
        <v>0</v>
      </c>
      <c r="BB278" s="125">
        <f>IF($A278="","",COUNTIF('Names Schedule'!$80:$80,$B278))</f>
        <v>0</v>
      </c>
      <c r="BC278" s="115">
        <f t="shared" si="38"/>
        <v>16</v>
      </c>
      <c r="BD278" s="115">
        <f t="shared" si="39"/>
        <v>2</v>
      </c>
      <c r="BE278" s="119" t="str">
        <f t="shared" si="36"/>
        <v>Session 2 - 10.15am- 12:00pm</v>
      </c>
      <c r="BF278" s="126">
        <f>IF($A278="","",COUNTIF('Names Schedule'!C$7:C$117,$B278))</f>
        <v>0</v>
      </c>
      <c r="BG278" s="126">
        <f>IF($A278="","",COUNTIF('Names Schedule'!D$7:D$117,$B278))</f>
        <v>0</v>
      </c>
      <c r="BH278" s="126">
        <f>IF($A278="","",COUNTIF('Names Schedule'!E$7:E$117,$B278))</f>
        <v>0</v>
      </c>
      <c r="BI278" s="126">
        <f>IF($A278="","",COUNTIF('Names Schedule'!F$7:F$117,$B278))</f>
        <v>1</v>
      </c>
      <c r="BJ278" s="126">
        <f>IF($A278="","",COUNTIF('Names Schedule'!G$7:G$117,$B278))</f>
        <v>0</v>
      </c>
      <c r="BK278" s="126">
        <f>IF($A278="","",COUNTIF('Names Schedule'!H$7:H$117,$B278))</f>
        <v>0</v>
      </c>
      <c r="BL278" s="133">
        <f t="shared" si="37"/>
        <v>4</v>
      </c>
    </row>
    <row r="279" spans="1:64" ht="12" customHeight="1">
      <c r="A279" s="115" t="str">
        <f>Matches!A278</f>
        <v/>
      </c>
      <c r="B279" s="115" t="str">
        <f>IF(A279="","",CONCATENATE(VLOOKUP(Matches!B278,'Group Check'!$B:$D,2,FALSE)," v ",VLOOKUP(Matches!D278,'Group Check'!$B:$D,2,FALSE)," in Group ",VLOOKUP(Matches!B278,'Group Check'!$B:$E,4,FALSE)))</f>
        <v/>
      </c>
      <c r="C279" s="115" t="str">
        <f t="shared" si="32"/>
        <v/>
      </c>
      <c r="D279" s="118" t="str">
        <f t="shared" si="33"/>
        <v/>
      </c>
      <c r="E279" s="119" t="str">
        <f t="shared" si="34"/>
        <v/>
      </c>
      <c r="F279" s="116" t="str">
        <f t="shared" si="35"/>
        <v/>
      </c>
      <c r="G279" s="126" t="str">
        <f>IF($A279="","",SUM(COUNTIF('Names Schedule'!$C$7:$H$7,$B279),COUNTIF('Names Schedule'!$C$8:$H$8,$B279),COUNTIF('Names Schedule'!$C$10:$H$10,$B279),COUNTIF('Names Schedule'!$C$11:$H$11,$B279),COUNTIF('Names Schedule'!$C$12:$H$12,$B279),COUNTIF('Names Schedule'!$C$14:$H$14,$B279),COUNTIF('Names Schedule'!$C$15:$H$15,$B279)))</f>
        <v/>
      </c>
      <c r="H279" s="126" t="str">
        <f>IF($A279="","",SUM(COUNTIF('Names Schedule'!$C$20:$H$20,$B279),COUNTIF('Names Schedule'!$C$21:$H$21,$B279),COUNTIF('Names Schedule'!$C$23:$H$23,$B279),COUNTIF('Names Schedule'!$C$24:$H$24,$B279),COUNTIF('Names Schedule'!$C$25:$H$25,$B279),COUNTIF('Names Schedule'!$C$27:$H$27,$B279),COUNTIF('Names Schedule'!$C$28:$H$28,$B279)))</f>
        <v/>
      </c>
      <c r="I279" s="126" t="str">
        <f>IF($A279="","",SUM(COUNTIF('Names Schedule'!$C$33:$H$33,$B279),COUNTIF('Names Schedule'!$C$34:$H$34,$B279),COUNTIF('Names Schedule'!$C$36:$H$36,$B279),COUNTIF('Names Schedule'!$C$37:$H$37,$B279),COUNTIF('Names Schedule'!$C$38:$H$38,$B279),COUNTIF('Names Schedule'!$C$40:$H$40,$B279),COUNTIF('Names Schedule'!$C$41:$H$41,$B279)))</f>
        <v/>
      </c>
      <c r="J279" s="126" t="str">
        <f>IF($A279="","",SUM(COUNTIF('Names Schedule'!$C$46:$H$46,$B279),COUNTIF('Names Schedule'!$C$47:$H$47,$B279),COUNTIF('Names Schedule'!$C$49:$H$49,$B279),COUNTIF('Names Schedule'!$C$50:$H$50,$B279),COUNTIF('Names Schedule'!$C$51:$H$51,$B279),COUNTIF('Names Schedule'!$C$53:$H$53,$B279),COUNTIF('Names Schedule'!$C$54:$H$54,$B279)))</f>
        <v/>
      </c>
      <c r="K279" s="126" t="str">
        <f>IF($A279="","",SUM(COUNTIF('Names Schedule'!$C$59:$H$59,$B279),COUNTIF('Names Schedule'!$C$60:$H$60,$B279),COUNTIF('Names Schedule'!$C$62:$H$62,$B279),COUNTIF('Names Schedule'!$C$63:$H$63,$B279),COUNTIF('Names Schedule'!$C$64:$H$64,$B279),COUNTIF('Names Schedule'!$C$66:$H$66,$B279),COUNTIF('Names Schedule'!$C$67:$H$67,$B279)))</f>
        <v/>
      </c>
      <c r="L279" s="126" t="str">
        <f>IF($A279="","",SUM(COUNTIF('Names Schedule'!$C$72:$H$72,$B279),COUNTIF('Names Schedule'!$C$73:$H$73,$B279),COUNTIF('Names Schedule'!$C$75:$H$75,$B279),COUNTIF('Names Schedule'!$C$76:$H$76,$B279),COUNTIF('Names Schedule'!$C$77:$H$77,$B279),COUNTIF('Names Schedule'!$C$79:$H$79,$B279),COUNTIF('Names Schedule'!$C$80:$H$80,$B279)))</f>
        <v/>
      </c>
      <c r="M279" s="124" t="str">
        <f>IF($A279="","",COUNTIF('Names Schedule'!$7:$7,$B279))</f>
        <v/>
      </c>
      <c r="N279" s="125" t="str">
        <f>IF($A279="","",COUNTIF('Names Schedule'!$8:$8,$B279))</f>
        <v/>
      </c>
      <c r="O279" s="125" t="str">
        <f>IF($A279="","",COUNTIF('Names Schedule'!$10:$10,$B279))</f>
        <v/>
      </c>
      <c r="P279" s="125" t="str">
        <f>IF($A279="","",COUNTIF('Names Schedule'!$11:$11,$B279))</f>
        <v/>
      </c>
      <c r="Q279" s="125" t="str">
        <f>IF($A279="","",COUNTIF('Names Schedule'!$12:$12,$B279))</f>
        <v/>
      </c>
      <c r="R279" s="125" t="str">
        <f>IF($A279="","",COUNTIF('Names Schedule'!$14:$14,$B279))</f>
        <v/>
      </c>
      <c r="S279" s="125" t="str">
        <f>IF($A279="","",COUNTIF('Names Schedule'!$15:$15,$B279))</f>
        <v/>
      </c>
      <c r="T279" s="124" t="str">
        <f>IF($A279="","",COUNTIF('Names Schedule'!$20:$20,$B279))</f>
        <v/>
      </c>
      <c r="U279" s="125" t="str">
        <f>IF($A279="","",COUNTIF('Names Schedule'!$21:$21,$B279))</f>
        <v/>
      </c>
      <c r="V279" s="125" t="str">
        <f>IF($A279="","",COUNTIF('Names Schedule'!$23:$23,$B279))</f>
        <v/>
      </c>
      <c r="W279" s="125" t="str">
        <f>IF($A279="","",COUNTIF('Names Schedule'!$24:$24,$B279))</f>
        <v/>
      </c>
      <c r="X279" s="125" t="str">
        <f>IF($A279="","",COUNTIF('Names Schedule'!$25:$25,$B279))</f>
        <v/>
      </c>
      <c r="Y279" s="125" t="str">
        <f>IF($A279="","",COUNTIF('Names Schedule'!$27:$27,$B279))</f>
        <v/>
      </c>
      <c r="Z279" s="125" t="str">
        <f>IF($A279="","",COUNTIF('Names Schedule'!$28:$28,$B279))</f>
        <v/>
      </c>
      <c r="AA279" s="124" t="str">
        <f>IF($A279="","",COUNTIF('Names Schedule'!$33:$33,$B279))</f>
        <v/>
      </c>
      <c r="AB279" s="125" t="str">
        <f>IF($A279="","",COUNTIF('Names Schedule'!$34:$34,$B279))</f>
        <v/>
      </c>
      <c r="AC279" s="125" t="str">
        <f>IF($A279="","",COUNTIF('Names Schedule'!$36:$36,$B279))</f>
        <v/>
      </c>
      <c r="AD279" s="125" t="str">
        <f>IF($A279="","",COUNTIF('Names Schedule'!$37:$37,$B279))</f>
        <v/>
      </c>
      <c r="AE279" s="125" t="str">
        <f>IF($A279="","",COUNTIF('Names Schedule'!$38:$38,$B279))</f>
        <v/>
      </c>
      <c r="AF279" s="125" t="str">
        <f>IF($A279="","",COUNTIF('Names Schedule'!$40:$40,$B279))</f>
        <v/>
      </c>
      <c r="AG279" s="125" t="str">
        <f>IF($A279="","",COUNTIF('Names Schedule'!$41:$41,$B279))</f>
        <v/>
      </c>
      <c r="AH279" s="124" t="str">
        <f>IF($A279="","",COUNTIF('Names Schedule'!$46:$46,$B279))</f>
        <v/>
      </c>
      <c r="AI279" s="125" t="str">
        <f>IF($A279="","",COUNTIF('Names Schedule'!$47:$47,$B279))</f>
        <v/>
      </c>
      <c r="AJ279" s="125" t="str">
        <f>IF($A279="","",COUNTIF('Names Schedule'!$49:$49,$B279))</f>
        <v/>
      </c>
      <c r="AK279" s="125" t="str">
        <f>IF($A279="","",COUNTIF('Names Schedule'!$50:$50,$B279))</f>
        <v/>
      </c>
      <c r="AL279" s="125" t="str">
        <f>IF($A279="","",COUNTIF('Names Schedule'!$51:$51,$B279))</f>
        <v/>
      </c>
      <c r="AM279" s="125" t="str">
        <f>IF($A279="","",COUNTIF('Names Schedule'!$53:$53,$B279))</f>
        <v/>
      </c>
      <c r="AN279" s="125" t="str">
        <f>IF($A279="","",COUNTIF('Names Schedule'!$54:$54,$B279))</f>
        <v/>
      </c>
      <c r="AO279" s="124" t="str">
        <f>IF($A279="","",COUNTIF('Names Schedule'!$59:$59,$B279))</f>
        <v/>
      </c>
      <c r="AP279" s="125" t="str">
        <f>IF($A279="","",COUNTIF('Names Schedule'!$60:$60,$B279))</f>
        <v/>
      </c>
      <c r="AQ279" s="125" t="str">
        <f>IF($A279="","",COUNTIF('Names Schedule'!$62:$62,$B279))</f>
        <v/>
      </c>
      <c r="AR279" s="125" t="str">
        <f>IF($A279="","",COUNTIF('Names Schedule'!$63:$63,$B279))</f>
        <v/>
      </c>
      <c r="AS279" s="125" t="str">
        <f>IF($A279="","",COUNTIF('Names Schedule'!$64:$64,$B279))</f>
        <v/>
      </c>
      <c r="AT279" s="125" t="str">
        <f>IF($A279="","",COUNTIF('Names Schedule'!$66:$66,$B279))</f>
        <v/>
      </c>
      <c r="AU279" s="125" t="str">
        <f>IF($A279="","",COUNTIF('Names Schedule'!$67:$67,$B279))</f>
        <v/>
      </c>
      <c r="AV279" s="124" t="str">
        <f>IF($A279="","",COUNTIF('Names Schedule'!$72:$72,$B279))</f>
        <v/>
      </c>
      <c r="AW279" s="125" t="str">
        <f>IF($A279="","",COUNTIF('Names Schedule'!$73:$73,$B279))</f>
        <v/>
      </c>
      <c r="AX279" s="125" t="str">
        <f>IF($A279="","",COUNTIF('Names Schedule'!$75:$75,$B279))</f>
        <v/>
      </c>
      <c r="AY279" s="125" t="str">
        <f>IF($A279="","",COUNTIF('Names Schedule'!$76:$76,$B279))</f>
        <v/>
      </c>
      <c r="AZ279" s="125" t="str">
        <f>IF($A279="","",COUNTIF('Names Schedule'!$77:$77,$B279))</f>
        <v/>
      </c>
      <c r="BA279" s="125" t="str">
        <f>IF($A279="","",COUNTIF('Names Schedule'!$79:$79,$B279))</f>
        <v/>
      </c>
      <c r="BB279" s="125" t="str">
        <f>IF($A279="","",COUNTIF('Names Schedule'!$80:$80,$B279))</f>
        <v/>
      </c>
      <c r="BC279" s="115" t="str">
        <f t="shared" si="38"/>
        <v/>
      </c>
      <c r="BD279" s="115" t="str">
        <f t="shared" si="39"/>
        <v/>
      </c>
      <c r="BE279" s="119" t="str">
        <f t="shared" si="36"/>
        <v/>
      </c>
      <c r="BF279" s="126" t="str">
        <f>IF($A279="","",COUNTIF('Names Schedule'!C$7:C$117,$B279))</f>
        <v/>
      </c>
      <c r="BG279" s="126" t="str">
        <f>IF($A279="","",COUNTIF('Names Schedule'!D$7:D$117,$B279))</f>
        <v/>
      </c>
      <c r="BH279" s="126" t="str">
        <f>IF($A279="","",COUNTIF('Names Schedule'!E$7:E$117,$B279))</f>
        <v/>
      </c>
      <c r="BI279" s="126" t="str">
        <f>IF($A279="","",COUNTIF('Names Schedule'!F$7:F$117,$B279))</f>
        <v/>
      </c>
      <c r="BJ279" s="126" t="str">
        <f>IF($A279="","",COUNTIF('Names Schedule'!G$7:G$117,$B279))</f>
        <v/>
      </c>
      <c r="BK279" s="126" t="str">
        <f>IF($A279="","",COUNTIF('Names Schedule'!H$7:H$117,$B279))</f>
        <v/>
      </c>
      <c r="BL279" s="133" t="str">
        <f t="shared" si="37"/>
        <v/>
      </c>
    </row>
    <row r="280" spans="1:64" ht="12" customHeight="1">
      <c r="A280" s="115" t="str">
        <f>Matches!A279</f>
        <v>GROUP MXP 4 / 13</v>
      </c>
      <c r="B280" s="115" t="str">
        <f>IF(A280="","",CONCATENATE(VLOOKUP(Matches!B279,'Group Check'!$B:$D,2,FALSE)," v ",VLOOKUP(Matches!D279,'Group Check'!$B:$D,2,FALSE)," in Group ",VLOOKUP(Matches!B279,'Group Check'!$B:$E,4,FALSE)))</f>
        <v>Tayla Bruce (New Zealand) &amp; Shannon McIlroy (New Zealand) v Rebecca McMillan (England ) &amp; Harry Goodwin (England ) in Group MXP 4</v>
      </c>
      <c r="C280" s="115" t="str">
        <f t="shared" si="32"/>
        <v/>
      </c>
      <c r="D280" s="118" t="str">
        <f t="shared" si="33"/>
        <v>Tuesday 23rd April 2024</v>
      </c>
      <c r="E280" s="119" t="str">
        <f t="shared" si="34"/>
        <v>Session 1 - 8:30am - 10:15am</v>
      </c>
      <c r="F280" s="116">
        <f t="shared" si="35"/>
        <v>2</v>
      </c>
      <c r="G280" s="126">
        <f>IF($A280="","",SUM(COUNTIF('Names Schedule'!$C$7:$H$7,$B280),COUNTIF('Names Schedule'!$C$8:$H$8,$B280),COUNTIF('Names Schedule'!$C$10:$H$10,$B280),COUNTIF('Names Schedule'!$C$11:$H$11,$B280),COUNTIF('Names Schedule'!$C$12:$H$12,$B280),COUNTIF('Names Schedule'!$C$14:$H$14,$B280),COUNTIF('Names Schedule'!$C$15:$H$15,$B280)))</f>
        <v>0</v>
      </c>
      <c r="H280" s="126">
        <f>IF($A280="","",SUM(COUNTIF('Names Schedule'!$C$20:$H$20,$B280),COUNTIF('Names Schedule'!$C$21:$H$21,$B280),COUNTIF('Names Schedule'!$C$23:$H$23,$B280),COUNTIF('Names Schedule'!$C$24:$H$24,$B280),COUNTIF('Names Schedule'!$C$25:$H$25,$B280),COUNTIF('Names Schedule'!$C$27:$H$27,$B280),COUNTIF('Names Schedule'!$C$28:$H$28,$B280)))</f>
        <v>0</v>
      </c>
      <c r="I280" s="126">
        <f>IF($A280="","",SUM(COUNTIF('Names Schedule'!$C$33:$H$33,$B280),COUNTIF('Names Schedule'!$C$34:$H$34,$B280),COUNTIF('Names Schedule'!$C$36:$H$36,$B280),COUNTIF('Names Schedule'!$C$37:$H$37,$B280),COUNTIF('Names Schedule'!$C$38:$H$38,$B280),COUNTIF('Names Schedule'!$C$40:$H$40,$B280),COUNTIF('Names Schedule'!$C$41:$H$41,$B280)))</f>
        <v>1</v>
      </c>
      <c r="J280" s="126">
        <f>IF($A280="","",SUM(COUNTIF('Names Schedule'!$C$46:$H$46,$B280),COUNTIF('Names Schedule'!$C$47:$H$47,$B280),COUNTIF('Names Schedule'!$C$49:$H$49,$B280),COUNTIF('Names Schedule'!$C$50:$H$50,$B280),COUNTIF('Names Schedule'!$C$51:$H$51,$B280),COUNTIF('Names Schedule'!$C$53:$H$53,$B280),COUNTIF('Names Schedule'!$C$54:$H$54,$B280)))</f>
        <v>0</v>
      </c>
      <c r="K280" s="126">
        <f>IF($A280="","",SUM(COUNTIF('Names Schedule'!$C$59:$H$59,$B280),COUNTIF('Names Schedule'!$C$60:$H$60,$B280),COUNTIF('Names Schedule'!$C$62:$H$62,$B280),COUNTIF('Names Schedule'!$C$63:$H$63,$B280),COUNTIF('Names Schedule'!$C$64:$H$64,$B280),COUNTIF('Names Schedule'!$C$66:$H$66,$B280),COUNTIF('Names Schedule'!$C$67:$H$67,$B280)))</f>
        <v>0</v>
      </c>
      <c r="L280" s="126">
        <f>IF($A280="","",SUM(COUNTIF('Names Schedule'!$C$72:$H$72,$B280),COUNTIF('Names Schedule'!$C$73:$H$73,$B280),COUNTIF('Names Schedule'!$C$75:$H$75,$B280),COUNTIF('Names Schedule'!$C$76:$H$76,$B280),COUNTIF('Names Schedule'!$C$77:$H$77,$B280),COUNTIF('Names Schedule'!$C$79:$H$79,$B280),COUNTIF('Names Schedule'!$C$80:$H$80,$B280)))</f>
        <v>0</v>
      </c>
      <c r="M280" s="124">
        <f>IF($A280="","",COUNTIF('Names Schedule'!$7:$7,$B280))</f>
        <v>0</v>
      </c>
      <c r="N280" s="125">
        <f>IF($A280="","",COUNTIF('Names Schedule'!$8:$8,$B280))</f>
        <v>0</v>
      </c>
      <c r="O280" s="125">
        <f>IF($A280="","",COUNTIF('Names Schedule'!$10:$10,$B280))</f>
        <v>0</v>
      </c>
      <c r="P280" s="125">
        <f>IF($A280="","",COUNTIF('Names Schedule'!$11:$11,$B280))</f>
        <v>0</v>
      </c>
      <c r="Q280" s="125">
        <f>IF($A280="","",COUNTIF('Names Schedule'!$12:$12,$B280))</f>
        <v>0</v>
      </c>
      <c r="R280" s="125">
        <f>IF($A280="","",COUNTIF('Names Schedule'!$14:$14,$B280))</f>
        <v>0</v>
      </c>
      <c r="S280" s="125">
        <f>IF($A280="","",COUNTIF('Names Schedule'!$15:$15,$B280))</f>
        <v>0</v>
      </c>
      <c r="T280" s="124">
        <f>IF($A280="","",COUNTIF('Names Schedule'!$20:$20,$B280))</f>
        <v>0</v>
      </c>
      <c r="U280" s="125">
        <f>IF($A280="","",COUNTIF('Names Schedule'!$21:$21,$B280))</f>
        <v>0</v>
      </c>
      <c r="V280" s="125">
        <f>IF($A280="","",COUNTIF('Names Schedule'!$23:$23,$B280))</f>
        <v>0</v>
      </c>
      <c r="W280" s="125">
        <f>IF($A280="","",COUNTIF('Names Schedule'!$24:$24,$B280))</f>
        <v>0</v>
      </c>
      <c r="X280" s="125">
        <f>IF($A280="","",COUNTIF('Names Schedule'!$25:$25,$B280))</f>
        <v>0</v>
      </c>
      <c r="Y280" s="125">
        <f>IF($A280="","",COUNTIF('Names Schedule'!$27:$27,$B280))</f>
        <v>0</v>
      </c>
      <c r="Z280" s="125">
        <f>IF($A280="","",COUNTIF('Names Schedule'!$28:$28,$B280))</f>
        <v>0</v>
      </c>
      <c r="AA280" s="124">
        <f>IF($A280="","",COUNTIF('Names Schedule'!$33:$33,$B280))</f>
        <v>1</v>
      </c>
      <c r="AB280" s="125">
        <f>IF($A280="","",COUNTIF('Names Schedule'!$34:$34,$B280))</f>
        <v>0</v>
      </c>
      <c r="AC280" s="125">
        <f>IF($A280="","",COUNTIF('Names Schedule'!$36:$36,$B280))</f>
        <v>0</v>
      </c>
      <c r="AD280" s="125">
        <f>IF($A280="","",COUNTIF('Names Schedule'!$37:$37,$B280))</f>
        <v>0</v>
      </c>
      <c r="AE280" s="125">
        <f>IF($A280="","",COUNTIF('Names Schedule'!$38:$38,$B280))</f>
        <v>0</v>
      </c>
      <c r="AF280" s="125">
        <f>IF($A280="","",COUNTIF('Names Schedule'!$40:$40,$B280))</f>
        <v>0</v>
      </c>
      <c r="AG280" s="125">
        <f>IF($A280="","",COUNTIF('Names Schedule'!$41:$41,$B280))</f>
        <v>0</v>
      </c>
      <c r="AH280" s="124">
        <f>IF($A280="","",COUNTIF('Names Schedule'!$46:$46,$B280))</f>
        <v>0</v>
      </c>
      <c r="AI280" s="125">
        <f>IF($A280="","",COUNTIF('Names Schedule'!$47:$47,$B280))</f>
        <v>0</v>
      </c>
      <c r="AJ280" s="125">
        <f>IF($A280="","",COUNTIF('Names Schedule'!$49:$49,$B280))</f>
        <v>0</v>
      </c>
      <c r="AK280" s="125">
        <f>IF($A280="","",COUNTIF('Names Schedule'!$50:$50,$B280))</f>
        <v>0</v>
      </c>
      <c r="AL280" s="125">
        <f>IF($A280="","",COUNTIF('Names Schedule'!$51:$51,$B280))</f>
        <v>0</v>
      </c>
      <c r="AM280" s="125">
        <f>IF($A280="","",COUNTIF('Names Schedule'!$53:$53,$B280))</f>
        <v>0</v>
      </c>
      <c r="AN280" s="125">
        <f>IF($A280="","",COUNTIF('Names Schedule'!$54:$54,$B280))</f>
        <v>0</v>
      </c>
      <c r="AO280" s="124">
        <f>IF($A280="","",COUNTIF('Names Schedule'!$59:$59,$B280))</f>
        <v>0</v>
      </c>
      <c r="AP280" s="125">
        <f>IF($A280="","",COUNTIF('Names Schedule'!$60:$60,$B280))</f>
        <v>0</v>
      </c>
      <c r="AQ280" s="125">
        <f>IF($A280="","",COUNTIF('Names Schedule'!$62:$62,$B280))</f>
        <v>0</v>
      </c>
      <c r="AR280" s="125">
        <f>IF($A280="","",COUNTIF('Names Schedule'!$63:$63,$B280))</f>
        <v>0</v>
      </c>
      <c r="AS280" s="125">
        <f>IF($A280="","",COUNTIF('Names Schedule'!$64:$64,$B280))</f>
        <v>0</v>
      </c>
      <c r="AT280" s="125">
        <f>IF($A280="","",COUNTIF('Names Schedule'!$66:$66,$B280))</f>
        <v>0</v>
      </c>
      <c r="AU280" s="125">
        <f>IF($A280="","",COUNTIF('Names Schedule'!$67:$67,$B280))</f>
        <v>0</v>
      </c>
      <c r="AV280" s="124">
        <f>IF($A280="","",COUNTIF('Names Schedule'!$72:$72,$B280))</f>
        <v>0</v>
      </c>
      <c r="AW280" s="125">
        <f>IF($A280="","",COUNTIF('Names Schedule'!$73:$73,$B280))</f>
        <v>0</v>
      </c>
      <c r="AX280" s="125">
        <f>IF($A280="","",COUNTIF('Names Schedule'!$75:$75,$B280))</f>
        <v>0</v>
      </c>
      <c r="AY280" s="125">
        <f>IF($A280="","",COUNTIF('Names Schedule'!$76:$76,$B280))</f>
        <v>0</v>
      </c>
      <c r="AZ280" s="125">
        <f>IF($A280="","",COUNTIF('Names Schedule'!$77:$77,$B280))</f>
        <v>0</v>
      </c>
      <c r="BA280" s="125">
        <f>IF($A280="","",COUNTIF('Names Schedule'!$79:$79,$B280))</f>
        <v>0</v>
      </c>
      <c r="BB280" s="125">
        <f>IF($A280="","",COUNTIF('Names Schedule'!$80:$80,$B280))</f>
        <v>0</v>
      </c>
      <c r="BC280" s="115">
        <f t="shared" si="38"/>
        <v>15</v>
      </c>
      <c r="BD280" s="115">
        <f t="shared" si="39"/>
        <v>1</v>
      </c>
      <c r="BE280" s="119" t="str">
        <f t="shared" si="36"/>
        <v>Session 1 - 8:30am - 10:15am</v>
      </c>
      <c r="BF280" s="126">
        <f>IF($A280="","",COUNTIF('Names Schedule'!C$7:C$117,$B280))</f>
        <v>0</v>
      </c>
      <c r="BG280" s="126">
        <f>IF($A280="","",COUNTIF('Names Schedule'!D$7:D$117,$B280))</f>
        <v>1</v>
      </c>
      <c r="BH280" s="126">
        <f>IF($A280="","",COUNTIF('Names Schedule'!E$7:E$117,$B280))</f>
        <v>0</v>
      </c>
      <c r="BI280" s="126">
        <f>IF($A280="","",COUNTIF('Names Schedule'!F$7:F$117,$B280))</f>
        <v>0</v>
      </c>
      <c r="BJ280" s="126">
        <f>IF($A280="","",COUNTIF('Names Schedule'!G$7:G$117,$B280))</f>
        <v>0</v>
      </c>
      <c r="BK280" s="126">
        <f>IF($A280="","",COUNTIF('Names Schedule'!H$7:H$117,$B280))</f>
        <v>0</v>
      </c>
      <c r="BL280" s="133">
        <f t="shared" si="37"/>
        <v>2</v>
      </c>
    </row>
    <row r="281" spans="1:64" ht="12" customHeight="1">
      <c r="A281" s="115" t="str">
        <f>Matches!A280</f>
        <v>GROUP MXP 4 / 14</v>
      </c>
      <c r="B281" s="115" t="str">
        <f>IF(A281="","",CONCATENATE(VLOOKUP(Matches!B280,'Group Check'!$B:$D,2,FALSE)," v ",VLOOKUP(Matches!D280,'Group Check'!$B:$D,2,FALSE)," in Group ",VLOOKUP(Matches!B280,'Group Check'!$B:$E,4,FALSE)))</f>
        <v>Tayla Bruce (New Zealand) &amp; Shannon McIlroy (New Zealand) v Lee Beng Hua (May) (Singapore ) &amp; Chiu Pok Man (Singapore ) in Group MXP 4</v>
      </c>
      <c r="C281" s="115" t="str">
        <f t="shared" si="32"/>
        <v/>
      </c>
      <c r="D281" s="118" t="str">
        <f t="shared" si="33"/>
        <v>Sunday 21st April 2024</v>
      </c>
      <c r="E281" s="119" t="str">
        <f t="shared" si="34"/>
        <v>Session 2 - 10.15am- 12:00pm</v>
      </c>
      <c r="F281" s="116">
        <f t="shared" si="35"/>
        <v>6</v>
      </c>
      <c r="G281" s="126">
        <f>IF($A281="","",SUM(COUNTIF('Names Schedule'!$C$7:$H$7,$B281),COUNTIF('Names Schedule'!$C$8:$H$8,$B281),COUNTIF('Names Schedule'!$C$10:$H$10,$B281),COUNTIF('Names Schedule'!$C$11:$H$11,$B281),COUNTIF('Names Schedule'!$C$12:$H$12,$B281),COUNTIF('Names Schedule'!$C$14:$H$14,$B281),COUNTIF('Names Schedule'!$C$15:$H$15,$B281)))</f>
        <v>1</v>
      </c>
      <c r="H281" s="126">
        <f>IF($A281="","",SUM(COUNTIF('Names Schedule'!$C$20:$H$20,$B281),COUNTIF('Names Schedule'!$C$21:$H$21,$B281),COUNTIF('Names Schedule'!$C$23:$H$23,$B281),COUNTIF('Names Schedule'!$C$24:$H$24,$B281),COUNTIF('Names Schedule'!$C$25:$H$25,$B281),COUNTIF('Names Schedule'!$C$27:$H$27,$B281),COUNTIF('Names Schedule'!$C$28:$H$28,$B281)))</f>
        <v>0</v>
      </c>
      <c r="I281" s="126">
        <f>IF($A281="","",SUM(COUNTIF('Names Schedule'!$C$33:$H$33,$B281),COUNTIF('Names Schedule'!$C$34:$H$34,$B281),COUNTIF('Names Schedule'!$C$36:$H$36,$B281),COUNTIF('Names Schedule'!$C$37:$H$37,$B281),COUNTIF('Names Schedule'!$C$38:$H$38,$B281),COUNTIF('Names Schedule'!$C$40:$H$40,$B281),COUNTIF('Names Schedule'!$C$41:$H$41,$B281)))</f>
        <v>0</v>
      </c>
      <c r="J281" s="126">
        <f>IF($A281="","",SUM(COUNTIF('Names Schedule'!$C$46:$H$46,$B281),COUNTIF('Names Schedule'!$C$47:$H$47,$B281),COUNTIF('Names Schedule'!$C$49:$H$49,$B281),COUNTIF('Names Schedule'!$C$50:$H$50,$B281),COUNTIF('Names Schedule'!$C$51:$H$51,$B281),COUNTIF('Names Schedule'!$C$53:$H$53,$B281),COUNTIF('Names Schedule'!$C$54:$H$54,$B281)))</f>
        <v>0</v>
      </c>
      <c r="K281" s="126">
        <f>IF($A281="","",SUM(COUNTIF('Names Schedule'!$C$59:$H$59,$B281),COUNTIF('Names Schedule'!$C$60:$H$60,$B281),COUNTIF('Names Schedule'!$C$62:$H$62,$B281),COUNTIF('Names Schedule'!$C$63:$H$63,$B281),COUNTIF('Names Schedule'!$C$64:$H$64,$B281),COUNTIF('Names Schedule'!$C$66:$H$66,$B281),COUNTIF('Names Schedule'!$C$67:$H$67,$B281)))</f>
        <v>0</v>
      </c>
      <c r="L281" s="126">
        <f>IF($A281="","",SUM(COUNTIF('Names Schedule'!$C$72:$H$72,$B281),COUNTIF('Names Schedule'!$C$73:$H$73,$B281),COUNTIF('Names Schedule'!$C$75:$H$75,$B281),COUNTIF('Names Schedule'!$C$76:$H$76,$B281),COUNTIF('Names Schedule'!$C$77:$H$77,$B281),COUNTIF('Names Schedule'!$C$79:$H$79,$B281),COUNTIF('Names Schedule'!$C$80:$H$80,$B281)))</f>
        <v>0</v>
      </c>
      <c r="M281" s="124">
        <f>IF($A281="","",COUNTIF('Names Schedule'!$7:$7,$B281))</f>
        <v>0</v>
      </c>
      <c r="N281" s="125">
        <f>IF($A281="","",COUNTIF('Names Schedule'!$8:$8,$B281))</f>
        <v>1</v>
      </c>
      <c r="O281" s="125">
        <f>IF($A281="","",COUNTIF('Names Schedule'!$10:$10,$B281))</f>
        <v>0</v>
      </c>
      <c r="P281" s="125">
        <f>IF($A281="","",COUNTIF('Names Schedule'!$11:$11,$B281))</f>
        <v>0</v>
      </c>
      <c r="Q281" s="125">
        <f>IF($A281="","",COUNTIF('Names Schedule'!$12:$12,$B281))</f>
        <v>0</v>
      </c>
      <c r="R281" s="125">
        <f>IF($A281="","",COUNTIF('Names Schedule'!$14:$14,$B281))</f>
        <v>0</v>
      </c>
      <c r="S281" s="125">
        <f>IF($A281="","",COUNTIF('Names Schedule'!$15:$15,$B281))</f>
        <v>0</v>
      </c>
      <c r="T281" s="124">
        <f>IF($A281="","",COUNTIF('Names Schedule'!$20:$20,$B281))</f>
        <v>0</v>
      </c>
      <c r="U281" s="125">
        <f>IF($A281="","",COUNTIF('Names Schedule'!$21:$21,$B281))</f>
        <v>0</v>
      </c>
      <c r="V281" s="125">
        <f>IF($A281="","",COUNTIF('Names Schedule'!$23:$23,$B281))</f>
        <v>0</v>
      </c>
      <c r="W281" s="125">
        <f>IF($A281="","",COUNTIF('Names Schedule'!$24:$24,$B281))</f>
        <v>0</v>
      </c>
      <c r="X281" s="125">
        <f>IF($A281="","",COUNTIF('Names Schedule'!$25:$25,$B281))</f>
        <v>0</v>
      </c>
      <c r="Y281" s="125">
        <f>IF($A281="","",COUNTIF('Names Schedule'!$27:$27,$B281))</f>
        <v>0</v>
      </c>
      <c r="Z281" s="125">
        <f>IF($A281="","",COUNTIF('Names Schedule'!$28:$28,$B281))</f>
        <v>0</v>
      </c>
      <c r="AA281" s="124">
        <f>IF($A281="","",COUNTIF('Names Schedule'!$33:$33,$B281))</f>
        <v>0</v>
      </c>
      <c r="AB281" s="125">
        <f>IF($A281="","",COUNTIF('Names Schedule'!$34:$34,$B281))</f>
        <v>0</v>
      </c>
      <c r="AC281" s="125">
        <f>IF($A281="","",COUNTIF('Names Schedule'!$36:$36,$B281))</f>
        <v>0</v>
      </c>
      <c r="AD281" s="125">
        <f>IF($A281="","",COUNTIF('Names Schedule'!$37:$37,$B281))</f>
        <v>0</v>
      </c>
      <c r="AE281" s="125">
        <f>IF($A281="","",COUNTIF('Names Schedule'!$38:$38,$B281))</f>
        <v>0</v>
      </c>
      <c r="AF281" s="125">
        <f>IF($A281="","",COUNTIF('Names Schedule'!$40:$40,$B281))</f>
        <v>0</v>
      </c>
      <c r="AG281" s="125">
        <f>IF($A281="","",COUNTIF('Names Schedule'!$41:$41,$B281))</f>
        <v>0</v>
      </c>
      <c r="AH281" s="124">
        <f>IF($A281="","",COUNTIF('Names Schedule'!$46:$46,$B281))</f>
        <v>0</v>
      </c>
      <c r="AI281" s="125">
        <f>IF($A281="","",COUNTIF('Names Schedule'!$47:$47,$B281))</f>
        <v>0</v>
      </c>
      <c r="AJ281" s="125">
        <f>IF($A281="","",COUNTIF('Names Schedule'!$49:$49,$B281))</f>
        <v>0</v>
      </c>
      <c r="AK281" s="125">
        <f>IF($A281="","",COUNTIF('Names Schedule'!$50:$50,$B281))</f>
        <v>0</v>
      </c>
      <c r="AL281" s="125">
        <f>IF($A281="","",COUNTIF('Names Schedule'!$51:$51,$B281))</f>
        <v>0</v>
      </c>
      <c r="AM281" s="125">
        <f>IF($A281="","",COUNTIF('Names Schedule'!$53:$53,$B281))</f>
        <v>0</v>
      </c>
      <c r="AN281" s="125">
        <f>IF($A281="","",COUNTIF('Names Schedule'!$54:$54,$B281))</f>
        <v>0</v>
      </c>
      <c r="AO281" s="124">
        <f>IF($A281="","",COUNTIF('Names Schedule'!$59:$59,$B281))</f>
        <v>0</v>
      </c>
      <c r="AP281" s="125">
        <f>IF($A281="","",COUNTIF('Names Schedule'!$60:$60,$B281))</f>
        <v>0</v>
      </c>
      <c r="AQ281" s="125">
        <f>IF($A281="","",COUNTIF('Names Schedule'!$62:$62,$B281))</f>
        <v>0</v>
      </c>
      <c r="AR281" s="125">
        <f>IF($A281="","",COUNTIF('Names Schedule'!$63:$63,$B281))</f>
        <v>0</v>
      </c>
      <c r="AS281" s="125">
        <f>IF($A281="","",COUNTIF('Names Schedule'!$64:$64,$B281))</f>
        <v>0</v>
      </c>
      <c r="AT281" s="125">
        <f>IF($A281="","",COUNTIF('Names Schedule'!$66:$66,$B281))</f>
        <v>0</v>
      </c>
      <c r="AU281" s="125">
        <f>IF($A281="","",COUNTIF('Names Schedule'!$67:$67,$B281))</f>
        <v>0</v>
      </c>
      <c r="AV281" s="124">
        <f>IF($A281="","",COUNTIF('Names Schedule'!$72:$72,$B281))</f>
        <v>0</v>
      </c>
      <c r="AW281" s="125">
        <f>IF($A281="","",COUNTIF('Names Schedule'!$73:$73,$B281))</f>
        <v>0</v>
      </c>
      <c r="AX281" s="125">
        <f>IF($A281="","",COUNTIF('Names Schedule'!$75:$75,$B281))</f>
        <v>0</v>
      </c>
      <c r="AY281" s="125">
        <f>IF($A281="","",COUNTIF('Names Schedule'!$76:$76,$B281))</f>
        <v>0</v>
      </c>
      <c r="AZ281" s="125">
        <f>IF($A281="","",COUNTIF('Names Schedule'!$77:$77,$B281))</f>
        <v>0</v>
      </c>
      <c r="BA281" s="125">
        <f>IF($A281="","",COUNTIF('Names Schedule'!$79:$79,$B281))</f>
        <v>0</v>
      </c>
      <c r="BB281" s="125">
        <f>IF($A281="","",COUNTIF('Names Schedule'!$80:$80,$B281))</f>
        <v>0</v>
      </c>
      <c r="BC281" s="115">
        <f t="shared" si="38"/>
        <v>2</v>
      </c>
      <c r="BD281" s="115">
        <f t="shared" si="39"/>
        <v>2</v>
      </c>
      <c r="BE281" s="119" t="str">
        <f t="shared" si="36"/>
        <v>Session 2 - 10.15am- 12:00pm</v>
      </c>
      <c r="BF281" s="126">
        <f>IF($A281="","",COUNTIF('Names Schedule'!C$7:C$117,$B281))</f>
        <v>0</v>
      </c>
      <c r="BG281" s="126">
        <f>IF($A281="","",COUNTIF('Names Schedule'!D$7:D$117,$B281))</f>
        <v>0</v>
      </c>
      <c r="BH281" s="126">
        <f>IF($A281="","",COUNTIF('Names Schedule'!E$7:E$117,$B281))</f>
        <v>0</v>
      </c>
      <c r="BI281" s="126">
        <f>IF($A281="","",COUNTIF('Names Schedule'!F$7:F$117,$B281))</f>
        <v>0</v>
      </c>
      <c r="BJ281" s="126">
        <f>IF($A281="","",COUNTIF('Names Schedule'!G$7:G$117,$B281))</f>
        <v>0</v>
      </c>
      <c r="BK281" s="126">
        <f>IF($A281="","",COUNTIF('Names Schedule'!H$7:H$117,$B281))</f>
        <v>1</v>
      </c>
      <c r="BL281" s="133">
        <f t="shared" si="37"/>
        <v>6</v>
      </c>
    </row>
    <row r="282" spans="1:64" ht="12" customHeight="1">
      <c r="A282" s="115" t="str">
        <f>Matches!A281</f>
        <v/>
      </c>
      <c r="B282" s="115" t="str">
        <f>IF(A282="","",CONCATENATE(VLOOKUP(Matches!B281,'Group Check'!$B:$D,2,FALSE)," v ",VLOOKUP(Matches!D281,'Group Check'!$B:$D,2,FALSE)," in Group ",VLOOKUP(Matches!B281,'Group Check'!$B:$E,4,FALSE)))</f>
        <v/>
      </c>
      <c r="C282" s="115" t="str">
        <f t="shared" si="32"/>
        <v/>
      </c>
      <c r="D282" s="118" t="str">
        <f t="shared" si="33"/>
        <v/>
      </c>
      <c r="E282" s="119" t="str">
        <f t="shared" si="34"/>
        <v/>
      </c>
      <c r="F282" s="116" t="str">
        <f t="shared" si="35"/>
        <v/>
      </c>
      <c r="G282" s="126" t="str">
        <f>IF($A282="","",SUM(COUNTIF('Names Schedule'!$C$7:$H$7,$B282),COUNTIF('Names Schedule'!$C$8:$H$8,$B282),COUNTIF('Names Schedule'!$C$10:$H$10,$B282),COUNTIF('Names Schedule'!$C$11:$H$11,$B282),COUNTIF('Names Schedule'!$C$12:$H$12,$B282),COUNTIF('Names Schedule'!$C$14:$H$14,$B282),COUNTIF('Names Schedule'!$C$15:$H$15,$B282)))</f>
        <v/>
      </c>
      <c r="H282" s="126" t="str">
        <f>IF($A282="","",SUM(COUNTIF('Names Schedule'!$C$20:$H$20,$B282),COUNTIF('Names Schedule'!$C$21:$H$21,$B282),COUNTIF('Names Schedule'!$C$23:$H$23,$B282),COUNTIF('Names Schedule'!$C$24:$H$24,$B282),COUNTIF('Names Schedule'!$C$25:$H$25,$B282),COUNTIF('Names Schedule'!$C$27:$H$27,$B282),COUNTIF('Names Schedule'!$C$28:$H$28,$B282)))</f>
        <v/>
      </c>
      <c r="I282" s="126" t="str">
        <f>IF($A282="","",SUM(COUNTIF('Names Schedule'!$C$33:$H$33,$B282),COUNTIF('Names Schedule'!$C$34:$H$34,$B282),COUNTIF('Names Schedule'!$C$36:$H$36,$B282),COUNTIF('Names Schedule'!$C$37:$H$37,$B282),COUNTIF('Names Schedule'!$C$38:$H$38,$B282),COUNTIF('Names Schedule'!$C$40:$H$40,$B282),COUNTIF('Names Schedule'!$C$41:$H$41,$B282)))</f>
        <v/>
      </c>
      <c r="J282" s="126" t="str">
        <f>IF($A282="","",SUM(COUNTIF('Names Schedule'!$C$46:$H$46,$B282),COUNTIF('Names Schedule'!$C$47:$H$47,$B282),COUNTIF('Names Schedule'!$C$49:$H$49,$B282),COUNTIF('Names Schedule'!$C$50:$H$50,$B282),COUNTIF('Names Schedule'!$C$51:$H$51,$B282),COUNTIF('Names Schedule'!$C$53:$H$53,$B282),COUNTIF('Names Schedule'!$C$54:$H$54,$B282)))</f>
        <v/>
      </c>
      <c r="K282" s="126" t="str">
        <f>IF($A282="","",SUM(COUNTIF('Names Schedule'!$C$59:$H$59,$B282),COUNTIF('Names Schedule'!$C$60:$H$60,$B282),COUNTIF('Names Schedule'!$C$62:$H$62,$B282),COUNTIF('Names Schedule'!$C$63:$H$63,$B282),COUNTIF('Names Schedule'!$C$64:$H$64,$B282),COUNTIF('Names Schedule'!$C$66:$H$66,$B282),COUNTIF('Names Schedule'!$C$67:$H$67,$B282)))</f>
        <v/>
      </c>
      <c r="L282" s="126" t="str">
        <f>IF($A282="","",SUM(COUNTIF('Names Schedule'!$C$72:$H$72,$B282),COUNTIF('Names Schedule'!$C$73:$H$73,$B282),COUNTIF('Names Schedule'!$C$75:$H$75,$B282),COUNTIF('Names Schedule'!$C$76:$H$76,$B282),COUNTIF('Names Schedule'!$C$77:$H$77,$B282),COUNTIF('Names Schedule'!$C$79:$H$79,$B282),COUNTIF('Names Schedule'!$C$80:$H$80,$B282)))</f>
        <v/>
      </c>
      <c r="M282" s="124" t="str">
        <f>IF($A282="","",COUNTIF('Names Schedule'!$7:$7,$B282))</f>
        <v/>
      </c>
      <c r="N282" s="125" t="str">
        <f>IF($A282="","",COUNTIF('Names Schedule'!$8:$8,$B282))</f>
        <v/>
      </c>
      <c r="O282" s="125" t="str">
        <f>IF($A282="","",COUNTIF('Names Schedule'!$10:$10,$B282))</f>
        <v/>
      </c>
      <c r="P282" s="125" t="str">
        <f>IF($A282="","",COUNTIF('Names Schedule'!$11:$11,$B282))</f>
        <v/>
      </c>
      <c r="Q282" s="125" t="str">
        <f>IF($A282="","",COUNTIF('Names Schedule'!$12:$12,$B282))</f>
        <v/>
      </c>
      <c r="R282" s="125" t="str">
        <f>IF($A282="","",COUNTIF('Names Schedule'!$14:$14,$B282))</f>
        <v/>
      </c>
      <c r="S282" s="125" t="str">
        <f>IF($A282="","",COUNTIF('Names Schedule'!$15:$15,$B282))</f>
        <v/>
      </c>
      <c r="T282" s="124" t="str">
        <f>IF($A282="","",COUNTIF('Names Schedule'!$20:$20,$B282))</f>
        <v/>
      </c>
      <c r="U282" s="125" t="str">
        <f>IF($A282="","",COUNTIF('Names Schedule'!$21:$21,$B282))</f>
        <v/>
      </c>
      <c r="V282" s="125" t="str">
        <f>IF($A282="","",COUNTIF('Names Schedule'!$23:$23,$B282))</f>
        <v/>
      </c>
      <c r="W282" s="125" t="str">
        <f>IF($A282="","",COUNTIF('Names Schedule'!$24:$24,$B282))</f>
        <v/>
      </c>
      <c r="X282" s="125" t="str">
        <f>IF($A282="","",COUNTIF('Names Schedule'!$25:$25,$B282))</f>
        <v/>
      </c>
      <c r="Y282" s="125" t="str">
        <f>IF($A282="","",COUNTIF('Names Schedule'!$27:$27,$B282))</f>
        <v/>
      </c>
      <c r="Z282" s="125" t="str">
        <f>IF($A282="","",COUNTIF('Names Schedule'!$28:$28,$B282))</f>
        <v/>
      </c>
      <c r="AA282" s="124" t="str">
        <f>IF($A282="","",COUNTIF('Names Schedule'!$33:$33,$B282))</f>
        <v/>
      </c>
      <c r="AB282" s="125" t="str">
        <f>IF($A282="","",COUNTIF('Names Schedule'!$34:$34,$B282))</f>
        <v/>
      </c>
      <c r="AC282" s="125" t="str">
        <f>IF($A282="","",COUNTIF('Names Schedule'!$36:$36,$B282))</f>
        <v/>
      </c>
      <c r="AD282" s="125" t="str">
        <f>IF($A282="","",COUNTIF('Names Schedule'!$37:$37,$B282))</f>
        <v/>
      </c>
      <c r="AE282" s="125" t="str">
        <f>IF($A282="","",COUNTIF('Names Schedule'!$38:$38,$B282))</f>
        <v/>
      </c>
      <c r="AF282" s="125" t="str">
        <f>IF($A282="","",COUNTIF('Names Schedule'!$40:$40,$B282))</f>
        <v/>
      </c>
      <c r="AG282" s="125" t="str">
        <f>IF($A282="","",COUNTIF('Names Schedule'!$41:$41,$B282))</f>
        <v/>
      </c>
      <c r="AH282" s="124" t="str">
        <f>IF($A282="","",COUNTIF('Names Schedule'!$46:$46,$B282))</f>
        <v/>
      </c>
      <c r="AI282" s="125" t="str">
        <f>IF($A282="","",COUNTIF('Names Schedule'!$47:$47,$B282))</f>
        <v/>
      </c>
      <c r="AJ282" s="125" t="str">
        <f>IF($A282="","",COUNTIF('Names Schedule'!$49:$49,$B282))</f>
        <v/>
      </c>
      <c r="AK282" s="125" t="str">
        <f>IF($A282="","",COUNTIF('Names Schedule'!$50:$50,$B282))</f>
        <v/>
      </c>
      <c r="AL282" s="125" t="str">
        <f>IF($A282="","",COUNTIF('Names Schedule'!$51:$51,$B282))</f>
        <v/>
      </c>
      <c r="AM282" s="125" t="str">
        <f>IF($A282="","",COUNTIF('Names Schedule'!$53:$53,$B282))</f>
        <v/>
      </c>
      <c r="AN282" s="125" t="str">
        <f>IF($A282="","",COUNTIF('Names Schedule'!$54:$54,$B282))</f>
        <v/>
      </c>
      <c r="AO282" s="124" t="str">
        <f>IF($A282="","",COUNTIF('Names Schedule'!$59:$59,$B282))</f>
        <v/>
      </c>
      <c r="AP282" s="125" t="str">
        <f>IF($A282="","",COUNTIF('Names Schedule'!$60:$60,$B282))</f>
        <v/>
      </c>
      <c r="AQ282" s="125" t="str">
        <f>IF($A282="","",COUNTIF('Names Schedule'!$62:$62,$B282))</f>
        <v/>
      </c>
      <c r="AR282" s="125" t="str">
        <f>IF($A282="","",COUNTIF('Names Schedule'!$63:$63,$B282))</f>
        <v/>
      </c>
      <c r="AS282" s="125" t="str">
        <f>IF($A282="","",COUNTIF('Names Schedule'!$64:$64,$B282))</f>
        <v/>
      </c>
      <c r="AT282" s="125" t="str">
        <f>IF($A282="","",COUNTIF('Names Schedule'!$66:$66,$B282))</f>
        <v/>
      </c>
      <c r="AU282" s="125" t="str">
        <f>IF($A282="","",COUNTIF('Names Schedule'!$67:$67,$B282))</f>
        <v/>
      </c>
      <c r="AV282" s="124" t="str">
        <f>IF($A282="","",COUNTIF('Names Schedule'!$72:$72,$B282))</f>
        <v/>
      </c>
      <c r="AW282" s="125" t="str">
        <f>IF($A282="","",COUNTIF('Names Schedule'!$73:$73,$B282))</f>
        <v/>
      </c>
      <c r="AX282" s="125" t="str">
        <f>IF($A282="","",COUNTIF('Names Schedule'!$75:$75,$B282))</f>
        <v/>
      </c>
      <c r="AY282" s="125" t="str">
        <f>IF($A282="","",COUNTIF('Names Schedule'!$76:$76,$B282))</f>
        <v/>
      </c>
      <c r="AZ282" s="125" t="str">
        <f>IF($A282="","",COUNTIF('Names Schedule'!$77:$77,$B282))</f>
        <v/>
      </c>
      <c r="BA282" s="125" t="str">
        <f>IF($A282="","",COUNTIF('Names Schedule'!$79:$79,$B282))</f>
        <v/>
      </c>
      <c r="BB282" s="125" t="str">
        <f>IF($A282="","",COUNTIF('Names Schedule'!$80:$80,$B282))</f>
        <v/>
      </c>
      <c r="BC282" s="115" t="str">
        <f t="shared" si="38"/>
        <v/>
      </c>
      <c r="BD282" s="115" t="str">
        <f t="shared" si="39"/>
        <v/>
      </c>
      <c r="BE282" s="119" t="str">
        <f t="shared" si="36"/>
        <v/>
      </c>
      <c r="BF282" s="126" t="str">
        <f>IF($A282="","",COUNTIF('Names Schedule'!C$7:C$117,$B282))</f>
        <v/>
      </c>
      <c r="BG282" s="126" t="str">
        <f>IF($A282="","",COUNTIF('Names Schedule'!D$7:D$117,$B282))</f>
        <v/>
      </c>
      <c r="BH282" s="126" t="str">
        <f>IF($A282="","",COUNTIF('Names Schedule'!E$7:E$117,$B282))</f>
        <v/>
      </c>
      <c r="BI282" s="126" t="str">
        <f>IF($A282="","",COUNTIF('Names Schedule'!F$7:F$117,$B282))</f>
        <v/>
      </c>
      <c r="BJ282" s="126" t="str">
        <f>IF($A282="","",COUNTIF('Names Schedule'!G$7:G$117,$B282))</f>
        <v/>
      </c>
      <c r="BK282" s="126" t="str">
        <f>IF($A282="","",COUNTIF('Names Schedule'!H$7:H$117,$B282))</f>
        <v/>
      </c>
      <c r="BL282" s="133" t="str">
        <f t="shared" si="37"/>
        <v/>
      </c>
    </row>
    <row r="283" spans="1:64" ht="12" customHeight="1">
      <c r="A283" s="115" t="str">
        <f>Matches!A282</f>
        <v>GROUP MXP 4 / 15</v>
      </c>
      <c r="B283" s="115" t="str">
        <f>IF(A283="","",CONCATENATE(VLOOKUP(Matches!B282,'Group Check'!$B:$D,2,FALSE)," v ",VLOOKUP(Matches!D282,'Group Check'!$B:$D,2,FALSE)," in Group ",VLOOKUP(Matches!B282,'Group Check'!$B:$E,4,FALSE)))</f>
        <v>Lee Beng Hua (May) (Singapore ) &amp; Chiu Pok Man (Singapore ) v Rebecca McMillan (England ) &amp; Harry Goodwin (England ) in Group MXP 4</v>
      </c>
      <c r="C283" s="115" t="str">
        <f t="shared" si="32"/>
        <v/>
      </c>
      <c r="D283" s="118" t="str">
        <f t="shared" si="33"/>
        <v>Thursday 25th April 2024</v>
      </c>
      <c r="E283" s="119" t="str">
        <f t="shared" si="34"/>
        <v>Session 2 - 10.15am- 12:00pm</v>
      </c>
      <c r="F283" s="116">
        <f t="shared" si="35"/>
        <v>5</v>
      </c>
      <c r="G283" s="126">
        <f>IF($A283="","",SUM(COUNTIF('Names Schedule'!$C$7:$H$7,$B283),COUNTIF('Names Schedule'!$C$8:$H$8,$B283),COUNTIF('Names Schedule'!$C$10:$H$10,$B283),COUNTIF('Names Schedule'!$C$11:$H$11,$B283),COUNTIF('Names Schedule'!$C$12:$H$12,$B283),COUNTIF('Names Schedule'!$C$14:$H$14,$B283),COUNTIF('Names Schedule'!$C$15:$H$15,$B283)))</f>
        <v>0</v>
      </c>
      <c r="H283" s="126">
        <f>IF($A283="","",SUM(COUNTIF('Names Schedule'!$C$20:$H$20,$B283),COUNTIF('Names Schedule'!$C$21:$H$21,$B283),COUNTIF('Names Schedule'!$C$23:$H$23,$B283),COUNTIF('Names Schedule'!$C$24:$H$24,$B283),COUNTIF('Names Schedule'!$C$25:$H$25,$B283),COUNTIF('Names Schedule'!$C$27:$H$27,$B283),COUNTIF('Names Schedule'!$C$28:$H$28,$B283)))</f>
        <v>0</v>
      </c>
      <c r="I283" s="126">
        <f>IF($A283="","",SUM(COUNTIF('Names Schedule'!$C$33:$H$33,$B283),COUNTIF('Names Schedule'!$C$34:$H$34,$B283),COUNTIF('Names Schedule'!$C$36:$H$36,$B283),COUNTIF('Names Schedule'!$C$37:$H$37,$B283),COUNTIF('Names Schedule'!$C$38:$H$38,$B283),COUNTIF('Names Schedule'!$C$40:$H$40,$B283),COUNTIF('Names Schedule'!$C$41:$H$41,$B283)))</f>
        <v>0</v>
      </c>
      <c r="J283" s="126">
        <f>IF($A283="","",SUM(COUNTIF('Names Schedule'!$C$46:$H$46,$B283),COUNTIF('Names Schedule'!$C$47:$H$47,$B283),COUNTIF('Names Schedule'!$C$49:$H$49,$B283),COUNTIF('Names Schedule'!$C$50:$H$50,$B283),COUNTIF('Names Schedule'!$C$51:$H$51,$B283),COUNTIF('Names Schedule'!$C$53:$H$53,$B283),COUNTIF('Names Schedule'!$C$54:$H$54,$B283)))</f>
        <v>0</v>
      </c>
      <c r="K283" s="126">
        <f>IF($A283="","",SUM(COUNTIF('Names Schedule'!$C$59:$H$59,$B283),COUNTIF('Names Schedule'!$C$60:$H$60,$B283),COUNTIF('Names Schedule'!$C$62:$H$62,$B283),COUNTIF('Names Schedule'!$C$63:$H$63,$B283),COUNTIF('Names Schedule'!$C$64:$H$64,$B283),COUNTIF('Names Schedule'!$C$66:$H$66,$B283),COUNTIF('Names Schedule'!$C$67:$H$67,$B283)))</f>
        <v>1</v>
      </c>
      <c r="L283" s="126">
        <f>IF($A283="","",SUM(COUNTIF('Names Schedule'!$C$72:$H$72,$B283),COUNTIF('Names Schedule'!$C$73:$H$73,$B283),COUNTIF('Names Schedule'!$C$75:$H$75,$B283),COUNTIF('Names Schedule'!$C$76:$H$76,$B283),COUNTIF('Names Schedule'!$C$77:$H$77,$B283),COUNTIF('Names Schedule'!$C$79:$H$79,$B283),COUNTIF('Names Schedule'!$C$80:$H$80,$B283)))</f>
        <v>0</v>
      </c>
      <c r="M283" s="124">
        <f>IF($A283="","",COUNTIF('Names Schedule'!$7:$7,$B283))</f>
        <v>0</v>
      </c>
      <c r="N283" s="125">
        <f>IF($A283="","",COUNTIF('Names Schedule'!$8:$8,$B283))</f>
        <v>0</v>
      </c>
      <c r="O283" s="125">
        <f>IF($A283="","",COUNTIF('Names Schedule'!$10:$10,$B283))</f>
        <v>0</v>
      </c>
      <c r="P283" s="125">
        <f>IF($A283="","",COUNTIF('Names Schedule'!$11:$11,$B283))</f>
        <v>0</v>
      </c>
      <c r="Q283" s="125">
        <f>IF($A283="","",COUNTIF('Names Schedule'!$12:$12,$B283))</f>
        <v>0</v>
      </c>
      <c r="R283" s="125">
        <f>IF($A283="","",COUNTIF('Names Schedule'!$14:$14,$B283))</f>
        <v>0</v>
      </c>
      <c r="S283" s="125">
        <f>IF($A283="","",COUNTIF('Names Schedule'!$15:$15,$B283))</f>
        <v>0</v>
      </c>
      <c r="T283" s="124">
        <f>IF($A283="","",COUNTIF('Names Schedule'!$20:$20,$B283))</f>
        <v>0</v>
      </c>
      <c r="U283" s="125">
        <f>IF($A283="","",COUNTIF('Names Schedule'!$21:$21,$B283))</f>
        <v>0</v>
      </c>
      <c r="V283" s="125">
        <f>IF($A283="","",COUNTIF('Names Schedule'!$23:$23,$B283))</f>
        <v>0</v>
      </c>
      <c r="W283" s="125">
        <f>IF($A283="","",COUNTIF('Names Schedule'!$24:$24,$B283))</f>
        <v>0</v>
      </c>
      <c r="X283" s="125">
        <f>IF($A283="","",COUNTIF('Names Schedule'!$25:$25,$B283))</f>
        <v>0</v>
      </c>
      <c r="Y283" s="125">
        <f>IF($A283="","",COUNTIF('Names Schedule'!$27:$27,$B283))</f>
        <v>0</v>
      </c>
      <c r="Z283" s="125">
        <f>IF($A283="","",COUNTIF('Names Schedule'!$28:$28,$B283))</f>
        <v>0</v>
      </c>
      <c r="AA283" s="124">
        <f>IF($A283="","",COUNTIF('Names Schedule'!$33:$33,$B283))</f>
        <v>0</v>
      </c>
      <c r="AB283" s="125">
        <f>IF($A283="","",COUNTIF('Names Schedule'!$34:$34,$B283))</f>
        <v>0</v>
      </c>
      <c r="AC283" s="125">
        <f>IF($A283="","",COUNTIF('Names Schedule'!$36:$36,$B283))</f>
        <v>0</v>
      </c>
      <c r="AD283" s="125">
        <f>IF($A283="","",COUNTIF('Names Schedule'!$37:$37,$B283))</f>
        <v>0</v>
      </c>
      <c r="AE283" s="125">
        <f>IF($A283="","",COUNTIF('Names Schedule'!$38:$38,$B283))</f>
        <v>0</v>
      </c>
      <c r="AF283" s="125">
        <f>IF($A283="","",COUNTIF('Names Schedule'!$40:$40,$B283))</f>
        <v>0</v>
      </c>
      <c r="AG283" s="125">
        <f>IF($A283="","",COUNTIF('Names Schedule'!$41:$41,$B283))</f>
        <v>0</v>
      </c>
      <c r="AH283" s="124">
        <f>IF($A283="","",COUNTIF('Names Schedule'!$46:$46,$B283))</f>
        <v>0</v>
      </c>
      <c r="AI283" s="125">
        <f>IF($A283="","",COUNTIF('Names Schedule'!$47:$47,$B283))</f>
        <v>0</v>
      </c>
      <c r="AJ283" s="125">
        <f>IF($A283="","",COUNTIF('Names Schedule'!$49:$49,$B283))</f>
        <v>0</v>
      </c>
      <c r="AK283" s="125">
        <f>IF($A283="","",COUNTIF('Names Schedule'!$50:$50,$B283))</f>
        <v>0</v>
      </c>
      <c r="AL283" s="125">
        <f>IF($A283="","",COUNTIF('Names Schedule'!$51:$51,$B283))</f>
        <v>0</v>
      </c>
      <c r="AM283" s="125">
        <f>IF($A283="","",COUNTIF('Names Schedule'!$53:$53,$B283))</f>
        <v>0</v>
      </c>
      <c r="AN283" s="125">
        <f>IF($A283="","",COUNTIF('Names Schedule'!$54:$54,$B283))</f>
        <v>0</v>
      </c>
      <c r="AO283" s="124">
        <f>IF($A283="","",COUNTIF('Names Schedule'!$59:$59,$B283))</f>
        <v>0</v>
      </c>
      <c r="AP283" s="125">
        <f>IF($A283="","",COUNTIF('Names Schedule'!$60:$60,$B283))</f>
        <v>1</v>
      </c>
      <c r="AQ283" s="125">
        <f>IF($A283="","",COUNTIF('Names Schedule'!$62:$62,$B283))</f>
        <v>0</v>
      </c>
      <c r="AR283" s="125">
        <f>IF($A283="","",COUNTIF('Names Schedule'!$63:$63,$B283))</f>
        <v>0</v>
      </c>
      <c r="AS283" s="125">
        <f>IF($A283="","",COUNTIF('Names Schedule'!$64:$64,$B283))</f>
        <v>0</v>
      </c>
      <c r="AT283" s="125">
        <f>IF($A283="","",COUNTIF('Names Schedule'!$66:$66,$B283))</f>
        <v>0</v>
      </c>
      <c r="AU283" s="125">
        <f>IF($A283="","",COUNTIF('Names Schedule'!$67:$67,$B283))</f>
        <v>0</v>
      </c>
      <c r="AV283" s="124">
        <f>IF($A283="","",COUNTIF('Names Schedule'!$72:$72,$B283))</f>
        <v>0</v>
      </c>
      <c r="AW283" s="125">
        <f>IF($A283="","",COUNTIF('Names Schedule'!$73:$73,$B283))</f>
        <v>0</v>
      </c>
      <c r="AX283" s="125">
        <f>IF($A283="","",COUNTIF('Names Schedule'!$75:$75,$B283))</f>
        <v>0</v>
      </c>
      <c r="AY283" s="125">
        <f>IF($A283="","",COUNTIF('Names Schedule'!$76:$76,$B283))</f>
        <v>0</v>
      </c>
      <c r="AZ283" s="125">
        <f>IF($A283="","",COUNTIF('Names Schedule'!$77:$77,$B283))</f>
        <v>0</v>
      </c>
      <c r="BA283" s="125">
        <f>IF($A283="","",COUNTIF('Names Schedule'!$79:$79,$B283))</f>
        <v>0</v>
      </c>
      <c r="BB283" s="125">
        <f>IF($A283="","",COUNTIF('Names Schedule'!$80:$80,$B283))</f>
        <v>0</v>
      </c>
      <c r="BC283" s="115">
        <f t="shared" si="38"/>
        <v>30</v>
      </c>
      <c r="BD283" s="115">
        <f t="shared" si="39"/>
        <v>2</v>
      </c>
      <c r="BE283" s="119" t="str">
        <f t="shared" si="36"/>
        <v>Session 2 - 10.15am- 12:00pm</v>
      </c>
      <c r="BF283" s="126">
        <f>IF($A283="","",COUNTIF('Names Schedule'!C$7:C$117,$B283))</f>
        <v>0</v>
      </c>
      <c r="BG283" s="126">
        <f>IF($A283="","",COUNTIF('Names Schedule'!D$7:D$117,$B283))</f>
        <v>0</v>
      </c>
      <c r="BH283" s="126">
        <f>IF($A283="","",COUNTIF('Names Schedule'!E$7:E$117,$B283))</f>
        <v>0</v>
      </c>
      <c r="BI283" s="126">
        <f>IF($A283="","",COUNTIF('Names Schedule'!F$7:F$117,$B283))</f>
        <v>0</v>
      </c>
      <c r="BJ283" s="126">
        <f>IF($A283="","",COUNTIF('Names Schedule'!G$7:G$117,$B283))</f>
        <v>1</v>
      </c>
      <c r="BK283" s="126">
        <f>IF($A283="","",COUNTIF('Names Schedule'!H$7:H$117,$B283))</f>
        <v>0</v>
      </c>
      <c r="BL283" s="133">
        <f t="shared" si="37"/>
        <v>5</v>
      </c>
    </row>
    <row r="284" spans="1:64" ht="12" customHeight="1">
      <c r="A284" s="115" t="str">
        <f>Matches!A283</f>
        <v/>
      </c>
      <c r="B284" s="115" t="str">
        <f>IF(A284="","",CONCATENATE(VLOOKUP(Matches!B283,'Group Check'!$B:$D,2,FALSE)," v ",VLOOKUP(Matches!D283,'Group Check'!$B:$D,2,FALSE)," in Group ",VLOOKUP(Matches!B283,'Group Check'!$B:$E,4,FALSE)))</f>
        <v/>
      </c>
      <c r="C284" s="115" t="str">
        <f t="shared" si="32"/>
        <v/>
      </c>
      <c r="D284" s="118" t="str">
        <f t="shared" si="33"/>
        <v/>
      </c>
      <c r="E284" s="119" t="str">
        <f t="shared" si="34"/>
        <v/>
      </c>
      <c r="F284" s="116" t="str">
        <f t="shared" si="35"/>
        <v/>
      </c>
      <c r="G284" s="126" t="str">
        <f>IF($A284="","",SUM(COUNTIF('Names Schedule'!$C$7:$H$7,$B284),COUNTIF('Names Schedule'!$C$8:$H$8,$B284),COUNTIF('Names Schedule'!$C$10:$H$10,$B284),COUNTIF('Names Schedule'!$C$11:$H$11,$B284),COUNTIF('Names Schedule'!$C$12:$H$12,$B284),COUNTIF('Names Schedule'!$C$14:$H$14,$B284),COUNTIF('Names Schedule'!$C$15:$H$15,$B284)))</f>
        <v/>
      </c>
      <c r="H284" s="126" t="str">
        <f>IF($A284="","",SUM(COUNTIF('Names Schedule'!$C$20:$H$20,$B284),COUNTIF('Names Schedule'!$C$21:$H$21,$B284),COUNTIF('Names Schedule'!$C$23:$H$23,$B284),COUNTIF('Names Schedule'!$C$24:$H$24,$B284),COUNTIF('Names Schedule'!$C$25:$H$25,$B284),COUNTIF('Names Schedule'!$C$27:$H$27,$B284),COUNTIF('Names Schedule'!$C$28:$H$28,$B284)))</f>
        <v/>
      </c>
      <c r="I284" s="126" t="str">
        <f>IF($A284="","",SUM(COUNTIF('Names Schedule'!$C$33:$H$33,$B284),COUNTIF('Names Schedule'!$C$34:$H$34,$B284),COUNTIF('Names Schedule'!$C$36:$H$36,$B284),COUNTIF('Names Schedule'!$C$37:$H$37,$B284),COUNTIF('Names Schedule'!$C$38:$H$38,$B284),COUNTIF('Names Schedule'!$C$40:$H$40,$B284),COUNTIF('Names Schedule'!$C$41:$H$41,$B284)))</f>
        <v/>
      </c>
      <c r="J284" s="126" t="str">
        <f>IF($A284="","",SUM(COUNTIF('Names Schedule'!$C$46:$H$46,$B284),COUNTIF('Names Schedule'!$C$47:$H$47,$B284),COUNTIF('Names Schedule'!$C$49:$H$49,$B284),COUNTIF('Names Schedule'!$C$50:$H$50,$B284),COUNTIF('Names Schedule'!$C$51:$H$51,$B284),COUNTIF('Names Schedule'!$C$53:$H$53,$B284),COUNTIF('Names Schedule'!$C$54:$H$54,$B284)))</f>
        <v/>
      </c>
      <c r="K284" s="126" t="str">
        <f>IF($A284="","",SUM(COUNTIF('Names Schedule'!$C$59:$H$59,$B284),COUNTIF('Names Schedule'!$C$60:$H$60,$B284),COUNTIF('Names Schedule'!$C$62:$H$62,$B284),COUNTIF('Names Schedule'!$C$63:$H$63,$B284),COUNTIF('Names Schedule'!$C$64:$H$64,$B284),COUNTIF('Names Schedule'!$C$66:$H$66,$B284),COUNTIF('Names Schedule'!$C$67:$H$67,$B284)))</f>
        <v/>
      </c>
      <c r="L284" s="126" t="str">
        <f>IF($A284="","",SUM(COUNTIF('Names Schedule'!$C$72:$H$72,$B284),COUNTIF('Names Schedule'!$C$73:$H$73,$B284),COUNTIF('Names Schedule'!$C$75:$H$75,$B284),COUNTIF('Names Schedule'!$C$76:$H$76,$B284),COUNTIF('Names Schedule'!$C$77:$H$77,$B284),COUNTIF('Names Schedule'!$C$79:$H$79,$B284),COUNTIF('Names Schedule'!$C$80:$H$80,$B284)))</f>
        <v/>
      </c>
      <c r="M284" s="124" t="str">
        <f>IF($A284="","",COUNTIF('Names Schedule'!$7:$7,$B284))</f>
        <v/>
      </c>
      <c r="N284" s="125" t="str">
        <f>IF($A284="","",COUNTIF('Names Schedule'!$8:$8,$B284))</f>
        <v/>
      </c>
      <c r="O284" s="125" t="str">
        <f>IF($A284="","",COUNTIF('Names Schedule'!$10:$10,$B284))</f>
        <v/>
      </c>
      <c r="P284" s="125" t="str">
        <f>IF($A284="","",COUNTIF('Names Schedule'!$11:$11,$B284))</f>
        <v/>
      </c>
      <c r="Q284" s="125" t="str">
        <f>IF($A284="","",COUNTIF('Names Schedule'!$12:$12,$B284))</f>
        <v/>
      </c>
      <c r="R284" s="125" t="str">
        <f>IF($A284="","",COUNTIF('Names Schedule'!$14:$14,$B284))</f>
        <v/>
      </c>
      <c r="S284" s="125" t="str">
        <f>IF($A284="","",COUNTIF('Names Schedule'!$15:$15,$B284))</f>
        <v/>
      </c>
      <c r="T284" s="124" t="str">
        <f>IF($A284="","",COUNTIF('Names Schedule'!$20:$20,$B284))</f>
        <v/>
      </c>
      <c r="U284" s="125" t="str">
        <f>IF($A284="","",COUNTIF('Names Schedule'!$21:$21,$B284))</f>
        <v/>
      </c>
      <c r="V284" s="125" t="str">
        <f>IF($A284="","",COUNTIF('Names Schedule'!$23:$23,$B284))</f>
        <v/>
      </c>
      <c r="W284" s="125" t="str">
        <f>IF($A284="","",COUNTIF('Names Schedule'!$24:$24,$B284))</f>
        <v/>
      </c>
      <c r="X284" s="125" t="str">
        <f>IF($A284="","",COUNTIF('Names Schedule'!$25:$25,$B284))</f>
        <v/>
      </c>
      <c r="Y284" s="125" t="str">
        <f>IF($A284="","",COUNTIF('Names Schedule'!$27:$27,$B284))</f>
        <v/>
      </c>
      <c r="Z284" s="125" t="str">
        <f>IF($A284="","",COUNTIF('Names Schedule'!$28:$28,$B284))</f>
        <v/>
      </c>
      <c r="AA284" s="124" t="str">
        <f>IF($A284="","",COUNTIF('Names Schedule'!$33:$33,$B284))</f>
        <v/>
      </c>
      <c r="AB284" s="125" t="str">
        <f>IF($A284="","",COUNTIF('Names Schedule'!$34:$34,$B284))</f>
        <v/>
      </c>
      <c r="AC284" s="125" t="str">
        <f>IF($A284="","",COUNTIF('Names Schedule'!$36:$36,$B284))</f>
        <v/>
      </c>
      <c r="AD284" s="125" t="str">
        <f>IF($A284="","",COUNTIF('Names Schedule'!$37:$37,$B284))</f>
        <v/>
      </c>
      <c r="AE284" s="125" t="str">
        <f>IF($A284="","",COUNTIF('Names Schedule'!$38:$38,$B284))</f>
        <v/>
      </c>
      <c r="AF284" s="125" t="str">
        <f>IF($A284="","",COUNTIF('Names Schedule'!$40:$40,$B284))</f>
        <v/>
      </c>
      <c r="AG284" s="125" t="str">
        <f>IF($A284="","",COUNTIF('Names Schedule'!$41:$41,$B284))</f>
        <v/>
      </c>
      <c r="AH284" s="124" t="str">
        <f>IF($A284="","",COUNTIF('Names Schedule'!$46:$46,$B284))</f>
        <v/>
      </c>
      <c r="AI284" s="125" t="str">
        <f>IF($A284="","",COUNTIF('Names Schedule'!$47:$47,$B284))</f>
        <v/>
      </c>
      <c r="AJ284" s="125" t="str">
        <f>IF($A284="","",COUNTIF('Names Schedule'!$49:$49,$B284))</f>
        <v/>
      </c>
      <c r="AK284" s="125" t="str">
        <f>IF($A284="","",COUNTIF('Names Schedule'!$50:$50,$B284))</f>
        <v/>
      </c>
      <c r="AL284" s="125" t="str">
        <f>IF($A284="","",COUNTIF('Names Schedule'!$51:$51,$B284))</f>
        <v/>
      </c>
      <c r="AM284" s="125" t="str">
        <f>IF($A284="","",COUNTIF('Names Schedule'!$53:$53,$B284))</f>
        <v/>
      </c>
      <c r="AN284" s="125" t="str">
        <f>IF($A284="","",COUNTIF('Names Schedule'!$54:$54,$B284))</f>
        <v/>
      </c>
      <c r="AO284" s="124" t="str">
        <f>IF($A284="","",COUNTIF('Names Schedule'!$59:$59,$B284))</f>
        <v/>
      </c>
      <c r="AP284" s="125" t="str">
        <f>IF($A284="","",COUNTIF('Names Schedule'!$60:$60,$B284))</f>
        <v/>
      </c>
      <c r="AQ284" s="125" t="str">
        <f>IF($A284="","",COUNTIF('Names Schedule'!$62:$62,$B284))</f>
        <v/>
      </c>
      <c r="AR284" s="125" t="str">
        <f>IF($A284="","",COUNTIF('Names Schedule'!$63:$63,$B284))</f>
        <v/>
      </c>
      <c r="AS284" s="125" t="str">
        <f>IF($A284="","",COUNTIF('Names Schedule'!$64:$64,$B284))</f>
        <v/>
      </c>
      <c r="AT284" s="125" t="str">
        <f>IF($A284="","",COUNTIF('Names Schedule'!$66:$66,$B284))</f>
        <v/>
      </c>
      <c r="AU284" s="125" t="str">
        <f>IF($A284="","",COUNTIF('Names Schedule'!$67:$67,$B284))</f>
        <v/>
      </c>
      <c r="AV284" s="124" t="str">
        <f>IF($A284="","",COUNTIF('Names Schedule'!$72:$72,$B284))</f>
        <v/>
      </c>
      <c r="AW284" s="125" t="str">
        <f>IF($A284="","",COUNTIF('Names Schedule'!$73:$73,$B284))</f>
        <v/>
      </c>
      <c r="AX284" s="125" t="str">
        <f>IF($A284="","",COUNTIF('Names Schedule'!$75:$75,$B284))</f>
        <v/>
      </c>
      <c r="AY284" s="125" t="str">
        <f>IF($A284="","",COUNTIF('Names Schedule'!$76:$76,$B284))</f>
        <v/>
      </c>
      <c r="AZ284" s="125" t="str">
        <f>IF($A284="","",COUNTIF('Names Schedule'!$77:$77,$B284))</f>
        <v/>
      </c>
      <c r="BA284" s="125" t="str">
        <f>IF($A284="","",COUNTIF('Names Schedule'!$79:$79,$B284))</f>
        <v/>
      </c>
      <c r="BB284" s="125" t="str">
        <f>IF($A284="","",COUNTIF('Names Schedule'!$80:$80,$B284))</f>
        <v/>
      </c>
      <c r="BC284" s="115" t="str">
        <f t="shared" si="38"/>
        <v/>
      </c>
      <c r="BD284" s="115" t="str">
        <f t="shared" si="39"/>
        <v/>
      </c>
      <c r="BE284" s="119" t="str">
        <f t="shared" si="36"/>
        <v/>
      </c>
      <c r="BF284" s="126" t="str">
        <f>IF($A284="","",COUNTIF('Names Schedule'!C$7:C$117,$B284))</f>
        <v/>
      </c>
      <c r="BG284" s="126" t="str">
        <f>IF($A284="","",COUNTIF('Names Schedule'!D$7:D$117,$B284))</f>
        <v/>
      </c>
      <c r="BH284" s="126" t="str">
        <f>IF($A284="","",COUNTIF('Names Schedule'!E$7:E$117,$B284))</f>
        <v/>
      </c>
      <c r="BI284" s="126" t="str">
        <f>IF($A284="","",COUNTIF('Names Schedule'!F$7:F$117,$B284))</f>
        <v/>
      </c>
      <c r="BJ284" s="126" t="str">
        <f>IF($A284="","",COUNTIF('Names Schedule'!G$7:G$117,$B284))</f>
        <v/>
      </c>
      <c r="BK284" s="126" t="str">
        <f>IF($A284="","",COUNTIF('Names Schedule'!H$7:H$117,$B284))</f>
        <v/>
      </c>
      <c r="BL284" s="133" t="str">
        <f t="shared" si="37"/>
        <v/>
      </c>
    </row>
    <row r="285" spans="1:64" ht="12" customHeight="1">
      <c r="A285" s="115" t="str">
        <f>Matches!A284</f>
        <v>GROUP MXP 5 / 1</v>
      </c>
      <c r="B285" s="115" t="str">
        <f>IF(A285="","",CONCATENATE(VLOOKUP(Matches!B284,'Group Check'!$B:$D,2,FALSE)," v ",VLOOKUP(Matches!D284,'Group Check'!$B:$D,2,FALSE)," in Group ",VLOOKUP(Matches!B284,'Group Check'!$B:$E,4,FALSE)))</f>
        <v>Rosemary Ogier (Guernsey ) &amp; Jason Greenslade (Guernsey ) v Keiko Kurohara (Japan ) &amp; Hisaharu Satou (Japan ) in Group MXP 5</v>
      </c>
      <c r="C285" s="115" t="str">
        <f t="shared" si="32"/>
        <v/>
      </c>
      <c r="D285" s="118" t="str">
        <f t="shared" si="33"/>
        <v>Tuesday 23rd April 2024</v>
      </c>
      <c r="E285" s="119" t="str">
        <f t="shared" si="34"/>
        <v>Session 1 - 8:30am - 10:15am</v>
      </c>
      <c r="F285" s="116">
        <f t="shared" si="35"/>
        <v>1</v>
      </c>
      <c r="G285" s="126">
        <f>IF($A285="","",SUM(COUNTIF('Names Schedule'!$C$7:$H$7,$B285),COUNTIF('Names Schedule'!$C$8:$H$8,$B285),COUNTIF('Names Schedule'!$C$10:$H$10,$B285),COUNTIF('Names Schedule'!$C$11:$H$11,$B285),COUNTIF('Names Schedule'!$C$12:$H$12,$B285),COUNTIF('Names Schedule'!$C$14:$H$14,$B285),COUNTIF('Names Schedule'!$C$15:$H$15,$B285)))</f>
        <v>0</v>
      </c>
      <c r="H285" s="126">
        <f>IF($A285="","",SUM(COUNTIF('Names Schedule'!$C$20:$H$20,$B285),COUNTIF('Names Schedule'!$C$21:$H$21,$B285),COUNTIF('Names Schedule'!$C$23:$H$23,$B285),COUNTIF('Names Schedule'!$C$24:$H$24,$B285),COUNTIF('Names Schedule'!$C$25:$H$25,$B285),COUNTIF('Names Schedule'!$C$27:$H$27,$B285),COUNTIF('Names Schedule'!$C$28:$H$28,$B285)))</f>
        <v>0</v>
      </c>
      <c r="I285" s="126">
        <f>IF($A285="","",SUM(COUNTIF('Names Schedule'!$C$33:$H$33,$B285),COUNTIF('Names Schedule'!$C$34:$H$34,$B285),COUNTIF('Names Schedule'!$C$36:$H$36,$B285),COUNTIF('Names Schedule'!$C$37:$H$37,$B285),COUNTIF('Names Schedule'!$C$38:$H$38,$B285),COUNTIF('Names Schedule'!$C$40:$H$40,$B285),COUNTIF('Names Schedule'!$C$41:$H$41,$B285)))</f>
        <v>1</v>
      </c>
      <c r="J285" s="126">
        <f>IF($A285="","",SUM(COUNTIF('Names Schedule'!$C$46:$H$46,$B285),COUNTIF('Names Schedule'!$C$47:$H$47,$B285),COUNTIF('Names Schedule'!$C$49:$H$49,$B285),COUNTIF('Names Schedule'!$C$50:$H$50,$B285),COUNTIF('Names Schedule'!$C$51:$H$51,$B285),COUNTIF('Names Schedule'!$C$53:$H$53,$B285),COUNTIF('Names Schedule'!$C$54:$H$54,$B285)))</f>
        <v>0</v>
      </c>
      <c r="K285" s="126">
        <f>IF($A285="","",SUM(COUNTIF('Names Schedule'!$C$59:$H$59,$B285),COUNTIF('Names Schedule'!$C$60:$H$60,$B285),COUNTIF('Names Schedule'!$C$62:$H$62,$B285),COUNTIF('Names Schedule'!$C$63:$H$63,$B285),COUNTIF('Names Schedule'!$C$64:$H$64,$B285),COUNTIF('Names Schedule'!$C$66:$H$66,$B285),COUNTIF('Names Schedule'!$C$67:$H$67,$B285)))</f>
        <v>0</v>
      </c>
      <c r="L285" s="126">
        <f>IF($A285="","",SUM(COUNTIF('Names Schedule'!$C$72:$H$72,$B285),COUNTIF('Names Schedule'!$C$73:$H$73,$B285),COUNTIF('Names Schedule'!$C$75:$H$75,$B285),COUNTIF('Names Schedule'!$C$76:$H$76,$B285),COUNTIF('Names Schedule'!$C$77:$H$77,$B285),COUNTIF('Names Schedule'!$C$79:$H$79,$B285),COUNTIF('Names Schedule'!$C$80:$H$80,$B285)))</f>
        <v>0</v>
      </c>
      <c r="M285" s="124">
        <f>IF($A285="","",COUNTIF('Names Schedule'!$7:$7,$B285))</f>
        <v>0</v>
      </c>
      <c r="N285" s="125">
        <f>IF($A285="","",COUNTIF('Names Schedule'!$8:$8,$B285))</f>
        <v>0</v>
      </c>
      <c r="O285" s="125">
        <f>IF($A285="","",COUNTIF('Names Schedule'!$10:$10,$B285))</f>
        <v>0</v>
      </c>
      <c r="P285" s="125">
        <f>IF($A285="","",COUNTIF('Names Schedule'!$11:$11,$B285))</f>
        <v>0</v>
      </c>
      <c r="Q285" s="125">
        <f>IF($A285="","",COUNTIF('Names Schedule'!$12:$12,$B285))</f>
        <v>0</v>
      </c>
      <c r="R285" s="125">
        <f>IF($A285="","",COUNTIF('Names Schedule'!$14:$14,$B285))</f>
        <v>0</v>
      </c>
      <c r="S285" s="125">
        <f>IF($A285="","",COUNTIF('Names Schedule'!$15:$15,$B285))</f>
        <v>0</v>
      </c>
      <c r="T285" s="124">
        <f>IF($A285="","",COUNTIF('Names Schedule'!$20:$20,$B285))</f>
        <v>0</v>
      </c>
      <c r="U285" s="125">
        <f>IF($A285="","",COUNTIF('Names Schedule'!$21:$21,$B285))</f>
        <v>0</v>
      </c>
      <c r="V285" s="125">
        <f>IF($A285="","",COUNTIF('Names Schedule'!$23:$23,$B285))</f>
        <v>0</v>
      </c>
      <c r="W285" s="125">
        <f>IF($A285="","",COUNTIF('Names Schedule'!$24:$24,$B285))</f>
        <v>0</v>
      </c>
      <c r="X285" s="125">
        <f>IF($A285="","",COUNTIF('Names Schedule'!$25:$25,$B285))</f>
        <v>0</v>
      </c>
      <c r="Y285" s="125">
        <f>IF($A285="","",COUNTIF('Names Schedule'!$27:$27,$B285))</f>
        <v>0</v>
      </c>
      <c r="Z285" s="125">
        <f>IF($A285="","",COUNTIF('Names Schedule'!$28:$28,$B285))</f>
        <v>0</v>
      </c>
      <c r="AA285" s="124">
        <f>IF($A285="","",COUNTIF('Names Schedule'!$33:$33,$B285))</f>
        <v>1</v>
      </c>
      <c r="AB285" s="125">
        <f>IF($A285="","",COUNTIF('Names Schedule'!$34:$34,$B285))</f>
        <v>0</v>
      </c>
      <c r="AC285" s="125">
        <f>IF($A285="","",COUNTIF('Names Schedule'!$36:$36,$B285))</f>
        <v>0</v>
      </c>
      <c r="AD285" s="125">
        <f>IF($A285="","",COUNTIF('Names Schedule'!$37:$37,$B285))</f>
        <v>0</v>
      </c>
      <c r="AE285" s="125">
        <f>IF($A285="","",COUNTIF('Names Schedule'!$38:$38,$B285))</f>
        <v>0</v>
      </c>
      <c r="AF285" s="125">
        <f>IF($A285="","",COUNTIF('Names Schedule'!$40:$40,$B285))</f>
        <v>0</v>
      </c>
      <c r="AG285" s="125">
        <f>IF($A285="","",COUNTIF('Names Schedule'!$41:$41,$B285))</f>
        <v>0</v>
      </c>
      <c r="AH285" s="124">
        <f>IF($A285="","",COUNTIF('Names Schedule'!$46:$46,$B285))</f>
        <v>0</v>
      </c>
      <c r="AI285" s="125">
        <f>IF($A285="","",COUNTIF('Names Schedule'!$47:$47,$B285))</f>
        <v>0</v>
      </c>
      <c r="AJ285" s="125">
        <f>IF($A285="","",COUNTIF('Names Schedule'!$49:$49,$B285))</f>
        <v>0</v>
      </c>
      <c r="AK285" s="125">
        <f>IF($A285="","",COUNTIF('Names Schedule'!$50:$50,$B285))</f>
        <v>0</v>
      </c>
      <c r="AL285" s="125">
        <f>IF($A285="","",COUNTIF('Names Schedule'!$51:$51,$B285))</f>
        <v>0</v>
      </c>
      <c r="AM285" s="125">
        <f>IF($A285="","",COUNTIF('Names Schedule'!$53:$53,$B285))</f>
        <v>0</v>
      </c>
      <c r="AN285" s="125">
        <f>IF($A285="","",COUNTIF('Names Schedule'!$54:$54,$B285))</f>
        <v>0</v>
      </c>
      <c r="AO285" s="124">
        <f>IF($A285="","",COUNTIF('Names Schedule'!$59:$59,$B285))</f>
        <v>0</v>
      </c>
      <c r="AP285" s="125">
        <f>IF($A285="","",COUNTIF('Names Schedule'!$60:$60,$B285))</f>
        <v>0</v>
      </c>
      <c r="AQ285" s="125">
        <f>IF($A285="","",COUNTIF('Names Schedule'!$62:$62,$B285))</f>
        <v>0</v>
      </c>
      <c r="AR285" s="125">
        <f>IF($A285="","",COUNTIF('Names Schedule'!$63:$63,$B285))</f>
        <v>0</v>
      </c>
      <c r="AS285" s="125">
        <f>IF($A285="","",COUNTIF('Names Schedule'!$64:$64,$B285))</f>
        <v>0</v>
      </c>
      <c r="AT285" s="125">
        <f>IF($A285="","",COUNTIF('Names Schedule'!$66:$66,$B285))</f>
        <v>0</v>
      </c>
      <c r="AU285" s="125">
        <f>IF($A285="","",COUNTIF('Names Schedule'!$67:$67,$B285))</f>
        <v>0</v>
      </c>
      <c r="AV285" s="124">
        <f>IF($A285="","",COUNTIF('Names Schedule'!$72:$72,$B285))</f>
        <v>0</v>
      </c>
      <c r="AW285" s="125">
        <f>IF($A285="","",COUNTIF('Names Schedule'!$73:$73,$B285))</f>
        <v>0</v>
      </c>
      <c r="AX285" s="125">
        <f>IF($A285="","",COUNTIF('Names Schedule'!$75:$75,$B285))</f>
        <v>0</v>
      </c>
      <c r="AY285" s="125">
        <f>IF($A285="","",COUNTIF('Names Schedule'!$76:$76,$B285))</f>
        <v>0</v>
      </c>
      <c r="AZ285" s="125">
        <f>IF($A285="","",COUNTIF('Names Schedule'!$77:$77,$B285))</f>
        <v>0</v>
      </c>
      <c r="BA285" s="125">
        <f>IF($A285="","",COUNTIF('Names Schedule'!$79:$79,$B285))</f>
        <v>0</v>
      </c>
      <c r="BB285" s="125">
        <f>IF($A285="","",COUNTIF('Names Schedule'!$80:$80,$B285))</f>
        <v>0</v>
      </c>
      <c r="BC285" s="115">
        <f t="shared" si="38"/>
        <v>15</v>
      </c>
      <c r="BD285" s="115">
        <f t="shared" si="39"/>
        <v>1</v>
      </c>
      <c r="BE285" s="119" t="str">
        <f t="shared" si="36"/>
        <v>Session 1 - 8:30am - 10:15am</v>
      </c>
      <c r="BF285" s="126">
        <f>IF($A285="","",COUNTIF('Names Schedule'!C$7:C$117,$B285))</f>
        <v>1</v>
      </c>
      <c r="BG285" s="126">
        <f>IF($A285="","",COUNTIF('Names Schedule'!D$7:D$117,$B285))</f>
        <v>0</v>
      </c>
      <c r="BH285" s="126">
        <f>IF($A285="","",COUNTIF('Names Schedule'!E$7:E$117,$B285))</f>
        <v>0</v>
      </c>
      <c r="BI285" s="126">
        <f>IF($A285="","",COUNTIF('Names Schedule'!F$7:F$117,$B285))</f>
        <v>0</v>
      </c>
      <c r="BJ285" s="126">
        <f>IF($A285="","",COUNTIF('Names Schedule'!G$7:G$117,$B285))</f>
        <v>0</v>
      </c>
      <c r="BK285" s="126">
        <f>IF($A285="","",COUNTIF('Names Schedule'!H$7:H$117,$B285))</f>
        <v>0</v>
      </c>
      <c r="BL285" s="133">
        <f t="shared" si="37"/>
        <v>1</v>
      </c>
    </row>
    <row r="286" spans="1:64" ht="12" customHeight="1">
      <c r="A286" s="115" t="str">
        <f>Matches!A285</f>
        <v>GROUP MXP 5 / 2</v>
      </c>
      <c r="B286" s="115" t="str">
        <f>IF(A286="","",CONCATENATE(VLOOKUP(Matches!B285,'Group Check'!$B:$D,2,FALSE)," v ",VLOOKUP(Matches!D285,'Group Check'!$B:$D,2,FALSE)," in Group ",VLOOKUP(Matches!B285,'Group Check'!$B:$E,4,FALSE)))</f>
        <v>Esme Haley (South Africa ) &amp; Jason Lee Evans (South Africa ) v Rosemary Ogier (Guernsey ) &amp; Jason Greenslade (Guernsey ) in Group MXP 5</v>
      </c>
      <c r="C286" s="115" t="str">
        <f t="shared" si="32"/>
        <v/>
      </c>
      <c r="D286" s="118" t="str">
        <f t="shared" si="33"/>
        <v>Thursday 25th April 2024</v>
      </c>
      <c r="E286" s="119" t="str">
        <f t="shared" si="34"/>
        <v>Session 1 - 8:30am - 10:15am</v>
      </c>
      <c r="F286" s="116">
        <f t="shared" si="35"/>
        <v>5</v>
      </c>
      <c r="G286" s="126">
        <f>IF($A286="","",SUM(COUNTIF('Names Schedule'!$C$7:$H$7,$B286),COUNTIF('Names Schedule'!$C$8:$H$8,$B286),COUNTIF('Names Schedule'!$C$10:$H$10,$B286),COUNTIF('Names Schedule'!$C$11:$H$11,$B286),COUNTIF('Names Schedule'!$C$12:$H$12,$B286),COUNTIF('Names Schedule'!$C$14:$H$14,$B286),COUNTIF('Names Schedule'!$C$15:$H$15,$B286)))</f>
        <v>0</v>
      </c>
      <c r="H286" s="126">
        <f>IF($A286="","",SUM(COUNTIF('Names Schedule'!$C$20:$H$20,$B286),COUNTIF('Names Schedule'!$C$21:$H$21,$B286),COUNTIF('Names Schedule'!$C$23:$H$23,$B286),COUNTIF('Names Schedule'!$C$24:$H$24,$B286),COUNTIF('Names Schedule'!$C$25:$H$25,$B286),COUNTIF('Names Schedule'!$C$27:$H$27,$B286),COUNTIF('Names Schedule'!$C$28:$H$28,$B286)))</f>
        <v>0</v>
      </c>
      <c r="I286" s="126">
        <f>IF($A286="","",SUM(COUNTIF('Names Schedule'!$C$33:$H$33,$B286),COUNTIF('Names Schedule'!$C$34:$H$34,$B286),COUNTIF('Names Schedule'!$C$36:$H$36,$B286),COUNTIF('Names Schedule'!$C$37:$H$37,$B286),COUNTIF('Names Schedule'!$C$38:$H$38,$B286),COUNTIF('Names Schedule'!$C$40:$H$40,$B286),COUNTIF('Names Schedule'!$C$41:$H$41,$B286)))</f>
        <v>0</v>
      </c>
      <c r="J286" s="126">
        <f>IF($A286="","",SUM(COUNTIF('Names Schedule'!$C$46:$H$46,$B286),COUNTIF('Names Schedule'!$C$47:$H$47,$B286),COUNTIF('Names Schedule'!$C$49:$H$49,$B286),COUNTIF('Names Schedule'!$C$50:$H$50,$B286),COUNTIF('Names Schedule'!$C$51:$H$51,$B286),COUNTIF('Names Schedule'!$C$53:$H$53,$B286),COUNTIF('Names Schedule'!$C$54:$H$54,$B286)))</f>
        <v>0</v>
      </c>
      <c r="K286" s="126">
        <f>IF($A286="","",SUM(COUNTIF('Names Schedule'!$C$59:$H$59,$B286),COUNTIF('Names Schedule'!$C$60:$H$60,$B286),COUNTIF('Names Schedule'!$C$62:$H$62,$B286),COUNTIF('Names Schedule'!$C$63:$H$63,$B286),COUNTIF('Names Schedule'!$C$64:$H$64,$B286),COUNTIF('Names Schedule'!$C$66:$H$66,$B286),COUNTIF('Names Schedule'!$C$67:$H$67,$B286)))</f>
        <v>1</v>
      </c>
      <c r="L286" s="126">
        <f>IF($A286="","",SUM(COUNTIF('Names Schedule'!$C$72:$H$72,$B286),COUNTIF('Names Schedule'!$C$73:$H$73,$B286),COUNTIF('Names Schedule'!$C$75:$H$75,$B286),COUNTIF('Names Schedule'!$C$76:$H$76,$B286),COUNTIF('Names Schedule'!$C$77:$H$77,$B286),COUNTIF('Names Schedule'!$C$79:$H$79,$B286),COUNTIF('Names Schedule'!$C$80:$H$80,$B286)))</f>
        <v>0</v>
      </c>
      <c r="M286" s="124">
        <f>IF($A286="","",COUNTIF('Names Schedule'!$7:$7,$B286))</f>
        <v>0</v>
      </c>
      <c r="N286" s="125">
        <f>IF($A286="","",COUNTIF('Names Schedule'!$8:$8,$B286))</f>
        <v>0</v>
      </c>
      <c r="O286" s="125">
        <f>IF($A286="","",COUNTIF('Names Schedule'!$10:$10,$B286))</f>
        <v>0</v>
      </c>
      <c r="P286" s="125">
        <f>IF($A286="","",COUNTIF('Names Schedule'!$11:$11,$B286))</f>
        <v>0</v>
      </c>
      <c r="Q286" s="125">
        <f>IF($A286="","",COUNTIF('Names Schedule'!$12:$12,$B286))</f>
        <v>0</v>
      </c>
      <c r="R286" s="125">
        <f>IF($A286="","",COUNTIF('Names Schedule'!$14:$14,$B286))</f>
        <v>0</v>
      </c>
      <c r="S286" s="125">
        <f>IF($A286="","",COUNTIF('Names Schedule'!$15:$15,$B286))</f>
        <v>0</v>
      </c>
      <c r="T286" s="124">
        <f>IF($A286="","",COUNTIF('Names Schedule'!$20:$20,$B286))</f>
        <v>0</v>
      </c>
      <c r="U286" s="125">
        <f>IF($A286="","",COUNTIF('Names Schedule'!$21:$21,$B286))</f>
        <v>0</v>
      </c>
      <c r="V286" s="125">
        <f>IF($A286="","",COUNTIF('Names Schedule'!$23:$23,$B286))</f>
        <v>0</v>
      </c>
      <c r="W286" s="125">
        <f>IF($A286="","",COUNTIF('Names Schedule'!$24:$24,$B286))</f>
        <v>0</v>
      </c>
      <c r="X286" s="125">
        <f>IF($A286="","",COUNTIF('Names Schedule'!$25:$25,$B286))</f>
        <v>0</v>
      </c>
      <c r="Y286" s="125">
        <f>IF($A286="","",COUNTIF('Names Schedule'!$27:$27,$B286))</f>
        <v>0</v>
      </c>
      <c r="Z286" s="125">
        <f>IF($A286="","",COUNTIF('Names Schedule'!$28:$28,$B286))</f>
        <v>0</v>
      </c>
      <c r="AA286" s="124">
        <f>IF($A286="","",COUNTIF('Names Schedule'!$33:$33,$B286))</f>
        <v>0</v>
      </c>
      <c r="AB286" s="125">
        <f>IF($A286="","",COUNTIF('Names Schedule'!$34:$34,$B286))</f>
        <v>0</v>
      </c>
      <c r="AC286" s="125">
        <f>IF($A286="","",COUNTIF('Names Schedule'!$36:$36,$B286))</f>
        <v>0</v>
      </c>
      <c r="AD286" s="125">
        <f>IF($A286="","",COUNTIF('Names Schedule'!$37:$37,$B286))</f>
        <v>0</v>
      </c>
      <c r="AE286" s="125">
        <f>IF($A286="","",COUNTIF('Names Schedule'!$38:$38,$B286))</f>
        <v>0</v>
      </c>
      <c r="AF286" s="125">
        <f>IF($A286="","",COUNTIF('Names Schedule'!$40:$40,$B286))</f>
        <v>0</v>
      </c>
      <c r="AG286" s="125">
        <f>IF($A286="","",COUNTIF('Names Schedule'!$41:$41,$B286))</f>
        <v>0</v>
      </c>
      <c r="AH286" s="124">
        <f>IF($A286="","",COUNTIF('Names Schedule'!$46:$46,$B286))</f>
        <v>0</v>
      </c>
      <c r="AI286" s="125">
        <f>IF($A286="","",COUNTIF('Names Schedule'!$47:$47,$B286))</f>
        <v>0</v>
      </c>
      <c r="AJ286" s="125">
        <f>IF($A286="","",COUNTIF('Names Schedule'!$49:$49,$B286))</f>
        <v>0</v>
      </c>
      <c r="AK286" s="125">
        <f>IF($A286="","",COUNTIF('Names Schedule'!$50:$50,$B286))</f>
        <v>0</v>
      </c>
      <c r="AL286" s="125">
        <f>IF($A286="","",COUNTIF('Names Schedule'!$51:$51,$B286))</f>
        <v>0</v>
      </c>
      <c r="AM286" s="125">
        <f>IF($A286="","",COUNTIF('Names Schedule'!$53:$53,$B286))</f>
        <v>0</v>
      </c>
      <c r="AN286" s="125">
        <f>IF($A286="","",COUNTIF('Names Schedule'!$54:$54,$B286))</f>
        <v>0</v>
      </c>
      <c r="AO286" s="124">
        <f>IF($A286="","",COUNTIF('Names Schedule'!$59:$59,$B286))</f>
        <v>1</v>
      </c>
      <c r="AP286" s="125">
        <f>IF($A286="","",COUNTIF('Names Schedule'!$60:$60,$B286))</f>
        <v>0</v>
      </c>
      <c r="AQ286" s="125">
        <f>IF($A286="","",COUNTIF('Names Schedule'!$62:$62,$B286))</f>
        <v>0</v>
      </c>
      <c r="AR286" s="125">
        <f>IF($A286="","",COUNTIF('Names Schedule'!$63:$63,$B286))</f>
        <v>0</v>
      </c>
      <c r="AS286" s="125">
        <f>IF($A286="","",COUNTIF('Names Schedule'!$64:$64,$B286))</f>
        <v>0</v>
      </c>
      <c r="AT286" s="125">
        <f>IF($A286="","",COUNTIF('Names Schedule'!$66:$66,$B286))</f>
        <v>0</v>
      </c>
      <c r="AU286" s="125">
        <f>IF($A286="","",COUNTIF('Names Schedule'!$67:$67,$B286))</f>
        <v>0</v>
      </c>
      <c r="AV286" s="124">
        <f>IF($A286="","",COUNTIF('Names Schedule'!$72:$72,$B286))</f>
        <v>0</v>
      </c>
      <c r="AW286" s="125">
        <f>IF($A286="","",COUNTIF('Names Schedule'!$73:$73,$B286))</f>
        <v>0</v>
      </c>
      <c r="AX286" s="125">
        <f>IF($A286="","",COUNTIF('Names Schedule'!$75:$75,$B286))</f>
        <v>0</v>
      </c>
      <c r="AY286" s="125">
        <f>IF($A286="","",COUNTIF('Names Schedule'!$76:$76,$B286))</f>
        <v>0</v>
      </c>
      <c r="AZ286" s="125">
        <f>IF($A286="","",COUNTIF('Names Schedule'!$77:$77,$B286))</f>
        <v>0</v>
      </c>
      <c r="BA286" s="125">
        <f>IF($A286="","",COUNTIF('Names Schedule'!$79:$79,$B286))</f>
        <v>0</v>
      </c>
      <c r="BB286" s="125">
        <f>IF($A286="","",COUNTIF('Names Schedule'!$80:$80,$B286))</f>
        <v>0</v>
      </c>
      <c r="BC286" s="115">
        <f t="shared" si="38"/>
        <v>29</v>
      </c>
      <c r="BD286" s="115">
        <f t="shared" si="39"/>
        <v>1</v>
      </c>
      <c r="BE286" s="119" t="str">
        <f t="shared" si="36"/>
        <v>Session 1 - 8:30am - 10:15am</v>
      </c>
      <c r="BF286" s="126">
        <f>IF($A286="","",COUNTIF('Names Schedule'!C$7:C$117,$B286))</f>
        <v>0</v>
      </c>
      <c r="BG286" s="126">
        <f>IF($A286="","",COUNTIF('Names Schedule'!D$7:D$117,$B286))</f>
        <v>0</v>
      </c>
      <c r="BH286" s="126">
        <f>IF($A286="","",COUNTIF('Names Schedule'!E$7:E$117,$B286))</f>
        <v>0</v>
      </c>
      <c r="BI286" s="126">
        <f>IF($A286="","",COUNTIF('Names Schedule'!F$7:F$117,$B286))</f>
        <v>0</v>
      </c>
      <c r="BJ286" s="126">
        <f>IF($A286="","",COUNTIF('Names Schedule'!G$7:G$117,$B286))</f>
        <v>1</v>
      </c>
      <c r="BK286" s="126">
        <f>IF($A286="","",COUNTIF('Names Schedule'!H$7:H$117,$B286))</f>
        <v>0</v>
      </c>
      <c r="BL286" s="133">
        <f t="shared" si="37"/>
        <v>5</v>
      </c>
    </row>
    <row r="287" spans="1:64" ht="12" customHeight="1">
      <c r="A287" s="115" t="str">
        <f>Matches!A286</f>
        <v>GROUP MXP 5 / 3</v>
      </c>
      <c r="B287" s="115" t="str">
        <f>IF(A287="","",CONCATENATE(VLOOKUP(Matches!B286,'Group Check'!$B:$D,2,FALSE)," v ",VLOOKUP(Matches!D286,'Group Check'!$B:$D,2,FALSE)," in Group ",VLOOKUP(Matches!B286,'Group Check'!$B:$E,4,FALSE)))</f>
        <v>Rosemary Ogier (Guernsey ) &amp; Jason Greenslade (Guernsey ) v Lisa Bonsor (Spain) &amp; Peter Bonsor (Spain) in Group MXP 5</v>
      </c>
      <c r="C287" s="115" t="str">
        <f t="shared" si="32"/>
        <v/>
      </c>
      <c r="D287" s="118" t="str">
        <f t="shared" si="33"/>
        <v>Wednesday 24th April 2024</v>
      </c>
      <c r="E287" s="119" t="str">
        <f t="shared" si="34"/>
        <v>Session 2 - 10.15am- 12:00pm</v>
      </c>
      <c r="F287" s="116">
        <f t="shared" si="35"/>
        <v>3</v>
      </c>
      <c r="G287" s="126">
        <f>IF($A287="","",SUM(COUNTIF('Names Schedule'!$C$7:$H$7,$B287),COUNTIF('Names Schedule'!$C$8:$H$8,$B287),COUNTIF('Names Schedule'!$C$10:$H$10,$B287),COUNTIF('Names Schedule'!$C$11:$H$11,$B287),COUNTIF('Names Schedule'!$C$12:$H$12,$B287),COUNTIF('Names Schedule'!$C$14:$H$14,$B287),COUNTIF('Names Schedule'!$C$15:$H$15,$B287)))</f>
        <v>0</v>
      </c>
      <c r="H287" s="126">
        <f>IF($A287="","",SUM(COUNTIF('Names Schedule'!$C$20:$H$20,$B287),COUNTIF('Names Schedule'!$C$21:$H$21,$B287),COUNTIF('Names Schedule'!$C$23:$H$23,$B287),COUNTIF('Names Schedule'!$C$24:$H$24,$B287),COUNTIF('Names Schedule'!$C$25:$H$25,$B287),COUNTIF('Names Schedule'!$C$27:$H$27,$B287),COUNTIF('Names Schedule'!$C$28:$H$28,$B287)))</f>
        <v>0</v>
      </c>
      <c r="I287" s="126">
        <f>IF($A287="","",SUM(COUNTIF('Names Schedule'!$C$33:$H$33,$B287),COUNTIF('Names Schedule'!$C$34:$H$34,$B287),COUNTIF('Names Schedule'!$C$36:$H$36,$B287),COUNTIF('Names Schedule'!$C$37:$H$37,$B287),COUNTIF('Names Schedule'!$C$38:$H$38,$B287),COUNTIF('Names Schedule'!$C$40:$H$40,$B287),COUNTIF('Names Schedule'!$C$41:$H$41,$B287)))</f>
        <v>0</v>
      </c>
      <c r="J287" s="126">
        <f>IF($A287="","",SUM(COUNTIF('Names Schedule'!$C$46:$H$46,$B287),COUNTIF('Names Schedule'!$C$47:$H$47,$B287),COUNTIF('Names Schedule'!$C$49:$H$49,$B287),COUNTIF('Names Schedule'!$C$50:$H$50,$B287),COUNTIF('Names Schedule'!$C$51:$H$51,$B287),COUNTIF('Names Schedule'!$C$53:$H$53,$B287),COUNTIF('Names Schedule'!$C$54:$H$54,$B287)))</f>
        <v>1</v>
      </c>
      <c r="K287" s="126">
        <f>IF($A287="","",SUM(COUNTIF('Names Schedule'!$C$59:$H$59,$B287),COUNTIF('Names Schedule'!$C$60:$H$60,$B287),COUNTIF('Names Schedule'!$C$62:$H$62,$B287),COUNTIF('Names Schedule'!$C$63:$H$63,$B287),COUNTIF('Names Schedule'!$C$64:$H$64,$B287),COUNTIF('Names Schedule'!$C$66:$H$66,$B287),COUNTIF('Names Schedule'!$C$67:$H$67,$B287)))</f>
        <v>0</v>
      </c>
      <c r="L287" s="126">
        <f>IF($A287="","",SUM(COUNTIF('Names Schedule'!$C$72:$H$72,$B287),COUNTIF('Names Schedule'!$C$73:$H$73,$B287),COUNTIF('Names Schedule'!$C$75:$H$75,$B287),COUNTIF('Names Schedule'!$C$76:$H$76,$B287),COUNTIF('Names Schedule'!$C$77:$H$77,$B287),COUNTIF('Names Schedule'!$C$79:$H$79,$B287),COUNTIF('Names Schedule'!$C$80:$H$80,$B287)))</f>
        <v>0</v>
      </c>
      <c r="M287" s="124">
        <f>IF($A287="","",COUNTIF('Names Schedule'!$7:$7,$B287))</f>
        <v>0</v>
      </c>
      <c r="N287" s="125">
        <f>IF($A287="","",COUNTIF('Names Schedule'!$8:$8,$B287))</f>
        <v>0</v>
      </c>
      <c r="O287" s="125">
        <f>IF($A287="","",COUNTIF('Names Schedule'!$10:$10,$B287))</f>
        <v>0</v>
      </c>
      <c r="P287" s="125">
        <f>IF($A287="","",COUNTIF('Names Schedule'!$11:$11,$B287))</f>
        <v>0</v>
      </c>
      <c r="Q287" s="125">
        <f>IF($A287="","",COUNTIF('Names Schedule'!$12:$12,$B287))</f>
        <v>0</v>
      </c>
      <c r="R287" s="125">
        <f>IF($A287="","",COUNTIF('Names Schedule'!$14:$14,$B287))</f>
        <v>0</v>
      </c>
      <c r="S287" s="125">
        <f>IF($A287="","",COUNTIF('Names Schedule'!$15:$15,$B287))</f>
        <v>0</v>
      </c>
      <c r="T287" s="124">
        <f>IF($A287="","",COUNTIF('Names Schedule'!$20:$20,$B287))</f>
        <v>0</v>
      </c>
      <c r="U287" s="125">
        <f>IF($A287="","",COUNTIF('Names Schedule'!$21:$21,$B287))</f>
        <v>0</v>
      </c>
      <c r="V287" s="125">
        <f>IF($A287="","",COUNTIF('Names Schedule'!$23:$23,$B287))</f>
        <v>0</v>
      </c>
      <c r="W287" s="125">
        <f>IF($A287="","",COUNTIF('Names Schedule'!$24:$24,$B287))</f>
        <v>0</v>
      </c>
      <c r="X287" s="125">
        <f>IF($A287="","",COUNTIF('Names Schedule'!$25:$25,$B287))</f>
        <v>0</v>
      </c>
      <c r="Y287" s="125">
        <f>IF($A287="","",COUNTIF('Names Schedule'!$27:$27,$B287))</f>
        <v>0</v>
      </c>
      <c r="Z287" s="125">
        <f>IF($A287="","",COUNTIF('Names Schedule'!$28:$28,$B287))</f>
        <v>0</v>
      </c>
      <c r="AA287" s="124">
        <f>IF($A287="","",COUNTIF('Names Schedule'!$33:$33,$B287))</f>
        <v>0</v>
      </c>
      <c r="AB287" s="125">
        <f>IF($A287="","",COUNTIF('Names Schedule'!$34:$34,$B287))</f>
        <v>0</v>
      </c>
      <c r="AC287" s="125">
        <f>IF($A287="","",COUNTIF('Names Schedule'!$36:$36,$B287))</f>
        <v>0</v>
      </c>
      <c r="AD287" s="125">
        <f>IF($A287="","",COUNTIF('Names Schedule'!$37:$37,$B287))</f>
        <v>0</v>
      </c>
      <c r="AE287" s="125">
        <f>IF($A287="","",COUNTIF('Names Schedule'!$38:$38,$B287))</f>
        <v>0</v>
      </c>
      <c r="AF287" s="125">
        <f>IF($A287="","",COUNTIF('Names Schedule'!$40:$40,$B287))</f>
        <v>0</v>
      </c>
      <c r="AG287" s="125">
        <f>IF($A287="","",COUNTIF('Names Schedule'!$41:$41,$B287))</f>
        <v>0</v>
      </c>
      <c r="AH287" s="124">
        <f>IF($A287="","",COUNTIF('Names Schedule'!$46:$46,$B287))</f>
        <v>0</v>
      </c>
      <c r="AI287" s="125">
        <f>IF($A287="","",COUNTIF('Names Schedule'!$47:$47,$B287))</f>
        <v>1</v>
      </c>
      <c r="AJ287" s="125">
        <f>IF($A287="","",COUNTIF('Names Schedule'!$49:$49,$B287))</f>
        <v>0</v>
      </c>
      <c r="AK287" s="125">
        <f>IF($A287="","",COUNTIF('Names Schedule'!$50:$50,$B287))</f>
        <v>0</v>
      </c>
      <c r="AL287" s="125">
        <f>IF($A287="","",COUNTIF('Names Schedule'!$51:$51,$B287))</f>
        <v>0</v>
      </c>
      <c r="AM287" s="125">
        <f>IF($A287="","",COUNTIF('Names Schedule'!$53:$53,$B287))</f>
        <v>0</v>
      </c>
      <c r="AN287" s="125">
        <f>IF($A287="","",COUNTIF('Names Schedule'!$54:$54,$B287))</f>
        <v>0</v>
      </c>
      <c r="AO287" s="124">
        <f>IF($A287="","",COUNTIF('Names Schedule'!$59:$59,$B287))</f>
        <v>0</v>
      </c>
      <c r="AP287" s="125">
        <f>IF($A287="","",COUNTIF('Names Schedule'!$60:$60,$B287))</f>
        <v>0</v>
      </c>
      <c r="AQ287" s="125">
        <f>IF($A287="","",COUNTIF('Names Schedule'!$62:$62,$B287))</f>
        <v>0</v>
      </c>
      <c r="AR287" s="125">
        <f>IF($A287="","",COUNTIF('Names Schedule'!$63:$63,$B287))</f>
        <v>0</v>
      </c>
      <c r="AS287" s="125">
        <f>IF($A287="","",COUNTIF('Names Schedule'!$64:$64,$B287))</f>
        <v>0</v>
      </c>
      <c r="AT287" s="125">
        <f>IF($A287="","",COUNTIF('Names Schedule'!$66:$66,$B287))</f>
        <v>0</v>
      </c>
      <c r="AU287" s="125">
        <f>IF($A287="","",COUNTIF('Names Schedule'!$67:$67,$B287))</f>
        <v>0</v>
      </c>
      <c r="AV287" s="124">
        <f>IF($A287="","",COUNTIF('Names Schedule'!$72:$72,$B287))</f>
        <v>0</v>
      </c>
      <c r="AW287" s="125">
        <f>IF($A287="","",COUNTIF('Names Schedule'!$73:$73,$B287))</f>
        <v>0</v>
      </c>
      <c r="AX287" s="125">
        <f>IF($A287="","",COUNTIF('Names Schedule'!$75:$75,$B287))</f>
        <v>0</v>
      </c>
      <c r="AY287" s="125">
        <f>IF($A287="","",COUNTIF('Names Schedule'!$76:$76,$B287))</f>
        <v>0</v>
      </c>
      <c r="AZ287" s="125">
        <f>IF($A287="","",COUNTIF('Names Schedule'!$77:$77,$B287))</f>
        <v>0</v>
      </c>
      <c r="BA287" s="125">
        <f>IF($A287="","",COUNTIF('Names Schedule'!$79:$79,$B287))</f>
        <v>0</v>
      </c>
      <c r="BB287" s="125">
        <f>IF($A287="","",COUNTIF('Names Schedule'!$80:$80,$B287))</f>
        <v>0</v>
      </c>
      <c r="BC287" s="115">
        <f t="shared" si="38"/>
        <v>23</v>
      </c>
      <c r="BD287" s="115">
        <f t="shared" si="39"/>
        <v>2</v>
      </c>
      <c r="BE287" s="119" t="str">
        <f t="shared" si="36"/>
        <v>Session 2 - 10.15am- 12:00pm</v>
      </c>
      <c r="BF287" s="126">
        <f>IF($A287="","",COUNTIF('Names Schedule'!C$7:C$117,$B287))</f>
        <v>0</v>
      </c>
      <c r="BG287" s="126">
        <f>IF($A287="","",COUNTIF('Names Schedule'!D$7:D$117,$B287))</f>
        <v>0</v>
      </c>
      <c r="BH287" s="126">
        <f>IF($A287="","",COUNTIF('Names Schedule'!E$7:E$117,$B287))</f>
        <v>1</v>
      </c>
      <c r="BI287" s="126">
        <f>IF($A287="","",COUNTIF('Names Schedule'!F$7:F$117,$B287))</f>
        <v>0</v>
      </c>
      <c r="BJ287" s="126">
        <f>IF($A287="","",COUNTIF('Names Schedule'!G$7:G$117,$B287))</f>
        <v>0</v>
      </c>
      <c r="BK287" s="126">
        <f>IF($A287="","",COUNTIF('Names Schedule'!H$7:H$117,$B287))</f>
        <v>0</v>
      </c>
      <c r="BL287" s="133">
        <f t="shared" si="37"/>
        <v>3</v>
      </c>
    </row>
    <row r="288" spans="1:64" ht="12" customHeight="1">
      <c r="A288" s="115" t="str">
        <f>Matches!A287</f>
        <v>GROUP MXP 5 / 4</v>
      </c>
      <c r="B288" s="115" t="str">
        <f>IF(A288="","",CONCATENATE(VLOOKUP(Matches!B287,'Group Check'!$B:$D,2,FALSE)," v ",VLOOKUP(Matches!D287,'Group Check'!$B:$D,2,FALSE)," in Group ",VLOOKUP(Matches!B287,'Group Check'!$B:$E,4,FALSE)))</f>
        <v>Rosemary Ogier (Guernsey ) &amp; Jason Greenslade (Guernsey ) v Julie Forrest (Defending Champion) &amp; Michael Stepney (Scotland) in Group MXP 5</v>
      </c>
      <c r="C288" s="115" t="str">
        <f t="shared" si="32"/>
        <v/>
      </c>
      <c r="D288" s="118" t="str">
        <f t="shared" si="33"/>
        <v>Sunday 21st April 2024</v>
      </c>
      <c r="E288" s="119" t="str">
        <f t="shared" si="34"/>
        <v>Session 1 - 8:30am - 10:15am</v>
      </c>
      <c r="F288" s="116">
        <f t="shared" si="35"/>
        <v>5</v>
      </c>
      <c r="G288" s="126">
        <f>IF($A288="","",SUM(COUNTIF('Names Schedule'!$C$7:$H$7,$B288),COUNTIF('Names Schedule'!$C$8:$H$8,$B288),COUNTIF('Names Schedule'!$C$10:$H$10,$B288),COUNTIF('Names Schedule'!$C$11:$H$11,$B288),COUNTIF('Names Schedule'!$C$12:$H$12,$B288),COUNTIF('Names Schedule'!$C$14:$H$14,$B288),COUNTIF('Names Schedule'!$C$15:$H$15,$B288)))</f>
        <v>1</v>
      </c>
      <c r="H288" s="126">
        <f>IF($A288="","",SUM(COUNTIF('Names Schedule'!$C$20:$H$20,$B288),COUNTIF('Names Schedule'!$C$21:$H$21,$B288),COUNTIF('Names Schedule'!$C$23:$H$23,$B288),COUNTIF('Names Schedule'!$C$24:$H$24,$B288),COUNTIF('Names Schedule'!$C$25:$H$25,$B288),COUNTIF('Names Schedule'!$C$27:$H$27,$B288),COUNTIF('Names Schedule'!$C$28:$H$28,$B288)))</f>
        <v>0</v>
      </c>
      <c r="I288" s="126">
        <f>IF($A288="","",SUM(COUNTIF('Names Schedule'!$C$33:$H$33,$B288),COUNTIF('Names Schedule'!$C$34:$H$34,$B288),COUNTIF('Names Schedule'!$C$36:$H$36,$B288),COUNTIF('Names Schedule'!$C$37:$H$37,$B288),COUNTIF('Names Schedule'!$C$38:$H$38,$B288),COUNTIF('Names Schedule'!$C$40:$H$40,$B288),COUNTIF('Names Schedule'!$C$41:$H$41,$B288)))</f>
        <v>0</v>
      </c>
      <c r="J288" s="126">
        <f>IF($A288="","",SUM(COUNTIF('Names Schedule'!$C$46:$H$46,$B288),COUNTIF('Names Schedule'!$C$47:$H$47,$B288),COUNTIF('Names Schedule'!$C$49:$H$49,$B288),COUNTIF('Names Schedule'!$C$50:$H$50,$B288),COUNTIF('Names Schedule'!$C$51:$H$51,$B288),COUNTIF('Names Schedule'!$C$53:$H$53,$B288),COUNTIF('Names Schedule'!$C$54:$H$54,$B288)))</f>
        <v>0</v>
      </c>
      <c r="K288" s="126">
        <f>IF($A288="","",SUM(COUNTIF('Names Schedule'!$C$59:$H$59,$B288),COUNTIF('Names Schedule'!$C$60:$H$60,$B288),COUNTIF('Names Schedule'!$C$62:$H$62,$B288),COUNTIF('Names Schedule'!$C$63:$H$63,$B288),COUNTIF('Names Schedule'!$C$64:$H$64,$B288),COUNTIF('Names Schedule'!$C$66:$H$66,$B288),COUNTIF('Names Schedule'!$C$67:$H$67,$B288)))</f>
        <v>0</v>
      </c>
      <c r="L288" s="126">
        <f>IF($A288="","",SUM(COUNTIF('Names Schedule'!$C$72:$H$72,$B288),COUNTIF('Names Schedule'!$C$73:$H$73,$B288),COUNTIF('Names Schedule'!$C$75:$H$75,$B288),COUNTIF('Names Schedule'!$C$76:$H$76,$B288),COUNTIF('Names Schedule'!$C$77:$H$77,$B288),COUNTIF('Names Schedule'!$C$79:$H$79,$B288),COUNTIF('Names Schedule'!$C$80:$H$80,$B288)))</f>
        <v>0</v>
      </c>
      <c r="M288" s="124">
        <f>IF($A288="","",COUNTIF('Names Schedule'!$7:$7,$B288))</f>
        <v>1</v>
      </c>
      <c r="N288" s="125">
        <f>IF($A288="","",COUNTIF('Names Schedule'!$8:$8,$B288))</f>
        <v>0</v>
      </c>
      <c r="O288" s="125">
        <f>IF($A288="","",COUNTIF('Names Schedule'!$10:$10,$B288))</f>
        <v>0</v>
      </c>
      <c r="P288" s="125">
        <f>IF($A288="","",COUNTIF('Names Schedule'!$11:$11,$B288))</f>
        <v>0</v>
      </c>
      <c r="Q288" s="125">
        <f>IF($A288="","",COUNTIF('Names Schedule'!$12:$12,$B288))</f>
        <v>0</v>
      </c>
      <c r="R288" s="125">
        <f>IF($A288="","",COUNTIF('Names Schedule'!$14:$14,$B288))</f>
        <v>0</v>
      </c>
      <c r="S288" s="125">
        <f>IF($A288="","",COUNTIF('Names Schedule'!$15:$15,$B288))</f>
        <v>0</v>
      </c>
      <c r="T288" s="124">
        <f>IF($A288="","",COUNTIF('Names Schedule'!$20:$20,$B288))</f>
        <v>0</v>
      </c>
      <c r="U288" s="125">
        <f>IF($A288="","",COUNTIF('Names Schedule'!$21:$21,$B288))</f>
        <v>0</v>
      </c>
      <c r="V288" s="125">
        <f>IF($A288="","",COUNTIF('Names Schedule'!$23:$23,$B288))</f>
        <v>0</v>
      </c>
      <c r="W288" s="125">
        <f>IF($A288="","",COUNTIF('Names Schedule'!$24:$24,$B288))</f>
        <v>0</v>
      </c>
      <c r="X288" s="125">
        <f>IF($A288="","",COUNTIF('Names Schedule'!$25:$25,$B288))</f>
        <v>0</v>
      </c>
      <c r="Y288" s="125">
        <f>IF($A288="","",COUNTIF('Names Schedule'!$27:$27,$B288))</f>
        <v>0</v>
      </c>
      <c r="Z288" s="125">
        <f>IF($A288="","",COUNTIF('Names Schedule'!$28:$28,$B288))</f>
        <v>0</v>
      </c>
      <c r="AA288" s="124">
        <f>IF($A288="","",COUNTIF('Names Schedule'!$33:$33,$B288))</f>
        <v>0</v>
      </c>
      <c r="AB288" s="125">
        <f>IF($A288="","",COUNTIF('Names Schedule'!$34:$34,$B288))</f>
        <v>0</v>
      </c>
      <c r="AC288" s="125">
        <f>IF($A288="","",COUNTIF('Names Schedule'!$36:$36,$B288))</f>
        <v>0</v>
      </c>
      <c r="AD288" s="125">
        <f>IF($A288="","",COUNTIF('Names Schedule'!$37:$37,$B288))</f>
        <v>0</v>
      </c>
      <c r="AE288" s="125">
        <f>IF($A288="","",COUNTIF('Names Schedule'!$38:$38,$B288))</f>
        <v>0</v>
      </c>
      <c r="AF288" s="125">
        <f>IF($A288="","",COUNTIF('Names Schedule'!$40:$40,$B288))</f>
        <v>0</v>
      </c>
      <c r="AG288" s="125">
        <f>IF($A288="","",COUNTIF('Names Schedule'!$41:$41,$B288))</f>
        <v>0</v>
      </c>
      <c r="AH288" s="124">
        <f>IF($A288="","",COUNTIF('Names Schedule'!$46:$46,$B288))</f>
        <v>0</v>
      </c>
      <c r="AI288" s="125">
        <f>IF($A288="","",COUNTIF('Names Schedule'!$47:$47,$B288))</f>
        <v>0</v>
      </c>
      <c r="AJ288" s="125">
        <f>IF($A288="","",COUNTIF('Names Schedule'!$49:$49,$B288))</f>
        <v>0</v>
      </c>
      <c r="AK288" s="125">
        <f>IF($A288="","",COUNTIF('Names Schedule'!$50:$50,$B288))</f>
        <v>0</v>
      </c>
      <c r="AL288" s="125">
        <f>IF($A288="","",COUNTIF('Names Schedule'!$51:$51,$B288))</f>
        <v>0</v>
      </c>
      <c r="AM288" s="125">
        <f>IF($A288="","",COUNTIF('Names Schedule'!$53:$53,$B288))</f>
        <v>0</v>
      </c>
      <c r="AN288" s="125">
        <f>IF($A288="","",COUNTIF('Names Schedule'!$54:$54,$B288))</f>
        <v>0</v>
      </c>
      <c r="AO288" s="124">
        <f>IF($A288="","",COUNTIF('Names Schedule'!$59:$59,$B288))</f>
        <v>0</v>
      </c>
      <c r="AP288" s="125">
        <f>IF($A288="","",COUNTIF('Names Schedule'!$60:$60,$B288))</f>
        <v>0</v>
      </c>
      <c r="AQ288" s="125">
        <f>IF($A288="","",COUNTIF('Names Schedule'!$62:$62,$B288))</f>
        <v>0</v>
      </c>
      <c r="AR288" s="125">
        <f>IF($A288="","",COUNTIF('Names Schedule'!$63:$63,$B288))</f>
        <v>0</v>
      </c>
      <c r="AS288" s="125">
        <f>IF($A288="","",COUNTIF('Names Schedule'!$64:$64,$B288))</f>
        <v>0</v>
      </c>
      <c r="AT288" s="125">
        <f>IF($A288="","",COUNTIF('Names Schedule'!$66:$66,$B288))</f>
        <v>0</v>
      </c>
      <c r="AU288" s="125">
        <f>IF($A288="","",COUNTIF('Names Schedule'!$67:$67,$B288))</f>
        <v>0</v>
      </c>
      <c r="AV288" s="124">
        <f>IF($A288="","",COUNTIF('Names Schedule'!$72:$72,$B288))</f>
        <v>0</v>
      </c>
      <c r="AW288" s="125">
        <f>IF($A288="","",COUNTIF('Names Schedule'!$73:$73,$B288))</f>
        <v>0</v>
      </c>
      <c r="AX288" s="125">
        <f>IF($A288="","",COUNTIF('Names Schedule'!$75:$75,$B288))</f>
        <v>0</v>
      </c>
      <c r="AY288" s="125">
        <f>IF($A288="","",COUNTIF('Names Schedule'!$76:$76,$B288))</f>
        <v>0</v>
      </c>
      <c r="AZ288" s="125">
        <f>IF($A288="","",COUNTIF('Names Schedule'!$77:$77,$B288))</f>
        <v>0</v>
      </c>
      <c r="BA288" s="125">
        <f>IF($A288="","",COUNTIF('Names Schedule'!$79:$79,$B288))</f>
        <v>0</v>
      </c>
      <c r="BB288" s="125">
        <f>IF($A288="","",COUNTIF('Names Schedule'!$80:$80,$B288))</f>
        <v>0</v>
      </c>
      <c r="BC288" s="115">
        <f t="shared" si="38"/>
        <v>1</v>
      </c>
      <c r="BD288" s="115">
        <f t="shared" si="39"/>
        <v>1</v>
      </c>
      <c r="BE288" s="119" t="str">
        <f t="shared" si="36"/>
        <v>Session 1 - 8:30am - 10:15am</v>
      </c>
      <c r="BF288" s="126">
        <f>IF($A288="","",COUNTIF('Names Schedule'!C$7:C$117,$B288))</f>
        <v>0</v>
      </c>
      <c r="BG288" s="126">
        <f>IF($A288="","",COUNTIF('Names Schedule'!D$7:D$117,$B288))</f>
        <v>0</v>
      </c>
      <c r="BH288" s="126">
        <f>IF($A288="","",COUNTIF('Names Schedule'!E$7:E$117,$B288))</f>
        <v>0</v>
      </c>
      <c r="BI288" s="126">
        <f>IF($A288="","",COUNTIF('Names Schedule'!F$7:F$117,$B288))</f>
        <v>0</v>
      </c>
      <c r="BJ288" s="126">
        <f>IF($A288="","",COUNTIF('Names Schedule'!G$7:G$117,$B288))</f>
        <v>1</v>
      </c>
      <c r="BK288" s="126">
        <f>IF($A288="","",COUNTIF('Names Schedule'!H$7:H$117,$B288))</f>
        <v>0</v>
      </c>
      <c r="BL288" s="133">
        <f t="shared" si="37"/>
        <v>5</v>
      </c>
    </row>
    <row r="289" spans="1:64" ht="12" customHeight="1">
      <c r="A289" s="115" t="str">
        <f>Matches!A288</f>
        <v>GROUP MXP 5 / 5</v>
      </c>
      <c r="B289" s="115" t="str">
        <f>IF(A289="","",CONCATENATE(VLOOKUP(Matches!B288,'Group Check'!$B:$D,2,FALSE)," v ",VLOOKUP(Matches!D288,'Group Check'!$B:$D,2,FALSE)," in Group ",VLOOKUP(Matches!B288,'Group Check'!$B:$E,4,FALSE)))</f>
        <v>Rosemary Ogier (Guernsey ) &amp; Jason Greenslade (Guernsey ) v Rahsan Akar (Turkiye) &amp; Ozkan Akar (Turkiye) in Group MXP 5</v>
      </c>
      <c r="C289" s="115" t="str">
        <f t="shared" si="32"/>
        <v/>
      </c>
      <c r="D289" s="118" t="str">
        <f t="shared" si="33"/>
        <v>Monday 22nd April 2024</v>
      </c>
      <c r="E289" s="119" t="str">
        <f t="shared" si="34"/>
        <v>Session 3 - 12.00pm- 1:45pm</v>
      </c>
      <c r="F289" s="116">
        <f t="shared" si="35"/>
        <v>4</v>
      </c>
      <c r="G289" s="126">
        <f>IF($A289="","",SUM(COUNTIF('Names Schedule'!$C$7:$H$7,$B289),COUNTIF('Names Schedule'!$C$8:$H$8,$B289),COUNTIF('Names Schedule'!$C$10:$H$10,$B289),COUNTIF('Names Schedule'!$C$11:$H$11,$B289),COUNTIF('Names Schedule'!$C$12:$H$12,$B289),COUNTIF('Names Schedule'!$C$14:$H$14,$B289),COUNTIF('Names Schedule'!$C$15:$H$15,$B289)))</f>
        <v>0</v>
      </c>
      <c r="H289" s="126">
        <f>IF($A289="","",SUM(COUNTIF('Names Schedule'!$C$20:$H$20,$B289),COUNTIF('Names Schedule'!$C$21:$H$21,$B289),COUNTIF('Names Schedule'!$C$23:$H$23,$B289),COUNTIF('Names Schedule'!$C$24:$H$24,$B289),COUNTIF('Names Schedule'!$C$25:$H$25,$B289),COUNTIF('Names Schedule'!$C$27:$H$27,$B289),COUNTIF('Names Schedule'!$C$28:$H$28,$B289)))</f>
        <v>1</v>
      </c>
      <c r="I289" s="126">
        <f>IF($A289="","",SUM(COUNTIF('Names Schedule'!$C$33:$H$33,$B289),COUNTIF('Names Schedule'!$C$34:$H$34,$B289),COUNTIF('Names Schedule'!$C$36:$H$36,$B289),COUNTIF('Names Schedule'!$C$37:$H$37,$B289),COUNTIF('Names Schedule'!$C$38:$H$38,$B289),COUNTIF('Names Schedule'!$C$40:$H$40,$B289),COUNTIF('Names Schedule'!$C$41:$H$41,$B289)))</f>
        <v>0</v>
      </c>
      <c r="J289" s="126">
        <f>IF($A289="","",SUM(COUNTIF('Names Schedule'!$C$46:$H$46,$B289),COUNTIF('Names Schedule'!$C$47:$H$47,$B289),COUNTIF('Names Schedule'!$C$49:$H$49,$B289),COUNTIF('Names Schedule'!$C$50:$H$50,$B289),COUNTIF('Names Schedule'!$C$51:$H$51,$B289),COUNTIF('Names Schedule'!$C$53:$H$53,$B289),COUNTIF('Names Schedule'!$C$54:$H$54,$B289)))</f>
        <v>0</v>
      </c>
      <c r="K289" s="126">
        <f>IF($A289="","",SUM(COUNTIF('Names Schedule'!$C$59:$H$59,$B289),COUNTIF('Names Schedule'!$C$60:$H$60,$B289),COUNTIF('Names Schedule'!$C$62:$H$62,$B289),COUNTIF('Names Schedule'!$C$63:$H$63,$B289),COUNTIF('Names Schedule'!$C$64:$H$64,$B289),COUNTIF('Names Schedule'!$C$66:$H$66,$B289),COUNTIF('Names Schedule'!$C$67:$H$67,$B289)))</f>
        <v>0</v>
      </c>
      <c r="L289" s="126">
        <f>IF($A289="","",SUM(COUNTIF('Names Schedule'!$C$72:$H$72,$B289),COUNTIF('Names Schedule'!$C$73:$H$73,$B289),COUNTIF('Names Schedule'!$C$75:$H$75,$B289),COUNTIF('Names Schedule'!$C$76:$H$76,$B289),COUNTIF('Names Schedule'!$C$77:$H$77,$B289),COUNTIF('Names Schedule'!$C$79:$H$79,$B289),COUNTIF('Names Schedule'!$C$80:$H$80,$B289)))</f>
        <v>0</v>
      </c>
      <c r="M289" s="124">
        <f>IF($A289="","",COUNTIF('Names Schedule'!$7:$7,$B289))</f>
        <v>0</v>
      </c>
      <c r="N289" s="125">
        <f>IF($A289="","",COUNTIF('Names Schedule'!$8:$8,$B289))</f>
        <v>0</v>
      </c>
      <c r="O289" s="125">
        <f>IF($A289="","",COUNTIF('Names Schedule'!$10:$10,$B289))</f>
        <v>0</v>
      </c>
      <c r="P289" s="125">
        <f>IF($A289="","",COUNTIF('Names Schedule'!$11:$11,$B289))</f>
        <v>0</v>
      </c>
      <c r="Q289" s="125">
        <f>IF($A289="","",COUNTIF('Names Schedule'!$12:$12,$B289))</f>
        <v>0</v>
      </c>
      <c r="R289" s="125">
        <f>IF($A289="","",COUNTIF('Names Schedule'!$14:$14,$B289))</f>
        <v>0</v>
      </c>
      <c r="S289" s="125">
        <f>IF($A289="","",COUNTIF('Names Schedule'!$15:$15,$B289))</f>
        <v>0</v>
      </c>
      <c r="T289" s="124">
        <f>IF($A289="","",COUNTIF('Names Schedule'!$20:$20,$B289))</f>
        <v>0</v>
      </c>
      <c r="U289" s="125">
        <f>IF($A289="","",COUNTIF('Names Schedule'!$21:$21,$B289))</f>
        <v>0</v>
      </c>
      <c r="V289" s="125">
        <f>IF($A289="","",COUNTIF('Names Schedule'!$23:$23,$B289))</f>
        <v>1</v>
      </c>
      <c r="W289" s="125">
        <f>IF($A289="","",COUNTIF('Names Schedule'!$24:$24,$B289))</f>
        <v>0</v>
      </c>
      <c r="X289" s="125">
        <f>IF($A289="","",COUNTIF('Names Schedule'!$25:$25,$B289))</f>
        <v>0</v>
      </c>
      <c r="Y289" s="125">
        <f>IF($A289="","",COUNTIF('Names Schedule'!$27:$27,$B289))</f>
        <v>0</v>
      </c>
      <c r="Z289" s="125">
        <f>IF($A289="","",COUNTIF('Names Schedule'!$28:$28,$B289))</f>
        <v>0</v>
      </c>
      <c r="AA289" s="124">
        <f>IF($A289="","",COUNTIF('Names Schedule'!$33:$33,$B289))</f>
        <v>0</v>
      </c>
      <c r="AB289" s="125">
        <f>IF($A289="","",COUNTIF('Names Schedule'!$34:$34,$B289))</f>
        <v>0</v>
      </c>
      <c r="AC289" s="125">
        <f>IF($A289="","",COUNTIF('Names Schedule'!$36:$36,$B289))</f>
        <v>0</v>
      </c>
      <c r="AD289" s="125">
        <f>IF($A289="","",COUNTIF('Names Schedule'!$37:$37,$B289))</f>
        <v>0</v>
      </c>
      <c r="AE289" s="125">
        <f>IF($A289="","",COUNTIF('Names Schedule'!$38:$38,$B289))</f>
        <v>0</v>
      </c>
      <c r="AF289" s="125">
        <f>IF($A289="","",COUNTIF('Names Schedule'!$40:$40,$B289))</f>
        <v>0</v>
      </c>
      <c r="AG289" s="125">
        <f>IF($A289="","",COUNTIF('Names Schedule'!$41:$41,$B289))</f>
        <v>0</v>
      </c>
      <c r="AH289" s="124">
        <f>IF($A289="","",COUNTIF('Names Schedule'!$46:$46,$B289))</f>
        <v>0</v>
      </c>
      <c r="AI289" s="125">
        <f>IF($A289="","",COUNTIF('Names Schedule'!$47:$47,$B289))</f>
        <v>0</v>
      </c>
      <c r="AJ289" s="125">
        <f>IF($A289="","",COUNTIF('Names Schedule'!$49:$49,$B289))</f>
        <v>0</v>
      </c>
      <c r="AK289" s="125">
        <f>IF($A289="","",COUNTIF('Names Schedule'!$50:$50,$B289))</f>
        <v>0</v>
      </c>
      <c r="AL289" s="125">
        <f>IF($A289="","",COUNTIF('Names Schedule'!$51:$51,$B289))</f>
        <v>0</v>
      </c>
      <c r="AM289" s="125">
        <f>IF($A289="","",COUNTIF('Names Schedule'!$53:$53,$B289))</f>
        <v>0</v>
      </c>
      <c r="AN289" s="125">
        <f>IF($A289="","",COUNTIF('Names Schedule'!$54:$54,$B289))</f>
        <v>0</v>
      </c>
      <c r="AO289" s="124">
        <f>IF($A289="","",COUNTIF('Names Schedule'!$59:$59,$B289))</f>
        <v>0</v>
      </c>
      <c r="AP289" s="125">
        <f>IF($A289="","",COUNTIF('Names Schedule'!$60:$60,$B289))</f>
        <v>0</v>
      </c>
      <c r="AQ289" s="125">
        <f>IF($A289="","",COUNTIF('Names Schedule'!$62:$62,$B289))</f>
        <v>0</v>
      </c>
      <c r="AR289" s="125">
        <f>IF($A289="","",COUNTIF('Names Schedule'!$63:$63,$B289))</f>
        <v>0</v>
      </c>
      <c r="AS289" s="125">
        <f>IF($A289="","",COUNTIF('Names Schedule'!$64:$64,$B289))</f>
        <v>0</v>
      </c>
      <c r="AT289" s="125">
        <f>IF($A289="","",COUNTIF('Names Schedule'!$66:$66,$B289))</f>
        <v>0</v>
      </c>
      <c r="AU289" s="125">
        <f>IF($A289="","",COUNTIF('Names Schedule'!$67:$67,$B289))</f>
        <v>0</v>
      </c>
      <c r="AV289" s="124">
        <f>IF($A289="","",COUNTIF('Names Schedule'!$72:$72,$B289))</f>
        <v>0</v>
      </c>
      <c r="AW289" s="125">
        <f>IF($A289="","",COUNTIF('Names Schedule'!$73:$73,$B289))</f>
        <v>0</v>
      </c>
      <c r="AX289" s="125">
        <f>IF($A289="","",COUNTIF('Names Schedule'!$75:$75,$B289))</f>
        <v>0</v>
      </c>
      <c r="AY289" s="125">
        <f>IF($A289="","",COUNTIF('Names Schedule'!$76:$76,$B289))</f>
        <v>0</v>
      </c>
      <c r="AZ289" s="125">
        <f>IF($A289="","",COUNTIF('Names Schedule'!$77:$77,$B289))</f>
        <v>0</v>
      </c>
      <c r="BA289" s="125">
        <f>IF($A289="","",COUNTIF('Names Schedule'!$79:$79,$B289))</f>
        <v>0</v>
      </c>
      <c r="BB289" s="125">
        <f>IF($A289="","",COUNTIF('Names Schedule'!$80:$80,$B289))</f>
        <v>0</v>
      </c>
      <c r="BC289" s="115">
        <f t="shared" si="38"/>
        <v>10</v>
      </c>
      <c r="BD289" s="115">
        <f t="shared" si="39"/>
        <v>3</v>
      </c>
      <c r="BE289" s="119" t="str">
        <f t="shared" si="36"/>
        <v>Session 3 - 12.00pm- 1:45pm</v>
      </c>
      <c r="BF289" s="126">
        <f>IF($A289="","",COUNTIF('Names Schedule'!C$7:C$117,$B289))</f>
        <v>0</v>
      </c>
      <c r="BG289" s="126">
        <f>IF($A289="","",COUNTIF('Names Schedule'!D$7:D$117,$B289))</f>
        <v>0</v>
      </c>
      <c r="BH289" s="126">
        <f>IF($A289="","",COUNTIF('Names Schedule'!E$7:E$117,$B289))</f>
        <v>0</v>
      </c>
      <c r="BI289" s="126">
        <f>IF($A289="","",COUNTIF('Names Schedule'!F$7:F$117,$B289))</f>
        <v>1</v>
      </c>
      <c r="BJ289" s="126">
        <f>IF($A289="","",COUNTIF('Names Schedule'!G$7:G$117,$B289))</f>
        <v>0</v>
      </c>
      <c r="BK289" s="126">
        <f>IF($A289="","",COUNTIF('Names Schedule'!H$7:H$117,$B289))</f>
        <v>0</v>
      </c>
      <c r="BL289" s="133">
        <f t="shared" si="37"/>
        <v>4</v>
      </c>
    </row>
    <row r="290" spans="1:64" ht="12" customHeight="1">
      <c r="A290" s="115" t="str">
        <f>Matches!A289</f>
        <v/>
      </c>
      <c r="B290" s="115" t="str">
        <f>IF(A290="","",CONCATENATE(VLOOKUP(Matches!B289,'Group Check'!$B:$D,2,FALSE)," v ",VLOOKUP(Matches!D289,'Group Check'!$B:$D,2,FALSE)," in Group ",VLOOKUP(Matches!B289,'Group Check'!$B:$E,4,FALSE)))</f>
        <v/>
      </c>
      <c r="C290" s="115" t="str">
        <f t="shared" si="32"/>
        <v/>
      </c>
      <c r="D290" s="118" t="str">
        <f t="shared" si="33"/>
        <v/>
      </c>
      <c r="E290" s="119" t="str">
        <f t="shared" si="34"/>
        <v/>
      </c>
      <c r="F290" s="116" t="str">
        <f t="shared" si="35"/>
        <v/>
      </c>
      <c r="G290" s="126" t="str">
        <f>IF($A290="","",SUM(COUNTIF('Names Schedule'!$C$7:$H$7,$B290),COUNTIF('Names Schedule'!$C$8:$H$8,$B290),COUNTIF('Names Schedule'!$C$10:$H$10,$B290),COUNTIF('Names Schedule'!$C$11:$H$11,$B290),COUNTIF('Names Schedule'!$C$12:$H$12,$B290),COUNTIF('Names Schedule'!$C$14:$H$14,$B290),COUNTIF('Names Schedule'!$C$15:$H$15,$B290)))</f>
        <v/>
      </c>
      <c r="H290" s="126" t="str">
        <f>IF($A290="","",SUM(COUNTIF('Names Schedule'!$C$20:$H$20,$B290),COUNTIF('Names Schedule'!$C$21:$H$21,$B290),COUNTIF('Names Schedule'!$C$23:$H$23,$B290),COUNTIF('Names Schedule'!$C$24:$H$24,$B290),COUNTIF('Names Schedule'!$C$25:$H$25,$B290),COUNTIF('Names Schedule'!$C$27:$H$27,$B290),COUNTIF('Names Schedule'!$C$28:$H$28,$B290)))</f>
        <v/>
      </c>
      <c r="I290" s="126" t="str">
        <f>IF($A290="","",SUM(COUNTIF('Names Schedule'!$C$33:$H$33,$B290),COUNTIF('Names Schedule'!$C$34:$H$34,$B290),COUNTIF('Names Schedule'!$C$36:$H$36,$B290),COUNTIF('Names Schedule'!$C$37:$H$37,$B290),COUNTIF('Names Schedule'!$C$38:$H$38,$B290),COUNTIF('Names Schedule'!$C$40:$H$40,$B290),COUNTIF('Names Schedule'!$C$41:$H$41,$B290)))</f>
        <v/>
      </c>
      <c r="J290" s="126" t="str">
        <f>IF($A290="","",SUM(COUNTIF('Names Schedule'!$C$46:$H$46,$B290),COUNTIF('Names Schedule'!$C$47:$H$47,$B290),COUNTIF('Names Schedule'!$C$49:$H$49,$B290),COUNTIF('Names Schedule'!$C$50:$H$50,$B290),COUNTIF('Names Schedule'!$C$51:$H$51,$B290),COUNTIF('Names Schedule'!$C$53:$H$53,$B290),COUNTIF('Names Schedule'!$C$54:$H$54,$B290)))</f>
        <v/>
      </c>
      <c r="K290" s="126" t="str">
        <f>IF($A290="","",SUM(COUNTIF('Names Schedule'!$C$59:$H$59,$B290),COUNTIF('Names Schedule'!$C$60:$H$60,$B290),COUNTIF('Names Schedule'!$C$62:$H$62,$B290),COUNTIF('Names Schedule'!$C$63:$H$63,$B290),COUNTIF('Names Schedule'!$C$64:$H$64,$B290),COUNTIF('Names Schedule'!$C$66:$H$66,$B290),COUNTIF('Names Schedule'!$C$67:$H$67,$B290)))</f>
        <v/>
      </c>
      <c r="L290" s="126" t="str">
        <f>IF($A290="","",SUM(COUNTIF('Names Schedule'!$C$72:$H$72,$B290),COUNTIF('Names Schedule'!$C$73:$H$73,$B290),COUNTIF('Names Schedule'!$C$75:$H$75,$B290),COUNTIF('Names Schedule'!$C$76:$H$76,$B290),COUNTIF('Names Schedule'!$C$77:$H$77,$B290),COUNTIF('Names Schedule'!$C$79:$H$79,$B290),COUNTIF('Names Schedule'!$C$80:$H$80,$B290)))</f>
        <v/>
      </c>
      <c r="M290" s="124" t="str">
        <f>IF($A290="","",COUNTIF('Names Schedule'!$7:$7,$B290))</f>
        <v/>
      </c>
      <c r="N290" s="125" t="str">
        <f>IF($A290="","",COUNTIF('Names Schedule'!$8:$8,$B290))</f>
        <v/>
      </c>
      <c r="O290" s="125" t="str">
        <f>IF($A290="","",COUNTIF('Names Schedule'!$10:$10,$B290))</f>
        <v/>
      </c>
      <c r="P290" s="125" t="str">
        <f>IF($A290="","",COUNTIF('Names Schedule'!$11:$11,$B290))</f>
        <v/>
      </c>
      <c r="Q290" s="125" t="str">
        <f>IF($A290="","",COUNTIF('Names Schedule'!$12:$12,$B290))</f>
        <v/>
      </c>
      <c r="R290" s="125" t="str">
        <f>IF($A290="","",COUNTIF('Names Schedule'!$14:$14,$B290))</f>
        <v/>
      </c>
      <c r="S290" s="125" t="str">
        <f>IF($A290="","",COUNTIF('Names Schedule'!$15:$15,$B290))</f>
        <v/>
      </c>
      <c r="T290" s="124" t="str">
        <f>IF($A290="","",COUNTIF('Names Schedule'!$20:$20,$B290))</f>
        <v/>
      </c>
      <c r="U290" s="125" t="str">
        <f>IF($A290="","",COUNTIF('Names Schedule'!$21:$21,$B290))</f>
        <v/>
      </c>
      <c r="V290" s="125" t="str">
        <f>IF($A290="","",COUNTIF('Names Schedule'!$23:$23,$B290))</f>
        <v/>
      </c>
      <c r="W290" s="125" t="str">
        <f>IF($A290="","",COUNTIF('Names Schedule'!$24:$24,$B290))</f>
        <v/>
      </c>
      <c r="X290" s="125" t="str">
        <f>IF($A290="","",COUNTIF('Names Schedule'!$25:$25,$B290))</f>
        <v/>
      </c>
      <c r="Y290" s="125" t="str">
        <f>IF($A290="","",COUNTIF('Names Schedule'!$27:$27,$B290))</f>
        <v/>
      </c>
      <c r="Z290" s="125" t="str">
        <f>IF($A290="","",COUNTIF('Names Schedule'!$28:$28,$B290))</f>
        <v/>
      </c>
      <c r="AA290" s="124" t="str">
        <f>IF($A290="","",COUNTIF('Names Schedule'!$33:$33,$B290))</f>
        <v/>
      </c>
      <c r="AB290" s="125" t="str">
        <f>IF($A290="","",COUNTIF('Names Schedule'!$34:$34,$B290))</f>
        <v/>
      </c>
      <c r="AC290" s="125" t="str">
        <f>IF($A290="","",COUNTIF('Names Schedule'!$36:$36,$B290))</f>
        <v/>
      </c>
      <c r="AD290" s="125" t="str">
        <f>IF($A290="","",COUNTIF('Names Schedule'!$37:$37,$B290))</f>
        <v/>
      </c>
      <c r="AE290" s="125" t="str">
        <f>IF($A290="","",COUNTIF('Names Schedule'!$38:$38,$B290))</f>
        <v/>
      </c>
      <c r="AF290" s="125" t="str">
        <f>IF($A290="","",COUNTIF('Names Schedule'!$40:$40,$B290))</f>
        <v/>
      </c>
      <c r="AG290" s="125" t="str">
        <f>IF($A290="","",COUNTIF('Names Schedule'!$41:$41,$B290))</f>
        <v/>
      </c>
      <c r="AH290" s="124" t="str">
        <f>IF($A290="","",COUNTIF('Names Schedule'!$46:$46,$B290))</f>
        <v/>
      </c>
      <c r="AI290" s="125" t="str">
        <f>IF($A290="","",COUNTIF('Names Schedule'!$47:$47,$B290))</f>
        <v/>
      </c>
      <c r="AJ290" s="125" t="str">
        <f>IF($A290="","",COUNTIF('Names Schedule'!$49:$49,$B290))</f>
        <v/>
      </c>
      <c r="AK290" s="125" t="str">
        <f>IF($A290="","",COUNTIF('Names Schedule'!$50:$50,$B290))</f>
        <v/>
      </c>
      <c r="AL290" s="125" t="str">
        <f>IF($A290="","",COUNTIF('Names Schedule'!$51:$51,$B290))</f>
        <v/>
      </c>
      <c r="AM290" s="125" t="str">
        <f>IF($A290="","",COUNTIF('Names Schedule'!$53:$53,$B290))</f>
        <v/>
      </c>
      <c r="AN290" s="125" t="str">
        <f>IF($A290="","",COUNTIF('Names Schedule'!$54:$54,$B290))</f>
        <v/>
      </c>
      <c r="AO290" s="124" t="str">
        <f>IF($A290="","",COUNTIF('Names Schedule'!$59:$59,$B290))</f>
        <v/>
      </c>
      <c r="AP290" s="125" t="str">
        <f>IF($A290="","",COUNTIF('Names Schedule'!$60:$60,$B290))</f>
        <v/>
      </c>
      <c r="AQ290" s="125" t="str">
        <f>IF($A290="","",COUNTIF('Names Schedule'!$62:$62,$B290))</f>
        <v/>
      </c>
      <c r="AR290" s="125" t="str">
        <f>IF($A290="","",COUNTIF('Names Schedule'!$63:$63,$B290))</f>
        <v/>
      </c>
      <c r="AS290" s="125" t="str">
        <f>IF($A290="","",COUNTIF('Names Schedule'!$64:$64,$B290))</f>
        <v/>
      </c>
      <c r="AT290" s="125" t="str">
        <f>IF($A290="","",COUNTIF('Names Schedule'!$66:$66,$B290))</f>
        <v/>
      </c>
      <c r="AU290" s="125" t="str">
        <f>IF($A290="","",COUNTIF('Names Schedule'!$67:$67,$B290))</f>
        <v/>
      </c>
      <c r="AV290" s="124" t="str">
        <f>IF($A290="","",COUNTIF('Names Schedule'!$72:$72,$B290))</f>
        <v/>
      </c>
      <c r="AW290" s="125" t="str">
        <f>IF($A290="","",COUNTIF('Names Schedule'!$73:$73,$B290))</f>
        <v/>
      </c>
      <c r="AX290" s="125" t="str">
        <f>IF($A290="","",COUNTIF('Names Schedule'!$75:$75,$B290))</f>
        <v/>
      </c>
      <c r="AY290" s="125" t="str">
        <f>IF($A290="","",COUNTIF('Names Schedule'!$76:$76,$B290))</f>
        <v/>
      </c>
      <c r="AZ290" s="125" t="str">
        <f>IF($A290="","",COUNTIF('Names Schedule'!$77:$77,$B290))</f>
        <v/>
      </c>
      <c r="BA290" s="125" t="str">
        <f>IF($A290="","",COUNTIF('Names Schedule'!$79:$79,$B290))</f>
        <v/>
      </c>
      <c r="BB290" s="125" t="str">
        <f>IF($A290="","",COUNTIF('Names Schedule'!$80:$80,$B290))</f>
        <v/>
      </c>
      <c r="BC290" s="115" t="str">
        <f t="shared" si="38"/>
        <v/>
      </c>
      <c r="BD290" s="115" t="str">
        <f t="shared" si="39"/>
        <v/>
      </c>
      <c r="BE290" s="119" t="str">
        <f t="shared" si="36"/>
        <v/>
      </c>
      <c r="BF290" s="126" t="str">
        <f>IF($A290="","",COUNTIF('Names Schedule'!C$7:C$117,$B290))</f>
        <v/>
      </c>
      <c r="BG290" s="126" t="str">
        <f>IF($A290="","",COUNTIF('Names Schedule'!D$7:D$117,$B290))</f>
        <v/>
      </c>
      <c r="BH290" s="126" t="str">
        <f>IF($A290="","",COUNTIF('Names Schedule'!E$7:E$117,$B290))</f>
        <v/>
      </c>
      <c r="BI290" s="126" t="str">
        <f>IF($A290="","",COUNTIF('Names Schedule'!F$7:F$117,$B290))</f>
        <v/>
      </c>
      <c r="BJ290" s="126" t="str">
        <f>IF($A290="","",COUNTIF('Names Schedule'!G$7:G$117,$B290))</f>
        <v/>
      </c>
      <c r="BK290" s="126" t="str">
        <f>IF($A290="","",COUNTIF('Names Schedule'!H$7:H$117,$B290))</f>
        <v/>
      </c>
      <c r="BL290" s="133" t="str">
        <f t="shared" si="37"/>
        <v/>
      </c>
    </row>
    <row r="291" spans="1:64" ht="12" customHeight="1">
      <c r="A291" s="115" t="str">
        <f>Matches!A290</f>
        <v>GROUP MXP 5 / 6</v>
      </c>
      <c r="B291" s="115" t="str">
        <f>IF(A291="","",CONCATENATE(VLOOKUP(Matches!B290,'Group Check'!$B:$D,2,FALSE)," v ",VLOOKUP(Matches!D290,'Group Check'!$B:$D,2,FALSE)," in Group ",VLOOKUP(Matches!B290,'Group Check'!$B:$E,4,FALSE)))</f>
        <v>Keiko Kurohara (Japan ) &amp; Hisaharu Satou (Japan ) v Esme Haley (South Africa ) &amp; Jason Lee Evans (South Africa ) in Group MXP 5</v>
      </c>
      <c r="C291" s="115" t="str">
        <f t="shared" si="32"/>
        <v/>
      </c>
      <c r="D291" s="118" t="str">
        <f t="shared" si="33"/>
        <v>Sunday 21st April 2024</v>
      </c>
      <c r="E291" s="119" t="str">
        <f t="shared" si="34"/>
        <v>Session 1 - 8:30am - 10:15am</v>
      </c>
      <c r="F291" s="116">
        <f t="shared" si="35"/>
        <v>6</v>
      </c>
      <c r="G291" s="126">
        <f>IF($A291="","",SUM(COUNTIF('Names Schedule'!$C$7:$H$7,$B291),COUNTIF('Names Schedule'!$C$8:$H$8,$B291),COUNTIF('Names Schedule'!$C$10:$H$10,$B291),COUNTIF('Names Schedule'!$C$11:$H$11,$B291),COUNTIF('Names Schedule'!$C$12:$H$12,$B291),COUNTIF('Names Schedule'!$C$14:$H$14,$B291),COUNTIF('Names Schedule'!$C$15:$H$15,$B291)))</f>
        <v>1</v>
      </c>
      <c r="H291" s="126">
        <f>IF($A291="","",SUM(COUNTIF('Names Schedule'!$C$20:$H$20,$B291),COUNTIF('Names Schedule'!$C$21:$H$21,$B291),COUNTIF('Names Schedule'!$C$23:$H$23,$B291),COUNTIF('Names Schedule'!$C$24:$H$24,$B291),COUNTIF('Names Schedule'!$C$25:$H$25,$B291),COUNTIF('Names Schedule'!$C$27:$H$27,$B291),COUNTIF('Names Schedule'!$C$28:$H$28,$B291)))</f>
        <v>0</v>
      </c>
      <c r="I291" s="126">
        <f>IF($A291="","",SUM(COUNTIF('Names Schedule'!$C$33:$H$33,$B291),COUNTIF('Names Schedule'!$C$34:$H$34,$B291),COUNTIF('Names Schedule'!$C$36:$H$36,$B291),COUNTIF('Names Schedule'!$C$37:$H$37,$B291),COUNTIF('Names Schedule'!$C$38:$H$38,$B291),COUNTIF('Names Schedule'!$C$40:$H$40,$B291),COUNTIF('Names Schedule'!$C$41:$H$41,$B291)))</f>
        <v>0</v>
      </c>
      <c r="J291" s="126">
        <f>IF($A291="","",SUM(COUNTIF('Names Schedule'!$C$46:$H$46,$B291),COUNTIF('Names Schedule'!$C$47:$H$47,$B291),COUNTIF('Names Schedule'!$C$49:$H$49,$B291),COUNTIF('Names Schedule'!$C$50:$H$50,$B291),COUNTIF('Names Schedule'!$C$51:$H$51,$B291),COUNTIF('Names Schedule'!$C$53:$H$53,$B291),COUNTIF('Names Schedule'!$C$54:$H$54,$B291)))</f>
        <v>0</v>
      </c>
      <c r="K291" s="126">
        <f>IF($A291="","",SUM(COUNTIF('Names Schedule'!$C$59:$H$59,$B291),COUNTIF('Names Schedule'!$C$60:$H$60,$B291),COUNTIF('Names Schedule'!$C$62:$H$62,$B291),COUNTIF('Names Schedule'!$C$63:$H$63,$B291),COUNTIF('Names Schedule'!$C$64:$H$64,$B291),COUNTIF('Names Schedule'!$C$66:$H$66,$B291),COUNTIF('Names Schedule'!$C$67:$H$67,$B291)))</f>
        <v>0</v>
      </c>
      <c r="L291" s="126">
        <f>IF($A291="","",SUM(COUNTIF('Names Schedule'!$C$72:$H$72,$B291),COUNTIF('Names Schedule'!$C$73:$H$73,$B291),COUNTIF('Names Schedule'!$C$75:$H$75,$B291),COUNTIF('Names Schedule'!$C$76:$H$76,$B291),COUNTIF('Names Schedule'!$C$77:$H$77,$B291),COUNTIF('Names Schedule'!$C$79:$H$79,$B291),COUNTIF('Names Schedule'!$C$80:$H$80,$B291)))</f>
        <v>0</v>
      </c>
      <c r="M291" s="124">
        <f>IF($A291="","",COUNTIF('Names Schedule'!$7:$7,$B291))</f>
        <v>1</v>
      </c>
      <c r="N291" s="125">
        <f>IF($A291="","",COUNTIF('Names Schedule'!$8:$8,$B291))</f>
        <v>0</v>
      </c>
      <c r="O291" s="125">
        <f>IF($A291="","",COUNTIF('Names Schedule'!$10:$10,$B291))</f>
        <v>0</v>
      </c>
      <c r="P291" s="125">
        <f>IF($A291="","",COUNTIF('Names Schedule'!$11:$11,$B291))</f>
        <v>0</v>
      </c>
      <c r="Q291" s="125">
        <f>IF($A291="","",COUNTIF('Names Schedule'!$12:$12,$B291))</f>
        <v>0</v>
      </c>
      <c r="R291" s="125">
        <f>IF($A291="","",COUNTIF('Names Schedule'!$14:$14,$B291))</f>
        <v>0</v>
      </c>
      <c r="S291" s="125">
        <f>IF($A291="","",COUNTIF('Names Schedule'!$15:$15,$B291))</f>
        <v>0</v>
      </c>
      <c r="T291" s="124">
        <f>IF($A291="","",COUNTIF('Names Schedule'!$20:$20,$B291))</f>
        <v>0</v>
      </c>
      <c r="U291" s="125">
        <f>IF($A291="","",COUNTIF('Names Schedule'!$21:$21,$B291))</f>
        <v>0</v>
      </c>
      <c r="V291" s="125">
        <f>IF($A291="","",COUNTIF('Names Schedule'!$23:$23,$B291))</f>
        <v>0</v>
      </c>
      <c r="W291" s="125">
        <f>IF($A291="","",COUNTIF('Names Schedule'!$24:$24,$B291))</f>
        <v>0</v>
      </c>
      <c r="X291" s="125">
        <f>IF($A291="","",COUNTIF('Names Schedule'!$25:$25,$B291))</f>
        <v>0</v>
      </c>
      <c r="Y291" s="125">
        <f>IF($A291="","",COUNTIF('Names Schedule'!$27:$27,$B291))</f>
        <v>0</v>
      </c>
      <c r="Z291" s="125">
        <f>IF($A291="","",COUNTIF('Names Schedule'!$28:$28,$B291))</f>
        <v>0</v>
      </c>
      <c r="AA291" s="124">
        <f>IF($A291="","",COUNTIF('Names Schedule'!$33:$33,$B291))</f>
        <v>0</v>
      </c>
      <c r="AB291" s="125">
        <f>IF($A291="","",COUNTIF('Names Schedule'!$34:$34,$B291))</f>
        <v>0</v>
      </c>
      <c r="AC291" s="125">
        <f>IF($A291="","",COUNTIF('Names Schedule'!$36:$36,$B291))</f>
        <v>0</v>
      </c>
      <c r="AD291" s="125">
        <f>IF($A291="","",COUNTIF('Names Schedule'!$37:$37,$B291))</f>
        <v>0</v>
      </c>
      <c r="AE291" s="125">
        <f>IF($A291="","",COUNTIF('Names Schedule'!$38:$38,$B291))</f>
        <v>0</v>
      </c>
      <c r="AF291" s="125">
        <f>IF($A291="","",COUNTIF('Names Schedule'!$40:$40,$B291))</f>
        <v>0</v>
      </c>
      <c r="AG291" s="125">
        <f>IF($A291="","",COUNTIF('Names Schedule'!$41:$41,$B291))</f>
        <v>0</v>
      </c>
      <c r="AH291" s="124">
        <f>IF($A291="","",COUNTIF('Names Schedule'!$46:$46,$B291))</f>
        <v>0</v>
      </c>
      <c r="AI291" s="125">
        <f>IF($A291="","",COUNTIF('Names Schedule'!$47:$47,$B291))</f>
        <v>0</v>
      </c>
      <c r="AJ291" s="125">
        <f>IF($A291="","",COUNTIF('Names Schedule'!$49:$49,$B291))</f>
        <v>0</v>
      </c>
      <c r="AK291" s="125">
        <f>IF($A291="","",COUNTIF('Names Schedule'!$50:$50,$B291))</f>
        <v>0</v>
      </c>
      <c r="AL291" s="125">
        <f>IF($A291="","",COUNTIF('Names Schedule'!$51:$51,$B291))</f>
        <v>0</v>
      </c>
      <c r="AM291" s="125">
        <f>IF($A291="","",COUNTIF('Names Schedule'!$53:$53,$B291))</f>
        <v>0</v>
      </c>
      <c r="AN291" s="125">
        <f>IF($A291="","",COUNTIF('Names Schedule'!$54:$54,$B291))</f>
        <v>0</v>
      </c>
      <c r="AO291" s="124">
        <f>IF($A291="","",COUNTIF('Names Schedule'!$59:$59,$B291))</f>
        <v>0</v>
      </c>
      <c r="AP291" s="125">
        <f>IF($A291="","",COUNTIF('Names Schedule'!$60:$60,$B291))</f>
        <v>0</v>
      </c>
      <c r="AQ291" s="125">
        <f>IF($A291="","",COUNTIF('Names Schedule'!$62:$62,$B291))</f>
        <v>0</v>
      </c>
      <c r="AR291" s="125">
        <f>IF($A291="","",COUNTIF('Names Schedule'!$63:$63,$B291))</f>
        <v>0</v>
      </c>
      <c r="AS291" s="125">
        <f>IF($A291="","",COUNTIF('Names Schedule'!$64:$64,$B291))</f>
        <v>0</v>
      </c>
      <c r="AT291" s="125">
        <f>IF($A291="","",COUNTIF('Names Schedule'!$66:$66,$B291))</f>
        <v>0</v>
      </c>
      <c r="AU291" s="125">
        <f>IF($A291="","",COUNTIF('Names Schedule'!$67:$67,$B291))</f>
        <v>0</v>
      </c>
      <c r="AV291" s="124">
        <f>IF($A291="","",COUNTIF('Names Schedule'!$72:$72,$B291))</f>
        <v>0</v>
      </c>
      <c r="AW291" s="125">
        <f>IF($A291="","",COUNTIF('Names Schedule'!$73:$73,$B291))</f>
        <v>0</v>
      </c>
      <c r="AX291" s="125">
        <f>IF($A291="","",COUNTIF('Names Schedule'!$75:$75,$B291))</f>
        <v>0</v>
      </c>
      <c r="AY291" s="125">
        <f>IF($A291="","",COUNTIF('Names Schedule'!$76:$76,$B291))</f>
        <v>0</v>
      </c>
      <c r="AZ291" s="125">
        <f>IF($A291="","",COUNTIF('Names Schedule'!$77:$77,$B291))</f>
        <v>0</v>
      </c>
      <c r="BA291" s="125">
        <f>IF($A291="","",COUNTIF('Names Schedule'!$79:$79,$B291))</f>
        <v>0</v>
      </c>
      <c r="BB291" s="125">
        <f>IF($A291="","",COUNTIF('Names Schedule'!$80:$80,$B291))</f>
        <v>0</v>
      </c>
      <c r="BC291" s="115">
        <f t="shared" si="38"/>
        <v>1</v>
      </c>
      <c r="BD291" s="115">
        <f t="shared" si="39"/>
        <v>1</v>
      </c>
      <c r="BE291" s="119" t="str">
        <f t="shared" si="36"/>
        <v>Session 1 - 8:30am - 10:15am</v>
      </c>
      <c r="BF291" s="126">
        <f>IF($A291="","",COUNTIF('Names Schedule'!C$7:C$117,$B291))</f>
        <v>0</v>
      </c>
      <c r="BG291" s="126">
        <f>IF($A291="","",COUNTIF('Names Schedule'!D$7:D$117,$B291))</f>
        <v>0</v>
      </c>
      <c r="BH291" s="126">
        <f>IF($A291="","",COUNTIF('Names Schedule'!E$7:E$117,$B291))</f>
        <v>0</v>
      </c>
      <c r="BI291" s="126">
        <f>IF($A291="","",COUNTIF('Names Schedule'!F$7:F$117,$B291))</f>
        <v>0</v>
      </c>
      <c r="BJ291" s="126">
        <f>IF($A291="","",COUNTIF('Names Schedule'!G$7:G$117,$B291))</f>
        <v>0</v>
      </c>
      <c r="BK291" s="126">
        <f>IF($A291="","",COUNTIF('Names Schedule'!H$7:H$117,$B291))</f>
        <v>1</v>
      </c>
      <c r="BL291" s="133">
        <f t="shared" si="37"/>
        <v>6</v>
      </c>
    </row>
    <row r="292" spans="1:64" ht="12" customHeight="1">
      <c r="A292" s="115" t="str">
        <f>Matches!A291</f>
        <v>GROUP MXP 5 / 7</v>
      </c>
      <c r="B292" s="115" t="str">
        <f>IF(A292="","",CONCATENATE(VLOOKUP(Matches!B291,'Group Check'!$B:$D,2,FALSE)," v ",VLOOKUP(Matches!D291,'Group Check'!$B:$D,2,FALSE)," in Group ",VLOOKUP(Matches!B291,'Group Check'!$B:$E,4,FALSE)))</f>
        <v>Keiko Kurohara (Japan ) &amp; Hisaharu Satou (Japan ) v Lisa Bonsor (Spain) &amp; Peter Bonsor (Spain) in Group MXP 5</v>
      </c>
      <c r="C292" s="115" t="str">
        <f t="shared" si="32"/>
        <v/>
      </c>
      <c r="D292" s="118" t="str">
        <f t="shared" si="33"/>
        <v>Thursday 25th April 2024</v>
      </c>
      <c r="E292" s="119" t="str">
        <f t="shared" si="34"/>
        <v>Session 1 - 8:30am - 10:15am</v>
      </c>
      <c r="F292" s="116">
        <f t="shared" si="35"/>
        <v>4</v>
      </c>
      <c r="G292" s="126">
        <f>IF($A292="","",SUM(COUNTIF('Names Schedule'!$C$7:$H$7,$B292),COUNTIF('Names Schedule'!$C$8:$H$8,$B292),COUNTIF('Names Schedule'!$C$10:$H$10,$B292),COUNTIF('Names Schedule'!$C$11:$H$11,$B292),COUNTIF('Names Schedule'!$C$12:$H$12,$B292),COUNTIF('Names Schedule'!$C$14:$H$14,$B292),COUNTIF('Names Schedule'!$C$15:$H$15,$B292)))</f>
        <v>0</v>
      </c>
      <c r="H292" s="126">
        <f>IF($A292="","",SUM(COUNTIF('Names Schedule'!$C$20:$H$20,$B292),COUNTIF('Names Schedule'!$C$21:$H$21,$B292),COUNTIF('Names Schedule'!$C$23:$H$23,$B292),COUNTIF('Names Schedule'!$C$24:$H$24,$B292),COUNTIF('Names Schedule'!$C$25:$H$25,$B292),COUNTIF('Names Schedule'!$C$27:$H$27,$B292),COUNTIF('Names Schedule'!$C$28:$H$28,$B292)))</f>
        <v>0</v>
      </c>
      <c r="I292" s="126">
        <f>IF($A292="","",SUM(COUNTIF('Names Schedule'!$C$33:$H$33,$B292),COUNTIF('Names Schedule'!$C$34:$H$34,$B292),COUNTIF('Names Schedule'!$C$36:$H$36,$B292),COUNTIF('Names Schedule'!$C$37:$H$37,$B292),COUNTIF('Names Schedule'!$C$38:$H$38,$B292),COUNTIF('Names Schedule'!$C$40:$H$40,$B292),COUNTIF('Names Schedule'!$C$41:$H$41,$B292)))</f>
        <v>0</v>
      </c>
      <c r="J292" s="126">
        <f>IF($A292="","",SUM(COUNTIF('Names Schedule'!$C$46:$H$46,$B292),COUNTIF('Names Schedule'!$C$47:$H$47,$B292),COUNTIF('Names Schedule'!$C$49:$H$49,$B292),COUNTIF('Names Schedule'!$C$50:$H$50,$B292),COUNTIF('Names Schedule'!$C$51:$H$51,$B292),COUNTIF('Names Schedule'!$C$53:$H$53,$B292),COUNTIF('Names Schedule'!$C$54:$H$54,$B292)))</f>
        <v>0</v>
      </c>
      <c r="K292" s="126">
        <f>IF($A292="","",SUM(COUNTIF('Names Schedule'!$C$59:$H$59,$B292),COUNTIF('Names Schedule'!$C$60:$H$60,$B292),COUNTIF('Names Schedule'!$C$62:$H$62,$B292),COUNTIF('Names Schedule'!$C$63:$H$63,$B292),COUNTIF('Names Schedule'!$C$64:$H$64,$B292),COUNTIF('Names Schedule'!$C$66:$H$66,$B292),COUNTIF('Names Schedule'!$C$67:$H$67,$B292)))</f>
        <v>1</v>
      </c>
      <c r="L292" s="126">
        <f>IF($A292="","",SUM(COUNTIF('Names Schedule'!$C$72:$H$72,$B292),COUNTIF('Names Schedule'!$C$73:$H$73,$B292),COUNTIF('Names Schedule'!$C$75:$H$75,$B292),COUNTIF('Names Schedule'!$C$76:$H$76,$B292),COUNTIF('Names Schedule'!$C$77:$H$77,$B292),COUNTIF('Names Schedule'!$C$79:$H$79,$B292),COUNTIF('Names Schedule'!$C$80:$H$80,$B292)))</f>
        <v>0</v>
      </c>
      <c r="M292" s="124">
        <f>IF($A292="","",COUNTIF('Names Schedule'!$7:$7,$B292))</f>
        <v>0</v>
      </c>
      <c r="N292" s="125">
        <f>IF($A292="","",COUNTIF('Names Schedule'!$8:$8,$B292))</f>
        <v>0</v>
      </c>
      <c r="O292" s="125">
        <f>IF($A292="","",COUNTIF('Names Schedule'!$10:$10,$B292))</f>
        <v>0</v>
      </c>
      <c r="P292" s="125">
        <f>IF($A292="","",COUNTIF('Names Schedule'!$11:$11,$B292))</f>
        <v>0</v>
      </c>
      <c r="Q292" s="125">
        <f>IF($A292="","",COUNTIF('Names Schedule'!$12:$12,$B292))</f>
        <v>0</v>
      </c>
      <c r="R292" s="125">
        <f>IF($A292="","",COUNTIF('Names Schedule'!$14:$14,$B292))</f>
        <v>0</v>
      </c>
      <c r="S292" s="125">
        <f>IF($A292="","",COUNTIF('Names Schedule'!$15:$15,$B292))</f>
        <v>0</v>
      </c>
      <c r="T292" s="124">
        <f>IF($A292="","",COUNTIF('Names Schedule'!$20:$20,$B292))</f>
        <v>0</v>
      </c>
      <c r="U292" s="125">
        <f>IF($A292="","",COUNTIF('Names Schedule'!$21:$21,$B292))</f>
        <v>0</v>
      </c>
      <c r="V292" s="125">
        <f>IF($A292="","",COUNTIF('Names Schedule'!$23:$23,$B292))</f>
        <v>0</v>
      </c>
      <c r="W292" s="125">
        <f>IF($A292="","",COUNTIF('Names Schedule'!$24:$24,$B292))</f>
        <v>0</v>
      </c>
      <c r="X292" s="125">
        <f>IF($A292="","",COUNTIF('Names Schedule'!$25:$25,$B292))</f>
        <v>0</v>
      </c>
      <c r="Y292" s="125">
        <f>IF($A292="","",COUNTIF('Names Schedule'!$27:$27,$B292))</f>
        <v>0</v>
      </c>
      <c r="Z292" s="125">
        <f>IF($A292="","",COUNTIF('Names Schedule'!$28:$28,$B292))</f>
        <v>0</v>
      </c>
      <c r="AA292" s="124">
        <f>IF($A292="","",COUNTIF('Names Schedule'!$33:$33,$B292))</f>
        <v>0</v>
      </c>
      <c r="AB292" s="125">
        <f>IF($A292="","",COUNTIF('Names Schedule'!$34:$34,$B292))</f>
        <v>0</v>
      </c>
      <c r="AC292" s="125">
        <f>IF($A292="","",COUNTIF('Names Schedule'!$36:$36,$B292))</f>
        <v>0</v>
      </c>
      <c r="AD292" s="125">
        <f>IF($A292="","",COUNTIF('Names Schedule'!$37:$37,$B292))</f>
        <v>0</v>
      </c>
      <c r="AE292" s="125">
        <f>IF($A292="","",COUNTIF('Names Schedule'!$38:$38,$B292))</f>
        <v>0</v>
      </c>
      <c r="AF292" s="125">
        <f>IF($A292="","",COUNTIF('Names Schedule'!$40:$40,$B292))</f>
        <v>0</v>
      </c>
      <c r="AG292" s="125">
        <f>IF($A292="","",COUNTIF('Names Schedule'!$41:$41,$B292))</f>
        <v>0</v>
      </c>
      <c r="AH292" s="124">
        <f>IF($A292="","",COUNTIF('Names Schedule'!$46:$46,$B292))</f>
        <v>0</v>
      </c>
      <c r="AI292" s="125">
        <f>IF($A292="","",COUNTIF('Names Schedule'!$47:$47,$B292))</f>
        <v>0</v>
      </c>
      <c r="AJ292" s="125">
        <f>IF($A292="","",COUNTIF('Names Schedule'!$49:$49,$B292))</f>
        <v>0</v>
      </c>
      <c r="AK292" s="125">
        <f>IF($A292="","",COUNTIF('Names Schedule'!$50:$50,$B292))</f>
        <v>0</v>
      </c>
      <c r="AL292" s="125">
        <f>IF($A292="","",COUNTIF('Names Schedule'!$51:$51,$B292))</f>
        <v>0</v>
      </c>
      <c r="AM292" s="125">
        <f>IF($A292="","",COUNTIF('Names Schedule'!$53:$53,$B292))</f>
        <v>0</v>
      </c>
      <c r="AN292" s="125">
        <f>IF($A292="","",COUNTIF('Names Schedule'!$54:$54,$B292))</f>
        <v>0</v>
      </c>
      <c r="AO292" s="124">
        <f>IF($A292="","",COUNTIF('Names Schedule'!$59:$59,$B292))</f>
        <v>1</v>
      </c>
      <c r="AP292" s="125">
        <f>IF($A292="","",COUNTIF('Names Schedule'!$60:$60,$B292))</f>
        <v>0</v>
      </c>
      <c r="AQ292" s="125">
        <f>IF($A292="","",COUNTIF('Names Schedule'!$62:$62,$B292))</f>
        <v>0</v>
      </c>
      <c r="AR292" s="125">
        <f>IF($A292="","",COUNTIF('Names Schedule'!$63:$63,$B292))</f>
        <v>0</v>
      </c>
      <c r="AS292" s="125">
        <f>IF($A292="","",COUNTIF('Names Schedule'!$64:$64,$B292))</f>
        <v>0</v>
      </c>
      <c r="AT292" s="125">
        <f>IF($A292="","",COUNTIF('Names Schedule'!$66:$66,$B292))</f>
        <v>0</v>
      </c>
      <c r="AU292" s="125">
        <f>IF($A292="","",COUNTIF('Names Schedule'!$67:$67,$B292))</f>
        <v>0</v>
      </c>
      <c r="AV292" s="124">
        <f>IF($A292="","",COUNTIF('Names Schedule'!$72:$72,$B292))</f>
        <v>0</v>
      </c>
      <c r="AW292" s="125">
        <f>IF($A292="","",COUNTIF('Names Schedule'!$73:$73,$B292))</f>
        <v>0</v>
      </c>
      <c r="AX292" s="125">
        <f>IF($A292="","",COUNTIF('Names Schedule'!$75:$75,$B292))</f>
        <v>0</v>
      </c>
      <c r="AY292" s="125">
        <f>IF($A292="","",COUNTIF('Names Schedule'!$76:$76,$B292))</f>
        <v>0</v>
      </c>
      <c r="AZ292" s="125">
        <f>IF($A292="","",COUNTIF('Names Schedule'!$77:$77,$B292))</f>
        <v>0</v>
      </c>
      <c r="BA292" s="125">
        <f>IF($A292="","",COUNTIF('Names Schedule'!$79:$79,$B292))</f>
        <v>0</v>
      </c>
      <c r="BB292" s="125">
        <f>IF($A292="","",COUNTIF('Names Schedule'!$80:$80,$B292))</f>
        <v>0</v>
      </c>
      <c r="BC292" s="115">
        <f t="shared" si="38"/>
        <v>29</v>
      </c>
      <c r="BD292" s="115">
        <f t="shared" si="39"/>
        <v>1</v>
      </c>
      <c r="BE292" s="119" t="str">
        <f t="shared" si="36"/>
        <v>Session 1 - 8:30am - 10:15am</v>
      </c>
      <c r="BF292" s="126">
        <f>IF($A292="","",COUNTIF('Names Schedule'!C$7:C$117,$B292))</f>
        <v>0</v>
      </c>
      <c r="BG292" s="126">
        <f>IF($A292="","",COUNTIF('Names Schedule'!D$7:D$117,$B292))</f>
        <v>0</v>
      </c>
      <c r="BH292" s="126">
        <f>IF($A292="","",COUNTIF('Names Schedule'!E$7:E$117,$B292))</f>
        <v>0</v>
      </c>
      <c r="BI292" s="126">
        <f>IF($A292="","",COUNTIF('Names Schedule'!F$7:F$117,$B292))</f>
        <v>1</v>
      </c>
      <c r="BJ292" s="126">
        <f>IF($A292="","",COUNTIF('Names Schedule'!G$7:G$117,$B292))</f>
        <v>0</v>
      </c>
      <c r="BK292" s="126">
        <f>IF($A292="","",COUNTIF('Names Schedule'!H$7:H$117,$B292))</f>
        <v>0</v>
      </c>
      <c r="BL292" s="133">
        <f t="shared" si="37"/>
        <v>4</v>
      </c>
    </row>
    <row r="293" spans="1:64" ht="12" customHeight="1">
      <c r="A293" s="115" t="str">
        <f>Matches!A292</f>
        <v>GROUP MXP 5 / 8</v>
      </c>
      <c r="B293" s="115" t="str">
        <f>IF(A293="","",CONCATENATE(VLOOKUP(Matches!B292,'Group Check'!$B:$D,2,FALSE)," v ",VLOOKUP(Matches!D292,'Group Check'!$B:$D,2,FALSE)," in Group ",VLOOKUP(Matches!B292,'Group Check'!$B:$E,4,FALSE)))</f>
        <v>Keiko Kurohara (Japan ) &amp; Hisaharu Satou (Japan ) v Julie Forrest (Defending Champion) &amp; Michael Stepney (Scotland) in Group MXP 5</v>
      </c>
      <c r="C293" s="115" t="str">
        <f t="shared" si="32"/>
        <v/>
      </c>
      <c r="D293" s="118" t="str">
        <f t="shared" si="33"/>
        <v>Monday 22nd April 2024</v>
      </c>
      <c r="E293" s="119" t="str">
        <f t="shared" si="34"/>
        <v>Session 2 - 10.15am- 12:00pm</v>
      </c>
      <c r="F293" s="116">
        <f t="shared" si="35"/>
        <v>5</v>
      </c>
      <c r="G293" s="126">
        <f>IF($A293="","",SUM(COUNTIF('Names Schedule'!$C$7:$H$7,$B293),COUNTIF('Names Schedule'!$C$8:$H$8,$B293),COUNTIF('Names Schedule'!$C$10:$H$10,$B293),COUNTIF('Names Schedule'!$C$11:$H$11,$B293),COUNTIF('Names Schedule'!$C$12:$H$12,$B293),COUNTIF('Names Schedule'!$C$14:$H$14,$B293),COUNTIF('Names Schedule'!$C$15:$H$15,$B293)))</f>
        <v>0</v>
      </c>
      <c r="H293" s="126">
        <f>IF($A293="","",SUM(COUNTIF('Names Schedule'!$C$20:$H$20,$B293),COUNTIF('Names Schedule'!$C$21:$H$21,$B293),COUNTIF('Names Schedule'!$C$23:$H$23,$B293),COUNTIF('Names Schedule'!$C$24:$H$24,$B293),COUNTIF('Names Schedule'!$C$25:$H$25,$B293),COUNTIF('Names Schedule'!$C$27:$H$27,$B293),COUNTIF('Names Schedule'!$C$28:$H$28,$B293)))</f>
        <v>1</v>
      </c>
      <c r="I293" s="126">
        <f>IF($A293="","",SUM(COUNTIF('Names Schedule'!$C$33:$H$33,$B293),COUNTIF('Names Schedule'!$C$34:$H$34,$B293),COUNTIF('Names Schedule'!$C$36:$H$36,$B293),COUNTIF('Names Schedule'!$C$37:$H$37,$B293),COUNTIF('Names Schedule'!$C$38:$H$38,$B293),COUNTIF('Names Schedule'!$C$40:$H$40,$B293),COUNTIF('Names Schedule'!$C$41:$H$41,$B293)))</f>
        <v>0</v>
      </c>
      <c r="J293" s="126">
        <f>IF($A293="","",SUM(COUNTIF('Names Schedule'!$C$46:$H$46,$B293),COUNTIF('Names Schedule'!$C$47:$H$47,$B293),COUNTIF('Names Schedule'!$C$49:$H$49,$B293),COUNTIF('Names Schedule'!$C$50:$H$50,$B293),COUNTIF('Names Schedule'!$C$51:$H$51,$B293),COUNTIF('Names Schedule'!$C$53:$H$53,$B293),COUNTIF('Names Schedule'!$C$54:$H$54,$B293)))</f>
        <v>0</v>
      </c>
      <c r="K293" s="126">
        <f>IF($A293="","",SUM(COUNTIF('Names Schedule'!$C$59:$H$59,$B293),COUNTIF('Names Schedule'!$C$60:$H$60,$B293),COUNTIF('Names Schedule'!$C$62:$H$62,$B293),COUNTIF('Names Schedule'!$C$63:$H$63,$B293),COUNTIF('Names Schedule'!$C$64:$H$64,$B293),COUNTIF('Names Schedule'!$C$66:$H$66,$B293),COUNTIF('Names Schedule'!$C$67:$H$67,$B293)))</f>
        <v>0</v>
      </c>
      <c r="L293" s="126">
        <f>IF($A293="","",SUM(COUNTIF('Names Schedule'!$C$72:$H$72,$B293),COUNTIF('Names Schedule'!$C$73:$H$73,$B293),COUNTIF('Names Schedule'!$C$75:$H$75,$B293),COUNTIF('Names Schedule'!$C$76:$H$76,$B293),COUNTIF('Names Schedule'!$C$77:$H$77,$B293),COUNTIF('Names Schedule'!$C$79:$H$79,$B293),COUNTIF('Names Schedule'!$C$80:$H$80,$B293)))</f>
        <v>0</v>
      </c>
      <c r="M293" s="124">
        <f>IF($A293="","",COUNTIF('Names Schedule'!$7:$7,$B293))</f>
        <v>0</v>
      </c>
      <c r="N293" s="125">
        <f>IF($A293="","",COUNTIF('Names Schedule'!$8:$8,$B293))</f>
        <v>0</v>
      </c>
      <c r="O293" s="125">
        <f>IF($A293="","",COUNTIF('Names Schedule'!$10:$10,$B293))</f>
        <v>0</v>
      </c>
      <c r="P293" s="125">
        <f>IF($A293="","",COUNTIF('Names Schedule'!$11:$11,$B293))</f>
        <v>0</v>
      </c>
      <c r="Q293" s="125">
        <f>IF($A293="","",COUNTIF('Names Schedule'!$12:$12,$B293))</f>
        <v>0</v>
      </c>
      <c r="R293" s="125">
        <f>IF($A293="","",COUNTIF('Names Schedule'!$14:$14,$B293))</f>
        <v>0</v>
      </c>
      <c r="S293" s="125">
        <f>IF($A293="","",COUNTIF('Names Schedule'!$15:$15,$B293))</f>
        <v>0</v>
      </c>
      <c r="T293" s="124">
        <f>IF($A293="","",COUNTIF('Names Schedule'!$20:$20,$B293))</f>
        <v>0</v>
      </c>
      <c r="U293" s="125">
        <f>IF($A293="","",COUNTIF('Names Schedule'!$21:$21,$B293))</f>
        <v>1</v>
      </c>
      <c r="V293" s="125">
        <f>IF($A293="","",COUNTIF('Names Schedule'!$23:$23,$B293))</f>
        <v>0</v>
      </c>
      <c r="W293" s="125">
        <f>IF($A293="","",COUNTIF('Names Schedule'!$24:$24,$B293))</f>
        <v>0</v>
      </c>
      <c r="X293" s="125">
        <f>IF($A293="","",COUNTIF('Names Schedule'!$25:$25,$B293))</f>
        <v>0</v>
      </c>
      <c r="Y293" s="125">
        <f>IF($A293="","",COUNTIF('Names Schedule'!$27:$27,$B293))</f>
        <v>0</v>
      </c>
      <c r="Z293" s="125">
        <f>IF($A293="","",COUNTIF('Names Schedule'!$28:$28,$B293))</f>
        <v>0</v>
      </c>
      <c r="AA293" s="124">
        <f>IF($A293="","",COUNTIF('Names Schedule'!$33:$33,$B293))</f>
        <v>0</v>
      </c>
      <c r="AB293" s="125">
        <f>IF($A293="","",COUNTIF('Names Schedule'!$34:$34,$B293))</f>
        <v>0</v>
      </c>
      <c r="AC293" s="125">
        <f>IF($A293="","",COUNTIF('Names Schedule'!$36:$36,$B293))</f>
        <v>0</v>
      </c>
      <c r="AD293" s="125">
        <f>IF($A293="","",COUNTIF('Names Schedule'!$37:$37,$B293))</f>
        <v>0</v>
      </c>
      <c r="AE293" s="125">
        <f>IF($A293="","",COUNTIF('Names Schedule'!$38:$38,$B293))</f>
        <v>0</v>
      </c>
      <c r="AF293" s="125">
        <f>IF($A293="","",COUNTIF('Names Schedule'!$40:$40,$B293))</f>
        <v>0</v>
      </c>
      <c r="AG293" s="125">
        <f>IF($A293="","",COUNTIF('Names Schedule'!$41:$41,$B293))</f>
        <v>0</v>
      </c>
      <c r="AH293" s="124">
        <f>IF($A293="","",COUNTIF('Names Schedule'!$46:$46,$B293))</f>
        <v>0</v>
      </c>
      <c r="AI293" s="125">
        <f>IF($A293="","",COUNTIF('Names Schedule'!$47:$47,$B293))</f>
        <v>0</v>
      </c>
      <c r="AJ293" s="125">
        <f>IF($A293="","",COUNTIF('Names Schedule'!$49:$49,$B293))</f>
        <v>0</v>
      </c>
      <c r="AK293" s="125">
        <f>IF($A293="","",COUNTIF('Names Schedule'!$50:$50,$B293))</f>
        <v>0</v>
      </c>
      <c r="AL293" s="125">
        <f>IF($A293="","",COUNTIF('Names Schedule'!$51:$51,$B293))</f>
        <v>0</v>
      </c>
      <c r="AM293" s="125">
        <f>IF($A293="","",COUNTIF('Names Schedule'!$53:$53,$B293))</f>
        <v>0</v>
      </c>
      <c r="AN293" s="125">
        <f>IF($A293="","",COUNTIF('Names Schedule'!$54:$54,$B293))</f>
        <v>0</v>
      </c>
      <c r="AO293" s="124">
        <f>IF($A293="","",COUNTIF('Names Schedule'!$59:$59,$B293))</f>
        <v>0</v>
      </c>
      <c r="AP293" s="125">
        <f>IF($A293="","",COUNTIF('Names Schedule'!$60:$60,$B293))</f>
        <v>0</v>
      </c>
      <c r="AQ293" s="125">
        <f>IF($A293="","",COUNTIF('Names Schedule'!$62:$62,$B293))</f>
        <v>0</v>
      </c>
      <c r="AR293" s="125">
        <f>IF($A293="","",COUNTIF('Names Schedule'!$63:$63,$B293))</f>
        <v>0</v>
      </c>
      <c r="AS293" s="125">
        <f>IF($A293="","",COUNTIF('Names Schedule'!$64:$64,$B293))</f>
        <v>0</v>
      </c>
      <c r="AT293" s="125">
        <f>IF($A293="","",COUNTIF('Names Schedule'!$66:$66,$B293))</f>
        <v>0</v>
      </c>
      <c r="AU293" s="125">
        <f>IF($A293="","",COUNTIF('Names Schedule'!$67:$67,$B293))</f>
        <v>0</v>
      </c>
      <c r="AV293" s="124">
        <f>IF($A293="","",COUNTIF('Names Schedule'!$72:$72,$B293))</f>
        <v>0</v>
      </c>
      <c r="AW293" s="125">
        <f>IF($A293="","",COUNTIF('Names Schedule'!$73:$73,$B293))</f>
        <v>0</v>
      </c>
      <c r="AX293" s="125">
        <f>IF($A293="","",COUNTIF('Names Schedule'!$75:$75,$B293))</f>
        <v>0</v>
      </c>
      <c r="AY293" s="125">
        <f>IF($A293="","",COUNTIF('Names Schedule'!$76:$76,$B293))</f>
        <v>0</v>
      </c>
      <c r="AZ293" s="125">
        <f>IF($A293="","",COUNTIF('Names Schedule'!$77:$77,$B293))</f>
        <v>0</v>
      </c>
      <c r="BA293" s="125">
        <f>IF($A293="","",COUNTIF('Names Schedule'!$79:$79,$B293))</f>
        <v>0</v>
      </c>
      <c r="BB293" s="125">
        <f>IF($A293="","",COUNTIF('Names Schedule'!$80:$80,$B293))</f>
        <v>0</v>
      </c>
      <c r="BC293" s="115">
        <f t="shared" si="38"/>
        <v>9</v>
      </c>
      <c r="BD293" s="115">
        <f t="shared" si="39"/>
        <v>2</v>
      </c>
      <c r="BE293" s="119" t="str">
        <f t="shared" si="36"/>
        <v>Session 2 - 10.15am- 12:00pm</v>
      </c>
      <c r="BF293" s="126">
        <f>IF($A293="","",COUNTIF('Names Schedule'!C$7:C$117,$B293))</f>
        <v>0</v>
      </c>
      <c r="BG293" s="126">
        <f>IF($A293="","",COUNTIF('Names Schedule'!D$7:D$117,$B293))</f>
        <v>0</v>
      </c>
      <c r="BH293" s="126">
        <f>IF($A293="","",COUNTIF('Names Schedule'!E$7:E$117,$B293))</f>
        <v>0</v>
      </c>
      <c r="BI293" s="126">
        <f>IF($A293="","",COUNTIF('Names Schedule'!F$7:F$117,$B293))</f>
        <v>0</v>
      </c>
      <c r="BJ293" s="126">
        <f>IF($A293="","",COUNTIF('Names Schedule'!G$7:G$117,$B293))</f>
        <v>1</v>
      </c>
      <c r="BK293" s="126">
        <f>IF($A293="","",COUNTIF('Names Schedule'!H$7:H$117,$B293))</f>
        <v>0</v>
      </c>
      <c r="BL293" s="133">
        <f t="shared" si="37"/>
        <v>5</v>
      </c>
    </row>
    <row r="294" spans="1:64" ht="12" customHeight="1">
      <c r="A294" s="115" t="str">
        <f>Matches!A293</f>
        <v>GROUP MXP 5 / 9</v>
      </c>
      <c r="B294" s="115" t="str">
        <f>IF(A294="","",CONCATENATE(VLOOKUP(Matches!B293,'Group Check'!$B:$D,2,FALSE)," v ",VLOOKUP(Matches!D293,'Group Check'!$B:$D,2,FALSE)," in Group ",VLOOKUP(Matches!B293,'Group Check'!$B:$E,4,FALSE)))</f>
        <v>Rahsan Akar (Turkiye) &amp; Ozkan Akar (Turkiye) v Keiko Kurohara (Japan ) &amp; Hisaharu Satou (Japan ) in Group MXP 5</v>
      </c>
      <c r="C294" s="115" t="str">
        <f t="shared" si="32"/>
        <v/>
      </c>
      <c r="D294" s="118" t="str">
        <f t="shared" si="33"/>
        <v>Wednesday 24th April 2024</v>
      </c>
      <c r="E294" s="119" t="str">
        <f t="shared" si="34"/>
        <v>Session 2 - 10.15am- 12:00pm</v>
      </c>
      <c r="F294" s="116">
        <f t="shared" si="35"/>
        <v>2</v>
      </c>
      <c r="G294" s="126">
        <f>IF($A294="","",SUM(COUNTIF('Names Schedule'!$C$7:$H$7,$B294),COUNTIF('Names Schedule'!$C$8:$H$8,$B294),COUNTIF('Names Schedule'!$C$10:$H$10,$B294),COUNTIF('Names Schedule'!$C$11:$H$11,$B294),COUNTIF('Names Schedule'!$C$12:$H$12,$B294),COUNTIF('Names Schedule'!$C$14:$H$14,$B294),COUNTIF('Names Schedule'!$C$15:$H$15,$B294)))</f>
        <v>0</v>
      </c>
      <c r="H294" s="126">
        <f>IF($A294="","",SUM(COUNTIF('Names Schedule'!$C$20:$H$20,$B294),COUNTIF('Names Schedule'!$C$21:$H$21,$B294),COUNTIF('Names Schedule'!$C$23:$H$23,$B294),COUNTIF('Names Schedule'!$C$24:$H$24,$B294),COUNTIF('Names Schedule'!$C$25:$H$25,$B294),COUNTIF('Names Schedule'!$C$27:$H$27,$B294),COUNTIF('Names Schedule'!$C$28:$H$28,$B294)))</f>
        <v>0</v>
      </c>
      <c r="I294" s="126">
        <f>IF($A294="","",SUM(COUNTIF('Names Schedule'!$C$33:$H$33,$B294),COUNTIF('Names Schedule'!$C$34:$H$34,$B294),COUNTIF('Names Schedule'!$C$36:$H$36,$B294),COUNTIF('Names Schedule'!$C$37:$H$37,$B294),COUNTIF('Names Schedule'!$C$38:$H$38,$B294),COUNTIF('Names Schedule'!$C$40:$H$40,$B294),COUNTIF('Names Schedule'!$C$41:$H$41,$B294)))</f>
        <v>0</v>
      </c>
      <c r="J294" s="126">
        <f>IF($A294="","",SUM(COUNTIF('Names Schedule'!$C$46:$H$46,$B294),COUNTIF('Names Schedule'!$C$47:$H$47,$B294),COUNTIF('Names Schedule'!$C$49:$H$49,$B294),COUNTIF('Names Schedule'!$C$50:$H$50,$B294),COUNTIF('Names Schedule'!$C$51:$H$51,$B294),COUNTIF('Names Schedule'!$C$53:$H$53,$B294),COUNTIF('Names Schedule'!$C$54:$H$54,$B294)))</f>
        <v>1</v>
      </c>
      <c r="K294" s="126">
        <f>IF($A294="","",SUM(COUNTIF('Names Schedule'!$C$59:$H$59,$B294),COUNTIF('Names Schedule'!$C$60:$H$60,$B294),COUNTIF('Names Schedule'!$C$62:$H$62,$B294),COUNTIF('Names Schedule'!$C$63:$H$63,$B294),COUNTIF('Names Schedule'!$C$64:$H$64,$B294),COUNTIF('Names Schedule'!$C$66:$H$66,$B294),COUNTIF('Names Schedule'!$C$67:$H$67,$B294)))</f>
        <v>0</v>
      </c>
      <c r="L294" s="126">
        <f>IF($A294="","",SUM(COUNTIF('Names Schedule'!$C$72:$H$72,$B294),COUNTIF('Names Schedule'!$C$73:$H$73,$B294),COUNTIF('Names Schedule'!$C$75:$H$75,$B294),COUNTIF('Names Schedule'!$C$76:$H$76,$B294),COUNTIF('Names Schedule'!$C$77:$H$77,$B294),COUNTIF('Names Schedule'!$C$79:$H$79,$B294),COUNTIF('Names Schedule'!$C$80:$H$80,$B294)))</f>
        <v>0</v>
      </c>
      <c r="M294" s="124">
        <f>IF($A294="","",COUNTIF('Names Schedule'!$7:$7,$B294))</f>
        <v>0</v>
      </c>
      <c r="N294" s="125">
        <f>IF($A294="","",COUNTIF('Names Schedule'!$8:$8,$B294))</f>
        <v>0</v>
      </c>
      <c r="O294" s="125">
        <f>IF($A294="","",COUNTIF('Names Schedule'!$10:$10,$B294))</f>
        <v>0</v>
      </c>
      <c r="P294" s="125">
        <f>IF($A294="","",COUNTIF('Names Schedule'!$11:$11,$B294))</f>
        <v>0</v>
      </c>
      <c r="Q294" s="125">
        <f>IF($A294="","",COUNTIF('Names Schedule'!$12:$12,$B294))</f>
        <v>0</v>
      </c>
      <c r="R294" s="125">
        <f>IF($A294="","",COUNTIF('Names Schedule'!$14:$14,$B294))</f>
        <v>0</v>
      </c>
      <c r="S294" s="125">
        <f>IF($A294="","",COUNTIF('Names Schedule'!$15:$15,$B294))</f>
        <v>0</v>
      </c>
      <c r="T294" s="124">
        <f>IF($A294="","",COUNTIF('Names Schedule'!$20:$20,$B294))</f>
        <v>0</v>
      </c>
      <c r="U294" s="125">
        <f>IF($A294="","",COUNTIF('Names Schedule'!$21:$21,$B294))</f>
        <v>0</v>
      </c>
      <c r="V294" s="125">
        <f>IF($A294="","",COUNTIF('Names Schedule'!$23:$23,$B294))</f>
        <v>0</v>
      </c>
      <c r="W294" s="125">
        <f>IF($A294="","",COUNTIF('Names Schedule'!$24:$24,$B294))</f>
        <v>0</v>
      </c>
      <c r="X294" s="125">
        <f>IF($A294="","",COUNTIF('Names Schedule'!$25:$25,$B294))</f>
        <v>0</v>
      </c>
      <c r="Y294" s="125">
        <f>IF($A294="","",COUNTIF('Names Schedule'!$27:$27,$B294))</f>
        <v>0</v>
      </c>
      <c r="Z294" s="125">
        <f>IF($A294="","",COUNTIF('Names Schedule'!$28:$28,$B294))</f>
        <v>0</v>
      </c>
      <c r="AA294" s="124">
        <f>IF($A294="","",COUNTIF('Names Schedule'!$33:$33,$B294))</f>
        <v>0</v>
      </c>
      <c r="AB294" s="125">
        <f>IF($A294="","",COUNTIF('Names Schedule'!$34:$34,$B294))</f>
        <v>0</v>
      </c>
      <c r="AC294" s="125">
        <f>IF($A294="","",COUNTIF('Names Schedule'!$36:$36,$B294))</f>
        <v>0</v>
      </c>
      <c r="AD294" s="125">
        <f>IF($A294="","",COUNTIF('Names Schedule'!$37:$37,$B294))</f>
        <v>0</v>
      </c>
      <c r="AE294" s="125">
        <f>IF($A294="","",COUNTIF('Names Schedule'!$38:$38,$B294))</f>
        <v>0</v>
      </c>
      <c r="AF294" s="125">
        <f>IF($A294="","",COUNTIF('Names Schedule'!$40:$40,$B294))</f>
        <v>0</v>
      </c>
      <c r="AG294" s="125">
        <f>IF($A294="","",COUNTIF('Names Schedule'!$41:$41,$B294))</f>
        <v>0</v>
      </c>
      <c r="AH294" s="124">
        <f>IF($A294="","",COUNTIF('Names Schedule'!$46:$46,$B294))</f>
        <v>0</v>
      </c>
      <c r="AI294" s="125">
        <f>IF($A294="","",COUNTIF('Names Schedule'!$47:$47,$B294))</f>
        <v>1</v>
      </c>
      <c r="AJ294" s="125">
        <f>IF($A294="","",COUNTIF('Names Schedule'!$49:$49,$B294))</f>
        <v>0</v>
      </c>
      <c r="AK294" s="125">
        <f>IF($A294="","",COUNTIF('Names Schedule'!$50:$50,$B294))</f>
        <v>0</v>
      </c>
      <c r="AL294" s="125">
        <f>IF($A294="","",COUNTIF('Names Schedule'!$51:$51,$B294))</f>
        <v>0</v>
      </c>
      <c r="AM294" s="125">
        <f>IF($A294="","",COUNTIF('Names Schedule'!$53:$53,$B294))</f>
        <v>0</v>
      </c>
      <c r="AN294" s="125">
        <f>IF($A294="","",COUNTIF('Names Schedule'!$54:$54,$B294))</f>
        <v>0</v>
      </c>
      <c r="AO294" s="124">
        <f>IF($A294="","",COUNTIF('Names Schedule'!$59:$59,$B294))</f>
        <v>0</v>
      </c>
      <c r="AP294" s="125">
        <f>IF($A294="","",COUNTIF('Names Schedule'!$60:$60,$B294))</f>
        <v>0</v>
      </c>
      <c r="AQ294" s="125">
        <f>IF($A294="","",COUNTIF('Names Schedule'!$62:$62,$B294))</f>
        <v>0</v>
      </c>
      <c r="AR294" s="125">
        <f>IF($A294="","",COUNTIF('Names Schedule'!$63:$63,$B294))</f>
        <v>0</v>
      </c>
      <c r="AS294" s="125">
        <f>IF($A294="","",COUNTIF('Names Schedule'!$64:$64,$B294))</f>
        <v>0</v>
      </c>
      <c r="AT294" s="125">
        <f>IF($A294="","",COUNTIF('Names Schedule'!$66:$66,$B294))</f>
        <v>0</v>
      </c>
      <c r="AU294" s="125">
        <f>IF($A294="","",COUNTIF('Names Schedule'!$67:$67,$B294))</f>
        <v>0</v>
      </c>
      <c r="AV294" s="124">
        <f>IF($A294="","",COUNTIF('Names Schedule'!$72:$72,$B294))</f>
        <v>0</v>
      </c>
      <c r="AW294" s="125">
        <f>IF($A294="","",COUNTIF('Names Schedule'!$73:$73,$B294))</f>
        <v>0</v>
      </c>
      <c r="AX294" s="125">
        <f>IF($A294="","",COUNTIF('Names Schedule'!$75:$75,$B294))</f>
        <v>0</v>
      </c>
      <c r="AY294" s="125">
        <f>IF($A294="","",COUNTIF('Names Schedule'!$76:$76,$B294))</f>
        <v>0</v>
      </c>
      <c r="AZ294" s="125">
        <f>IF($A294="","",COUNTIF('Names Schedule'!$77:$77,$B294))</f>
        <v>0</v>
      </c>
      <c r="BA294" s="125">
        <f>IF($A294="","",COUNTIF('Names Schedule'!$79:$79,$B294))</f>
        <v>0</v>
      </c>
      <c r="BB294" s="125">
        <f>IF($A294="","",COUNTIF('Names Schedule'!$80:$80,$B294))</f>
        <v>0</v>
      </c>
      <c r="BC294" s="115">
        <f t="shared" si="38"/>
        <v>23</v>
      </c>
      <c r="BD294" s="115">
        <f t="shared" si="39"/>
        <v>2</v>
      </c>
      <c r="BE294" s="119" t="str">
        <f t="shared" si="36"/>
        <v>Session 2 - 10.15am- 12:00pm</v>
      </c>
      <c r="BF294" s="126">
        <f>IF($A294="","",COUNTIF('Names Schedule'!C$7:C$117,$B294))</f>
        <v>0</v>
      </c>
      <c r="BG294" s="126">
        <f>IF($A294="","",COUNTIF('Names Schedule'!D$7:D$117,$B294))</f>
        <v>1</v>
      </c>
      <c r="BH294" s="126">
        <f>IF($A294="","",COUNTIF('Names Schedule'!E$7:E$117,$B294))</f>
        <v>0</v>
      </c>
      <c r="BI294" s="126">
        <f>IF($A294="","",COUNTIF('Names Schedule'!F$7:F$117,$B294))</f>
        <v>0</v>
      </c>
      <c r="BJ294" s="126">
        <f>IF($A294="","",COUNTIF('Names Schedule'!G$7:G$117,$B294))</f>
        <v>0</v>
      </c>
      <c r="BK294" s="126">
        <f>IF($A294="","",COUNTIF('Names Schedule'!H$7:H$117,$B294))</f>
        <v>0</v>
      </c>
      <c r="BL294" s="133">
        <f t="shared" si="37"/>
        <v>2</v>
      </c>
    </row>
    <row r="295" spans="1:64" ht="12" customHeight="1">
      <c r="A295" s="115" t="str">
        <f>Matches!A294</f>
        <v/>
      </c>
      <c r="B295" s="115" t="str">
        <f>IF(A295="","",CONCATENATE(VLOOKUP(Matches!B294,'Group Check'!$B:$D,2,FALSE)," v ",VLOOKUP(Matches!D294,'Group Check'!$B:$D,2,FALSE)," in Group ",VLOOKUP(Matches!B294,'Group Check'!$B:$E,4,FALSE)))</f>
        <v/>
      </c>
      <c r="C295" s="115" t="str">
        <f t="shared" si="32"/>
        <v/>
      </c>
      <c r="D295" s="118" t="str">
        <f t="shared" si="33"/>
        <v/>
      </c>
      <c r="E295" s="119" t="str">
        <f t="shared" si="34"/>
        <v/>
      </c>
      <c r="F295" s="116" t="str">
        <f t="shared" si="35"/>
        <v/>
      </c>
      <c r="G295" s="126" t="str">
        <f>IF($A295="","",SUM(COUNTIF('Names Schedule'!$C$7:$H$7,$B295),COUNTIF('Names Schedule'!$C$8:$H$8,$B295),COUNTIF('Names Schedule'!$C$10:$H$10,$B295),COUNTIF('Names Schedule'!$C$11:$H$11,$B295),COUNTIF('Names Schedule'!$C$12:$H$12,$B295),COUNTIF('Names Schedule'!$C$14:$H$14,$B295),COUNTIF('Names Schedule'!$C$15:$H$15,$B295)))</f>
        <v/>
      </c>
      <c r="H295" s="126" t="str">
        <f>IF($A295="","",SUM(COUNTIF('Names Schedule'!$C$20:$H$20,$B295),COUNTIF('Names Schedule'!$C$21:$H$21,$B295),COUNTIF('Names Schedule'!$C$23:$H$23,$B295),COUNTIF('Names Schedule'!$C$24:$H$24,$B295),COUNTIF('Names Schedule'!$C$25:$H$25,$B295),COUNTIF('Names Schedule'!$C$27:$H$27,$B295),COUNTIF('Names Schedule'!$C$28:$H$28,$B295)))</f>
        <v/>
      </c>
      <c r="I295" s="126" t="str">
        <f>IF($A295="","",SUM(COUNTIF('Names Schedule'!$C$33:$H$33,$B295),COUNTIF('Names Schedule'!$C$34:$H$34,$B295),COUNTIF('Names Schedule'!$C$36:$H$36,$B295),COUNTIF('Names Schedule'!$C$37:$H$37,$B295),COUNTIF('Names Schedule'!$C$38:$H$38,$B295),COUNTIF('Names Schedule'!$C$40:$H$40,$B295),COUNTIF('Names Schedule'!$C$41:$H$41,$B295)))</f>
        <v/>
      </c>
      <c r="J295" s="126" t="str">
        <f>IF($A295="","",SUM(COUNTIF('Names Schedule'!$C$46:$H$46,$B295),COUNTIF('Names Schedule'!$C$47:$H$47,$B295),COUNTIF('Names Schedule'!$C$49:$H$49,$B295),COUNTIF('Names Schedule'!$C$50:$H$50,$B295),COUNTIF('Names Schedule'!$C$51:$H$51,$B295),COUNTIF('Names Schedule'!$C$53:$H$53,$B295),COUNTIF('Names Schedule'!$C$54:$H$54,$B295)))</f>
        <v/>
      </c>
      <c r="K295" s="126" t="str">
        <f>IF($A295="","",SUM(COUNTIF('Names Schedule'!$C$59:$H$59,$B295),COUNTIF('Names Schedule'!$C$60:$H$60,$B295),COUNTIF('Names Schedule'!$C$62:$H$62,$B295),COUNTIF('Names Schedule'!$C$63:$H$63,$B295),COUNTIF('Names Schedule'!$C$64:$H$64,$B295),COUNTIF('Names Schedule'!$C$66:$H$66,$B295),COUNTIF('Names Schedule'!$C$67:$H$67,$B295)))</f>
        <v/>
      </c>
      <c r="L295" s="126" t="str">
        <f>IF($A295="","",SUM(COUNTIF('Names Schedule'!$C$72:$H$72,$B295),COUNTIF('Names Schedule'!$C$73:$H$73,$B295),COUNTIF('Names Schedule'!$C$75:$H$75,$B295),COUNTIF('Names Schedule'!$C$76:$H$76,$B295),COUNTIF('Names Schedule'!$C$77:$H$77,$B295),COUNTIF('Names Schedule'!$C$79:$H$79,$B295),COUNTIF('Names Schedule'!$C$80:$H$80,$B295)))</f>
        <v/>
      </c>
      <c r="M295" s="124" t="str">
        <f>IF($A295="","",COUNTIF('Names Schedule'!$7:$7,$B295))</f>
        <v/>
      </c>
      <c r="N295" s="125" t="str">
        <f>IF($A295="","",COUNTIF('Names Schedule'!$8:$8,$B295))</f>
        <v/>
      </c>
      <c r="O295" s="125" t="str">
        <f>IF($A295="","",COUNTIF('Names Schedule'!$10:$10,$B295))</f>
        <v/>
      </c>
      <c r="P295" s="125" t="str">
        <f>IF($A295="","",COUNTIF('Names Schedule'!$11:$11,$B295))</f>
        <v/>
      </c>
      <c r="Q295" s="125" t="str">
        <f>IF($A295="","",COUNTIF('Names Schedule'!$12:$12,$B295))</f>
        <v/>
      </c>
      <c r="R295" s="125" t="str">
        <f>IF($A295="","",COUNTIF('Names Schedule'!$14:$14,$B295))</f>
        <v/>
      </c>
      <c r="S295" s="125" t="str">
        <f>IF($A295="","",COUNTIF('Names Schedule'!$15:$15,$B295))</f>
        <v/>
      </c>
      <c r="T295" s="124" t="str">
        <f>IF($A295="","",COUNTIF('Names Schedule'!$20:$20,$B295))</f>
        <v/>
      </c>
      <c r="U295" s="125" t="str">
        <f>IF($A295="","",COUNTIF('Names Schedule'!$21:$21,$B295))</f>
        <v/>
      </c>
      <c r="V295" s="125" t="str">
        <f>IF($A295="","",COUNTIF('Names Schedule'!$23:$23,$B295))</f>
        <v/>
      </c>
      <c r="W295" s="125" t="str">
        <f>IF($A295="","",COUNTIF('Names Schedule'!$24:$24,$B295))</f>
        <v/>
      </c>
      <c r="X295" s="125" t="str">
        <f>IF($A295="","",COUNTIF('Names Schedule'!$25:$25,$B295))</f>
        <v/>
      </c>
      <c r="Y295" s="125" t="str">
        <f>IF($A295="","",COUNTIF('Names Schedule'!$27:$27,$B295))</f>
        <v/>
      </c>
      <c r="Z295" s="125" t="str">
        <f>IF($A295="","",COUNTIF('Names Schedule'!$28:$28,$B295))</f>
        <v/>
      </c>
      <c r="AA295" s="124" t="str">
        <f>IF($A295="","",COUNTIF('Names Schedule'!$33:$33,$B295))</f>
        <v/>
      </c>
      <c r="AB295" s="125" t="str">
        <f>IF($A295="","",COUNTIF('Names Schedule'!$34:$34,$B295))</f>
        <v/>
      </c>
      <c r="AC295" s="125" t="str">
        <f>IF($A295="","",COUNTIF('Names Schedule'!$36:$36,$B295))</f>
        <v/>
      </c>
      <c r="AD295" s="125" t="str">
        <f>IF($A295="","",COUNTIF('Names Schedule'!$37:$37,$B295))</f>
        <v/>
      </c>
      <c r="AE295" s="125" t="str">
        <f>IF($A295="","",COUNTIF('Names Schedule'!$38:$38,$B295))</f>
        <v/>
      </c>
      <c r="AF295" s="125" t="str">
        <f>IF($A295="","",COUNTIF('Names Schedule'!$40:$40,$B295))</f>
        <v/>
      </c>
      <c r="AG295" s="125" t="str">
        <f>IF($A295="","",COUNTIF('Names Schedule'!$41:$41,$B295))</f>
        <v/>
      </c>
      <c r="AH295" s="124" t="str">
        <f>IF($A295="","",COUNTIF('Names Schedule'!$46:$46,$B295))</f>
        <v/>
      </c>
      <c r="AI295" s="125" t="str">
        <f>IF($A295="","",COUNTIF('Names Schedule'!$47:$47,$B295))</f>
        <v/>
      </c>
      <c r="AJ295" s="125" t="str">
        <f>IF($A295="","",COUNTIF('Names Schedule'!$49:$49,$B295))</f>
        <v/>
      </c>
      <c r="AK295" s="125" t="str">
        <f>IF($A295="","",COUNTIF('Names Schedule'!$50:$50,$B295))</f>
        <v/>
      </c>
      <c r="AL295" s="125" t="str">
        <f>IF($A295="","",COUNTIF('Names Schedule'!$51:$51,$B295))</f>
        <v/>
      </c>
      <c r="AM295" s="125" t="str">
        <f>IF($A295="","",COUNTIF('Names Schedule'!$53:$53,$B295))</f>
        <v/>
      </c>
      <c r="AN295" s="125" t="str">
        <f>IF($A295="","",COUNTIF('Names Schedule'!$54:$54,$B295))</f>
        <v/>
      </c>
      <c r="AO295" s="124" t="str">
        <f>IF($A295="","",COUNTIF('Names Schedule'!$59:$59,$B295))</f>
        <v/>
      </c>
      <c r="AP295" s="125" t="str">
        <f>IF($A295="","",COUNTIF('Names Schedule'!$60:$60,$B295))</f>
        <v/>
      </c>
      <c r="AQ295" s="125" t="str">
        <f>IF($A295="","",COUNTIF('Names Schedule'!$62:$62,$B295))</f>
        <v/>
      </c>
      <c r="AR295" s="125" t="str">
        <f>IF($A295="","",COUNTIF('Names Schedule'!$63:$63,$B295))</f>
        <v/>
      </c>
      <c r="AS295" s="125" t="str">
        <f>IF($A295="","",COUNTIF('Names Schedule'!$64:$64,$B295))</f>
        <v/>
      </c>
      <c r="AT295" s="125" t="str">
        <f>IF($A295="","",COUNTIF('Names Schedule'!$66:$66,$B295))</f>
        <v/>
      </c>
      <c r="AU295" s="125" t="str">
        <f>IF($A295="","",COUNTIF('Names Schedule'!$67:$67,$B295))</f>
        <v/>
      </c>
      <c r="AV295" s="124" t="str">
        <f>IF($A295="","",COUNTIF('Names Schedule'!$72:$72,$B295))</f>
        <v/>
      </c>
      <c r="AW295" s="125" t="str">
        <f>IF($A295="","",COUNTIF('Names Schedule'!$73:$73,$B295))</f>
        <v/>
      </c>
      <c r="AX295" s="125" t="str">
        <f>IF($A295="","",COUNTIF('Names Schedule'!$75:$75,$B295))</f>
        <v/>
      </c>
      <c r="AY295" s="125" t="str">
        <f>IF($A295="","",COUNTIF('Names Schedule'!$76:$76,$B295))</f>
        <v/>
      </c>
      <c r="AZ295" s="125" t="str">
        <f>IF($A295="","",COUNTIF('Names Schedule'!$77:$77,$B295))</f>
        <v/>
      </c>
      <c r="BA295" s="125" t="str">
        <f>IF($A295="","",COUNTIF('Names Schedule'!$79:$79,$B295))</f>
        <v/>
      </c>
      <c r="BB295" s="125" t="str">
        <f>IF($A295="","",COUNTIF('Names Schedule'!$80:$80,$B295))</f>
        <v/>
      </c>
      <c r="BC295" s="115" t="str">
        <f t="shared" si="38"/>
        <v/>
      </c>
      <c r="BD295" s="115" t="str">
        <f t="shared" si="39"/>
        <v/>
      </c>
      <c r="BE295" s="119" t="str">
        <f t="shared" si="36"/>
        <v/>
      </c>
      <c r="BF295" s="126" t="str">
        <f>IF($A295="","",COUNTIF('Names Schedule'!C$7:C$117,$B295))</f>
        <v/>
      </c>
      <c r="BG295" s="126" t="str">
        <f>IF($A295="","",COUNTIF('Names Schedule'!D$7:D$117,$B295))</f>
        <v/>
      </c>
      <c r="BH295" s="126" t="str">
        <f>IF($A295="","",COUNTIF('Names Schedule'!E$7:E$117,$B295))</f>
        <v/>
      </c>
      <c r="BI295" s="126" t="str">
        <f>IF($A295="","",COUNTIF('Names Schedule'!F$7:F$117,$B295))</f>
        <v/>
      </c>
      <c r="BJ295" s="126" t="str">
        <f>IF($A295="","",COUNTIF('Names Schedule'!G$7:G$117,$B295))</f>
        <v/>
      </c>
      <c r="BK295" s="126" t="str">
        <f>IF($A295="","",COUNTIF('Names Schedule'!H$7:H$117,$B295))</f>
        <v/>
      </c>
      <c r="BL295" s="133" t="str">
        <f t="shared" si="37"/>
        <v/>
      </c>
    </row>
    <row r="296" spans="1:64" ht="12" customHeight="1">
      <c r="A296" s="115" t="str">
        <f>Matches!A295</f>
        <v>GROUP MXP 5 / 10</v>
      </c>
      <c r="B296" s="115" t="str">
        <f>IF(A296="","",CONCATENATE(VLOOKUP(Matches!B295,'Group Check'!$B:$D,2,FALSE)," v ",VLOOKUP(Matches!D295,'Group Check'!$B:$D,2,FALSE)," in Group ",VLOOKUP(Matches!B295,'Group Check'!$B:$E,4,FALSE)))</f>
        <v>Lisa Bonsor (Spain) &amp; Peter Bonsor (Spain) v Esme Haley (South Africa ) &amp; Jason Lee Evans (South Africa ) in Group MXP 5</v>
      </c>
      <c r="C296" s="115" t="str">
        <f t="shared" si="32"/>
        <v/>
      </c>
      <c r="D296" s="118" t="str">
        <f t="shared" si="33"/>
        <v>Monday 22nd April 2024</v>
      </c>
      <c r="E296" s="119" t="str">
        <f t="shared" si="34"/>
        <v>Session 1 - 8:30am - 10:15am</v>
      </c>
      <c r="F296" s="116">
        <f t="shared" si="35"/>
        <v>6</v>
      </c>
      <c r="G296" s="126">
        <f>IF($A296="","",SUM(COUNTIF('Names Schedule'!$C$7:$H$7,$B296),COUNTIF('Names Schedule'!$C$8:$H$8,$B296),COUNTIF('Names Schedule'!$C$10:$H$10,$B296),COUNTIF('Names Schedule'!$C$11:$H$11,$B296),COUNTIF('Names Schedule'!$C$12:$H$12,$B296),COUNTIF('Names Schedule'!$C$14:$H$14,$B296),COUNTIF('Names Schedule'!$C$15:$H$15,$B296)))</f>
        <v>0</v>
      </c>
      <c r="H296" s="126">
        <f>IF($A296="","",SUM(COUNTIF('Names Schedule'!$C$20:$H$20,$B296),COUNTIF('Names Schedule'!$C$21:$H$21,$B296),COUNTIF('Names Schedule'!$C$23:$H$23,$B296),COUNTIF('Names Schedule'!$C$24:$H$24,$B296),COUNTIF('Names Schedule'!$C$25:$H$25,$B296),COUNTIF('Names Schedule'!$C$27:$H$27,$B296),COUNTIF('Names Schedule'!$C$28:$H$28,$B296)))</f>
        <v>1</v>
      </c>
      <c r="I296" s="126">
        <f>IF($A296="","",SUM(COUNTIF('Names Schedule'!$C$33:$H$33,$B296),COUNTIF('Names Schedule'!$C$34:$H$34,$B296),COUNTIF('Names Schedule'!$C$36:$H$36,$B296),COUNTIF('Names Schedule'!$C$37:$H$37,$B296),COUNTIF('Names Schedule'!$C$38:$H$38,$B296),COUNTIF('Names Schedule'!$C$40:$H$40,$B296),COUNTIF('Names Schedule'!$C$41:$H$41,$B296)))</f>
        <v>0</v>
      </c>
      <c r="J296" s="126">
        <f>IF($A296="","",SUM(COUNTIF('Names Schedule'!$C$46:$H$46,$B296),COUNTIF('Names Schedule'!$C$47:$H$47,$B296),COUNTIF('Names Schedule'!$C$49:$H$49,$B296),COUNTIF('Names Schedule'!$C$50:$H$50,$B296),COUNTIF('Names Schedule'!$C$51:$H$51,$B296),COUNTIF('Names Schedule'!$C$53:$H$53,$B296),COUNTIF('Names Schedule'!$C$54:$H$54,$B296)))</f>
        <v>0</v>
      </c>
      <c r="K296" s="126">
        <f>IF($A296="","",SUM(COUNTIF('Names Schedule'!$C$59:$H$59,$B296),COUNTIF('Names Schedule'!$C$60:$H$60,$B296),COUNTIF('Names Schedule'!$C$62:$H$62,$B296),COUNTIF('Names Schedule'!$C$63:$H$63,$B296),COUNTIF('Names Schedule'!$C$64:$H$64,$B296),COUNTIF('Names Schedule'!$C$66:$H$66,$B296),COUNTIF('Names Schedule'!$C$67:$H$67,$B296)))</f>
        <v>0</v>
      </c>
      <c r="L296" s="126">
        <f>IF($A296="","",SUM(COUNTIF('Names Schedule'!$C$72:$H$72,$B296),COUNTIF('Names Schedule'!$C$73:$H$73,$B296),COUNTIF('Names Schedule'!$C$75:$H$75,$B296),COUNTIF('Names Schedule'!$C$76:$H$76,$B296),COUNTIF('Names Schedule'!$C$77:$H$77,$B296),COUNTIF('Names Schedule'!$C$79:$H$79,$B296),COUNTIF('Names Schedule'!$C$80:$H$80,$B296)))</f>
        <v>0</v>
      </c>
      <c r="M296" s="124">
        <f>IF($A296="","",COUNTIF('Names Schedule'!$7:$7,$B296))</f>
        <v>0</v>
      </c>
      <c r="N296" s="125">
        <f>IF($A296="","",COUNTIF('Names Schedule'!$8:$8,$B296))</f>
        <v>0</v>
      </c>
      <c r="O296" s="125">
        <f>IF($A296="","",COUNTIF('Names Schedule'!$10:$10,$B296))</f>
        <v>0</v>
      </c>
      <c r="P296" s="125">
        <f>IF($A296="","",COUNTIF('Names Schedule'!$11:$11,$B296))</f>
        <v>0</v>
      </c>
      <c r="Q296" s="125">
        <f>IF($A296="","",COUNTIF('Names Schedule'!$12:$12,$B296))</f>
        <v>0</v>
      </c>
      <c r="R296" s="125">
        <f>IF($A296="","",COUNTIF('Names Schedule'!$14:$14,$B296))</f>
        <v>0</v>
      </c>
      <c r="S296" s="125">
        <f>IF($A296="","",COUNTIF('Names Schedule'!$15:$15,$B296))</f>
        <v>0</v>
      </c>
      <c r="T296" s="124">
        <f>IF($A296="","",COUNTIF('Names Schedule'!$20:$20,$B296))</f>
        <v>1</v>
      </c>
      <c r="U296" s="125">
        <f>IF($A296="","",COUNTIF('Names Schedule'!$21:$21,$B296))</f>
        <v>0</v>
      </c>
      <c r="V296" s="125">
        <f>IF($A296="","",COUNTIF('Names Schedule'!$23:$23,$B296))</f>
        <v>0</v>
      </c>
      <c r="W296" s="125">
        <f>IF($A296="","",COUNTIF('Names Schedule'!$24:$24,$B296))</f>
        <v>0</v>
      </c>
      <c r="X296" s="125">
        <f>IF($A296="","",COUNTIF('Names Schedule'!$25:$25,$B296))</f>
        <v>0</v>
      </c>
      <c r="Y296" s="125">
        <f>IF($A296="","",COUNTIF('Names Schedule'!$27:$27,$B296))</f>
        <v>0</v>
      </c>
      <c r="Z296" s="125">
        <f>IF($A296="","",COUNTIF('Names Schedule'!$28:$28,$B296))</f>
        <v>0</v>
      </c>
      <c r="AA296" s="124">
        <f>IF($A296="","",COUNTIF('Names Schedule'!$33:$33,$B296))</f>
        <v>0</v>
      </c>
      <c r="AB296" s="125">
        <f>IF($A296="","",COUNTIF('Names Schedule'!$34:$34,$B296))</f>
        <v>0</v>
      </c>
      <c r="AC296" s="125">
        <f>IF($A296="","",COUNTIF('Names Schedule'!$36:$36,$B296))</f>
        <v>0</v>
      </c>
      <c r="AD296" s="125">
        <f>IF($A296="","",COUNTIF('Names Schedule'!$37:$37,$B296))</f>
        <v>0</v>
      </c>
      <c r="AE296" s="125">
        <f>IF($A296="","",COUNTIF('Names Schedule'!$38:$38,$B296))</f>
        <v>0</v>
      </c>
      <c r="AF296" s="125">
        <f>IF($A296="","",COUNTIF('Names Schedule'!$40:$40,$B296))</f>
        <v>0</v>
      </c>
      <c r="AG296" s="125">
        <f>IF($A296="","",COUNTIF('Names Schedule'!$41:$41,$B296))</f>
        <v>0</v>
      </c>
      <c r="AH296" s="124">
        <f>IF($A296="","",COUNTIF('Names Schedule'!$46:$46,$B296))</f>
        <v>0</v>
      </c>
      <c r="AI296" s="125">
        <f>IF($A296="","",COUNTIF('Names Schedule'!$47:$47,$B296))</f>
        <v>0</v>
      </c>
      <c r="AJ296" s="125">
        <f>IF($A296="","",COUNTIF('Names Schedule'!$49:$49,$B296))</f>
        <v>0</v>
      </c>
      <c r="AK296" s="125">
        <f>IF($A296="","",COUNTIF('Names Schedule'!$50:$50,$B296))</f>
        <v>0</v>
      </c>
      <c r="AL296" s="125">
        <f>IF($A296="","",COUNTIF('Names Schedule'!$51:$51,$B296))</f>
        <v>0</v>
      </c>
      <c r="AM296" s="125">
        <f>IF($A296="","",COUNTIF('Names Schedule'!$53:$53,$B296))</f>
        <v>0</v>
      </c>
      <c r="AN296" s="125">
        <f>IF($A296="","",COUNTIF('Names Schedule'!$54:$54,$B296))</f>
        <v>0</v>
      </c>
      <c r="AO296" s="124">
        <f>IF($A296="","",COUNTIF('Names Schedule'!$59:$59,$B296))</f>
        <v>0</v>
      </c>
      <c r="AP296" s="125">
        <f>IF($A296="","",COUNTIF('Names Schedule'!$60:$60,$B296))</f>
        <v>0</v>
      </c>
      <c r="AQ296" s="125">
        <f>IF($A296="","",COUNTIF('Names Schedule'!$62:$62,$B296))</f>
        <v>0</v>
      </c>
      <c r="AR296" s="125">
        <f>IF($A296="","",COUNTIF('Names Schedule'!$63:$63,$B296))</f>
        <v>0</v>
      </c>
      <c r="AS296" s="125">
        <f>IF($A296="","",COUNTIF('Names Schedule'!$64:$64,$B296))</f>
        <v>0</v>
      </c>
      <c r="AT296" s="125">
        <f>IF($A296="","",COUNTIF('Names Schedule'!$66:$66,$B296))</f>
        <v>0</v>
      </c>
      <c r="AU296" s="125">
        <f>IF($A296="","",COUNTIF('Names Schedule'!$67:$67,$B296))</f>
        <v>0</v>
      </c>
      <c r="AV296" s="124">
        <f>IF($A296="","",COUNTIF('Names Schedule'!$72:$72,$B296))</f>
        <v>0</v>
      </c>
      <c r="AW296" s="125">
        <f>IF($A296="","",COUNTIF('Names Schedule'!$73:$73,$B296))</f>
        <v>0</v>
      </c>
      <c r="AX296" s="125">
        <f>IF($A296="","",COUNTIF('Names Schedule'!$75:$75,$B296))</f>
        <v>0</v>
      </c>
      <c r="AY296" s="125">
        <f>IF($A296="","",COUNTIF('Names Schedule'!$76:$76,$B296))</f>
        <v>0</v>
      </c>
      <c r="AZ296" s="125">
        <f>IF($A296="","",COUNTIF('Names Schedule'!$77:$77,$B296))</f>
        <v>0</v>
      </c>
      <c r="BA296" s="125">
        <f>IF($A296="","",COUNTIF('Names Schedule'!$79:$79,$B296))</f>
        <v>0</v>
      </c>
      <c r="BB296" s="125">
        <f>IF($A296="","",COUNTIF('Names Schedule'!$80:$80,$B296))</f>
        <v>0</v>
      </c>
      <c r="BC296" s="115">
        <f t="shared" si="38"/>
        <v>8</v>
      </c>
      <c r="BD296" s="115">
        <f t="shared" si="39"/>
        <v>1</v>
      </c>
      <c r="BE296" s="119" t="str">
        <f t="shared" si="36"/>
        <v>Session 1 - 8:30am - 10:15am</v>
      </c>
      <c r="BF296" s="126">
        <f>IF($A296="","",COUNTIF('Names Schedule'!C$7:C$117,$B296))</f>
        <v>0</v>
      </c>
      <c r="BG296" s="126">
        <f>IF($A296="","",COUNTIF('Names Schedule'!D$7:D$117,$B296))</f>
        <v>0</v>
      </c>
      <c r="BH296" s="126">
        <f>IF($A296="","",COUNTIF('Names Schedule'!E$7:E$117,$B296))</f>
        <v>0</v>
      </c>
      <c r="BI296" s="126">
        <f>IF($A296="","",COUNTIF('Names Schedule'!F$7:F$117,$B296))</f>
        <v>0</v>
      </c>
      <c r="BJ296" s="126">
        <f>IF($A296="","",COUNTIF('Names Schedule'!G$7:G$117,$B296))</f>
        <v>0</v>
      </c>
      <c r="BK296" s="126">
        <f>IF($A296="","",COUNTIF('Names Schedule'!H$7:H$117,$B296))</f>
        <v>1</v>
      </c>
      <c r="BL296" s="133">
        <f t="shared" si="37"/>
        <v>6</v>
      </c>
    </row>
    <row r="297" spans="1:64" ht="12" customHeight="1">
      <c r="A297" s="115" t="str">
        <f>Matches!A296</f>
        <v>GROUP MXP 5 / 11</v>
      </c>
      <c r="B297" s="115" t="str">
        <f>IF(A297="","",CONCATENATE(VLOOKUP(Matches!B296,'Group Check'!$B:$D,2,FALSE)," v ",VLOOKUP(Matches!D296,'Group Check'!$B:$D,2,FALSE)," in Group ",VLOOKUP(Matches!B296,'Group Check'!$B:$E,4,FALSE)))</f>
        <v>Esme Haley (South Africa ) &amp; Jason Lee Evans (South Africa ) v Julie Forrest (Defending Champion) &amp; Michael Stepney (Scotland) in Group MXP 5</v>
      </c>
      <c r="C297" s="115" t="str">
        <f t="shared" si="32"/>
        <v/>
      </c>
      <c r="D297" s="118" t="str">
        <f t="shared" si="33"/>
        <v>Wednesday 24th April 2024</v>
      </c>
      <c r="E297" s="119" t="str">
        <f t="shared" si="34"/>
        <v>Session 3 - 12.00pm- 1:45pm</v>
      </c>
      <c r="F297" s="116">
        <f t="shared" si="35"/>
        <v>4</v>
      </c>
      <c r="G297" s="126">
        <f>IF($A297="","",SUM(COUNTIF('Names Schedule'!$C$7:$H$7,$B297),COUNTIF('Names Schedule'!$C$8:$H$8,$B297),COUNTIF('Names Schedule'!$C$10:$H$10,$B297),COUNTIF('Names Schedule'!$C$11:$H$11,$B297),COUNTIF('Names Schedule'!$C$12:$H$12,$B297),COUNTIF('Names Schedule'!$C$14:$H$14,$B297),COUNTIF('Names Schedule'!$C$15:$H$15,$B297)))</f>
        <v>0</v>
      </c>
      <c r="H297" s="126">
        <f>IF($A297="","",SUM(COUNTIF('Names Schedule'!$C$20:$H$20,$B297),COUNTIF('Names Schedule'!$C$21:$H$21,$B297),COUNTIF('Names Schedule'!$C$23:$H$23,$B297),COUNTIF('Names Schedule'!$C$24:$H$24,$B297),COUNTIF('Names Schedule'!$C$25:$H$25,$B297),COUNTIF('Names Schedule'!$C$27:$H$27,$B297),COUNTIF('Names Schedule'!$C$28:$H$28,$B297)))</f>
        <v>0</v>
      </c>
      <c r="I297" s="126">
        <f>IF($A297="","",SUM(COUNTIF('Names Schedule'!$C$33:$H$33,$B297),COUNTIF('Names Schedule'!$C$34:$H$34,$B297),COUNTIF('Names Schedule'!$C$36:$H$36,$B297),COUNTIF('Names Schedule'!$C$37:$H$37,$B297),COUNTIF('Names Schedule'!$C$38:$H$38,$B297),COUNTIF('Names Schedule'!$C$40:$H$40,$B297),COUNTIF('Names Schedule'!$C$41:$H$41,$B297)))</f>
        <v>0</v>
      </c>
      <c r="J297" s="126">
        <f>IF($A297="","",SUM(COUNTIF('Names Schedule'!$C$46:$H$46,$B297),COUNTIF('Names Schedule'!$C$47:$H$47,$B297),COUNTIF('Names Schedule'!$C$49:$H$49,$B297),COUNTIF('Names Schedule'!$C$50:$H$50,$B297),COUNTIF('Names Schedule'!$C$51:$H$51,$B297),COUNTIF('Names Schedule'!$C$53:$H$53,$B297),COUNTIF('Names Schedule'!$C$54:$H$54,$B297)))</f>
        <v>1</v>
      </c>
      <c r="K297" s="126">
        <f>IF($A297="","",SUM(COUNTIF('Names Schedule'!$C$59:$H$59,$B297),COUNTIF('Names Schedule'!$C$60:$H$60,$B297),COUNTIF('Names Schedule'!$C$62:$H$62,$B297),COUNTIF('Names Schedule'!$C$63:$H$63,$B297),COUNTIF('Names Schedule'!$C$64:$H$64,$B297),COUNTIF('Names Schedule'!$C$66:$H$66,$B297),COUNTIF('Names Schedule'!$C$67:$H$67,$B297)))</f>
        <v>0</v>
      </c>
      <c r="L297" s="126">
        <f>IF($A297="","",SUM(COUNTIF('Names Schedule'!$C$72:$H$72,$B297),COUNTIF('Names Schedule'!$C$73:$H$73,$B297),COUNTIF('Names Schedule'!$C$75:$H$75,$B297),COUNTIF('Names Schedule'!$C$76:$H$76,$B297),COUNTIF('Names Schedule'!$C$77:$H$77,$B297),COUNTIF('Names Schedule'!$C$79:$H$79,$B297),COUNTIF('Names Schedule'!$C$80:$H$80,$B297)))</f>
        <v>0</v>
      </c>
      <c r="M297" s="124">
        <f>IF($A297="","",COUNTIF('Names Schedule'!$7:$7,$B297))</f>
        <v>0</v>
      </c>
      <c r="N297" s="125">
        <f>IF($A297="","",COUNTIF('Names Schedule'!$8:$8,$B297))</f>
        <v>0</v>
      </c>
      <c r="O297" s="125">
        <f>IF($A297="","",COUNTIF('Names Schedule'!$10:$10,$B297))</f>
        <v>0</v>
      </c>
      <c r="P297" s="125">
        <f>IF($A297="","",COUNTIF('Names Schedule'!$11:$11,$B297))</f>
        <v>0</v>
      </c>
      <c r="Q297" s="125">
        <f>IF($A297="","",COUNTIF('Names Schedule'!$12:$12,$B297))</f>
        <v>0</v>
      </c>
      <c r="R297" s="125">
        <f>IF($A297="","",COUNTIF('Names Schedule'!$14:$14,$B297))</f>
        <v>0</v>
      </c>
      <c r="S297" s="125">
        <f>IF($A297="","",COUNTIF('Names Schedule'!$15:$15,$B297))</f>
        <v>0</v>
      </c>
      <c r="T297" s="124">
        <f>IF($A297="","",COUNTIF('Names Schedule'!$20:$20,$B297))</f>
        <v>0</v>
      </c>
      <c r="U297" s="125">
        <f>IF($A297="","",COUNTIF('Names Schedule'!$21:$21,$B297))</f>
        <v>0</v>
      </c>
      <c r="V297" s="125">
        <f>IF($A297="","",COUNTIF('Names Schedule'!$23:$23,$B297))</f>
        <v>0</v>
      </c>
      <c r="W297" s="125">
        <f>IF($A297="","",COUNTIF('Names Schedule'!$24:$24,$B297))</f>
        <v>0</v>
      </c>
      <c r="X297" s="125">
        <f>IF($A297="","",COUNTIF('Names Schedule'!$25:$25,$B297))</f>
        <v>0</v>
      </c>
      <c r="Y297" s="125">
        <f>IF($A297="","",COUNTIF('Names Schedule'!$27:$27,$B297))</f>
        <v>0</v>
      </c>
      <c r="Z297" s="125">
        <f>IF($A297="","",COUNTIF('Names Schedule'!$28:$28,$B297))</f>
        <v>0</v>
      </c>
      <c r="AA297" s="124">
        <f>IF($A297="","",COUNTIF('Names Schedule'!$33:$33,$B297))</f>
        <v>0</v>
      </c>
      <c r="AB297" s="125">
        <f>IF($A297="","",COUNTIF('Names Schedule'!$34:$34,$B297))</f>
        <v>0</v>
      </c>
      <c r="AC297" s="125">
        <f>IF($A297="","",COUNTIF('Names Schedule'!$36:$36,$B297))</f>
        <v>0</v>
      </c>
      <c r="AD297" s="125">
        <f>IF($A297="","",COUNTIF('Names Schedule'!$37:$37,$B297))</f>
        <v>0</v>
      </c>
      <c r="AE297" s="125">
        <f>IF($A297="","",COUNTIF('Names Schedule'!$38:$38,$B297))</f>
        <v>0</v>
      </c>
      <c r="AF297" s="125">
        <f>IF($A297="","",COUNTIF('Names Schedule'!$40:$40,$B297))</f>
        <v>0</v>
      </c>
      <c r="AG297" s="125">
        <f>IF($A297="","",COUNTIF('Names Schedule'!$41:$41,$B297))</f>
        <v>0</v>
      </c>
      <c r="AH297" s="124">
        <f>IF($A297="","",COUNTIF('Names Schedule'!$46:$46,$B297))</f>
        <v>0</v>
      </c>
      <c r="AI297" s="125">
        <f>IF($A297="","",COUNTIF('Names Schedule'!$47:$47,$B297))</f>
        <v>0</v>
      </c>
      <c r="AJ297" s="125">
        <f>IF($A297="","",COUNTIF('Names Schedule'!$49:$49,$B297))</f>
        <v>1</v>
      </c>
      <c r="AK297" s="125">
        <f>IF($A297="","",COUNTIF('Names Schedule'!$50:$50,$B297))</f>
        <v>0</v>
      </c>
      <c r="AL297" s="125">
        <f>IF($A297="","",COUNTIF('Names Schedule'!$51:$51,$B297))</f>
        <v>0</v>
      </c>
      <c r="AM297" s="125">
        <f>IF($A297="","",COUNTIF('Names Schedule'!$53:$53,$B297))</f>
        <v>0</v>
      </c>
      <c r="AN297" s="125">
        <f>IF($A297="","",COUNTIF('Names Schedule'!$54:$54,$B297))</f>
        <v>0</v>
      </c>
      <c r="AO297" s="124">
        <f>IF($A297="","",COUNTIF('Names Schedule'!$59:$59,$B297))</f>
        <v>0</v>
      </c>
      <c r="AP297" s="125">
        <f>IF($A297="","",COUNTIF('Names Schedule'!$60:$60,$B297))</f>
        <v>0</v>
      </c>
      <c r="AQ297" s="125">
        <f>IF($A297="","",COUNTIF('Names Schedule'!$62:$62,$B297))</f>
        <v>0</v>
      </c>
      <c r="AR297" s="125">
        <f>IF($A297="","",COUNTIF('Names Schedule'!$63:$63,$B297))</f>
        <v>0</v>
      </c>
      <c r="AS297" s="125">
        <f>IF($A297="","",COUNTIF('Names Schedule'!$64:$64,$B297))</f>
        <v>0</v>
      </c>
      <c r="AT297" s="125">
        <f>IF($A297="","",COUNTIF('Names Schedule'!$66:$66,$B297))</f>
        <v>0</v>
      </c>
      <c r="AU297" s="125">
        <f>IF($A297="","",COUNTIF('Names Schedule'!$67:$67,$B297))</f>
        <v>0</v>
      </c>
      <c r="AV297" s="124">
        <f>IF($A297="","",COUNTIF('Names Schedule'!$72:$72,$B297))</f>
        <v>0</v>
      </c>
      <c r="AW297" s="125">
        <f>IF($A297="","",COUNTIF('Names Schedule'!$73:$73,$B297))</f>
        <v>0</v>
      </c>
      <c r="AX297" s="125">
        <f>IF($A297="","",COUNTIF('Names Schedule'!$75:$75,$B297))</f>
        <v>0</v>
      </c>
      <c r="AY297" s="125">
        <f>IF($A297="","",COUNTIF('Names Schedule'!$76:$76,$B297))</f>
        <v>0</v>
      </c>
      <c r="AZ297" s="125">
        <f>IF($A297="","",COUNTIF('Names Schedule'!$77:$77,$B297))</f>
        <v>0</v>
      </c>
      <c r="BA297" s="125">
        <f>IF($A297="","",COUNTIF('Names Schedule'!$79:$79,$B297))</f>
        <v>0</v>
      </c>
      <c r="BB297" s="125">
        <f>IF($A297="","",COUNTIF('Names Schedule'!$80:$80,$B297))</f>
        <v>0</v>
      </c>
      <c r="BC297" s="115">
        <f t="shared" si="38"/>
        <v>24</v>
      </c>
      <c r="BD297" s="115">
        <f t="shared" si="39"/>
        <v>3</v>
      </c>
      <c r="BE297" s="119" t="str">
        <f t="shared" si="36"/>
        <v>Session 3 - 12.00pm- 1:45pm</v>
      </c>
      <c r="BF297" s="126">
        <f>IF($A297="","",COUNTIF('Names Schedule'!C$7:C$117,$B297))</f>
        <v>0</v>
      </c>
      <c r="BG297" s="126">
        <f>IF($A297="","",COUNTIF('Names Schedule'!D$7:D$117,$B297))</f>
        <v>0</v>
      </c>
      <c r="BH297" s="126">
        <f>IF($A297="","",COUNTIF('Names Schedule'!E$7:E$117,$B297))</f>
        <v>0</v>
      </c>
      <c r="BI297" s="126">
        <f>IF($A297="","",COUNTIF('Names Schedule'!F$7:F$117,$B297))</f>
        <v>1</v>
      </c>
      <c r="BJ297" s="126">
        <f>IF($A297="","",COUNTIF('Names Schedule'!G$7:G$117,$B297))</f>
        <v>0</v>
      </c>
      <c r="BK297" s="126">
        <f>IF($A297="","",COUNTIF('Names Schedule'!H$7:H$117,$B297))</f>
        <v>0</v>
      </c>
      <c r="BL297" s="133">
        <f t="shared" si="37"/>
        <v>4</v>
      </c>
    </row>
    <row r="298" spans="1:64" ht="12" customHeight="1">
      <c r="A298" s="115" t="str">
        <f>Matches!A297</f>
        <v>GROUP MXP 5 / 12</v>
      </c>
      <c r="B298" s="115" t="str">
        <f>IF(A298="","",CONCATENATE(VLOOKUP(Matches!B297,'Group Check'!$B:$D,2,FALSE)," v ",VLOOKUP(Matches!D297,'Group Check'!$B:$D,2,FALSE)," in Group ",VLOOKUP(Matches!B297,'Group Check'!$B:$E,4,FALSE)))</f>
        <v>Rahsan Akar (Turkiye) &amp; Ozkan Akar (Turkiye) v Esme Haley (South Africa ) &amp; Jason Lee Evans (South Africa ) in Group MXP 5</v>
      </c>
      <c r="C298" s="115" t="str">
        <f t="shared" si="32"/>
        <v/>
      </c>
      <c r="D298" s="118" t="str">
        <f t="shared" si="33"/>
        <v>Tuesday 23rd April 2024</v>
      </c>
      <c r="E298" s="119" t="str">
        <f t="shared" si="34"/>
        <v>Session 2 - 10.15am- 12:00pm</v>
      </c>
      <c r="F298" s="116">
        <f t="shared" si="35"/>
        <v>6</v>
      </c>
      <c r="G298" s="126">
        <f>IF($A298="","",SUM(COUNTIF('Names Schedule'!$C$7:$H$7,$B298),COUNTIF('Names Schedule'!$C$8:$H$8,$B298),COUNTIF('Names Schedule'!$C$10:$H$10,$B298),COUNTIF('Names Schedule'!$C$11:$H$11,$B298),COUNTIF('Names Schedule'!$C$12:$H$12,$B298),COUNTIF('Names Schedule'!$C$14:$H$14,$B298),COUNTIF('Names Schedule'!$C$15:$H$15,$B298)))</f>
        <v>0</v>
      </c>
      <c r="H298" s="126">
        <f>IF($A298="","",SUM(COUNTIF('Names Schedule'!$C$20:$H$20,$B298),COUNTIF('Names Schedule'!$C$21:$H$21,$B298),COUNTIF('Names Schedule'!$C$23:$H$23,$B298),COUNTIF('Names Schedule'!$C$24:$H$24,$B298),COUNTIF('Names Schedule'!$C$25:$H$25,$B298),COUNTIF('Names Schedule'!$C$27:$H$27,$B298),COUNTIF('Names Schedule'!$C$28:$H$28,$B298)))</f>
        <v>0</v>
      </c>
      <c r="I298" s="126">
        <f>IF($A298="","",SUM(COUNTIF('Names Schedule'!$C$33:$H$33,$B298),COUNTIF('Names Schedule'!$C$34:$H$34,$B298),COUNTIF('Names Schedule'!$C$36:$H$36,$B298),COUNTIF('Names Schedule'!$C$37:$H$37,$B298),COUNTIF('Names Schedule'!$C$38:$H$38,$B298),COUNTIF('Names Schedule'!$C$40:$H$40,$B298),COUNTIF('Names Schedule'!$C$41:$H$41,$B298)))</f>
        <v>1</v>
      </c>
      <c r="J298" s="126">
        <f>IF($A298="","",SUM(COUNTIF('Names Schedule'!$C$46:$H$46,$B298),COUNTIF('Names Schedule'!$C$47:$H$47,$B298),COUNTIF('Names Schedule'!$C$49:$H$49,$B298),COUNTIF('Names Schedule'!$C$50:$H$50,$B298),COUNTIF('Names Schedule'!$C$51:$H$51,$B298),COUNTIF('Names Schedule'!$C$53:$H$53,$B298),COUNTIF('Names Schedule'!$C$54:$H$54,$B298)))</f>
        <v>0</v>
      </c>
      <c r="K298" s="126">
        <f>IF($A298="","",SUM(COUNTIF('Names Schedule'!$C$59:$H$59,$B298),COUNTIF('Names Schedule'!$C$60:$H$60,$B298),COUNTIF('Names Schedule'!$C$62:$H$62,$B298),COUNTIF('Names Schedule'!$C$63:$H$63,$B298),COUNTIF('Names Schedule'!$C$64:$H$64,$B298),COUNTIF('Names Schedule'!$C$66:$H$66,$B298),COUNTIF('Names Schedule'!$C$67:$H$67,$B298)))</f>
        <v>0</v>
      </c>
      <c r="L298" s="126">
        <f>IF($A298="","",SUM(COUNTIF('Names Schedule'!$C$72:$H$72,$B298),COUNTIF('Names Schedule'!$C$73:$H$73,$B298),COUNTIF('Names Schedule'!$C$75:$H$75,$B298),COUNTIF('Names Schedule'!$C$76:$H$76,$B298),COUNTIF('Names Schedule'!$C$77:$H$77,$B298),COUNTIF('Names Schedule'!$C$79:$H$79,$B298),COUNTIF('Names Schedule'!$C$80:$H$80,$B298)))</f>
        <v>0</v>
      </c>
      <c r="M298" s="124">
        <f>IF($A298="","",COUNTIF('Names Schedule'!$7:$7,$B298))</f>
        <v>0</v>
      </c>
      <c r="N298" s="125">
        <f>IF($A298="","",COUNTIF('Names Schedule'!$8:$8,$B298))</f>
        <v>0</v>
      </c>
      <c r="O298" s="125">
        <f>IF($A298="","",COUNTIF('Names Schedule'!$10:$10,$B298))</f>
        <v>0</v>
      </c>
      <c r="P298" s="125">
        <f>IF($A298="","",COUNTIF('Names Schedule'!$11:$11,$B298))</f>
        <v>0</v>
      </c>
      <c r="Q298" s="125">
        <f>IF($A298="","",COUNTIF('Names Schedule'!$12:$12,$B298))</f>
        <v>0</v>
      </c>
      <c r="R298" s="125">
        <f>IF($A298="","",COUNTIF('Names Schedule'!$14:$14,$B298))</f>
        <v>0</v>
      </c>
      <c r="S298" s="125">
        <f>IF($A298="","",COUNTIF('Names Schedule'!$15:$15,$B298))</f>
        <v>0</v>
      </c>
      <c r="T298" s="124">
        <f>IF($A298="","",COUNTIF('Names Schedule'!$20:$20,$B298))</f>
        <v>0</v>
      </c>
      <c r="U298" s="125">
        <f>IF($A298="","",COUNTIF('Names Schedule'!$21:$21,$B298))</f>
        <v>0</v>
      </c>
      <c r="V298" s="125">
        <f>IF($A298="","",COUNTIF('Names Schedule'!$23:$23,$B298))</f>
        <v>0</v>
      </c>
      <c r="W298" s="125">
        <f>IF($A298="","",COUNTIF('Names Schedule'!$24:$24,$B298))</f>
        <v>0</v>
      </c>
      <c r="X298" s="125">
        <f>IF($A298="","",COUNTIF('Names Schedule'!$25:$25,$B298))</f>
        <v>0</v>
      </c>
      <c r="Y298" s="125">
        <f>IF($A298="","",COUNTIF('Names Schedule'!$27:$27,$B298))</f>
        <v>0</v>
      </c>
      <c r="Z298" s="125">
        <f>IF($A298="","",COUNTIF('Names Schedule'!$28:$28,$B298))</f>
        <v>0</v>
      </c>
      <c r="AA298" s="124">
        <f>IF($A298="","",COUNTIF('Names Schedule'!$33:$33,$B298))</f>
        <v>0</v>
      </c>
      <c r="AB298" s="125">
        <f>IF($A298="","",COUNTIF('Names Schedule'!$34:$34,$B298))</f>
        <v>1</v>
      </c>
      <c r="AC298" s="125">
        <f>IF($A298="","",COUNTIF('Names Schedule'!$36:$36,$B298))</f>
        <v>0</v>
      </c>
      <c r="AD298" s="125">
        <f>IF($A298="","",COUNTIF('Names Schedule'!$37:$37,$B298))</f>
        <v>0</v>
      </c>
      <c r="AE298" s="125">
        <f>IF($A298="","",COUNTIF('Names Schedule'!$38:$38,$B298))</f>
        <v>0</v>
      </c>
      <c r="AF298" s="125">
        <f>IF($A298="","",COUNTIF('Names Schedule'!$40:$40,$B298))</f>
        <v>0</v>
      </c>
      <c r="AG298" s="125">
        <f>IF($A298="","",COUNTIF('Names Schedule'!$41:$41,$B298))</f>
        <v>0</v>
      </c>
      <c r="AH298" s="124">
        <f>IF($A298="","",COUNTIF('Names Schedule'!$46:$46,$B298))</f>
        <v>0</v>
      </c>
      <c r="AI298" s="125">
        <f>IF($A298="","",COUNTIF('Names Schedule'!$47:$47,$B298))</f>
        <v>0</v>
      </c>
      <c r="AJ298" s="125">
        <f>IF($A298="","",COUNTIF('Names Schedule'!$49:$49,$B298))</f>
        <v>0</v>
      </c>
      <c r="AK298" s="125">
        <f>IF($A298="","",COUNTIF('Names Schedule'!$50:$50,$B298))</f>
        <v>0</v>
      </c>
      <c r="AL298" s="125">
        <f>IF($A298="","",COUNTIF('Names Schedule'!$51:$51,$B298))</f>
        <v>0</v>
      </c>
      <c r="AM298" s="125">
        <f>IF($A298="","",COUNTIF('Names Schedule'!$53:$53,$B298))</f>
        <v>0</v>
      </c>
      <c r="AN298" s="125">
        <f>IF($A298="","",COUNTIF('Names Schedule'!$54:$54,$B298))</f>
        <v>0</v>
      </c>
      <c r="AO298" s="124">
        <f>IF($A298="","",COUNTIF('Names Schedule'!$59:$59,$B298))</f>
        <v>0</v>
      </c>
      <c r="AP298" s="125">
        <f>IF($A298="","",COUNTIF('Names Schedule'!$60:$60,$B298))</f>
        <v>0</v>
      </c>
      <c r="AQ298" s="125">
        <f>IF($A298="","",COUNTIF('Names Schedule'!$62:$62,$B298))</f>
        <v>0</v>
      </c>
      <c r="AR298" s="125">
        <f>IF($A298="","",COUNTIF('Names Schedule'!$63:$63,$B298))</f>
        <v>0</v>
      </c>
      <c r="AS298" s="125">
        <f>IF($A298="","",COUNTIF('Names Schedule'!$64:$64,$B298))</f>
        <v>0</v>
      </c>
      <c r="AT298" s="125">
        <f>IF($A298="","",COUNTIF('Names Schedule'!$66:$66,$B298))</f>
        <v>0</v>
      </c>
      <c r="AU298" s="125">
        <f>IF($A298="","",COUNTIF('Names Schedule'!$67:$67,$B298))</f>
        <v>0</v>
      </c>
      <c r="AV298" s="124">
        <f>IF($A298="","",COUNTIF('Names Schedule'!$72:$72,$B298))</f>
        <v>0</v>
      </c>
      <c r="AW298" s="125">
        <f>IF($A298="","",COUNTIF('Names Schedule'!$73:$73,$B298))</f>
        <v>0</v>
      </c>
      <c r="AX298" s="125">
        <f>IF($A298="","",COUNTIF('Names Schedule'!$75:$75,$B298))</f>
        <v>0</v>
      </c>
      <c r="AY298" s="125">
        <f>IF($A298="","",COUNTIF('Names Schedule'!$76:$76,$B298))</f>
        <v>0</v>
      </c>
      <c r="AZ298" s="125">
        <f>IF($A298="","",COUNTIF('Names Schedule'!$77:$77,$B298))</f>
        <v>0</v>
      </c>
      <c r="BA298" s="125">
        <f>IF($A298="","",COUNTIF('Names Schedule'!$79:$79,$B298))</f>
        <v>0</v>
      </c>
      <c r="BB298" s="125">
        <f>IF($A298="","",COUNTIF('Names Schedule'!$80:$80,$B298))</f>
        <v>0</v>
      </c>
      <c r="BC298" s="115">
        <f t="shared" si="38"/>
        <v>16</v>
      </c>
      <c r="BD298" s="115">
        <f t="shared" si="39"/>
        <v>2</v>
      </c>
      <c r="BE298" s="119" t="str">
        <f t="shared" si="36"/>
        <v>Session 2 - 10.15am- 12:00pm</v>
      </c>
      <c r="BF298" s="126">
        <f>IF($A298="","",COUNTIF('Names Schedule'!C$7:C$117,$B298))</f>
        <v>0</v>
      </c>
      <c r="BG298" s="126">
        <f>IF($A298="","",COUNTIF('Names Schedule'!D$7:D$117,$B298))</f>
        <v>0</v>
      </c>
      <c r="BH298" s="126">
        <f>IF($A298="","",COUNTIF('Names Schedule'!E$7:E$117,$B298))</f>
        <v>0</v>
      </c>
      <c r="BI298" s="126">
        <f>IF($A298="","",COUNTIF('Names Schedule'!F$7:F$117,$B298))</f>
        <v>0</v>
      </c>
      <c r="BJ298" s="126">
        <f>IF($A298="","",COUNTIF('Names Schedule'!G$7:G$117,$B298))</f>
        <v>0</v>
      </c>
      <c r="BK298" s="126">
        <f>IF($A298="","",COUNTIF('Names Schedule'!H$7:H$117,$B298))</f>
        <v>1</v>
      </c>
      <c r="BL298" s="133">
        <f t="shared" si="37"/>
        <v>6</v>
      </c>
    </row>
    <row r="299" spans="1:64" ht="12" customHeight="1">
      <c r="A299" s="115" t="str">
        <f>Matches!A298</f>
        <v/>
      </c>
      <c r="B299" s="115" t="str">
        <f>IF(A299="","",CONCATENATE(VLOOKUP(Matches!B298,'Group Check'!$B:$D,2,FALSE)," v ",VLOOKUP(Matches!D298,'Group Check'!$B:$D,2,FALSE)," in Group ",VLOOKUP(Matches!B298,'Group Check'!$B:$E,4,FALSE)))</f>
        <v/>
      </c>
      <c r="C299" s="115" t="str">
        <f t="shared" si="32"/>
        <v/>
      </c>
      <c r="D299" s="118" t="str">
        <f t="shared" si="33"/>
        <v/>
      </c>
      <c r="E299" s="119" t="str">
        <f t="shared" si="34"/>
        <v/>
      </c>
      <c r="F299" s="116" t="str">
        <f t="shared" si="35"/>
        <v/>
      </c>
      <c r="G299" s="126" t="str">
        <f>IF($A299="","",SUM(COUNTIF('Names Schedule'!$C$7:$H$7,$B299),COUNTIF('Names Schedule'!$C$8:$H$8,$B299),COUNTIF('Names Schedule'!$C$10:$H$10,$B299),COUNTIF('Names Schedule'!$C$11:$H$11,$B299),COUNTIF('Names Schedule'!$C$12:$H$12,$B299),COUNTIF('Names Schedule'!$C$14:$H$14,$B299),COUNTIF('Names Schedule'!$C$15:$H$15,$B299)))</f>
        <v/>
      </c>
      <c r="H299" s="126" t="str">
        <f>IF($A299="","",SUM(COUNTIF('Names Schedule'!$C$20:$H$20,$B299),COUNTIF('Names Schedule'!$C$21:$H$21,$B299),COUNTIF('Names Schedule'!$C$23:$H$23,$B299),COUNTIF('Names Schedule'!$C$24:$H$24,$B299),COUNTIF('Names Schedule'!$C$25:$H$25,$B299),COUNTIF('Names Schedule'!$C$27:$H$27,$B299),COUNTIF('Names Schedule'!$C$28:$H$28,$B299)))</f>
        <v/>
      </c>
      <c r="I299" s="126" t="str">
        <f>IF($A299="","",SUM(COUNTIF('Names Schedule'!$C$33:$H$33,$B299),COUNTIF('Names Schedule'!$C$34:$H$34,$B299),COUNTIF('Names Schedule'!$C$36:$H$36,$B299),COUNTIF('Names Schedule'!$C$37:$H$37,$B299),COUNTIF('Names Schedule'!$C$38:$H$38,$B299),COUNTIF('Names Schedule'!$C$40:$H$40,$B299),COUNTIF('Names Schedule'!$C$41:$H$41,$B299)))</f>
        <v/>
      </c>
      <c r="J299" s="126" t="str">
        <f>IF($A299="","",SUM(COUNTIF('Names Schedule'!$C$46:$H$46,$B299),COUNTIF('Names Schedule'!$C$47:$H$47,$B299),COUNTIF('Names Schedule'!$C$49:$H$49,$B299),COUNTIF('Names Schedule'!$C$50:$H$50,$B299),COUNTIF('Names Schedule'!$C$51:$H$51,$B299),COUNTIF('Names Schedule'!$C$53:$H$53,$B299),COUNTIF('Names Schedule'!$C$54:$H$54,$B299)))</f>
        <v/>
      </c>
      <c r="K299" s="126" t="str">
        <f>IF($A299="","",SUM(COUNTIF('Names Schedule'!$C$59:$H$59,$B299),COUNTIF('Names Schedule'!$C$60:$H$60,$B299),COUNTIF('Names Schedule'!$C$62:$H$62,$B299),COUNTIF('Names Schedule'!$C$63:$H$63,$B299),COUNTIF('Names Schedule'!$C$64:$H$64,$B299),COUNTIF('Names Schedule'!$C$66:$H$66,$B299),COUNTIF('Names Schedule'!$C$67:$H$67,$B299)))</f>
        <v/>
      </c>
      <c r="L299" s="126" t="str">
        <f>IF($A299="","",SUM(COUNTIF('Names Schedule'!$C$72:$H$72,$B299),COUNTIF('Names Schedule'!$C$73:$H$73,$B299),COUNTIF('Names Schedule'!$C$75:$H$75,$B299),COUNTIF('Names Schedule'!$C$76:$H$76,$B299),COUNTIF('Names Schedule'!$C$77:$H$77,$B299),COUNTIF('Names Schedule'!$C$79:$H$79,$B299),COUNTIF('Names Schedule'!$C$80:$H$80,$B299)))</f>
        <v/>
      </c>
      <c r="M299" s="124" t="str">
        <f>IF($A299="","",COUNTIF('Names Schedule'!$7:$7,$B299))</f>
        <v/>
      </c>
      <c r="N299" s="125" t="str">
        <f>IF($A299="","",COUNTIF('Names Schedule'!$8:$8,$B299))</f>
        <v/>
      </c>
      <c r="O299" s="125" t="str">
        <f>IF($A299="","",COUNTIF('Names Schedule'!$10:$10,$B299))</f>
        <v/>
      </c>
      <c r="P299" s="125" t="str">
        <f>IF($A299="","",COUNTIF('Names Schedule'!$11:$11,$B299))</f>
        <v/>
      </c>
      <c r="Q299" s="125" t="str">
        <f>IF($A299="","",COUNTIF('Names Schedule'!$12:$12,$B299))</f>
        <v/>
      </c>
      <c r="R299" s="125" t="str">
        <f>IF($A299="","",COUNTIF('Names Schedule'!$14:$14,$B299))</f>
        <v/>
      </c>
      <c r="S299" s="125" t="str">
        <f>IF($A299="","",COUNTIF('Names Schedule'!$15:$15,$B299))</f>
        <v/>
      </c>
      <c r="T299" s="124" t="str">
        <f>IF($A299="","",COUNTIF('Names Schedule'!$20:$20,$B299))</f>
        <v/>
      </c>
      <c r="U299" s="125" t="str">
        <f>IF($A299="","",COUNTIF('Names Schedule'!$21:$21,$B299))</f>
        <v/>
      </c>
      <c r="V299" s="125" t="str">
        <f>IF($A299="","",COUNTIF('Names Schedule'!$23:$23,$B299))</f>
        <v/>
      </c>
      <c r="W299" s="125" t="str">
        <f>IF($A299="","",COUNTIF('Names Schedule'!$24:$24,$B299))</f>
        <v/>
      </c>
      <c r="X299" s="125" t="str">
        <f>IF($A299="","",COUNTIF('Names Schedule'!$25:$25,$B299))</f>
        <v/>
      </c>
      <c r="Y299" s="125" t="str">
        <f>IF($A299="","",COUNTIF('Names Schedule'!$27:$27,$B299))</f>
        <v/>
      </c>
      <c r="Z299" s="125" t="str">
        <f>IF($A299="","",COUNTIF('Names Schedule'!$28:$28,$B299))</f>
        <v/>
      </c>
      <c r="AA299" s="124" t="str">
        <f>IF($A299="","",COUNTIF('Names Schedule'!$33:$33,$B299))</f>
        <v/>
      </c>
      <c r="AB299" s="125" t="str">
        <f>IF($A299="","",COUNTIF('Names Schedule'!$34:$34,$B299))</f>
        <v/>
      </c>
      <c r="AC299" s="125" t="str">
        <f>IF($A299="","",COUNTIF('Names Schedule'!$36:$36,$B299))</f>
        <v/>
      </c>
      <c r="AD299" s="125" t="str">
        <f>IF($A299="","",COUNTIF('Names Schedule'!$37:$37,$B299))</f>
        <v/>
      </c>
      <c r="AE299" s="125" t="str">
        <f>IF($A299="","",COUNTIF('Names Schedule'!$38:$38,$B299))</f>
        <v/>
      </c>
      <c r="AF299" s="125" t="str">
        <f>IF($A299="","",COUNTIF('Names Schedule'!$40:$40,$B299))</f>
        <v/>
      </c>
      <c r="AG299" s="125" t="str">
        <f>IF($A299="","",COUNTIF('Names Schedule'!$41:$41,$B299))</f>
        <v/>
      </c>
      <c r="AH299" s="124" t="str">
        <f>IF($A299="","",COUNTIF('Names Schedule'!$46:$46,$B299))</f>
        <v/>
      </c>
      <c r="AI299" s="125" t="str">
        <f>IF($A299="","",COUNTIF('Names Schedule'!$47:$47,$B299))</f>
        <v/>
      </c>
      <c r="AJ299" s="125" t="str">
        <f>IF($A299="","",COUNTIF('Names Schedule'!$49:$49,$B299))</f>
        <v/>
      </c>
      <c r="AK299" s="125" t="str">
        <f>IF($A299="","",COUNTIF('Names Schedule'!$50:$50,$B299))</f>
        <v/>
      </c>
      <c r="AL299" s="125" t="str">
        <f>IF($A299="","",COUNTIF('Names Schedule'!$51:$51,$B299))</f>
        <v/>
      </c>
      <c r="AM299" s="125" t="str">
        <f>IF($A299="","",COUNTIF('Names Schedule'!$53:$53,$B299))</f>
        <v/>
      </c>
      <c r="AN299" s="125" t="str">
        <f>IF($A299="","",COUNTIF('Names Schedule'!$54:$54,$B299))</f>
        <v/>
      </c>
      <c r="AO299" s="124" t="str">
        <f>IF($A299="","",COUNTIF('Names Schedule'!$59:$59,$B299))</f>
        <v/>
      </c>
      <c r="AP299" s="125" t="str">
        <f>IF($A299="","",COUNTIF('Names Schedule'!$60:$60,$B299))</f>
        <v/>
      </c>
      <c r="AQ299" s="125" t="str">
        <f>IF($A299="","",COUNTIF('Names Schedule'!$62:$62,$B299))</f>
        <v/>
      </c>
      <c r="AR299" s="125" t="str">
        <f>IF($A299="","",COUNTIF('Names Schedule'!$63:$63,$B299))</f>
        <v/>
      </c>
      <c r="AS299" s="125" t="str">
        <f>IF($A299="","",COUNTIF('Names Schedule'!$64:$64,$B299))</f>
        <v/>
      </c>
      <c r="AT299" s="125" t="str">
        <f>IF($A299="","",COUNTIF('Names Schedule'!$66:$66,$B299))</f>
        <v/>
      </c>
      <c r="AU299" s="125" t="str">
        <f>IF($A299="","",COUNTIF('Names Schedule'!$67:$67,$B299))</f>
        <v/>
      </c>
      <c r="AV299" s="124" t="str">
        <f>IF($A299="","",COUNTIF('Names Schedule'!$72:$72,$B299))</f>
        <v/>
      </c>
      <c r="AW299" s="125" t="str">
        <f>IF($A299="","",COUNTIF('Names Schedule'!$73:$73,$B299))</f>
        <v/>
      </c>
      <c r="AX299" s="125" t="str">
        <f>IF($A299="","",COUNTIF('Names Schedule'!$75:$75,$B299))</f>
        <v/>
      </c>
      <c r="AY299" s="125" t="str">
        <f>IF($A299="","",COUNTIF('Names Schedule'!$76:$76,$B299))</f>
        <v/>
      </c>
      <c r="AZ299" s="125" t="str">
        <f>IF($A299="","",COUNTIF('Names Schedule'!$77:$77,$B299))</f>
        <v/>
      </c>
      <c r="BA299" s="125" t="str">
        <f>IF($A299="","",COUNTIF('Names Schedule'!$79:$79,$B299))</f>
        <v/>
      </c>
      <c r="BB299" s="125" t="str">
        <f>IF($A299="","",COUNTIF('Names Schedule'!$80:$80,$B299))</f>
        <v/>
      </c>
      <c r="BC299" s="115" t="str">
        <f t="shared" si="38"/>
        <v/>
      </c>
      <c r="BD299" s="115" t="str">
        <f t="shared" si="39"/>
        <v/>
      </c>
      <c r="BE299" s="119" t="str">
        <f t="shared" si="36"/>
        <v/>
      </c>
      <c r="BF299" s="126" t="str">
        <f>IF($A299="","",COUNTIF('Names Schedule'!C$7:C$117,$B299))</f>
        <v/>
      </c>
      <c r="BG299" s="126" t="str">
        <f>IF($A299="","",COUNTIF('Names Schedule'!D$7:D$117,$B299))</f>
        <v/>
      </c>
      <c r="BH299" s="126" t="str">
        <f>IF($A299="","",COUNTIF('Names Schedule'!E$7:E$117,$B299))</f>
        <v/>
      </c>
      <c r="BI299" s="126" t="str">
        <f>IF($A299="","",COUNTIF('Names Schedule'!F$7:F$117,$B299))</f>
        <v/>
      </c>
      <c r="BJ299" s="126" t="str">
        <f>IF($A299="","",COUNTIF('Names Schedule'!G$7:G$117,$B299))</f>
        <v/>
      </c>
      <c r="BK299" s="126" t="str">
        <f>IF($A299="","",COUNTIF('Names Schedule'!H$7:H$117,$B299))</f>
        <v/>
      </c>
      <c r="BL299" s="133" t="str">
        <f t="shared" si="37"/>
        <v/>
      </c>
    </row>
    <row r="300" spans="1:64" ht="12" customHeight="1">
      <c r="A300" s="115" t="str">
        <f>Matches!A299</f>
        <v>GROUP MXP 5 / 13</v>
      </c>
      <c r="B300" s="115" t="str">
        <f>IF(A300="","",CONCATENATE(VLOOKUP(Matches!B299,'Group Check'!$B:$D,2,FALSE)," v ",VLOOKUP(Matches!D299,'Group Check'!$B:$D,2,FALSE)," in Group ",VLOOKUP(Matches!B299,'Group Check'!$B:$E,4,FALSE)))</f>
        <v>Lisa Bonsor (Spain) &amp; Peter Bonsor (Spain) v Julie Forrest (Defending Champion) &amp; Michael Stepney (Scotland) in Group MXP 5</v>
      </c>
      <c r="C300" s="115" t="str">
        <f t="shared" si="32"/>
        <v/>
      </c>
      <c r="D300" s="118" t="str">
        <f t="shared" si="33"/>
        <v>Tuesday 23rd April 2024</v>
      </c>
      <c r="E300" s="119" t="str">
        <f t="shared" si="34"/>
        <v>Session 2 - 10.15am- 12:00pm</v>
      </c>
      <c r="F300" s="116">
        <f t="shared" si="35"/>
        <v>5</v>
      </c>
      <c r="G300" s="126">
        <f>IF($A300="","",SUM(COUNTIF('Names Schedule'!$C$7:$H$7,$B300),COUNTIF('Names Schedule'!$C$8:$H$8,$B300),COUNTIF('Names Schedule'!$C$10:$H$10,$B300),COUNTIF('Names Schedule'!$C$11:$H$11,$B300),COUNTIF('Names Schedule'!$C$12:$H$12,$B300),COUNTIF('Names Schedule'!$C$14:$H$14,$B300),COUNTIF('Names Schedule'!$C$15:$H$15,$B300)))</f>
        <v>0</v>
      </c>
      <c r="H300" s="126">
        <f>IF($A300="","",SUM(COUNTIF('Names Schedule'!$C$20:$H$20,$B300),COUNTIF('Names Schedule'!$C$21:$H$21,$B300),COUNTIF('Names Schedule'!$C$23:$H$23,$B300),COUNTIF('Names Schedule'!$C$24:$H$24,$B300),COUNTIF('Names Schedule'!$C$25:$H$25,$B300),COUNTIF('Names Schedule'!$C$27:$H$27,$B300),COUNTIF('Names Schedule'!$C$28:$H$28,$B300)))</f>
        <v>0</v>
      </c>
      <c r="I300" s="126">
        <f>IF($A300="","",SUM(COUNTIF('Names Schedule'!$C$33:$H$33,$B300),COUNTIF('Names Schedule'!$C$34:$H$34,$B300),COUNTIF('Names Schedule'!$C$36:$H$36,$B300),COUNTIF('Names Schedule'!$C$37:$H$37,$B300),COUNTIF('Names Schedule'!$C$38:$H$38,$B300),COUNTIF('Names Schedule'!$C$40:$H$40,$B300),COUNTIF('Names Schedule'!$C$41:$H$41,$B300)))</f>
        <v>1</v>
      </c>
      <c r="J300" s="126">
        <f>IF($A300="","",SUM(COUNTIF('Names Schedule'!$C$46:$H$46,$B300),COUNTIF('Names Schedule'!$C$47:$H$47,$B300),COUNTIF('Names Schedule'!$C$49:$H$49,$B300),COUNTIF('Names Schedule'!$C$50:$H$50,$B300),COUNTIF('Names Schedule'!$C$51:$H$51,$B300),COUNTIF('Names Schedule'!$C$53:$H$53,$B300),COUNTIF('Names Schedule'!$C$54:$H$54,$B300)))</f>
        <v>0</v>
      </c>
      <c r="K300" s="126">
        <f>IF($A300="","",SUM(COUNTIF('Names Schedule'!$C$59:$H$59,$B300),COUNTIF('Names Schedule'!$C$60:$H$60,$B300),COUNTIF('Names Schedule'!$C$62:$H$62,$B300),COUNTIF('Names Schedule'!$C$63:$H$63,$B300),COUNTIF('Names Schedule'!$C$64:$H$64,$B300),COUNTIF('Names Schedule'!$C$66:$H$66,$B300),COUNTIF('Names Schedule'!$C$67:$H$67,$B300)))</f>
        <v>0</v>
      </c>
      <c r="L300" s="126">
        <f>IF($A300="","",SUM(COUNTIF('Names Schedule'!$C$72:$H$72,$B300),COUNTIF('Names Schedule'!$C$73:$H$73,$B300),COUNTIF('Names Schedule'!$C$75:$H$75,$B300),COUNTIF('Names Schedule'!$C$76:$H$76,$B300),COUNTIF('Names Schedule'!$C$77:$H$77,$B300),COUNTIF('Names Schedule'!$C$79:$H$79,$B300),COUNTIF('Names Schedule'!$C$80:$H$80,$B300)))</f>
        <v>0</v>
      </c>
      <c r="M300" s="124">
        <f>IF($A300="","",COUNTIF('Names Schedule'!$7:$7,$B300))</f>
        <v>0</v>
      </c>
      <c r="N300" s="125">
        <f>IF($A300="","",COUNTIF('Names Schedule'!$8:$8,$B300))</f>
        <v>0</v>
      </c>
      <c r="O300" s="125">
        <f>IF($A300="","",COUNTIF('Names Schedule'!$10:$10,$B300))</f>
        <v>0</v>
      </c>
      <c r="P300" s="125">
        <f>IF($A300="","",COUNTIF('Names Schedule'!$11:$11,$B300))</f>
        <v>0</v>
      </c>
      <c r="Q300" s="125">
        <f>IF($A300="","",COUNTIF('Names Schedule'!$12:$12,$B300))</f>
        <v>0</v>
      </c>
      <c r="R300" s="125">
        <f>IF($A300="","",COUNTIF('Names Schedule'!$14:$14,$B300))</f>
        <v>0</v>
      </c>
      <c r="S300" s="125">
        <f>IF($A300="","",COUNTIF('Names Schedule'!$15:$15,$B300))</f>
        <v>0</v>
      </c>
      <c r="T300" s="124">
        <f>IF($A300="","",COUNTIF('Names Schedule'!$20:$20,$B300))</f>
        <v>0</v>
      </c>
      <c r="U300" s="125">
        <f>IF($A300="","",COUNTIF('Names Schedule'!$21:$21,$B300))</f>
        <v>0</v>
      </c>
      <c r="V300" s="125">
        <f>IF($A300="","",COUNTIF('Names Schedule'!$23:$23,$B300))</f>
        <v>0</v>
      </c>
      <c r="W300" s="125">
        <f>IF($A300="","",COUNTIF('Names Schedule'!$24:$24,$B300))</f>
        <v>0</v>
      </c>
      <c r="X300" s="125">
        <f>IF($A300="","",COUNTIF('Names Schedule'!$25:$25,$B300))</f>
        <v>0</v>
      </c>
      <c r="Y300" s="125">
        <f>IF($A300="","",COUNTIF('Names Schedule'!$27:$27,$B300))</f>
        <v>0</v>
      </c>
      <c r="Z300" s="125">
        <f>IF($A300="","",COUNTIF('Names Schedule'!$28:$28,$B300))</f>
        <v>0</v>
      </c>
      <c r="AA300" s="124">
        <f>IF($A300="","",COUNTIF('Names Schedule'!$33:$33,$B300))</f>
        <v>0</v>
      </c>
      <c r="AB300" s="125">
        <f>IF($A300="","",COUNTIF('Names Schedule'!$34:$34,$B300))</f>
        <v>1</v>
      </c>
      <c r="AC300" s="125">
        <f>IF($A300="","",COUNTIF('Names Schedule'!$36:$36,$B300))</f>
        <v>0</v>
      </c>
      <c r="AD300" s="125">
        <f>IF($A300="","",COUNTIF('Names Schedule'!$37:$37,$B300))</f>
        <v>0</v>
      </c>
      <c r="AE300" s="125">
        <f>IF($A300="","",COUNTIF('Names Schedule'!$38:$38,$B300))</f>
        <v>0</v>
      </c>
      <c r="AF300" s="125">
        <f>IF($A300="","",COUNTIF('Names Schedule'!$40:$40,$B300))</f>
        <v>0</v>
      </c>
      <c r="AG300" s="125">
        <f>IF($A300="","",COUNTIF('Names Schedule'!$41:$41,$B300))</f>
        <v>0</v>
      </c>
      <c r="AH300" s="124">
        <f>IF($A300="","",COUNTIF('Names Schedule'!$46:$46,$B300))</f>
        <v>0</v>
      </c>
      <c r="AI300" s="125">
        <f>IF($A300="","",COUNTIF('Names Schedule'!$47:$47,$B300))</f>
        <v>0</v>
      </c>
      <c r="AJ300" s="125">
        <f>IF($A300="","",COUNTIF('Names Schedule'!$49:$49,$B300))</f>
        <v>0</v>
      </c>
      <c r="AK300" s="125">
        <f>IF($A300="","",COUNTIF('Names Schedule'!$50:$50,$B300))</f>
        <v>0</v>
      </c>
      <c r="AL300" s="125">
        <f>IF($A300="","",COUNTIF('Names Schedule'!$51:$51,$B300))</f>
        <v>0</v>
      </c>
      <c r="AM300" s="125">
        <f>IF($A300="","",COUNTIF('Names Schedule'!$53:$53,$B300))</f>
        <v>0</v>
      </c>
      <c r="AN300" s="125">
        <f>IF($A300="","",COUNTIF('Names Schedule'!$54:$54,$B300))</f>
        <v>0</v>
      </c>
      <c r="AO300" s="124">
        <f>IF($A300="","",COUNTIF('Names Schedule'!$59:$59,$B300))</f>
        <v>0</v>
      </c>
      <c r="AP300" s="125">
        <f>IF($A300="","",COUNTIF('Names Schedule'!$60:$60,$B300))</f>
        <v>0</v>
      </c>
      <c r="AQ300" s="125">
        <f>IF($A300="","",COUNTIF('Names Schedule'!$62:$62,$B300))</f>
        <v>0</v>
      </c>
      <c r="AR300" s="125">
        <f>IF($A300="","",COUNTIF('Names Schedule'!$63:$63,$B300))</f>
        <v>0</v>
      </c>
      <c r="AS300" s="125">
        <f>IF($A300="","",COUNTIF('Names Schedule'!$64:$64,$B300))</f>
        <v>0</v>
      </c>
      <c r="AT300" s="125">
        <f>IF($A300="","",COUNTIF('Names Schedule'!$66:$66,$B300))</f>
        <v>0</v>
      </c>
      <c r="AU300" s="125">
        <f>IF($A300="","",COUNTIF('Names Schedule'!$67:$67,$B300))</f>
        <v>0</v>
      </c>
      <c r="AV300" s="124">
        <f>IF($A300="","",COUNTIF('Names Schedule'!$72:$72,$B300))</f>
        <v>0</v>
      </c>
      <c r="AW300" s="125">
        <f>IF($A300="","",COUNTIF('Names Schedule'!$73:$73,$B300))</f>
        <v>0</v>
      </c>
      <c r="AX300" s="125">
        <f>IF($A300="","",COUNTIF('Names Schedule'!$75:$75,$B300))</f>
        <v>0</v>
      </c>
      <c r="AY300" s="125">
        <f>IF($A300="","",COUNTIF('Names Schedule'!$76:$76,$B300))</f>
        <v>0</v>
      </c>
      <c r="AZ300" s="125">
        <f>IF($A300="","",COUNTIF('Names Schedule'!$77:$77,$B300))</f>
        <v>0</v>
      </c>
      <c r="BA300" s="125">
        <f>IF($A300="","",COUNTIF('Names Schedule'!$79:$79,$B300))</f>
        <v>0</v>
      </c>
      <c r="BB300" s="125">
        <f>IF($A300="","",COUNTIF('Names Schedule'!$80:$80,$B300))</f>
        <v>0</v>
      </c>
      <c r="BC300" s="115">
        <f t="shared" si="38"/>
        <v>16</v>
      </c>
      <c r="BD300" s="115">
        <f t="shared" si="39"/>
        <v>2</v>
      </c>
      <c r="BE300" s="119" t="str">
        <f t="shared" si="36"/>
        <v>Session 2 - 10.15am- 12:00pm</v>
      </c>
      <c r="BF300" s="126">
        <f>IF($A300="","",COUNTIF('Names Schedule'!C$7:C$117,$B300))</f>
        <v>0</v>
      </c>
      <c r="BG300" s="126">
        <f>IF($A300="","",COUNTIF('Names Schedule'!D$7:D$117,$B300))</f>
        <v>0</v>
      </c>
      <c r="BH300" s="126">
        <f>IF($A300="","",COUNTIF('Names Schedule'!E$7:E$117,$B300))</f>
        <v>0</v>
      </c>
      <c r="BI300" s="126">
        <f>IF($A300="","",COUNTIF('Names Schedule'!F$7:F$117,$B300))</f>
        <v>0</v>
      </c>
      <c r="BJ300" s="126">
        <f>IF($A300="","",COUNTIF('Names Schedule'!G$7:G$117,$B300))</f>
        <v>1</v>
      </c>
      <c r="BK300" s="126">
        <f>IF($A300="","",COUNTIF('Names Schedule'!H$7:H$117,$B300))</f>
        <v>0</v>
      </c>
      <c r="BL300" s="133">
        <f t="shared" si="37"/>
        <v>5</v>
      </c>
    </row>
    <row r="301" spans="1:64" ht="12" customHeight="1">
      <c r="A301" s="115" t="str">
        <f>Matches!A300</f>
        <v>GROUP MXP 5 / 14</v>
      </c>
      <c r="B301" s="115" t="str">
        <f>IF(A301="","",CONCATENATE(VLOOKUP(Matches!B300,'Group Check'!$B:$D,2,FALSE)," v ",VLOOKUP(Matches!D300,'Group Check'!$B:$D,2,FALSE)," in Group ",VLOOKUP(Matches!B300,'Group Check'!$B:$E,4,FALSE)))</f>
        <v>Lisa Bonsor (Spain) &amp; Peter Bonsor (Spain) v Rahsan Akar (Turkiye) &amp; Ozkan Akar (Turkiye) in Group MXP 5</v>
      </c>
      <c r="C301" s="115" t="str">
        <f t="shared" si="32"/>
        <v/>
      </c>
      <c r="D301" s="118" t="str">
        <f t="shared" si="33"/>
        <v>Sunday 21st April 2024</v>
      </c>
      <c r="E301" s="119" t="str">
        <f t="shared" si="34"/>
        <v>Session 2 - 10.15am- 12:00pm</v>
      </c>
      <c r="F301" s="116">
        <f t="shared" si="35"/>
        <v>3</v>
      </c>
      <c r="G301" s="126">
        <f>IF($A301="","",SUM(COUNTIF('Names Schedule'!$C$7:$H$7,$B301),COUNTIF('Names Schedule'!$C$8:$H$8,$B301),COUNTIF('Names Schedule'!$C$10:$H$10,$B301),COUNTIF('Names Schedule'!$C$11:$H$11,$B301),COUNTIF('Names Schedule'!$C$12:$H$12,$B301),COUNTIF('Names Schedule'!$C$14:$H$14,$B301),COUNTIF('Names Schedule'!$C$15:$H$15,$B301)))</f>
        <v>1</v>
      </c>
      <c r="H301" s="126">
        <f>IF($A301="","",SUM(COUNTIF('Names Schedule'!$C$20:$H$20,$B301),COUNTIF('Names Schedule'!$C$21:$H$21,$B301),COUNTIF('Names Schedule'!$C$23:$H$23,$B301),COUNTIF('Names Schedule'!$C$24:$H$24,$B301),COUNTIF('Names Schedule'!$C$25:$H$25,$B301),COUNTIF('Names Schedule'!$C$27:$H$27,$B301),COUNTIF('Names Schedule'!$C$28:$H$28,$B301)))</f>
        <v>0</v>
      </c>
      <c r="I301" s="126">
        <f>IF($A301="","",SUM(COUNTIF('Names Schedule'!$C$33:$H$33,$B301),COUNTIF('Names Schedule'!$C$34:$H$34,$B301),COUNTIF('Names Schedule'!$C$36:$H$36,$B301),COUNTIF('Names Schedule'!$C$37:$H$37,$B301),COUNTIF('Names Schedule'!$C$38:$H$38,$B301),COUNTIF('Names Schedule'!$C$40:$H$40,$B301),COUNTIF('Names Schedule'!$C$41:$H$41,$B301)))</f>
        <v>0</v>
      </c>
      <c r="J301" s="126">
        <f>IF($A301="","",SUM(COUNTIF('Names Schedule'!$C$46:$H$46,$B301),COUNTIF('Names Schedule'!$C$47:$H$47,$B301),COUNTIF('Names Schedule'!$C$49:$H$49,$B301),COUNTIF('Names Schedule'!$C$50:$H$50,$B301),COUNTIF('Names Schedule'!$C$51:$H$51,$B301),COUNTIF('Names Schedule'!$C$53:$H$53,$B301),COUNTIF('Names Schedule'!$C$54:$H$54,$B301)))</f>
        <v>0</v>
      </c>
      <c r="K301" s="126">
        <f>IF($A301="","",SUM(COUNTIF('Names Schedule'!$C$59:$H$59,$B301),COUNTIF('Names Schedule'!$C$60:$H$60,$B301),COUNTIF('Names Schedule'!$C$62:$H$62,$B301),COUNTIF('Names Schedule'!$C$63:$H$63,$B301),COUNTIF('Names Schedule'!$C$64:$H$64,$B301),COUNTIF('Names Schedule'!$C$66:$H$66,$B301),COUNTIF('Names Schedule'!$C$67:$H$67,$B301)))</f>
        <v>0</v>
      </c>
      <c r="L301" s="126">
        <f>IF($A301="","",SUM(COUNTIF('Names Schedule'!$C$72:$H$72,$B301),COUNTIF('Names Schedule'!$C$73:$H$73,$B301),COUNTIF('Names Schedule'!$C$75:$H$75,$B301),COUNTIF('Names Schedule'!$C$76:$H$76,$B301),COUNTIF('Names Schedule'!$C$77:$H$77,$B301),COUNTIF('Names Schedule'!$C$79:$H$79,$B301),COUNTIF('Names Schedule'!$C$80:$H$80,$B301)))</f>
        <v>0</v>
      </c>
      <c r="M301" s="124">
        <f>IF($A301="","",COUNTIF('Names Schedule'!$7:$7,$B301))</f>
        <v>0</v>
      </c>
      <c r="N301" s="125">
        <f>IF($A301="","",COUNTIF('Names Schedule'!$8:$8,$B301))</f>
        <v>1</v>
      </c>
      <c r="O301" s="125">
        <f>IF($A301="","",COUNTIF('Names Schedule'!$10:$10,$B301))</f>
        <v>0</v>
      </c>
      <c r="P301" s="125">
        <f>IF($A301="","",COUNTIF('Names Schedule'!$11:$11,$B301))</f>
        <v>0</v>
      </c>
      <c r="Q301" s="125">
        <f>IF($A301="","",COUNTIF('Names Schedule'!$12:$12,$B301))</f>
        <v>0</v>
      </c>
      <c r="R301" s="125">
        <f>IF($A301="","",COUNTIF('Names Schedule'!$14:$14,$B301))</f>
        <v>0</v>
      </c>
      <c r="S301" s="125">
        <f>IF($A301="","",COUNTIF('Names Schedule'!$15:$15,$B301))</f>
        <v>0</v>
      </c>
      <c r="T301" s="124">
        <f>IF($A301="","",COUNTIF('Names Schedule'!$20:$20,$B301))</f>
        <v>0</v>
      </c>
      <c r="U301" s="125">
        <f>IF($A301="","",COUNTIF('Names Schedule'!$21:$21,$B301))</f>
        <v>0</v>
      </c>
      <c r="V301" s="125">
        <f>IF($A301="","",COUNTIF('Names Schedule'!$23:$23,$B301))</f>
        <v>0</v>
      </c>
      <c r="W301" s="125">
        <f>IF($A301="","",COUNTIF('Names Schedule'!$24:$24,$B301))</f>
        <v>0</v>
      </c>
      <c r="X301" s="125">
        <f>IF($A301="","",COUNTIF('Names Schedule'!$25:$25,$B301))</f>
        <v>0</v>
      </c>
      <c r="Y301" s="125">
        <f>IF($A301="","",COUNTIF('Names Schedule'!$27:$27,$B301))</f>
        <v>0</v>
      </c>
      <c r="Z301" s="125">
        <f>IF($A301="","",COUNTIF('Names Schedule'!$28:$28,$B301))</f>
        <v>0</v>
      </c>
      <c r="AA301" s="124">
        <f>IF($A301="","",COUNTIF('Names Schedule'!$33:$33,$B301))</f>
        <v>0</v>
      </c>
      <c r="AB301" s="125">
        <f>IF($A301="","",COUNTIF('Names Schedule'!$34:$34,$B301))</f>
        <v>0</v>
      </c>
      <c r="AC301" s="125">
        <f>IF($A301="","",COUNTIF('Names Schedule'!$36:$36,$B301))</f>
        <v>0</v>
      </c>
      <c r="AD301" s="125">
        <f>IF($A301="","",COUNTIF('Names Schedule'!$37:$37,$B301))</f>
        <v>0</v>
      </c>
      <c r="AE301" s="125">
        <f>IF($A301="","",COUNTIF('Names Schedule'!$38:$38,$B301))</f>
        <v>0</v>
      </c>
      <c r="AF301" s="125">
        <f>IF($A301="","",COUNTIF('Names Schedule'!$40:$40,$B301))</f>
        <v>0</v>
      </c>
      <c r="AG301" s="125">
        <f>IF($A301="","",COUNTIF('Names Schedule'!$41:$41,$B301))</f>
        <v>0</v>
      </c>
      <c r="AH301" s="124">
        <f>IF($A301="","",COUNTIF('Names Schedule'!$46:$46,$B301))</f>
        <v>0</v>
      </c>
      <c r="AI301" s="125">
        <f>IF($A301="","",COUNTIF('Names Schedule'!$47:$47,$B301))</f>
        <v>0</v>
      </c>
      <c r="AJ301" s="125">
        <f>IF($A301="","",COUNTIF('Names Schedule'!$49:$49,$B301))</f>
        <v>0</v>
      </c>
      <c r="AK301" s="125">
        <f>IF($A301="","",COUNTIF('Names Schedule'!$50:$50,$B301))</f>
        <v>0</v>
      </c>
      <c r="AL301" s="125">
        <f>IF($A301="","",COUNTIF('Names Schedule'!$51:$51,$B301))</f>
        <v>0</v>
      </c>
      <c r="AM301" s="125">
        <f>IF($A301="","",COUNTIF('Names Schedule'!$53:$53,$B301))</f>
        <v>0</v>
      </c>
      <c r="AN301" s="125">
        <f>IF($A301="","",COUNTIF('Names Schedule'!$54:$54,$B301))</f>
        <v>0</v>
      </c>
      <c r="AO301" s="124">
        <f>IF($A301="","",COUNTIF('Names Schedule'!$59:$59,$B301))</f>
        <v>0</v>
      </c>
      <c r="AP301" s="125">
        <f>IF($A301="","",COUNTIF('Names Schedule'!$60:$60,$B301))</f>
        <v>0</v>
      </c>
      <c r="AQ301" s="125">
        <f>IF($A301="","",COUNTIF('Names Schedule'!$62:$62,$B301))</f>
        <v>0</v>
      </c>
      <c r="AR301" s="125">
        <f>IF($A301="","",COUNTIF('Names Schedule'!$63:$63,$B301))</f>
        <v>0</v>
      </c>
      <c r="AS301" s="125">
        <f>IF($A301="","",COUNTIF('Names Schedule'!$64:$64,$B301))</f>
        <v>0</v>
      </c>
      <c r="AT301" s="125">
        <f>IF($A301="","",COUNTIF('Names Schedule'!$66:$66,$B301))</f>
        <v>0</v>
      </c>
      <c r="AU301" s="125">
        <f>IF($A301="","",COUNTIF('Names Schedule'!$67:$67,$B301))</f>
        <v>0</v>
      </c>
      <c r="AV301" s="124">
        <f>IF($A301="","",COUNTIF('Names Schedule'!$72:$72,$B301))</f>
        <v>0</v>
      </c>
      <c r="AW301" s="125">
        <f>IF($A301="","",COUNTIF('Names Schedule'!$73:$73,$B301))</f>
        <v>0</v>
      </c>
      <c r="AX301" s="125">
        <f>IF($A301="","",COUNTIF('Names Schedule'!$75:$75,$B301))</f>
        <v>0</v>
      </c>
      <c r="AY301" s="125">
        <f>IF($A301="","",COUNTIF('Names Schedule'!$76:$76,$B301))</f>
        <v>0</v>
      </c>
      <c r="AZ301" s="125">
        <f>IF($A301="","",COUNTIF('Names Schedule'!$77:$77,$B301))</f>
        <v>0</v>
      </c>
      <c r="BA301" s="125">
        <f>IF($A301="","",COUNTIF('Names Schedule'!$79:$79,$B301))</f>
        <v>0</v>
      </c>
      <c r="BB301" s="125">
        <f>IF($A301="","",COUNTIF('Names Schedule'!$80:$80,$B301))</f>
        <v>0</v>
      </c>
      <c r="BC301" s="115">
        <f t="shared" si="38"/>
        <v>2</v>
      </c>
      <c r="BD301" s="115">
        <f t="shared" si="39"/>
        <v>2</v>
      </c>
      <c r="BE301" s="119" t="str">
        <f t="shared" si="36"/>
        <v>Session 2 - 10.15am- 12:00pm</v>
      </c>
      <c r="BF301" s="126">
        <f>IF($A301="","",COUNTIF('Names Schedule'!C$7:C$117,$B301))</f>
        <v>0</v>
      </c>
      <c r="BG301" s="126">
        <f>IF($A301="","",COUNTIF('Names Schedule'!D$7:D$117,$B301))</f>
        <v>0</v>
      </c>
      <c r="BH301" s="126">
        <f>IF($A301="","",COUNTIF('Names Schedule'!E$7:E$117,$B301))</f>
        <v>1</v>
      </c>
      <c r="BI301" s="126">
        <f>IF($A301="","",COUNTIF('Names Schedule'!F$7:F$117,$B301))</f>
        <v>0</v>
      </c>
      <c r="BJ301" s="126">
        <f>IF($A301="","",COUNTIF('Names Schedule'!G$7:G$117,$B301))</f>
        <v>0</v>
      </c>
      <c r="BK301" s="126">
        <f>IF($A301="","",COUNTIF('Names Schedule'!H$7:H$117,$B301))</f>
        <v>0</v>
      </c>
      <c r="BL301" s="133">
        <f t="shared" si="37"/>
        <v>3</v>
      </c>
    </row>
    <row r="302" spans="1:64" ht="12" customHeight="1">
      <c r="A302" s="115" t="str">
        <f>Matches!A301</f>
        <v/>
      </c>
      <c r="B302" s="115" t="str">
        <f>IF(A302="","",CONCATENATE(VLOOKUP(Matches!B301,'Group Check'!$B:$D,2,FALSE)," v ",VLOOKUP(Matches!D301,'Group Check'!$B:$D,2,FALSE)," in Group ",VLOOKUP(Matches!B301,'Group Check'!$B:$E,4,FALSE)))</f>
        <v/>
      </c>
      <c r="C302" s="115" t="str">
        <f t="shared" si="32"/>
        <v/>
      </c>
      <c r="D302" s="118" t="str">
        <f t="shared" si="33"/>
        <v/>
      </c>
      <c r="E302" s="119" t="str">
        <f t="shared" si="34"/>
        <v/>
      </c>
      <c r="F302" s="116" t="str">
        <f t="shared" si="35"/>
        <v/>
      </c>
      <c r="G302" s="126" t="str">
        <f>IF($A302="","",SUM(COUNTIF('Names Schedule'!$C$7:$H$7,$B302),COUNTIF('Names Schedule'!$C$8:$H$8,$B302),COUNTIF('Names Schedule'!$C$10:$H$10,$B302),COUNTIF('Names Schedule'!$C$11:$H$11,$B302),COUNTIF('Names Schedule'!$C$12:$H$12,$B302),COUNTIF('Names Schedule'!$C$14:$H$14,$B302),COUNTIF('Names Schedule'!$C$15:$H$15,$B302)))</f>
        <v/>
      </c>
      <c r="H302" s="126" t="str">
        <f>IF($A302="","",SUM(COUNTIF('Names Schedule'!$C$20:$H$20,$B302),COUNTIF('Names Schedule'!$C$21:$H$21,$B302),COUNTIF('Names Schedule'!$C$23:$H$23,$B302),COUNTIF('Names Schedule'!$C$24:$H$24,$B302),COUNTIF('Names Schedule'!$C$25:$H$25,$B302),COUNTIF('Names Schedule'!$C$27:$H$27,$B302),COUNTIF('Names Schedule'!$C$28:$H$28,$B302)))</f>
        <v/>
      </c>
      <c r="I302" s="126" t="str">
        <f>IF($A302="","",SUM(COUNTIF('Names Schedule'!$C$33:$H$33,$B302),COUNTIF('Names Schedule'!$C$34:$H$34,$B302),COUNTIF('Names Schedule'!$C$36:$H$36,$B302),COUNTIF('Names Schedule'!$C$37:$H$37,$B302),COUNTIF('Names Schedule'!$C$38:$H$38,$B302),COUNTIF('Names Schedule'!$C$40:$H$40,$B302),COUNTIF('Names Schedule'!$C$41:$H$41,$B302)))</f>
        <v/>
      </c>
      <c r="J302" s="126" t="str">
        <f>IF($A302="","",SUM(COUNTIF('Names Schedule'!$C$46:$H$46,$B302),COUNTIF('Names Schedule'!$C$47:$H$47,$B302),COUNTIF('Names Schedule'!$C$49:$H$49,$B302),COUNTIF('Names Schedule'!$C$50:$H$50,$B302),COUNTIF('Names Schedule'!$C$51:$H$51,$B302),COUNTIF('Names Schedule'!$C$53:$H$53,$B302),COUNTIF('Names Schedule'!$C$54:$H$54,$B302)))</f>
        <v/>
      </c>
      <c r="K302" s="126" t="str">
        <f>IF($A302="","",SUM(COUNTIF('Names Schedule'!$C$59:$H$59,$B302),COUNTIF('Names Schedule'!$C$60:$H$60,$B302),COUNTIF('Names Schedule'!$C$62:$H$62,$B302),COUNTIF('Names Schedule'!$C$63:$H$63,$B302),COUNTIF('Names Schedule'!$C$64:$H$64,$B302),COUNTIF('Names Schedule'!$C$66:$H$66,$B302),COUNTIF('Names Schedule'!$C$67:$H$67,$B302)))</f>
        <v/>
      </c>
      <c r="L302" s="126" t="str">
        <f>IF($A302="","",SUM(COUNTIF('Names Schedule'!$C$72:$H$72,$B302),COUNTIF('Names Schedule'!$C$73:$H$73,$B302),COUNTIF('Names Schedule'!$C$75:$H$75,$B302),COUNTIF('Names Schedule'!$C$76:$H$76,$B302),COUNTIF('Names Schedule'!$C$77:$H$77,$B302),COUNTIF('Names Schedule'!$C$79:$H$79,$B302),COUNTIF('Names Schedule'!$C$80:$H$80,$B302)))</f>
        <v/>
      </c>
      <c r="M302" s="124" t="str">
        <f>IF($A302="","",COUNTIF('Names Schedule'!$7:$7,$B302))</f>
        <v/>
      </c>
      <c r="N302" s="125" t="str">
        <f>IF($A302="","",COUNTIF('Names Schedule'!$8:$8,$B302))</f>
        <v/>
      </c>
      <c r="O302" s="125" t="str">
        <f>IF($A302="","",COUNTIF('Names Schedule'!$10:$10,$B302))</f>
        <v/>
      </c>
      <c r="P302" s="125" t="str">
        <f>IF($A302="","",COUNTIF('Names Schedule'!$11:$11,$B302))</f>
        <v/>
      </c>
      <c r="Q302" s="125" t="str">
        <f>IF($A302="","",COUNTIF('Names Schedule'!$12:$12,$B302))</f>
        <v/>
      </c>
      <c r="R302" s="125" t="str">
        <f>IF($A302="","",COUNTIF('Names Schedule'!$14:$14,$B302))</f>
        <v/>
      </c>
      <c r="S302" s="125" t="str">
        <f>IF($A302="","",COUNTIF('Names Schedule'!$15:$15,$B302))</f>
        <v/>
      </c>
      <c r="T302" s="124" t="str">
        <f>IF($A302="","",COUNTIF('Names Schedule'!$20:$20,$B302))</f>
        <v/>
      </c>
      <c r="U302" s="125" t="str">
        <f>IF($A302="","",COUNTIF('Names Schedule'!$21:$21,$B302))</f>
        <v/>
      </c>
      <c r="V302" s="125" t="str">
        <f>IF($A302="","",COUNTIF('Names Schedule'!$23:$23,$B302))</f>
        <v/>
      </c>
      <c r="W302" s="125" t="str">
        <f>IF($A302="","",COUNTIF('Names Schedule'!$24:$24,$B302))</f>
        <v/>
      </c>
      <c r="X302" s="125" t="str">
        <f>IF($A302="","",COUNTIF('Names Schedule'!$25:$25,$B302))</f>
        <v/>
      </c>
      <c r="Y302" s="125" t="str">
        <f>IF($A302="","",COUNTIF('Names Schedule'!$27:$27,$B302))</f>
        <v/>
      </c>
      <c r="Z302" s="125" t="str">
        <f>IF($A302="","",COUNTIF('Names Schedule'!$28:$28,$B302))</f>
        <v/>
      </c>
      <c r="AA302" s="124" t="str">
        <f>IF($A302="","",COUNTIF('Names Schedule'!$33:$33,$B302))</f>
        <v/>
      </c>
      <c r="AB302" s="125" t="str">
        <f>IF($A302="","",COUNTIF('Names Schedule'!$34:$34,$B302))</f>
        <v/>
      </c>
      <c r="AC302" s="125" t="str">
        <f>IF($A302="","",COUNTIF('Names Schedule'!$36:$36,$B302))</f>
        <v/>
      </c>
      <c r="AD302" s="125" t="str">
        <f>IF($A302="","",COUNTIF('Names Schedule'!$37:$37,$B302))</f>
        <v/>
      </c>
      <c r="AE302" s="125" t="str">
        <f>IF($A302="","",COUNTIF('Names Schedule'!$38:$38,$B302))</f>
        <v/>
      </c>
      <c r="AF302" s="125" t="str">
        <f>IF($A302="","",COUNTIF('Names Schedule'!$40:$40,$B302))</f>
        <v/>
      </c>
      <c r="AG302" s="125" t="str">
        <f>IF($A302="","",COUNTIF('Names Schedule'!$41:$41,$B302))</f>
        <v/>
      </c>
      <c r="AH302" s="124" t="str">
        <f>IF($A302="","",COUNTIF('Names Schedule'!$46:$46,$B302))</f>
        <v/>
      </c>
      <c r="AI302" s="125" t="str">
        <f>IF($A302="","",COUNTIF('Names Schedule'!$47:$47,$B302))</f>
        <v/>
      </c>
      <c r="AJ302" s="125" t="str">
        <f>IF($A302="","",COUNTIF('Names Schedule'!$49:$49,$B302))</f>
        <v/>
      </c>
      <c r="AK302" s="125" t="str">
        <f>IF($A302="","",COUNTIF('Names Schedule'!$50:$50,$B302))</f>
        <v/>
      </c>
      <c r="AL302" s="125" t="str">
        <f>IF($A302="","",COUNTIF('Names Schedule'!$51:$51,$B302))</f>
        <v/>
      </c>
      <c r="AM302" s="125" t="str">
        <f>IF($A302="","",COUNTIF('Names Schedule'!$53:$53,$B302))</f>
        <v/>
      </c>
      <c r="AN302" s="125" t="str">
        <f>IF($A302="","",COUNTIF('Names Schedule'!$54:$54,$B302))</f>
        <v/>
      </c>
      <c r="AO302" s="124" t="str">
        <f>IF($A302="","",COUNTIF('Names Schedule'!$59:$59,$B302))</f>
        <v/>
      </c>
      <c r="AP302" s="125" t="str">
        <f>IF($A302="","",COUNTIF('Names Schedule'!$60:$60,$B302))</f>
        <v/>
      </c>
      <c r="AQ302" s="125" t="str">
        <f>IF($A302="","",COUNTIF('Names Schedule'!$62:$62,$B302))</f>
        <v/>
      </c>
      <c r="AR302" s="125" t="str">
        <f>IF($A302="","",COUNTIF('Names Schedule'!$63:$63,$B302))</f>
        <v/>
      </c>
      <c r="AS302" s="125" t="str">
        <f>IF($A302="","",COUNTIF('Names Schedule'!$64:$64,$B302))</f>
        <v/>
      </c>
      <c r="AT302" s="125" t="str">
        <f>IF($A302="","",COUNTIF('Names Schedule'!$66:$66,$B302))</f>
        <v/>
      </c>
      <c r="AU302" s="125" t="str">
        <f>IF($A302="","",COUNTIF('Names Schedule'!$67:$67,$B302))</f>
        <v/>
      </c>
      <c r="AV302" s="124" t="str">
        <f>IF($A302="","",COUNTIF('Names Schedule'!$72:$72,$B302))</f>
        <v/>
      </c>
      <c r="AW302" s="125" t="str">
        <f>IF($A302="","",COUNTIF('Names Schedule'!$73:$73,$B302))</f>
        <v/>
      </c>
      <c r="AX302" s="125" t="str">
        <f>IF($A302="","",COUNTIF('Names Schedule'!$75:$75,$B302))</f>
        <v/>
      </c>
      <c r="AY302" s="125" t="str">
        <f>IF($A302="","",COUNTIF('Names Schedule'!$76:$76,$B302))</f>
        <v/>
      </c>
      <c r="AZ302" s="125" t="str">
        <f>IF($A302="","",COUNTIF('Names Schedule'!$77:$77,$B302))</f>
        <v/>
      </c>
      <c r="BA302" s="125" t="str">
        <f>IF($A302="","",COUNTIF('Names Schedule'!$79:$79,$B302))</f>
        <v/>
      </c>
      <c r="BB302" s="125" t="str">
        <f>IF($A302="","",COUNTIF('Names Schedule'!$80:$80,$B302))</f>
        <v/>
      </c>
      <c r="BC302" s="115" t="str">
        <f t="shared" si="38"/>
        <v/>
      </c>
      <c r="BD302" s="115" t="str">
        <f t="shared" si="39"/>
        <v/>
      </c>
      <c r="BE302" s="119" t="str">
        <f t="shared" si="36"/>
        <v/>
      </c>
      <c r="BF302" s="126" t="str">
        <f>IF($A302="","",COUNTIF('Names Schedule'!C$7:C$117,$B302))</f>
        <v/>
      </c>
      <c r="BG302" s="126" t="str">
        <f>IF($A302="","",COUNTIF('Names Schedule'!D$7:D$117,$B302))</f>
        <v/>
      </c>
      <c r="BH302" s="126" t="str">
        <f>IF($A302="","",COUNTIF('Names Schedule'!E$7:E$117,$B302))</f>
        <v/>
      </c>
      <c r="BI302" s="126" t="str">
        <f>IF($A302="","",COUNTIF('Names Schedule'!F$7:F$117,$B302))</f>
        <v/>
      </c>
      <c r="BJ302" s="126" t="str">
        <f>IF($A302="","",COUNTIF('Names Schedule'!G$7:G$117,$B302))</f>
        <v/>
      </c>
      <c r="BK302" s="126" t="str">
        <f>IF($A302="","",COUNTIF('Names Schedule'!H$7:H$117,$B302))</f>
        <v/>
      </c>
      <c r="BL302" s="133" t="str">
        <f t="shared" si="37"/>
        <v/>
      </c>
    </row>
    <row r="303" spans="1:64" ht="12" customHeight="1" thickBot="1">
      <c r="A303" s="115" t="str">
        <f>Matches!A302</f>
        <v>GROUP MXP 5 / 15</v>
      </c>
      <c r="B303" s="115" t="str">
        <f>IF(A303="","",CONCATENATE(VLOOKUP(Matches!B302,'Group Check'!$B:$D,2,FALSE)," v ",VLOOKUP(Matches!D302,'Group Check'!$B:$D,2,FALSE)," in Group ",VLOOKUP(Matches!B302,'Group Check'!$B:$E,4,FALSE)))</f>
        <v>Rahsan Akar (Turkiye) &amp; Ozkan Akar (Turkiye) v Julie Forrest (Defending Champion) &amp; Michael Stepney (Scotland) in Group MXP 5</v>
      </c>
      <c r="C303" s="115" t="str">
        <f t="shared" si="32"/>
        <v/>
      </c>
      <c r="D303" s="118" t="str">
        <f t="shared" si="33"/>
        <v>Thursday 25th April 2024</v>
      </c>
      <c r="E303" s="119" t="str">
        <f t="shared" si="34"/>
        <v>Session 1 - 8:30am - 10:15am</v>
      </c>
      <c r="F303" s="116">
        <f t="shared" si="35"/>
        <v>6</v>
      </c>
      <c r="G303" s="126">
        <f>IF($A303="","",SUM(COUNTIF('Names Schedule'!$C$7:$H$7,$B303),COUNTIF('Names Schedule'!$C$8:$H$8,$B303),COUNTIF('Names Schedule'!$C$10:$H$10,$B303),COUNTIF('Names Schedule'!$C$11:$H$11,$B303),COUNTIF('Names Schedule'!$C$12:$H$12,$B303),COUNTIF('Names Schedule'!$C$14:$H$14,$B303),COUNTIF('Names Schedule'!$C$15:$H$15,$B303)))</f>
        <v>0</v>
      </c>
      <c r="H303" s="126">
        <f>IF($A303="","",SUM(COUNTIF('Names Schedule'!$C$20:$H$20,$B303),COUNTIF('Names Schedule'!$C$21:$H$21,$B303),COUNTIF('Names Schedule'!$C$23:$H$23,$B303),COUNTIF('Names Schedule'!$C$24:$H$24,$B303),COUNTIF('Names Schedule'!$C$25:$H$25,$B303),COUNTIF('Names Schedule'!$C$27:$H$27,$B303),COUNTIF('Names Schedule'!$C$28:$H$28,$B303)))</f>
        <v>0</v>
      </c>
      <c r="I303" s="126">
        <f>IF($A303="","",SUM(COUNTIF('Names Schedule'!$C$33:$H$33,$B303),COUNTIF('Names Schedule'!$C$34:$H$34,$B303),COUNTIF('Names Schedule'!$C$36:$H$36,$B303),COUNTIF('Names Schedule'!$C$37:$H$37,$B303),COUNTIF('Names Schedule'!$C$38:$H$38,$B303),COUNTIF('Names Schedule'!$C$40:$H$40,$B303),COUNTIF('Names Schedule'!$C$41:$H$41,$B303)))</f>
        <v>0</v>
      </c>
      <c r="J303" s="126">
        <f>IF($A303="","",SUM(COUNTIF('Names Schedule'!$C$46:$H$46,$B303),COUNTIF('Names Schedule'!$C$47:$H$47,$B303),COUNTIF('Names Schedule'!$C$49:$H$49,$B303),COUNTIF('Names Schedule'!$C$50:$H$50,$B303),COUNTIF('Names Schedule'!$C$51:$H$51,$B303),COUNTIF('Names Schedule'!$C$53:$H$53,$B303),COUNTIF('Names Schedule'!$C$54:$H$54,$B303)))</f>
        <v>0</v>
      </c>
      <c r="K303" s="126">
        <f>IF($A303="","",SUM(COUNTIF('Names Schedule'!$C$59:$H$59,$B303),COUNTIF('Names Schedule'!$C$60:$H$60,$B303),COUNTIF('Names Schedule'!$C$62:$H$62,$B303),COUNTIF('Names Schedule'!$C$63:$H$63,$B303),COUNTIF('Names Schedule'!$C$64:$H$64,$B303),COUNTIF('Names Schedule'!$C$66:$H$66,$B303),COUNTIF('Names Schedule'!$C$67:$H$67,$B303)))</f>
        <v>1</v>
      </c>
      <c r="L303" s="126">
        <f>IF($A303="","",SUM(COUNTIF('Names Schedule'!$C$72:$H$72,$B303),COUNTIF('Names Schedule'!$C$73:$H$73,$B303),COUNTIF('Names Schedule'!$C$75:$H$75,$B303),COUNTIF('Names Schedule'!$C$76:$H$76,$B303),COUNTIF('Names Schedule'!$C$77:$H$77,$B303),COUNTIF('Names Schedule'!$C$79:$H$79,$B303),COUNTIF('Names Schedule'!$C$80:$H$80,$B303)))</f>
        <v>0</v>
      </c>
      <c r="M303" s="127">
        <f>IF($A303="","",COUNTIF('Names Schedule'!$7:$7,$B303))</f>
        <v>0</v>
      </c>
      <c r="N303" s="128">
        <f>IF($A303="","",COUNTIF('Names Schedule'!$8:$8,$B303))</f>
        <v>0</v>
      </c>
      <c r="O303" s="128">
        <f>IF($A303="","",COUNTIF('Names Schedule'!$10:$10,$B303))</f>
        <v>0</v>
      </c>
      <c r="P303" s="128">
        <f>IF($A303="","",COUNTIF('Names Schedule'!$11:$11,$B303))</f>
        <v>0</v>
      </c>
      <c r="Q303" s="128">
        <f>IF($A303="","",COUNTIF('Names Schedule'!$12:$12,$B303))</f>
        <v>0</v>
      </c>
      <c r="R303" s="128">
        <f>IF($A303="","",COUNTIF('Names Schedule'!$14:$14,$B303))</f>
        <v>0</v>
      </c>
      <c r="S303" s="128">
        <f>IF($A303="","",COUNTIF('Names Schedule'!$15:$15,$B303))</f>
        <v>0</v>
      </c>
      <c r="T303" s="127">
        <f>IF($A303="","",COUNTIF('Names Schedule'!$20:$20,$B303))</f>
        <v>0</v>
      </c>
      <c r="U303" s="128">
        <f>IF($A303="","",COUNTIF('Names Schedule'!$21:$21,$B303))</f>
        <v>0</v>
      </c>
      <c r="V303" s="128">
        <f>IF($A303="","",COUNTIF('Names Schedule'!$23:$23,$B303))</f>
        <v>0</v>
      </c>
      <c r="W303" s="128">
        <f>IF($A303="","",COUNTIF('Names Schedule'!$24:$24,$B303))</f>
        <v>0</v>
      </c>
      <c r="X303" s="128">
        <f>IF($A303="","",COUNTIF('Names Schedule'!$25:$25,$B303))</f>
        <v>0</v>
      </c>
      <c r="Y303" s="128">
        <f>IF($A303="","",COUNTIF('Names Schedule'!$27:$27,$B303))</f>
        <v>0</v>
      </c>
      <c r="Z303" s="128">
        <f>IF($A303="","",COUNTIF('Names Schedule'!$28:$28,$B303))</f>
        <v>0</v>
      </c>
      <c r="AA303" s="127">
        <f>IF($A303="","",COUNTIF('Names Schedule'!$33:$33,$B303))</f>
        <v>0</v>
      </c>
      <c r="AB303" s="128">
        <f>IF($A303="","",COUNTIF('Names Schedule'!$34:$34,$B303))</f>
        <v>0</v>
      </c>
      <c r="AC303" s="128">
        <f>IF($A303="","",COUNTIF('Names Schedule'!$36:$36,$B303))</f>
        <v>0</v>
      </c>
      <c r="AD303" s="128">
        <f>IF($A303="","",COUNTIF('Names Schedule'!$37:$37,$B303))</f>
        <v>0</v>
      </c>
      <c r="AE303" s="128">
        <f>IF($A303="","",COUNTIF('Names Schedule'!$38:$38,$B303))</f>
        <v>0</v>
      </c>
      <c r="AF303" s="128">
        <f>IF($A303="","",COUNTIF('Names Schedule'!$40:$40,$B303))</f>
        <v>0</v>
      </c>
      <c r="AG303" s="128">
        <f>IF($A303="","",COUNTIF('Names Schedule'!$41:$41,$B303))</f>
        <v>0</v>
      </c>
      <c r="AH303" s="127">
        <f>IF($A303="","",COUNTIF('Names Schedule'!$46:$46,$B303))</f>
        <v>0</v>
      </c>
      <c r="AI303" s="128">
        <f>IF($A303="","",COUNTIF('Names Schedule'!$47:$47,$B303))</f>
        <v>0</v>
      </c>
      <c r="AJ303" s="128">
        <f>IF($A303="","",COUNTIF('Names Schedule'!$49:$49,$B303))</f>
        <v>0</v>
      </c>
      <c r="AK303" s="128">
        <f>IF($A303="","",COUNTIF('Names Schedule'!$50:$50,$B303))</f>
        <v>0</v>
      </c>
      <c r="AL303" s="128">
        <f>IF($A303="","",COUNTIF('Names Schedule'!$51:$51,$B303))</f>
        <v>0</v>
      </c>
      <c r="AM303" s="128">
        <f>IF($A303="","",COUNTIF('Names Schedule'!$53:$53,$B303))</f>
        <v>0</v>
      </c>
      <c r="AN303" s="128">
        <f>IF($A303="","",COUNTIF('Names Schedule'!$54:$54,$B303))</f>
        <v>0</v>
      </c>
      <c r="AO303" s="127">
        <f>IF($A303="","",COUNTIF('Names Schedule'!$59:$59,$B303))</f>
        <v>1</v>
      </c>
      <c r="AP303" s="128">
        <f>IF($A303="","",COUNTIF('Names Schedule'!$60:$60,$B303))</f>
        <v>0</v>
      </c>
      <c r="AQ303" s="128">
        <f>IF($A303="","",COUNTIF('Names Schedule'!$62:$62,$B303))</f>
        <v>0</v>
      </c>
      <c r="AR303" s="128">
        <f>IF($A303="","",COUNTIF('Names Schedule'!$63:$63,$B303))</f>
        <v>0</v>
      </c>
      <c r="AS303" s="128">
        <f>IF($A303="","",COUNTIF('Names Schedule'!$64:$64,$B303))</f>
        <v>0</v>
      </c>
      <c r="AT303" s="128">
        <f>IF($A303="","",COUNTIF('Names Schedule'!$66:$66,$B303))</f>
        <v>0</v>
      </c>
      <c r="AU303" s="128">
        <f>IF($A303="","",COUNTIF('Names Schedule'!$67:$67,$B303))</f>
        <v>0</v>
      </c>
      <c r="AV303" s="127">
        <f>IF($A303="","",COUNTIF('Names Schedule'!$72:$72,$B303))</f>
        <v>0</v>
      </c>
      <c r="AW303" s="128">
        <f>IF($A303="","",COUNTIF('Names Schedule'!$73:$73,$B303))</f>
        <v>0</v>
      </c>
      <c r="AX303" s="128">
        <f>IF($A303="","",COUNTIF('Names Schedule'!$75:$75,$B303))</f>
        <v>0</v>
      </c>
      <c r="AY303" s="128">
        <f>IF($A303="","",COUNTIF('Names Schedule'!$76:$76,$B303))</f>
        <v>0</v>
      </c>
      <c r="AZ303" s="128">
        <f>IF($A303="","",COUNTIF('Names Schedule'!$77:$77,$B303))</f>
        <v>0</v>
      </c>
      <c r="BA303" s="128">
        <f>IF($A303="","",COUNTIF('Names Schedule'!$79:$79,$B303))</f>
        <v>0</v>
      </c>
      <c r="BB303" s="129">
        <f>IF($A303="","",COUNTIF('Names Schedule'!$80:$80,$B303))</f>
        <v>0</v>
      </c>
      <c r="BC303" s="115">
        <f t="shared" si="38"/>
        <v>29</v>
      </c>
      <c r="BD303" s="115">
        <f t="shared" si="39"/>
        <v>1</v>
      </c>
      <c r="BE303" s="119" t="str">
        <f t="shared" si="36"/>
        <v>Session 1 - 8:30am - 10:15am</v>
      </c>
      <c r="BF303" s="126">
        <f>IF($A303="","",COUNTIF('Names Schedule'!C$7:C$117,$B303))</f>
        <v>0</v>
      </c>
      <c r="BG303" s="126">
        <f>IF($A303="","",COUNTIF('Names Schedule'!D$7:D$117,$B303))</f>
        <v>0</v>
      </c>
      <c r="BH303" s="126">
        <f>IF($A303="","",COUNTIF('Names Schedule'!E$7:E$117,$B303))</f>
        <v>0</v>
      </c>
      <c r="BI303" s="126">
        <f>IF($A303="","",COUNTIF('Names Schedule'!F$7:F$117,$B303))</f>
        <v>0</v>
      </c>
      <c r="BJ303" s="126">
        <f>IF($A303="","",COUNTIF('Names Schedule'!G$7:G$117,$B303))</f>
        <v>0</v>
      </c>
      <c r="BK303" s="126">
        <f>IF($A303="","",COUNTIF('Names Schedule'!H$7:H$117,$B303))</f>
        <v>1</v>
      </c>
      <c r="BL303" s="133">
        <f t="shared" si="37"/>
        <v>6</v>
      </c>
    </row>
    <row r="304" spans="1:64" ht="12" customHeight="1">
      <c r="A304" s="115"/>
      <c r="B304" s="115"/>
      <c r="C304" s="115"/>
      <c r="D304" s="118"/>
      <c r="E304" s="119"/>
      <c r="F304" s="116"/>
      <c r="G304" s="126"/>
      <c r="H304" s="126"/>
      <c r="I304" s="126"/>
      <c r="J304" s="126"/>
      <c r="K304" s="126"/>
      <c r="L304" s="126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5"/>
      <c r="AI304" s="135"/>
      <c r="AJ304" s="135"/>
      <c r="AK304" s="135"/>
      <c r="AL304" s="135"/>
      <c r="AM304" s="135"/>
      <c r="AN304" s="135"/>
      <c r="AO304" s="135"/>
      <c r="AP304" s="135"/>
      <c r="AQ304" s="135"/>
      <c r="AR304" s="135"/>
      <c r="AS304" s="135"/>
      <c r="AT304" s="135"/>
      <c r="AU304" s="135"/>
      <c r="AV304" s="135"/>
      <c r="AW304" s="135"/>
      <c r="AX304" s="135"/>
      <c r="AY304" s="135"/>
      <c r="AZ304" s="135"/>
      <c r="BA304" s="135"/>
      <c r="BB304" s="135"/>
      <c r="BC304" s="115"/>
      <c r="BD304" s="115"/>
      <c r="BE304" s="119"/>
      <c r="BF304" s="126"/>
      <c r="BG304" s="126"/>
      <c r="BH304" s="126"/>
      <c r="BI304" s="126"/>
      <c r="BJ304" s="126"/>
      <c r="BK304" s="126"/>
      <c r="BL304" s="133"/>
    </row>
    <row r="305" spans="1:64" ht="12" customHeight="1">
      <c r="A305" s="115"/>
      <c r="B305" s="115"/>
      <c r="C305" s="115"/>
      <c r="D305" s="118"/>
      <c r="E305" s="119"/>
      <c r="F305" s="116"/>
      <c r="G305" s="126"/>
      <c r="H305" s="126"/>
      <c r="I305" s="126"/>
      <c r="J305" s="126"/>
      <c r="K305" s="126"/>
      <c r="L305" s="126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5"/>
      <c r="AI305" s="135"/>
      <c r="AJ305" s="135"/>
      <c r="AK305" s="135"/>
      <c r="AL305" s="135"/>
      <c r="AM305" s="135"/>
      <c r="AN305" s="135"/>
      <c r="AO305" s="135"/>
      <c r="AP305" s="135"/>
      <c r="AQ305" s="135"/>
      <c r="AR305" s="135"/>
      <c r="AS305" s="135"/>
      <c r="AT305" s="135"/>
      <c r="AU305" s="135"/>
      <c r="AV305" s="135"/>
      <c r="AW305" s="135"/>
      <c r="AX305" s="135"/>
      <c r="AY305" s="135"/>
      <c r="AZ305" s="135"/>
      <c r="BA305" s="135"/>
      <c r="BB305" s="135"/>
      <c r="BC305" s="115"/>
      <c r="BD305" s="115"/>
      <c r="BE305" s="119"/>
      <c r="BF305" s="126"/>
      <c r="BG305" s="126"/>
      <c r="BH305" s="126"/>
      <c r="BI305" s="126"/>
      <c r="BJ305" s="126"/>
      <c r="BK305" s="126"/>
      <c r="BL305" s="133"/>
    </row>
    <row r="306" spans="1:64" ht="12" customHeight="1">
      <c r="A306" s="115"/>
      <c r="B306" s="115"/>
      <c r="C306" s="115"/>
      <c r="D306" s="118"/>
      <c r="E306" s="119"/>
      <c r="F306" s="116"/>
      <c r="G306" s="126"/>
      <c r="H306" s="126"/>
      <c r="I306" s="126"/>
      <c r="J306" s="126"/>
      <c r="K306" s="126"/>
      <c r="L306" s="126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5"/>
      <c r="AI306" s="135"/>
      <c r="AJ306" s="135"/>
      <c r="AK306" s="135"/>
      <c r="AL306" s="135"/>
      <c r="AM306" s="135"/>
      <c r="AN306" s="135"/>
      <c r="AO306" s="135"/>
      <c r="AP306" s="135"/>
      <c r="AQ306" s="135"/>
      <c r="AR306" s="135"/>
      <c r="AS306" s="135"/>
      <c r="AT306" s="135"/>
      <c r="AU306" s="135"/>
      <c r="AV306" s="135"/>
      <c r="AW306" s="135"/>
      <c r="AX306" s="135"/>
      <c r="AY306" s="135"/>
      <c r="AZ306" s="135"/>
      <c r="BA306" s="135"/>
      <c r="BB306" s="135"/>
      <c r="BC306" s="115"/>
      <c r="BD306" s="115"/>
      <c r="BE306" s="119"/>
      <c r="BF306" s="126"/>
      <c r="BG306" s="126"/>
      <c r="BH306" s="126"/>
      <c r="BI306" s="126"/>
      <c r="BJ306" s="126"/>
      <c r="BK306" s="126"/>
      <c r="BL306" s="133"/>
    </row>
    <row r="307" spans="1:64" ht="12" customHeight="1">
      <c r="A307" s="115"/>
      <c r="B307" s="115"/>
      <c r="C307" s="115"/>
      <c r="D307" s="118"/>
      <c r="E307" s="119"/>
      <c r="F307" s="116"/>
      <c r="G307" s="126"/>
      <c r="H307" s="126"/>
      <c r="I307" s="126"/>
      <c r="J307" s="126"/>
      <c r="K307" s="126"/>
      <c r="L307" s="126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5"/>
      <c r="AI307" s="135"/>
      <c r="AJ307" s="135"/>
      <c r="AK307" s="135"/>
      <c r="AL307" s="135"/>
      <c r="AM307" s="135"/>
      <c r="AN307" s="135"/>
      <c r="AO307" s="135"/>
      <c r="AP307" s="135"/>
      <c r="AQ307" s="135"/>
      <c r="AR307" s="135"/>
      <c r="AS307" s="135"/>
      <c r="AT307" s="135"/>
      <c r="AU307" s="135"/>
      <c r="AV307" s="135"/>
      <c r="AW307" s="135"/>
      <c r="AX307" s="135"/>
      <c r="AY307" s="135"/>
      <c r="AZ307" s="135"/>
      <c r="BA307" s="135"/>
      <c r="BB307" s="135"/>
      <c r="BC307" s="115"/>
      <c r="BD307" s="115"/>
      <c r="BE307" s="119"/>
      <c r="BF307" s="126"/>
      <c r="BG307" s="126"/>
      <c r="BH307" s="126"/>
      <c r="BI307" s="126"/>
      <c r="BJ307" s="126"/>
      <c r="BK307" s="126"/>
      <c r="BL307" s="133"/>
    </row>
    <row r="308" spans="1:64" ht="12" customHeight="1">
      <c r="A308" s="115"/>
      <c r="B308" s="115"/>
      <c r="C308" s="115"/>
      <c r="D308" s="118"/>
      <c r="E308" s="119"/>
      <c r="F308" s="116"/>
      <c r="G308" s="126"/>
      <c r="H308" s="126"/>
      <c r="I308" s="126"/>
      <c r="J308" s="126"/>
      <c r="K308" s="126"/>
      <c r="L308" s="126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5"/>
      <c r="AI308" s="135"/>
      <c r="AJ308" s="135"/>
      <c r="AK308" s="135"/>
      <c r="AL308" s="135"/>
      <c r="AM308" s="135"/>
      <c r="AN308" s="135"/>
      <c r="AO308" s="135"/>
      <c r="AP308" s="135"/>
      <c r="AQ308" s="135"/>
      <c r="AR308" s="135"/>
      <c r="AS308" s="135"/>
      <c r="AT308" s="135"/>
      <c r="AU308" s="135"/>
      <c r="AV308" s="135"/>
      <c r="AW308" s="135"/>
      <c r="AX308" s="135"/>
      <c r="AY308" s="135"/>
      <c r="AZ308" s="135"/>
      <c r="BA308" s="135"/>
      <c r="BB308" s="135"/>
      <c r="BC308" s="115"/>
      <c r="BD308" s="115"/>
      <c r="BE308" s="119"/>
      <c r="BF308" s="126"/>
      <c r="BG308" s="126"/>
      <c r="BH308" s="126"/>
      <c r="BI308" s="126"/>
      <c r="BJ308" s="126"/>
      <c r="BK308" s="126"/>
      <c r="BL308" s="133"/>
    </row>
    <row r="309" spans="1:64" ht="12" customHeight="1">
      <c r="A309" s="115"/>
      <c r="B309" s="115"/>
      <c r="C309" s="115"/>
      <c r="D309" s="118"/>
      <c r="E309" s="119"/>
      <c r="F309" s="116"/>
      <c r="G309" s="126"/>
      <c r="H309" s="126"/>
      <c r="I309" s="126"/>
      <c r="J309" s="126"/>
      <c r="K309" s="126"/>
      <c r="L309" s="126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5"/>
      <c r="AI309" s="135"/>
      <c r="AJ309" s="135"/>
      <c r="AK309" s="135"/>
      <c r="AL309" s="135"/>
      <c r="AM309" s="135"/>
      <c r="AN309" s="135"/>
      <c r="AO309" s="135"/>
      <c r="AP309" s="135"/>
      <c r="AQ309" s="135"/>
      <c r="AR309" s="135"/>
      <c r="AS309" s="135"/>
      <c r="AT309" s="135"/>
      <c r="AU309" s="135"/>
      <c r="AV309" s="135"/>
      <c r="AW309" s="135"/>
      <c r="AX309" s="135"/>
      <c r="AY309" s="135"/>
      <c r="AZ309" s="135"/>
      <c r="BA309" s="135"/>
      <c r="BB309" s="135"/>
      <c r="BC309" s="115"/>
      <c r="BD309" s="115"/>
      <c r="BE309" s="119"/>
      <c r="BF309" s="126"/>
      <c r="BG309" s="126"/>
      <c r="BH309" s="126"/>
      <c r="BI309" s="126"/>
      <c r="BJ309" s="126"/>
      <c r="BK309" s="126"/>
      <c r="BL309" s="133"/>
    </row>
    <row r="310" spans="1:64" ht="12" customHeight="1">
      <c r="A310" s="115"/>
      <c r="B310" s="115"/>
      <c r="C310" s="115"/>
      <c r="D310" s="118"/>
      <c r="E310" s="119"/>
      <c r="F310" s="116"/>
      <c r="G310" s="126"/>
      <c r="H310" s="126"/>
      <c r="I310" s="126"/>
      <c r="J310" s="126"/>
      <c r="K310" s="126"/>
      <c r="L310" s="126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5"/>
      <c r="AI310" s="135"/>
      <c r="AJ310" s="135"/>
      <c r="AK310" s="135"/>
      <c r="AL310" s="135"/>
      <c r="AM310" s="135"/>
      <c r="AN310" s="135"/>
      <c r="AO310" s="135"/>
      <c r="AP310" s="135"/>
      <c r="AQ310" s="135"/>
      <c r="AR310" s="135"/>
      <c r="AS310" s="135"/>
      <c r="AT310" s="135"/>
      <c r="AU310" s="135"/>
      <c r="AV310" s="135"/>
      <c r="AW310" s="135"/>
      <c r="AX310" s="135"/>
      <c r="AY310" s="135"/>
      <c r="AZ310" s="135"/>
      <c r="BA310" s="135"/>
      <c r="BB310" s="135"/>
      <c r="BC310" s="115"/>
      <c r="BD310" s="115"/>
      <c r="BE310" s="119"/>
      <c r="BF310" s="126"/>
      <c r="BG310" s="126"/>
      <c r="BH310" s="126"/>
      <c r="BI310" s="126"/>
      <c r="BJ310" s="126"/>
      <c r="BK310" s="126"/>
      <c r="BL310" s="133"/>
    </row>
    <row r="311" spans="1:64" ht="12" customHeight="1">
      <c r="A311" s="115"/>
      <c r="B311" s="115"/>
      <c r="C311" s="115"/>
      <c r="D311" s="118"/>
      <c r="E311" s="119"/>
      <c r="F311" s="116"/>
      <c r="G311" s="126"/>
      <c r="H311" s="126"/>
      <c r="I311" s="126"/>
      <c r="J311" s="126"/>
      <c r="K311" s="126"/>
      <c r="L311" s="126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5"/>
      <c r="AI311" s="135"/>
      <c r="AJ311" s="135"/>
      <c r="AK311" s="135"/>
      <c r="AL311" s="135"/>
      <c r="AM311" s="135"/>
      <c r="AN311" s="135"/>
      <c r="AO311" s="135"/>
      <c r="AP311" s="135"/>
      <c r="AQ311" s="135"/>
      <c r="AR311" s="135"/>
      <c r="AS311" s="135"/>
      <c r="AT311" s="135"/>
      <c r="AU311" s="135"/>
      <c r="AV311" s="135"/>
      <c r="AW311" s="135"/>
      <c r="AX311" s="135"/>
      <c r="AY311" s="135"/>
      <c r="AZ311" s="135"/>
      <c r="BA311" s="135"/>
      <c r="BB311" s="135"/>
      <c r="BC311" s="115"/>
      <c r="BD311" s="115"/>
      <c r="BE311" s="119"/>
      <c r="BF311" s="126"/>
      <c r="BG311" s="126"/>
      <c r="BH311" s="126"/>
      <c r="BI311" s="126"/>
      <c r="BJ311" s="126"/>
      <c r="BK311" s="126"/>
      <c r="BL311" s="133"/>
    </row>
    <row r="312" spans="1:64" ht="12" customHeight="1">
      <c r="A312" s="115"/>
      <c r="B312" s="115"/>
      <c r="C312" s="115"/>
      <c r="D312" s="118"/>
      <c r="E312" s="119"/>
      <c r="F312" s="116"/>
      <c r="G312" s="126"/>
      <c r="H312" s="126"/>
      <c r="I312" s="126"/>
      <c r="J312" s="126"/>
      <c r="K312" s="126"/>
      <c r="L312" s="126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5"/>
      <c r="AI312" s="135"/>
      <c r="AJ312" s="135"/>
      <c r="AK312" s="135"/>
      <c r="AL312" s="135"/>
      <c r="AM312" s="135"/>
      <c r="AN312" s="135"/>
      <c r="AO312" s="135"/>
      <c r="AP312" s="135"/>
      <c r="AQ312" s="135"/>
      <c r="AR312" s="135"/>
      <c r="AS312" s="135"/>
      <c r="AT312" s="135"/>
      <c r="AU312" s="135"/>
      <c r="AV312" s="135"/>
      <c r="AW312" s="135"/>
      <c r="AX312" s="135"/>
      <c r="AY312" s="135"/>
      <c r="AZ312" s="135"/>
      <c r="BA312" s="135"/>
      <c r="BB312" s="135"/>
      <c r="BC312" s="115"/>
      <c r="BD312" s="115"/>
      <c r="BE312" s="119"/>
      <c r="BF312" s="126"/>
      <c r="BG312" s="126"/>
      <c r="BH312" s="126"/>
      <c r="BI312" s="126"/>
      <c r="BJ312" s="126"/>
      <c r="BK312" s="126"/>
      <c r="BL312" s="133"/>
    </row>
    <row r="313" spans="1:64" ht="12" customHeight="1">
      <c r="A313" s="115"/>
      <c r="B313" s="115"/>
      <c r="C313" s="115"/>
      <c r="D313" s="118"/>
      <c r="E313" s="119"/>
      <c r="F313" s="116"/>
      <c r="G313" s="126"/>
      <c r="H313" s="126"/>
      <c r="I313" s="126"/>
      <c r="J313" s="126"/>
      <c r="K313" s="126"/>
      <c r="L313" s="126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5"/>
      <c r="AI313" s="135"/>
      <c r="AJ313" s="135"/>
      <c r="AK313" s="135"/>
      <c r="AL313" s="135"/>
      <c r="AM313" s="135"/>
      <c r="AN313" s="135"/>
      <c r="AO313" s="135"/>
      <c r="AP313" s="135"/>
      <c r="AQ313" s="135"/>
      <c r="AR313" s="135"/>
      <c r="AS313" s="135"/>
      <c r="AT313" s="135"/>
      <c r="AU313" s="135"/>
      <c r="AV313" s="135"/>
      <c r="AW313" s="135"/>
      <c r="AX313" s="135"/>
      <c r="AY313" s="135"/>
      <c r="AZ313" s="135"/>
      <c r="BA313" s="135"/>
      <c r="BB313" s="135"/>
      <c r="BC313" s="115"/>
      <c r="BD313" s="115"/>
      <c r="BE313" s="119"/>
      <c r="BF313" s="126"/>
      <c r="BG313" s="126"/>
      <c r="BH313" s="126"/>
      <c r="BI313" s="126"/>
      <c r="BJ313" s="126"/>
      <c r="BK313" s="126"/>
      <c r="BL313" s="133"/>
    </row>
    <row r="314" spans="1:64" ht="12" customHeight="1">
      <c r="A314" s="115"/>
      <c r="B314" s="115"/>
      <c r="C314" s="115"/>
      <c r="D314" s="118"/>
      <c r="E314" s="119"/>
      <c r="F314" s="116"/>
      <c r="G314" s="126"/>
      <c r="H314" s="126"/>
      <c r="I314" s="126"/>
      <c r="J314" s="126"/>
      <c r="K314" s="126"/>
      <c r="L314" s="126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5"/>
      <c r="AI314" s="135"/>
      <c r="AJ314" s="135"/>
      <c r="AK314" s="135"/>
      <c r="AL314" s="135"/>
      <c r="AM314" s="135"/>
      <c r="AN314" s="135"/>
      <c r="AO314" s="135"/>
      <c r="AP314" s="135"/>
      <c r="AQ314" s="135"/>
      <c r="AR314" s="135"/>
      <c r="AS314" s="135"/>
      <c r="AT314" s="135"/>
      <c r="AU314" s="135"/>
      <c r="AV314" s="135"/>
      <c r="AW314" s="135"/>
      <c r="AX314" s="135"/>
      <c r="AY314" s="135"/>
      <c r="AZ314" s="135"/>
      <c r="BA314" s="135"/>
      <c r="BB314" s="135"/>
      <c r="BC314" s="115"/>
      <c r="BD314" s="115"/>
      <c r="BE314" s="119"/>
      <c r="BF314" s="126"/>
      <c r="BG314" s="126"/>
      <c r="BH314" s="126"/>
      <c r="BI314" s="126"/>
      <c r="BJ314" s="126"/>
      <c r="BK314" s="126"/>
      <c r="BL314" s="133"/>
    </row>
    <row r="315" spans="1:64" ht="12" customHeight="1">
      <c r="A315" s="115"/>
      <c r="B315" s="115"/>
      <c r="C315" s="115"/>
      <c r="D315" s="118"/>
      <c r="E315" s="119"/>
      <c r="F315" s="116"/>
      <c r="G315" s="126"/>
      <c r="H315" s="126"/>
      <c r="I315" s="126"/>
      <c r="J315" s="126"/>
      <c r="K315" s="126"/>
      <c r="L315" s="126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5"/>
      <c r="AI315" s="135"/>
      <c r="AJ315" s="135"/>
      <c r="AK315" s="135"/>
      <c r="AL315" s="135"/>
      <c r="AM315" s="135"/>
      <c r="AN315" s="135"/>
      <c r="AO315" s="135"/>
      <c r="AP315" s="135"/>
      <c r="AQ315" s="135"/>
      <c r="AR315" s="135"/>
      <c r="AS315" s="135"/>
      <c r="AT315" s="135"/>
      <c r="AU315" s="135"/>
      <c r="AV315" s="135"/>
      <c r="AW315" s="135"/>
      <c r="AX315" s="135"/>
      <c r="AY315" s="135"/>
      <c r="AZ315" s="135"/>
      <c r="BA315" s="135"/>
      <c r="BB315" s="135"/>
      <c r="BC315" s="115"/>
      <c r="BD315" s="115"/>
      <c r="BE315" s="119"/>
      <c r="BF315" s="126"/>
      <c r="BG315" s="126"/>
      <c r="BH315" s="126"/>
      <c r="BI315" s="126"/>
      <c r="BJ315" s="126"/>
      <c r="BK315" s="126"/>
      <c r="BL315" s="133"/>
    </row>
    <row r="316" spans="1:64" ht="12" customHeight="1">
      <c r="A316" s="115"/>
      <c r="B316" s="115"/>
      <c r="C316" s="115"/>
      <c r="D316" s="118"/>
      <c r="E316" s="119"/>
      <c r="F316" s="116"/>
      <c r="G316" s="126"/>
      <c r="H316" s="126"/>
      <c r="I316" s="126"/>
      <c r="J316" s="126"/>
      <c r="K316" s="126"/>
      <c r="L316" s="126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5"/>
      <c r="AI316" s="135"/>
      <c r="AJ316" s="135"/>
      <c r="AK316" s="135"/>
      <c r="AL316" s="135"/>
      <c r="AM316" s="135"/>
      <c r="AN316" s="135"/>
      <c r="AO316" s="135"/>
      <c r="AP316" s="135"/>
      <c r="AQ316" s="135"/>
      <c r="AR316" s="135"/>
      <c r="AS316" s="135"/>
      <c r="AT316" s="135"/>
      <c r="AU316" s="135"/>
      <c r="AV316" s="135"/>
      <c r="AW316" s="135"/>
      <c r="AX316" s="135"/>
      <c r="AY316" s="135"/>
      <c r="AZ316" s="135"/>
      <c r="BA316" s="135"/>
      <c r="BB316" s="135"/>
      <c r="BC316" s="115"/>
      <c r="BD316" s="115"/>
      <c r="BE316" s="119"/>
      <c r="BF316" s="126"/>
      <c r="BG316" s="126"/>
      <c r="BH316" s="126"/>
      <c r="BI316" s="126"/>
      <c r="BJ316" s="126"/>
      <c r="BK316" s="126"/>
      <c r="BL316" s="133"/>
    </row>
    <row r="317" spans="1:64" ht="12" customHeight="1">
      <c r="A317" s="115"/>
      <c r="B317" s="115"/>
      <c r="C317" s="115"/>
      <c r="D317" s="118"/>
      <c r="E317" s="119"/>
      <c r="F317" s="116"/>
      <c r="G317" s="126"/>
      <c r="H317" s="126"/>
      <c r="I317" s="126"/>
      <c r="J317" s="126"/>
      <c r="K317" s="126"/>
      <c r="L317" s="126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5"/>
      <c r="AI317" s="135"/>
      <c r="AJ317" s="135"/>
      <c r="AK317" s="135"/>
      <c r="AL317" s="135"/>
      <c r="AM317" s="135"/>
      <c r="AN317" s="135"/>
      <c r="AO317" s="135"/>
      <c r="AP317" s="135"/>
      <c r="AQ317" s="135"/>
      <c r="AR317" s="135"/>
      <c r="AS317" s="135"/>
      <c r="AT317" s="135"/>
      <c r="AU317" s="135"/>
      <c r="AV317" s="135"/>
      <c r="AW317" s="135"/>
      <c r="AX317" s="135"/>
      <c r="AY317" s="135"/>
      <c r="AZ317" s="135"/>
      <c r="BA317" s="135"/>
      <c r="BB317" s="135"/>
      <c r="BC317" s="115"/>
      <c r="BD317" s="115"/>
      <c r="BE317" s="119"/>
      <c r="BF317" s="126"/>
      <c r="BG317" s="126"/>
      <c r="BH317" s="126"/>
      <c r="BI317" s="126"/>
      <c r="BJ317" s="126"/>
      <c r="BK317" s="126"/>
      <c r="BL317" s="133"/>
    </row>
    <row r="318" spans="1:64" ht="12" customHeight="1">
      <c r="A318" s="115"/>
      <c r="B318" s="115"/>
      <c r="C318" s="115"/>
      <c r="D318" s="118"/>
      <c r="E318" s="119"/>
      <c r="F318" s="116"/>
      <c r="G318" s="126"/>
      <c r="H318" s="126"/>
      <c r="I318" s="126"/>
      <c r="J318" s="126"/>
      <c r="K318" s="126"/>
      <c r="L318" s="126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5"/>
      <c r="AI318" s="135"/>
      <c r="AJ318" s="135"/>
      <c r="AK318" s="135"/>
      <c r="AL318" s="135"/>
      <c r="AM318" s="135"/>
      <c r="AN318" s="135"/>
      <c r="AO318" s="135"/>
      <c r="AP318" s="135"/>
      <c r="AQ318" s="135"/>
      <c r="AR318" s="135"/>
      <c r="AS318" s="135"/>
      <c r="AT318" s="135"/>
      <c r="AU318" s="135"/>
      <c r="AV318" s="135"/>
      <c r="AW318" s="135"/>
      <c r="AX318" s="135"/>
      <c r="AY318" s="135"/>
      <c r="AZ318" s="135"/>
      <c r="BA318" s="135"/>
      <c r="BB318" s="135"/>
      <c r="BC318" s="115"/>
      <c r="BD318" s="115"/>
      <c r="BE318" s="119"/>
      <c r="BF318" s="126"/>
      <c r="BG318" s="126"/>
      <c r="BH318" s="126"/>
      <c r="BI318" s="126"/>
      <c r="BJ318" s="126"/>
      <c r="BK318" s="126"/>
      <c r="BL318" s="133"/>
    </row>
    <row r="319" spans="1:64" ht="12" customHeight="1">
      <c r="A319" s="115"/>
      <c r="B319" s="115"/>
      <c r="C319" s="115"/>
      <c r="D319" s="118"/>
      <c r="E319" s="119"/>
      <c r="F319" s="116"/>
      <c r="G319" s="126"/>
      <c r="H319" s="126"/>
      <c r="I319" s="126"/>
      <c r="J319" s="126"/>
      <c r="K319" s="126"/>
      <c r="L319" s="126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5"/>
      <c r="AI319" s="135"/>
      <c r="AJ319" s="135"/>
      <c r="AK319" s="135"/>
      <c r="AL319" s="135"/>
      <c r="AM319" s="135"/>
      <c r="AN319" s="135"/>
      <c r="AO319" s="135"/>
      <c r="AP319" s="135"/>
      <c r="AQ319" s="135"/>
      <c r="AR319" s="135"/>
      <c r="AS319" s="135"/>
      <c r="AT319" s="135"/>
      <c r="AU319" s="135"/>
      <c r="AV319" s="135"/>
      <c r="AW319" s="135"/>
      <c r="AX319" s="135"/>
      <c r="AY319" s="135"/>
      <c r="AZ319" s="135"/>
      <c r="BA319" s="135"/>
      <c r="BB319" s="135"/>
      <c r="BC319" s="115"/>
      <c r="BD319" s="115"/>
      <c r="BE319" s="119"/>
      <c r="BF319" s="126"/>
      <c r="BG319" s="126"/>
      <c r="BH319" s="126"/>
      <c r="BI319" s="126"/>
      <c r="BJ319" s="126"/>
      <c r="BK319" s="126"/>
      <c r="BL319" s="133"/>
    </row>
    <row r="320" spans="1:64" ht="12" customHeight="1">
      <c r="A320" s="115"/>
      <c r="B320" s="115"/>
      <c r="C320" s="115"/>
      <c r="D320" s="118"/>
      <c r="E320" s="119"/>
      <c r="F320" s="116"/>
      <c r="G320" s="126"/>
      <c r="H320" s="126"/>
      <c r="I320" s="126"/>
      <c r="J320" s="126"/>
      <c r="K320" s="126"/>
      <c r="L320" s="126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5"/>
      <c r="AI320" s="135"/>
      <c r="AJ320" s="135"/>
      <c r="AK320" s="135"/>
      <c r="AL320" s="135"/>
      <c r="AM320" s="135"/>
      <c r="AN320" s="135"/>
      <c r="AO320" s="135"/>
      <c r="AP320" s="135"/>
      <c r="AQ320" s="135"/>
      <c r="AR320" s="135"/>
      <c r="AS320" s="135"/>
      <c r="AT320" s="135"/>
      <c r="AU320" s="135"/>
      <c r="AV320" s="135"/>
      <c r="AW320" s="135"/>
      <c r="AX320" s="135"/>
      <c r="AY320" s="135"/>
      <c r="AZ320" s="135"/>
      <c r="BA320" s="135"/>
      <c r="BB320" s="135"/>
      <c r="BC320" s="115"/>
      <c r="BD320" s="115"/>
      <c r="BE320" s="119"/>
      <c r="BF320" s="126"/>
      <c r="BG320" s="126"/>
      <c r="BH320" s="126"/>
      <c r="BI320" s="126"/>
      <c r="BJ320" s="126"/>
      <c r="BK320" s="126"/>
      <c r="BL320" s="133"/>
    </row>
    <row r="321" spans="1:64" ht="12" customHeight="1">
      <c r="A321" s="115"/>
      <c r="B321" s="115"/>
      <c r="C321" s="115"/>
      <c r="D321" s="118"/>
      <c r="E321" s="119"/>
      <c r="F321" s="116"/>
      <c r="G321" s="126"/>
      <c r="H321" s="126"/>
      <c r="I321" s="126"/>
      <c r="J321" s="126"/>
      <c r="K321" s="126"/>
      <c r="L321" s="126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5"/>
      <c r="AI321" s="135"/>
      <c r="AJ321" s="135"/>
      <c r="AK321" s="135"/>
      <c r="AL321" s="135"/>
      <c r="AM321" s="135"/>
      <c r="AN321" s="135"/>
      <c r="AO321" s="135"/>
      <c r="AP321" s="135"/>
      <c r="AQ321" s="135"/>
      <c r="AR321" s="135"/>
      <c r="AS321" s="135"/>
      <c r="AT321" s="135"/>
      <c r="AU321" s="135"/>
      <c r="AV321" s="135"/>
      <c r="AW321" s="135"/>
      <c r="AX321" s="135"/>
      <c r="AY321" s="135"/>
      <c r="AZ321" s="135"/>
      <c r="BA321" s="135"/>
      <c r="BB321" s="135"/>
      <c r="BC321" s="115"/>
      <c r="BD321" s="115"/>
      <c r="BE321" s="119"/>
      <c r="BF321" s="126"/>
      <c r="BG321" s="126"/>
      <c r="BH321" s="126"/>
      <c r="BI321" s="126"/>
      <c r="BJ321" s="126"/>
      <c r="BK321" s="126"/>
      <c r="BL321" s="133"/>
    </row>
    <row r="322" spans="1:64" ht="12" customHeight="1">
      <c r="A322" s="115"/>
      <c r="B322" s="115"/>
      <c r="C322" s="115"/>
      <c r="D322" s="118"/>
      <c r="E322" s="119"/>
      <c r="F322" s="116"/>
      <c r="G322" s="126"/>
      <c r="H322" s="126"/>
      <c r="I322" s="126"/>
      <c r="J322" s="126"/>
      <c r="K322" s="126"/>
      <c r="L322" s="126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5"/>
      <c r="AI322" s="135"/>
      <c r="AJ322" s="135"/>
      <c r="AK322" s="135"/>
      <c r="AL322" s="135"/>
      <c r="AM322" s="135"/>
      <c r="AN322" s="135"/>
      <c r="AO322" s="135"/>
      <c r="AP322" s="135"/>
      <c r="AQ322" s="135"/>
      <c r="AR322" s="135"/>
      <c r="AS322" s="135"/>
      <c r="AT322" s="135"/>
      <c r="AU322" s="135"/>
      <c r="AV322" s="135"/>
      <c r="AW322" s="135"/>
      <c r="AX322" s="135"/>
      <c r="AY322" s="135"/>
      <c r="AZ322" s="135"/>
      <c r="BA322" s="135"/>
      <c r="BB322" s="135"/>
      <c r="BC322" s="115"/>
      <c r="BD322" s="115"/>
      <c r="BE322" s="119"/>
      <c r="BF322" s="126"/>
      <c r="BG322" s="126"/>
      <c r="BH322" s="126"/>
      <c r="BI322" s="126"/>
      <c r="BJ322" s="126"/>
      <c r="BK322" s="126"/>
      <c r="BL322" s="133"/>
    </row>
    <row r="323" spans="1:64" ht="12" customHeight="1">
      <c r="A323" s="115"/>
      <c r="B323" s="115"/>
      <c r="C323" s="115"/>
      <c r="D323" s="118"/>
      <c r="E323" s="119"/>
      <c r="F323" s="116"/>
      <c r="G323" s="126"/>
      <c r="H323" s="126"/>
      <c r="I323" s="126"/>
      <c r="J323" s="126"/>
      <c r="K323" s="126"/>
      <c r="L323" s="126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5"/>
      <c r="AI323" s="135"/>
      <c r="AJ323" s="135"/>
      <c r="AK323" s="135"/>
      <c r="AL323" s="135"/>
      <c r="AM323" s="135"/>
      <c r="AN323" s="135"/>
      <c r="AO323" s="135"/>
      <c r="AP323" s="135"/>
      <c r="AQ323" s="135"/>
      <c r="AR323" s="135"/>
      <c r="AS323" s="135"/>
      <c r="AT323" s="135"/>
      <c r="AU323" s="135"/>
      <c r="AV323" s="135"/>
      <c r="AW323" s="135"/>
      <c r="AX323" s="135"/>
      <c r="AY323" s="135"/>
      <c r="AZ323" s="135"/>
      <c r="BA323" s="135"/>
      <c r="BB323" s="135"/>
      <c r="BC323" s="115"/>
      <c r="BD323" s="115"/>
      <c r="BE323" s="119"/>
      <c r="BF323" s="126"/>
      <c r="BG323" s="126"/>
      <c r="BH323" s="126"/>
      <c r="BI323" s="126"/>
      <c r="BJ323" s="126"/>
      <c r="BK323" s="126"/>
      <c r="BL323" s="133"/>
    </row>
    <row r="324" spans="1:64" ht="12" customHeight="1">
      <c r="A324" s="115"/>
      <c r="B324" s="115"/>
      <c r="C324" s="115"/>
      <c r="D324" s="118"/>
      <c r="E324" s="119"/>
      <c r="F324" s="116"/>
      <c r="G324" s="126"/>
      <c r="H324" s="126"/>
      <c r="I324" s="126"/>
      <c r="J324" s="126"/>
      <c r="K324" s="126"/>
      <c r="L324" s="126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5"/>
      <c r="AI324" s="135"/>
      <c r="AJ324" s="135"/>
      <c r="AK324" s="135"/>
      <c r="AL324" s="135"/>
      <c r="AM324" s="135"/>
      <c r="AN324" s="135"/>
      <c r="AO324" s="135"/>
      <c r="AP324" s="135"/>
      <c r="AQ324" s="135"/>
      <c r="AR324" s="135"/>
      <c r="AS324" s="135"/>
      <c r="AT324" s="135"/>
      <c r="AU324" s="135"/>
      <c r="AV324" s="135"/>
      <c r="AW324" s="135"/>
      <c r="AX324" s="135"/>
      <c r="AY324" s="135"/>
      <c r="AZ324" s="135"/>
      <c r="BA324" s="135"/>
      <c r="BB324" s="135"/>
      <c r="BC324" s="115"/>
      <c r="BD324" s="115"/>
      <c r="BE324" s="119"/>
      <c r="BF324" s="126"/>
      <c r="BG324" s="126"/>
      <c r="BH324" s="126"/>
      <c r="BI324" s="126"/>
      <c r="BJ324" s="126"/>
      <c r="BK324" s="126"/>
      <c r="BL324" s="133"/>
    </row>
    <row r="325" spans="1:64" ht="12" customHeight="1">
      <c r="A325" s="115"/>
      <c r="B325" s="115"/>
      <c r="C325" s="115"/>
      <c r="D325" s="118"/>
      <c r="E325" s="119"/>
      <c r="F325" s="116"/>
      <c r="G325" s="126"/>
      <c r="H325" s="126"/>
      <c r="I325" s="126"/>
      <c r="J325" s="126"/>
      <c r="K325" s="126"/>
      <c r="L325" s="126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5"/>
      <c r="AI325" s="135"/>
      <c r="AJ325" s="135"/>
      <c r="AK325" s="135"/>
      <c r="AL325" s="135"/>
      <c r="AM325" s="135"/>
      <c r="AN325" s="135"/>
      <c r="AO325" s="135"/>
      <c r="AP325" s="135"/>
      <c r="AQ325" s="135"/>
      <c r="AR325" s="135"/>
      <c r="AS325" s="135"/>
      <c r="AT325" s="135"/>
      <c r="AU325" s="135"/>
      <c r="AV325" s="135"/>
      <c r="AW325" s="135"/>
      <c r="AX325" s="135"/>
      <c r="AY325" s="135"/>
      <c r="AZ325" s="135"/>
      <c r="BA325" s="135"/>
      <c r="BB325" s="135"/>
      <c r="BC325" s="115"/>
      <c r="BD325" s="115"/>
      <c r="BE325" s="119"/>
      <c r="BF325" s="126"/>
      <c r="BG325" s="126"/>
      <c r="BH325" s="126"/>
      <c r="BI325" s="126"/>
      <c r="BJ325" s="126"/>
      <c r="BK325" s="126"/>
      <c r="BL325" s="133"/>
    </row>
    <row r="326" spans="1:64" ht="12" customHeight="1">
      <c r="A326" s="115"/>
      <c r="B326" s="115"/>
      <c r="C326" s="115"/>
      <c r="D326" s="118"/>
      <c r="E326" s="119"/>
      <c r="F326" s="116"/>
      <c r="G326" s="126"/>
      <c r="H326" s="126"/>
      <c r="I326" s="126"/>
      <c r="J326" s="126"/>
      <c r="K326" s="126"/>
      <c r="L326" s="126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5"/>
      <c r="AI326" s="135"/>
      <c r="AJ326" s="135"/>
      <c r="AK326" s="135"/>
      <c r="AL326" s="135"/>
      <c r="AM326" s="135"/>
      <c r="AN326" s="135"/>
      <c r="AO326" s="135"/>
      <c r="AP326" s="135"/>
      <c r="AQ326" s="135"/>
      <c r="AR326" s="135"/>
      <c r="AS326" s="135"/>
      <c r="AT326" s="135"/>
      <c r="AU326" s="135"/>
      <c r="AV326" s="135"/>
      <c r="AW326" s="135"/>
      <c r="AX326" s="135"/>
      <c r="AY326" s="135"/>
      <c r="AZ326" s="135"/>
      <c r="BA326" s="135"/>
      <c r="BB326" s="135"/>
      <c r="BC326" s="115"/>
      <c r="BD326" s="115"/>
      <c r="BE326" s="119"/>
      <c r="BF326" s="126"/>
      <c r="BG326" s="126"/>
      <c r="BH326" s="126"/>
      <c r="BI326" s="126"/>
      <c r="BJ326" s="126"/>
      <c r="BK326" s="126"/>
      <c r="BL326" s="133"/>
    </row>
    <row r="327" spans="1:64" ht="12" customHeight="1">
      <c r="A327" s="115"/>
      <c r="B327" s="115"/>
      <c r="C327" s="115"/>
      <c r="D327" s="118"/>
      <c r="E327" s="119"/>
      <c r="F327" s="116"/>
      <c r="G327" s="126"/>
      <c r="H327" s="126"/>
      <c r="I327" s="126"/>
      <c r="J327" s="126"/>
      <c r="K327" s="126"/>
      <c r="L327" s="126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5"/>
      <c r="AI327" s="135"/>
      <c r="AJ327" s="135"/>
      <c r="AK327" s="135"/>
      <c r="AL327" s="135"/>
      <c r="AM327" s="135"/>
      <c r="AN327" s="135"/>
      <c r="AO327" s="135"/>
      <c r="AP327" s="135"/>
      <c r="AQ327" s="135"/>
      <c r="AR327" s="135"/>
      <c r="AS327" s="135"/>
      <c r="AT327" s="135"/>
      <c r="AU327" s="135"/>
      <c r="AV327" s="135"/>
      <c r="AW327" s="135"/>
      <c r="AX327" s="135"/>
      <c r="AY327" s="135"/>
      <c r="AZ327" s="135"/>
      <c r="BA327" s="135"/>
      <c r="BB327" s="135"/>
      <c r="BC327" s="115"/>
      <c r="BD327" s="115"/>
      <c r="BE327" s="119"/>
      <c r="BF327" s="126"/>
      <c r="BG327" s="126"/>
      <c r="BH327" s="126"/>
      <c r="BI327" s="126"/>
      <c r="BJ327" s="126"/>
      <c r="BK327" s="126"/>
      <c r="BL327" s="133"/>
    </row>
    <row r="328" spans="1:64" ht="12" customHeight="1">
      <c r="A328" s="115"/>
      <c r="B328" s="115"/>
      <c r="C328" s="115"/>
      <c r="D328" s="118"/>
      <c r="E328" s="119"/>
      <c r="F328" s="116"/>
      <c r="G328" s="126"/>
      <c r="H328" s="126"/>
      <c r="I328" s="126"/>
      <c r="J328" s="126"/>
      <c r="K328" s="126"/>
      <c r="L328" s="126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5"/>
      <c r="AI328" s="135"/>
      <c r="AJ328" s="135"/>
      <c r="AK328" s="135"/>
      <c r="AL328" s="135"/>
      <c r="AM328" s="135"/>
      <c r="AN328" s="135"/>
      <c r="AO328" s="135"/>
      <c r="AP328" s="135"/>
      <c r="AQ328" s="135"/>
      <c r="AR328" s="135"/>
      <c r="AS328" s="135"/>
      <c r="AT328" s="135"/>
      <c r="AU328" s="135"/>
      <c r="AV328" s="135"/>
      <c r="AW328" s="135"/>
      <c r="AX328" s="135"/>
      <c r="AY328" s="135"/>
      <c r="AZ328" s="135"/>
      <c r="BA328" s="135"/>
      <c r="BB328" s="135"/>
      <c r="BC328" s="115"/>
      <c r="BD328" s="115"/>
      <c r="BE328" s="119"/>
      <c r="BF328" s="126"/>
      <c r="BG328" s="126"/>
      <c r="BH328" s="126"/>
      <c r="BI328" s="126"/>
      <c r="BJ328" s="126"/>
      <c r="BK328" s="126"/>
      <c r="BL328" s="133"/>
    </row>
    <row r="329" spans="1:64" ht="12" customHeight="1">
      <c r="A329" s="115"/>
      <c r="B329" s="115"/>
      <c r="C329" s="115"/>
      <c r="D329" s="118"/>
      <c r="E329" s="119"/>
      <c r="F329" s="116"/>
      <c r="G329" s="126"/>
      <c r="H329" s="126"/>
      <c r="I329" s="126"/>
      <c r="J329" s="126"/>
      <c r="K329" s="126"/>
      <c r="L329" s="126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5"/>
      <c r="AI329" s="135"/>
      <c r="AJ329" s="135"/>
      <c r="AK329" s="135"/>
      <c r="AL329" s="135"/>
      <c r="AM329" s="135"/>
      <c r="AN329" s="135"/>
      <c r="AO329" s="135"/>
      <c r="AP329" s="135"/>
      <c r="AQ329" s="135"/>
      <c r="AR329" s="135"/>
      <c r="AS329" s="135"/>
      <c r="AT329" s="135"/>
      <c r="AU329" s="135"/>
      <c r="AV329" s="135"/>
      <c r="AW329" s="135"/>
      <c r="AX329" s="135"/>
      <c r="AY329" s="135"/>
      <c r="AZ329" s="135"/>
      <c r="BA329" s="135"/>
      <c r="BB329" s="135"/>
      <c r="BC329" s="115"/>
      <c r="BD329" s="115"/>
      <c r="BE329" s="119"/>
      <c r="BF329" s="126"/>
      <c r="BG329" s="126"/>
      <c r="BH329" s="126"/>
      <c r="BI329" s="126"/>
      <c r="BJ329" s="126"/>
      <c r="BK329" s="126"/>
      <c r="BL329" s="133"/>
    </row>
    <row r="330" spans="1:64" ht="12" customHeight="1">
      <c r="A330" s="115"/>
      <c r="B330" s="115"/>
      <c r="C330" s="115"/>
      <c r="D330" s="118"/>
      <c r="E330" s="119"/>
      <c r="F330" s="116"/>
      <c r="G330" s="126"/>
      <c r="H330" s="126"/>
      <c r="I330" s="126"/>
      <c r="J330" s="126"/>
      <c r="K330" s="126"/>
      <c r="L330" s="126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5"/>
      <c r="AI330" s="135"/>
      <c r="AJ330" s="135"/>
      <c r="AK330" s="135"/>
      <c r="AL330" s="135"/>
      <c r="AM330" s="135"/>
      <c r="AN330" s="135"/>
      <c r="AO330" s="135"/>
      <c r="AP330" s="135"/>
      <c r="AQ330" s="135"/>
      <c r="AR330" s="135"/>
      <c r="AS330" s="135"/>
      <c r="AT330" s="135"/>
      <c r="AU330" s="135"/>
      <c r="AV330" s="135"/>
      <c r="AW330" s="135"/>
      <c r="AX330" s="135"/>
      <c r="AY330" s="135"/>
      <c r="AZ330" s="135"/>
      <c r="BA330" s="135"/>
      <c r="BB330" s="135"/>
      <c r="BC330" s="115"/>
      <c r="BD330" s="115"/>
      <c r="BE330" s="119"/>
      <c r="BF330" s="126"/>
      <c r="BG330" s="126"/>
      <c r="BH330" s="126"/>
      <c r="BI330" s="126"/>
      <c r="BJ330" s="126"/>
      <c r="BK330" s="126"/>
      <c r="BL330" s="133"/>
    </row>
    <row r="331" spans="1:64" ht="12" customHeight="1">
      <c r="A331" s="115"/>
      <c r="B331" s="115"/>
      <c r="C331" s="115"/>
      <c r="D331" s="118"/>
      <c r="E331" s="119"/>
      <c r="F331" s="116"/>
      <c r="G331" s="126"/>
      <c r="H331" s="126"/>
      <c r="I331" s="126"/>
      <c r="J331" s="126"/>
      <c r="K331" s="126"/>
      <c r="L331" s="126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5"/>
      <c r="AI331" s="135"/>
      <c r="AJ331" s="135"/>
      <c r="AK331" s="135"/>
      <c r="AL331" s="135"/>
      <c r="AM331" s="135"/>
      <c r="AN331" s="135"/>
      <c r="AO331" s="135"/>
      <c r="AP331" s="135"/>
      <c r="AQ331" s="135"/>
      <c r="AR331" s="135"/>
      <c r="AS331" s="135"/>
      <c r="AT331" s="135"/>
      <c r="AU331" s="135"/>
      <c r="AV331" s="135"/>
      <c r="AW331" s="135"/>
      <c r="AX331" s="135"/>
      <c r="AY331" s="135"/>
      <c r="AZ331" s="135"/>
      <c r="BA331" s="135"/>
      <c r="BB331" s="135"/>
      <c r="BC331" s="115"/>
      <c r="BD331" s="115"/>
      <c r="BE331" s="119"/>
      <c r="BF331" s="126"/>
      <c r="BG331" s="126"/>
      <c r="BH331" s="126"/>
      <c r="BI331" s="126"/>
      <c r="BJ331" s="126"/>
      <c r="BK331" s="126"/>
      <c r="BL331" s="133"/>
    </row>
    <row r="332" spans="1:64" ht="12" customHeight="1">
      <c r="A332" s="115"/>
      <c r="B332" s="115"/>
      <c r="C332" s="115"/>
      <c r="D332" s="118"/>
      <c r="E332" s="119"/>
      <c r="F332" s="116"/>
      <c r="G332" s="126"/>
      <c r="H332" s="126"/>
      <c r="I332" s="126"/>
      <c r="J332" s="126"/>
      <c r="K332" s="126"/>
      <c r="L332" s="126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5"/>
      <c r="AI332" s="135"/>
      <c r="AJ332" s="135"/>
      <c r="AK332" s="135"/>
      <c r="AL332" s="135"/>
      <c r="AM332" s="135"/>
      <c r="AN332" s="135"/>
      <c r="AO332" s="135"/>
      <c r="AP332" s="135"/>
      <c r="AQ332" s="135"/>
      <c r="AR332" s="135"/>
      <c r="AS332" s="135"/>
      <c r="AT332" s="135"/>
      <c r="AU332" s="135"/>
      <c r="AV332" s="135"/>
      <c r="AW332" s="135"/>
      <c r="AX332" s="135"/>
      <c r="AY332" s="135"/>
      <c r="AZ332" s="135"/>
      <c r="BA332" s="135"/>
      <c r="BB332" s="135"/>
      <c r="BC332" s="115"/>
      <c r="BD332" s="115"/>
      <c r="BE332" s="119"/>
      <c r="BF332" s="126"/>
      <c r="BG332" s="126"/>
      <c r="BH332" s="126"/>
      <c r="BI332" s="126"/>
      <c r="BJ332" s="126"/>
      <c r="BK332" s="126"/>
      <c r="BL332" s="133"/>
    </row>
    <row r="333" spans="1:64" ht="12" customHeight="1">
      <c r="A333" s="115"/>
      <c r="B333" s="115"/>
      <c r="C333" s="115"/>
      <c r="D333" s="118"/>
      <c r="E333" s="119"/>
      <c r="F333" s="116"/>
      <c r="G333" s="126"/>
      <c r="H333" s="126"/>
      <c r="I333" s="126"/>
      <c r="J333" s="126"/>
      <c r="K333" s="126"/>
      <c r="L333" s="126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5"/>
      <c r="AI333" s="135"/>
      <c r="AJ333" s="135"/>
      <c r="AK333" s="135"/>
      <c r="AL333" s="135"/>
      <c r="AM333" s="135"/>
      <c r="AN333" s="135"/>
      <c r="AO333" s="135"/>
      <c r="AP333" s="135"/>
      <c r="AQ333" s="135"/>
      <c r="AR333" s="135"/>
      <c r="AS333" s="135"/>
      <c r="AT333" s="135"/>
      <c r="AU333" s="135"/>
      <c r="AV333" s="135"/>
      <c r="AW333" s="135"/>
      <c r="AX333" s="135"/>
      <c r="AY333" s="135"/>
      <c r="AZ333" s="135"/>
      <c r="BA333" s="135"/>
      <c r="BB333" s="135"/>
      <c r="BC333" s="115"/>
      <c r="BD333" s="115"/>
      <c r="BE333" s="119"/>
      <c r="BF333" s="126"/>
      <c r="BG333" s="126"/>
      <c r="BH333" s="126"/>
      <c r="BI333" s="126"/>
      <c r="BJ333" s="126"/>
      <c r="BK333" s="126"/>
      <c r="BL333" s="133"/>
    </row>
    <row r="334" spans="1:64" ht="12" customHeight="1">
      <c r="A334" s="115"/>
      <c r="B334" s="115"/>
      <c r="C334" s="115"/>
      <c r="D334" s="118"/>
      <c r="E334" s="119"/>
      <c r="F334" s="116"/>
      <c r="G334" s="126"/>
      <c r="H334" s="126"/>
      <c r="I334" s="126"/>
      <c r="J334" s="126"/>
      <c r="K334" s="126"/>
      <c r="L334" s="126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5"/>
      <c r="AI334" s="135"/>
      <c r="AJ334" s="135"/>
      <c r="AK334" s="135"/>
      <c r="AL334" s="135"/>
      <c r="AM334" s="135"/>
      <c r="AN334" s="135"/>
      <c r="AO334" s="135"/>
      <c r="AP334" s="135"/>
      <c r="AQ334" s="135"/>
      <c r="AR334" s="135"/>
      <c r="AS334" s="135"/>
      <c r="AT334" s="135"/>
      <c r="AU334" s="135"/>
      <c r="AV334" s="135"/>
      <c r="AW334" s="135"/>
      <c r="AX334" s="135"/>
      <c r="AY334" s="135"/>
      <c r="AZ334" s="135"/>
      <c r="BA334" s="135"/>
      <c r="BB334" s="135"/>
      <c r="BC334" s="115"/>
      <c r="BD334" s="115"/>
      <c r="BE334" s="119"/>
      <c r="BF334" s="126"/>
      <c r="BG334" s="126"/>
      <c r="BH334" s="126"/>
      <c r="BI334" s="126"/>
      <c r="BJ334" s="126"/>
      <c r="BK334" s="126"/>
      <c r="BL334" s="133"/>
    </row>
    <row r="335" spans="1:64" ht="12" customHeight="1">
      <c r="A335" s="115"/>
      <c r="B335" s="115"/>
      <c r="C335" s="115"/>
      <c r="D335" s="118"/>
      <c r="E335" s="119"/>
      <c r="F335" s="116"/>
      <c r="G335" s="126"/>
      <c r="H335" s="126"/>
      <c r="I335" s="126"/>
      <c r="J335" s="126"/>
      <c r="K335" s="126"/>
      <c r="L335" s="126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5"/>
      <c r="AI335" s="135"/>
      <c r="AJ335" s="135"/>
      <c r="AK335" s="135"/>
      <c r="AL335" s="135"/>
      <c r="AM335" s="135"/>
      <c r="AN335" s="135"/>
      <c r="AO335" s="135"/>
      <c r="AP335" s="135"/>
      <c r="AQ335" s="135"/>
      <c r="AR335" s="135"/>
      <c r="AS335" s="135"/>
      <c r="AT335" s="135"/>
      <c r="AU335" s="135"/>
      <c r="AV335" s="135"/>
      <c r="AW335" s="135"/>
      <c r="AX335" s="135"/>
      <c r="AY335" s="135"/>
      <c r="AZ335" s="135"/>
      <c r="BA335" s="135"/>
      <c r="BB335" s="135"/>
      <c r="BC335" s="115"/>
      <c r="BD335" s="115"/>
      <c r="BE335" s="119"/>
      <c r="BF335" s="126"/>
      <c r="BG335" s="126"/>
      <c r="BH335" s="126"/>
      <c r="BI335" s="126"/>
      <c r="BJ335" s="126"/>
      <c r="BK335" s="126"/>
      <c r="BL335" s="133"/>
    </row>
    <row r="336" spans="1:64" ht="12" customHeight="1">
      <c r="A336" s="115"/>
      <c r="B336" s="115"/>
      <c r="C336" s="115"/>
      <c r="D336" s="118"/>
      <c r="E336" s="119"/>
      <c r="F336" s="116"/>
      <c r="G336" s="126"/>
      <c r="H336" s="126"/>
      <c r="I336" s="126"/>
      <c r="J336" s="126"/>
      <c r="K336" s="126"/>
      <c r="L336" s="126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5"/>
      <c r="AI336" s="135"/>
      <c r="AJ336" s="135"/>
      <c r="AK336" s="135"/>
      <c r="AL336" s="135"/>
      <c r="AM336" s="135"/>
      <c r="AN336" s="135"/>
      <c r="AO336" s="135"/>
      <c r="AP336" s="135"/>
      <c r="AQ336" s="135"/>
      <c r="AR336" s="135"/>
      <c r="AS336" s="135"/>
      <c r="AT336" s="135"/>
      <c r="AU336" s="135"/>
      <c r="AV336" s="135"/>
      <c r="AW336" s="135"/>
      <c r="AX336" s="135"/>
      <c r="AY336" s="135"/>
      <c r="AZ336" s="135"/>
      <c r="BA336" s="135"/>
      <c r="BB336" s="135"/>
      <c r="BC336" s="115"/>
      <c r="BD336" s="115"/>
      <c r="BE336" s="119"/>
      <c r="BF336" s="126"/>
      <c r="BG336" s="126"/>
      <c r="BH336" s="126"/>
      <c r="BI336" s="126"/>
      <c r="BJ336" s="126"/>
      <c r="BK336" s="126"/>
      <c r="BL336" s="133"/>
    </row>
    <row r="337" spans="1:64" ht="12" customHeight="1">
      <c r="A337" s="115"/>
      <c r="B337" s="115"/>
      <c r="C337" s="115"/>
      <c r="D337" s="118"/>
      <c r="E337" s="119"/>
      <c r="F337" s="116"/>
      <c r="G337" s="126"/>
      <c r="H337" s="126"/>
      <c r="I337" s="126"/>
      <c r="J337" s="126"/>
      <c r="K337" s="126"/>
      <c r="L337" s="126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5"/>
      <c r="AI337" s="135"/>
      <c r="AJ337" s="135"/>
      <c r="AK337" s="135"/>
      <c r="AL337" s="135"/>
      <c r="AM337" s="135"/>
      <c r="AN337" s="135"/>
      <c r="AO337" s="135"/>
      <c r="AP337" s="135"/>
      <c r="AQ337" s="135"/>
      <c r="AR337" s="135"/>
      <c r="AS337" s="135"/>
      <c r="AT337" s="135"/>
      <c r="AU337" s="135"/>
      <c r="AV337" s="135"/>
      <c r="AW337" s="135"/>
      <c r="AX337" s="135"/>
      <c r="AY337" s="135"/>
      <c r="AZ337" s="135"/>
      <c r="BA337" s="135"/>
      <c r="BB337" s="135"/>
      <c r="BC337" s="115"/>
      <c r="BD337" s="115"/>
      <c r="BE337" s="119"/>
      <c r="BF337" s="126"/>
      <c r="BG337" s="126"/>
      <c r="BH337" s="126"/>
      <c r="BI337" s="126"/>
      <c r="BJ337" s="126"/>
      <c r="BK337" s="126"/>
      <c r="BL337" s="133"/>
    </row>
    <row r="338" spans="1:64" ht="12" customHeight="1">
      <c r="A338" s="115"/>
      <c r="B338" s="115"/>
      <c r="C338" s="115"/>
      <c r="D338" s="118"/>
      <c r="E338" s="119"/>
      <c r="F338" s="116"/>
      <c r="G338" s="126"/>
      <c r="H338" s="126"/>
      <c r="I338" s="126"/>
      <c r="J338" s="126"/>
      <c r="K338" s="126"/>
      <c r="L338" s="126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5"/>
      <c r="AI338" s="135"/>
      <c r="AJ338" s="135"/>
      <c r="AK338" s="135"/>
      <c r="AL338" s="135"/>
      <c r="AM338" s="135"/>
      <c r="AN338" s="135"/>
      <c r="AO338" s="135"/>
      <c r="AP338" s="135"/>
      <c r="AQ338" s="135"/>
      <c r="AR338" s="135"/>
      <c r="AS338" s="135"/>
      <c r="AT338" s="135"/>
      <c r="AU338" s="135"/>
      <c r="AV338" s="135"/>
      <c r="AW338" s="135"/>
      <c r="AX338" s="135"/>
      <c r="AY338" s="135"/>
      <c r="AZ338" s="135"/>
      <c r="BA338" s="135"/>
      <c r="BB338" s="135"/>
      <c r="BC338" s="115"/>
      <c r="BD338" s="115"/>
      <c r="BE338" s="119"/>
      <c r="BF338" s="126"/>
      <c r="BG338" s="126"/>
      <c r="BH338" s="126"/>
      <c r="BI338" s="126"/>
      <c r="BJ338" s="126"/>
      <c r="BK338" s="126"/>
      <c r="BL338" s="133"/>
    </row>
    <row r="339" spans="1:64" ht="12" customHeight="1">
      <c r="A339" s="115"/>
      <c r="B339" s="115"/>
      <c r="C339" s="115"/>
      <c r="D339" s="118"/>
      <c r="E339" s="119"/>
      <c r="F339" s="116"/>
      <c r="G339" s="126"/>
      <c r="H339" s="126"/>
      <c r="I339" s="126"/>
      <c r="J339" s="126"/>
      <c r="K339" s="126"/>
      <c r="L339" s="126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5"/>
      <c r="AI339" s="135"/>
      <c r="AJ339" s="135"/>
      <c r="AK339" s="135"/>
      <c r="AL339" s="135"/>
      <c r="AM339" s="135"/>
      <c r="AN339" s="135"/>
      <c r="AO339" s="135"/>
      <c r="AP339" s="135"/>
      <c r="AQ339" s="135"/>
      <c r="AR339" s="135"/>
      <c r="AS339" s="135"/>
      <c r="AT339" s="135"/>
      <c r="AU339" s="135"/>
      <c r="AV339" s="135"/>
      <c r="AW339" s="135"/>
      <c r="AX339" s="135"/>
      <c r="AY339" s="135"/>
      <c r="AZ339" s="135"/>
      <c r="BA339" s="135"/>
      <c r="BB339" s="135"/>
      <c r="BC339" s="115"/>
      <c r="BD339" s="115"/>
      <c r="BE339" s="119"/>
      <c r="BF339" s="126"/>
      <c r="BG339" s="126"/>
      <c r="BH339" s="126"/>
      <c r="BI339" s="126"/>
      <c r="BJ339" s="126"/>
      <c r="BK339" s="126"/>
      <c r="BL339" s="133"/>
    </row>
    <row r="340" spans="1:64" ht="12" customHeight="1">
      <c r="A340" s="115"/>
      <c r="B340" s="115"/>
      <c r="C340" s="115"/>
      <c r="D340" s="118"/>
      <c r="E340" s="119"/>
      <c r="F340" s="116"/>
      <c r="G340" s="126"/>
      <c r="H340" s="126"/>
      <c r="I340" s="126"/>
      <c r="J340" s="126"/>
      <c r="K340" s="126"/>
      <c r="L340" s="126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5"/>
      <c r="AI340" s="135"/>
      <c r="AJ340" s="135"/>
      <c r="AK340" s="135"/>
      <c r="AL340" s="135"/>
      <c r="AM340" s="135"/>
      <c r="AN340" s="135"/>
      <c r="AO340" s="135"/>
      <c r="AP340" s="135"/>
      <c r="AQ340" s="135"/>
      <c r="AR340" s="135"/>
      <c r="AS340" s="135"/>
      <c r="AT340" s="135"/>
      <c r="AU340" s="135"/>
      <c r="AV340" s="135"/>
      <c r="AW340" s="135"/>
      <c r="AX340" s="135"/>
      <c r="AY340" s="135"/>
      <c r="AZ340" s="135"/>
      <c r="BA340" s="135"/>
      <c r="BB340" s="135"/>
      <c r="BC340" s="115"/>
      <c r="BD340" s="115"/>
      <c r="BE340" s="119"/>
      <c r="BF340" s="126"/>
      <c r="BG340" s="126"/>
      <c r="BH340" s="126"/>
      <c r="BI340" s="126"/>
      <c r="BJ340" s="126"/>
      <c r="BK340" s="126"/>
      <c r="BL340" s="133"/>
    </row>
    <row r="341" spans="1:64" ht="12" customHeight="1">
      <c r="A341" s="115"/>
      <c r="B341" s="115"/>
      <c r="C341" s="115"/>
      <c r="D341" s="118"/>
      <c r="E341" s="119"/>
      <c r="F341" s="116"/>
      <c r="G341" s="126"/>
      <c r="H341" s="126"/>
      <c r="I341" s="126"/>
      <c r="J341" s="126"/>
      <c r="K341" s="126"/>
      <c r="L341" s="126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5"/>
      <c r="AI341" s="135"/>
      <c r="AJ341" s="135"/>
      <c r="AK341" s="135"/>
      <c r="AL341" s="135"/>
      <c r="AM341" s="135"/>
      <c r="AN341" s="135"/>
      <c r="AO341" s="135"/>
      <c r="AP341" s="135"/>
      <c r="AQ341" s="135"/>
      <c r="AR341" s="135"/>
      <c r="AS341" s="135"/>
      <c r="AT341" s="135"/>
      <c r="AU341" s="135"/>
      <c r="AV341" s="135"/>
      <c r="AW341" s="135"/>
      <c r="AX341" s="135"/>
      <c r="AY341" s="135"/>
      <c r="AZ341" s="135"/>
      <c r="BA341" s="135"/>
      <c r="BB341" s="135"/>
      <c r="BC341" s="115"/>
      <c r="BD341" s="115"/>
      <c r="BE341" s="119"/>
      <c r="BF341" s="126"/>
      <c r="BG341" s="126"/>
      <c r="BH341" s="126"/>
      <c r="BI341" s="126"/>
      <c r="BJ341" s="126"/>
      <c r="BK341" s="126"/>
      <c r="BL341" s="133"/>
    </row>
    <row r="342" spans="1:64" ht="12" customHeight="1">
      <c r="A342" s="115"/>
      <c r="B342" s="115"/>
      <c r="C342" s="115"/>
      <c r="D342" s="118"/>
      <c r="E342" s="119"/>
      <c r="F342" s="116"/>
      <c r="G342" s="126"/>
      <c r="H342" s="126"/>
      <c r="I342" s="126"/>
      <c r="J342" s="126"/>
      <c r="K342" s="126"/>
      <c r="L342" s="126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5"/>
      <c r="AI342" s="135"/>
      <c r="AJ342" s="135"/>
      <c r="AK342" s="135"/>
      <c r="AL342" s="135"/>
      <c r="AM342" s="135"/>
      <c r="AN342" s="135"/>
      <c r="AO342" s="135"/>
      <c r="AP342" s="135"/>
      <c r="AQ342" s="135"/>
      <c r="AR342" s="135"/>
      <c r="AS342" s="135"/>
      <c r="AT342" s="135"/>
      <c r="AU342" s="135"/>
      <c r="AV342" s="135"/>
      <c r="AW342" s="135"/>
      <c r="AX342" s="135"/>
      <c r="AY342" s="135"/>
      <c r="AZ342" s="135"/>
      <c r="BA342" s="135"/>
      <c r="BB342" s="135"/>
      <c r="BC342" s="115"/>
      <c r="BD342" s="115"/>
      <c r="BE342" s="119"/>
      <c r="BF342" s="126"/>
      <c r="BG342" s="126"/>
      <c r="BH342" s="126"/>
      <c r="BI342" s="126"/>
      <c r="BJ342" s="126"/>
      <c r="BK342" s="126"/>
      <c r="BL342" s="133"/>
    </row>
    <row r="343" spans="1:64" ht="12" customHeight="1">
      <c r="A343" s="115"/>
      <c r="B343" s="115"/>
      <c r="C343" s="115"/>
      <c r="D343" s="118"/>
      <c r="E343" s="119"/>
      <c r="F343" s="116"/>
      <c r="G343" s="126"/>
      <c r="H343" s="126"/>
      <c r="I343" s="126"/>
      <c r="J343" s="126"/>
      <c r="K343" s="126"/>
      <c r="L343" s="126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5"/>
      <c r="AI343" s="135"/>
      <c r="AJ343" s="135"/>
      <c r="AK343" s="135"/>
      <c r="AL343" s="135"/>
      <c r="AM343" s="135"/>
      <c r="AN343" s="135"/>
      <c r="AO343" s="135"/>
      <c r="AP343" s="135"/>
      <c r="AQ343" s="135"/>
      <c r="AR343" s="135"/>
      <c r="AS343" s="135"/>
      <c r="AT343" s="135"/>
      <c r="AU343" s="135"/>
      <c r="AV343" s="135"/>
      <c r="AW343" s="135"/>
      <c r="AX343" s="135"/>
      <c r="AY343" s="135"/>
      <c r="AZ343" s="135"/>
      <c r="BA343" s="135"/>
      <c r="BB343" s="135"/>
      <c r="BC343" s="115"/>
      <c r="BD343" s="115"/>
      <c r="BE343" s="119"/>
      <c r="BF343" s="126"/>
      <c r="BG343" s="126"/>
      <c r="BH343" s="126"/>
      <c r="BI343" s="126"/>
      <c r="BJ343" s="126"/>
      <c r="BK343" s="126"/>
      <c r="BL343" s="133"/>
    </row>
    <row r="344" spans="1:64" ht="12" customHeight="1">
      <c r="A344" s="115"/>
      <c r="B344" s="115"/>
      <c r="C344" s="115"/>
      <c r="D344" s="118"/>
      <c r="E344" s="119"/>
      <c r="F344" s="116"/>
      <c r="G344" s="126"/>
      <c r="H344" s="126"/>
      <c r="I344" s="126"/>
      <c r="J344" s="126"/>
      <c r="K344" s="126"/>
      <c r="L344" s="126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5"/>
      <c r="AI344" s="135"/>
      <c r="AJ344" s="135"/>
      <c r="AK344" s="135"/>
      <c r="AL344" s="135"/>
      <c r="AM344" s="135"/>
      <c r="AN344" s="135"/>
      <c r="AO344" s="135"/>
      <c r="AP344" s="135"/>
      <c r="AQ344" s="135"/>
      <c r="AR344" s="135"/>
      <c r="AS344" s="135"/>
      <c r="AT344" s="135"/>
      <c r="AU344" s="135"/>
      <c r="AV344" s="135"/>
      <c r="AW344" s="135"/>
      <c r="AX344" s="135"/>
      <c r="AY344" s="135"/>
      <c r="AZ344" s="135"/>
      <c r="BA344" s="135"/>
      <c r="BB344" s="135"/>
      <c r="BC344" s="115"/>
      <c r="BD344" s="115"/>
      <c r="BE344" s="119"/>
      <c r="BF344" s="126"/>
      <c r="BG344" s="126"/>
      <c r="BH344" s="126"/>
      <c r="BI344" s="126"/>
      <c r="BJ344" s="126"/>
      <c r="BK344" s="126"/>
      <c r="BL344" s="133"/>
    </row>
    <row r="345" spans="1:64" ht="12" customHeight="1">
      <c r="A345" s="115"/>
      <c r="B345" s="115"/>
      <c r="C345" s="115"/>
      <c r="D345" s="118"/>
      <c r="E345" s="119"/>
      <c r="F345" s="116"/>
      <c r="G345" s="126"/>
      <c r="H345" s="126"/>
      <c r="I345" s="126"/>
      <c r="J345" s="126"/>
      <c r="K345" s="126"/>
      <c r="L345" s="126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5"/>
      <c r="AI345" s="135"/>
      <c r="AJ345" s="135"/>
      <c r="AK345" s="135"/>
      <c r="AL345" s="135"/>
      <c r="AM345" s="135"/>
      <c r="AN345" s="135"/>
      <c r="AO345" s="135"/>
      <c r="AP345" s="135"/>
      <c r="AQ345" s="135"/>
      <c r="AR345" s="135"/>
      <c r="AS345" s="135"/>
      <c r="AT345" s="135"/>
      <c r="AU345" s="135"/>
      <c r="AV345" s="135"/>
      <c r="AW345" s="135"/>
      <c r="AX345" s="135"/>
      <c r="AY345" s="135"/>
      <c r="AZ345" s="135"/>
      <c r="BA345" s="135"/>
      <c r="BB345" s="135"/>
      <c r="BC345" s="115"/>
      <c r="BD345" s="115"/>
      <c r="BE345" s="119"/>
      <c r="BF345" s="126"/>
      <c r="BG345" s="126"/>
      <c r="BH345" s="126"/>
      <c r="BI345" s="126"/>
      <c r="BJ345" s="126"/>
      <c r="BK345" s="126"/>
      <c r="BL345" s="133"/>
    </row>
    <row r="346" spans="1:64" ht="12" customHeight="1">
      <c r="A346" s="115"/>
      <c r="B346" s="115"/>
      <c r="C346" s="115"/>
      <c r="D346" s="118"/>
      <c r="E346" s="119"/>
      <c r="F346" s="116"/>
      <c r="G346" s="126"/>
      <c r="H346" s="126"/>
      <c r="I346" s="126"/>
      <c r="J346" s="126"/>
      <c r="K346" s="126"/>
      <c r="L346" s="126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5"/>
      <c r="AI346" s="135"/>
      <c r="AJ346" s="135"/>
      <c r="AK346" s="135"/>
      <c r="AL346" s="135"/>
      <c r="AM346" s="135"/>
      <c r="AN346" s="135"/>
      <c r="AO346" s="135"/>
      <c r="AP346" s="135"/>
      <c r="AQ346" s="135"/>
      <c r="AR346" s="135"/>
      <c r="AS346" s="135"/>
      <c r="AT346" s="135"/>
      <c r="AU346" s="135"/>
      <c r="AV346" s="135"/>
      <c r="AW346" s="135"/>
      <c r="AX346" s="135"/>
      <c r="AY346" s="135"/>
      <c r="AZ346" s="135"/>
      <c r="BA346" s="135"/>
      <c r="BB346" s="135"/>
      <c r="BC346" s="115"/>
      <c r="BD346" s="115"/>
      <c r="BE346" s="119"/>
      <c r="BF346" s="126"/>
      <c r="BG346" s="126"/>
      <c r="BH346" s="126"/>
      <c r="BI346" s="126"/>
      <c r="BJ346" s="126"/>
      <c r="BK346" s="126"/>
      <c r="BL346" s="133"/>
    </row>
    <row r="347" spans="1:64" ht="12" customHeight="1">
      <c r="A347" s="115"/>
      <c r="B347" s="115"/>
      <c r="C347" s="115"/>
      <c r="D347" s="118"/>
      <c r="E347" s="119"/>
      <c r="F347" s="116"/>
      <c r="G347" s="126"/>
      <c r="H347" s="126"/>
      <c r="I347" s="126"/>
      <c r="J347" s="126"/>
      <c r="K347" s="126"/>
      <c r="L347" s="126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5"/>
      <c r="AI347" s="135"/>
      <c r="AJ347" s="135"/>
      <c r="AK347" s="135"/>
      <c r="AL347" s="135"/>
      <c r="AM347" s="135"/>
      <c r="AN347" s="135"/>
      <c r="AO347" s="135"/>
      <c r="AP347" s="135"/>
      <c r="AQ347" s="135"/>
      <c r="AR347" s="135"/>
      <c r="AS347" s="135"/>
      <c r="AT347" s="135"/>
      <c r="AU347" s="135"/>
      <c r="AV347" s="135"/>
      <c r="AW347" s="135"/>
      <c r="AX347" s="135"/>
      <c r="AY347" s="135"/>
      <c r="AZ347" s="135"/>
      <c r="BA347" s="135"/>
      <c r="BB347" s="135"/>
      <c r="BC347" s="115"/>
      <c r="BD347" s="115"/>
      <c r="BE347" s="119"/>
      <c r="BF347" s="126"/>
      <c r="BG347" s="126"/>
      <c r="BH347" s="126"/>
      <c r="BI347" s="126"/>
      <c r="BJ347" s="126"/>
      <c r="BK347" s="126"/>
      <c r="BL347" s="133"/>
    </row>
    <row r="348" spans="1:64" ht="12" customHeight="1">
      <c r="A348" s="115"/>
      <c r="B348" s="115"/>
      <c r="C348" s="115"/>
      <c r="D348" s="118"/>
      <c r="E348" s="119"/>
      <c r="F348" s="116"/>
      <c r="G348" s="126"/>
      <c r="H348" s="126"/>
      <c r="I348" s="126"/>
      <c r="J348" s="126"/>
      <c r="K348" s="126"/>
      <c r="L348" s="126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5"/>
      <c r="AI348" s="135"/>
      <c r="AJ348" s="135"/>
      <c r="AK348" s="135"/>
      <c r="AL348" s="135"/>
      <c r="AM348" s="135"/>
      <c r="AN348" s="135"/>
      <c r="AO348" s="135"/>
      <c r="AP348" s="135"/>
      <c r="AQ348" s="135"/>
      <c r="AR348" s="135"/>
      <c r="AS348" s="135"/>
      <c r="AT348" s="135"/>
      <c r="AU348" s="135"/>
      <c r="AV348" s="135"/>
      <c r="AW348" s="135"/>
      <c r="AX348" s="135"/>
      <c r="AY348" s="135"/>
      <c r="AZ348" s="135"/>
      <c r="BA348" s="135"/>
      <c r="BB348" s="135"/>
      <c r="BC348" s="115"/>
      <c r="BD348" s="115"/>
      <c r="BE348" s="119"/>
      <c r="BF348" s="126"/>
      <c r="BG348" s="126"/>
      <c r="BH348" s="126"/>
      <c r="BI348" s="126"/>
      <c r="BJ348" s="126"/>
      <c r="BK348" s="126"/>
      <c r="BL348" s="133"/>
    </row>
    <row r="349" spans="1:64" ht="12" customHeight="1">
      <c r="A349" s="115"/>
      <c r="B349" s="115"/>
      <c r="C349" s="115"/>
      <c r="D349" s="118"/>
      <c r="E349" s="119"/>
      <c r="F349" s="116"/>
      <c r="G349" s="126"/>
      <c r="H349" s="126"/>
      <c r="I349" s="126"/>
      <c r="J349" s="126"/>
      <c r="K349" s="126"/>
      <c r="L349" s="126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5"/>
      <c r="AI349" s="135"/>
      <c r="AJ349" s="135"/>
      <c r="AK349" s="135"/>
      <c r="AL349" s="135"/>
      <c r="AM349" s="135"/>
      <c r="AN349" s="135"/>
      <c r="AO349" s="135"/>
      <c r="AP349" s="135"/>
      <c r="AQ349" s="135"/>
      <c r="AR349" s="135"/>
      <c r="AS349" s="135"/>
      <c r="AT349" s="135"/>
      <c r="AU349" s="135"/>
      <c r="AV349" s="135"/>
      <c r="AW349" s="135"/>
      <c r="AX349" s="135"/>
      <c r="AY349" s="135"/>
      <c r="AZ349" s="135"/>
      <c r="BA349" s="135"/>
      <c r="BB349" s="135"/>
      <c r="BC349" s="115"/>
      <c r="BD349" s="115"/>
      <c r="BE349" s="119"/>
      <c r="BF349" s="126"/>
      <c r="BG349" s="126"/>
      <c r="BH349" s="126"/>
      <c r="BI349" s="126"/>
      <c r="BJ349" s="126"/>
      <c r="BK349" s="126"/>
      <c r="BL349" s="133"/>
    </row>
    <row r="350" spans="1:64" ht="12" customHeight="1">
      <c r="A350" s="115"/>
      <c r="B350" s="115"/>
      <c r="C350" s="115"/>
      <c r="D350" s="118"/>
      <c r="E350" s="119"/>
      <c r="F350" s="116"/>
      <c r="G350" s="126"/>
      <c r="H350" s="126"/>
      <c r="I350" s="126"/>
      <c r="J350" s="126"/>
      <c r="K350" s="126"/>
      <c r="L350" s="126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5"/>
      <c r="AI350" s="135"/>
      <c r="AJ350" s="135"/>
      <c r="AK350" s="135"/>
      <c r="AL350" s="135"/>
      <c r="AM350" s="135"/>
      <c r="AN350" s="135"/>
      <c r="AO350" s="135"/>
      <c r="AP350" s="135"/>
      <c r="AQ350" s="135"/>
      <c r="AR350" s="135"/>
      <c r="AS350" s="135"/>
      <c r="AT350" s="135"/>
      <c r="AU350" s="135"/>
      <c r="AV350" s="135"/>
      <c r="AW350" s="135"/>
      <c r="AX350" s="135"/>
      <c r="AY350" s="135"/>
      <c r="AZ350" s="135"/>
      <c r="BA350" s="135"/>
      <c r="BB350" s="135"/>
      <c r="BC350" s="115"/>
      <c r="BD350" s="115"/>
      <c r="BE350" s="119"/>
      <c r="BF350" s="126"/>
      <c r="BG350" s="126"/>
      <c r="BH350" s="126"/>
      <c r="BI350" s="126"/>
      <c r="BJ350" s="126"/>
      <c r="BK350" s="126"/>
      <c r="BL350" s="133"/>
    </row>
    <row r="351" spans="1:64" ht="12" customHeight="1">
      <c r="A351" s="115"/>
      <c r="B351" s="115"/>
      <c r="C351" s="115"/>
      <c r="D351" s="118"/>
      <c r="E351" s="119"/>
      <c r="F351" s="116"/>
      <c r="G351" s="126"/>
      <c r="H351" s="126"/>
      <c r="I351" s="126"/>
      <c r="J351" s="126"/>
      <c r="K351" s="126"/>
      <c r="L351" s="126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5"/>
      <c r="AI351" s="135"/>
      <c r="AJ351" s="135"/>
      <c r="AK351" s="135"/>
      <c r="AL351" s="135"/>
      <c r="AM351" s="135"/>
      <c r="AN351" s="135"/>
      <c r="AO351" s="135"/>
      <c r="AP351" s="135"/>
      <c r="AQ351" s="135"/>
      <c r="AR351" s="135"/>
      <c r="AS351" s="135"/>
      <c r="AT351" s="135"/>
      <c r="AU351" s="135"/>
      <c r="AV351" s="135"/>
      <c r="AW351" s="135"/>
      <c r="AX351" s="135"/>
      <c r="AY351" s="135"/>
      <c r="AZ351" s="135"/>
      <c r="BA351" s="135"/>
      <c r="BB351" s="135"/>
      <c r="BC351" s="115"/>
      <c r="BD351" s="115"/>
      <c r="BE351" s="119"/>
      <c r="BF351" s="126"/>
      <c r="BG351" s="126"/>
      <c r="BH351" s="126"/>
      <c r="BI351" s="126"/>
      <c r="BJ351" s="126"/>
      <c r="BK351" s="126"/>
      <c r="BL351" s="133"/>
    </row>
    <row r="352" spans="1:64" ht="12" customHeight="1">
      <c r="A352" s="115"/>
      <c r="B352" s="115"/>
      <c r="C352" s="115"/>
      <c r="D352" s="118"/>
      <c r="E352" s="119"/>
      <c r="F352" s="116"/>
      <c r="G352" s="126"/>
      <c r="H352" s="126"/>
      <c r="I352" s="126"/>
      <c r="J352" s="126"/>
      <c r="K352" s="126"/>
      <c r="L352" s="126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5"/>
      <c r="AI352" s="135"/>
      <c r="AJ352" s="135"/>
      <c r="AK352" s="135"/>
      <c r="AL352" s="135"/>
      <c r="AM352" s="135"/>
      <c r="AN352" s="135"/>
      <c r="AO352" s="135"/>
      <c r="AP352" s="135"/>
      <c r="AQ352" s="135"/>
      <c r="AR352" s="135"/>
      <c r="AS352" s="135"/>
      <c r="AT352" s="135"/>
      <c r="AU352" s="135"/>
      <c r="AV352" s="135"/>
      <c r="AW352" s="135"/>
      <c r="AX352" s="135"/>
      <c r="AY352" s="135"/>
      <c r="AZ352" s="135"/>
      <c r="BA352" s="135"/>
      <c r="BB352" s="135"/>
      <c r="BC352" s="115"/>
      <c r="BD352" s="115"/>
      <c r="BE352" s="119"/>
      <c r="BF352" s="126"/>
      <c r="BG352" s="126"/>
      <c r="BH352" s="126"/>
      <c r="BI352" s="126"/>
      <c r="BJ352" s="126"/>
      <c r="BK352" s="126"/>
      <c r="BL352" s="133"/>
    </row>
    <row r="353" spans="1:64" ht="12" customHeight="1">
      <c r="A353" s="115"/>
      <c r="B353" s="115"/>
      <c r="C353" s="115"/>
      <c r="D353" s="118"/>
      <c r="E353" s="119"/>
      <c r="F353" s="116"/>
      <c r="G353" s="126"/>
      <c r="H353" s="126"/>
      <c r="I353" s="126"/>
      <c r="J353" s="126"/>
      <c r="K353" s="126"/>
      <c r="L353" s="126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5"/>
      <c r="AI353" s="135"/>
      <c r="AJ353" s="135"/>
      <c r="AK353" s="135"/>
      <c r="AL353" s="135"/>
      <c r="AM353" s="135"/>
      <c r="AN353" s="135"/>
      <c r="AO353" s="135"/>
      <c r="AP353" s="135"/>
      <c r="AQ353" s="135"/>
      <c r="AR353" s="135"/>
      <c r="AS353" s="135"/>
      <c r="AT353" s="135"/>
      <c r="AU353" s="135"/>
      <c r="AV353" s="135"/>
      <c r="AW353" s="135"/>
      <c r="AX353" s="135"/>
      <c r="AY353" s="135"/>
      <c r="AZ353" s="135"/>
      <c r="BA353" s="135"/>
      <c r="BB353" s="135"/>
      <c r="BC353" s="115"/>
      <c r="BD353" s="115"/>
      <c r="BE353" s="119"/>
      <c r="BF353" s="126"/>
      <c r="BG353" s="126"/>
      <c r="BH353" s="126"/>
      <c r="BI353" s="126"/>
      <c r="BJ353" s="126"/>
      <c r="BK353" s="126"/>
      <c r="BL353" s="133"/>
    </row>
    <row r="354" spans="1:64" ht="12" customHeight="1">
      <c r="A354" s="115"/>
      <c r="B354" s="115"/>
      <c r="C354" s="115"/>
      <c r="D354" s="118"/>
      <c r="E354" s="119"/>
      <c r="F354" s="116"/>
      <c r="G354" s="126"/>
      <c r="H354" s="126"/>
      <c r="I354" s="126"/>
      <c r="J354" s="126"/>
      <c r="K354" s="126"/>
      <c r="L354" s="126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5"/>
      <c r="AI354" s="135"/>
      <c r="AJ354" s="135"/>
      <c r="AK354" s="135"/>
      <c r="AL354" s="135"/>
      <c r="AM354" s="135"/>
      <c r="AN354" s="135"/>
      <c r="AO354" s="135"/>
      <c r="AP354" s="135"/>
      <c r="AQ354" s="135"/>
      <c r="AR354" s="135"/>
      <c r="AS354" s="135"/>
      <c r="AT354" s="135"/>
      <c r="AU354" s="135"/>
      <c r="AV354" s="135"/>
      <c r="AW354" s="135"/>
      <c r="AX354" s="135"/>
      <c r="AY354" s="135"/>
      <c r="AZ354" s="135"/>
      <c r="BA354" s="135"/>
      <c r="BB354" s="135"/>
      <c r="BC354" s="115"/>
      <c r="BD354" s="115"/>
      <c r="BE354" s="119"/>
      <c r="BF354" s="126"/>
      <c r="BG354" s="126"/>
      <c r="BH354" s="126"/>
      <c r="BI354" s="126"/>
      <c r="BJ354" s="126"/>
      <c r="BK354" s="126"/>
      <c r="BL354" s="133"/>
    </row>
    <row r="355" spans="1:64" ht="12" customHeight="1">
      <c r="A355" s="115"/>
      <c r="B355" s="115"/>
      <c r="C355" s="115"/>
      <c r="D355" s="118"/>
      <c r="E355" s="119"/>
      <c r="F355" s="116"/>
      <c r="G355" s="126"/>
      <c r="H355" s="126"/>
      <c r="I355" s="126"/>
      <c r="J355" s="126"/>
      <c r="K355" s="126"/>
      <c r="L355" s="126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5"/>
      <c r="AI355" s="135"/>
      <c r="AJ355" s="135"/>
      <c r="AK355" s="135"/>
      <c r="AL355" s="135"/>
      <c r="AM355" s="135"/>
      <c r="AN355" s="135"/>
      <c r="AO355" s="135"/>
      <c r="AP355" s="135"/>
      <c r="AQ355" s="135"/>
      <c r="AR355" s="135"/>
      <c r="AS355" s="135"/>
      <c r="AT355" s="135"/>
      <c r="AU355" s="135"/>
      <c r="AV355" s="135"/>
      <c r="AW355" s="135"/>
      <c r="AX355" s="135"/>
      <c r="AY355" s="135"/>
      <c r="AZ355" s="135"/>
      <c r="BA355" s="135"/>
      <c r="BB355" s="135"/>
      <c r="BC355" s="115"/>
      <c r="BD355" s="115"/>
      <c r="BE355" s="119"/>
      <c r="BF355" s="126"/>
      <c r="BG355" s="126"/>
      <c r="BH355" s="126"/>
      <c r="BI355" s="126"/>
      <c r="BJ355" s="126"/>
      <c r="BK355" s="126"/>
      <c r="BL355" s="133"/>
    </row>
    <row r="356" spans="1:64" ht="12" customHeight="1">
      <c r="A356" s="115"/>
      <c r="B356" s="115"/>
      <c r="C356" s="115"/>
      <c r="D356" s="118"/>
      <c r="E356" s="119"/>
      <c r="F356" s="116"/>
      <c r="G356" s="126"/>
      <c r="H356" s="126"/>
      <c r="I356" s="126"/>
      <c r="J356" s="126"/>
      <c r="K356" s="126"/>
      <c r="L356" s="126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5"/>
      <c r="AI356" s="135"/>
      <c r="AJ356" s="135"/>
      <c r="AK356" s="135"/>
      <c r="AL356" s="135"/>
      <c r="AM356" s="135"/>
      <c r="AN356" s="135"/>
      <c r="AO356" s="135"/>
      <c r="AP356" s="135"/>
      <c r="AQ356" s="135"/>
      <c r="AR356" s="135"/>
      <c r="AS356" s="135"/>
      <c r="AT356" s="135"/>
      <c r="AU356" s="135"/>
      <c r="AV356" s="135"/>
      <c r="AW356" s="135"/>
      <c r="AX356" s="135"/>
      <c r="AY356" s="135"/>
      <c r="AZ356" s="135"/>
      <c r="BA356" s="135"/>
      <c r="BB356" s="135"/>
      <c r="BC356" s="115"/>
      <c r="BD356" s="115"/>
      <c r="BE356" s="119"/>
      <c r="BF356" s="126"/>
      <c r="BG356" s="126"/>
      <c r="BH356" s="126"/>
      <c r="BI356" s="126"/>
      <c r="BJ356" s="126"/>
      <c r="BK356" s="126"/>
      <c r="BL356" s="133"/>
    </row>
    <row r="357" spans="1:64" ht="12" customHeight="1">
      <c r="A357" s="115"/>
      <c r="B357" s="115"/>
      <c r="C357" s="115"/>
      <c r="D357" s="118"/>
      <c r="E357" s="119"/>
      <c r="F357" s="116"/>
      <c r="G357" s="126"/>
      <c r="H357" s="126"/>
      <c r="I357" s="126"/>
      <c r="J357" s="126"/>
      <c r="K357" s="126"/>
      <c r="L357" s="126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5"/>
      <c r="AI357" s="135"/>
      <c r="AJ357" s="135"/>
      <c r="AK357" s="135"/>
      <c r="AL357" s="135"/>
      <c r="AM357" s="135"/>
      <c r="AN357" s="135"/>
      <c r="AO357" s="135"/>
      <c r="AP357" s="135"/>
      <c r="AQ357" s="135"/>
      <c r="AR357" s="135"/>
      <c r="AS357" s="135"/>
      <c r="AT357" s="135"/>
      <c r="AU357" s="135"/>
      <c r="AV357" s="135"/>
      <c r="AW357" s="135"/>
      <c r="AX357" s="135"/>
      <c r="AY357" s="135"/>
      <c r="AZ357" s="135"/>
      <c r="BA357" s="135"/>
      <c r="BB357" s="135"/>
      <c r="BC357" s="115"/>
      <c r="BD357" s="115"/>
      <c r="BE357" s="119"/>
      <c r="BF357" s="126"/>
      <c r="BG357" s="126"/>
      <c r="BH357" s="126"/>
      <c r="BI357" s="126"/>
      <c r="BJ357" s="126"/>
      <c r="BK357" s="126"/>
      <c r="BL357" s="133"/>
    </row>
    <row r="358" spans="1:64" ht="12" customHeight="1">
      <c r="A358" s="115"/>
      <c r="B358" s="115"/>
      <c r="C358" s="115"/>
      <c r="D358" s="118"/>
      <c r="E358" s="119"/>
      <c r="F358" s="116"/>
      <c r="G358" s="126"/>
      <c r="H358" s="126"/>
      <c r="I358" s="126"/>
      <c r="J358" s="126"/>
      <c r="K358" s="126"/>
      <c r="L358" s="126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5"/>
      <c r="AI358" s="135"/>
      <c r="AJ358" s="135"/>
      <c r="AK358" s="135"/>
      <c r="AL358" s="135"/>
      <c r="AM358" s="135"/>
      <c r="AN358" s="135"/>
      <c r="AO358" s="135"/>
      <c r="AP358" s="135"/>
      <c r="AQ358" s="135"/>
      <c r="AR358" s="135"/>
      <c r="AS358" s="135"/>
      <c r="AT358" s="135"/>
      <c r="AU358" s="135"/>
      <c r="AV358" s="135"/>
      <c r="AW358" s="135"/>
      <c r="AX358" s="135"/>
      <c r="AY358" s="135"/>
      <c r="AZ358" s="135"/>
      <c r="BA358" s="135"/>
      <c r="BB358" s="135"/>
      <c r="BC358" s="115"/>
      <c r="BD358" s="115"/>
      <c r="BE358" s="119"/>
      <c r="BF358" s="126"/>
      <c r="BG358" s="126"/>
      <c r="BH358" s="126"/>
      <c r="BI358" s="126"/>
      <c r="BJ358" s="126"/>
      <c r="BK358" s="126"/>
      <c r="BL358" s="133"/>
    </row>
    <row r="359" spans="1:64" ht="12" customHeight="1">
      <c r="A359" s="115"/>
      <c r="B359" s="115"/>
      <c r="C359" s="115"/>
      <c r="D359" s="118"/>
      <c r="E359" s="119"/>
      <c r="F359" s="116"/>
      <c r="G359" s="126"/>
      <c r="H359" s="126"/>
      <c r="I359" s="126"/>
      <c r="J359" s="126"/>
      <c r="K359" s="126"/>
      <c r="L359" s="126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5"/>
      <c r="AI359" s="135"/>
      <c r="AJ359" s="135"/>
      <c r="AK359" s="135"/>
      <c r="AL359" s="135"/>
      <c r="AM359" s="135"/>
      <c r="AN359" s="135"/>
      <c r="AO359" s="135"/>
      <c r="AP359" s="135"/>
      <c r="AQ359" s="135"/>
      <c r="AR359" s="135"/>
      <c r="AS359" s="135"/>
      <c r="AT359" s="135"/>
      <c r="AU359" s="135"/>
      <c r="AV359" s="135"/>
      <c r="AW359" s="135"/>
      <c r="AX359" s="135"/>
      <c r="AY359" s="135"/>
      <c r="AZ359" s="135"/>
      <c r="BA359" s="135"/>
      <c r="BB359" s="135"/>
      <c r="BC359" s="115"/>
      <c r="BD359" s="115"/>
      <c r="BE359" s="119"/>
      <c r="BF359" s="126"/>
      <c r="BG359" s="126"/>
      <c r="BH359" s="126"/>
      <c r="BI359" s="126"/>
      <c r="BJ359" s="126"/>
      <c r="BK359" s="126"/>
      <c r="BL359" s="133"/>
    </row>
    <row r="360" spans="1:64" ht="12" customHeight="1">
      <c r="A360" s="115"/>
      <c r="B360" s="115"/>
      <c r="C360" s="115"/>
      <c r="D360" s="118"/>
      <c r="E360" s="119"/>
      <c r="F360" s="116"/>
      <c r="G360" s="126"/>
      <c r="H360" s="126"/>
      <c r="I360" s="126"/>
      <c r="J360" s="126"/>
      <c r="K360" s="126"/>
      <c r="L360" s="126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5"/>
      <c r="AI360" s="135"/>
      <c r="AJ360" s="135"/>
      <c r="AK360" s="135"/>
      <c r="AL360" s="135"/>
      <c r="AM360" s="135"/>
      <c r="AN360" s="135"/>
      <c r="AO360" s="135"/>
      <c r="AP360" s="135"/>
      <c r="AQ360" s="135"/>
      <c r="AR360" s="135"/>
      <c r="AS360" s="135"/>
      <c r="AT360" s="135"/>
      <c r="AU360" s="135"/>
      <c r="AV360" s="135"/>
      <c r="AW360" s="135"/>
      <c r="AX360" s="135"/>
      <c r="AY360" s="135"/>
      <c r="AZ360" s="135"/>
      <c r="BA360" s="135"/>
      <c r="BB360" s="135"/>
      <c r="BC360" s="115"/>
      <c r="BD360" s="115"/>
      <c r="BE360" s="119"/>
      <c r="BF360" s="126"/>
      <c r="BG360" s="126"/>
      <c r="BH360" s="126"/>
      <c r="BI360" s="126"/>
      <c r="BJ360" s="126"/>
      <c r="BK360" s="126"/>
      <c r="BL360" s="133"/>
    </row>
    <row r="361" spans="1:64" ht="12" customHeight="1">
      <c r="A361" s="115"/>
      <c r="B361" s="115"/>
      <c r="C361" s="115"/>
      <c r="D361" s="118"/>
      <c r="E361" s="119"/>
      <c r="F361" s="116"/>
      <c r="G361" s="126"/>
      <c r="H361" s="126"/>
      <c r="I361" s="126"/>
      <c r="J361" s="126"/>
      <c r="K361" s="126"/>
      <c r="L361" s="126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5"/>
      <c r="AI361" s="135"/>
      <c r="AJ361" s="135"/>
      <c r="AK361" s="135"/>
      <c r="AL361" s="135"/>
      <c r="AM361" s="135"/>
      <c r="AN361" s="135"/>
      <c r="AO361" s="135"/>
      <c r="AP361" s="135"/>
      <c r="AQ361" s="135"/>
      <c r="AR361" s="135"/>
      <c r="AS361" s="135"/>
      <c r="AT361" s="135"/>
      <c r="AU361" s="135"/>
      <c r="AV361" s="135"/>
      <c r="AW361" s="135"/>
      <c r="AX361" s="135"/>
      <c r="AY361" s="135"/>
      <c r="AZ361" s="135"/>
      <c r="BA361" s="135"/>
      <c r="BB361" s="135"/>
      <c r="BC361" s="115"/>
      <c r="BD361" s="115"/>
      <c r="BE361" s="119"/>
      <c r="BF361" s="126"/>
      <c r="BG361" s="126"/>
      <c r="BH361" s="126"/>
      <c r="BI361" s="126"/>
      <c r="BJ361" s="126"/>
      <c r="BK361" s="126"/>
      <c r="BL361" s="133"/>
    </row>
    <row r="362" spans="1:64" ht="12" customHeight="1">
      <c r="A362" s="115"/>
      <c r="B362" s="115"/>
      <c r="C362" s="115"/>
      <c r="D362" s="118"/>
      <c r="E362" s="119"/>
      <c r="F362" s="116"/>
      <c r="G362" s="126"/>
      <c r="H362" s="126"/>
      <c r="I362" s="126"/>
      <c r="J362" s="126"/>
      <c r="K362" s="126"/>
      <c r="L362" s="126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5"/>
      <c r="AI362" s="135"/>
      <c r="AJ362" s="135"/>
      <c r="AK362" s="135"/>
      <c r="AL362" s="135"/>
      <c r="AM362" s="135"/>
      <c r="AN362" s="135"/>
      <c r="AO362" s="135"/>
      <c r="AP362" s="135"/>
      <c r="AQ362" s="135"/>
      <c r="AR362" s="135"/>
      <c r="AS362" s="135"/>
      <c r="AT362" s="135"/>
      <c r="AU362" s="135"/>
      <c r="AV362" s="135"/>
      <c r="AW362" s="135"/>
      <c r="AX362" s="135"/>
      <c r="AY362" s="135"/>
      <c r="AZ362" s="135"/>
      <c r="BA362" s="135"/>
      <c r="BB362" s="135"/>
      <c r="BC362" s="115"/>
      <c r="BD362" s="115"/>
      <c r="BE362" s="119"/>
      <c r="BF362" s="126"/>
      <c r="BG362" s="126"/>
      <c r="BH362" s="126"/>
      <c r="BI362" s="126"/>
      <c r="BJ362" s="126"/>
      <c r="BK362" s="126"/>
      <c r="BL362" s="133"/>
    </row>
    <row r="363" spans="1:64" ht="12" customHeight="1">
      <c r="A363" s="115"/>
      <c r="B363" s="115"/>
      <c r="C363" s="115"/>
      <c r="D363" s="118"/>
      <c r="E363" s="119"/>
      <c r="F363" s="116"/>
      <c r="G363" s="126"/>
      <c r="H363" s="126"/>
      <c r="I363" s="126"/>
      <c r="J363" s="126"/>
      <c r="K363" s="126"/>
      <c r="L363" s="126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5"/>
      <c r="AI363" s="135"/>
      <c r="AJ363" s="135"/>
      <c r="AK363" s="135"/>
      <c r="AL363" s="135"/>
      <c r="AM363" s="135"/>
      <c r="AN363" s="135"/>
      <c r="AO363" s="135"/>
      <c r="AP363" s="135"/>
      <c r="AQ363" s="135"/>
      <c r="AR363" s="135"/>
      <c r="AS363" s="135"/>
      <c r="AT363" s="135"/>
      <c r="AU363" s="135"/>
      <c r="AV363" s="135"/>
      <c r="AW363" s="135"/>
      <c r="AX363" s="135"/>
      <c r="AY363" s="135"/>
      <c r="AZ363" s="135"/>
      <c r="BA363" s="135"/>
      <c r="BB363" s="135"/>
      <c r="BC363" s="115"/>
      <c r="BD363" s="115"/>
      <c r="BE363" s="119"/>
      <c r="BF363" s="126"/>
      <c r="BG363" s="126"/>
      <c r="BH363" s="126"/>
      <c r="BI363" s="126"/>
      <c r="BJ363" s="126"/>
      <c r="BK363" s="126"/>
      <c r="BL363" s="133"/>
    </row>
    <row r="364" spans="1:64" ht="12" customHeight="1">
      <c r="A364" s="115"/>
      <c r="B364" s="115"/>
      <c r="C364" s="115"/>
      <c r="D364" s="118"/>
      <c r="E364" s="119"/>
      <c r="F364" s="116"/>
      <c r="G364" s="126"/>
      <c r="H364" s="126"/>
      <c r="I364" s="126"/>
      <c r="J364" s="126"/>
      <c r="K364" s="126"/>
      <c r="L364" s="126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5"/>
      <c r="AI364" s="135"/>
      <c r="AJ364" s="135"/>
      <c r="AK364" s="135"/>
      <c r="AL364" s="135"/>
      <c r="AM364" s="135"/>
      <c r="AN364" s="135"/>
      <c r="AO364" s="135"/>
      <c r="AP364" s="135"/>
      <c r="AQ364" s="135"/>
      <c r="AR364" s="135"/>
      <c r="AS364" s="135"/>
      <c r="AT364" s="135"/>
      <c r="AU364" s="135"/>
      <c r="AV364" s="135"/>
      <c r="AW364" s="135"/>
      <c r="AX364" s="135"/>
      <c r="AY364" s="135"/>
      <c r="AZ364" s="135"/>
      <c r="BA364" s="135"/>
      <c r="BB364" s="135"/>
      <c r="BC364" s="115"/>
      <c r="BD364" s="115"/>
      <c r="BE364" s="119"/>
      <c r="BF364" s="126"/>
      <c r="BG364" s="126"/>
      <c r="BH364" s="126"/>
      <c r="BI364" s="126"/>
      <c r="BJ364" s="126"/>
      <c r="BK364" s="126"/>
      <c r="BL364" s="133"/>
    </row>
    <row r="365" spans="1:64" ht="12" customHeight="1">
      <c r="A365" s="115"/>
      <c r="B365" s="115"/>
      <c r="C365" s="115"/>
      <c r="D365" s="118"/>
      <c r="E365" s="119"/>
      <c r="F365" s="116"/>
      <c r="G365" s="126"/>
      <c r="H365" s="126"/>
      <c r="I365" s="126"/>
      <c r="J365" s="126"/>
      <c r="K365" s="126"/>
      <c r="L365" s="126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5"/>
      <c r="AI365" s="135"/>
      <c r="AJ365" s="135"/>
      <c r="AK365" s="135"/>
      <c r="AL365" s="135"/>
      <c r="AM365" s="135"/>
      <c r="AN365" s="135"/>
      <c r="AO365" s="135"/>
      <c r="AP365" s="135"/>
      <c r="AQ365" s="135"/>
      <c r="AR365" s="135"/>
      <c r="AS365" s="135"/>
      <c r="AT365" s="135"/>
      <c r="AU365" s="135"/>
      <c r="AV365" s="135"/>
      <c r="AW365" s="135"/>
      <c r="AX365" s="135"/>
      <c r="AY365" s="135"/>
      <c r="AZ365" s="135"/>
      <c r="BA365" s="135"/>
      <c r="BB365" s="135"/>
      <c r="BC365" s="115"/>
      <c r="BD365" s="115"/>
      <c r="BE365" s="119"/>
      <c r="BF365" s="126"/>
      <c r="BG365" s="126"/>
      <c r="BH365" s="126"/>
      <c r="BI365" s="126"/>
      <c r="BJ365" s="126"/>
      <c r="BK365" s="126"/>
      <c r="BL365" s="133"/>
    </row>
    <row r="366" spans="1:64" ht="12" customHeight="1">
      <c r="A366" s="115"/>
      <c r="B366" s="115"/>
      <c r="C366" s="115"/>
      <c r="D366" s="118"/>
      <c r="E366" s="119"/>
      <c r="F366" s="116"/>
      <c r="G366" s="126"/>
      <c r="H366" s="126"/>
      <c r="I366" s="126"/>
      <c r="J366" s="126"/>
      <c r="K366" s="126"/>
      <c r="L366" s="126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5"/>
      <c r="AI366" s="135"/>
      <c r="AJ366" s="135"/>
      <c r="AK366" s="135"/>
      <c r="AL366" s="135"/>
      <c r="AM366" s="135"/>
      <c r="AN366" s="135"/>
      <c r="AO366" s="135"/>
      <c r="AP366" s="135"/>
      <c r="AQ366" s="135"/>
      <c r="AR366" s="135"/>
      <c r="AS366" s="135"/>
      <c r="AT366" s="135"/>
      <c r="AU366" s="135"/>
      <c r="AV366" s="135"/>
      <c r="AW366" s="135"/>
      <c r="AX366" s="135"/>
      <c r="AY366" s="135"/>
      <c r="AZ366" s="135"/>
      <c r="BA366" s="135"/>
      <c r="BB366" s="135"/>
      <c r="BC366" s="115"/>
      <c r="BD366" s="115"/>
      <c r="BE366" s="119"/>
      <c r="BF366" s="126"/>
      <c r="BG366" s="126"/>
      <c r="BH366" s="126"/>
      <c r="BI366" s="126"/>
      <c r="BJ366" s="126"/>
      <c r="BK366" s="126"/>
      <c r="BL366" s="133"/>
    </row>
    <row r="367" spans="1:64" ht="12" customHeight="1">
      <c r="A367" s="115"/>
      <c r="B367" s="115"/>
      <c r="C367" s="115"/>
      <c r="D367" s="118"/>
      <c r="E367" s="119"/>
      <c r="F367" s="116"/>
      <c r="G367" s="126"/>
      <c r="H367" s="126"/>
      <c r="I367" s="126"/>
      <c r="J367" s="126"/>
      <c r="K367" s="126"/>
      <c r="L367" s="126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5"/>
      <c r="AI367" s="135"/>
      <c r="AJ367" s="135"/>
      <c r="AK367" s="135"/>
      <c r="AL367" s="135"/>
      <c r="AM367" s="135"/>
      <c r="AN367" s="135"/>
      <c r="AO367" s="135"/>
      <c r="AP367" s="135"/>
      <c r="AQ367" s="135"/>
      <c r="AR367" s="135"/>
      <c r="AS367" s="135"/>
      <c r="AT367" s="135"/>
      <c r="AU367" s="135"/>
      <c r="AV367" s="135"/>
      <c r="AW367" s="135"/>
      <c r="AX367" s="135"/>
      <c r="AY367" s="135"/>
      <c r="AZ367" s="135"/>
      <c r="BA367" s="135"/>
      <c r="BB367" s="135"/>
      <c r="BC367" s="115"/>
      <c r="BD367" s="115"/>
      <c r="BE367" s="119"/>
      <c r="BF367" s="126"/>
      <c r="BG367" s="126"/>
      <c r="BH367" s="126"/>
      <c r="BI367" s="126"/>
      <c r="BJ367" s="126"/>
      <c r="BK367" s="126"/>
      <c r="BL367" s="133"/>
    </row>
    <row r="368" spans="1:64" ht="12" customHeight="1">
      <c r="A368" s="115"/>
      <c r="B368" s="115"/>
      <c r="C368" s="115"/>
      <c r="D368" s="118"/>
      <c r="E368" s="119"/>
      <c r="F368" s="116"/>
      <c r="G368" s="126"/>
      <c r="H368" s="126"/>
      <c r="I368" s="126"/>
      <c r="J368" s="126"/>
      <c r="K368" s="126"/>
      <c r="L368" s="126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5"/>
      <c r="AI368" s="135"/>
      <c r="AJ368" s="135"/>
      <c r="AK368" s="135"/>
      <c r="AL368" s="135"/>
      <c r="AM368" s="135"/>
      <c r="AN368" s="135"/>
      <c r="AO368" s="135"/>
      <c r="AP368" s="135"/>
      <c r="AQ368" s="135"/>
      <c r="AR368" s="135"/>
      <c r="AS368" s="135"/>
      <c r="AT368" s="135"/>
      <c r="AU368" s="135"/>
      <c r="AV368" s="135"/>
      <c r="AW368" s="135"/>
      <c r="AX368" s="135"/>
      <c r="AY368" s="135"/>
      <c r="AZ368" s="135"/>
      <c r="BA368" s="135"/>
      <c r="BB368" s="135"/>
      <c r="BC368" s="115"/>
      <c r="BD368" s="115"/>
      <c r="BE368" s="119"/>
      <c r="BF368" s="126"/>
      <c r="BG368" s="126"/>
      <c r="BH368" s="126"/>
      <c r="BI368" s="126"/>
      <c r="BJ368" s="126"/>
      <c r="BK368" s="126"/>
      <c r="BL368" s="133"/>
    </row>
    <row r="369" spans="1:64" ht="12" customHeight="1">
      <c r="A369" s="115"/>
      <c r="B369" s="115"/>
      <c r="C369" s="115"/>
      <c r="D369" s="118"/>
      <c r="E369" s="119"/>
      <c r="F369" s="116"/>
      <c r="G369" s="126"/>
      <c r="H369" s="126"/>
      <c r="I369" s="126"/>
      <c r="J369" s="126"/>
      <c r="K369" s="126"/>
      <c r="L369" s="126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5"/>
      <c r="AI369" s="135"/>
      <c r="AJ369" s="135"/>
      <c r="AK369" s="135"/>
      <c r="AL369" s="135"/>
      <c r="AM369" s="135"/>
      <c r="AN369" s="135"/>
      <c r="AO369" s="135"/>
      <c r="AP369" s="135"/>
      <c r="AQ369" s="135"/>
      <c r="AR369" s="135"/>
      <c r="AS369" s="135"/>
      <c r="AT369" s="135"/>
      <c r="AU369" s="135"/>
      <c r="AV369" s="135"/>
      <c r="AW369" s="135"/>
      <c r="AX369" s="135"/>
      <c r="AY369" s="135"/>
      <c r="AZ369" s="135"/>
      <c r="BA369" s="135"/>
      <c r="BB369" s="135"/>
      <c r="BC369" s="115"/>
      <c r="BD369" s="115"/>
      <c r="BE369" s="119"/>
      <c r="BF369" s="126"/>
      <c r="BG369" s="126"/>
      <c r="BH369" s="126"/>
      <c r="BI369" s="126"/>
      <c r="BJ369" s="126"/>
      <c r="BK369" s="126"/>
      <c r="BL369" s="133"/>
    </row>
    <row r="370" spans="1:64" ht="12" customHeight="1">
      <c r="A370" s="115"/>
      <c r="B370" s="115"/>
      <c r="C370" s="115"/>
      <c r="D370" s="118"/>
      <c r="E370" s="119"/>
      <c r="F370" s="116"/>
      <c r="G370" s="126"/>
      <c r="H370" s="126"/>
      <c r="I370" s="126"/>
      <c r="J370" s="126"/>
      <c r="K370" s="126"/>
      <c r="L370" s="126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5"/>
      <c r="AI370" s="135"/>
      <c r="AJ370" s="135"/>
      <c r="AK370" s="135"/>
      <c r="AL370" s="135"/>
      <c r="AM370" s="135"/>
      <c r="AN370" s="135"/>
      <c r="AO370" s="135"/>
      <c r="AP370" s="135"/>
      <c r="AQ370" s="135"/>
      <c r="AR370" s="135"/>
      <c r="AS370" s="135"/>
      <c r="AT370" s="135"/>
      <c r="AU370" s="135"/>
      <c r="AV370" s="135"/>
      <c r="AW370" s="135"/>
      <c r="AX370" s="135"/>
      <c r="AY370" s="135"/>
      <c r="AZ370" s="135"/>
      <c r="BA370" s="135"/>
      <c r="BB370" s="135"/>
      <c r="BC370" s="115"/>
      <c r="BD370" s="115"/>
      <c r="BE370" s="119"/>
      <c r="BF370" s="126"/>
      <c r="BG370" s="126"/>
      <c r="BH370" s="126"/>
      <c r="BI370" s="126"/>
      <c r="BJ370" s="126"/>
      <c r="BK370" s="126"/>
      <c r="BL370" s="133"/>
    </row>
    <row r="371" spans="1:64" ht="12" customHeight="1">
      <c r="A371" s="115"/>
      <c r="B371" s="115"/>
      <c r="C371" s="115"/>
      <c r="D371" s="118"/>
      <c r="E371" s="119"/>
      <c r="F371" s="116"/>
      <c r="G371" s="126"/>
      <c r="H371" s="126"/>
      <c r="I371" s="126"/>
      <c r="J371" s="126"/>
      <c r="K371" s="126"/>
      <c r="L371" s="126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5"/>
      <c r="AI371" s="135"/>
      <c r="AJ371" s="135"/>
      <c r="AK371" s="135"/>
      <c r="AL371" s="135"/>
      <c r="AM371" s="135"/>
      <c r="AN371" s="135"/>
      <c r="AO371" s="135"/>
      <c r="AP371" s="135"/>
      <c r="AQ371" s="135"/>
      <c r="AR371" s="135"/>
      <c r="AS371" s="135"/>
      <c r="AT371" s="135"/>
      <c r="AU371" s="135"/>
      <c r="AV371" s="135"/>
      <c r="AW371" s="135"/>
      <c r="AX371" s="135"/>
      <c r="AY371" s="135"/>
      <c r="AZ371" s="135"/>
      <c r="BA371" s="135"/>
      <c r="BB371" s="135"/>
      <c r="BC371" s="115"/>
      <c r="BD371" s="115"/>
      <c r="BE371" s="119"/>
      <c r="BF371" s="126"/>
      <c r="BG371" s="126"/>
      <c r="BH371" s="126"/>
      <c r="BI371" s="126"/>
      <c r="BJ371" s="126"/>
      <c r="BK371" s="126"/>
      <c r="BL371" s="133"/>
    </row>
    <row r="372" spans="1:64" ht="12" customHeight="1">
      <c r="A372" s="115"/>
      <c r="B372" s="115"/>
      <c r="C372" s="115"/>
      <c r="D372" s="118"/>
      <c r="E372" s="119"/>
      <c r="F372" s="116"/>
      <c r="G372" s="126"/>
      <c r="H372" s="126"/>
      <c r="I372" s="126"/>
      <c r="J372" s="126"/>
      <c r="K372" s="126"/>
      <c r="L372" s="126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5"/>
      <c r="AI372" s="135"/>
      <c r="AJ372" s="135"/>
      <c r="AK372" s="135"/>
      <c r="AL372" s="135"/>
      <c r="AM372" s="135"/>
      <c r="AN372" s="135"/>
      <c r="AO372" s="135"/>
      <c r="AP372" s="135"/>
      <c r="AQ372" s="135"/>
      <c r="AR372" s="135"/>
      <c r="AS372" s="135"/>
      <c r="AT372" s="135"/>
      <c r="AU372" s="135"/>
      <c r="AV372" s="135"/>
      <c r="AW372" s="135"/>
      <c r="AX372" s="135"/>
      <c r="AY372" s="135"/>
      <c r="AZ372" s="135"/>
      <c r="BA372" s="135"/>
      <c r="BB372" s="135"/>
      <c r="BC372" s="115"/>
      <c r="BD372" s="115"/>
      <c r="BE372" s="119"/>
      <c r="BF372" s="126"/>
      <c r="BG372" s="126"/>
      <c r="BH372" s="126"/>
      <c r="BI372" s="126"/>
      <c r="BJ372" s="126"/>
      <c r="BK372" s="126"/>
      <c r="BL372" s="133"/>
    </row>
    <row r="373" spans="1:64" ht="12" customHeight="1">
      <c r="A373" s="115"/>
      <c r="B373" s="115"/>
      <c r="C373" s="115"/>
      <c r="D373" s="118"/>
      <c r="E373" s="119"/>
      <c r="F373" s="116"/>
      <c r="G373" s="126"/>
      <c r="H373" s="126"/>
      <c r="I373" s="126"/>
      <c r="J373" s="126"/>
      <c r="K373" s="126"/>
      <c r="L373" s="126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5"/>
      <c r="AI373" s="135"/>
      <c r="AJ373" s="135"/>
      <c r="AK373" s="135"/>
      <c r="AL373" s="135"/>
      <c r="AM373" s="135"/>
      <c r="AN373" s="135"/>
      <c r="AO373" s="135"/>
      <c r="AP373" s="135"/>
      <c r="AQ373" s="135"/>
      <c r="AR373" s="135"/>
      <c r="AS373" s="135"/>
      <c r="AT373" s="135"/>
      <c r="AU373" s="135"/>
      <c r="AV373" s="135"/>
      <c r="AW373" s="135"/>
      <c r="AX373" s="135"/>
      <c r="AY373" s="135"/>
      <c r="AZ373" s="135"/>
      <c r="BA373" s="135"/>
      <c r="BB373" s="135"/>
      <c r="BC373" s="115"/>
      <c r="BD373" s="115"/>
      <c r="BE373" s="119"/>
      <c r="BF373" s="126"/>
      <c r="BG373" s="126"/>
      <c r="BH373" s="126"/>
      <c r="BI373" s="126"/>
      <c r="BJ373" s="126"/>
      <c r="BK373" s="126"/>
      <c r="BL373" s="133"/>
    </row>
    <row r="374" spans="1:64" ht="12" customHeight="1">
      <c r="A374" s="115"/>
      <c r="B374" s="115"/>
      <c r="C374" s="115"/>
      <c r="D374" s="118"/>
      <c r="E374" s="119"/>
      <c r="F374" s="116"/>
      <c r="G374" s="126"/>
      <c r="H374" s="126"/>
      <c r="I374" s="126"/>
      <c r="J374" s="126"/>
      <c r="K374" s="126"/>
      <c r="L374" s="126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5"/>
      <c r="AI374" s="135"/>
      <c r="AJ374" s="135"/>
      <c r="AK374" s="135"/>
      <c r="AL374" s="135"/>
      <c r="AM374" s="135"/>
      <c r="AN374" s="135"/>
      <c r="AO374" s="135"/>
      <c r="AP374" s="135"/>
      <c r="AQ374" s="135"/>
      <c r="AR374" s="135"/>
      <c r="AS374" s="135"/>
      <c r="AT374" s="135"/>
      <c r="AU374" s="135"/>
      <c r="AV374" s="135"/>
      <c r="AW374" s="135"/>
      <c r="AX374" s="135"/>
      <c r="AY374" s="135"/>
      <c r="AZ374" s="135"/>
      <c r="BA374" s="135"/>
      <c r="BB374" s="135"/>
      <c r="BC374" s="115"/>
      <c r="BD374" s="115"/>
      <c r="BE374" s="119"/>
      <c r="BF374" s="126"/>
      <c r="BG374" s="126"/>
      <c r="BH374" s="126"/>
      <c r="BI374" s="126"/>
      <c r="BJ374" s="126"/>
      <c r="BK374" s="126"/>
      <c r="BL374" s="133"/>
    </row>
    <row r="375" spans="1:64" ht="12" customHeight="1">
      <c r="A375" s="115"/>
      <c r="B375" s="115"/>
      <c r="C375" s="115"/>
      <c r="D375" s="118"/>
      <c r="E375" s="119"/>
      <c r="F375" s="116"/>
      <c r="G375" s="126"/>
      <c r="H375" s="126"/>
      <c r="I375" s="126"/>
      <c r="J375" s="126"/>
      <c r="K375" s="126"/>
      <c r="L375" s="126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5"/>
      <c r="AI375" s="135"/>
      <c r="AJ375" s="135"/>
      <c r="AK375" s="135"/>
      <c r="AL375" s="135"/>
      <c r="AM375" s="135"/>
      <c r="AN375" s="135"/>
      <c r="AO375" s="135"/>
      <c r="AP375" s="135"/>
      <c r="AQ375" s="135"/>
      <c r="AR375" s="135"/>
      <c r="AS375" s="135"/>
      <c r="AT375" s="135"/>
      <c r="AU375" s="135"/>
      <c r="AV375" s="135"/>
      <c r="AW375" s="135"/>
      <c r="AX375" s="135"/>
      <c r="AY375" s="135"/>
      <c r="AZ375" s="135"/>
      <c r="BA375" s="135"/>
      <c r="BB375" s="135"/>
      <c r="BC375" s="115"/>
      <c r="BD375" s="115"/>
      <c r="BE375" s="119"/>
      <c r="BF375" s="126"/>
      <c r="BG375" s="126"/>
      <c r="BH375" s="126"/>
      <c r="BI375" s="126"/>
      <c r="BJ375" s="126"/>
      <c r="BK375" s="126"/>
      <c r="BL375" s="133"/>
    </row>
    <row r="376" spans="1:64" ht="12" customHeight="1">
      <c r="A376" s="115"/>
      <c r="B376" s="115"/>
      <c r="C376" s="115"/>
      <c r="D376" s="118"/>
      <c r="E376" s="119"/>
      <c r="F376" s="116"/>
      <c r="G376" s="126"/>
      <c r="H376" s="126"/>
      <c r="I376" s="126"/>
      <c r="J376" s="126"/>
      <c r="K376" s="126"/>
      <c r="L376" s="126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5"/>
      <c r="AI376" s="135"/>
      <c r="AJ376" s="135"/>
      <c r="AK376" s="135"/>
      <c r="AL376" s="135"/>
      <c r="AM376" s="135"/>
      <c r="AN376" s="135"/>
      <c r="AO376" s="135"/>
      <c r="AP376" s="135"/>
      <c r="AQ376" s="135"/>
      <c r="AR376" s="135"/>
      <c r="AS376" s="135"/>
      <c r="AT376" s="135"/>
      <c r="AU376" s="135"/>
      <c r="AV376" s="135"/>
      <c r="AW376" s="135"/>
      <c r="AX376" s="135"/>
      <c r="AY376" s="135"/>
      <c r="AZ376" s="135"/>
      <c r="BA376" s="135"/>
      <c r="BB376" s="135"/>
      <c r="BC376" s="115"/>
      <c r="BD376" s="115"/>
      <c r="BE376" s="119"/>
      <c r="BF376" s="126"/>
      <c r="BG376" s="126"/>
      <c r="BH376" s="126"/>
      <c r="BI376" s="126"/>
      <c r="BJ376" s="126"/>
      <c r="BK376" s="126"/>
      <c r="BL376" s="133"/>
    </row>
    <row r="377" spans="1:64" ht="12" customHeight="1">
      <c r="A377" s="115"/>
      <c r="B377" s="115"/>
      <c r="C377" s="115"/>
      <c r="D377" s="118"/>
      <c r="E377" s="119"/>
      <c r="F377" s="116"/>
      <c r="G377" s="126"/>
      <c r="H377" s="126"/>
      <c r="I377" s="126"/>
      <c r="J377" s="126"/>
      <c r="K377" s="126"/>
      <c r="L377" s="126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5"/>
      <c r="AI377" s="135"/>
      <c r="AJ377" s="135"/>
      <c r="AK377" s="135"/>
      <c r="AL377" s="135"/>
      <c r="AM377" s="135"/>
      <c r="AN377" s="135"/>
      <c r="AO377" s="135"/>
      <c r="AP377" s="135"/>
      <c r="AQ377" s="135"/>
      <c r="AR377" s="135"/>
      <c r="AS377" s="135"/>
      <c r="AT377" s="135"/>
      <c r="AU377" s="135"/>
      <c r="AV377" s="135"/>
      <c r="AW377" s="135"/>
      <c r="AX377" s="135"/>
      <c r="AY377" s="135"/>
      <c r="AZ377" s="135"/>
      <c r="BA377" s="135"/>
      <c r="BB377" s="135"/>
      <c r="BC377" s="115"/>
      <c r="BD377" s="115"/>
      <c r="BE377" s="119"/>
      <c r="BF377" s="126"/>
      <c r="BG377" s="126"/>
      <c r="BH377" s="126"/>
      <c r="BI377" s="126"/>
      <c r="BJ377" s="126"/>
      <c r="BK377" s="126"/>
      <c r="BL377" s="133"/>
    </row>
    <row r="378" spans="1:64" ht="12" customHeight="1">
      <c r="A378" s="115"/>
      <c r="B378" s="115"/>
      <c r="C378" s="115"/>
      <c r="D378" s="118"/>
      <c r="E378" s="119"/>
      <c r="F378" s="116"/>
      <c r="G378" s="126"/>
      <c r="H378" s="126"/>
      <c r="I378" s="126"/>
      <c r="J378" s="126"/>
      <c r="K378" s="126"/>
      <c r="L378" s="126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5"/>
      <c r="AI378" s="135"/>
      <c r="AJ378" s="135"/>
      <c r="AK378" s="135"/>
      <c r="AL378" s="135"/>
      <c r="AM378" s="135"/>
      <c r="AN378" s="135"/>
      <c r="AO378" s="135"/>
      <c r="AP378" s="135"/>
      <c r="AQ378" s="135"/>
      <c r="AR378" s="135"/>
      <c r="AS378" s="135"/>
      <c r="AT378" s="135"/>
      <c r="AU378" s="135"/>
      <c r="AV378" s="135"/>
      <c r="AW378" s="135"/>
      <c r="AX378" s="135"/>
      <c r="AY378" s="135"/>
      <c r="AZ378" s="135"/>
      <c r="BA378" s="135"/>
      <c r="BB378" s="135"/>
      <c r="BC378" s="115"/>
      <c r="BD378" s="115"/>
      <c r="BE378" s="119"/>
      <c r="BF378" s="126"/>
      <c r="BG378" s="126"/>
      <c r="BH378" s="126"/>
      <c r="BI378" s="126"/>
      <c r="BJ378" s="126"/>
      <c r="BK378" s="126"/>
      <c r="BL378" s="133"/>
    </row>
    <row r="379" spans="1:64" ht="12" customHeight="1">
      <c r="A379" s="115"/>
      <c r="B379" s="115"/>
      <c r="C379" s="115"/>
      <c r="D379" s="118"/>
      <c r="E379" s="119"/>
      <c r="F379" s="116"/>
      <c r="G379" s="126"/>
      <c r="H379" s="126"/>
      <c r="I379" s="126"/>
      <c r="J379" s="126"/>
      <c r="K379" s="126"/>
      <c r="L379" s="126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5"/>
      <c r="AI379" s="135"/>
      <c r="AJ379" s="135"/>
      <c r="AK379" s="135"/>
      <c r="AL379" s="135"/>
      <c r="AM379" s="135"/>
      <c r="AN379" s="135"/>
      <c r="AO379" s="135"/>
      <c r="AP379" s="135"/>
      <c r="AQ379" s="135"/>
      <c r="AR379" s="135"/>
      <c r="AS379" s="135"/>
      <c r="AT379" s="135"/>
      <c r="AU379" s="135"/>
      <c r="AV379" s="135"/>
      <c r="AW379" s="135"/>
      <c r="AX379" s="135"/>
      <c r="AY379" s="135"/>
      <c r="AZ379" s="135"/>
      <c r="BA379" s="135"/>
      <c r="BB379" s="135"/>
      <c r="BC379" s="115"/>
      <c r="BD379" s="115"/>
      <c r="BE379" s="119"/>
      <c r="BF379" s="126"/>
      <c r="BG379" s="126"/>
      <c r="BH379" s="126"/>
      <c r="BI379" s="126"/>
      <c r="BJ379" s="126"/>
      <c r="BK379" s="126"/>
      <c r="BL379" s="133"/>
    </row>
    <row r="380" spans="1:64" ht="12" customHeight="1">
      <c r="A380" s="115"/>
      <c r="B380" s="115"/>
      <c r="C380" s="115"/>
      <c r="D380" s="118"/>
      <c r="E380" s="119"/>
      <c r="F380" s="116"/>
      <c r="G380" s="126"/>
      <c r="H380" s="126"/>
      <c r="I380" s="126"/>
      <c r="J380" s="126"/>
      <c r="K380" s="126"/>
      <c r="L380" s="126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5"/>
      <c r="AI380" s="135"/>
      <c r="AJ380" s="135"/>
      <c r="AK380" s="135"/>
      <c r="AL380" s="135"/>
      <c r="AM380" s="135"/>
      <c r="AN380" s="135"/>
      <c r="AO380" s="135"/>
      <c r="AP380" s="135"/>
      <c r="AQ380" s="135"/>
      <c r="AR380" s="135"/>
      <c r="AS380" s="135"/>
      <c r="AT380" s="135"/>
      <c r="AU380" s="135"/>
      <c r="AV380" s="135"/>
      <c r="AW380" s="135"/>
      <c r="AX380" s="135"/>
      <c r="AY380" s="135"/>
      <c r="AZ380" s="135"/>
      <c r="BA380" s="135"/>
      <c r="BB380" s="135"/>
      <c r="BC380" s="115"/>
      <c r="BD380" s="115"/>
      <c r="BE380" s="119"/>
      <c r="BF380" s="126"/>
      <c r="BG380" s="126"/>
      <c r="BH380" s="126"/>
      <c r="BI380" s="126"/>
      <c r="BJ380" s="126"/>
      <c r="BK380" s="126"/>
      <c r="BL380" s="133"/>
    </row>
    <row r="381" spans="1:64" ht="12" customHeight="1">
      <c r="A381" s="115"/>
      <c r="B381" s="115"/>
      <c r="C381" s="115"/>
      <c r="D381" s="118"/>
      <c r="E381" s="119"/>
      <c r="F381" s="116"/>
      <c r="G381" s="126"/>
      <c r="H381" s="126"/>
      <c r="I381" s="126"/>
      <c r="J381" s="126"/>
      <c r="K381" s="126"/>
      <c r="L381" s="126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5"/>
      <c r="AI381" s="135"/>
      <c r="AJ381" s="135"/>
      <c r="AK381" s="135"/>
      <c r="AL381" s="135"/>
      <c r="AM381" s="135"/>
      <c r="AN381" s="135"/>
      <c r="AO381" s="135"/>
      <c r="AP381" s="135"/>
      <c r="AQ381" s="135"/>
      <c r="AR381" s="135"/>
      <c r="AS381" s="135"/>
      <c r="AT381" s="135"/>
      <c r="AU381" s="135"/>
      <c r="AV381" s="135"/>
      <c r="AW381" s="135"/>
      <c r="AX381" s="135"/>
      <c r="AY381" s="135"/>
      <c r="AZ381" s="135"/>
      <c r="BA381" s="135"/>
      <c r="BB381" s="135"/>
      <c r="BC381" s="115"/>
      <c r="BD381" s="115"/>
      <c r="BE381" s="119"/>
      <c r="BF381" s="126"/>
      <c r="BG381" s="126"/>
      <c r="BH381" s="126"/>
      <c r="BI381" s="126"/>
      <c r="BJ381" s="126"/>
      <c r="BK381" s="126"/>
      <c r="BL381" s="133"/>
    </row>
    <row r="382" spans="1:64" ht="12" customHeight="1">
      <c r="A382" s="115"/>
      <c r="B382" s="115"/>
      <c r="C382" s="115"/>
      <c r="D382" s="118"/>
      <c r="E382" s="119"/>
      <c r="F382" s="116"/>
      <c r="G382" s="126"/>
      <c r="H382" s="126"/>
      <c r="I382" s="126"/>
      <c r="J382" s="126"/>
      <c r="K382" s="126"/>
      <c r="L382" s="126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5"/>
      <c r="AI382" s="135"/>
      <c r="AJ382" s="135"/>
      <c r="AK382" s="135"/>
      <c r="AL382" s="135"/>
      <c r="AM382" s="135"/>
      <c r="AN382" s="135"/>
      <c r="AO382" s="135"/>
      <c r="AP382" s="135"/>
      <c r="AQ382" s="135"/>
      <c r="AR382" s="135"/>
      <c r="AS382" s="135"/>
      <c r="AT382" s="135"/>
      <c r="AU382" s="135"/>
      <c r="AV382" s="135"/>
      <c r="AW382" s="135"/>
      <c r="AX382" s="135"/>
      <c r="AY382" s="135"/>
      <c r="AZ382" s="135"/>
      <c r="BA382" s="135"/>
      <c r="BB382" s="135"/>
      <c r="BC382" s="115"/>
      <c r="BD382" s="115"/>
      <c r="BE382" s="119"/>
      <c r="BF382" s="126"/>
      <c r="BG382" s="126"/>
      <c r="BH382" s="126"/>
      <c r="BI382" s="126"/>
      <c r="BJ382" s="126"/>
      <c r="BK382" s="126"/>
      <c r="BL382" s="133"/>
    </row>
    <row r="383" spans="1:64" ht="12" customHeight="1">
      <c r="A383" s="115"/>
      <c r="B383" s="115"/>
      <c r="C383" s="115"/>
      <c r="D383" s="118"/>
      <c r="E383" s="119"/>
      <c r="F383" s="116"/>
      <c r="G383" s="126"/>
      <c r="H383" s="126"/>
      <c r="I383" s="126"/>
      <c r="J383" s="126"/>
      <c r="K383" s="126"/>
      <c r="L383" s="126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5"/>
      <c r="AI383" s="135"/>
      <c r="AJ383" s="135"/>
      <c r="AK383" s="135"/>
      <c r="AL383" s="135"/>
      <c r="AM383" s="135"/>
      <c r="AN383" s="135"/>
      <c r="AO383" s="135"/>
      <c r="AP383" s="135"/>
      <c r="AQ383" s="135"/>
      <c r="AR383" s="135"/>
      <c r="AS383" s="135"/>
      <c r="AT383" s="135"/>
      <c r="AU383" s="135"/>
      <c r="AV383" s="135"/>
      <c r="AW383" s="135"/>
      <c r="AX383" s="135"/>
      <c r="AY383" s="135"/>
      <c r="AZ383" s="135"/>
      <c r="BA383" s="135"/>
      <c r="BB383" s="135"/>
      <c r="BC383" s="115"/>
      <c r="BD383" s="115"/>
      <c r="BE383" s="119"/>
      <c r="BF383" s="126"/>
      <c r="BG383" s="126"/>
      <c r="BH383" s="126"/>
      <c r="BI383" s="126"/>
      <c r="BJ383" s="126"/>
      <c r="BK383" s="126"/>
      <c r="BL383" s="133"/>
    </row>
    <row r="384" spans="1:64" ht="12" customHeight="1">
      <c r="A384" s="115"/>
      <c r="B384" s="115"/>
      <c r="C384" s="115"/>
      <c r="D384" s="118"/>
      <c r="E384" s="119"/>
      <c r="F384" s="116"/>
      <c r="G384" s="126"/>
      <c r="H384" s="126"/>
      <c r="I384" s="126"/>
      <c r="J384" s="126"/>
      <c r="K384" s="126"/>
      <c r="L384" s="126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5"/>
      <c r="AI384" s="135"/>
      <c r="AJ384" s="135"/>
      <c r="AK384" s="135"/>
      <c r="AL384" s="135"/>
      <c r="AM384" s="135"/>
      <c r="AN384" s="135"/>
      <c r="AO384" s="135"/>
      <c r="AP384" s="135"/>
      <c r="AQ384" s="135"/>
      <c r="AR384" s="135"/>
      <c r="AS384" s="135"/>
      <c r="AT384" s="135"/>
      <c r="AU384" s="135"/>
      <c r="AV384" s="135"/>
      <c r="AW384" s="135"/>
      <c r="AX384" s="135"/>
      <c r="AY384" s="135"/>
      <c r="AZ384" s="135"/>
      <c r="BA384" s="135"/>
      <c r="BB384" s="135"/>
      <c r="BC384" s="115"/>
      <c r="BD384" s="115"/>
      <c r="BE384" s="119"/>
      <c r="BF384" s="126"/>
      <c r="BG384" s="126"/>
      <c r="BH384" s="126"/>
      <c r="BI384" s="126"/>
      <c r="BJ384" s="126"/>
      <c r="BK384" s="126"/>
      <c r="BL384" s="133"/>
    </row>
    <row r="385" spans="1:64" ht="12" customHeight="1">
      <c r="A385" s="115"/>
      <c r="B385" s="115"/>
      <c r="C385" s="115"/>
      <c r="D385" s="118"/>
      <c r="E385" s="119"/>
      <c r="F385" s="116"/>
      <c r="G385" s="126"/>
      <c r="H385" s="126"/>
      <c r="I385" s="126"/>
      <c r="J385" s="126"/>
      <c r="K385" s="126"/>
      <c r="L385" s="126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5"/>
      <c r="AI385" s="135"/>
      <c r="AJ385" s="135"/>
      <c r="AK385" s="135"/>
      <c r="AL385" s="135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15"/>
      <c r="BD385" s="115"/>
      <c r="BE385" s="119"/>
      <c r="BF385" s="126"/>
      <c r="BG385" s="126"/>
      <c r="BH385" s="126"/>
      <c r="BI385" s="126"/>
      <c r="BJ385" s="126"/>
      <c r="BK385" s="126"/>
      <c r="BL385" s="133"/>
    </row>
    <row r="386" spans="1:64" ht="12" customHeight="1">
      <c r="A386" s="115"/>
      <c r="B386" s="115"/>
      <c r="C386" s="115"/>
      <c r="D386" s="118"/>
      <c r="E386" s="119"/>
      <c r="F386" s="116"/>
      <c r="G386" s="126"/>
      <c r="H386" s="126"/>
      <c r="I386" s="126"/>
      <c r="J386" s="126"/>
      <c r="K386" s="126"/>
      <c r="L386" s="126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5"/>
      <c r="AI386" s="135"/>
      <c r="AJ386" s="135"/>
      <c r="AK386" s="135"/>
      <c r="AL386" s="135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15"/>
      <c r="BD386" s="115"/>
      <c r="BE386" s="119"/>
      <c r="BF386" s="126"/>
      <c r="BG386" s="126"/>
      <c r="BH386" s="126"/>
      <c r="BI386" s="126"/>
      <c r="BJ386" s="126"/>
      <c r="BK386" s="126"/>
      <c r="BL386" s="133"/>
    </row>
    <row r="387" spans="1:64" ht="12" customHeight="1">
      <c r="A387" s="115"/>
      <c r="B387" s="115"/>
      <c r="C387" s="115"/>
      <c r="D387" s="118"/>
      <c r="E387" s="119"/>
      <c r="F387" s="116"/>
      <c r="G387" s="126"/>
      <c r="H387" s="126"/>
      <c r="I387" s="126"/>
      <c r="J387" s="126"/>
      <c r="K387" s="126"/>
      <c r="L387" s="126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5"/>
      <c r="AI387" s="135"/>
      <c r="AJ387" s="135"/>
      <c r="AK387" s="135"/>
      <c r="AL387" s="135"/>
      <c r="AM387" s="135"/>
      <c r="AN387" s="135"/>
      <c r="AO387" s="135"/>
      <c r="AP387" s="135"/>
      <c r="AQ387" s="135"/>
      <c r="AR387" s="135"/>
      <c r="AS387" s="135"/>
      <c r="AT387" s="135"/>
      <c r="AU387" s="135"/>
      <c r="AV387" s="135"/>
      <c r="AW387" s="135"/>
      <c r="AX387" s="135"/>
      <c r="AY387" s="135"/>
      <c r="AZ387" s="135"/>
      <c r="BA387" s="135"/>
      <c r="BB387" s="135"/>
      <c r="BC387" s="115"/>
      <c r="BD387" s="115"/>
      <c r="BE387" s="119"/>
      <c r="BF387" s="126"/>
      <c r="BG387" s="126"/>
      <c r="BH387" s="126"/>
      <c r="BI387" s="126"/>
      <c r="BJ387" s="126"/>
      <c r="BK387" s="126"/>
      <c r="BL387" s="133"/>
    </row>
    <row r="388" spans="1:64" ht="12" customHeight="1">
      <c r="A388" s="115"/>
      <c r="B388" s="115"/>
      <c r="C388" s="115"/>
      <c r="D388" s="118"/>
      <c r="E388" s="119"/>
      <c r="F388" s="116"/>
      <c r="G388" s="126"/>
      <c r="H388" s="126"/>
      <c r="I388" s="126"/>
      <c r="J388" s="126"/>
      <c r="K388" s="126"/>
      <c r="L388" s="126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5"/>
      <c r="AI388" s="135"/>
      <c r="AJ388" s="135"/>
      <c r="AK388" s="135"/>
      <c r="AL388" s="135"/>
      <c r="AM388" s="135"/>
      <c r="AN388" s="135"/>
      <c r="AO388" s="135"/>
      <c r="AP388" s="135"/>
      <c r="AQ388" s="135"/>
      <c r="AR388" s="135"/>
      <c r="AS388" s="135"/>
      <c r="AT388" s="135"/>
      <c r="AU388" s="135"/>
      <c r="AV388" s="135"/>
      <c r="AW388" s="135"/>
      <c r="AX388" s="135"/>
      <c r="AY388" s="135"/>
      <c r="AZ388" s="135"/>
      <c r="BA388" s="135"/>
      <c r="BB388" s="135"/>
      <c r="BC388" s="115"/>
      <c r="BD388" s="115"/>
      <c r="BE388" s="119"/>
      <c r="BF388" s="126"/>
      <c r="BG388" s="126"/>
      <c r="BH388" s="126"/>
      <c r="BI388" s="126"/>
      <c r="BJ388" s="126"/>
      <c r="BK388" s="126"/>
      <c r="BL388" s="133"/>
    </row>
    <row r="389" spans="1:64" ht="12" customHeight="1">
      <c r="A389" s="115"/>
      <c r="B389" s="115"/>
      <c r="C389" s="115"/>
      <c r="D389" s="118"/>
      <c r="E389" s="119"/>
      <c r="F389" s="116"/>
      <c r="G389" s="126"/>
      <c r="H389" s="126"/>
      <c r="I389" s="126"/>
      <c r="J389" s="126"/>
      <c r="K389" s="126"/>
      <c r="L389" s="126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5"/>
      <c r="AI389" s="135"/>
      <c r="AJ389" s="135"/>
      <c r="AK389" s="135"/>
      <c r="AL389" s="135"/>
      <c r="AM389" s="135"/>
      <c r="AN389" s="135"/>
      <c r="AO389" s="135"/>
      <c r="AP389" s="135"/>
      <c r="AQ389" s="135"/>
      <c r="AR389" s="135"/>
      <c r="AS389" s="135"/>
      <c r="AT389" s="135"/>
      <c r="AU389" s="135"/>
      <c r="AV389" s="135"/>
      <c r="AW389" s="135"/>
      <c r="AX389" s="135"/>
      <c r="AY389" s="135"/>
      <c r="AZ389" s="135"/>
      <c r="BA389" s="135"/>
      <c r="BB389" s="135"/>
      <c r="BC389" s="115"/>
      <c r="BD389" s="115"/>
      <c r="BE389" s="119"/>
      <c r="BF389" s="126"/>
      <c r="BG389" s="126"/>
      <c r="BH389" s="126"/>
      <c r="BI389" s="126"/>
      <c r="BJ389" s="126"/>
      <c r="BK389" s="126"/>
      <c r="BL389" s="133"/>
    </row>
    <row r="390" spans="1:64" ht="12" customHeight="1">
      <c r="A390" s="115"/>
      <c r="B390" s="115"/>
      <c r="C390" s="115"/>
      <c r="D390" s="118"/>
      <c r="E390" s="119"/>
      <c r="F390" s="116"/>
      <c r="G390" s="126"/>
      <c r="H390" s="126"/>
      <c r="I390" s="126"/>
      <c r="J390" s="126"/>
      <c r="K390" s="126"/>
      <c r="L390" s="126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5"/>
      <c r="AI390" s="135"/>
      <c r="AJ390" s="135"/>
      <c r="AK390" s="135"/>
      <c r="AL390" s="135"/>
      <c r="AM390" s="135"/>
      <c r="AN390" s="135"/>
      <c r="AO390" s="135"/>
      <c r="AP390" s="135"/>
      <c r="AQ390" s="135"/>
      <c r="AR390" s="135"/>
      <c r="AS390" s="135"/>
      <c r="AT390" s="135"/>
      <c r="AU390" s="135"/>
      <c r="AV390" s="135"/>
      <c r="AW390" s="135"/>
      <c r="AX390" s="135"/>
      <c r="AY390" s="135"/>
      <c r="AZ390" s="135"/>
      <c r="BA390" s="135"/>
      <c r="BB390" s="135"/>
      <c r="BC390" s="115"/>
      <c r="BD390" s="115"/>
      <c r="BE390" s="119"/>
      <c r="BF390" s="126"/>
      <c r="BG390" s="126"/>
      <c r="BH390" s="126"/>
      <c r="BI390" s="126"/>
      <c r="BJ390" s="126"/>
      <c r="BK390" s="126"/>
      <c r="BL390" s="133"/>
    </row>
    <row r="391" spans="1:64" ht="12" customHeight="1">
      <c r="A391" s="115"/>
      <c r="B391" s="115"/>
      <c r="C391" s="115"/>
      <c r="D391" s="118"/>
      <c r="E391" s="119"/>
      <c r="F391" s="116"/>
      <c r="G391" s="126"/>
      <c r="H391" s="126"/>
      <c r="I391" s="126"/>
      <c r="J391" s="126"/>
      <c r="K391" s="126"/>
      <c r="L391" s="126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5"/>
      <c r="AI391" s="135"/>
      <c r="AJ391" s="135"/>
      <c r="AK391" s="135"/>
      <c r="AL391" s="135"/>
      <c r="AM391" s="135"/>
      <c r="AN391" s="135"/>
      <c r="AO391" s="135"/>
      <c r="AP391" s="135"/>
      <c r="AQ391" s="135"/>
      <c r="AR391" s="135"/>
      <c r="AS391" s="135"/>
      <c r="AT391" s="135"/>
      <c r="AU391" s="135"/>
      <c r="AV391" s="135"/>
      <c r="AW391" s="135"/>
      <c r="AX391" s="135"/>
      <c r="AY391" s="135"/>
      <c r="AZ391" s="135"/>
      <c r="BA391" s="135"/>
      <c r="BB391" s="135"/>
      <c r="BC391" s="115"/>
      <c r="BD391" s="115"/>
      <c r="BE391" s="119"/>
      <c r="BF391" s="126"/>
      <c r="BG391" s="126"/>
      <c r="BH391" s="126"/>
      <c r="BI391" s="126"/>
      <c r="BJ391" s="126"/>
      <c r="BK391" s="126"/>
      <c r="BL391" s="133"/>
    </row>
    <row r="392" spans="1:64" ht="12" customHeight="1">
      <c r="A392" s="115"/>
      <c r="B392" s="115"/>
      <c r="C392" s="115"/>
      <c r="D392" s="118"/>
      <c r="E392" s="119"/>
      <c r="F392" s="116"/>
      <c r="G392" s="126"/>
      <c r="H392" s="126"/>
      <c r="I392" s="126"/>
      <c r="J392" s="126"/>
      <c r="K392" s="126"/>
      <c r="L392" s="126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5"/>
      <c r="AI392" s="135"/>
      <c r="AJ392" s="135"/>
      <c r="AK392" s="135"/>
      <c r="AL392" s="135"/>
      <c r="AM392" s="135"/>
      <c r="AN392" s="135"/>
      <c r="AO392" s="135"/>
      <c r="AP392" s="135"/>
      <c r="AQ392" s="135"/>
      <c r="AR392" s="135"/>
      <c r="AS392" s="135"/>
      <c r="AT392" s="135"/>
      <c r="AU392" s="135"/>
      <c r="AV392" s="135"/>
      <c r="AW392" s="135"/>
      <c r="AX392" s="135"/>
      <c r="AY392" s="135"/>
      <c r="AZ392" s="135"/>
      <c r="BA392" s="135"/>
      <c r="BB392" s="135"/>
      <c r="BC392" s="115"/>
      <c r="BD392" s="115"/>
      <c r="BE392" s="119"/>
      <c r="BF392" s="126"/>
      <c r="BG392" s="126"/>
      <c r="BH392" s="126"/>
      <c r="BI392" s="126"/>
      <c r="BJ392" s="126"/>
      <c r="BK392" s="126"/>
      <c r="BL392" s="133"/>
    </row>
    <row r="393" spans="1:64" ht="12" customHeight="1">
      <c r="A393" s="115"/>
      <c r="B393" s="115"/>
      <c r="C393" s="115"/>
      <c r="D393" s="118"/>
      <c r="E393" s="119"/>
      <c r="F393" s="116"/>
      <c r="G393" s="126"/>
      <c r="H393" s="126"/>
      <c r="I393" s="126"/>
      <c r="J393" s="126"/>
      <c r="K393" s="126"/>
      <c r="L393" s="126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5"/>
      <c r="AI393" s="135"/>
      <c r="AJ393" s="135"/>
      <c r="AK393" s="135"/>
      <c r="AL393" s="135"/>
      <c r="AM393" s="135"/>
      <c r="AN393" s="135"/>
      <c r="AO393" s="135"/>
      <c r="AP393" s="135"/>
      <c r="AQ393" s="135"/>
      <c r="AR393" s="135"/>
      <c r="AS393" s="135"/>
      <c r="AT393" s="135"/>
      <c r="AU393" s="135"/>
      <c r="AV393" s="135"/>
      <c r="AW393" s="135"/>
      <c r="AX393" s="135"/>
      <c r="AY393" s="135"/>
      <c r="AZ393" s="135"/>
      <c r="BA393" s="135"/>
      <c r="BB393" s="135"/>
      <c r="BC393" s="115"/>
      <c r="BD393" s="115"/>
      <c r="BE393" s="119"/>
      <c r="BF393" s="126"/>
      <c r="BG393" s="126"/>
      <c r="BH393" s="126"/>
      <c r="BI393" s="126"/>
      <c r="BJ393" s="126"/>
      <c r="BK393" s="126"/>
      <c r="BL393" s="133"/>
    </row>
    <row r="394" spans="1:64" ht="12" customHeight="1">
      <c r="A394" s="115"/>
      <c r="B394" s="115"/>
      <c r="C394" s="115"/>
      <c r="D394" s="118"/>
      <c r="E394" s="119"/>
      <c r="F394" s="116"/>
      <c r="G394" s="126"/>
      <c r="H394" s="126"/>
      <c r="I394" s="126"/>
      <c r="J394" s="126"/>
      <c r="K394" s="126"/>
      <c r="L394" s="126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5"/>
      <c r="AI394" s="135"/>
      <c r="AJ394" s="135"/>
      <c r="AK394" s="135"/>
      <c r="AL394" s="135"/>
      <c r="AM394" s="135"/>
      <c r="AN394" s="135"/>
      <c r="AO394" s="135"/>
      <c r="AP394" s="135"/>
      <c r="AQ394" s="135"/>
      <c r="AR394" s="135"/>
      <c r="AS394" s="135"/>
      <c r="AT394" s="135"/>
      <c r="AU394" s="135"/>
      <c r="AV394" s="135"/>
      <c r="AW394" s="135"/>
      <c r="AX394" s="135"/>
      <c r="AY394" s="135"/>
      <c r="AZ394" s="135"/>
      <c r="BA394" s="135"/>
      <c r="BB394" s="135"/>
      <c r="BC394" s="115"/>
      <c r="BD394" s="115"/>
      <c r="BE394" s="119"/>
      <c r="BF394" s="126"/>
      <c r="BG394" s="126"/>
      <c r="BH394" s="126"/>
      <c r="BI394" s="126"/>
      <c r="BJ394" s="126"/>
      <c r="BK394" s="126"/>
      <c r="BL394" s="133"/>
    </row>
    <row r="395" spans="1:64" ht="12" customHeight="1">
      <c r="A395" s="115"/>
      <c r="B395" s="115"/>
      <c r="C395" s="115"/>
      <c r="D395" s="118"/>
      <c r="E395" s="119"/>
      <c r="F395" s="116"/>
      <c r="G395" s="126"/>
      <c r="H395" s="126"/>
      <c r="I395" s="126"/>
      <c r="J395" s="126"/>
      <c r="K395" s="126"/>
      <c r="L395" s="126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5"/>
      <c r="AI395" s="135"/>
      <c r="AJ395" s="135"/>
      <c r="AK395" s="135"/>
      <c r="AL395" s="135"/>
      <c r="AM395" s="135"/>
      <c r="AN395" s="135"/>
      <c r="AO395" s="135"/>
      <c r="AP395" s="135"/>
      <c r="AQ395" s="135"/>
      <c r="AR395" s="135"/>
      <c r="AS395" s="135"/>
      <c r="AT395" s="135"/>
      <c r="AU395" s="135"/>
      <c r="AV395" s="135"/>
      <c r="AW395" s="135"/>
      <c r="AX395" s="135"/>
      <c r="AY395" s="135"/>
      <c r="AZ395" s="135"/>
      <c r="BA395" s="135"/>
      <c r="BB395" s="135"/>
      <c r="BC395" s="115"/>
      <c r="BD395" s="115"/>
      <c r="BE395" s="119"/>
      <c r="BF395" s="126"/>
      <c r="BG395" s="126"/>
      <c r="BH395" s="126"/>
      <c r="BI395" s="126"/>
      <c r="BJ395" s="126"/>
      <c r="BK395" s="126"/>
      <c r="BL395" s="133"/>
    </row>
    <row r="396" spans="1:64" ht="12" customHeight="1">
      <c r="A396" s="115"/>
      <c r="B396" s="115"/>
      <c r="C396" s="115"/>
      <c r="D396" s="118"/>
      <c r="E396" s="119"/>
      <c r="F396" s="116"/>
      <c r="G396" s="126"/>
      <c r="H396" s="126"/>
      <c r="I396" s="126"/>
      <c r="J396" s="126"/>
      <c r="K396" s="126"/>
      <c r="L396" s="126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5"/>
      <c r="AI396" s="135"/>
      <c r="AJ396" s="135"/>
      <c r="AK396" s="135"/>
      <c r="AL396" s="135"/>
      <c r="AM396" s="135"/>
      <c r="AN396" s="135"/>
      <c r="AO396" s="135"/>
      <c r="AP396" s="135"/>
      <c r="AQ396" s="135"/>
      <c r="AR396" s="135"/>
      <c r="AS396" s="135"/>
      <c r="AT396" s="135"/>
      <c r="AU396" s="135"/>
      <c r="AV396" s="135"/>
      <c r="AW396" s="135"/>
      <c r="AX396" s="135"/>
      <c r="AY396" s="135"/>
      <c r="AZ396" s="135"/>
      <c r="BA396" s="135"/>
      <c r="BB396" s="135"/>
      <c r="BC396" s="115"/>
      <c r="BD396" s="115"/>
      <c r="BE396" s="119"/>
      <c r="BF396" s="126"/>
      <c r="BG396" s="126"/>
      <c r="BH396" s="126"/>
      <c r="BI396" s="126"/>
      <c r="BJ396" s="126"/>
      <c r="BK396" s="126"/>
      <c r="BL396" s="133"/>
    </row>
    <row r="397" spans="1:64" ht="12" customHeight="1">
      <c r="A397" s="115"/>
      <c r="B397" s="115"/>
      <c r="C397" s="115"/>
      <c r="D397" s="118"/>
      <c r="E397" s="119"/>
      <c r="F397" s="116"/>
      <c r="G397" s="126"/>
      <c r="H397" s="126"/>
      <c r="I397" s="126"/>
      <c r="J397" s="126"/>
      <c r="K397" s="126"/>
      <c r="L397" s="126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5"/>
      <c r="AI397" s="135"/>
      <c r="AJ397" s="135"/>
      <c r="AK397" s="135"/>
      <c r="AL397" s="135"/>
      <c r="AM397" s="135"/>
      <c r="AN397" s="135"/>
      <c r="AO397" s="135"/>
      <c r="AP397" s="135"/>
      <c r="AQ397" s="135"/>
      <c r="AR397" s="135"/>
      <c r="AS397" s="135"/>
      <c r="AT397" s="135"/>
      <c r="AU397" s="135"/>
      <c r="AV397" s="135"/>
      <c r="AW397" s="135"/>
      <c r="AX397" s="135"/>
      <c r="AY397" s="135"/>
      <c r="AZ397" s="135"/>
      <c r="BA397" s="135"/>
      <c r="BB397" s="135"/>
      <c r="BC397" s="115"/>
      <c r="BD397" s="115"/>
      <c r="BE397" s="119"/>
      <c r="BF397" s="126"/>
      <c r="BG397" s="126"/>
      <c r="BH397" s="126"/>
      <c r="BI397" s="126"/>
      <c r="BJ397" s="126"/>
      <c r="BK397" s="126"/>
      <c r="BL397" s="133"/>
    </row>
    <row r="398" spans="1:64" ht="12" customHeight="1">
      <c r="A398" s="115"/>
      <c r="B398" s="115"/>
      <c r="C398" s="115"/>
      <c r="D398" s="118"/>
      <c r="E398" s="119"/>
      <c r="F398" s="116"/>
      <c r="G398" s="126"/>
      <c r="H398" s="126"/>
      <c r="I398" s="126"/>
      <c r="J398" s="126"/>
      <c r="K398" s="126"/>
      <c r="L398" s="126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5"/>
      <c r="AI398" s="135"/>
      <c r="AJ398" s="135"/>
      <c r="AK398" s="135"/>
      <c r="AL398" s="135"/>
      <c r="AM398" s="135"/>
      <c r="AN398" s="135"/>
      <c r="AO398" s="135"/>
      <c r="AP398" s="135"/>
      <c r="AQ398" s="135"/>
      <c r="AR398" s="135"/>
      <c r="AS398" s="135"/>
      <c r="AT398" s="135"/>
      <c r="AU398" s="135"/>
      <c r="AV398" s="135"/>
      <c r="AW398" s="135"/>
      <c r="AX398" s="135"/>
      <c r="AY398" s="135"/>
      <c r="AZ398" s="135"/>
      <c r="BA398" s="135"/>
      <c r="BB398" s="135"/>
      <c r="BC398" s="115"/>
      <c r="BD398" s="115"/>
      <c r="BE398" s="119"/>
      <c r="BF398" s="126"/>
      <c r="BG398" s="126"/>
      <c r="BH398" s="126"/>
      <c r="BI398" s="126"/>
      <c r="BJ398" s="126"/>
      <c r="BK398" s="126"/>
      <c r="BL398" s="133"/>
    </row>
    <row r="399" spans="1:64" ht="12" customHeight="1">
      <c r="A399" s="115"/>
      <c r="B399" s="115"/>
      <c r="C399" s="115"/>
      <c r="D399" s="118"/>
      <c r="E399" s="119"/>
      <c r="F399" s="116"/>
      <c r="G399" s="126"/>
      <c r="H399" s="126"/>
      <c r="I399" s="126"/>
      <c r="J399" s="126"/>
      <c r="K399" s="126"/>
      <c r="L399" s="126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5"/>
      <c r="AI399" s="135"/>
      <c r="AJ399" s="135"/>
      <c r="AK399" s="135"/>
      <c r="AL399" s="135"/>
      <c r="AM399" s="135"/>
      <c r="AN399" s="135"/>
      <c r="AO399" s="135"/>
      <c r="AP399" s="135"/>
      <c r="AQ399" s="135"/>
      <c r="AR399" s="135"/>
      <c r="AS399" s="135"/>
      <c r="AT399" s="135"/>
      <c r="AU399" s="135"/>
      <c r="AV399" s="135"/>
      <c r="AW399" s="135"/>
      <c r="AX399" s="135"/>
      <c r="AY399" s="135"/>
      <c r="AZ399" s="135"/>
      <c r="BA399" s="135"/>
      <c r="BB399" s="135"/>
      <c r="BC399" s="115"/>
      <c r="BD399" s="115"/>
      <c r="BE399" s="119"/>
      <c r="BF399" s="126"/>
      <c r="BG399" s="126"/>
      <c r="BH399" s="126"/>
      <c r="BI399" s="126"/>
      <c r="BJ399" s="126"/>
      <c r="BK399" s="126"/>
      <c r="BL399" s="133"/>
    </row>
    <row r="400" spans="1:64" ht="12" customHeight="1">
      <c r="A400" s="115"/>
      <c r="B400" s="115"/>
      <c r="C400" s="115"/>
      <c r="D400" s="118"/>
      <c r="E400" s="119"/>
      <c r="F400" s="116"/>
      <c r="G400" s="126"/>
      <c r="H400" s="126"/>
      <c r="I400" s="126"/>
      <c r="J400" s="126"/>
      <c r="K400" s="126"/>
      <c r="L400" s="126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5"/>
      <c r="AI400" s="135"/>
      <c r="AJ400" s="135"/>
      <c r="AK400" s="135"/>
      <c r="AL400" s="135"/>
      <c r="AM400" s="135"/>
      <c r="AN400" s="135"/>
      <c r="AO400" s="135"/>
      <c r="AP400" s="135"/>
      <c r="AQ400" s="135"/>
      <c r="AR400" s="135"/>
      <c r="AS400" s="135"/>
      <c r="AT400" s="135"/>
      <c r="AU400" s="135"/>
      <c r="AV400" s="135"/>
      <c r="AW400" s="135"/>
      <c r="AX400" s="135"/>
      <c r="AY400" s="135"/>
      <c r="AZ400" s="135"/>
      <c r="BA400" s="135"/>
      <c r="BB400" s="135"/>
      <c r="BC400" s="115"/>
      <c r="BD400" s="115"/>
      <c r="BE400" s="119"/>
      <c r="BF400" s="126"/>
      <c r="BG400" s="126"/>
      <c r="BH400" s="126"/>
      <c r="BI400" s="126"/>
      <c r="BJ400" s="126"/>
      <c r="BK400" s="126"/>
      <c r="BL400" s="133"/>
    </row>
    <row r="401" spans="1:64" ht="12" customHeight="1">
      <c r="A401" s="115"/>
      <c r="B401" s="115"/>
      <c r="C401" s="115"/>
      <c r="D401" s="118"/>
      <c r="E401" s="119"/>
      <c r="F401" s="116"/>
      <c r="G401" s="126"/>
      <c r="H401" s="126"/>
      <c r="I401" s="126"/>
      <c r="J401" s="126"/>
      <c r="K401" s="126"/>
      <c r="L401" s="126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5"/>
      <c r="AI401" s="135"/>
      <c r="AJ401" s="135"/>
      <c r="AK401" s="135"/>
      <c r="AL401" s="135"/>
      <c r="AM401" s="135"/>
      <c r="AN401" s="135"/>
      <c r="AO401" s="135"/>
      <c r="AP401" s="135"/>
      <c r="AQ401" s="135"/>
      <c r="AR401" s="135"/>
      <c r="AS401" s="135"/>
      <c r="AT401" s="135"/>
      <c r="AU401" s="135"/>
      <c r="AV401" s="135"/>
      <c r="AW401" s="135"/>
      <c r="AX401" s="135"/>
      <c r="AY401" s="135"/>
      <c r="AZ401" s="135"/>
      <c r="BA401" s="135"/>
      <c r="BB401" s="135"/>
      <c r="BC401" s="115"/>
      <c r="BD401" s="115"/>
      <c r="BE401" s="119"/>
      <c r="BF401" s="126"/>
      <c r="BG401" s="126"/>
      <c r="BH401" s="126"/>
      <c r="BI401" s="126"/>
      <c r="BJ401" s="126"/>
      <c r="BK401" s="126"/>
      <c r="BL401" s="133"/>
    </row>
    <row r="402" spans="1:64" ht="12" customHeight="1">
      <c r="A402" s="115"/>
      <c r="B402" s="115"/>
      <c r="C402" s="115"/>
      <c r="D402" s="118"/>
      <c r="E402" s="119"/>
      <c r="F402" s="116"/>
      <c r="G402" s="126"/>
      <c r="H402" s="126"/>
      <c r="I402" s="126"/>
      <c r="J402" s="126"/>
      <c r="K402" s="126"/>
      <c r="L402" s="126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5"/>
      <c r="AI402" s="135"/>
      <c r="AJ402" s="135"/>
      <c r="AK402" s="135"/>
      <c r="AL402" s="135"/>
      <c r="AM402" s="135"/>
      <c r="AN402" s="135"/>
      <c r="AO402" s="135"/>
      <c r="AP402" s="135"/>
      <c r="AQ402" s="135"/>
      <c r="AR402" s="135"/>
      <c r="AS402" s="135"/>
      <c r="AT402" s="135"/>
      <c r="AU402" s="135"/>
      <c r="AV402" s="135"/>
      <c r="AW402" s="135"/>
      <c r="AX402" s="135"/>
      <c r="AY402" s="135"/>
      <c r="AZ402" s="135"/>
      <c r="BA402" s="135"/>
      <c r="BB402" s="135"/>
      <c r="BC402" s="115"/>
      <c r="BD402" s="115"/>
      <c r="BE402" s="119"/>
      <c r="BF402" s="126"/>
      <c r="BG402" s="126"/>
      <c r="BH402" s="126"/>
      <c r="BI402" s="126"/>
      <c r="BJ402" s="126"/>
      <c r="BK402" s="126"/>
      <c r="BL402" s="133"/>
    </row>
    <row r="403" spans="1:64" ht="12" customHeight="1">
      <c r="A403" s="115"/>
      <c r="B403" s="115"/>
      <c r="C403" s="115"/>
      <c r="D403" s="118"/>
      <c r="E403" s="119"/>
      <c r="F403" s="116"/>
      <c r="G403" s="126"/>
      <c r="H403" s="126"/>
      <c r="I403" s="126"/>
      <c r="J403" s="126"/>
      <c r="K403" s="126"/>
      <c r="L403" s="126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5"/>
      <c r="AI403" s="135"/>
      <c r="AJ403" s="135"/>
      <c r="AK403" s="135"/>
      <c r="AL403" s="135"/>
      <c r="AM403" s="135"/>
      <c r="AN403" s="135"/>
      <c r="AO403" s="135"/>
      <c r="AP403" s="135"/>
      <c r="AQ403" s="135"/>
      <c r="AR403" s="135"/>
      <c r="AS403" s="135"/>
      <c r="AT403" s="135"/>
      <c r="AU403" s="135"/>
      <c r="AV403" s="135"/>
      <c r="AW403" s="135"/>
      <c r="AX403" s="135"/>
      <c r="AY403" s="135"/>
      <c r="AZ403" s="135"/>
      <c r="BA403" s="135"/>
      <c r="BB403" s="135"/>
      <c r="BC403" s="115"/>
      <c r="BD403" s="115"/>
      <c r="BE403" s="119"/>
      <c r="BF403" s="126"/>
      <c r="BG403" s="126"/>
      <c r="BH403" s="126"/>
      <c r="BI403" s="126"/>
      <c r="BJ403" s="126"/>
      <c r="BK403" s="126"/>
      <c r="BL403" s="133"/>
    </row>
    <row r="404" spans="1:64" ht="12" customHeight="1">
      <c r="A404" s="115"/>
      <c r="B404" s="115"/>
      <c r="C404" s="115"/>
      <c r="D404" s="118"/>
      <c r="E404" s="119"/>
      <c r="F404" s="116"/>
      <c r="G404" s="126"/>
      <c r="H404" s="126"/>
      <c r="I404" s="126"/>
      <c r="J404" s="126"/>
      <c r="K404" s="126"/>
      <c r="L404" s="126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5"/>
      <c r="AI404" s="135"/>
      <c r="AJ404" s="135"/>
      <c r="AK404" s="135"/>
      <c r="AL404" s="135"/>
      <c r="AM404" s="135"/>
      <c r="AN404" s="135"/>
      <c r="AO404" s="135"/>
      <c r="AP404" s="135"/>
      <c r="AQ404" s="135"/>
      <c r="AR404" s="135"/>
      <c r="AS404" s="135"/>
      <c r="AT404" s="135"/>
      <c r="AU404" s="135"/>
      <c r="AV404" s="135"/>
      <c r="AW404" s="135"/>
      <c r="AX404" s="135"/>
      <c r="AY404" s="135"/>
      <c r="AZ404" s="135"/>
      <c r="BA404" s="135"/>
      <c r="BB404" s="135"/>
      <c r="BC404" s="115"/>
      <c r="BD404" s="115"/>
      <c r="BE404" s="119"/>
      <c r="BF404" s="126"/>
      <c r="BG404" s="126"/>
      <c r="BH404" s="126"/>
      <c r="BI404" s="126"/>
      <c r="BJ404" s="126"/>
      <c r="BK404" s="126"/>
      <c r="BL404" s="133"/>
    </row>
    <row r="405" spans="1:64" ht="12" customHeight="1">
      <c r="A405" s="115"/>
      <c r="B405" s="115"/>
      <c r="C405" s="115"/>
      <c r="D405" s="118"/>
      <c r="E405" s="119"/>
      <c r="F405" s="116"/>
      <c r="G405" s="126"/>
      <c r="H405" s="126"/>
      <c r="I405" s="126"/>
      <c r="J405" s="126"/>
      <c r="K405" s="126"/>
      <c r="L405" s="126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5"/>
      <c r="AI405" s="135"/>
      <c r="AJ405" s="135"/>
      <c r="AK405" s="135"/>
      <c r="AL405" s="135"/>
      <c r="AM405" s="135"/>
      <c r="AN405" s="135"/>
      <c r="AO405" s="135"/>
      <c r="AP405" s="135"/>
      <c r="AQ405" s="135"/>
      <c r="AR405" s="135"/>
      <c r="AS405" s="135"/>
      <c r="AT405" s="135"/>
      <c r="AU405" s="135"/>
      <c r="AV405" s="135"/>
      <c r="AW405" s="135"/>
      <c r="AX405" s="135"/>
      <c r="AY405" s="135"/>
      <c r="AZ405" s="135"/>
      <c r="BA405" s="135"/>
      <c r="BB405" s="135"/>
      <c r="BC405" s="115"/>
      <c r="BD405" s="115"/>
      <c r="BE405" s="119"/>
      <c r="BF405" s="126"/>
      <c r="BG405" s="126"/>
      <c r="BH405" s="126"/>
      <c r="BI405" s="126"/>
      <c r="BJ405" s="126"/>
      <c r="BK405" s="126"/>
      <c r="BL405" s="133"/>
    </row>
    <row r="406" spans="1:64" ht="12" customHeight="1">
      <c r="A406" s="115"/>
      <c r="B406" s="115"/>
      <c r="C406" s="115"/>
      <c r="D406" s="118"/>
      <c r="E406" s="119"/>
      <c r="F406" s="116"/>
      <c r="G406" s="126"/>
      <c r="H406" s="126"/>
      <c r="I406" s="126"/>
      <c r="J406" s="126"/>
      <c r="K406" s="126"/>
      <c r="L406" s="126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5"/>
      <c r="AI406" s="135"/>
      <c r="AJ406" s="135"/>
      <c r="AK406" s="135"/>
      <c r="AL406" s="135"/>
      <c r="AM406" s="135"/>
      <c r="AN406" s="135"/>
      <c r="AO406" s="135"/>
      <c r="AP406" s="135"/>
      <c r="AQ406" s="135"/>
      <c r="AR406" s="135"/>
      <c r="AS406" s="135"/>
      <c r="AT406" s="135"/>
      <c r="AU406" s="135"/>
      <c r="AV406" s="135"/>
      <c r="AW406" s="135"/>
      <c r="AX406" s="135"/>
      <c r="AY406" s="135"/>
      <c r="AZ406" s="135"/>
      <c r="BA406" s="135"/>
      <c r="BB406" s="135"/>
      <c r="BC406" s="115"/>
      <c r="BD406" s="115"/>
      <c r="BE406" s="119"/>
      <c r="BF406" s="126"/>
      <c r="BG406" s="126"/>
      <c r="BH406" s="126"/>
      <c r="BI406" s="126"/>
      <c r="BJ406" s="126"/>
      <c r="BK406" s="126"/>
      <c r="BL406" s="133"/>
    </row>
    <row r="407" spans="1:64" ht="12" customHeight="1">
      <c r="A407" s="115"/>
      <c r="B407" s="115"/>
      <c r="C407" s="115"/>
      <c r="D407" s="118"/>
      <c r="E407" s="119"/>
      <c r="F407" s="116"/>
      <c r="G407" s="126"/>
      <c r="H407" s="126"/>
      <c r="I407" s="126"/>
      <c r="J407" s="126"/>
      <c r="K407" s="126"/>
      <c r="L407" s="126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5"/>
      <c r="AI407" s="135"/>
      <c r="AJ407" s="135"/>
      <c r="AK407" s="135"/>
      <c r="AL407" s="135"/>
      <c r="AM407" s="135"/>
      <c r="AN407" s="135"/>
      <c r="AO407" s="135"/>
      <c r="AP407" s="135"/>
      <c r="AQ407" s="135"/>
      <c r="AR407" s="135"/>
      <c r="AS407" s="135"/>
      <c r="AT407" s="135"/>
      <c r="AU407" s="135"/>
      <c r="AV407" s="135"/>
      <c r="AW407" s="135"/>
      <c r="AX407" s="135"/>
      <c r="AY407" s="135"/>
      <c r="AZ407" s="135"/>
      <c r="BA407" s="135"/>
      <c r="BB407" s="135"/>
      <c r="BC407" s="115"/>
      <c r="BD407" s="115"/>
      <c r="BE407" s="119"/>
      <c r="BF407" s="126"/>
      <c r="BG407" s="126"/>
      <c r="BH407" s="126"/>
      <c r="BI407" s="126"/>
      <c r="BJ407" s="126"/>
      <c r="BK407" s="126"/>
      <c r="BL407" s="133"/>
    </row>
    <row r="408" spans="1:64" ht="12" customHeight="1">
      <c r="A408" s="115"/>
      <c r="B408" s="115"/>
      <c r="C408" s="115"/>
      <c r="D408" s="118"/>
      <c r="E408" s="119"/>
      <c r="F408" s="116"/>
      <c r="G408" s="126"/>
      <c r="H408" s="126"/>
      <c r="I408" s="126"/>
      <c r="J408" s="126"/>
      <c r="K408" s="126"/>
      <c r="L408" s="126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5"/>
      <c r="AI408" s="135"/>
      <c r="AJ408" s="135"/>
      <c r="AK408" s="135"/>
      <c r="AL408" s="135"/>
      <c r="AM408" s="135"/>
      <c r="AN408" s="135"/>
      <c r="AO408" s="135"/>
      <c r="AP408" s="135"/>
      <c r="AQ408" s="135"/>
      <c r="AR408" s="135"/>
      <c r="AS408" s="135"/>
      <c r="AT408" s="135"/>
      <c r="AU408" s="135"/>
      <c r="AV408" s="135"/>
      <c r="AW408" s="135"/>
      <c r="AX408" s="135"/>
      <c r="AY408" s="135"/>
      <c r="AZ408" s="135"/>
      <c r="BA408" s="135"/>
      <c r="BB408" s="135"/>
      <c r="BC408" s="115"/>
      <c r="BD408" s="115"/>
      <c r="BE408" s="119"/>
      <c r="BF408" s="126"/>
      <c r="BG408" s="126"/>
      <c r="BH408" s="126"/>
      <c r="BI408" s="126"/>
      <c r="BJ408" s="126"/>
      <c r="BK408" s="126"/>
      <c r="BL408" s="133"/>
    </row>
    <row r="409" spans="1:64" ht="12" customHeight="1">
      <c r="A409" s="115"/>
      <c r="B409" s="115"/>
      <c r="C409" s="115"/>
      <c r="D409" s="118"/>
      <c r="E409" s="119"/>
      <c r="F409" s="116"/>
      <c r="G409" s="126"/>
      <c r="H409" s="126"/>
      <c r="I409" s="126"/>
      <c r="J409" s="126"/>
      <c r="K409" s="126"/>
      <c r="L409" s="126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5"/>
      <c r="AI409" s="135"/>
      <c r="AJ409" s="135"/>
      <c r="AK409" s="135"/>
      <c r="AL409" s="135"/>
      <c r="AM409" s="135"/>
      <c r="AN409" s="135"/>
      <c r="AO409" s="135"/>
      <c r="AP409" s="135"/>
      <c r="AQ409" s="135"/>
      <c r="AR409" s="135"/>
      <c r="AS409" s="135"/>
      <c r="AT409" s="135"/>
      <c r="AU409" s="135"/>
      <c r="AV409" s="135"/>
      <c r="AW409" s="135"/>
      <c r="AX409" s="135"/>
      <c r="AY409" s="135"/>
      <c r="AZ409" s="135"/>
      <c r="BA409" s="135"/>
      <c r="BB409" s="135"/>
      <c r="BC409" s="115"/>
      <c r="BD409" s="115"/>
      <c r="BE409" s="119"/>
      <c r="BF409" s="126"/>
      <c r="BG409" s="126"/>
      <c r="BH409" s="126"/>
      <c r="BI409" s="126"/>
      <c r="BJ409" s="126"/>
      <c r="BK409" s="126"/>
      <c r="BL409" s="133"/>
    </row>
    <row r="410" spans="1:64" ht="12" customHeight="1">
      <c r="A410" s="115"/>
      <c r="B410" s="115"/>
      <c r="C410" s="115"/>
      <c r="D410" s="118"/>
      <c r="E410" s="119"/>
      <c r="F410" s="116"/>
      <c r="G410" s="126"/>
      <c r="H410" s="126"/>
      <c r="I410" s="126"/>
      <c r="J410" s="126"/>
      <c r="K410" s="126"/>
      <c r="L410" s="126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5"/>
      <c r="AI410" s="135"/>
      <c r="AJ410" s="135"/>
      <c r="AK410" s="135"/>
      <c r="AL410" s="135"/>
      <c r="AM410" s="135"/>
      <c r="AN410" s="135"/>
      <c r="AO410" s="135"/>
      <c r="AP410" s="135"/>
      <c r="AQ410" s="135"/>
      <c r="AR410" s="135"/>
      <c r="AS410" s="135"/>
      <c r="AT410" s="135"/>
      <c r="AU410" s="135"/>
      <c r="AV410" s="135"/>
      <c r="AW410" s="135"/>
      <c r="AX410" s="135"/>
      <c r="AY410" s="135"/>
      <c r="AZ410" s="135"/>
      <c r="BA410" s="135"/>
      <c r="BB410" s="135"/>
      <c r="BC410" s="115"/>
      <c r="BD410" s="115"/>
      <c r="BE410" s="119"/>
      <c r="BF410" s="126"/>
      <c r="BG410" s="126"/>
      <c r="BH410" s="126"/>
      <c r="BI410" s="126"/>
      <c r="BJ410" s="126"/>
      <c r="BK410" s="126"/>
      <c r="BL410" s="133"/>
    </row>
    <row r="411" spans="1:64" ht="12" customHeight="1">
      <c r="A411" s="115"/>
      <c r="B411" s="115"/>
      <c r="C411" s="115"/>
      <c r="D411" s="118"/>
      <c r="E411" s="119"/>
      <c r="F411" s="116"/>
      <c r="G411" s="126"/>
      <c r="H411" s="126"/>
      <c r="I411" s="126"/>
      <c r="J411" s="126"/>
      <c r="K411" s="126"/>
      <c r="L411" s="126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5"/>
      <c r="AI411" s="135"/>
      <c r="AJ411" s="135"/>
      <c r="AK411" s="135"/>
      <c r="AL411" s="135"/>
      <c r="AM411" s="135"/>
      <c r="AN411" s="135"/>
      <c r="AO411" s="135"/>
      <c r="AP411" s="135"/>
      <c r="AQ411" s="135"/>
      <c r="AR411" s="135"/>
      <c r="AS411" s="135"/>
      <c r="AT411" s="135"/>
      <c r="AU411" s="135"/>
      <c r="AV411" s="135"/>
      <c r="AW411" s="135"/>
      <c r="AX411" s="135"/>
      <c r="AY411" s="135"/>
      <c r="AZ411" s="135"/>
      <c r="BA411" s="135"/>
      <c r="BB411" s="135"/>
      <c r="BC411" s="115"/>
      <c r="BD411" s="115"/>
      <c r="BE411" s="119"/>
      <c r="BF411" s="126"/>
      <c r="BG411" s="126"/>
      <c r="BH411" s="126"/>
      <c r="BI411" s="126"/>
      <c r="BJ411" s="126"/>
      <c r="BK411" s="126"/>
      <c r="BL411" s="133"/>
    </row>
    <row r="412" spans="1:64" ht="12" customHeight="1">
      <c r="A412" s="115"/>
      <c r="B412" s="115"/>
      <c r="C412" s="115"/>
      <c r="D412" s="118"/>
      <c r="E412" s="119"/>
      <c r="F412" s="116"/>
      <c r="G412" s="126"/>
      <c r="H412" s="126"/>
      <c r="I412" s="126"/>
      <c r="J412" s="126"/>
      <c r="K412" s="126"/>
      <c r="L412" s="126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5"/>
      <c r="AI412" s="135"/>
      <c r="AJ412" s="135"/>
      <c r="AK412" s="135"/>
      <c r="AL412" s="135"/>
      <c r="AM412" s="135"/>
      <c r="AN412" s="135"/>
      <c r="AO412" s="135"/>
      <c r="AP412" s="135"/>
      <c r="AQ412" s="135"/>
      <c r="AR412" s="135"/>
      <c r="AS412" s="135"/>
      <c r="AT412" s="135"/>
      <c r="AU412" s="135"/>
      <c r="AV412" s="135"/>
      <c r="AW412" s="135"/>
      <c r="AX412" s="135"/>
      <c r="AY412" s="135"/>
      <c r="AZ412" s="135"/>
      <c r="BA412" s="135"/>
      <c r="BB412" s="135"/>
      <c r="BC412" s="115"/>
      <c r="BD412" s="115"/>
      <c r="BE412" s="119"/>
      <c r="BF412" s="126"/>
      <c r="BG412" s="126"/>
      <c r="BH412" s="126"/>
      <c r="BI412" s="126"/>
      <c r="BJ412" s="126"/>
      <c r="BK412" s="126"/>
      <c r="BL412" s="133"/>
    </row>
    <row r="413" spans="1:64" ht="12" customHeight="1">
      <c r="A413" s="115"/>
      <c r="B413" s="115"/>
      <c r="C413" s="115"/>
      <c r="D413" s="118"/>
      <c r="E413" s="119"/>
      <c r="F413" s="116"/>
      <c r="G413" s="126"/>
      <c r="H413" s="126"/>
      <c r="I413" s="126"/>
      <c r="J413" s="126"/>
      <c r="K413" s="126"/>
      <c r="L413" s="126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5"/>
      <c r="AI413" s="135"/>
      <c r="AJ413" s="135"/>
      <c r="AK413" s="135"/>
      <c r="AL413" s="135"/>
      <c r="AM413" s="135"/>
      <c r="AN413" s="135"/>
      <c r="AO413" s="135"/>
      <c r="AP413" s="135"/>
      <c r="AQ413" s="135"/>
      <c r="AR413" s="135"/>
      <c r="AS413" s="135"/>
      <c r="AT413" s="135"/>
      <c r="AU413" s="135"/>
      <c r="AV413" s="135"/>
      <c r="AW413" s="135"/>
      <c r="AX413" s="135"/>
      <c r="AY413" s="135"/>
      <c r="AZ413" s="135"/>
      <c r="BA413" s="135"/>
      <c r="BB413" s="135"/>
      <c r="BC413" s="115"/>
      <c r="BD413" s="115"/>
      <c r="BE413" s="119"/>
      <c r="BF413" s="126"/>
      <c r="BG413" s="126"/>
      <c r="BH413" s="126"/>
      <c r="BI413" s="126"/>
      <c r="BJ413" s="126"/>
      <c r="BK413" s="126"/>
      <c r="BL413" s="133"/>
    </row>
    <row r="414" spans="1:64" ht="12" customHeight="1">
      <c r="A414" s="115"/>
      <c r="B414" s="115"/>
      <c r="C414" s="115"/>
      <c r="D414" s="118"/>
      <c r="E414" s="119"/>
      <c r="F414" s="116"/>
      <c r="G414" s="126"/>
      <c r="H414" s="126"/>
      <c r="I414" s="126"/>
      <c r="J414" s="126"/>
      <c r="K414" s="126"/>
      <c r="L414" s="126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5"/>
      <c r="AI414" s="135"/>
      <c r="AJ414" s="135"/>
      <c r="AK414" s="135"/>
      <c r="AL414" s="135"/>
      <c r="AM414" s="135"/>
      <c r="AN414" s="135"/>
      <c r="AO414" s="135"/>
      <c r="AP414" s="135"/>
      <c r="AQ414" s="135"/>
      <c r="AR414" s="135"/>
      <c r="AS414" s="135"/>
      <c r="AT414" s="135"/>
      <c r="AU414" s="135"/>
      <c r="AV414" s="135"/>
      <c r="AW414" s="135"/>
      <c r="AX414" s="135"/>
      <c r="AY414" s="135"/>
      <c r="AZ414" s="135"/>
      <c r="BA414" s="135"/>
      <c r="BB414" s="135"/>
      <c r="BC414" s="115"/>
      <c r="BD414" s="115"/>
      <c r="BE414" s="119"/>
      <c r="BF414" s="126"/>
      <c r="BG414" s="126"/>
      <c r="BH414" s="126"/>
      <c r="BI414" s="126"/>
      <c r="BJ414" s="126"/>
      <c r="BK414" s="126"/>
      <c r="BL414" s="133"/>
    </row>
    <row r="415" spans="1:64" ht="12" customHeight="1">
      <c r="A415" s="115"/>
      <c r="B415" s="115"/>
      <c r="C415" s="115"/>
      <c r="D415" s="118"/>
      <c r="E415" s="119"/>
      <c r="F415" s="116"/>
      <c r="G415" s="126"/>
      <c r="H415" s="126"/>
      <c r="I415" s="126"/>
      <c r="J415" s="126"/>
      <c r="K415" s="126"/>
      <c r="L415" s="126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5"/>
      <c r="AI415" s="135"/>
      <c r="AJ415" s="135"/>
      <c r="AK415" s="135"/>
      <c r="AL415" s="135"/>
      <c r="AM415" s="135"/>
      <c r="AN415" s="135"/>
      <c r="AO415" s="135"/>
      <c r="AP415" s="135"/>
      <c r="AQ415" s="135"/>
      <c r="AR415" s="135"/>
      <c r="AS415" s="135"/>
      <c r="AT415" s="135"/>
      <c r="AU415" s="135"/>
      <c r="AV415" s="135"/>
      <c r="AW415" s="135"/>
      <c r="AX415" s="135"/>
      <c r="AY415" s="135"/>
      <c r="AZ415" s="135"/>
      <c r="BA415" s="135"/>
      <c r="BB415" s="135"/>
      <c r="BC415" s="115"/>
      <c r="BD415" s="115"/>
      <c r="BE415" s="119"/>
      <c r="BF415" s="126"/>
      <c r="BG415" s="126"/>
      <c r="BH415" s="126"/>
      <c r="BI415" s="126"/>
      <c r="BJ415" s="126"/>
      <c r="BK415" s="126"/>
      <c r="BL415" s="133"/>
    </row>
    <row r="416" spans="1:64" ht="12" customHeight="1">
      <c r="A416" s="115"/>
      <c r="B416" s="115"/>
      <c r="C416" s="115"/>
      <c r="D416" s="118"/>
      <c r="E416" s="119"/>
      <c r="F416" s="116"/>
      <c r="G416" s="126"/>
      <c r="H416" s="126"/>
      <c r="I416" s="126"/>
      <c r="J416" s="126"/>
      <c r="K416" s="126"/>
      <c r="L416" s="126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5"/>
      <c r="AI416" s="135"/>
      <c r="AJ416" s="135"/>
      <c r="AK416" s="135"/>
      <c r="AL416" s="135"/>
      <c r="AM416" s="135"/>
      <c r="AN416" s="135"/>
      <c r="AO416" s="135"/>
      <c r="AP416" s="135"/>
      <c r="AQ416" s="135"/>
      <c r="AR416" s="135"/>
      <c r="AS416" s="135"/>
      <c r="AT416" s="135"/>
      <c r="AU416" s="135"/>
      <c r="AV416" s="135"/>
      <c r="AW416" s="135"/>
      <c r="AX416" s="135"/>
      <c r="AY416" s="135"/>
      <c r="AZ416" s="135"/>
      <c r="BA416" s="135"/>
      <c r="BB416" s="135"/>
      <c r="BC416" s="115"/>
      <c r="BD416" s="115"/>
      <c r="BE416" s="119"/>
      <c r="BF416" s="126"/>
      <c r="BG416" s="126"/>
      <c r="BH416" s="126"/>
      <c r="BI416" s="126"/>
      <c r="BJ416" s="126"/>
      <c r="BK416" s="126"/>
      <c r="BL416" s="133"/>
    </row>
    <row r="417" spans="1:64" ht="12" customHeight="1">
      <c r="A417" s="115"/>
      <c r="B417" s="115"/>
      <c r="C417" s="115"/>
      <c r="D417" s="118"/>
      <c r="E417" s="119"/>
      <c r="F417" s="116"/>
      <c r="G417" s="126"/>
      <c r="H417" s="126"/>
      <c r="I417" s="126"/>
      <c r="J417" s="126"/>
      <c r="K417" s="126"/>
      <c r="L417" s="126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5"/>
      <c r="AI417" s="135"/>
      <c r="AJ417" s="135"/>
      <c r="AK417" s="135"/>
      <c r="AL417" s="135"/>
      <c r="AM417" s="135"/>
      <c r="AN417" s="135"/>
      <c r="AO417" s="135"/>
      <c r="AP417" s="135"/>
      <c r="AQ417" s="135"/>
      <c r="AR417" s="135"/>
      <c r="AS417" s="135"/>
      <c r="AT417" s="135"/>
      <c r="AU417" s="135"/>
      <c r="AV417" s="135"/>
      <c r="AW417" s="135"/>
      <c r="AX417" s="135"/>
      <c r="AY417" s="135"/>
      <c r="AZ417" s="135"/>
      <c r="BA417" s="135"/>
      <c r="BB417" s="135"/>
      <c r="BC417" s="115"/>
      <c r="BD417" s="115"/>
      <c r="BE417" s="119"/>
      <c r="BF417" s="126"/>
      <c r="BG417" s="126"/>
      <c r="BH417" s="126"/>
      <c r="BI417" s="126"/>
      <c r="BJ417" s="126"/>
      <c r="BK417" s="126"/>
      <c r="BL417" s="133"/>
    </row>
    <row r="418" spans="1:64" ht="12" customHeight="1">
      <c r="A418" s="115"/>
      <c r="B418" s="115"/>
      <c r="C418" s="115"/>
      <c r="D418" s="118"/>
      <c r="E418" s="119"/>
      <c r="F418" s="116"/>
      <c r="G418" s="126"/>
      <c r="H418" s="126"/>
      <c r="I418" s="126"/>
      <c r="J418" s="126"/>
      <c r="K418" s="126"/>
      <c r="L418" s="126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5"/>
      <c r="AI418" s="135"/>
      <c r="AJ418" s="135"/>
      <c r="AK418" s="135"/>
      <c r="AL418" s="135"/>
      <c r="AM418" s="135"/>
      <c r="AN418" s="135"/>
      <c r="AO418" s="135"/>
      <c r="AP418" s="135"/>
      <c r="AQ418" s="135"/>
      <c r="AR418" s="135"/>
      <c r="AS418" s="135"/>
      <c r="AT418" s="135"/>
      <c r="AU418" s="135"/>
      <c r="AV418" s="135"/>
      <c r="AW418" s="135"/>
      <c r="AX418" s="135"/>
      <c r="AY418" s="135"/>
      <c r="AZ418" s="135"/>
      <c r="BA418" s="135"/>
      <c r="BB418" s="135"/>
      <c r="BC418" s="115"/>
      <c r="BD418" s="115"/>
      <c r="BE418" s="119"/>
      <c r="BF418" s="126"/>
      <c r="BG418" s="126"/>
      <c r="BH418" s="126"/>
      <c r="BI418" s="126"/>
      <c r="BJ418" s="126"/>
      <c r="BK418" s="126"/>
      <c r="BL418" s="133"/>
    </row>
    <row r="419" spans="1:64" ht="12" customHeight="1">
      <c r="A419" s="115"/>
      <c r="B419" s="115"/>
      <c r="C419" s="115"/>
      <c r="D419" s="118"/>
      <c r="E419" s="119"/>
      <c r="F419" s="116"/>
      <c r="G419" s="126"/>
      <c r="H419" s="126"/>
      <c r="I419" s="126"/>
      <c r="J419" s="126"/>
      <c r="K419" s="126"/>
      <c r="L419" s="126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5"/>
      <c r="AI419" s="135"/>
      <c r="AJ419" s="135"/>
      <c r="AK419" s="135"/>
      <c r="AL419" s="135"/>
      <c r="AM419" s="135"/>
      <c r="AN419" s="135"/>
      <c r="AO419" s="135"/>
      <c r="AP419" s="135"/>
      <c r="AQ419" s="135"/>
      <c r="AR419" s="135"/>
      <c r="AS419" s="135"/>
      <c r="AT419" s="135"/>
      <c r="AU419" s="135"/>
      <c r="AV419" s="135"/>
      <c r="AW419" s="135"/>
      <c r="AX419" s="135"/>
      <c r="AY419" s="135"/>
      <c r="AZ419" s="135"/>
      <c r="BA419" s="135"/>
      <c r="BB419" s="135"/>
      <c r="BC419" s="115"/>
      <c r="BD419" s="115"/>
      <c r="BE419" s="119"/>
      <c r="BF419" s="126"/>
      <c r="BG419" s="126"/>
      <c r="BH419" s="126"/>
      <c r="BI419" s="126"/>
      <c r="BJ419" s="126"/>
      <c r="BK419" s="126"/>
      <c r="BL419" s="133"/>
    </row>
    <row r="420" spans="1:64" ht="12" customHeight="1">
      <c r="A420" s="115"/>
      <c r="B420" s="115"/>
      <c r="C420" s="115"/>
      <c r="D420" s="118"/>
      <c r="E420" s="119"/>
      <c r="F420" s="116"/>
      <c r="G420" s="126"/>
      <c r="H420" s="126"/>
      <c r="I420" s="126"/>
      <c r="J420" s="126"/>
      <c r="K420" s="126"/>
      <c r="L420" s="126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5"/>
      <c r="AI420" s="135"/>
      <c r="AJ420" s="135"/>
      <c r="AK420" s="135"/>
      <c r="AL420" s="135"/>
      <c r="AM420" s="135"/>
      <c r="AN420" s="135"/>
      <c r="AO420" s="135"/>
      <c r="AP420" s="135"/>
      <c r="AQ420" s="135"/>
      <c r="AR420" s="135"/>
      <c r="AS420" s="135"/>
      <c r="AT420" s="135"/>
      <c r="AU420" s="135"/>
      <c r="AV420" s="135"/>
      <c r="AW420" s="135"/>
      <c r="AX420" s="135"/>
      <c r="AY420" s="135"/>
      <c r="AZ420" s="135"/>
      <c r="BA420" s="135"/>
      <c r="BB420" s="135"/>
      <c r="BC420" s="115"/>
      <c r="BD420" s="115"/>
      <c r="BE420" s="119"/>
      <c r="BF420" s="126"/>
      <c r="BG420" s="126"/>
      <c r="BH420" s="126"/>
      <c r="BI420" s="126"/>
      <c r="BJ420" s="126"/>
      <c r="BK420" s="126"/>
      <c r="BL420" s="133"/>
    </row>
    <row r="421" spans="1:64" ht="12" customHeight="1">
      <c r="A421" s="115"/>
      <c r="B421" s="115"/>
      <c r="C421" s="115"/>
      <c r="D421" s="118"/>
      <c r="E421" s="119"/>
      <c r="F421" s="116"/>
      <c r="G421" s="126"/>
      <c r="H421" s="126"/>
      <c r="I421" s="126"/>
      <c r="J421" s="126"/>
      <c r="K421" s="126"/>
      <c r="L421" s="126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5"/>
      <c r="AI421" s="135"/>
      <c r="AJ421" s="135"/>
      <c r="AK421" s="135"/>
      <c r="AL421" s="135"/>
      <c r="AM421" s="135"/>
      <c r="AN421" s="135"/>
      <c r="AO421" s="135"/>
      <c r="AP421" s="135"/>
      <c r="AQ421" s="135"/>
      <c r="AR421" s="135"/>
      <c r="AS421" s="135"/>
      <c r="AT421" s="135"/>
      <c r="AU421" s="135"/>
      <c r="AV421" s="135"/>
      <c r="AW421" s="135"/>
      <c r="AX421" s="135"/>
      <c r="AY421" s="135"/>
      <c r="AZ421" s="135"/>
      <c r="BA421" s="135"/>
      <c r="BB421" s="135"/>
      <c r="BC421" s="115"/>
      <c r="BD421" s="115"/>
      <c r="BE421" s="119"/>
      <c r="BF421" s="126"/>
      <c r="BG421" s="126"/>
      <c r="BH421" s="126"/>
      <c r="BI421" s="126"/>
      <c r="BJ421" s="126"/>
      <c r="BK421" s="126"/>
      <c r="BL421" s="133"/>
    </row>
    <row r="422" spans="1:64" ht="12" customHeight="1">
      <c r="A422" s="115"/>
      <c r="B422" s="115"/>
      <c r="C422" s="115"/>
      <c r="D422" s="118"/>
      <c r="E422" s="119"/>
      <c r="F422" s="116"/>
      <c r="G422" s="126"/>
      <c r="H422" s="126"/>
      <c r="I422" s="126"/>
      <c r="J422" s="126"/>
      <c r="K422" s="126"/>
      <c r="L422" s="126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5"/>
      <c r="AI422" s="135"/>
      <c r="AJ422" s="135"/>
      <c r="AK422" s="135"/>
      <c r="AL422" s="135"/>
      <c r="AM422" s="135"/>
      <c r="AN422" s="135"/>
      <c r="AO422" s="135"/>
      <c r="AP422" s="135"/>
      <c r="AQ422" s="135"/>
      <c r="AR422" s="135"/>
      <c r="AS422" s="135"/>
      <c r="AT422" s="135"/>
      <c r="AU422" s="135"/>
      <c r="AV422" s="135"/>
      <c r="AW422" s="135"/>
      <c r="AX422" s="135"/>
      <c r="AY422" s="135"/>
      <c r="AZ422" s="135"/>
      <c r="BA422" s="135"/>
      <c r="BB422" s="135"/>
      <c r="BC422" s="115"/>
      <c r="BD422" s="115"/>
      <c r="BE422" s="119"/>
      <c r="BF422" s="126"/>
      <c r="BG422" s="126"/>
      <c r="BH422" s="126"/>
      <c r="BI422" s="126"/>
      <c r="BJ422" s="126"/>
      <c r="BK422" s="126"/>
      <c r="BL422" s="133"/>
    </row>
    <row r="423" spans="1:64" ht="12" customHeight="1">
      <c r="A423" s="115"/>
      <c r="B423" s="115"/>
      <c r="C423" s="115"/>
      <c r="D423" s="118"/>
      <c r="E423" s="119"/>
      <c r="F423" s="116"/>
      <c r="G423" s="126"/>
      <c r="H423" s="126"/>
      <c r="I423" s="126"/>
      <c r="J423" s="126"/>
      <c r="K423" s="126"/>
      <c r="L423" s="126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5"/>
      <c r="AI423" s="135"/>
      <c r="AJ423" s="135"/>
      <c r="AK423" s="135"/>
      <c r="AL423" s="135"/>
      <c r="AM423" s="135"/>
      <c r="AN423" s="135"/>
      <c r="AO423" s="135"/>
      <c r="AP423" s="135"/>
      <c r="AQ423" s="135"/>
      <c r="AR423" s="135"/>
      <c r="AS423" s="135"/>
      <c r="AT423" s="135"/>
      <c r="AU423" s="135"/>
      <c r="AV423" s="135"/>
      <c r="AW423" s="135"/>
      <c r="AX423" s="135"/>
      <c r="AY423" s="135"/>
      <c r="AZ423" s="135"/>
      <c r="BA423" s="135"/>
      <c r="BB423" s="135"/>
      <c r="BC423" s="115"/>
      <c r="BD423" s="115"/>
      <c r="BE423" s="119"/>
      <c r="BF423" s="126"/>
      <c r="BG423" s="126"/>
      <c r="BH423" s="126"/>
      <c r="BI423" s="126"/>
      <c r="BJ423" s="126"/>
      <c r="BK423" s="126"/>
      <c r="BL423" s="133"/>
    </row>
    <row r="424" spans="1:64" ht="12" customHeight="1">
      <c r="A424" s="115"/>
      <c r="B424" s="115"/>
      <c r="C424" s="115"/>
      <c r="D424" s="118"/>
      <c r="E424" s="119"/>
      <c r="F424" s="116"/>
      <c r="G424" s="126"/>
      <c r="H424" s="126"/>
      <c r="I424" s="126"/>
      <c r="J424" s="126"/>
      <c r="K424" s="126"/>
      <c r="L424" s="126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5"/>
      <c r="AI424" s="135"/>
      <c r="AJ424" s="135"/>
      <c r="AK424" s="135"/>
      <c r="AL424" s="135"/>
      <c r="AM424" s="135"/>
      <c r="AN424" s="135"/>
      <c r="AO424" s="135"/>
      <c r="AP424" s="135"/>
      <c r="AQ424" s="135"/>
      <c r="AR424" s="135"/>
      <c r="AS424" s="135"/>
      <c r="AT424" s="135"/>
      <c r="AU424" s="135"/>
      <c r="AV424" s="135"/>
      <c r="AW424" s="135"/>
      <c r="AX424" s="135"/>
      <c r="AY424" s="135"/>
      <c r="AZ424" s="135"/>
      <c r="BA424" s="135"/>
      <c r="BB424" s="135"/>
      <c r="BC424" s="115"/>
      <c r="BD424" s="115"/>
      <c r="BE424" s="119"/>
      <c r="BF424" s="126"/>
      <c r="BG424" s="126"/>
      <c r="BH424" s="126"/>
      <c r="BI424" s="126"/>
      <c r="BJ424" s="126"/>
      <c r="BK424" s="126"/>
      <c r="BL424" s="133"/>
    </row>
    <row r="425" spans="1:64" ht="12" customHeight="1">
      <c r="A425" s="115"/>
      <c r="B425" s="115"/>
      <c r="C425" s="115"/>
      <c r="D425" s="118"/>
      <c r="E425" s="119"/>
      <c r="F425" s="116"/>
      <c r="G425" s="126"/>
      <c r="H425" s="126"/>
      <c r="I425" s="126"/>
      <c r="J425" s="126"/>
      <c r="K425" s="126"/>
      <c r="L425" s="126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5"/>
      <c r="AI425" s="135"/>
      <c r="AJ425" s="135"/>
      <c r="AK425" s="135"/>
      <c r="AL425" s="135"/>
      <c r="AM425" s="135"/>
      <c r="AN425" s="135"/>
      <c r="AO425" s="135"/>
      <c r="AP425" s="135"/>
      <c r="AQ425" s="135"/>
      <c r="AR425" s="135"/>
      <c r="AS425" s="135"/>
      <c r="AT425" s="135"/>
      <c r="AU425" s="135"/>
      <c r="AV425" s="135"/>
      <c r="AW425" s="135"/>
      <c r="AX425" s="135"/>
      <c r="AY425" s="135"/>
      <c r="AZ425" s="135"/>
      <c r="BA425" s="135"/>
      <c r="BB425" s="135"/>
      <c r="BC425" s="115"/>
      <c r="BD425" s="115"/>
      <c r="BE425" s="119"/>
      <c r="BF425" s="126"/>
      <c r="BG425" s="126"/>
      <c r="BH425" s="126"/>
      <c r="BI425" s="126"/>
      <c r="BJ425" s="126"/>
      <c r="BK425" s="126"/>
      <c r="BL425" s="133"/>
    </row>
    <row r="426" spans="1:64" ht="12" customHeight="1">
      <c r="A426" s="115"/>
      <c r="B426" s="115"/>
      <c r="C426" s="115"/>
      <c r="D426" s="118"/>
      <c r="E426" s="119"/>
      <c r="F426" s="116"/>
      <c r="G426" s="126"/>
      <c r="H426" s="126"/>
      <c r="I426" s="126"/>
      <c r="J426" s="126"/>
      <c r="K426" s="126"/>
      <c r="L426" s="126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5"/>
      <c r="AI426" s="135"/>
      <c r="AJ426" s="135"/>
      <c r="AK426" s="135"/>
      <c r="AL426" s="135"/>
      <c r="AM426" s="135"/>
      <c r="AN426" s="135"/>
      <c r="AO426" s="135"/>
      <c r="AP426" s="135"/>
      <c r="AQ426" s="135"/>
      <c r="AR426" s="135"/>
      <c r="AS426" s="135"/>
      <c r="AT426" s="135"/>
      <c r="AU426" s="135"/>
      <c r="AV426" s="135"/>
      <c r="AW426" s="135"/>
      <c r="AX426" s="135"/>
      <c r="AY426" s="135"/>
      <c r="AZ426" s="135"/>
      <c r="BA426" s="135"/>
      <c r="BB426" s="135"/>
      <c r="BC426" s="115"/>
      <c r="BD426" s="115"/>
      <c r="BE426" s="119"/>
      <c r="BF426" s="126"/>
      <c r="BG426" s="126"/>
      <c r="BH426" s="126"/>
      <c r="BI426" s="126"/>
      <c r="BJ426" s="126"/>
      <c r="BK426" s="126"/>
      <c r="BL426" s="133"/>
    </row>
    <row r="427" spans="1:64" ht="12" customHeight="1">
      <c r="A427" s="115"/>
      <c r="B427" s="115"/>
      <c r="C427" s="115"/>
      <c r="D427" s="118"/>
      <c r="E427" s="119"/>
      <c r="F427" s="116"/>
      <c r="G427" s="126"/>
      <c r="H427" s="126"/>
      <c r="I427" s="126"/>
      <c r="J427" s="126"/>
      <c r="K427" s="126"/>
      <c r="L427" s="126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5"/>
      <c r="AI427" s="135"/>
      <c r="AJ427" s="135"/>
      <c r="AK427" s="135"/>
      <c r="AL427" s="135"/>
      <c r="AM427" s="135"/>
      <c r="AN427" s="135"/>
      <c r="AO427" s="135"/>
      <c r="AP427" s="135"/>
      <c r="AQ427" s="135"/>
      <c r="AR427" s="135"/>
      <c r="AS427" s="135"/>
      <c r="AT427" s="135"/>
      <c r="AU427" s="135"/>
      <c r="AV427" s="135"/>
      <c r="AW427" s="135"/>
      <c r="AX427" s="135"/>
      <c r="AY427" s="135"/>
      <c r="AZ427" s="135"/>
      <c r="BA427" s="135"/>
      <c r="BB427" s="135"/>
      <c r="BC427" s="115"/>
      <c r="BD427" s="115"/>
      <c r="BE427" s="119"/>
      <c r="BF427" s="126"/>
      <c r="BG427" s="126"/>
      <c r="BH427" s="126"/>
      <c r="BI427" s="126"/>
      <c r="BJ427" s="126"/>
      <c r="BK427" s="126"/>
      <c r="BL427" s="133"/>
    </row>
    <row r="428" spans="1:64" ht="12" customHeight="1">
      <c r="A428" s="115"/>
      <c r="B428" s="115"/>
      <c r="C428" s="115"/>
      <c r="D428" s="118"/>
      <c r="E428" s="119"/>
      <c r="F428" s="116"/>
      <c r="G428" s="126"/>
      <c r="H428" s="126"/>
      <c r="I428" s="126"/>
      <c r="J428" s="126"/>
      <c r="K428" s="126"/>
      <c r="L428" s="126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5"/>
      <c r="AI428" s="135"/>
      <c r="AJ428" s="135"/>
      <c r="AK428" s="135"/>
      <c r="AL428" s="135"/>
      <c r="AM428" s="135"/>
      <c r="AN428" s="135"/>
      <c r="AO428" s="135"/>
      <c r="AP428" s="135"/>
      <c r="AQ428" s="135"/>
      <c r="AR428" s="135"/>
      <c r="AS428" s="135"/>
      <c r="AT428" s="135"/>
      <c r="AU428" s="135"/>
      <c r="AV428" s="135"/>
      <c r="AW428" s="135"/>
      <c r="AX428" s="135"/>
      <c r="AY428" s="135"/>
      <c r="AZ428" s="135"/>
      <c r="BA428" s="135"/>
      <c r="BB428" s="135"/>
      <c r="BC428" s="115"/>
      <c r="BD428" s="115"/>
      <c r="BE428" s="119"/>
      <c r="BF428" s="126"/>
      <c r="BG428" s="126"/>
      <c r="BH428" s="126"/>
      <c r="BI428" s="126"/>
      <c r="BJ428" s="126"/>
      <c r="BK428" s="126"/>
      <c r="BL428" s="133"/>
    </row>
    <row r="429" spans="1:64" ht="12" customHeight="1">
      <c r="A429" s="115"/>
      <c r="B429" s="115"/>
      <c r="C429" s="115"/>
      <c r="D429" s="118"/>
      <c r="E429" s="119"/>
      <c r="F429" s="116"/>
      <c r="G429" s="126"/>
      <c r="H429" s="126"/>
      <c r="I429" s="126"/>
      <c r="J429" s="126"/>
      <c r="K429" s="126"/>
      <c r="L429" s="126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5"/>
      <c r="AI429" s="135"/>
      <c r="AJ429" s="135"/>
      <c r="AK429" s="135"/>
      <c r="AL429" s="135"/>
      <c r="AM429" s="135"/>
      <c r="AN429" s="135"/>
      <c r="AO429" s="135"/>
      <c r="AP429" s="135"/>
      <c r="AQ429" s="135"/>
      <c r="AR429" s="135"/>
      <c r="AS429" s="135"/>
      <c r="AT429" s="135"/>
      <c r="AU429" s="135"/>
      <c r="AV429" s="135"/>
      <c r="AW429" s="135"/>
      <c r="AX429" s="135"/>
      <c r="AY429" s="135"/>
      <c r="AZ429" s="135"/>
      <c r="BA429" s="135"/>
      <c r="BB429" s="135"/>
      <c r="BC429" s="115"/>
      <c r="BD429" s="115"/>
      <c r="BE429" s="119"/>
      <c r="BF429" s="126"/>
      <c r="BG429" s="126"/>
      <c r="BH429" s="126"/>
      <c r="BI429" s="126"/>
      <c r="BJ429" s="126"/>
      <c r="BK429" s="126"/>
      <c r="BL429" s="133"/>
    </row>
    <row r="430" spans="1:64" ht="12" customHeight="1">
      <c r="A430" s="115"/>
      <c r="B430" s="115"/>
      <c r="C430" s="115"/>
      <c r="D430" s="118"/>
      <c r="E430" s="119"/>
      <c r="F430" s="116"/>
      <c r="G430" s="126"/>
      <c r="H430" s="126"/>
      <c r="I430" s="126"/>
      <c r="J430" s="126"/>
      <c r="K430" s="126"/>
      <c r="L430" s="126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5"/>
      <c r="AI430" s="135"/>
      <c r="AJ430" s="135"/>
      <c r="AK430" s="135"/>
      <c r="AL430" s="135"/>
      <c r="AM430" s="135"/>
      <c r="AN430" s="135"/>
      <c r="AO430" s="135"/>
      <c r="AP430" s="135"/>
      <c r="AQ430" s="135"/>
      <c r="AR430" s="135"/>
      <c r="AS430" s="135"/>
      <c r="AT430" s="135"/>
      <c r="AU430" s="135"/>
      <c r="AV430" s="135"/>
      <c r="AW430" s="135"/>
      <c r="AX430" s="135"/>
      <c r="AY430" s="135"/>
      <c r="AZ430" s="135"/>
      <c r="BA430" s="135"/>
      <c r="BB430" s="135"/>
      <c r="BC430" s="115"/>
      <c r="BD430" s="115"/>
      <c r="BE430" s="119"/>
      <c r="BF430" s="126"/>
      <c r="BG430" s="126"/>
      <c r="BH430" s="126"/>
      <c r="BI430" s="126"/>
      <c r="BJ430" s="126"/>
      <c r="BK430" s="126"/>
      <c r="BL430" s="133"/>
    </row>
    <row r="431" spans="1:64" ht="12" customHeight="1">
      <c r="A431" s="115"/>
      <c r="B431" s="115"/>
      <c r="C431" s="115"/>
      <c r="D431" s="118"/>
      <c r="E431" s="119"/>
      <c r="F431" s="116"/>
      <c r="G431" s="126"/>
      <c r="H431" s="126"/>
      <c r="I431" s="126"/>
      <c r="J431" s="126"/>
      <c r="K431" s="126"/>
      <c r="L431" s="126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5"/>
      <c r="AI431" s="135"/>
      <c r="AJ431" s="135"/>
      <c r="AK431" s="135"/>
      <c r="AL431" s="135"/>
      <c r="AM431" s="135"/>
      <c r="AN431" s="135"/>
      <c r="AO431" s="135"/>
      <c r="AP431" s="135"/>
      <c r="AQ431" s="135"/>
      <c r="AR431" s="135"/>
      <c r="AS431" s="135"/>
      <c r="AT431" s="135"/>
      <c r="AU431" s="135"/>
      <c r="AV431" s="135"/>
      <c r="AW431" s="135"/>
      <c r="AX431" s="135"/>
      <c r="AY431" s="135"/>
      <c r="AZ431" s="135"/>
      <c r="BA431" s="135"/>
      <c r="BB431" s="135"/>
      <c r="BC431" s="115"/>
      <c r="BD431" s="115"/>
      <c r="BE431" s="119"/>
      <c r="BF431" s="126"/>
      <c r="BG431" s="126"/>
      <c r="BH431" s="126"/>
      <c r="BI431" s="126"/>
      <c r="BJ431" s="126"/>
      <c r="BK431" s="126"/>
      <c r="BL431" s="133"/>
    </row>
    <row r="432" spans="1:64" ht="12" customHeight="1">
      <c r="A432" s="115"/>
      <c r="B432" s="115"/>
      <c r="C432" s="115"/>
      <c r="D432" s="118"/>
      <c r="E432" s="119"/>
      <c r="F432" s="116"/>
      <c r="G432" s="126"/>
      <c r="H432" s="126"/>
      <c r="I432" s="126"/>
      <c r="J432" s="126"/>
      <c r="K432" s="126"/>
      <c r="L432" s="126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5"/>
      <c r="AI432" s="135"/>
      <c r="AJ432" s="135"/>
      <c r="AK432" s="135"/>
      <c r="AL432" s="135"/>
      <c r="AM432" s="135"/>
      <c r="AN432" s="135"/>
      <c r="AO432" s="135"/>
      <c r="AP432" s="135"/>
      <c r="AQ432" s="135"/>
      <c r="AR432" s="135"/>
      <c r="AS432" s="135"/>
      <c r="AT432" s="135"/>
      <c r="AU432" s="135"/>
      <c r="AV432" s="135"/>
      <c r="AW432" s="135"/>
      <c r="AX432" s="135"/>
      <c r="AY432" s="135"/>
      <c r="AZ432" s="135"/>
      <c r="BA432" s="135"/>
      <c r="BB432" s="135"/>
      <c r="BC432" s="115"/>
      <c r="BD432" s="115"/>
      <c r="BE432" s="119"/>
      <c r="BF432" s="126"/>
      <c r="BG432" s="126"/>
      <c r="BH432" s="126"/>
      <c r="BI432" s="126"/>
      <c r="BJ432" s="126"/>
      <c r="BK432" s="126"/>
      <c r="BL432" s="133"/>
    </row>
    <row r="433" spans="1:64" ht="12" customHeight="1">
      <c r="A433" s="115"/>
      <c r="B433" s="115"/>
      <c r="C433" s="115"/>
      <c r="D433" s="118"/>
      <c r="E433" s="119"/>
      <c r="F433" s="116"/>
      <c r="G433" s="126"/>
      <c r="H433" s="126"/>
      <c r="I433" s="126"/>
      <c r="J433" s="126"/>
      <c r="K433" s="126"/>
      <c r="L433" s="126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5"/>
      <c r="AI433" s="135"/>
      <c r="AJ433" s="135"/>
      <c r="AK433" s="135"/>
      <c r="AL433" s="135"/>
      <c r="AM433" s="135"/>
      <c r="AN433" s="135"/>
      <c r="AO433" s="135"/>
      <c r="AP433" s="135"/>
      <c r="AQ433" s="135"/>
      <c r="AR433" s="135"/>
      <c r="AS433" s="135"/>
      <c r="AT433" s="135"/>
      <c r="AU433" s="135"/>
      <c r="AV433" s="135"/>
      <c r="AW433" s="135"/>
      <c r="AX433" s="135"/>
      <c r="AY433" s="135"/>
      <c r="AZ433" s="135"/>
      <c r="BA433" s="135"/>
      <c r="BB433" s="135"/>
      <c r="BC433" s="115"/>
      <c r="BD433" s="115"/>
      <c r="BE433" s="119"/>
      <c r="BF433" s="126"/>
      <c r="BG433" s="126"/>
      <c r="BH433" s="126"/>
      <c r="BI433" s="126"/>
      <c r="BJ433" s="126"/>
      <c r="BK433" s="126"/>
      <c r="BL433" s="133"/>
    </row>
    <row r="434" spans="1:64" ht="12" customHeight="1">
      <c r="A434" s="115"/>
      <c r="B434" s="115"/>
      <c r="C434" s="115"/>
      <c r="D434" s="118"/>
      <c r="E434" s="119"/>
      <c r="F434" s="116"/>
      <c r="G434" s="126"/>
      <c r="H434" s="126"/>
      <c r="I434" s="126"/>
      <c r="J434" s="126"/>
      <c r="K434" s="126"/>
      <c r="L434" s="126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5"/>
      <c r="AI434" s="135"/>
      <c r="AJ434" s="135"/>
      <c r="AK434" s="135"/>
      <c r="AL434" s="135"/>
      <c r="AM434" s="135"/>
      <c r="AN434" s="135"/>
      <c r="AO434" s="135"/>
      <c r="AP434" s="135"/>
      <c r="AQ434" s="135"/>
      <c r="AR434" s="135"/>
      <c r="AS434" s="135"/>
      <c r="AT434" s="135"/>
      <c r="AU434" s="135"/>
      <c r="AV434" s="135"/>
      <c r="AW434" s="135"/>
      <c r="AX434" s="135"/>
      <c r="AY434" s="135"/>
      <c r="AZ434" s="135"/>
      <c r="BA434" s="135"/>
      <c r="BB434" s="135"/>
      <c r="BC434" s="115"/>
      <c r="BD434" s="115"/>
      <c r="BE434" s="119"/>
      <c r="BF434" s="126"/>
      <c r="BG434" s="126"/>
      <c r="BH434" s="126"/>
      <c r="BI434" s="126"/>
      <c r="BJ434" s="126"/>
      <c r="BK434" s="126"/>
      <c r="BL434" s="133"/>
    </row>
    <row r="435" spans="1:64" ht="12" customHeight="1">
      <c r="A435" s="115"/>
      <c r="B435" s="115"/>
      <c r="C435" s="115"/>
      <c r="D435" s="118"/>
      <c r="E435" s="119"/>
      <c r="F435" s="116"/>
      <c r="G435" s="126"/>
      <c r="H435" s="126"/>
      <c r="I435" s="126"/>
      <c r="J435" s="126"/>
      <c r="K435" s="126"/>
      <c r="L435" s="126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5"/>
      <c r="AI435" s="135"/>
      <c r="AJ435" s="135"/>
      <c r="AK435" s="135"/>
      <c r="AL435" s="135"/>
      <c r="AM435" s="135"/>
      <c r="AN435" s="135"/>
      <c r="AO435" s="135"/>
      <c r="AP435" s="135"/>
      <c r="AQ435" s="135"/>
      <c r="AR435" s="135"/>
      <c r="AS435" s="135"/>
      <c r="AT435" s="135"/>
      <c r="AU435" s="135"/>
      <c r="AV435" s="135"/>
      <c r="AW435" s="135"/>
      <c r="AX435" s="135"/>
      <c r="AY435" s="135"/>
      <c r="AZ435" s="135"/>
      <c r="BA435" s="135"/>
      <c r="BB435" s="135"/>
      <c r="BC435" s="115"/>
      <c r="BD435" s="115"/>
      <c r="BE435" s="119"/>
      <c r="BF435" s="126"/>
      <c r="BG435" s="126"/>
      <c r="BH435" s="126"/>
      <c r="BI435" s="126"/>
      <c r="BJ435" s="126"/>
      <c r="BK435" s="126"/>
      <c r="BL435" s="133"/>
    </row>
    <row r="436" spans="1:64" ht="12" customHeight="1">
      <c r="A436" s="115"/>
      <c r="B436" s="115"/>
      <c r="C436" s="115"/>
      <c r="D436" s="118"/>
      <c r="E436" s="119"/>
      <c r="F436" s="116"/>
      <c r="G436" s="126"/>
      <c r="H436" s="126"/>
      <c r="I436" s="126"/>
      <c r="J436" s="126"/>
      <c r="K436" s="126"/>
      <c r="L436" s="126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5"/>
      <c r="AI436" s="135"/>
      <c r="AJ436" s="135"/>
      <c r="AK436" s="135"/>
      <c r="AL436" s="135"/>
      <c r="AM436" s="135"/>
      <c r="AN436" s="135"/>
      <c r="AO436" s="135"/>
      <c r="AP436" s="135"/>
      <c r="AQ436" s="135"/>
      <c r="AR436" s="135"/>
      <c r="AS436" s="135"/>
      <c r="AT436" s="135"/>
      <c r="AU436" s="135"/>
      <c r="AV436" s="135"/>
      <c r="AW436" s="135"/>
      <c r="AX436" s="135"/>
      <c r="AY436" s="135"/>
      <c r="AZ436" s="135"/>
      <c r="BA436" s="135"/>
      <c r="BB436" s="135"/>
      <c r="BC436" s="115"/>
      <c r="BD436" s="115"/>
      <c r="BE436" s="119"/>
      <c r="BF436" s="126"/>
      <c r="BG436" s="126"/>
      <c r="BH436" s="126"/>
      <c r="BI436" s="126"/>
      <c r="BJ436" s="126"/>
      <c r="BK436" s="126"/>
      <c r="BL436" s="133"/>
    </row>
    <row r="437" spans="1:64" ht="12" customHeight="1">
      <c r="A437" s="115"/>
      <c r="B437" s="115"/>
      <c r="C437" s="115"/>
      <c r="D437" s="118"/>
      <c r="E437" s="119"/>
      <c r="F437" s="116"/>
      <c r="G437" s="126"/>
      <c r="H437" s="126"/>
      <c r="I437" s="126"/>
      <c r="J437" s="126"/>
      <c r="K437" s="126"/>
      <c r="L437" s="126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5"/>
      <c r="AI437" s="135"/>
      <c r="AJ437" s="135"/>
      <c r="AK437" s="135"/>
      <c r="AL437" s="135"/>
      <c r="AM437" s="135"/>
      <c r="AN437" s="135"/>
      <c r="AO437" s="135"/>
      <c r="AP437" s="135"/>
      <c r="AQ437" s="135"/>
      <c r="AR437" s="135"/>
      <c r="AS437" s="135"/>
      <c r="AT437" s="135"/>
      <c r="AU437" s="135"/>
      <c r="AV437" s="135"/>
      <c r="AW437" s="135"/>
      <c r="AX437" s="135"/>
      <c r="AY437" s="135"/>
      <c r="AZ437" s="135"/>
      <c r="BA437" s="135"/>
      <c r="BB437" s="135"/>
      <c r="BC437" s="115"/>
      <c r="BD437" s="115"/>
      <c r="BE437" s="119"/>
      <c r="BF437" s="126"/>
      <c r="BG437" s="126"/>
      <c r="BH437" s="126"/>
      <c r="BI437" s="126"/>
      <c r="BJ437" s="126"/>
      <c r="BK437" s="126"/>
      <c r="BL437" s="133"/>
    </row>
    <row r="438" spans="1:64" ht="12" customHeight="1">
      <c r="A438" s="115"/>
      <c r="B438" s="115"/>
      <c r="C438" s="115"/>
      <c r="D438" s="118"/>
      <c r="E438" s="119"/>
      <c r="F438" s="116"/>
      <c r="G438" s="126"/>
      <c r="H438" s="126"/>
      <c r="I438" s="126"/>
      <c r="J438" s="126"/>
      <c r="K438" s="126"/>
      <c r="L438" s="126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5"/>
      <c r="AI438" s="135"/>
      <c r="AJ438" s="135"/>
      <c r="AK438" s="135"/>
      <c r="AL438" s="135"/>
      <c r="AM438" s="135"/>
      <c r="AN438" s="135"/>
      <c r="AO438" s="135"/>
      <c r="AP438" s="135"/>
      <c r="AQ438" s="135"/>
      <c r="AR438" s="135"/>
      <c r="AS438" s="135"/>
      <c r="AT438" s="135"/>
      <c r="AU438" s="135"/>
      <c r="AV438" s="135"/>
      <c r="AW438" s="135"/>
      <c r="AX438" s="135"/>
      <c r="AY438" s="135"/>
      <c r="AZ438" s="135"/>
      <c r="BA438" s="135"/>
      <c r="BB438" s="135"/>
      <c r="BC438" s="115"/>
      <c r="BD438" s="115"/>
      <c r="BE438" s="119"/>
      <c r="BF438" s="126"/>
      <c r="BG438" s="126"/>
      <c r="BH438" s="126"/>
      <c r="BI438" s="126"/>
      <c r="BJ438" s="126"/>
      <c r="BK438" s="126"/>
      <c r="BL438" s="133"/>
    </row>
    <row r="439" spans="1:64" ht="12" customHeight="1">
      <c r="A439" s="115"/>
      <c r="B439" s="115"/>
      <c r="C439" s="115"/>
      <c r="D439" s="118"/>
      <c r="E439" s="119"/>
      <c r="F439" s="116"/>
      <c r="G439" s="126"/>
      <c r="H439" s="126"/>
      <c r="I439" s="126"/>
      <c r="J439" s="126"/>
      <c r="K439" s="126"/>
      <c r="L439" s="126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5"/>
      <c r="AI439" s="135"/>
      <c r="AJ439" s="135"/>
      <c r="AK439" s="135"/>
      <c r="AL439" s="135"/>
      <c r="AM439" s="135"/>
      <c r="AN439" s="135"/>
      <c r="AO439" s="135"/>
      <c r="AP439" s="135"/>
      <c r="AQ439" s="135"/>
      <c r="AR439" s="135"/>
      <c r="AS439" s="135"/>
      <c r="AT439" s="135"/>
      <c r="AU439" s="135"/>
      <c r="AV439" s="135"/>
      <c r="AW439" s="135"/>
      <c r="AX439" s="135"/>
      <c r="AY439" s="135"/>
      <c r="AZ439" s="135"/>
      <c r="BA439" s="135"/>
      <c r="BB439" s="135"/>
      <c r="BC439" s="115"/>
      <c r="BD439" s="115"/>
      <c r="BE439" s="119"/>
      <c r="BF439" s="126"/>
      <c r="BG439" s="126"/>
      <c r="BH439" s="126"/>
      <c r="BI439" s="126"/>
      <c r="BJ439" s="126"/>
      <c r="BK439" s="126"/>
      <c r="BL439" s="133"/>
    </row>
    <row r="440" spans="1:64" ht="12" customHeight="1">
      <c r="A440" s="115"/>
      <c r="B440" s="115"/>
      <c r="C440" s="115"/>
      <c r="D440" s="118"/>
      <c r="E440" s="119"/>
      <c r="F440" s="116"/>
      <c r="G440" s="126"/>
      <c r="H440" s="126"/>
      <c r="I440" s="126"/>
      <c r="J440" s="126"/>
      <c r="K440" s="126"/>
      <c r="L440" s="126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5"/>
      <c r="AI440" s="135"/>
      <c r="AJ440" s="135"/>
      <c r="AK440" s="135"/>
      <c r="AL440" s="135"/>
      <c r="AM440" s="135"/>
      <c r="AN440" s="135"/>
      <c r="AO440" s="135"/>
      <c r="AP440" s="135"/>
      <c r="AQ440" s="135"/>
      <c r="AR440" s="135"/>
      <c r="AS440" s="135"/>
      <c r="AT440" s="135"/>
      <c r="AU440" s="135"/>
      <c r="AV440" s="135"/>
      <c r="AW440" s="135"/>
      <c r="AX440" s="135"/>
      <c r="AY440" s="135"/>
      <c r="AZ440" s="135"/>
      <c r="BA440" s="135"/>
      <c r="BB440" s="135"/>
      <c r="BC440" s="115"/>
      <c r="BD440" s="115"/>
      <c r="BE440" s="119"/>
      <c r="BF440" s="126"/>
      <c r="BG440" s="126"/>
      <c r="BH440" s="126"/>
      <c r="BI440" s="126"/>
      <c r="BJ440" s="126"/>
      <c r="BK440" s="126"/>
      <c r="BL440" s="133"/>
    </row>
    <row r="441" spans="1:64" ht="12" customHeight="1">
      <c r="A441" s="115"/>
      <c r="B441" s="115"/>
      <c r="C441" s="115"/>
      <c r="D441" s="118"/>
      <c r="E441" s="119"/>
      <c r="F441" s="116"/>
      <c r="G441" s="126"/>
      <c r="H441" s="126"/>
      <c r="I441" s="126"/>
      <c r="J441" s="126"/>
      <c r="K441" s="126"/>
      <c r="L441" s="126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5"/>
      <c r="AI441" s="135"/>
      <c r="AJ441" s="135"/>
      <c r="AK441" s="135"/>
      <c r="AL441" s="135"/>
      <c r="AM441" s="135"/>
      <c r="AN441" s="135"/>
      <c r="AO441" s="135"/>
      <c r="AP441" s="135"/>
      <c r="AQ441" s="135"/>
      <c r="AR441" s="135"/>
      <c r="AS441" s="135"/>
      <c r="AT441" s="135"/>
      <c r="AU441" s="135"/>
      <c r="AV441" s="135"/>
      <c r="AW441" s="135"/>
      <c r="AX441" s="135"/>
      <c r="AY441" s="135"/>
      <c r="AZ441" s="135"/>
      <c r="BA441" s="135"/>
      <c r="BB441" s="135"/>
      <c r="BC441" s="115"/>
      <c r="BD441" s="115"/>
      <c r="BE441" s="119"/>
      <c r="BF441" s="126"/>
      <c r="BG441" s="126"/>
      <c r="BH441" s="126"/>
      <c r="BI441" s="126"/>
      <c r="BJ441" s="126"/>
      <c r="BK441" s="126"/>
      <c r="BL441" s="133"/>
    </row>
    <row r="442" spans="1:64" ht="12" customHeight="1">
      <c r="A442" s="115"/>
      <c r="B442" s="115"/>
      <c r="C442" s="115"/>
      <c r="D442" s="118"/>
      <c r="E442" s="119"/>
      <c r="F442" s="116"/>
      <c r="G442" s="126"/>
      <c r="H442" s="126"/>
      <c r="I442" s="126"/>
      <c r="J442" s="126"/>
      <c r="K442" s="126"/>
      <c r="L442" s="126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5"/>
      <c r="AI442" s="135"/>
      <c r="AJ442" s="135"/>
      <c r="AK442" s="135"/>
      <c r="AL442" s="135"/>
      <c r="AM442" s="135"/>
      <c r="AN442" s="135"/>
      <c r="AO442" s="135"/>
      <c r="AP442" s="135"/>
      <c r="AQ442" s="135"/>
      <c r="AR442" s="135"/>
      <c r="AS442" s="135"/>
      <c r="AT442" s="135"/>
      <c r="AU442" s="135"/>
      <c r="AV442" s="135"/>
      <c r="AW442" s="135"/>
      <c r="AX442" s="135"/>
      <c r="AY442" s="135"/>
      <c r="AZ442" s="135"/>
      <c r="BA442" s="135"/>
      <c r="BB442" s="135"/>
      <c r="BC442" s="115"/>
      <c r="BD442" s="115"/>
      <c r="BE442" s="119"/>
      <c r="BF442" s="126"/>
      <c r="BG442" s="126"/>
      <c r="BH442" s="126"/>
      <c r="BI442" s="126"/>
      <c r="BJ442" s="126"/>
      <c r="BK442" s="126"/>
      <c r="BL442" s="133"/>
    </row>
    <row r="443" spans="1:64" ht="12" customHeight="1">
      <c r="A443" s="115"/>
      <c r="B443" s="115"/>
      <c r="C443" s="115"/>
      <c r="D443" s="118"/>
      <c r="E443" s="119"/>
      <c r="F443" s="116"/>
      <c r="G443" s="126"/>
      <c r="H443" s="126"/>
      <c r="I443" s="126"/>
      <c r="J443" s="126"/>
      <c r="K443" s="126"/>
      <c r="L443" s="126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5"/>
      <c r="AI443" s="135"/>
      <c r="AJ443" s="135"/>
      <c r="AK443" s="135"/>
      <c r="AL443" s="135"/>
      <c r="AM443" s="135"/>
      <c r="AN443" s="135"/>
      <c r="AO443" s="135"/>
      <c r="AP443" s="135"/>
      <c r="AQ443" s="135"/>
      <c r="AR443" s="135"/>
      <c r="AS443" s="135"/>
      <c r="AT443" s="135"/>
      <c r="AU443" s="135"/>
      <c r="AV443" s="135"/>
      <c r="AW443" s="135"/>
      <c r="AX443" s="135"/>
      <c r="AY443" s="135"/>
      <c r="AZ443" s="135"/>
      <c r="BA443" s="135"/>
      <c r="BB443" s="135"/>
      <c r="BC443" s="115"/>
      <c r="BD443" s="115"/>
      <c r="BE443" s="119"/>
      <c r="BF443" s="126"/>
      <c r="BG443" s="126"/>
      <c r="BH443" s="126"/>
      <c r="BI443" s="126"/>
      <c r="BJ443" s="126"/>
      <c r="BK443" s="126"/>
      <c r="BL443" s="133"/>
    </row>
    <row r="444" spans="1:64" ht="12" customHeight="1">
      <c r="A444" s="115"/>
      <c r="B444" s="115"/>
      <c r="C444" s="115"/>
      <c r="D444" s="118"/>
      <c r="E444" s="119"/>
      <c r="F444" s="116"/>
      <c r="G444" s="126"/>
      <c r="H444" s="126"/>
      <c r="I444" s="126"/>
      <c r="J444" s="126"/>
      <c r="K444" s="126"/>
      <c r="L444" s="126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5"/>
      <c r="AI444" s="135"/>
      <c r="AJ444" s="135"/>
      <c r="AK444" s="135"/>
      <c r="AL444" s="135"/>
      <c r="AM444" s="135"/>
      <c r="AN444" s="135"/>
      <c r="AO444" s="135"/>
      <c r="AP444" s="135"/>
      <c r="AQ444" s="135"/>
      <c r="AR444" s="135"/>
      <c r="AS444" s="135"/>
      <c r="AT444" s="135"/>
      <c r="AU444" s="135"/>
      <c r="AV444" s="135"/>
      <c r="AW444" s="135"/>
      <c r="AX444" s="135"/>
      <c r="AY444" s="135"/>
      <c r="AZ444" s="135"/>
      <c r="BA444" s="135"/>
      <c r="BB444" s="135"/>
      <c r="BC444" s="115"/>
      <c r="BD444" s="115"/>
      <c r="BE444" s="119"/>
      <c r="BF444" s="126"/>
      <c r="BG444" s="126"/>
      <c r="BH444" s="126"/>
      <c r="BI444" s="126"/>
      <c r="BJ444" s="126"/>
      <c r="BK444" s="126"/>
      <c r="BL444" s="133"/>
    </row>
    <row r="445" spans="1:64" ht="12" customHeight="1">
      <c r="A445" s="115"/>
      <c r="B445" s="115"/>
      <c r="C445" s="115"/>
      <c r="D445" s="118"/>
      <c r="E445" s="119"/>
      <c r="F445" s="116"/>
      <c r="G445" s="126"/>
      <c r="H445" s="126"/>
      <c r="I445" s="126"/>
      <c r="J445" s="126"/>
      <c r="K445" s="126"/>
      <c r="L445" s="126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5"/>
      <c r="AI445" s="135"/>
      <c r="AJ445" s="135"/>
      <c r="AK445" s="135"/>
      <c r="AL445" s="135"/>
      <c r="AM445" s="135"/>
      <c r="AN445" s="135"/>
      <c r="AO445" s="135"/>
      <c r="AP445" s="135"/>
      <c r="AQ445" s="135"/>
      <c r="AR445" s="135"/>
      <c r="AS445" s="135"/>
      <c r="AT445" s="135"/>
      <c r="AU445" s="135"/>
      <c r="AV445" s="135"/>
      <c r="AW445" s="135"/>
      <c r="AX445" s="135"/>
      <c r="AY445" s="135"/>
      <c r="AZ445" s="135"/>
      <c r="BA445" s="135"/>
      <c r="BB445" s="135"/>
      <c r="BC445" s="115"/>
      <c r="BD445" s="115"/>
      <c r="BE445" s="119"/>
      <c r="BF445" s="126"/>
      <c r="BG445" s="126"/>
      <c r="BH445" s="126"/>
      <c r="BI445" s="126"/>
      <c r="BJ445" s="126"/>
      <c r="BK445" s="126"/>
      <c r="BL445" s="133"/>
    </row>
    <row r="446" spans="1:64" ht="12" customHeight="1">
      <c r="A446" s="115"/>
      <c r="B446" s="115"/>
      <c r="C446" s="115"/>
      <c r="D446" s="118"/>
      <c r="E446" s="119"/>
      <c r="F446" s="116"/>
      <c r="G446" s="126"/>
      <c r="H446" s="126"/>
      <c r="I446" s="126"/>
      <c r="J446" s="126"/>
      <c r="K446" s="126"/>
      <c r="L446" s="126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5"/>
      <c r="AI446" s="135"/>
      <c r="AJ446" s="135"/>
      <c r="AK446" s="135"/>
      <c r="AL446" s="135"/>
      <c r="AM446" s="135"/>
      <c r="AN446" s="135"/>
      <c r="AO446" s="135"/>
      <c r="AP446" s="135"/>
      <c r="AQ446" s="135"/>
      <c r="AR446" s="135"/>
      <c r="AS446" s="135"/>
      <c r="AT446" s="135"/>
      <c r="AU446" s="135"/>
      <c r="AV446" s="135"/>
      <c r="AW446" s="135"/>
      <c r="AX446" s="135"/>
      <c r="AY446" s="135"/>
      <c r="AZ446" s="135"/>
      <c r="BA446" s="135"/>
      <c r="BB446" s="135"/>
      <c r="BC446" s="115"/>
      <c r="BD446" s="115"/>
      <c r="BE446" s="119"/>
      <c r="BF446" s="126"/>
      <c r="BG446" s="126"/>
      <c r="BH446" s="126"/>
      <c r="BI446" s="126"/>
      <c r="BJ446" s="126"/>
      <c r="BK446" s="126"/>
      <c r="BL446" s="133"/>
    </row>
    <row r="447" spans="1:64" ht="12" customHeight="1">
      <c r="A447" s="115"/>
      <c r="B447" s="115"/>
      <c r="C447" s="115"/>
      <c r="D447" s="118"/>
      <c r="E447" s="119"/>
      <c r="F447" s="116"/>
      <c r="G447" s="126"/>
      <c r="H447" s="126"/>
      <c r="I447" s="126"/>
      <c r="J447" s="126"/>
      <c r="K447" s="126"/>
      <c r="L447" s="126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5"/>
      <c r="AI447" s="135"/>
      <c r="AJ447" s="135"/>
      <c r="AK447" s="135"/>
      <c r="AL447" s="135"/>
      <c r="AM447" s="135"/>
      <c r="AN447" s="135"/>
      <c r="AO447" s="135"/>
      <c r="AP447" s="135"/>
      <c r="AQ447" s="135"/>
      <c r="AR447" s="135"/>
      <c r="AS447" s="135"/>
      <c r="AT447" s="135"/>
      <c r="AU447" s="135"/>
      <c r="AV447" s="135"/>
      <c r="AW447" s="135"/>
      <c r="AX447" s="135"/>
      <c r="AY447" s="135"/>
      <c r="AZ447" s="135"/>
      <c r="BA447" s="135"/>
      <c r="BB447" s="135"/>
      <c r="BC447" s="115"/>
      <c r="BD447" s="115"/>
      <c r="BE447" s="119"/>
      <c r="BF447" s="126"/>
      <c r="BG447" s="126"/>
      <c r="BH447" s="126"/>
      <c r="BI447" s="126"/>
      <c r="BJ447" s="126"/>
      <c r="BK447" s="126"/>
      <c r="BL447" s="133"/>
    </row>
    <row r="448" spans="1:64" ht="12" customHeight="1">
      <c r="A448" s="115"/>
      <c r="B448" s="115"/>
      <c r="C448" s="115"/>
      <c r="D448" s="118"/>
      <c r="E448" s="119"/>
      <c r="F448" s="116"/>
      <c r="G448" s="126"/>
      <c r="H448" s="126"/>
      <c r="I448" s="126"/>
      <c r="J448" s="126"/>
      <c r="K448" s="126"/>
      <c r="L448" s="126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5"/>
      <c r="AI448" s="135"/>
      <c r="AJ448" s="135"/>
      <c r="AK448" s="135"/>
      <c r="AL448" s="135"/>
      <c r="AM448" s="135"/>
      <c r="AN448" s="135"/>
      <c r="AO448" s="135"/>
      <c r="AP448" s="135"/>
      <c r="AQ448" s="135"/>
      <c r="AR448" s="135"/>
      <c r="AS448" s="135"/>
      <c r="AT448" s="135"/>
      <c r="AU448" s="135"/>
      <c r="AV448" s="135"/>
      <c r="AW448" s="135"/>
      <c r="AX448" s="135"/>
      <c r="AY448" s="135"/>
      <c r="AZ448" s="135"/>
      <c r="BA448" s="135"/>
      <c r="BB448" s="135"/>
      <c r="BC448" s="115"/>
      <c r="BD448" s="115"/>
      <c r="BE448" s="119"/>
      <c r="BF448" s="126"/>
      <c r="BG448" s="126"/>
      <c r="BH448" s="126"/>
      <c r="BI448" s="126"/>
      <c r="BJ448" s="126"/>
      <c r="BK448" s="126"/>
      <c r="BL448" s="133"/>
    </row>
    <row r="449" spans="1:64" ht="12" customHeight="1">
      <c r="A449" s="115"/>
      <c r="B449" s="115"/>
      <c r="C449" s="115"/>
      <c r="D449" s="118"/>
      <c r="E449" s="119"/>
      <c r="F449" s="116"/>
      <c r="G449" s="126"/>
      <c r="H449" s="126"/>
      <c r="I449" s="126"/>
      <c r="J449" s="126"/>
      <c r="K449" s="126"/>
      <c r="L449" s="126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5"/>
      <c r="AI449" s="135"/>
      <c r="AJ449" s="135"/>
      <c r="AK449" s="135"/>
      <c r="AL449" s="135"/>
      <c r="AM449" s="135"/>
      <c r="AN449" s="135"/>
      <c r="AO449" s="135"/>
      <c r="AP449" s="135"/>
      <c r="AQ449" s="135"/>
      <c r="AR449" s="135"/>
      <c r="AS449" s="135"/>
      <c r="AT449" s="135"/>
      <c r="AU449" s="135"/>
      <c r="AV449" s="135"/>
      <c r="AW449" s="135"/>
      <c r="AX449" s="135"/>
      <c r="AY449" s="135"/>
      <c r="AZ449" s="135"/>
      <c r="BA449" s="135"/>
      <c r="BB449" s="135"/>
      <c r="BC449" s="115"/>
      <c r="BD449" s="115"/>
      <c r="BE449" s="119"/>
      <c r="BF449" s="126"/>
      <c r="BG449" s="126"/>
      <c r="BH449" s="126"/>
      <c r="BI449" s="126"/>
      <c r="BJ449" s="126"/>
      <c r="BK449" s="126"/>
      <c r="BL449" s="133"/>
    </row>
    <row r="450" spans="1:64" ht="12" customHeight="1">
      <c r="A450" s="115"/>
      <c r="B450" s="115"/>
      <c r="C450" s="115"/>
      <c r="D450" s="118"/>
      <c r="E450" s="119"/>
      <c r="F450" s="116"/>
      <c r="G450" s="126"/>
      <c r="H450" s="126"/>
      <c r="I450" s="126"/>
      <c r="J450" s="126"/>
      <c r="K450" s="126"/>
      <c r="L450" s="126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5"/>
      <c r="AI450" s="135"/>
      <c r="AJ450" s="135"/>
      <c r="AK450" s="135"/>
      <c r="AL450" s="135"/>
      <c r="AM450" s="135"/>
      <c r="AN450" s="135"/>
      <c r="AO450" s="135"/>
      <c r="AP450" s="135"/>
      <c r="AQ450" s="135"/>
      <c r="AR450" s="135"/>
      <c r="AS450" s="135"/>
      <c r="AT450" s="135"/>
      <c r="AU450" s="135"/>
      <c r="AV450" s="135"/>
      <c r="AW450" s="135"/>
      <c r="AX450" s="135"/>
      <c r="AY450" s="135"/>
      <c r="AZ450" s="135"/>
      <c r="BA450" s="135"/>
      <c r="BB450" s="135"/>
      <c r="BC450" s="115"/>
      <c r="BD450" s="115"/>
      <c r="BE450" s="119"/>
      <c r="BF450" s="126"/>
      <c r="BG450" s="126"/>
      <c r="BH450" s="126"/>
      <c r="BI450" s="126"/>
      <c r="BJ450" s="126"/>
      <c r="BK450" s="126"/>
      <c r="BL450" s="133"/>
    </row>
    <row r="451" spans="1:64" ht="12" customHeight="1">
      <c r="A451" s="115"/>
      <c r="B451" s="115"/>
      <c r="C451" s="115"/>
      <c r="D451" s="118"/>
      <c r="E451" s="119"/>
      <c r="F451" s="116"/>
      <c r="G451" s="126"/>
      <c r="H451" s="126"/>
      <c r="I451" s="126"/>
      <c r="J451" s="126"/>
      <c r="K451" s="126"/>
      <c r="L451" s="126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5"/>
      <c r="AI451" s="135"/>
      <c r="AJ451" s="135"/>
      <c r="AK451" s="135"/>
      <c r="AL451" s="135"/>
      <c r="AM451" s="135"/>
      <c r="AN451" s="135"/>
      <c r="AO451" s="135"/>
      <c r="AP451" s="135"/>
      <c r="AQ451" s="135"/>
      <c r="AR451" s="135"/>
      <c r="AS451" s="135"/>
      <c r="AT451" s="135"/>
      <c r="AU451" s="135"/>
      <c r="AV451" s="135"/>
      <c r="AW451" s="135"/>
      <c r="AX451" s="135"/>
      <c r="AY451" s="135"/>
      <c r="AZ451" s="135"/>
      <c r="BA451" s="135"/>
      <c r="BB451" s="135"/>
      <c r="BC451" s="115"/>
      <c r="BD451" s="115"/>
      <c r="BE451" s="119"/>
      <c r="BF451" s="126"/>
      <c r="BG451" s="126"/>
      <c r="BH451" s="126"/>
      <c r="BI451" s="126"/>
      <c r="BJ451" s="126"/>
      <c r="BK451" s="126"/>
      <c r="BL451" s="133"/>
    </row>
    <row r="452" spans="1:64" ht="12" customHeight="1">
      <c r="A452" s="115"/>
      <c r="B452" s="115"/>
      <c r="C452" s="115"/>
      <c r="D452" s="118"/>
      <c r="E452" s="119"/>
      <c r="F452" s="116"/>
      <c r="G452" s="126"/>
      <c r="H452" s="126"/>
      <c r="I452" s="126"/>
      <c r="J452" s="126"/>
      <c r="K452" s="126"/>
      <c r="L452" s="126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5"/>
      <c r="AI452" s="135"/>
      <c r="AJ452" s="135"/>
      <c r="AK452" s="135"/>
      <c r="AL452" s="135"/>
      <c r="AM452" s="135"/>
      <c r="AN452" s="135"/>
      <c r="AO452" s="135"/>
      <c r="AP452" s="135"/>
      <c r="AQ452" s="135"/>
      <c r="AR452" s="135"/>
      <c r="AS452" s="135"/>
      <c r="AT452" s="135"/>
      <c r="AU452" s="135"/>
      <c r="AV452" s="135"/>
      <c r="AW452" s="135"/>
      <c r="AX452" s="135"/>
      <c r="AY452" s="135"/>
      <c r="AZ452" s="135"/>
      <c r="BA452" s="135"/>
      <c r="BB452" s="135"/>
      <c r="BC452" s="115"/>
      <c r="BD452" s="115"/>
      <c r="BE452" s="119"/>
      <c r="BF452" s="126"/>
      <c r="BG452" s="126"/>
      <c r="BH452" s="126"/>
      <c r="BI452" s="126"/>
      <c r="BJ452" s="126"/>
      <c r="BK452" s="126"/>
      <c r="BL452" s="133"/>
    </row>
    <row r="453" spans="1:64" ht="12" customHeight="1">
      <c r="A453" s="115"/>
      <c r="B453" s="115"/>
      <c r="C453" s="115"/>
      <c r="D453" s="118"/>
      <c r="E453" s="119"/>
      <c r="F453" s="116"/>
      <c r="G453" s="126"/>
      <c r="H453" s="126"/>
      <c r="I453" s="126"/>
      <c r="J453" s="126"/>
      <c r="K453" s="126"/>
      <c r="L453" s="126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5"/>
      <c r="AI453" s="135"/>
      <c r="AJ453" s="135"/>
      <c r="AK453" s="135"/>
      <c r="AL453" s="135"/>
      <c r="AM453" s="135"/>
      <c r="AN453" s="135"/>
      <c r="AO453" s="135"/>
      <c r="AP453" s="135"/>
      <c r="AQ453" s="135"/>
      <c r="AR453" s="135"/>
      <c r="AS453" s="135"/>
      <c r="AT453" s="135"/>
      <c r="AU453" s="135"/>
      <c r="AV453" s="135"/>
      <c r="AW453" s="135"/>
      <c r="AX453" s="135"/>
      <c r="AY453" s="135"/>
      <c r="AZ453" s="135"/>
      <c r="BA453" s="135"/>
      <c r="BB453" s="135"/>
      <c r="BC453" s="115"/>
      <c r="BD453" s="115"/>
      <c r="BE453" s="119"/>
      <c r="BF453" s="126"/>
      <c r="BG453" s="126"/>
      <c r="BH453" s="126"/>
      <c r="BI453" s="126"/>
      <c r="BJ453" s="126"/>
      <c r="BK453" s="126"/>
      <c r="BL453" s="133"/>
    </row>
    <row r="454" spans="1:64" ht="12" customHeight="1">
      <c r="A454" s="115"/>
      <c r="B454" s="115"/>
      <c r="C454" s="115"/>
      <c r="D454" s="118"/>
      <c r="E454" s="119"/>
      <c r="F454" s="116"/>
      <c r="G454" s="126"/>
      <c r="H454" s="126"/>
      <c r="I454" s="126"/>
      <c r="J454" s="126"/>
      <c r="K454" s="126"/>
      <c r="L454" s="126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5"/>
      <c r="AI454" s="135"/>
      <c r="AJ454" s="135"/>
      <c r="AK454" s="135"/>
      <c r="AL454" s="135"/>
      <c r="AM454" s="135"/>
      <c r="AN454" s="135"/>
      <c r="AO454" s="135"/>
      <c r="AP454" s="135"/>
      <c r="AQ454" s="135"/>
      <c r="AR454" s="135"/>
      <c r="AS454" s="135"/>
      <c r="AT454" s="135"/>
      <c r="AU454" s="135"/>
      <c r="AV454" s="135"/>
      <c r="AW454" s="135"/>
      <c r="AX454" s="135"/>
      <c r="AY454" s="135"/>
      <c r="AZ454" s="135"/>
      <c r="BA454" s="135"/>
      <c r="BB454" s="135"/>
      <c r="BC454" s="115"/>
      <c r="BD454" s="115"/>
      <c r="BE454" s="119"/>
      <c r="BF454" s="126"/>
      <c r="BG454" s="126"/>
      <c r="BH454" s="126"/>
      <c r="BI454" s="126"/>
      <c r="BJ454" s="126"/>
      <c r="BK454" s="126"/>
      <c r="BL454" s="133"/>
    </row>
    <row r="455" spans="1:64" ht="12" customHeight="1">
      <c r="A455" s="115"/>
      <c r="B455" s="115"/>
      <c r="C455" s="115"/>
      <c r="D455" s="118"/>
      <c r="E455" s="119"/>
      <c r="F455" s="116"/>
      <c r="G455" s="126"/>
      <c r="H455" s="126"/>
      <c r="I455" s="126"/>
      <c r="J455" s="126"/>
      <c r="K455" s="126"/>
      <c r="L455" s="126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5"/>
      <c r="AI455" s="135"/>
      <c r="AJ455" s="135"/>
      <c r="AK455" s="135"/>
      <c r="AL455" s="135"/>
      <c r="AM455" s="135"/>
      <c r="AN455" s="135"/>
      <c r="AO455" s="135"/>
      <c r="AP455" s="135"/>
      <c r="AQ455" s="135"/>
      <c r="AR455" s="135"/>
      <c r="AS455" s="135"/>
      <c r="AT455" s="135"/>
      <c r="AU455" s="135"/>
      <c r="AV455" s="135"/>
      <c r="AW455" s="135"/>
      <c r="AX455" s="135"/>
      <c r="AY455" s="135"/>
      <c r="AZ455" s="135"/>
      <c r="BA455" s="135"/>
      <c r="BB455" s="135"/>
      <c r="BC455" s="115"/>
      <c r="BD455" s="115"/>
      <c r="BE455" s="119"/>
      <c r="BF455" s="126"/>
      <c r="BG455" s="126"/>
      <c r="BH455" s="126"/>
      <c r="BI455" s="126"/>
      <c r="BJ455" s="126"/>
      <c r="BK455" s="126"/>
      <c r="BL455" s="133"/>
    </row>
    <row r="456" spans="1:64" ht="12" customHeight="1">
      <c r="A456" s="115"/>
      <c r="B456" s="115"/>
      <c r="C456" s="115"/>
      <c r="D456" s="118"/>
      <c r="E456" s="119"/>
      <c r="F456" s="116"/>
      <c r="G456" s="126"/>
      <c r="H456" s="126"/>
      <c r="I456" s="126"/>
      <c r="J456" s="126"/>
      <c r="K456" s="126"/>
      <c r="L456" s="126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5"/>
      <c r="AI456" s="135"/>
      <c r="AJ456" s="135"/>
      <c r="AK456" s="135"/>
      <c r="AL456" s="135"/>
      <c r="AM456" s="135"/>
      <c r="AN456" s="135"/>
      <c r="AO456" s="135"/>
      <c r="AP456" s="135"/>
      <c r="AQ456" s="135"/>
      <c r="AR456" s="135"/>
      <c r="AS456" s="135"/>
      <c r="AT456" s="135"/>
      <c r="AU456" s="135"/>
      <c r="AV456" s="135"/>
      <c r="AW456" s="135"/>
      <c r="AX456" s="135"/>
      <c r="AY456" s="135"/>
      <c r="AZ456" s="135"/>
      <c r="BA456" s="135"/>
      <c r="BB456" s="135"/>
      <c r="BC456" s="115"/>
      <c r="BD456" s="115"/>
      <c r="BE456" s="119"/>
      <c r="BF456" s="126"/>
      <c r="BG456" s="126"/>
      <c r="BH456" s="126"/>
      <c r="BI456" s="126"/>
      <c r="BJ456" s="126"/>
      <c r="BK456" s="126"/>
      <c r="BL456" s="133"/>
    </row>
    <row r="457" spans="1:64" ht="12" customHeight="1">
      <c r="A457" s="115"/>
      <c r="B457" s="115"/>
      <c r="C457" s="115"/>
      <c r="D457" s="118"/>
      <c r="E457" s="119"/>
      <c r="F457" s="116"/>
      <c r="G457" s="126"/>
      <c r="H457" s="126"/>
      <c r="I457" s="126"/>
      <c r="J457" s="126"/>
      <c r="K457" s="126"/>
      <c r="L457" s="126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5"/>
      <c r="AI457" s="135"/>
      <c r="AJ457" s="135"/>
      <c r="AK457" s="135"/>
      <c r="AL457" s="135"/>
      <c r="AM457" s="135"/>
      <c r="AN457" s="135"/>
      <c r="AO457" s="135"/>
      <c r="AP457" s="135"/>
      <c r="AQ457" s="135"/>
      <c r="AR457" s="135"/>
      <c r="AS457" s="135"/>
      <c r="AT457" s="135"/>
      <c r="AU457" s="135"/>
      <c r="AV457" s="135"/>
      <c r="AW457" s="135"/>
      <c r="AX457" s="135"/>
      <c r="AY457" s="135"/>
      <c r="AZ457" s="135"/>
      <c r="BA457" s="135"/>
      <c r="BB457" s="135"/>
      <c r="BC457" s="115"/>
      <c r="BD457" s="115"/>
      <c r="BE457" s="119"/>
      <c r="BF457" s="126"/>
      <c r="BG457" s="126"/>
      <c r="BH457" s="126"/>
      <c r="BI457" s="126"/>
      <c r="BJ457" s="126"/>
      <c r="BK457" s="126"/>
      <c r="BL457" s="133"/>
    </row>
    <row r="458" spans="1:64" ht="12" customHeight="1">
      <c r="A458" s="115"/>
      <c r="B458" s="115"/>
      <c r="C458" s="115"/>
      <c r="D458" s="118"/>
      <c r="E458" s="119"/>
      <c r="F458" s="116"/>
      <c r="G458" s="126"/>
      <c r="H458" s="126"/>
      <c r="I458" s="126"/>
      <c r="J458" s="126"/>
      <c r="K458" s="126"/>
      <c r="L458" s="126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5"/>
      <c r="AI458" s="135"/>
      <c r="AJ458" s="135"/>
      <c r="AK458" s="135"/>
      <c r="AL458" s="135"/>
      <c r="AM458" s="135"/>
      <c r="AN458" s="135"/>
      <c r="AO458" s="135"/>
      <c r="AP458" s="135"/>
      <c r="AQ458" s="135"/>
      <c r="AR458" s="135"/>
      <c r="AS458" s="135"/>
      <c r="AT458" s="135"/>
      <c r="AU458" s="135"/>
      <c r="AV458" s="135"/>
      <c r="AW458" s="135"/>
      <c r="AX458" s="135"/>
      <c r="AY458" s="135"/>
      <c r="AZ458" s="135"/>
      <c r="BA458" s="135"/>
      <c r="BB458" s="135"/>
      <c r="BC458" s="115"/>
      <c r="BD458" s="115"/>
      <c r="BE458" s="119"/>
      <c r="BF458" s="126"/>
      <c r="BG458" s="126"/>
      <c r="BH458" s="126"/>
      <c r="BI458" s="126"/>
      <c r="BJ458" s="126"/>
      <c r="BK458" s="126"/>
      <c r="BL458" s="133"/>
    </row>
    <row r="459" spans="1:64" ht="12" customHeight="1">
      <c r="A459" s="115"/>
      <c r="B459" s="115"/>
      <c r="C459" s="115"/>
      <c r="D459" s="118"/>
      <c r="E459" s="119"/>
      <c r="F459" s="116"/>
      <c r="G459" s="126"/>
      <c r="H459" s="126"/>
      <c r="I459" s="126"/>
      <c r="J459" s="126"/>
      <c r="K459" s="126"/>
      <c r="L459" s="126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5"/>
      <c r="AI459" s="135"/>
      <c r="AJ459" s="135"/>
      <c r="AK459" s="135"/>
      <c r="AL459" s="135"/>
      <c r="AM459" s="135"/>
      <c r="AN459" s="135"/>
      <c r="AO459" s="135"/>
      <c r="AP459" s="135"/>
      <c r="AQ459" s="135"/>
      <c r="AR459" s="135"/>
      <c r="AS459" s="135"/>
      <c r="AT459" s="135"/>
      <c r="AU459" s="135"/>
      <c r="AV459" s="135"/>
      <c r="AW459" s="135"/>
      <c r="AX459" s="135"/>
      <c r="AY459" s="135"/>
      <c r="AZ459" s="135"/>
      <c r="BA459" s="135"/>
      <c r="BB459" s="135"/>
      <c r="BC459" s="115"/>
      <c r="BD459" s="115"/>
      <c r="BE459" s="119"/>
      <c r="BF459" s="126"/>
      <c r="BG459" s="126"/>
      <c r="BH459" s="126"/>
      <c r="BI459" s="126"/>
      <c r="BJ459" s="126"/>
      <c r="BK459" s="126"/>
      <c r="BL459" s="133"/>
    </row>
    <row r="460" spans="1:64" ht="12" customHeight="1">
      <c r="A460" s="115"/>
      <c r="B460" s="115"/>
      <c r="C460" s="115"/>
      <c r="D460" s="118"/>
      <c r="E460" s="119"/>
      <c r="F460" s="116"/>
      <c r="G460" s="126"/>
      <c r="H460" s="126"/>
      <c r="I460" s="126"/>
      <c r="J460" s="126"/>
      <c r="K460" s="126"/>
      <c r="L460" s="126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5"/>
      <c r="AI460" s="135"/>
      <c r="AJ460" s="135"/>
      <c r="AK460" s="135"/>
      <c r="AL460" s="135"/>
      <c r="AM460" s="135"/>
      <c r="AN460" s="135"/>
      <c r="AO460" s="135"/>
      <c r="AP460" s="135"/>
      <c r="AQ460" s="135"/>
      <c r="AR460" s="135"/>
      <c r="AS460" s="135"/>
      <c r="AT460" s="135"/>
      <c r="AU460" s="135"/>
      <c r="AV460" s="135"/>
      <c r="AW460" s="135"/>
      <c r="AX460" s="135"/>
      <c r="AY460" s="135"/>
      <c r="AZ460" s="135"/>
      <c r="BA460" s="135"/>
      <c r="BB460" s="135"/>
      <c r="BC460" s="115"/>
      <c r="BD460" s="115"/>
      <c r="BE460" s="119"/>
      <c r="BF460" s="126"/>
      <c r="BG460" s="126"/>
      <c r="BH460" s="126"/>
      <c r="BI460" s="126"/>
      <c r="BJ460" s="126"/>
      <c r="BK460" s="126"/>
      <c r="BL460" s="133"/>
    </row>
    <row r="461" spans="1:64" ht="12" customHeight="1">
      <c r="A461" s="115"/>
      <c r="B461" s="115"/>
      <c r="C461" s="115"/>
      <c r="D461" s="118"/>
      <c r="E461" s="119"/>
      <c r="F461" s="116"/>
      <c r="G461" s="126"/>
      <c r="H461" s="126"/>
      <c r="I461" s="126"/>
      <c r="J461" s="126"/>
      <c r="K461" s="126"/>
      <c r="L461" s="126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5"/>
      <c r="AI461" s="135"/>
      <c r="AJ461" s="135"/>
      <c r="AK461" s="135"/>
      <c r="AL461" s="135"/>
      <c r="AM461" s="135"/>
      <c r="AN461" s="135"/>
      <c r="AO461" s="135"/>
      <c r="AP461" s="135"/>
      <c r="AQ461" s="135"/>
      <c r="AR461" s="135"/>
      <c r="AS461" s="135"/>
      <c r="AT461" s="135"/>
      <c r="AU461" s="135"/>
      <c r="AV461" s="135"/>
      <c r="AW461" s="135"/>
      <c r="AX461" s="135"/>
      <c r="AY461" s="135"/>
      <c r="AZ461" s="135"/>
      <c r="BA461" s="135"/>
      <c r="BB461" s="135"/>
      <c r="BC461" s="115"/>
      <c r="BD461" s="115"/>
      <c r="BE461" s="119"/>
      <c r="BF461" s="126"/>
      <c r="BG461" s="126"/>
      <c r="BH461" s="126"/>
      <c r="BI461" s="126"/>
      <c r="BJ461" s="126"/>
      <c r="BK461" s="126"/>
      <c r="BL461" s="133"/>
    </row>
    <row r="462" spans="1:64" ht="12" customHeight="1">
      <c r="A462" s="115"/>
      <c r="B462" s="115"/>
      <c r="C462" s="115"/>
      <c r="D462" s="118"/>
      <c r="E462" s="119"/>
      <c r="F462" s="116"/>
      <c r="G462" s="126"/>
      <c r="H462" s="126"/>
      <c r="I462" s="126"/>
      <c r="J462" s="126"/>
      <c r="K462" s="126"/>
      <c r="L462" s="126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5"/>
      <c r="AI462" s="135"/>
      <c r="AJ462" s="135"/>
      <c r="AK462" s="135"/>
      <c r="AL462" s="135"/>
      <c r="AM462" s="135"/>
      <c r="AN462" s="135"/>
      <c r="AO462" s="135"/>
      <c r="AP462" s="135"/>
      <c r="AQ462" s="135"/>
      <c r="AR462" s="135"/>
      <c r="AS462" s="135"/>
      <c r="AT462" s="135"/>
      <c r="AU462" s="135"/>
      <c r="AV462" s="135"/>
      <c r="AW462" s="135"/>
      <c r="AX462" s="135"/>
      <c r="AY462" s="135"/>
      <c r="AZ462" s="135"/>
      <c r="BA462" s="135"/>
      <c r="BB462" s="135"/>
      <c r="BC462" s="115"/>
      <c r="BD462" s="115"/>
      <c r="BE462" s="119"/>
      <c r="BF462" s="126"/>
      <c r="BG462" s="126"/>
      <c r="BH462" s="126"/>
      <c r="BI462" s="126"/>
      <c r="BJ462" s="126"/>
      <c r="BK462" s="126"/>
      <c r="BL462" s="133"/>
    </row>
    <row r="463" spans="1:64" ht="12" customHeight="1">
      <c r="A463" s="115"/>
      <c r="B463" s="115"/>
      <c r="C463" s="115"/>
      <c r="D463" s="118"/>
      <c r="E463" s="119"/>
      <c r="F463" s="116"/>
      <c r="G463" s="126"/>
      <c r="H463" s="126"/>
      <c r="I463" s="126"/>
      <c r="J463" s="126"/>
      <c r="K463" s="126"/>
      <c r="L463" s="126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5"/>
      <c r="AI463" s="135"/>
      <c r="AJ463" s="135"/>
      <c r="AK463" s="135"/>
      <c r="AL463" s="135"/>
      <c r="AM463" s="135"/>
      <c r="AN463" s="135"/>
      <c r="AO463" s="135"/>
      <c r="AP463" s="135"/>
      <c r="AQ463" s="135"/>
      <c r="AR463" s="135"/>
      <c r="AS463" s="135"/>
      <c r="AT463" s="135"/>
      <c r="AU463" s="135"/>
      <c r="AV463" s="135"/>
      <c r="AW463" s="135"/>
      <c r="AX463" s="135"/>
      <c r="AY463" s="135"/>
      <c r="AZ463" s="135"/>
      <c r="BA463" s="135"/>
      <c r="BB463" s="135"/>
      <c r="BC463" s="115"/>
      <c r="BD463" s="115"/>
      <c r="BE463" s="119"/>
      <c r="BF463" s="126"/>
      <c r="BG463" s="126"/>
      <c r="BH463" s="126"/>
      <c r="BI463" s="126"/>
      <c r="BJ463" s="126"/>
      <c r="BK463" s="126"/>
      <c r="BL463" s="133"/>
    </row>
    <row r="464" spans="1:64" ht="12" customHeight="1">
      <c r="A464" s="115"/>
      <c r="B464" s="115"/>
      <c r="C464" s="115"/>
      <c r="D464" s="118"/>
      <c r="E464" s="119"/>
      <c r="F464" s="116"/>
      <c r="G464" s="126"/>
      <c r="H464" s="126"/>
      <c r="I464" s="126"/>
      <c r="J464" s="126"/>
      <c r="K464" s="126"/>
      <c r="L464" s="126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5"/>
      <c r="AI464" s="135"/>
      <c r="AJ464" s="135"/>
      <c r="AK464" s="135"/>
      <c r="AL464" s="135"/>
      <c r="AM464" s="135"/>
      <c r="AN464" s="135"/>
      <c r="AO464" s="135"/>
      <c r="AP464" s="135"/>
      <c r="AQ464" s="135"/>
      <c r="AR464" s="135"/>
      <c r="AS464" s="135"/>
      <c r="AT464" s="135"/>
      <c r="AU464" s="135"/>
      <c r="AV464" s="135"/>
      <c r="AW464" s="135"/>
      <c r="AX464" s="135"/>
      <c r="AY464" s="135"/>
      <c r="AZ464" s="135"/>
      <c r="BA464" s="135"/>
      <c r="BB464" s="135"/>
      <c r="BC464" s="115"/>
      <c r="BD464" s="115"/>
      <c r="BE464" s="119"/>
      <c r="BF464" s="126"/>
      <c r="BG464" s="126"/>
      <c r="BH464" s="126"/>
      <c r="BI464" s="126"/>
      <c r="BJ464" s="126"/>
      <c r="BK464" s="126"/>
      <c r="BL464" s="133"/>
    </row>
    <row r="465" spans="1:64" ht="12" customHeight="1">
      <c r="A465" s="115"/>
      <c r="B465" s="115"/>
      <c r="C465" s="115"/>
      <c r="D465" s="118"/>
      <c r="E465" s="119"/>
      <c r="F465" s="116"/>
      <c r="G465" s="126"/>
      <c r="H465" s="126"/>
      <c r="I465" s="126"/>
      <c r="J465" s="126"/>
      <c r="K465" s="126"/>
      <c r="L465" s="126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5"/>
      <c r="AI465" s="135"/>
      <c r="AJ465" s="135"/>
      <c r="AK465" s="135"/>
      <c r="AL465" s="135"/>
      <c r="AM465" s="135"/>
      <c r="AN465" s="135"/>
      <c r="AO465" s="135"/>
      <c r="AP465" s="135"/>
      <c r="AQ465" s="135"/>
      <c r="AR465" s="135"/>
      <c r="AS465" s="135"/>
      <c r="AT465" s="135"/>
      <c r="AU465" s="135"/>
      <c r="AV465" s="135"/>
      <c r="AW465" s="135"/>
      <c r="AX465" s="135"/>
      <c r="AY465" s="135"/>
      <c r="AZ465" s="135"/>
      <c r="BA465" s="135"/>
      <c r="BB465" s="135"/>
      <c r="BC465" s="115"/>
      <c r="BD465" s="115"/>
      <c r="BE465" s="119"/>
      <c r="BF465" s="126"/>
      <c r="BG465" s="126"/>
      <c r="BH465" s="126"/>
      <c r="BI465" s="126"/>
      <c r="BJ465" s="126"/>
      <c r="BK465" s="126"/>
      <c r="BL465" s="133"/>
    </row>
    <row r="466" spans="1:64" ht="12" customHeight="1">
      <c r="A466" s="115"/>
      <c r="B466" s="115"/>
      <c r="C466" s="115"/>
      <c r="D466" s="118"/>
      <c r="E466" s="119"/>
      <c r="F466" s="116"/>
      <c r="G466" s="126"/>
      <c r="H466" s="126"/>
      <c r="I466" s="126"/>
      <c r="J466" s="126"/>
      <c r="K466" s="126"/>
      <c r="L466" s="126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5"/>
      <c r="AI466" s="135"/>
      <c r="AJ466" s="135"/>
      <c r="AK466" s="135"/>
      <c r="AL466" s="135"/>
      <c r="AM466" s="135"/>
      <c r="AN466" s="135"/>
      <c r="AO466" s="135"/>
      <c r="AP466" s="135"/>
      <c r="AQ466" s="135"/>
      <c r="AR466" s="135"/>
      <c r="AS466" s="135"/>
      <c r="AT466" s="135"/>
      <c r="AU466" s="135"/>
      <c r="AV466" s="135"/>
      <c r="AW466" s="135"/>
      <c r="AX466" s="135"/>
      <c r="AY466" s="135"/>
      <c r="AZ466" s="135"/>
      <c r="BA466" s="135"/>
      <c r="BB466" s="135"/>
      <c r="BC466" s="115"/>
      <c r="BD466" s="115"/>
      <c r="BE466" s="119"/>
      <c r="BF466" s="126"/>
      <c r="BG466" s="126"/>
      <c r="BH466" s="126"/>
      <c r="BI466" s="126"/>
      <c r="BJ466" s="126"/>
      <c r="BK466" s="126"/>
      <c r="BL466" s="133"/>
    </row>
    <row r="467" spans="1:64" ht="12" customHeight="1">
      <c r="A467" s="115"/>
      <c r="B467" s="115"/>
      <c r="C467" s="115"/>
      <c r="D467" s="118"/>
      <c r="E467" s="119"/>
      <c r="F467" s="116"/>
      <c r="G467" s="126"/>
      <c r="H467" s="126"/>
      <c r="I467" s="126"/>
      <c r="J467" s="126"/>
      <c r="K467" s="126"/>
      <c r="L467" s="126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5"/>
      <c r="AI467" s="135"/>
      <c r="AJ467" s="135"/>
      <c r="AK467" s="135"/>
      <c r="AL467" s="135"/>
      <c r="AM467" s="135"/>
      <c r="AN467" s="135"/>
      <c r="AO467" s="135"/>
      <c r="AP467" s="135"/>
      <c r="AQ467" s="135"/>
      <c r="AR467" s="135"/>
      <c r="AS467" s="135"/>
      <c r="AT467" s="135"/>
      <c r="AU467" s="135"/>
      <c r="AV467" s="135"/>
      <c r="AW467" s="135"/>
      <c r="AX467" s="135"/>
      <c r="AY467" s="135"/>
      <c r="AZ467" s="135"/>
      <c r="BA467" s="135"/>
      <c r="BB467" s="135"/>
      <c r="BC467" s="115"/>
      <c r="BD467" s="115"/>
      <c r="BE467" s="119"/>
      <c r="BF467" s="126"/>
      <c r="BG467" s="126"/>
      <c r="BH467" s="126"/>
      <c r="BI467" s="126"/>
      <c r="BJ467" s="126"/>
      <c r="BK467" s="126"/>
      <c r="BL467" s="133"/>
    </row>
    <row r="468" spans="1:64" ht="12" customHeight="1">
      <c r="A468" s="115"/>
      <c r="B468" s="115"/>
      <c r="C468" s="115"/>
      <c r="D468" s="118"/>
      <c r="E468" s="119"/>
      <c r="F468" s="116"/>
      <c r="G468" s="126"/>
      <c r="H468" s="126"/>
      <c r="I468" s="126"/>
      <c r="J468" s="126"/>
      <c r="K468" s="126"/>
      <c r="L468" s="126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5"/>
      <c r="AI468" s="135"/>
      <c r="AJ468" s="135"/>
      <c r="AK468" s="135"/>
      <c r="AL468" s="135"/>
      <c r="AM468" s="135"/>
      <c r="AN468" s="135"/>
      <c r="AO468" s="135"/>
      <c r="AP468" s="135"/>
      <c r="AQ468" s="135"/>
      <c r="AR468" s="135"/>
      <c r="AS468" s="135"/>
      <c r="AT468" s="135"/>
      <c r="AU468" s="135"/>
      <c r="AV468" s="135"/>
      <c r="AW468" s="135"/>
      <c r="AX468" s="135"/>
      <c r="AY468" s="135"/>
      <c r="AZ468" s="135"/>
      <c r="BA468" s="135"/>
      <c r="BB468" s="135"/>
      <c r="BC468" s="115"/>
      <c r="BD468" s="115"/>
      <c r="BE468" s="119"/>
      <c r="BF468" s="126"/>
      <c r="BG468" s="126"/>
      <c r="BH468" s="126"/>
      <c r="BI468" s="126"/>
      <c r="BJ468" s="126"/>
      <c r="BK468" s="126"/>
      <c r="BL468" s="133"/>
    </row>
    <row r="469" spans="1:64" ht="12" customHeight="1">
      <c r="A469" s="115"/>
      <c r="B469" s="115"/>
      <c r="C469" s="115"/>
      <c r="D469" s="118"/>
      <c r="E469" s="119"/>
      <c r="F469" s="116"/>
      <c r="G469" s="126"/>
      <c r="H469" s="126"/>
      <c r="I469" s="126"/>
      <c r="J469" s="126"/>
      <c r="K469" s="126"/>
      <c r="L469" s="126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5"/>
      <c r="AI469" s="135"/>
      <c r="AJ469" s="135"/>
      <c r="AK469" s="135"/>
      <c r="AL469" s="135"/>
      <c r="AM469" s="135"/>
      <c r="AN469" s="135"/>
      <c r="AO469" s="135"/>
      <c r="AP469" s="135"/>
      <c r="AQ469" s="135"/>
      <c r="AR469" s="135"/>
      <c r="AS469" s="135"/>
      <c r="AT469" s="135"/>
      <c r="AU469" s="135"/>
      <c r="AV469" s="135"/>
      <c r="AW469" s="135"/>
      <c r="AX469" s="135"/>
      <c r="AY469" s="135"/>
      <c r="AZ469" s="135"/>
      <c r="BA469" s="135"/>
      <c r="BB469" s="135"/>
      <c r="BC469" s="115"/>
      <c r="BD469" s="115"/>
      <c r="BE469" s="119"/>
      <c r="BF469" s="126"/>
      <c r="BG469" s="126"/>
      <c r="BH469" s="126"/>
      <c r="BI469" s="126"/>
      <c r="BJ469" s="126"/>
      <c r="BK469" s="126"/>
      <c r="BL469" s="133"/>
    </row>
    <row r="470" spans="1:64" ht="12" customHeight="1">
      <c r="A470" s="115"/>
      <c r="B470" s="115"/>
      <c r="C470" s="115"/>
      <c r="D470" s="118"/>
      <c r="E470" s="119"/>
      <c r="F470" s="116"/>
      <c r="G470" s="126"/>
      <c r="H470" s="126"/>
      <c r="I470" s="126"/>
      <c r="J470" s="126"/>
      <c r="K470" s="126"/>
      <c r="L470" s="126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5"/>
      <c r="AI470" s="135"/>
      <c r="AJ470" s="135"/>
      <c r="AK470" s="135"/>
      <c r="AL470" s="135"/>
      <c r="AM470" s="135"/>
      <c r="AN470" s="135"/>
      <c r="AO470" s="135"/>
      <c r="AP470" s="135"/>
      <c r="AQ470" s="135"/>
      <c r="AR470" s="135"/>
      <c r="AS470" s="135"/>
      <c r="AT470" s="135"/>
      <c r="AU470" s="135"/>
      <c r="AV470" s="135"/>
      <c r="AW470" s="135"/>
      <c r="AX470" s="135"/>
      <c r="AY470" s="135"/>
      <c r="AZ470" s="135"/>
      <c r="BA470" s="135"/>
      <c r="BB470" s="135"/>
      <c r="BC470" s="115"/>
      <c r="BD470" s="115"/>
      <c r="BE470" s="119"/>
      <c r="BF470" s="126"/>
      <c r="BG470" s="126"/>
      <c r="BH470" s="126"/>
      <c r="BI470" s="126"/>
      <c r="BJ470" s="126"/>
      <c r="BK470" s="126"/>
      <c r="BL470" s="133"/>
    </row>
    <row r="471" spans="1:64" ht="12" customHeight="1">
      <c r="A471" s="115"/>
      <c r="B471" s="115"/>
      <c r="C471" s="115"/>
      <c r="D471" s="118"/>
      <c r="E471" s="119"/>
      <c r="F471" s="116"/>
      <c r="G471" s="126"/>
      <c r="H471" s="126"/>
      <c r="I471" s="126"/>
      <c r="J471" s="126"/>
      <c r="K471" s="126"/>
      <c r="L471" s="126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5"/>
      <c r="AI471" s="135"/>
      <c r="AJ471" s="135"/>
      <c r="AK471" s="135"/>
      <c r="AL471" s="135"/>
      <c r="AM471" s="135"/>
      <c r="AN471" s="135"/>
      <c r="AO471" s="135"/>
      <c r="AP471" s="135"/>
      <c r="AQ471" s="135"/>
      <c r="AR471" s="135"/>
      <c r="AS471" s="135"/>
      <c r="AT471" s="135"/>
      <c r="AU471" s="135"/>
      <c r="AV471" s="135"/>
      <c r="AW471" s="135"/>
      <c r="AX471" s="135"/>
      <c r="AY471" s="135"/>
      <c r="AZ471" s="135"/>
      <c r="BA471" s="135"/>
      <c r="BB471" s="135"/>
      <c r="BC471" s="115"/>
      <c r="BD471" s="115"/>
      <c r="BE471" s="119"/>
      <c r="BF471" s="126"/>
      <c r="BG471" s="126"/>
      <c r="BH471" s="126"/>
      <c r="BI471" s="126"/>
      <c r="BJ471" s="126"/>
      <c r="BK471" s="126"/>
      <c r="BL471" s="133"/>
    </row>
    <row r="472" spans="1:64" ht="12" customHeight="1">
      <c r="A472" s="115"/>
      <c r="B472" s="115"/>
      <c r="C472" s="115"/>
      <c r="D472" s="118"/>
      <c r="E472" s="119"/>
      <c r="F472" s="116"/>
      <c r="G472" s="126"/>
      <c r="H472" s="126"/>
      <c r="I472" s="126"/>
      <c r="J472" s="126"/>
      <c r="K472" s="126"/>
      <c r="L472" s="126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5"/>
      <c r="AI472" s="135"/>
      <c r="AJ472" s="135"/>
      <c r="AK472" s="135"/>
      <c r="AL472" s="135"/>
      <c r="AM472" s="135"/>
      <c r="AN472" s="135"/>
      <c r="AO472" s="135"/>
      <c r="AP472" s="135"/>
      <c r="AQ472" s="135"/>
      <c r="AR472" s="135"/>
      <c r="AS472" s="135"/>
      <c r="AT472" s="135"/>
      <c r="AU472" s="135"/>
      <c r="AV472" s="135"/>
      <c r="AW472" s="135"/>
      <c r="AX472" s="135"/>
      <c r="AY472" s="135"/>
      <c r="AZ472" s="135"/>
      <c r="BA472" s="135"/>
      <c r="BB472" s="135"/>
      <c r="BC472" s="115"/>
      <c r="BD472" s="115"/>
      <c r="BE472" s="119"/>
      <c r="BF472" s="126"/>
      <c r="BG472" s="126"/>
      <c r="BH472" s="126"/>
      <c r="BI472" s="126"/>
      <c r="BJ472" s="126"/>
      <c r="BK472" s="126"/>
      <c r="BL472" s="133"/>
    </row>
    <row r="473" spans="1:64" ht="12" customHeight="1">
      <c r="A473" s="115"/>
      <c r="B473" s="115"/>
      <c r="C473" s="115"/>
      <c r="D473" s="118"/>
      <c r="E473" s="119"/>
      <c r="F473" s="116"/>
      <c r="G473" s="126"/>
      <c r="H473" s="126"/>
      <c r="I473" s="126"/>
      <c r="J473" s="126"/>
      <c r="K473" s="126"/>
      <c r="L473" s="126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5"/>
      <c r="AI473" s="135"/>
      <c r="AJ473" s="135"/>
      <c r="AK473" s="135"/>
      <c r="AL473" s="135"/>
      <c r="AM473" s="135"/>
      <c r="AN473" s="135"/>
      <c r="AO473" s="135"/>
      <c r="AP473" s="135"/>
      <c r="AQ473" s="135"/>
      <c r="AR473" s="135"/>
      <c r="AS473" s="135"/>
      <c r="AT473" s="135"/>
      <c r="AU473" s="135"/>
      <c r="AV473" s="135"/>
      <c r="AW473" s="135"/>
      <c r="AX473" s="135"/>
      <c r="AY473" s="135"/>
      <c r="AZ473" s="135"/>
      <c r="BA473" s="135"/>
      <c r="BB473" s="135"/>
      <c r="BC473" s="115"/>
      <c r="BD473" s="115"/>
      <c r="BE473" s="119"/>
      <c r="BF473" s="126"/>
      <c r="BG473" s="126"/>
      <c r="BH473" s="126"/>
      <c r="BI473" s="126"/>
      <c r="BJ473" s="126"/>
      <c r="BK473" s="126"/>
      <c r="BL473" s="133"/>
    </row>
    <row r="474" spans="1:64" ht="12" customHeight="1">
      <c r="A474" s="115"/>
      <c r="B474" s="115"/>
      <c r="C474" s="115"/>
      <c r="D474" s="118"/>
      <c r="E474" s="119"/>
      <c r="F474" s="116"/>
      <c r="G474" s="126"/>
      <c r="H474" s="126"/>
      <c r="I474" s="126"/>
      <c r="J474" s="126"/>
      <c r="K474" s="126"/>
      <c r="L474" s="126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5"/>
      <c r="AI474" s="135"/>
      <c r="AJ474" s="135"/>
      <c r="AK474" s="135"/>
      <c r="AL474" s="135"/>
      <c r="AM474" s="135"/>
      <c r="AN474" s="135"/>
      <c r="AO474" s="135"/>
      <c r="AP474" s="135"/>
      <c r="AQ474" s="135"/>
      <c r="AR474" s="135"/>
      <c r="AS474" s="135"/>
      <c r="AT474" s="135"/>
      <c r="AU474" s="135"/>
      <c r="AV474" s="135"/>
      <c r="AW474" s="135"/>
      <c r="AX474" s="135"/>
      <c r="AY474" s="135"/>
      <c r="AZ474" s="135"/>
      <c r="BA474" s="135"/>
      <c r="BB474" s="135"/>
      <c r="BC474" s="115"/>
      <c r="BD474" s="115"/>
      <c r="BE474" s="119"/>
      <c r="BF474" s="126"/>
      <c r="BG474" s="126"/>
      <c r="BH474" s="126"/>
      <c r="BI474" s="126"/>
      <c r="BJ474" s="126"/>
      <c r="BK474" s="126"/>
      <c r="BL474" s="133"/>
    </row>
    <row r="475" spans="1:64" ht="12" customHeight="1">
      <c r="A475" s="115"/>
      <c r="B475" s="115"/>
      <c r="C475" s="115"/>
      <c r="D475" s="118"/>
      <c r="E475" s="119"/>
      <c r="F475" s="116"/>
      <c r="G475" s="126"/>
      <c r="H475" s="126"/>
      <c r="I475" s="126"/>
      <c r="J475" s="126"/>
      <c r="K475" s="126"/>
      <c r="L475" s="126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5"/>
      <c r="AI475" s="135"/>
      <c r="AJ475" s="135"/>
      <c r="AK475" s="135"/>
      <c r="AL475" s="135"/>
      <c r="AM475" s="135"/>
      <c r="AN475" s="135"/>
      <c r="AO475" s="135"/>
      <c r="AP475" s="135"/>
      <c r="AQ475" s="135"/>
      <c r="AR475" s="135"/>
      <c r="AS475" s="135"/>
      <c r="AT475" s="135"/>
      <c r="AU475" s="135"/>
      <c r="AV475" s="135"/>
      <c r="AW475" s="135"/>
      <c r="AX475" s="135"/>
      <c r="AY475" s="135"/>
      <c r="AZ475" s="135"/>
      <c r="BA475" s="135"/>
      <c r="BB475" s="135"/>
      <c r="BC475" s="115"/>
      <c r="BD475" s="115"/>
      <c r="BE475" s="119"/>
      <c r="BF475" s="126"/>
      <c r="BG475" s="126"/>
      <c r="BH475" s="126"/>
      <c r="BI475" s="126"/>
      <c r="BJ475" s="126"/>
      <c r="BK475" s="126"/>
      <c r="BL475" s="133"/>
    </row>
    <row r="476" spans="1:64" ht="12" customHeight="1">
      <c r="A476" s="115"/>
      <c r="B476" s="115"/>
      <c r="C476" s="115"/>
      <c r="D476" s="118"/>
      <c r="E476" s="119"/>
      <c r="F476" s="116"/>
      <c r="G476" s="126"/>
      <c r="H476" s="126"/>
      <c r="I476" s="126"/>
      <c r="J476" s="126"/>
      <c r="K476" s="126"/>
      <c r="L476" s="126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5"/>
      <c r="AI476" s="135"/>
      <c r="AJ476" s="135"/>
      <c r="AK476" s="135"/>
      <c r="AL476" s="135"/>
      <c r="AM476" s="135"/>
      <c r="AN476" s="135"/>
      <c r="AO476" s="135"/>
      <c r="AP476" s="135"/>
      <c r="AQ476" s="135"/>
      <c r="AR476" s="135"/>
      <c r="AS476" s="135"/>
      <c r="AT476" s="135"/>
      <c r="AU476" s="135"/>
      <c r="AV476" s="135"/>
      <c r="AW476" s="135"/>
      <c r="AX476" s="135"/>
      <c r="AY476" s="135"/>
      <c r="AZ476" s="135"/>
      <c r="BA476" s="135"/>
      <c r="BB476" s="135"/>
      <c r="BC476" s="115"/>
      <c r="BD476" s="115"/>
      <c r="BE476" s="119"/>
      <c r="BF476" s="126"/>
      <c r="BG476" s="126"/>
      <c r="BH476" s="126"/>
      <c r="BI476" s="126"/>
      <c r="BJ476" s="126"/>
      <c r="BK476" s="126"/>
      <c r="BL476" s="133"/>
    </row>
    <row r="477" spans="1:64" ht="12" customHeight="1">
      <c r="A477" s="115"/>
      <c r="B477" s="115"/>
      <c r="C477" s="115"/>
      <c r="D477" s="118"/>
      <c r="E477" s="119"/>
      <c r="F477" s="116"/>
      <c r="G477" s="126"/>
      <c r="H477" s="126"/>
      <c r="I477" s="126"/>
      <c r="J477" s="126"/>
      <c r="K477" s="126"/>
      <c r="L477" s="126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5"/>
      <c r="AI477" s="135"/>
      <c r="AJ477" s="135"/>
      <c r="AK477" s="135"/>
      <c r="AL477" s="135"/>
      <c r="AM477" s="135"/>
      <c r="AN477" s="135"/>
      <c r="AO477" s="135"/>
      <c r="AP477" s="135"/>
      <c r="AQ477" s="135"/>
      <c r="AR477" s="135"/>
      <c r="AS477" s="135"/>
      <c r="AT477" s="135"/>
      <c r="AU477" s="135"/>
      <c r="AV477" s="135"/>
      <c r="AW477" s="135"/>
      <c r="AX477" s="135"/>
      <c r="AY477" s="135"/>
      <c r="AZ477" s="135"/>
      <c r="BA477" s="135"/>
      <c r="BB477" s="135"/>
      <c r="BC477" s="115"/>
      <c r="BD477" s="115"/>
      <c r="BE477" s="119"/>
      <c r="BF477" s="126"/>
      <c r="BG477" s="126"/>
      <c r="BH477" s="126"/>
      <c r="BI477" s="126"/>
      <c r="BJ477" s="126"/>
      <c r="BK477" s="126"/>
      <c r="BL477" s="133"/>
    </row>
    <row r="478" spans="1:64" ht="12" customHeight="1">
      <c r="A478" s="115"/>
      <c r="B478" s="115"/>
      <c r="C478" s="115"/>
      <c r="D478" s="118"/>
      <c r="E478" s="119"/>
      <c r="F478" s="116"/>
      <c r="G478" s="126"/>
      <c r="H478" s="126"/>
      <c r="I478" s="126"/>
      <c r="J478" s="126"/>
      <c r="K478" s="126"/>
      <c r="L478" s="126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5"/>
      <c r="AI478" s="135"/>
      <c r="AJ478" s="135"/>
      <c r="AK478" s="135"/>
      <c r="AL478" s="135"/>
      <c r="AM478" s="135"/>
      <c r="AN478" s="135"/>
      <c r="AO478" s="135"/>
      <c r="AP478" s="135"/>
      <c r="AQ478" s="135"/>
      <c r="AR478" s="135"/>
      <c r="AS478" s="135"/>
      <c r="AT478" s="135"/>
      <c r="AU478" s="135"/>
      <c r="AV478" s="135"/>
      <c r="AW478" s="135"/>
      <c r="AX478" s="135"/>
      <c r="AY478" s="135"/>
      <c r="AZ478" s="135"/>
      <c r="BA478" s="135"/>
      <c r="BB478" s="135"/>
      <c r="BC478" s="115"/>
      <c r="BD478" s="115"/>
      <c r="BE478" s="119"/>
      <c r="BF478" s="126"/>
      <c r="BG478" s="126"/>
      <c r="BH478" s="126"/>
      <c r="BI478" s="126"/>
      <c r="BJ478" s="126"/>
      <c r="BK478" s="126"/>
      <c r="BL478" s="133"/>
    </row>
    <row r="479" spans="1:64" ht="12" customHeight="1">
      <c r="A479" s="115"/>
      <c r="B479" s="115"/>
      <c r="C479" s="115"/>
      <c r="D479" s="118"/>
      <c r="E479" s="119"/>
      <c r="F479" s="116"/>
      <c r="G479" s="126"/>
      <c r="H479" s="126"/>
      <c r="I479" s="126"/>
      <c r="J479" s="126"/>
      <c r="K479" s="126"/>
      <c r="L479" s="126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5"/>
      <c r="AI479" s="135"/>
      <c r="AJ479" s="135"/>
      <c r="AK479" s="135"/>
      <c r="AL479" s="135"/>
      <c r="AM479" s="135"/>
      <c r="AN479" s="135"/>
      <c r="AO479" s="135"/>
      <c r="AP479" s="135"/>
      <c r="AQ479" s="135"/>
      <c r="AR479" s="135"/>
      <c r="AS479" s="135"/>
      <c r="AT479" s="135"/>
      <c r="AU479" s="135"/>
      <c r="AV479" s="135"/>
      <c r="AW479" s="135"/>
      <c r="AX479" s="135"/>
      <c r="AY479" s="135"/>
      <c r="AZ479" s="135"/>
      <c r="BA479" s="135"/>
      <c r="BB479" s="135"/>
      <c r="BC479" s="115"/>
      <c r="BD479" s="115"/>
      <c r="BE479" s="119"/>
      <c r="BF479" s="126"/>
      <c r="BG479" s="126"/>
      <c r="BH479" s="126"/>
      <c r="BI479" s="126"/>
      <c r="BJ479" s="126"/>
      <c r="BK479" s="126"/>
      <c r="BL479" s="133"/>
    </row>
    <row r="480" spans="1:64" ht="12" customHeight="1">
      <c r="A480" s="115"/>
      <c r="B480" s="115"/>
      <c r="C480" s="115"/>
      <c r="D480" s="118"/>
      <c r="E480" s="119"/>
      <c r="F480" s="116"/>
      <c r="G480" s="126"/>
      <c r="H480" s="126"/>
      <c r="I480" s="126"/>
      <c r="J480" s="126"/>
      <c r="K480" s="126"/>
      <c r="L480" s="126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5"/>
      <c r="AI480" s="135"/>
      <c r="AJ480" s="135"/>
      <c r="AK480" s="135"/>
      <c r="AL480" s="135"/>
      <c r="AM480" s="135"/>
      <c r="AN480" s="135"/>
      <c r="AO480" s="135"/>
      <c r="AP480" s="135"/>
      <c r="AQ480" s="135"/>
      <c r="AR480" s="135"/>
      <c r="AS480" s="135"/>
      <c r="AT480" s="135"/>
      <c r="AU480" s="135"/>
      <c r="AV480" s="135"/>
      <c r="AW480" s="135"/>
      <c r="AX480" s="135"/>
      <c r="AY480" s="135"/>
      <c r="AZ480" s="135"/>
      <c r="BA480" s="135"/>
      <c r="BB480" s="135"/>
      <c r="BC480" s="115"/>
      <c r="BD480" s="115"/>
      <c r="BE480" s="119"/>
      <c r="BF480" s="126"/>
      <c r="BG480" s="126"/>
      <c r="BH480" s="126"/>
      <c r="BI480" s="126"/>
      <c r="BJ480" s="126"/>
      <c r="BK480" s="126"/>
      <c r="BL480" s="133"/>
    </row>
    <row r="481" spans="1:64" ht="12" customHeight="1">
      <c r="A481" s="115"/>
      <c r="B481" s="115"/>
      <c r="C481" s="115"/>
      <c r="D481" s="118"/>
      <c r="E481" s="119"/>
      <c r="F481" s="116"/>
      <c r="G481" s="126"/>
      <c r="H481" s="126"/>
      <c r="I481" s="126"/>
      <c r="J481" s="126"/>
      <c r="K481" s="126"/>
      <c r="L481" s="126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5"/>
      <c r="AI481" s="135"/>
      <c r="AJ481" s="135"/>
      <c r="AK481" s="135"/>
      <c r="AL481" s="135"/>
      <c r="AM481" s="135"/>
      <c r="AN481" s="135"/>
      <c r="AO481" s="135"/>
      <c r="AP481" s="135"/>
      <c r="AQ481" s="135"/>
      <c r="AR481" s="135"/>
      <c r="AS481" s="135"/>
      <c r="AT481" s="135"/>
      <c r="AU481" s="135"/>
      <c r="AV481" s="135"/>
      <c r="AW481" s="135"/>
      <c r="AX481" s="135"/>
      <c r="AY481" s="135"/>
      <c r="AZ481" s="135"/>
      <c r="BA481" s="135"/>
      <c r="BB481" s="135"/>
      <c r="BC481" s="115"/>
      <c r="BD481" s="115"/>
      <c r="BE481" s="119"/>
      <c r="BF481" s="126"/>
      <c r="BG481" s="126"/>
      <c r="BH481" s="126"/>
      <c r="BI481" s="126"/>
      <c r="BJ481" s="126"/>
      <c r="BK481" s="126"/>
      <c r="BL481" s="133"/>
    </row>
    <row r="482" spans="1:64" ht="12" customHeight="1">
      <c r="A482" s="115"/>
      <c r="B482" s="115"/>
      <c r="C482" s="115"/>
      <c r="D482" s="118"/>
      <c r="E482" s="119"/>
      <c r="F482" s="116"/>
      <c r="G482" s="126"/>
      <c r="H482" s="126"/>
      <c r="I482" s="126"/>
      <c r="J482" s="126"/>
      <c r="K482" s="126"/>
      <c r="L482" s="126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5"/>
      <c r="AI482" s="135"/>
      <c r="AJ482" s="135"/>
      <c r="AK482" s="135"/>
      <c r="AL482" s="135"/>
      <c r="AM482" s="135"/>
      <c r="AN482" s="135"/>
      <c r="AO482" s="135"/>
      <c r="AP482" s="135"/>
      <c r="AQ482" s="135"/>
      <c r="AR482" s="135"/>
      <c r="AS482" s="135"/>
      <c r="AT482" s="135"/>
      <c r="AU482" s="135"/>
      <c r="AV482" s="135"/>
      <c r="AW482" s="135"/>
      <c r="AX482" s="135"/>
      <c r="AY482" s="135"/>
      <c r="AZ482" s="135"/>
      <c r="BA482" s="135"/>
      <c r="BB482" s="135"/>
      <c r="BC482" s="115"/>
      <c r="BD482" s="115"/>
      <c r="BE482" s="119"/>
      <c r="BF482" s="126"/>
      <c r="BG482" s="126"/>
      <c r="BH482" s="126"/>
      <c r="BI482" s="126"/>
      <c r="BJ482" s="126"/>
      <c r="BK482" s="126"/>
      <c r="BL482" s="133"/>
    </row>
    <row r="483" spans="1:64" ht="12" customHeight="1">
      <c r="A483" s="115"/>
      <c r="B483" s="115"/>
      <c r="C483" s="115"/>
      <c r="D483" s="118"/>
      <c r="E483" s="119"/>
      <c r="F483" s="116"/>
      <c r="G483" s="126"/>
      <c r="H483" s="126"/>
      <c r="I483" s="126"/>
      <c r="J483" s="126"/>
      <c r="K483" s="126"/>
      <c r="L483" s="126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5"/>
      <c r="AI483" s="135"/>
      <c r="AJ483" s="135"/>
      <c r="AK483" s="135"/>
      <c r="AL483" s="135"/>
      <c r="AM483" s="135"/>
      <c r="AN483" s="135"/>
      <c r="AO483" s="135"/>
      <c r="AP483" s="135"/>
      <c r="AQ483" s="135"/>
      <c r="AR483" s="135"/>
      <c r="AS483" s="135"/>
      <c r="AT483" s="135"/>
      <c r="AU483" s="135"/>
      <c r="AV483" s="135"/>
      <c r="AW483" s="135"/>
      <c r="AX483" s="135"/>
      <c r="AY483" s="135"/>
      <c r="AZ483" s="135"/>
      <c r="BA483" s="135"/>
      <c r="BB483" s="135"/>
      <c r="BC483" s="115"/>
      <c r="BD483" s="115"/>
      <c r="BE483" s="119"/>
      <c r="BF483" s="126"/>
      <c r="BG483" s="126"/>
      <c r="BH483" s="126"/>
      <c r="BI483" s="126"/>
      <c r="BJ483" s="126"/>
      <c r="BK483" s="126"/>
      <c r="BL483" s="133"/>
    </row>
    <row r="484" spans="1:64" ht="12" customHeight="1">
      <c r="A484" s="115"/>
      <c r="B484" s="115"/>
      <c r="C484" s="115"/>
      <c r="D484" s="118"/>
      <c r="E484" s="119"/>
      <c r="F484" s="116"/>
      <c r="G484" s="126"/>
      <c r="H484" s="126"/>
      <c r="I484" s="126"/>
      <c r="J484" s="126"/>
      <c r="K484" s="126"/>
      <c r="L484" s="126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5"/>
      <c r="AI484" s="135"/>
      <c r="AJ484" s="135"/>
      <c r="AK484" s="135"/>
      <c r="AL484" s="135"/>
      <c r="AM484" s="135"/>
      <c r="AN484" s="135"/>
      <c r="AO484" s="135"/>
      <c r="AP484" s="135"/>
      <c r="AQ484" s="135"/>
      <c r="AR484" s="135"/>
      <c r="AS484" s="135"/>
      <c r="AT484" s="135"/>
      <c r="AU484" s="135"/>
      <c r="AV484" s="135"/>
      <c r="AW484" s="135"/>
      <c r="AX484" s="135"/>
      <c r="AY484" s="135"/>
      <c r="AZ484" s="135"/>
      <c r="BA484" s="135"/>
      <c r="BB484" s="135"/>
      <c r="BC484" s="115"/>
      <c r="BD484" s="115"/>
      <c r="BE484" s="119"/>
      <c r="BF484" s="126"/>
      <c r="BG484" s="126"/>
      <c r="BH484" s="126"/>
      <c r="BI484" s="126"/>
      <c r="BJ484" s="126"/>
      <c r="BK484" s="126"/>
      <c r="BL484" s="133"/>
    </row>
    <row r="485" spans="1:64" ht="12" customHeight="1">
      <c r="A485" s="115"/>
      <c r="B485" s="115"/>
      <c r="C485" s="115"/>
      <c r="D485" s="118"/>
      <c r="E485" s="119"/>
      <c r="F485" s="116"/>
      <c r="G485" s="126"/>
      <c r="H485" s="126"/>
      <c r="I485" s="126"/>
      <c r="J485" s="126"/>
      <c r="K485" s="126"/>
      <c r="L485" s="126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5"/>
      <c r="AI485" s="135"/>
      <c r="AJ485" s="135"/>
      <c r="AK485" s="135"/>
      <c r="AL485" s="135"/>
      <c r="AM485" s="135"/>
      <c r="AN485" s="135"/>
      <c r="AO485" s="135"/>
      <c r="AP485" s="135"/>
      <c r="AQ485" s="135"/>
      <c r="AR485" s="135"/>
      <c r="AS485" s="135"/>
      <c r="AT485" s="135"/>
      <c r="AU485" s="135"/>
      <c r="AV485" s="135"/>
      <c r="AW485" s="135"/>
      <c r="AX485" s="135"/>
      <c r="AY485" s="135"/>
      <c r="AZ485" s="135"/>
      <c r="BA485" s="135"/>
      <c r="BB485" s="135"/>
      <c r="BC485" s="115"/>
      <c r="BD485" s="115"/>
      <c r="BE485" s="119"/>
      <c r="BF485" s="126"/>
      <c r="BG485" s="126"/>
      <c r="BH485" s="126"/>
      <c r="BI485" s="126"/>
      <c r="BJ485" s="126"/>
      <c r="BK485" s="126"/>
      <c r="BL485" s="133"/>
    </row>
    <row r="486" spans="1:64" ht="12" customHeight="1">
      <c r="A486" s="115"/>
      <c r="B486" s="115"/>
      <c r="C486" s="115"/>
      <c r="D486" s="118"/>
      <c r="E486" s="119"/>
      <c r="F486" s="116"/>
      <c r="G486" s="126"/>
      <c r="H486" s="126"/>
      <c r="I486" s="126"/>
      <c r="J486" s="126"/>
      <c r="K486" s="126"/>
      <c r="L486" s="126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5"/>
      <c r="AI486" s="135"/>
      <c r="AJ486" s="135"/>
      <c r="AK486" s="135"/>
      <c r="AL486" s="135"/>
      <c r="AM486" s="135"/>
      <c r="AN486" s="135"/>
      <c r="AO486" s="135"/>
      <c r="AP486" s="135"/>
      <c r="AQ486" s="135"/>
      <c r="AR486" s="135"/>
      <c r="AS486" s="135"/>
      <c r="AT486" s="135"/>
      <c r="AU486" s="135"/>
      <c r="AV486" s="135"/>
      <c r="AW486" s="135"/>
      <c r="AX486" s="135"/>
      <c r="AY486" s="135"/>
      <c r="AZ486" s="135"/>
      <c r="BA486" s="135"/>
      <c r="BB486" s="135"/>
      <c r="BC486" s="115"/>
      <c r="BD486" s="115"/>
      <c r="BE486" s="119"/>
      <c r="BF486" s="126"/>
      <c r="BG486" s="126"/>
      <c r="BH486" s="126"/>
      <c r="BI486" s="126"/>
      <c r="BJ486" s="126"/>
      <c r="BK486" s="126"/>
      <c r="BL486" s="133"/>
    </row>
    <row r="487" spans="1:64" ht="12" customHeight="1">
      <c r="A487" s="115"/>
      <c r="B487" s="115"/>
      <c r="C487" s="115"/>
      <c r="D487" s="118"/>
      <c r="E487" s="119"/>
      <c r="F487" s="116"/>
      <c r="G487" s="126"/>
      <c r="H487" s="126"/>
      <c r="I487" s="126"/>
      <c r="J487" s="126"/>
      <c r="K487" s="126"/>
      <c r="L487" s="126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5"/>
      <c r="AI487" s="135"/>
      <c r="AJ487" s="135"/>
      <c r="AK487" s="135"/>
      <c r="AL487" s="135"/>
      <c r="AM487" s="135"/>
      <c r="AN487" s="135"/>
      <c r="AO487" s="135"/>
      <c r="AP487" s="135"/>
      <c r="AQ487" s="135"/>
      <c r="AR487" s="135"/>
      <c r="AS487" s="135"/>
      <c r="AT487" s="135"/>
      <c r="AU487" s="135"/>
      <c r="AV487" s="135"/>
      <c r="AW487" s="135"/>
      <c r="AX487" s="135"/>
      <c r="AY487" s="135"/>
      <c r="AZ487" s="135"/>
      <c r="BA487" s="135"/>
      <c r="BB487" s="135"/>
      <c r="BC487" s="115"/>
      <c r="BD487" s="115"/>
      <c r="BE487" s="119"/>
      <c r="BF487" s="126"/>
      <c r="BG487" s="126"/>
      <c r="BH487" s="126"/>
      <c r="BI487" s="126"/>
      <c r="BJ487" s="126"/>
      <c r="BK487" s="126"/>
      <c r="BL487" s="133"/>
    </row>
    <row r="488" spans="1:64" ht="12" customHeight="1">
      <c r="A488" s="115"/>
      <c r="B488" s="115"/>
      <c r="C488" s="115"/>
      <c r="D488" s="118"/>
      <c r="E488" s="119"/>
      <c r="F488" s="116"/>
      <c r="G488" s="126"/>
      <c r="H488" s="126"/>
      <c r="I488" s="126"/>
      <c r="J488" s="126"/>
      <c r="K488" s="126"/>
      <c r="L488" s="126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5"/>
      <c r="AI488" s="135"/>
      <c r="AJ488" s="135"/>
      <c r="AK488" s="135"/>
      <c r="AL488" s="135"/>
      <c r="AM488" s="135"/>
      <c r="AN488" s="135"/>
      <c r="AO488" s="135"/>
      <c r="AP488" s="135"/>
      <c r="AQ488" s="135"/>
      <c r="AR488" s="135"/>
      <c r="AS488" s="135"/>
      <c r="AT488" s="135"/>
      <c r="AU488" s="135"/>
      <c r="AV488" s="135"/>
      <c r="AW488" s="135"/>
      <c r="AX488" s="135"/>
      <c r="AY488" s="135"/>
      <c r="AZ488" s="135"/>
      <c r="BA488" s="135"/>
      <c r="BB488" s="135"/>
      <c r="BC488" s="115"/>
      <c r="BD488" s="115"/>
      <c r="BE488" s="119"/>
      <c r="BF488" s="126"/>
      <c r="BG488" s="126"/>
      <c r="BH488" s="126"/>
      <c r="BI488" s="126"/>
      <c r="BJ488" s="126"/>
      <c r="BK488" s="126"/>
      <c r="BL488" s="133"/>
    </row>
    <row r="489" spans="1:64" ht="12" customHeight="1">
      <c r="A489" s="115"/>
      <c r="B489" s="115"/>
      <c r="C489" s="115"/>
      <c r="D489" s="118"/>
      <c r="E489" s="119"/>
      <c r="F489" s="116"/>
      <c r="G489" s="126"/>
      <c r="H489" s="126"/>
      <c r="I489" s="126"/>
      <c r="J489" s="126"/>
      <c r="K489" s="126"/>
      <c r="L489" s="126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5"/>
      <c r="AI489" s="135"/>
      <c r="AJ489" s="135"/>
      <c r="AK489" s="135"/>
      <c r="AL489" s="135"/>
      <c r="AM489" s="135"/>
      <c r="AN489" s="135"/>
      <c r="AO489" s="135"/>
      <c r="AP489" s="135"/>
      <c r="AQ489" s="135"/>
      <c r="AR489" s="135"/>
      <c r="AS489" s="135"/>
      <c r="AT489" s="135"/>
      <c r="AU489" s="135"/>
      <c r="AV489" s="135"/>
      <c r="AW489" s="135"/>
      <c r="AX489" s="135"/>
      <c r="AY489" s="135"/>
      <c r="AZ489" s="135"/>
      <c r="BA489" s="135"/>
      <c r="BB489" s="135"/>
      <c r="BC489" s="115"/>
      <c r="BD489" s="115"/>
      <c r="BE489" s="119"/>
      <c r="BF489" s="126"/>
      <c r="BG489" s="126"/>
      <c r="BH489" s="126"/>
      <c r="BI489" s="126"/>
      <c r="BJ489" s="126"/>
      <c r="BK489" s="126"/>
      <c r="BL489" s="133"/>
    </row>
    <row r="490" spans="1:64" ht="12" customHeight="1">
      <c r="A490" s="115"/>
      <c r="B490" s="115"/>
      <c r="C490" s="115"/>
      <c r="D490" s="118"/>
      <c r="E490" s="119"/>
      <c r="F490" s="116"/>
      <c r="G490" s="126"/>
      <c r="H490" s="126"/>
      <c r="I490" s="126"/>
      <c r="J490" s="126"/>
      <c r="K490" s="126"/>
      <c r="L490" s="126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5"/>
      <c r="AI490" s="135"/>
      <c r="AJ490" s="135"/>
      <c r="AK490" s="135"/>
      <c r="AL490" s="135"/>
      <c r="AM490" s="135"/>
      <c r="AN490" s="135"/>
      <c r="AO490" s="135"/>
      <c r="AP490" s="135"/>
      <c r="AQ490" s="135"/>
      <c r="AR490" s="135"/>
      <c r="AS490" s="135"/>
      <c r="AT490" s="135"/>
      <c r="AU490" s="135"/>
      <c r="AV490" s="135"/>
      <c r="AW490" s="135"/>
      <c r="AX490" s="135"/>
      <c r="AY490" s="135"/>
      <c r="AZ490" s="135"/>
      <c r="BA490" s="135"/>
      <c r="BB490" s="135"/>
      <c r="BC490" s="115"/>
      <c r="BD490" s="115"/>
      <c r="BE490" s="119"/>
      <c r="BF490" s="126"/>
      <c r="BG490" s="126"/>
      <c r="BH490" s="126"/>
      <c r="BI490" s="126"/>
      <c r="BJ490" s="126"/>
      <c r="BK490" s="126"/>
      <c r="BL490" s="133"/>
    </row>
    <row r="491" spans="1:64" ht="12" customHeight="1">
      <c r="A491" s="115"/>
      <c r="B491" s="115"/>
      <c r="C491" s="115"/>
      <c r="D491" s="118"/>
      <c r="E491" s="119"/>
      <c r="F491" s="116"/>
      <c r="G491" s="126"/>
      <c r="H491" s="126"/>
      <c r="I491" s="126"/>
      <c r="J491" s="126"/>
      <c r="K491" s="126"/>
      <c r="L491" s="126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5"/>
      <c r="AI491" s="135"/>
      <c r="AJ491" s="135"/>
      <c r="AK491" s="135"/>
      <c r="AL491" s="135"/>
      <c r="AM491" s="135"/>
      <c r="AN491" s="135"/>
      <c r="AO491" s="135"/>
      <c r="AP491" s="135"/>
      <c r="AQ491" s="135"/>
      <c r="AR491" s="135"/>
      <c r="AS491" s="135"/>
      <c r="AT491" s="135"/>
      <c r="AU491" s="135"/>
      <c r="AV491" s="135"/>
      <c r="AW491" s="135"/>
      <c r="AX491" s="135"/>
      <c r="AY491" s="135"/>
      <c r="AZ491" s="135"/>
      <c r="BA491" s="135"/>
      <c r="BB491" s="135"/>
      <c r="BC491" s="115"/>
      <c r="BD491" s="115"/>
      <c r="BE491" s="119"/>
      <c r="BF491" s="126"/>
      <c r="BG491" s="126"/>
      <c r="BH491" s="126"/>
      <c r="BI491" s="126"/>
      <c r="BJ491" s="126"/>
      <c r="BK491" s="126"/>
      <c r="BL491" s="133"/>
    </row>
    <row r="492" spans="1:64" ht="12" customHeight="1">
      <c r="A492" s="115"/>
      <c r="B492" s="115"/>
      <c r="C492" s="115"/>
      <c r="D492" s="118"/>
      <c r="E492" s="119"/>
      <c r="F492" s="116"/>
      <c r="G492" s="126"/>
      <c r="H492" s="126"/>
      <c r="I492" s="126"/>
      <c r="J492" s="126"/>
      <c r="K492" s="126"/>
      <c r="L492" s="126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5"/>
      <c r="AI492" s="135"/>
      <c r="AJ492" s="135"/>
      <c r="AK492" s="135"/>
      <c r="AL492" s="135"/>
      <c r="AM492" s="135"/>
      <c r="AN492" s="135"/>
      <c r="AO492" s="135"/>
      <c r="AP492" s="135"/>
      <c r="AQ492" s="135"/>
      <c r="AR492" s="135"/>
      <c r="AS492" s="135"/>
      <c r="AT492" s="135"/>
      <c r="AU492" s="135"/>
      <c r="AV492" s="135"/>
      <c r="AW492" s="135"/>
      <c r="AX492" s="135"/>
      <c r="AY492" s="135"/>
      <c r="AZ492" s="135"/>
      <c r="BA492" s="135"/>
      <c r="BB492" s="135"/>
      <c r="BC492" s="115"/>
      <c r="BD492" s="115"/>
      <c r="BE492" s="119"/>
      <c r="BF492" s="126"/>
      <c r="BG492" s="126"/>
      <c r="BH492" s="126"/>
      <c r="BI492" s="126"/>
      <c r="BJ492" s="126"/>
      <c r="BK492" s="126"/>
      <c r="BL492" s="133"/>
    </row>
    <row r="493" spans="1:64" ht="12" customHeight="1">
      <c r="A493" s="115"/>
      <c r="B493" s="115"/>
      <c r="C493" s="115"/>
      <c r="D493" s="118"/>
      <c r="E493" s="119"/>
      <c r="F493" s="116"/>
      <c r="G493" s="126"/>
      <c r="H493" s="126"/>
      <c r="I493" s="126"/>
      <c r="J493" s="126"/>
      <c r="K493" s="126"/>
      <c r="L493" s="126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5"/>
      <c r="AI493" s="135"/>
      <c r="AJ493" s="135"/>
      <c r="AK493" s="135"/>
      <c r="AL493" s="135"/>
      <c r="AM493" s="135"/>
      <c r="AN493" s="135"/>
      <c r="AO493" s="135"/>
      <c r="AP493" s="135"/>
      <c r="AQ493" s="135"/>
      <c r="AR493" s="135"/>
      <c r="AS493" s="135"/>
      <c r="AT493" s="135"/>
      <c r="AU493" s="135"/>
      <c r="AV493" s="135"/>
      <c r="AW493" s="135"/>
      <c r="AX493" s="135"/>
      <c r="AY493" s="135"/>
      <c r="AZ493" s="135"/>
      <c r="BA493" s="135"/>
      <c r="BB493" s="135"/>
      <c r="BC493" s="115"/>
      <c r="BD493" s="115"/>
      <c r="BE493" s="119"/>
      <c r="BF493" s="126"/>
      <c r="BG493" s="126"/>
      <c r="BH493" s="126"/>
      <c r="BI493" s="126"/>
      <c r="BJ493" s="126"/>
      <c r="BK493" s="126"/>
      <c r="BL493" s="133"/>
    </row>
    <row r="494" spans="1:64" ht="12" customHeight="1">
      <c r="A494" s="115"/>
      <c r="B494" s="115"/>
      <c r="C494" s="115"/>
      <c r="D494" s="118"/>
      <c r="E494" s="119"/>
      <c r="F494" s="116"/>
      <c r="G494" s="126"/>
      <c r="H494" s="126"/>
      <c r="I494" s="126"/>
      <c r="J494" s="126"/>
      <c r="K494" s="126"/>
      <c r="L494" s="126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5"/>
      <c r="AI494" s="135"/>
      <c r="AJ494" s="135"/>
      <c r="AK494" s="135"/>
      <c r="AL494" s="135"/>
      <c r="AM494" s="135"/>
      <c r="AN494" s="135"/>
      <c r="AO494" s="135"/>
      <c r="AP494" s="135"/>
      <c r="AQ494" s="135"/>
      <c r="AR494" s="135"/>
      <c r="AS494" s="135"/>
      <c r="AT494" s="135"/>
      <c r="AU494" s="135"/>
      <c r="AV494" s="135"/>
      <c r="AW494" s="135"/>
      <c r="AX494" s="135"/>
      <c r="AY494" s="135"/>
      <c r="AZ494" s="135"/>
      <c r="BA494" s="135"/>
      <c r="BB494" s="135"/>
      <c r="BC494" s="115"/>
      <c r="BD494" s="115"/>
      <c r="BE494" s="119"/>
      <c r="BF494" s="126"/>
      <c r="BG494" s="126"/>
      <c r="BH494" s="126"/>
      <c r="BI494" s="126"/>
      <c r="BJ494" s="126"/>
      <c r="BK494" s="126"/>
      <c r="BL494" s="133"/>
    </row>
    <row r="495" spans="1:64" ht="12" customHeight="1">
      <c r="A495" s="115"/>
      <c r="B495" s="115"/>
      <c r="C495" s="115"/>
      <c r="D495" s="118"/>
      <c r="E495" s="119"/>
      <c r="F495" s="116"/>
      <c r="G495" s="126"/>
      <c r="H495" s="126"/>
      <c r="I495" s="126"/>
      <c r="J495" s="126"/>
      <c r="K495" s="126"/>
      <c r="L495" s="126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5"/>
      <c r="AI495" s="135"/>
      <c r="AJ495" s="135"/>
      <c r="AK495" s="135"/>
      <c r="AL495" s="135"/>
      <c r="AM495" s="135"/>
      <c r="AN495" s="135"/>
      <c r="AO495" s="135"/>
      <c r="AP495" s="135"/>
      <c r="AQ495" s="135"/>
      <c r="AR495" s="135"/>
      <c r="AS495" s="135"/>
      <c r="AT495" s="135"/>
      <c r="AU495" s="135"/>
      <c r="AV495" s="135"/>
      <c r="AW495" s="135"/>
      <c r="AX495" s="135"/>
      <c r="AY495" s="135"/>
      <c r="AZ495" s="135"/>
      <c r="BA495" s="135"/>
      <c r="BB495" s="135"/>
      <c r="BC495" s="115"/>
      <c r="BD495" s="115"/>
      <c r="BE495" s="119"/>
      <c r="BF495" s="126"/>
      <c r="BG495" s="126"/>
      <c r="BH495" s="126"/>
      <c r="BI495" s="126"/>
      <c r="BJ495" s="126"/>
      <c r="BK495" s="126"/>
      <c r="BL495" s="133"/>
    </row>
    <row r="496" spans="1:64" ht="12" customHeight="1">
      <c r="A496" s="115"/>
      <c r="B496" s="115"/>
      <c r="C496" s="115"/>
      <c r="D496" s="118"/>
      <c r="E496" s="119"/>
      <c r="F496" s="116"/>
      <c r="G496" s="126"/>
      <c r="H496" s="126"/>
      <c r="I496" s="126"/>
      <c r="J496" s="126"/>
      <c r="K496" s="126"/>
      <c r="L496" s="126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5"/>
      <c r="AI496" s="135"/>
      <c r="AJ496" s="135"/>
      <c r="AK496" s="135"/>
      <c r="AL496" s="135"/>
      <c r="AM496" s="135"/>
      <c r="AN496" s="135"/>
      <c r="AO496" s="135"/>
      <c r="AP496" s="135"/>
      <c r="AQ496" s="135"/>
      <c r="AR496" s="135"/>
      <c r="AS496" s="135"/>
      <c r="AT496" s="135"/>
      <c r="AU496" s="135"/>
      <c r="AV496" s="135"/>
      <c r="AW496" s="135"/>
      <c r="AX496" s="135"/>
      <c r="AY496" s="135"/>
      <c r="AZ496" s="135"/>
      <c r="BA496" s="135"/>
      <c r="BB496" s="135"/>
      <c r="BC496" s="115"/>
      <c r="BD496" s="115"/>
      <c r="BE496" s="119"/>
      <c r="BF496" s="126"/>
      <c r="BG496" s="126"/>
      <c r="BH496" s="126"/>
      <c r="BI496" s="126"/>
      <c r="BJ496" s="126"/>
      <c r="BK496" s="126"/>
      <c r="BL496" s="133"/>
    </row>
    <row r="497" spans="1:64" ht="12" customHeight="1">
      <c r="A497" s="115"/>
      <c r="B497" s="115"/>
      <c r="C497" s="115"/>
      <c r="D497" s="118"/>
      <c r="E497" s="119"/>
      <c r="F497" s="116"/>
      <c r="G497" s="126"/>
      <c r="H497" s="126"/>
      <c r="I497" s="126"/>
      <c r="J497" s="126"/>
      <c r="K497" s="126"/>
      <c r="L497" s="126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5"/>
      <c r="AI497" s="135"/>
      <c r="AJ497" s="135"/>
      <c r="AK497" s="135"/>
      <c r="AL497" s="135"/>
      <c r="AM497" s="135"/>
      <c r="AN497" s="135"/>
      <c r="AO497" s="135"/>
      <c r="AP497" s="135"/>
      <c r="AQ497" s="135"/>
      <c r="AR497" s="135"/>
      <c r="AS497" s="135"/>
      <c r="AT497" s="135"/>
      <c r="AU497" s="135"/>
      <c r="AV497" s="135"/>
      <c r="AW497" s="135"/>
      <c r="AX497" s="135"/>
      <c r="AY497" s="135"/>
      <c r="AZ497" s="135"/>
      <c r="BA497" s="135"/>
      <c r="BB497" s="135"/>
      <c r="BC497" s="115"/>
      <c r="BD497" s="115"/>
      <c r="BE497" s="119"/>
      <c r="BF497" s="126"/>
      <c r="BG497" s="126"/>
      <c r="BH497" s="126"/>
      <c r="BI497" s="126"/>
      <c r="BJ497" s="126"/>
      <c r="BK497" s="126"/>
      <c r="BL497" s="133"/>
    </row>
    <row r="498" spans="1:64" ht="12" customHeight="1">
      <c r="A498" s="115"/>
      <c r="B498" s="115"/>
      <c r="C498" s="115"/>
      <c r="D498" s="118"/>
      <c r="E498" s="119"/>
      <c r="F498" s="116"/>
      <c r="G498" s="126"/>
      <c r="H498" s="126"/>
      <c r="I498" s="126"/>
      <c r="J498" s="126"/>
      <c r="K498" s="126"/>
      <c r="L498" s="126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5"/>
      <c r="AI498" s="135"/>
      <c r="AJ498" s="135"/>
      <c r="AK498" s="135"/>
      <c r="AL498" s="135"/>
      <c r="AM498" s="135"/>
      <c r="AN498" s="135"/>
      <c r="AO498" s="135"/>
      <c r="AP498" s="135"/>
      <c r="AQ498" s="135"/>
      <c r="AR498" s="135"/>
      <c r="AS498" s="135"/>
      <c r="AT498" s="135"/>
      <c r="AU498" s="135"/>
      <c r="AV498" s="135"/>
      <c r="AW498" s="135"/>
      <c r="AX498" s="135"/>
      <c r="AY498" s="135"/>
      <c r="AZ498" s="135"/>
      <c r="BA498" s="135"/>
      <c r="BB498" s="135"/>
      <c r="BC498" s="115"/>
      <c r="BD498" s="115"/>
      <c r="BE498" s="119"/>
      <c r="BF498" s="126"/>
      <c r="BG498" s="126"/>
      <c r="BH498" s="126"/>
      <c r="BI498" s="126"/>
      <c r="BJ498" s="126"/>
      <c r="BK498" s="126"/>
      <c r="BL498" s="133"/>
    </row>
    <row r="499" spans="1:64" ht="12" customHeight="1">
      <c r="A499" s="115"/>
      <c r="B499" s="115"/>
      <c r="C499" s="115"/>
      <c r="D499" s="118"/>
      <c r="E499" s="119"/>
      <c r="F499" s="116"/>
      <c r="G499" s="126"/>
      <c r="H499" s="126"/>
      <c r="I499" s="126"/>
      <c r="J499" s="126"/>
      <c r="K499" s="126"/>
      <c r="L499" s="126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5"/>
      <c r="AI499" s="135"/>
      <c r="AJ499" s="135"/>
      <c r="AK499" s="135"/>
      <c r="AL499" s="135"/>
      <c r="AM499" s="135"/>
      <c r="AN499" s="135"/>
      <c r="AO499" s="135"/>
      <c r="AP499" s="135"/>
      <c r="AQ499" s="135"/>
      <c r="AR499" s="135"/>
      <c r="AS499" s="135"/>
      <c r="AT499" s="135"/>
      <c r="AU499" s="135"/>
      <c r="AV499" s="135"/>
      <c r="AW499" s="135"/>
      <c r="AX499" s="135"/>
      <c r="AY499" s="135"/>
      <c r="AZ499" s="135"/>
      <c r="BA499" s="135"/>
      <c r="BB499" s="135"/>
      <c r="BC499" s="115"/>
      <c r="BD499" s="115"/>
      <c r="BE499" s="119"/>
      <c r="BF499" s="126"/>
      <c r="BG499" s="126"/>
      <c r="BH499" s="126"/>
      <c r="BI499" s="126"/>
      <c r="BJ499" s="126"/>
      <c r="BK499" s="126"/>
      <c r="BL499" s="133"/>
    </row>
    <row r="500" spans="1:64" ht="12" customHeight="1">
      <c r="A500" s="115"/>
      <c r="B500" s="115"/>
      <c r="C500" s="115"/>
      <c r="D500" s="118"/>
      <c r="E500" s="119"/>
      <c r="F500" s="116"/>
      <c r="G500" s="126"/>
      <c r="H500" s="126"/>
      <c r="I500" s="126"/>
      <c r="J500" s="126"/>
      <c r="K500" s="126"/>
      <c r="L500" s="126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5"/>
      <c r="AI500" s="135"/>
      <c r="AJ500" s="135"/>
      <c r="AK500" s="135"/>
      <c r="AL500" s="135"/>
      <c r="AM500" s="135"/>
      <c r="AN500" s="135"/>
      <c r="AO500" s="135"/>
      <c r="AP500" s="135"/>
      <c r="AQ500" s="135"/>
      <c r="AR500" s="135"/>
      <c r="AS500" s="135"/>
      <c r="AT500" s="135"/>
      <c r="AU500" s="135"/>
      <c r="AV500" s="135"/>
      <c r="AW500" s="135"/>
      <c r="AX500" s="135"/>
      <c r="AY500" s="135"/>
      <c r="AZ500" s="135"/>
      <c r="BA500" s="135"/>
      <c r="BB500" s="135"/>
      <c r="BC500" s="115"/>
      <c r="BD500" s="115"/>
      <c r="BE500" s="119"/>
      <c r="BF500" s="126"/>
      <c r="BG500" s="126"/>
      <c r="BH500" s="126"/>
      <c r="BI500" s="126"/>
      <c r="BJ500" s="126"/>
      <c r="BK500" s="126"/>
      <c r="BL500" s="133"/>
    </row>
    <row r="501" spans="1:64" ht="12" customHeight="1">
      <c r="A501" s="115"/>
      <c r="B501" s="115"/>
      <c r="C501" s="115"/>
      <c r="D501" s="118"/>
      <c r="E501" s="119"/>
      <c r="F501" s="116"/>
      <c r="G501" s="126"/>
      <c r="H501" s="126"/>
      <c r="I501" s="126"/>
      <c r="J501" s="126"/>
      <c r="K501" s="126"/>
      <c r="L501" s="126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5"/>
      <c r="AI501" s="135"/>
      <c r="AJ501" s="135"/>
      <c r="AK501" s="135"/>
      <c r="AL501" s="135"/>
      <c r="AM501" s="135"/>
      <c r="AN501" s="135"/>
      <c r="AO501" s="135"/>
      <c r="AP501" s="135"/>
      <c r="AQ501" s="135"/>
      <c r="AR501" s="135"/>
      <c r="AS501" s="135"/>
      <c r="AT501" s="135"/>
      <c r="AU501" s="135"/>
      <c r="AV501" s="135"/>
      <c r="AW501" s="135"/>
      <c r="AX501" s="135"/>
      <c r="AY501" s="135"/>
      <c r="AZ501" s="135"/>
      <c r="BA501" s="135"/>
      <c r="BB501" s="135"/>
      <c r="BC501" s="115"/>
      <c r="BD501" s="115"/>
      <c r="BE501" s="119"/>
      <c r="BF501" s="126"/>
      <c r="BG501" s="126"/>
      <c r="BH501" s="126"/>
      <c r="BI501" s="126"/>
      <c r="BJ501" s="126"/>
      <c r="BK501" s="126"/>
      <c r="BL501" s="133"/>
    </row>
    <row r="502" spans="1:64" ht="12" customHeight="1">
      <c r="A502" s="115"/>
      <c r="B502" s="115"/>
      <c r="C502" s="115"/>
      <c r="D502" s="118"/>
      <c r="E502" s="119"/>
      <c r="F502" s="116"/>
      <c r="G502" s="126"/>
      <c r="H502" s="126"/>
      <c r="I502" s="126"/>
      <c r="J502" s="126"/>
      <c r="K502" s="126"/>
      <c r="L502" s="126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5"/>
      <c r="AI502" s="135"/>
      <c r="AJ502" s="135"/>
      <c r="AK502" s="135"/>
      <c r="AL502" s="135"/>
      <c r="AM502" s="135"/>
      <c r="AN502" s="135"/>
      <c r="AO502" s="135"/>
      <c r="AP502" s="135"/>
      <c r="AQ502" s="135"/>
      <c r="AR502" s="135"/>
      <c r="AS502" s="135"/>
      <c r="AT502" s="135"/>
      <c r="AU502" s="135"/>
      <c r="AV502" s="135"/>
      <c r="AW502" s="135"/>
      <c r="AX502" s="135"/>
      <c r="AY502" s="135"/>
      <c r="AZ502" s="135"/>
      <c r="BA502" s="135"/>
      <c r="BB502" s="135"/>
      <c r="BC502" s="115"/>
      <c r="BD502" s="115"/>
      <c r="BE502" s="119"/>
      <c r="BF502" s="126"/>
      <c r="BG502" s="126"/>
      <c r="BH502" s="126"/>
      <c r="BI502" s="126"/>
      <c r="BJ502" s="126"/>
      <c r="BK502" s="126"/>
      <c r="BL502" s="133"/>
    </row>
    <row r="503" spans="1:64" ht="12" customHeight="1">
      <c r="A503" s="115"/>
      <c r="B503" s="115"/>
      <c r="C503" s="115"/>
      <c r="D503" s="118"/>
      <c r="E503" s="119"/>
      <c r="F503" s="116"/>
      <c r="G503" s="126"/>
      <c r="H503" s="126"/>
      <c r="I503" s="126"/>
      <c r="J503" s="126"/>
      <c r="K503" s="126"/>
      <c r="L503" s="126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5"/>
      <c r="AI503" s="135"/>
      <c r="AJ503" s="135"/>
      <c r="AK503" s="135"/>
      <c r="AL503" s="135"/>
      <c r="AM503" s="135"/>
      <c r="AN503" s="135"/>
      <c r="AO503" s="135"/>
      <c r="AP503" s="135"/>
      <c r="AQ503" s="135"/>
      <c r="AR503" s="135"/>
      <c r="AS503" s="135"/>
      <c r="AT503" s="135"/>
      <c r="AU503" s="135"/>
      <c r="AV503" s="135"/>
      <c r="AW503" s="135"/>
      <c r="AX503" s="135"/>
      <c r="AY503" s="135"/>
      <c r="AZ503" s="135"/>
      <c r="BA503" s="135"/>
      <c r="BB503" s="135"/>
      <c r="BC503" s="115"/>
      <c r="BD503" s="115"/>
      <c r="BE503" s="119"/>
      <c r="BF503" s="126"/>
      <c r="BG503" s="126"/>
      <c r="BH503" s="126"/>
      <c r="BI503" s="126"/>
      <c r="BJ503" s="126"/>
      <c r="BK503" s="126"/>
      <c r="BL503" s="133"/>
    </row>
    <row r="504" spans="1:64" ht="12" customHeight="1">
      <c r="A504" s="115"/>
      <c r="B504" s="115"/>
      <c r="C504" s="115"/>
      <c r="D504" s="118"/>
      <c r="E504" s="119"/>
      <c r="F504" s="116"/>
      <c r="G504" s="126"/>
      <c r="H504" s="126"/>
      <c r="I504" s="126"/>
      <c r="J504" s="126"/>
      <c r="K504" s="126"/>
      <c r="L504" s="126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5"/>
      <c r="AI504" s="135"/>
      <c r="AJ504" s="135"/>
      <c r="AK504" s="135"/>
      <c r="AL504" s="135"/>
      <c r="AM504" s="135"/>
      <c r="AN504" s="135"/>
      <c r="AO504" s="135"/>
      <c r="AP504" s="135"/>
      <c r="AQ504" s="135"/>
      <c r="AR504" s="135"/>
      <c r="AS504" s="135"/>
      <c r="AT504" s="135"/>
      <c r="AU504" s="135"/>
      <c r="AV504" s="135"/>
      <c r="AW504" s="135"/>
      <c r="AX504" s="135"/>
      <c r="AY504" s="135"/>
      <c r="AZ504" s="135"/>
      <c r="BA504" s="135"/>
      <c r="BB504" s="135"/>
      <c r="BC504" s="115"/>
      <c r="BD504" s="115"/>
      <c r="BE504" s="119"/>
      <c r="BF504" s="126"/>
      <c r="BG504" s="126"/>
      <c r="BH504" s="126"/>
      <c r="BI504" s="126"/>
      <c r="BJ504" s="126"/>
      <c r="BK504" s="126"/>
      <c r="BL504" s="133"/>
    </row>
    <row r="505" spans="1:64" ht="12" customHeight="1">
      <c r="A505" s="115"/>
      <c r="B505" s="115"/>
      <c r="C505" s="115"/>
      <c r="D505" s="118"/>
      <c r="E505" s="119"/>
      <c r="F505" s="116"/>
      <c r="G505" s="126"/>
      <c r="H505" s="126"/>
      <c r="I505" s="126"/>
      <c r="J505" s="126"/>
      <c r="K505" s="126"/>
      <c r="L505" s="126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5"/>
      <c r="AI505" s="135"/>
      <c r="AJ505" s="135"/>
      <c r="AK505" s="135"/>
      <c r="AL505" s="135"/>
      <c r="AM505" s="135"/>
      <c r="AN505" s="135"/>
      <c r="AO505" s="135"/>
      <c r="AP505" s="135"/>
      <c r="AQ505" s="135"/>
      <c r="AR505" s="135"/>
      <c r="AS505" s="135"/>
      <c r="AT505" s="135"/>
      <c r="AU505" s="135"/>
      <c r="AV505" s="135"/>
      <c r="AW505" s="135"/>
      <c r="AX505" s="135"/>
      <c r="AY505" s="135"/>
      <c r="AZ505" s="135"/>
      <c r="BA505" s="135"/>
      <c r="BB505" s="135"/>
      <c r="BC505" s="115"/>
      <c r="BD505" s="115"/>
      <c r="BE505" s="119"/>
      <c r="BF505" s="126"/>
      <c r="BG505" s="126"/>
      <c r="BH505" s="126"/>
      <c r="BI505" s="126"/>
      <c r="BJ505" s="126"/>
      <c r="BK505" s="126"/>
      <c r="BL505" s="133"/>
    </row>
    <row r="506" spans="1:64" ht="12" customHeight="1">
      <c r="A506" s="115"/>
      <c r="B506" s="115"/>
      <c r="C506" s="115"/>
      <c r="D506" s="118"/>
      <c r="E506" s="119"/>
      <c r="F506" s="116"/>
      <c r="G506" s="126"/>
      <c r="H506" s="126"/>
      <c r="I506" s="126"/>
      <c r="J506" s="126"/>
      <c r="K506" s="126"/>
      <c r="L506" s="126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5"/>
      <c r="AI506" s="135"/>
      <c r="AJ506" s="135"/>
      <c r="AK506" s="135"/>
      <c r="AL506" s="135"/>
      <c r="AM506" s="135"/>
      <c r="AN506" s="135"/>
      <c r="AO506" s="135"/>
      <c r="AP506" s="135"/>
      <c r="AQ506" s="135"/>
      <c r="AR506" s="135"/>
      <c r="AS506" s="135"/>
      <c r="AT506" s="135"/>
      <c r="AU506" s="135"/>
      <c r="AV506" s="135"/>
      <c r="AW506" s="135"/>
      <c r="AX506" s="135"/>
      <c r="AY506" s="135"/>
      <c r="AZ506" s="135"/>
      <c r="BA506" s="135"/>
      <c r="BB506" s="135"/>
      <c r="BC506" s="115"/>
      <c r="BD506" s="115"/>
      <c r="BE506" s="119"/>
      <c r="BF506" s="126"/>
      <c r="BG506" s="126"/>
      <c r="BH506" s="126"/>
      <c r="BI506" s="126"/>
      <c r="BJ506" s="126"/>
      <c r="BK506" s="126"/>
      <c r="BL506" s="133"/>
    </row>
    <row r="507" spans="1:64" ht="12" customHeight="1">
      <c r="A507" s="115"/>
      <c r="B507" s="115"/>
      <c r="C507" s="115"/>
      <c r="D507" s="118"/>
      <c r="E507" s="119"/>
      <c r="F507" s="116"/>
      <c r="G507" s="126"/>
      <c r="H507" s="126"/>
      <c r="I507" s="126"/>
      <c r="J507" s="126"/>
      <c r="K507" s="126"/>
      <c r="L507" s="126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5"/>
      <c r="AI507" s="135"/>
      <c r="AJ507" s="135"/>
      <c r="AK507" s="135"/>
      <c r="AL507" s="135"/>
      <c r="AM507" s="135"/>
      <c r="AN507" s="135"/>
      <c r="AO507" s="135"/>
      <c r="AP507" s="135"/>
      <c r="AQ507" s="135"/>
      <c r="AR507" s="135"/>
      <c r="AS507" s="135"/>
      <c r="AT507" s="135"/>
      <c r="AU507" s="135"/>
      <c r="AV507" s="135"/>
      <c r="AW507" s="135"/>
      <c r="AX507" s="135"/>
      <c r="AY507" s="135"/>
      <c r="AZ507" s="135"/>
      <c r="BA507" s="135"/>
      <c r="BB507" s="135"/>
      <c r="BC507" s="115"/>
      <c r="BD507" s="115"/>
      <c r="BE507" s="119"/>
      <c r="BF507" s="126"/>
      <c r="BG507" s="126"/>
      <c r="BH507" s="126"/>
      <c r="BI507" s="126"/>
      <c r="BJ507" s="126"/>
      <c r="BK507" s="126"/>
      <c r="BL507" s="133"/>
    </row>
    <row r="508" spans="1:64" ht="12" customHeight="1">
      <c r="A508" s="115"/>
      <c r="B508" s="115"/>
      <c r="C508" s="115"/>
      <c r="D508" s="118"/>
      <c r="E508" s="119"/>
      <c r="F508" s="116"/>
      <c r="G508" s="126"/>
      <c r="H508" s="126"/>
      <c r="I508" s="126"/>
      <c r="J508" s="126"/>
      <c r="K508" s="126"/>
      <c r="L508" s="126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5"/>
      <c r="AI508" s="135"/>
      <c r="AJ508" s="135"/>
      <c r="AK508" s="135"/>
      <c r="AL508" s="135"/>
      <c r="AM508" s="135"/>
      <c r="AN508" s="135"/>
      <c r="AO508" s="135"/>
      <c r="AP508" s="135"/>
      <c r="AQ508" s="135"/>
      <c r="AR508" s="135"/>
      <c r="AS508" s="135"/>
      <c r="AT508" s="135"/>
      <c r="AU508" s="135"/>
      <c r="AV508" s="135"/>
      <c r="AW508" s="135"/>
      <c r="AX508" s="135"/>
      <c r="AY508" s="135"/>
      <c r="AZ508" s="135"/>
      <c r="BA508" s="135"/>
      <c r="BB508" s="135"/>
      <c r="BC508" s="115"/>
      <c r="BD508" s="115"/>
      <c r="BE508" s="119"/>
      <c r="BF508" s="126"/>
      <c r="BG508" s="126"/>
      <c r="BH508" s="126"/>
      <c r="BI508" s="126"/>
      <c r="BJ508" s="126"/>
      <c r="BK508" s="126"/>
      <c r="BL508" s="133"/>
    </row>
    <row r="509" spans="1:64" ht="12" customHeight="1">
      <c r="A509" s="115"/>
      <c r="B509" s="115"/>
      <c r="C509" s="115"/>
      <c r="D509" s="118"/>
      <c r="E509" s="119"/>
      <c r="F509" s="116"/>
      <c r="G509" s="126"/>
      <c r="H509" s="126"/>
      <c r="I509" s="126"/>
      <c r="J509" s="126"/>
      <c r="K509" s="126"/>
      <c r="L509" s="126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5"/>
      <c r="AI509" s="135"/>
      <c r="AJ509" s="135"/>
      <c r="AK509" s="135"/>
      <c r="AL509" s="135"/>
      <c r="AM509" s="135"/>
      <c r="AN509" s="135"/>
      <c r="AO509" s="135"/>
      <c r="AP509" s="135"/>
      <c r="AQ509" s="135"/>
      <c r="AR509" s="135"/>
      <c r="AS509" s="135"/>
      <c r="AT509" s="135"/>
      <c r="AU509" s="135"/>
      <c r="AV509" s="135"/>
      <c r="AW509" s="135"/>
      <c r="AX509" s="135"/>
      <c r="AY509" s="135"/>
      <c r="AZ509" s="135"/>
      <c r="BA509" s="135"/>
      <c r="BB509" s="135"/>
      <c r="BC509" s="115"/>
      <c r="BD509" s="115"/>
      <c r="BE509" s="119"/>
      <c r="BF509" s="126"/>
      <c r="BG509" s="126"/>
      <c r="BH509" s="126"/>
      <c r="BI509" s="126"/>
      <c r="BJ509" s="126"/>
      <c r="BK509" s="126"/>
      <c r="BL509" s="133"/>
    </row>
    <row r="510" spans="1:64" ht="12" customHeight="1">
      <c r="A510" s="115"/>
      <c r="B510" s="115"/>
      <c r="C510" s="115"/>
      <c r="D510" s="118"/>
      <c r="E510" s="119"/>
      <c r="F510" s="116"/>
      <c r="G510" s="126"/>
      <c r="H510" s="126"/>
      <c r="I510" s="126"/>
      <c r="J510" s="126"/>
      <c r="K510" s="126"/>
      <c r="L510" s="126"/>
      <c r="M510" s="135"/>
      <c r="N510" s="135"/>
      <c r="O510" s="135"/>
      <c r="P510" s="135"/>
      <c r="Q510" s="135"/>
      <c r="R510" s="135"/>
      <c r="S510" s="135"/>
      <c r="T510" s="135"/>
      <c r="U510" s="135"/>
      <c r="V510" s="135"/>
      <c r="W510" s="135"/>
      <c r="X510" s="135"/>
      <c r="Y510" s="135"/>
      <c r="Z510" s="135"/>
      <c r="AA510" s="135"/>
      <c r="AB510" s="135"/>
      <c r="AC510" s="135"/>
      <c r="AD510" s="135"/>
      <c r="AE510" s="135"/>
      <c r="AF510" s="135"/>
      <c r="AG510" s="135"/>
      <c r="AH510" s="135"/>
      <c r="AI510" s="135"/>
      <c r="AJ510" s="135"/>
      <c r="AK510" s="135"/>
      <c r="AL510" s="135"/>
      <c r="AM510" s="135"/>
      <c r="AN510" s="135"/>
      <c r="AO510" s="135"/>
      <c r="AP510" s="135"/>
      <c r="AQ510" s="135"/>
      <c r="AR510" s="135"/>
      <c r="AS510" s="135"/>
      <c r="AT510" s="135"/>
      <c r="AU510" s="135"/>
      <c r="AV510" s="135"/>
      <c r="AW510" s="135"/>
      <c r="AX510" s="135"/>
      <c r="AY510" s="135"/>
      <c r="AZ510" s="135"/>
      <c r="BA510" s="135"/>
      <c r="BB510" s="135"/>
      <c r="BC510" s="115"/>
      <c r="BD510" s="115"/>
      <c r="BE510" s="119"/>
      <c r="BF510" s="126"/>
      <c r="BG510" s="126"/>
      <c r="BH510" s="126"/>
      <c r="BI510" s="126"/>
      <c r="BJ510" s="126"/>
      <c r="BK510" s="126"/>
      <c r="BL510" s="133"/>
    </row>
    <row r="511" spans="1:64" ht="12" customHeight="1">
      <c r="A511" s="115"/>
      <c r="B511" s="115"/>
      <c r="C511" s="115"/>
      <c r="D511" s="118"/>
      <c r="E511" s="119"/>
      <c r="F511" s="116"/>
      <c r="G511" s="126"/>
      <c r="H511" s="126"/>
      <c r="I511" s="126"/>
      <c r="J511" s="126"/>
      <c r="K511" s="126"/>
      <c r="L511" s="126"/>
      <c r="M511" s="135"/>
      <c r="N511" s="135"/>
      <c r="O511" s="135"/>
      <c r="P511" s="135"/>
      <c r="Q511" s="135"/>
      <c r="R511" s="135"/>
      <c r="S511" s="135"/>
      <c r="T511" s="135"/>
      <c r="U511" s="135"/>
      <c r="V511" s="135"/>
      <c r="W511" s="135"/>
      <c r="X511" s="135"/>
      <c r="Y511" s="135"/>
      <c r="Z511" s="135"/>
      <c r="AA511" s="135"/>
      <c r="AB511" s="135"/>
      <c r="AC511" s="135"/>
      <c r="AD511" s="135"/>
      <c r="AE511" s="135"/>
      <c r="AF511" s="135"/>
      <c r="AG511" s="135"/>
      <c r="AH511" s="135"/>
      <c r="AI511" s="135"/>
      <c r="AJ511" s="135"/>
      <c r="AK511" s="135"/>
      <c r="AL511" s="135"/>
      <c r="AM511" s="135"/>
      <c r="AN511" s="135"/>
      <c r="AO511" s="135"/>
      <c r="AP511" s="135"/>
      <c r="AQ511" s="135"/>
      <c r="AR511" s="135"/>
      <c r="AS511" s="135"/>
      <c r="AT511" s="135"/>
      <c r="AU511" s="135"/>
      <c r="AV511" s="135"/>
      <c r="AW511" s="135"/>
      <c r="AX511" s="135"/>
      <c r="AY511" s="135"/>
      <c r="AZ511" s="135"/>
      <c r="BA511" s="135"/>
      <c r="BB511" s="135"/>
      <c r="BC511" s="115"/>
      <c r="BD511" s="115"/>
      <c r="BE511" s="119"/>
      <c r="BF511" s="126"/>
      <c r="BG511" s="126"/>
      <c r="BH511" s="126"/>
      <c r="BI511" s="126"/>
      <c r="BJ511" s="126"/>
      <c r="BK511" s="126"/>
      <c r="BL511" s="133"/>
    </row>
    <row r="512" spans="1:64" ht="12" customHeight="1">
      <c r="A512" s="115"/>
      <c r="B512" s="115"/>
      <c r="C512" s="115"/>
      <c r="D512" s="118"/>
      <c r="E512" s="119"/>
      <c r="F512" s="116"/>
      <c r="G512" s="126"/>
      <c r="H512" s="126"/>
      <c r="I512" s="126"/>
      <c r="J512" s="126"/>
      <c r="K512" s="126"/>
      <c r="L512" s="126"/>
      <c r="M512" s="135"/>
      <c r="N512" s="135"/>
      <c r="O512" s="135"/>
      <c r="P512" s="135"/>
      <c r="Q512" s="135"/>
      <c r="R512" s="135"/>
      <c r="S512" s="135"/>
      <c r="T512" s="135"/>
      <c r="U512" s="135"/>
      <c r="V512" s="135"/>
      <c r="W512" s="135"/>
      <c r="X512" s="135"/>
      <c r="Y512" s="135"/>
      <c r="Z512" s="135"/>
      <c r="AA512" s="135"/>
      <c r="AB512" s="135"/>
      <c r="AC512" s="135"/>
      <c r="AD512" s="135"/>
      <c r="AE512" s="135"/>
      <c r="AF512" s="135"/>
      <c r="AG512" s="135"/>
      <c r="AH512" s="135"/>
      <c r="AI512" s="135"/>
      <c r="AJ512" s="135"/>
      <c r="AK512" s="135"/>
      <c r="AL512" s="135"/>
      <c r="AM512" s="135"/>
      <c r="AN512" s="135"/>
      <c r="AO512" s="135"/>
      <c r="AP512" s="135"/>
      <c r="AQ512" s="135"/>
      <c r="AR512" s="135"/>
      <c r="AS512" s="135"/>
      <c r="AT512" s="135"/>
      <c r="AU512" s="135"/>
      <c r="AV512" s="135"/>
      <c r="AW512" s="135"/>
      <c r="AX512" s="135"/>
      <c r="AY512" s="135"/>
      <c r="AZ512" s="135"/>
      <c r="BA512" s="135"/>
      <c r="BB512" s="135"/>
      <c r="BC512" s="115"/>
      <c r="BD512" s="115"/>
      <c r="BE512" s="119"/>
      <c r="BF512" s="126"/>
      <c r="BG512" s="126"/>
      <c r="BH512" s="126"/>
      <c r="BI512" s="126"/>
      <c r="BJ512" s="126"/>
      <c r="BK512" s="126"/>
      <c r="BL512" s="133"/>
    </row>
    <row r="513" spans="1:64" ht="12" customHeight="1">
      <c r="A513" s="115"/>
      <c r="B513" s="115"/>
      <c r="C513" s="115"/>
      <c r="D513" s="118"/>
      <c r="E513" s="119"/>
      <c r="F513" s="116"/>
      <c r="G513" s="126"/>
      <c r="H513" s="126"/>
      <c r="I513" s="126"/>
      <c r="J513" s="126"/>
      <c r="K513" s="126"/>
      <c r="L513" s="126"/>
      <c r="M513" s="135"/>
      <c r="N513" s="135"/>
      <c r="O513" s="135"/>
      <c r="P513" s="135"/>
      <c r="Q513" s="135"/>
      <c r="R513" s="135"/>
      <c r="S513" s="135"/>
      <c r="T513" s="135"/>
      <c r="U513" s="135"/>
      <c r="V513" s="135"/>
      <c r="W513" s="135"/>
      <c r="X513" s="135"/>
      <c r="Y513" s="135"/>
      <c r="Z513" s="135"/>
      <c r="AA513" s="135"/>
      <c r="AB513" s="135"/>
      <c r="AC513" s="135"/>
      <c r="AD513" s="135"/>
      <c r="AE513" s="135"/>
      <c r="AF513" s="135"/>
      <c r="AG513" s="135"/>
      <c r="AH513" s="135"/>
      <c r="AI513" s="135"/>
      <c r="AJ513" s="135"/>
      <c r="AK513" s="135"/>
      <c r="AL513" s="135"/>
      <c r="AM513" s="135"/>
      <c r="AN513" s="135"/>
      <c r="AO513" s="135"/>
      <c r="AP513" s="135"/>
      <c r="AQ513" s="135"/>
      <c r="AR513" s="135"/>
      <c r="AS513" s="135"/>
      <c r="AT513" s="135"/>
      <c r="AU513" s="135"/>
      <c r="AV513" s="135"/>
      <c r="AW513" s="135"/>
      <c r="AX513" s="135"/>
      <c r="AY513" s="135"/>
      <c r="AZ513" s="135"/>
      <c r="BA513" s="135"/>
      <c r="BB513" s="135"/>
      <c r="BC513" s="115"/>
      <c r="BD513" s="115"/>
      <c r="BE513" s="119"/>
      <c r="BF513" s="126"/>
      <c r="BG513" s="126"/>
      <c r="BH513" s="126"/>
      <c r="BI513" s="126"/>
      <c r="BJ513" s="126"/>
      <c r="BK513" s="126"/>
      <c r="BL513" s="133"/>
    </row>
    <row r="514" spans="1:64" ht="12" customHeight="1">
      <c r="A514" s="115"/>
      <c r="B514" s="115"/>
      <c r="C514" s="115"/>
      <c r="D514" s="118"/>
      <c r="E514" s="119"/>
      <c r="F514" s="116"/>
      <c r="G514" s="126"/>
      <c r="H514" s="126"/>
      <c r="I514" s="126"/>
      <c r="J514" s="126"/>
      <c r="K514" s="126"/>
      <c r="L514" s="126"/>
      <c r="M514" s="135"/>
      <c r="N514" s="135"/>
      <c r="O514" s="135"/>
      <c r="P514" s="135"/>
      <c r="Q514" s="135"/>
      <c r="R514" s="135"/>
      <c r="S514" s="135"/>
      <c r="T514" s="135"/>
      <c r="U514" s="135"/>
      <c r="V514" s="135"/>
      <c r="W514" s="135"/>
      <c r="X514" s="135"/>
      <c r="Y514" s="135"/>
      <c r="Z514" s="135"/>
      <c r="AA514" s="135"/>
      <c r="AB514" s="135"/>
      <c r="AC514" s="135"/>
      <c r="AD514" s="135"/>
      <c r="AE514" s="135"/>
      <c r="AF514" s="135"/>
      <c r="AG514" s="135"/>
      <c r="AH514" s="135"/>
      <c r="AI514" s="135"/>
      <c r="AJ514" s="135"/>
      <c r="AK514" s="135"/>
      <c r="AL514" s="135"/>
      <c r="AM514" s="135"/>
      <c r="AN514" s="135"/>
      <c r="AO514" s="135"/>
      <c r="AP514" s="135"/>
      <c r="AQ514" s="135"/>
      <c r="AR514" s="135"/>
      <c r="AS514" s="135"/>
      <c r="AT514" s="135"/>
      <c r="AU514" s="135"/>
      <c r="AV514" s="135"/>
      <c r="AW514" s="135"/>
      <c r="AX514" s="135"/>
      <c r="AY514" s="135"/>
      <c r="AZ514" s="135"/>
      <c r="BA514" s="135"/>
      <c r="BB514" s="135"/>
      <c r="BC514" s="115"/>
      <c r="BD514" s="115"/>
      <c r="BE514" s="119"/>
      <c r="BF514" s="126"/>
      <c r="BG514" s="126"/>
      <c r="BH514" s="126"/>
      <c r="BI514" s="126"/>
      <c r="BJ514" s="126"/>
      <c r="BK514" s="126"/>
      <c r="BL514" s="133"/>
    </row>
    <row r="515" spans="1:64" ht="12" customHeight="1">
      <c r="A515" s="115"/>
      <c r="B515" s="115"/>
      <c r="C515" s="115"/>
      <c r="D515" s="118"/>
      <c r="E515" s="119"/>
      <c r="F515" s="116"/>
      <c r="G515" s="126"/>
      <c r="H515" s="126"/>
      <c r="I515" s="126"/>
      <c r="J515" s="126"/>
      <c r="K515" s="126"/>
      <c r="L515" s="126"/>
      <c r="M515" s="135"/>
      <c r="N515" s="135"/>
      <c r="O515" s="135"/>
      <c r="P515" s="135"/>
      <c r="Q515" s="135"/>
      <c r="R515" s="135"/>
      <c r="S515" s="135"/>
      <c r="T515" s="135"/>
      <c r="U515" s="135"/>
      <c r="V515" s="135"/>
      <c r="W515" s="135"/>
      <c r="X515" s="135"/>
      <c r="Y515" s="135"/>
      <c r="Z515" s="135"/>
      <c r="AA515" s="135"/>
      <c r="AB515" s="135"/>
      <c r="AC515" s="135"/>
      <c r="AD515" s="135"/>
      <c r="AE515" s="135"/>
      <c r="AF515" s="135"/>
      <c r="AG515" s="135"/>
      <c r="AH515" s="135"/>
      <c r="AI515" s="135"/>
      <c r="AJ515" s="135"/>
      <c r="AK515" s="135"/>
      <c r="AL515" s="135"/>
      <c r="AM515" s="135"/>
      <c r="AN515" s="135"/>
      <c r="AO515" s="135"/>
      <c r="AP515" s="135"/>
      <c r="AQ515" s="135"/>
      <c r="AR515" s="135"/>
      <c r="AS515" s="135"/>
      <c r="AT515" s="135"/>
      <c r="AU515" s="135"/>
      <c r="AV515" s="135"/>
      <c r="AW515" s="135"/>
      <c r="AX515" s="135"/>
      <c r="AY515" s="135"/>
      <c r="AZ515" s="135"/>
      <c r="BA515" s="135"/>
      <c r="BB515" s="135"/>
      <c r="BC515" s="115"/>
      <c r="BD515" s="115"/>
      <c r="BE515" s="119"/>
      <c r="BF515" s="126"/>
      <c r="BG515" s="126"/>
      <c r="BH515" s="126"/>
      <c r="BI515" s="126"/>
      <c r="BJ515" s="126"/>
      <c r="BK515" s="126"/>
      <c r="BL515" s="133"/>
    </row>
    <row r="516" spans="1:64" ht="12" customHeight="1">
      <c r="A516" s="115"/>
      <c r="B516" s="115"/>
      <c r="C516" s="115"/>
      <c r="D516" s="118"/>
      <c r="E516" s="119"/>
      <c r="F516" s="116"/>
      <c r="G516" s="126"/>
      <c r="H516" s="126"/>
      <c r="I516" s="126"/>
      <c r="J516" s="126"/>
      <c r="K516" s="126"/>
      <c r="L516" s="126"/>
      <c r="M516" s="135"/>
      <c r="N516" s="135"/>
      <c r="O516" s="135"/>
      <c r="P516" s="135"/>
      <c r="Q516" s="135"/>
      <c r="R516" s="135"/>
      <c r="S516" s="135"/>
      <c r="T516" s="135"/>
      <c r="U516" s="135"/>
      <c r="V516" s="135"/>
      <c r="W516" s="135"/>
      <c r="X516" s="135"/>
      <c r="Y516" s="135"/>
      <c r="Z516" s="135"/>
      <c r="AA516" s="135"/>
      <c r="AB516" s="135"/>
      <c r="AC516" s="135"/>
      <c r="AD516" s="135"/>
      <c r="AE516" s="135"/>
      <c r="AF516" s="135"/>
      <c r="AG516" s="135"/>
      <c r="AH516" s="135"/>
      <c r="AI516" s="135"/>
      <c r="AJ516" s="135"/>
      <c r="AK516" s="135"/>
      <c r="AL516" s="135"/>
      <c r="AM516" s="135"/>
      <c r="AN516" s="135"/>
      <c r="AO516" s="135"/>
      <c r="AP516" s="135"/>
      <c r="AQ516" s="135"/>
      <c r="AR516" s="135"/>
      <c r="AS516" s="135"/>
      <c r="AT516" s="135"/>
      <c r="AU516" s="135"/>
      <c r="AV516" s="135"/>
      <c r="AW516" s="135"/>
      <c r="AX516" s="135"/>
      <c r="AY516" s="135"/>
      <c r="AZ516" s="135"/>
      <c r="BA516" s="135"/>
      <c r="BB516" s="135"/>
      <c r="BC516" s="115"/>
      <c r="BD516" s="115"/>
      <c r="BE516" s="119"/>
      <c r="BF516" s="126"/>
      <c r="BG516" s="126"/>
      <c r="BH516" s="126"/>
      <c r="BI516" s="126"/>
      <c r="BJ516" s="126"/>
      <c r="BK516" s="126"/>
      <c r="BL516" s="133"/>
    </row>
    <row r="517" spans="1:64" ht="12" customHeight="1">
      <c r="A517" s="115"/>
      <c r="B517" s="115"/>
      <c r="C517" s="115"/>
      <c r="D517" s="118"/>
      <c r="E517" s="119"/>
      <c r="F517" s="116"/>
      <c r="G517" s="126"/>
      <c r="H517" s="126"/>
      <c r="I517" s="126"/>
      <c r="J517" s="126"/>
      <c r="K517" s="126"/>
      <c r="L517" s="126"/>
      <c r="M517" s="135"/>
      <c r="N517" s="135"/>
      <c r="O517" s="135"/>
      <c r="P517" s="135"/>
      <c r="Q517" s="135"/>
      <c r="R517" s="135"/>
      <c r="S517" s="135"/>
      <c r="T517" s="135"/>
      <c r="U517" s="135"/>
      <c r="V517" s="135"/>
      <c r="W517" s="135"/>
      <c r="X517" s="135"/>
      <c r="Y517" s="135"/>
      <c r="Z517" s="135"/>
      <c r="AA517" s="135"/>
      <c r="AB517" s="135"/>
      <c r="AC517" s="135"/>
      <c r="AD517" s="135"/>
      <c r="AE517" s="135"/>
      <c r="AF517" s="135"/>
      <c r="AG517" s="135"/>
      <c r="AH517" s="135"/>
      <c r="AI517" s="135"/>
      <c r="AJ517" s="135"/>
      <c r="AK517" s="135"/>
      <c r="AL517" s="135"/>
      <c r="AM517" s="135"/>
      <c r="AN517" s="135"/>
      <c r="AO517" s="135"/>
      <c r="AP517" s="135"/>
      <c r="AQ517" s="135"/>
      <c r="AR517" s="135"/>
      <c r="AS517" s="135"/>
      <c r="AT517" s="135"/>
      <c r="AU517" s="135"/>
      <c r="AV517" s="135"/>
      <c r="AW517" s="135"/>
      <c r="AX517" s="135"/>
      <c r="AY517" s="135"/>
      <c r="AZ517" s="135"/>
      <c r="BA517" s="135"/>
      <c r="BB517" s="135"/>
      <c r="BC517" s="115"/>
      <c r="BD517" s="115"/>
      <c r="BE517" s="119"/>
      <c r="BF517" s="126"/>
      <c r="BG517" s="126"/>
      <c r="BH517" s="126"/>
      <c r="BI517" s="126"/>
      <c r="BJ517" s="126"/>
      <c r="BK517" s="126"/>
      <c r="BL517" s="133"/>
    </row>
    <row r="518" spans="1:64" ht="12" customHeight="1">
      <c r="A518" s="115"/>
      <c r="B518" s="115"/>
      <c r="C518" s="115"/>
      <c r="D518" s="118"/>
      <c r="E518" s="119"/>
      <c r="F518" s="116"/>
      <c r="G518" s="126"/>
      <c r="H518" s="126"/>
      <c r="I518" s="126"/>
      <c r="J518" s="126"/>
      <c r="K518" s="126"/>
      <c r="L518" s="126"/>
      <c r="M518" s="135"/>
      <c r="N518" s="135"/>
      <c r="O518" s="135"/>
      <c r="P518" s="135"/>
      <c r="Q518" s="135"/>
      <c r="R518" s="135"/>
      <c r="S518" s="135"/>
      <c r="T518" s="135"/>
      <c r="U518" s="135"/>
      <c r="V518" s="135"/>
      <c r="W518" s="135"/>
      <c r="X518" s="135"/>
      <c r="Y518" s="135"/>
      <c r="Z518" s="135"/>
      <c r="AA518" s="135"/>
      <c r="AB518" s="135"/>
      <c r="AC518" s="135"/>
      <c r="AD518" s="135"/>
      <c r="AE518" s="135"/>
      <c r="AF518" s="135"/>
      <c r="AG518" s="135"/>
      <c r="AH518" s="135"/>
      <c r="AI518" s="135"/>
      <c r="AJ518" s="135"/>
      <c r="AK518" s="135"/>
      <c r="AL518" s="135"/>
      <c r="AM518" s="135"/>
      <c r="AN518" s="135"/>
      <c r="AO518" s="135"/>
      <c r="AP518" s="135"/>
      <c r="AQ518" s="135"/>
      <c r="AR518" s="135"/>
      <c r="AS518" s="135"/>
      <c r="AT518" s="135"/>
      <c r="AU518" s="135"/>
      <c r="AV518" s="135"/>
      <c r="AW518" s="135"/>
      <c r="AX518" s="135"/>
      <c r="AY518" s="135"/>
      <c r="AZ518" s="135"/>
      <c r="BA518" s="135"/>
      <c r="BB518" s="135"/>
      <c r="BC518" s="115"/>
      <c r="BD518" s="115"/>
      <c r="BE518" s="119"/>
      <c r="BF518" s="126"/>
      <c r="BG518" s="126"/>
      <c r="BH518" s="126"/>
      <c r="BI518" s="126"/>
      <c r="BJ518" s="126"/>
      <c r="BK518" s="126"/>
      <c r="BL518" s="133"/>
    </row>
    <row r="519" spans="1:64" ht="12" customHeight="1">
      <c r="A519" s="115"/>
      <c r="B519" s="115"/>
      <c r="C519" s="115"/>
      <c r="D519" s="118"/>
      <c r="E519" s="119"/>
      <c r="F519" s="116"/>
      <c r="G519" s="126"/>
      <c r="H519" s="126"/>
      <c r="I519" s="126"/>
      <c r="J519" s="126"/>
      <c r="K519" s="126"/>
      <c r="L519" s="126"/>
      <c r="M519" s="135"/>
      <c r="N519" s="135"/>
      <c r="O519" s="135"/>
      <c r="P519" s="135"/>
      <c r="Q519" s="135"/>
      <c r="R519" s="135"/>
      <c r="S519" s="135"/>
      <c r="T519" s="135"/>
      <c r="U519" s="135"/>
      <c r="V519" s="135"/>
      <c r="W519" s="135"/>
      <c r="X519" s="135"/>
      <c r="Y519" s="135"/>
      <c r="Z519" s="135"/>
      <c r="AA519" s="135"/>
      <c r="AB519" s="135"/>
      <c r="AC519" s="135"/>
      <c r="AD519" s="135"/>
      <c r="AE519" s="135"/>
      <c r="AF519" s="135"/>
      <c r="AG519" s="135"/>
      <c r="AH519" s="135"/>
      <c r="AI519" s="135"/>
      <c r="AJ519" s="135"/>
      <c r="AK519" s="135"/>
      <c r="AL519" s="135"/>
      <c r="AM519" s="135"/>
      <c r="AN519" s="135"/>
      <c r="AO519" s="135"/>
      <c r="AP519" s="135"/>
      <c r="AQ519" s="135"/>
      <c r="AR519" s="135"/>
      <c r="AS519" s="135"/>
      <c r="AT519" s="135"/>
      <c r="AU519" s="135"/>
      <c r="AV519" s="135"/>
      <c r="AW519" s="135"/>
      <c r="AX519" s="135"/>
      <c r="AY519" s="135"/>
      <c r="AZ519" s="135"/>
      <c r="BA519" s="135"/>
      <c r="BB519" s="135"/>
      <c r="BC519" s="115"/>
      <c r="BD519" s="115"/>
      <c r="BE519" s="119"/>
      <c r="BF519" s="126"/>
      <c r="BG519" s="126"/>
      <c r="BH519" s="126"/>
      <c r="BI519" s="126"/>
      <c r="BJ519" s="126"/>
      <c r="BK519" s="126"/>
      <c r="BL519" s="133"/>
    </row>
    <row r="520" spans="1:64" ht="12" customHeight="1">
      <c r="A520" s="115"/>
      <c r="B520" s="115"/>
      <c r="C520" s="115"/>
      <c r="D520" s="118"/>
      <c r="E520" s="119"/>
      <c r="F520" s="116"/>
      <c r="G520" s="126"/>
      <c r="H520" s="126"/>
      <c r="I520" s="126"/>
      <c r="J520" s="126"/>
      <c r="K520" s="126"/>
      <c r="L520" s="126"/>
      <c r="M520" s="135"/>
      <c r="N520" s="135"/>
      <c r="O520" s="135"/>
      <c r="P520" s="135"/>
      <c r="Q520" s="135"/>
      <c r="R520" s="135"/>
      <c r="S520" s="135"/>
      <c r="T520" s="135"/>
      <c r="U520" s="135"/>
      <c r="V520" s="135"/>
      <c r="W520" s="135"/>
      <c r="X520" s="135"/>
      <c r="Y520" s="135"/>
      <c r="Z520" s="135"/>
      <c r="AA520" s="135"/>
      <c r="AB520" s="135"/>
      <c r="AC520" s="135"/>
      <c r="AD520" s="135"/>
      <c r="AE520" s="135"/>
      <c r="AF520" s="135"/>
      <c r="AG520" s="135"/>
      <c r="AH520" s="135"/>
      <c r="AI520" s="135"/>
      <c r="AJ520" s="135"/>
      <c r="AK520" s="135"/>
      <c r="AL520" s="135"/>
      <c r="AM520" s="135"/>
      <c r="AN520" s="135"/>
      <c r="AO520" s="135"/>
      <c r="AP520" s="135"/>
      <c r="AQ520" s="135"/>
      <c r="AR520" s="135"/>
      <c r="AS520" s="135"/>
      <c r="AT520" s="135"/>
      <c r="AU520" s="135"/>
      <c r="AV520" s="135"/>
      <c r="AW520" s="135"/>
      <c r="AX520" s="135"/>
      <c r="AY520" s="135"/>
      <c r="AZ520" s="135"/>
      <c r="BA520" s="135"/>
      <c r="BB520" s="135"/>
      <c r="BC520" s="115"/>
      <c r="BD520" s="115"/>
      <c r="BE520" s="119"/>
      <c r="BF520" s="126"/>
      <c r="BG520" s="126"/>
      <c r="BH520" s="126"/>
      <c r="BI520" s="126"/>
      <c r="BJ520" s="126"/>
      <c r="BK520" s="126"/>
      <c r="BL520" s="133"/>
    </row>
    <row r="521" spans="1:64" ht="12" customHeight="1">
      <c r="A521" s="115"/>
      <c r="B521" s="115"/>
      <c r="C521" s="115"/>
      <c r="D521" s="118"/>
      <c r="E521" s="119"/>
      <c r="F521" s="116"/>
      <c r="G521" s="126"/>
      <c r="H521" s="126"/>
      <c r="I521" s="126"/>
      <c r="J521" s="126"/>
      <c r="K521" s="126"/>
      <c r="L521" s="126"/>
      <c r="M521" s="135"/>
      <c r="N521" s="135"/>
      <c r="O521" s="135"/>
      <c r="P521" s="135"/>
      <c r="Q521" s="135"/>
      <c r="R521" s="135"/>
      <c r="S521" s="135"/>
      <c r="T521" s="135"/>
      <c r="U521" s="135"/>
      <c r="V521" s="135"/>
      <c r="W521" s="135"/>
      <c r="X521" s="135"/>
      <c r="Y521" s="135"/>
      <c r="Z521" s="135"/>
      <c r="AA521" s="135"/>
      <c r="AB521" s="135"/>
      <c r="AC521" s="135"/>
      <c r="AD521" s="135"/>
      <c r="AE521" s="135"/>
      <c r="AF521" s="135"/>
      <c r="AG521" s="135"/>
      <c r="AH521" s="135"/>
      <c r="AI521" s="135"/>
      <c r="AJ521" s="135"/>
      <c r="AK521" s="135"/>
      <c r="AL521" s="135"/>
      <c r="AM521" s="135"/>
      <c r="AN521" s="135"/>
      <c r="AO521" s="135"/>
      <c r="AP521" s="135"/>
      <c r="AQ521" s="135"/>
      <c r="AR521" s="135"/>
      <c r="AS521" s="135"/>
      <c r="AT521" s="135"/>
      <c r="AU521" s="135"/>
      <c r="AV521" s="135"/>
      <c r="AW521" s="135"/>
      <c r="AX521" s="135"/>
      <c r="AY521" s="135"/>
      <c r="AZ521" s="135"/>
      <c r="BA521" s="135"/>
      <c r="BB521" s="135"/>
      <c r="BC521" s="115"/>
      <c r="BD521" s="115"/>
      <c r="BE521" s="119"/>
      <c r="BF521" s="126"/>
      <c r="BG521" s="126"/>
      <c r="BH521" s="126"/>
      <c r="BI521" s="126"/>
      <c r="BJ521" s="126"/>
      <c r="BK521" s="126"/>
      <c r="BL521" s="133"/>
    </row>
    <row r="522" spans="1:64" ht="12" customHeight="1">
      <c r="A522" s="115"/>
      <c r="B522" s="115"/>
      <c r="C522" s="115"/>
      <c r="D522" s="118"/>
      <c r="E522" s="119"/>
      <c r="F522" s="116"/>
      <c r="G522" s="126"/>
      <c r="H522" s="126"/>
      <c r="I522" s="126"/>
      <c r="J522" s="126"/>
      <c r="K522" s="126"/>
      <c r="L522" s="126"/>
      <c r="M522" s="135"/>
      <c r="N522" s="135"/>
      <c r="O522" s="135"/>
      <c r="P522" s="135"/>
      <c r="Q522" s="135"/>
      <c r="R522" s="135"/>
      <c r="S522" s="135"/>
      <c r="T522" s="135"/>
      <c r="U522" s="135"/>
      <c r="V522" s="135"/>
      <c r="W522" s="135"/>
      <c r="X522" s="135"/>
      <c r="Y522" s="135"/>
      <c r="Z522" s="135"/>
      <c r="AA522" s="135"/>
      <c r="AB522" s="135"/>
      <c r="AC522" s="135"/>
      <c r="AD522" s="135"/>
      <c r="AE522" s="135"/>
      <c r="AF522" s="135"/>
      <c r="AG522" s="135"/>
      <c r="AH522" s="135"/>
      <c r="AI522" s="135"/>
      <c r="AJ522" s="135"/>
      <c r="AK522" s="135"/>
      <c r="AL522" s="135"/>
      <c r="AM522" s="135"/>
      <c r="AN522" s="135"/>
      <c r="AO522" s="135"/>
      <c r="AP522" s="135"/>
      <c r="AQ522" s="135"/>
      <c r="AR522" s="135"/>
      <c r="AS522" s="135"/>
      <c r="AT522" s="135"/>
      <c r="AU522" s="135"/>
      <c r="AV522" s="135"/>
      <c r="AW522" s="135"/>
      <c r="AX522" s="135"/>
      <c r="AY522" s="135"/>
      <c r="AZ522" s="135"/>
      <c r="BA522" s="135"/>
      <c r="BB522" s="135"/>
      <c r="BC522" s="115"/>
      <c r="BD522" s="115"/>
      <c r="BE522" s="119"/>
      <c r="BF522" s="126"/>
      <c r="BG522" s="126"/>
      <c r="BH522" s="126"/>
      <c r="BI522" s="126"/>
      <c r="BJ522" s="126"/>
      <c r="BK522" s="126"/>
      <c r="BL522" s="133"/>
    </row>
    <row r="523" spans="1:64" ht="12" customHeight="1">
      <c r="A523" s="115"/>
      <c r="B523" s="115"/>
      <c r="C523" s="115"/>
      <c r="D523" s="118"/>
      <c r="E523" s="119"/>
      <c r="F523" s="116"/>
      <c r="G523" s="126"/>
      <c r="H523" s="126"/>
      <c r="I523" s="126"/>
      <c r="J523" s="126"/>
      <c r="K523" s="126"/>
      <c r="L523" s="126"/>
      <c r="M523" s="135"/>
      <c r="N523" s="135"/>
      <c r="O523" s="135"/>
      <c r="P523" s="135"/>
      <c r="Q523" s="135"/>
      <c r="R523" s="135"/>
      <c r="S523" s="135"/>
      <c r="T523" s="135"/>
      <c r="U523" s="135"/>
      <c r="V523" s="135"/>
      <c r="W523" s="135"/>
      <c r="X523" s="135"/>
      <c r="Y523" s="135"/>
      <c r="Z523" s="135"/>
      <c r="AA523" s="135"/>
      <c r="AB523" s="135"/>
      <c r="AC523" s="135"/>
      <c r="AD523" s="135"/>
      <c r="AE523" s="135"/>
      <c r="AF523" s="135"/>
      <c r="AG523" s="135"/>
      <c r="AH523" s="135"/>
      <c r="AI523" s="135"/>
      <c r="AJ523" s="135"/>
      <c r="AK523" s="135"/>
      <c r="AL523" s="135"/>
      <c r="AM523" s="135"/>
      <c r="AN523" s="135"/>
      <c r="AO523" s="135"/>
      <c r="AP523" s="135"/>
      <c r="AQ523" s="135"/>
      <c r="AR523" s="135"/>
      <c r="AS523" s="135"/>
      <c r="AT523" s="135"/>
      <c r="AU523" s="135"/>
      <c r="AV523" s="135"/>
      <c r="AW523" s="135"/>
      <c r="AX523" s="135"/>
      <c r="AY523" s="135"/>
      <c r="AZ523" s="135"/>
      <c r="BA523" s="135"/>
      <c r="BB523" s="135"/>
      <c r="BC523" s="115"/>
      <c r="BD523" s="115"/>
      <c r="BE523" s="119"/>
      <c r="BF523" s="126"/>
      <c r="BG523" s="126"/>
      <c r="BH523" s="126"/>
      <c r="BI523" s="126"/>
      <c r="BJ523" s="126"/>
      <c r="BK523" s="126"/>
      <c r="BL523" s="133"/>
    </row>
    <row r="524" spans="1:64" ht="12" customHeight="1">
      <c r="A524" s="115"/>
      <c r="B524" s="115"/>
      <c r="C524" s="115"/>
      <c r="D524" s="118"/>
      <c r="E524" s="119"/>
      <c r="F524" s="116"/>
      <c r="G524" s="126"/>
      <c r="H524" s="126"/>
      <c r="I524" s="126"/>
      <c r="J524" s="126"/>
      <c r="K524" s="126"/>
      <c r="L524" s="126"/>
      <c r="M524" s="135"/>
      <c r="N524" s="135"/>
      <c r="O524" s="135"/>
      <c r="P524" s="135"/>
      <c r="Q524" s="135"/>
      <c r="R524" s="135"/>
      <c r="S524" s="135"/>
      <c r="T524" s="135"/>
      <c r="U524" s="135"/>
      <c r="V524" s="135"/>
      <c r="W524" s="135"/>
      <c r="X524" s="135"/>
      <c r="Y524" s="135"/>
      <c r="Z524" s="135"/>
      <c r="AA524" s="135"/>
      <c r="AB524" s="135"/>
      <c r="AC524" s="135"/>
      <c r="AD524" s="135"/>
      <c r="AE524" s="135"/>
      <c r="AF524" s="135"/>
      <c r="AG524" s="135"/>
      <c r="AH524" s="135"/>
      <c r="AI524" s="135"/>
      <c r="AJ524" s="135"/>
      <c r="AK524" s="135"/>
      <c r="AL524" s="135"/>
      <c r="AM524" s="135"/>
      <c r="AN524" s="135"/>
      <c r="AO524" s="135"/>
      <c r="AP524" s="135"/>
      <c r="AQ524" s="135"/>
      <c r="AR524" s="135"/>
      <c r="AS524" s="135"/>
      <c r="AT524" s="135"/>
      <c r="AU524" s="135"/>
      <c r="AV524" s="135"/>
      <c r="AW524" s="135"/>
      <c r="AX524" s="135"/>
      <c r="AY524" s="135"/>
      <c r="AZ524" s="135"/>
      <c r="BA524" s="135"/>
      <c r="BB524" s="135"/>
      <c r="BC524" s="115"/>
      <c r="BD524" s="115"/>
      <c r="BE524" s="119"/>
      <c r="BF524" s="126"/>
      <c r="BG524" s="126"/>
      <c r="BH524" s="126"/>
      <c r="BI524" s="126"/>
      <c r="BJ524" s="126"/>
      <c r="BK524" s="126"/>
      <c r="BL524" s="133"/>
    </row>
    <row r="525" spans="1:64" ht="12" customHeight="1">
      <c r="A525" s="115"/>
      <c r="B525" s="115"/>
      <c r="C525" s="115"/>
      <c r="D525" s="118"/>
      <c r="E525" s="119"/>
      <c r="F525" s="116"/>
      <c r="G525" s="126"/>
      <c r="H525" s="126"/>
      <c r="I525" s="126"/>
      <c r="J525" s="126"/>
      <c r="K525" s="126"/>
      <c r="L525" s="126"/>
      <c r="M525" s="135"/>
      <c r="N525" s="135"/>
      <c r="O525" s="135"/>
      <c r="P525" s="135"/>
      <c r="Q525" s="135"/>
      <c r="R525" s="135"/>
      <c r="S525" s="135"/>
      <c r="T525" s="135"/>
      <c r="U525" s="135"/>
      <c r="V525" s="135"/>
      <c r="W525" s="135"/>
      <c r="X525" s="135"/>
      <c r="Y525" s="135"/>
      <c r="Z525" s="135"/>
      <c r="AA525" s="135"/>
      <c r="AB525" s="135"/>
      <c r="AC525" s="135"/>
      <c r="AD525" s="135"/>
      <c r="AE525" s="135"/>
      <c r="AF525" s="135"/>
      <c r="AG525" s="135"/>
      <c r="AH525" s="135"/>
      <c r="AI525" s="135"/>
      <c r="AJ525" s="135"/>
      <c r="AK525" s="135"/>
      <c r="AL525" s="135"/>
      <c r="AM525" s="135"/>
      <c r="AN525" s="135"/>
      <c r="AO525" s="135"/>
      <c r="AP525" s="135"/>
      <c r="AQ525" s="135"/>
      <c r="AR525" s="135"/>
      <c r="AS525" s="135"/>
      <c r="AT525" s="135"/>
      <c r="AU525" s="135"/>
      <c r="AV525" s="135"/>
      <c r="AW525" s="135"/>
      <c r="AX525" s="135"/>
      <c r="AY525" s="135"/>
      <c r="AZ525" s="135"/>
      <c r="BA525" s="135"/>
      <c r="BB525" s="135"/>
      <c r="BC525" s="115"/>
      <c r="BD525" s="115"/>
      <c r="BE525" s="119"/>
      <c r="BF525" s="126"/>
      <c r="BG525" s="126"/>
      <c r="BH525" s="126"/>
      <c r="BI525" s="126"/>
      <c r="BJ525" s="126"/>
      <c r="BK525" s="126"/>
      <c r="BL525" s="133"/>
    </row>
    <row r="526" spans="1:64" ht="12" customHeight="1">
      <c r="A526" s="115"/>
      <c r="B526" s="115"/>
      <c r="C526" s="115"/>
      <c r="D526" s="118"/>
      <c r="E526" s="119"/>
      <c r="F526" s="116"/>
      <c r="G526" s="126"/>
      <c r="H526" s="126"/>
      <c r="I526" s="126"/>
      <c r="J526" s="126"/>
      <c r="K526" s="126"/>
      <c r="L526" s="126"/>
      <c r="M526" s="135"/>
      <c r="N526" s="135"/>
      <c r="O526" s="135"/>
      <c r="P526" s="135"/>
      <c r="Q526" s="135"/>
      <c r="R526" s="135"/>
      <c r="S526" s="135"/>
      <c r="T526" s="135"/>
      <c r="U526" s="135"/>
      <c r="V526" s="135"/>
      <c r="W526" s="135"/>
      <c r="X526" s="135"/>
      <c r="Y526" s="135"/>
      <c r="Z526" s="135"/>
      <c r="AA526" s="135"/>
      <c r="AB526" s="135"/>
      <c r="AC526" s="135"/>
      <c r="AD526" s="135"/>
      <c r="AE526" s="135"/>
      <c r="AF526" s="135"/>
      <c r="AG526" s="135"/>
      <c r="AH526" s="135"/>
      <c r="AI526" s="135"/>
      <c r="AJ526" s="135"/>
      <c r="AK526" s="135"/>
      <c r="AL526" s="135"/>
      <c r="AM526" s="135"/>
      <c r="AN526" s="135"/>
      <c r="AO526" s="135"/>
      <c r="AP526" s="135"/>
      <c r="AQ526" s="135"/>
      <c r="AR526" s="135"/>
      <c r="AS526" s="135"/>
      <c r="AT526" s="135"/>
      <c r="AU526" s="135"/>
      <c r="AV526" s="135"/>
      <c r="AW526" s="135"/>
      <c r="AX526" s="135"/>
      <c r="AY526" s="135"/>
      <c r="AZ526" s="135"/>
      <c r="BA526" s="135"/>
      <c r="BB526" s="135"/>
      <c r="BC526" s="115"/>
      <c r="BD526" s="115"/>
      <c r="BE526" s="119"/>
      <c r="BF526" s="126"/>
      <c r="BG526" s="126"/>
      <c r="BH526" s="126"/>
      <c r="BI526" s="126"/>
      <c r="BJ526" s="126"/>
      <c r="BK526" s="126"/>
      <c r="BL526" s="133"/>
    </row>
    <row r="527" spans="1:64" ht="12" customHeight="1">
      <c r="A527" s="115"/>
      <c r="B527" s="115"/>
      <c r="C527" s="115"/>
      <c r="D527" s="118"/>
      <c r="E527" s="119"/>
      <c r="F527" s="116"/>
      <c r="G527" s="126"/>
      <c r="H527" s="126"/>
      <c r="I527" s="126"/>
      <c r="J527" s="126"/>
      <c r="K527" s="126"/>
      <c r="L527" s="126"/>
      <c r="M527" s="135"/>
      <c r="N527" s="135"/>
      <c r="O527" s="135"/>
      <c r="P527" s="135"/>
      <c r="Q527" s="135"/>
      <c r="R527" s="135"/>
      <c r="S527" s="135"/>
      <c r="T527" s="135"/>
      <c r="U527" s="135"/>
      <c r="V527" s="135"/>
      <c r="W527" s="135"/>
      <c r="X527" s="135"/>
      <c r="Y527" s="135"/>
      <c r="Z527" s="135"/>
      <c r="AA527" s="135"/>
      <c r="AB527" s="135"/>
      <c r="AC527" s="135"/>
      <c r="AD527" s="135"/>
      <c r="AE527" s="135"/>
      <c r="AF527" s="135"/>
      <c r="AG527" s="135"/>
      <c r="AH527" s="135"/>
      <c r="AI527" s="135"/>
      <c r="AJ527" s="135"/>
      <c r="AK527" s="135"/>
      <c r="AL527" s="135"/>
      <c r="AM527" s="135"/>
      <c r="AN527" s="135"/>
      <c r="AO527" s="135"/>
      <c r="AP527" s="135"/>
      <c r="AQ527" s="135"/>
      <c r="AR527" s="135"/>
      <c r="AS527" s="135"/>
      <c r="AT527" s="135"/>
      <c r="AU527" s="135"/>
      <c r="AV527" s="135"/>
      <c r="AW527" s="135"/>
      <c r="AX527" s="135"/>
      <c r="AY527" s="135"/>
      <c r="AZ527" s="135"/>
      <c r="BA527" s="135"/>
      <c r="BB527" s="135"/>
      <c r="BC527" s="115"/>
      <c r="BD527" s="115"/>
      <c r="BE527" s="119"/>
      <c r="BF527" s="126"/>
      <c r="BG527" s="126"/>
      <c r="BH527" s="126"/>
      <c r="BI527" s="126"/>
      <c r="BJ527" s="126"/>
      <c r="BK527" s="126"/>
      <c r="BL527" s="133"/>
    </row>
    <row r="528" spans="1:64" ht="12" customHeight="1">
      <c r="A528" s="115"/>
      <c r="B528" s="115"/>
      <c r="C528" s="115"/>
      <c r="D528" s="118"/>
      <c r="E528" s="119"/>
      <c r="F528" s="116"/>
      <c r="G528" s="126"/>
      <c r="H528" s="126"/>
      <c r="I528" s="126"/>
      <c r="J528" s="126"/>
      <c r="K528" s="126"/>
      <c r="L528" s="126"/>
      <c r="M528" s="135"/>
      <c r="N528" s="135"/>
      <c r="O528" s="135"/>
      <c r="P528" s="135"/>
      <c r="Q528" s="135"/>
      <c r="R528" s="135"/>
      <c r="S528" s="135"/>
      <c r="T528" s="135"/>
      <c r="U528" s="135"/>
      <c r="V528" s="135"/>
      <c r="W528" s="135"/>
      <c r="X528" s="135"/>
      <c r="Y528" s="135"/>
      <c r="Z528" s="135"/>
      <c r="AA528" s="135"/>
      <c r="AB528" s="135"/>
      <c r="AC528" s="135"/>
      <c r="AD528" s="135"/>
      <c r="AE528" s="135"/>
      <c r="AF528" s="135"/>
      <c r="AG528" s="135"/>
      <c r="AH528" s="135"/>
      <c r="AI528" s="135"/>
      <c r="AJ528" s="135"/>
      <c r="AK528" s="135"/>
      <c r="AL528" s="135"/>
      <c r="AM528" s="135"/>
      <c r="AN528" s="135"/>
      <c r="AO528" s="135"/>
      <c r="AP528" s="135"/>
      <c r="AQ528" s="135"/>
      <c r="AR528" s="135"/>
      <c r="AS528" s="135"/>
      <c r="AT528" s="135"/>
      <c r="AU528" s="135"/>
      <c r="AV528" s="135"/>
      <c r="AW528" s="135"/>
      <c r="AX528" s="135"/>
      <c r="AY528" s="135"/>
      <c r="AZ528" s="135"/>
      <c r="BA528" s="135"/>
      <c r="BB528" s="135"/>
      <c r="BC528" s="115"/>
      <c r="BD528" s="115"/>
      <c r="BE528" s="119"/>
      <c r="BF528" s="126"/>
      <c r="BG528" s="126"/>
      <c r="BH528" s="126"/>
      <c r="BI528" s="126"/>
      <c r="BJ528" s="126"/>
      <c r="BK528" s="126"/>
      <c r="BL528" s="133"/>
    </row>
    <row r="529" spans="1:64" ht="12" customHeight="1">
      <c r="A529" s="115"/>
      <c r="B529" s="115"/>
      <c r="C529" s="115"/>
      <c r="D529" s="118"/>
      <c r="E529" s="119"/>
      <c r="F529" s="116"/>
      <c r="G529" s="126"/>
      <c r="H529" s="126"/>
      <c r="I529" s="126"/>
      <c r="J529" s="126"/>
      <c r="K529" s="126"/>
      <c r="L529" s="126"/>
      <c r="M529" s="135"/>
      <c r="N529" s="135"/>
      <c r="O529" s="135"/>
      <c r="P529" s="135"/>
      <c r="Q529" s="135"/>
      <c r="R529" s="135"/>
      <c r="S529" s="135"/>
      <c r="T529" s="135"/>
      <c r="U529" s="135"/>
      <c r="V529" s="135"/>
      <c r="W529" s="135"/>
      <c r="X529" s="135"/>
      <c r="Y529" s="135"/>
      <c r="Z529" s="135"/>
      <c r="AA529" s="135"/>
      <c r="AB529" s="135"/>
      <c r="AC529" s="135"/>
      <c r="AD529" s="135"/>
      <c r="AE529" s="135"/>
      <c r="AF529" s="135"/>
      <c r="AG529" s="135"/>
      <c r="AH529" s="135"/>
      <c r="AI529" s="135"/>
      <c r="AJ529" s="135"/>
      <c r="AK529" s="135"/>
      <c r="AL529" s="135"/>
      <c r="AM529" s="135"/>
      <c r="AN529" s="135"/>
      <c r="AO529" s="135"/>
      <c r="AP529" s="135"/>
      <c r="AQ529" s="135"/>
      <c r="AR529" s="135"/>
      <c r="AS529" s="135"/>
      <c r="AT529" s="135"/>
      <c r="AU529" s="135"/>
      <c r="AV529" s="135"/>
      <c r="AW529" s="135"/>
      <c r="AX529" s="135"/>
      <c r="AY529" s="135"/>
      <c r="AZ529" s="135"/>
      <c r="BA529" s="135"/>
      <c r="BB529" s="135"/>
      <c r="BC529" s="115"/>
      <c r="BD529" s="115"/>
      <c r="BE529" s="119"/>
      <c r="BF529" s="126"/>
      <c r="BG529" s="126"/>
      <c r="BH529" s="126"/>
      <c r="BI529" s="126"/>
      <c r="BJ529" s="126"/>
      <c r="BK529" s="126"/>
      <c r="BL529" s="133"/>
    </row>
    <row r="530" spans="1:64" ht="12" customHeight="1">
      <c r="A530" s="115"/>
      <c r="B530" s="115"/>
      <c r="C530" s="115"/>
      <c r="D530" s="118"/>
      <c r="E530" s="119"/>
      <c r="F530" s="116"/>
      <c r="G530" s="126"/>
      <c r="H530" s="126"/>
      <c r="I530" s="126"/>
      <c r="J530" s="126"/>
      <c r="K530" s="126"/>
      <c r="L530" s="126"/>
      <c r="M530" s="135"/>
      <c r="N530" s="135"/>
      <c r="O530" s="135"/>
      <c r="P530" s="135"/>
      <c r="Q530" s="135"/>
      <c r="R530" s="135"/>
      <c r="S530" s="135"/>
      <c r="T530" s="135"/>
      <c r="U530" s="135"/>
      <c r="V530" s="135"/>
      <c r="W530" s="135"/>
      <c r="X530" s="135"/>
      <c r="Y530" s="135"/>
      <c r="Z530" s="135"/>
      <c r="AA530" s="135"/>
      <c r="AB530" s="135"/>
      <c r="AC530" s="135"/>
      <c r="AD530" s="135"/>
      <c r="AE530" s="135"/>
      <c r="AF530" s="135"/>
      <c r="AG530" s="135"/>
      <c r="AH530" s="135"/>
      <c r="AI530" s="135"/>
      <c r="AJ530" s="135"/>
      <c r="AK530" s="135"/>
      <c r="AL530" s="135"/>
      <c r="AM530" s="135"/>
      <c r="AN530" s="135"/>
      <c r="AO530" s="135"/>
      <c r="AP530" s="135"/>
      <c r="AQ530" s="135"/>
      <c r="AR530" s="135"/>
      <c r="AS530" s="135"/>
      <c r="AT530" s="135"/>
      <c r="AU530" s="135"/>
      <c r="AV530" s="135"/>
      <c r="AW530" s="135"/>
      <c r="AX530" s="135"/>
      <c r="AY530" s="135"/>
      <c r="AZ530" s="135"/>
      <c r="BA530" s="135"/>
      <c r="BB530" s="135"/>
      <c r="BC530" s="115"/>
      <c r="BD530" s="115"/>
      <c r="BE530" s="119"/>
      <c r="BF530" s="126"/>
      <c r="BG530" s="126"/>
      <c r="BH530" s="126"/>
      <c r="BI530" s="126"/>
      <c r="BJ530" s="126"/>
      <c r="BK530" s="126"/>
      <c r="BL530" s="133"/>
    </row>
    <row r="531" spans="1:64" ht="12" customHeight="1">
      <c r="A531" s="115"/>
      <c r="B531" s="115"/>
      <c r="C531" s="115"/>
      <c r="D531" s="118"/>
      <c r="E531" s="119"/>
      <c r="F531" s="116"/>
      <c r="G531" s="126"/>
      <c r="H531" s="126"/>
      <c r="I531" s="126"/>
      <c r="J531" s="126"/>
      <c r="K531" s="126"/>
      <c r="L531" s="126"/>
      <c r="M531" s="135"/>
      <c r="N531" s="135"/>
      <c r="O531" s="135"/>
      <c r="P531" s="135"/>
      <c r="Q531" s="135"/>
      <c r="R531" s="135"/>
      <c r="S531" s="135"/>
      <c r="T531" s="135"/>
      <c r="U531" s="135"/>
      <c r="V531" s="135"/>
      <c r="W531" s="135"/>
      <c r="X531" s="135"/>
      <c r="Y531" s="135"/>
      <c r="Z531" s="135"/>
      <c r="AA531" s="135"/>
      <c r="AB531" s="135"/>
      <c r="AC531" s="135"/>
      <c r="AD531" s="135"/>
      <c r="AE531" s="135"/>
      <c r="AF531" s="135"/>
      <c r="AG531" s="135"/>
      <c r="AH531" s="135"/>
      <c r="AI531" s="135"/>
      <c r="AJ531" s="135"/>
      <c r="AK531" s="135"/>
      <c r="AL531" s="135"/>
      <c r="AM531" s="135"/>
      <c r="AN531" s="135"/>
      <c r="AO531" s="135"/>
      <c r="AP531" s="135"/>
      <c r="AQ531" s="135"/>
      <c r="AR531" s="135"/>
      <c r="AS531" s="135"/>
      <c r="AT531" s="135"/>
      <c r="AU531" s="135"/>
      <c r="AV531" s="135"/>
      <c r="AW531" s="135"/>
      <c r="AX531" s="135"/>
      <c r="AY531" s="135"/>
      <c r="AZ531" s="135"/>
      <c r="BA531" s="135"/>
      <c r="BB531" s="135"/>
      <c r="BC531" s="115"/>
      <c r="BD531" s="115"/>
      <c r="BE531" s="119"/>
      <c r="BF531" s="126"/>
      <c r="BG531" s="126"/>
      <c r="BH531" s="126"/>
      <c r="BI531" s="126"/>
      <c r="BJ531" s="126"/>
      <c r="BK531" s="126"/>
      <c r="BL531" s="133"/>
    </row>
    <row r="532" spans="1:64" ht="12" customHeight="1">
      <c r="A532" s="115"/>
      <c r="B532" s="115"/>
      <c r="C532" s="115"/>
      <c r="D532" s="118"/>
      <c r="E532" s="119"/>
      <c r="F532" s="116"/>
      <c r="G532" s="126"/>
      <c r="H532" s="126"/>
      <c r="I532" s="126"/>
      <c r="J532" s="126"/>
      <c r="K532" s="126"/>
      <c r="L532" s="126"/>
      <c r="M532" s="135"/>
      <c r="N532" s="135"/>
      <c r="O532" s="135"/>
      <c r="P532" s="135"/>
      <c r="Q532" s="135"/>
      <c r="R532" s="135"/>
      <c r="S532" s="135"/>
      <c r="T532" s="135"/>
      <c r="U532" s="135"/>
      <c r="V532" s="135"/>
      <c r="W532" s="135"/>
      <c r="X532" s="135"/>
      <c r="Y532" s="135"/>
      <c r="Z532" s="135"/>
      <c r="AA532" s="135"/>
      <c r="AB532" s="135"/>
      <c r="AC532" s="135"/>
      <c r="AD532" s="135"/>
      <c r="AE532" s="135"/>
      <c r="AF532" s="135"/>
      <c r="AG532" s="135"/>
      <c r="AH532" s="135"/>
      <c r="AI532" s="135"/>
      <c r="AJ532" s="135"/>
      <c r="AK532" s="135"/>
      <c r="AL532" s="135"/>
      <c r="AM532" s="135"/>
      <c r="AN532" s="135"/>
      <c r="AO532" s="135"/>
      <c r="AP532" s="135"/>
      <c r="AQ532" s="135"/>
      <c r="AR532" s="135"/>
      <c r="AS532" s="135"/>
      <c r="AT532" s="135"/>
      <c r="AU532" s="135"/>
      <c r="AV532" s="135"/>
      <c r="AW532" s="135"/>
      <c r="AX532" s="135"/>
      <c r="AY532" s="135"/>
      <c r="AZ532" s="135"/>
      <c r="BA532" s="135"/>
      <c r="BB532" s="135"/>
      <c r="BC532" s="115"/>
      <c r="BD532" s="115"/>
      <c r="BE532" s="119"/>
      <c r="BF532" s="126"/>
      <c r="BG532" s="126"/>
      <c r="BH532" s="126"/>
      <c r="BI532" s="126"/>
      <c r="BJ532" s="126"/>
      <c r="BK532" s="126"/>
      <c r="BL532" s="133"/>
    </row>
    <row r="533" spans="1:64" ht="12" customHeight="1">
      <c r="A533" s="115"/>
      <c r="B533" s="115"/>
      <c r="C533" s="115"/>
      <c r="D533" s="118"/>
      <c r="E533" s="119"/>
      <c r="F533" s="116"/>
      <c r="G533" s="126"/>
      <c r="H533" s="126"/>
      <c r="I533" s="126"/>
      <c r="J533" s="126"/>
      <c r="K533" s="126"/>
      <c r="L533" s="126"/>
      <c r="M533" s="135"/>
      <c r="N533" s="135"/>
      <c r="O533" s="135"/>
      <c r="P533" s="135"/>
      <c r="Q533" s="135"/>
      <c r="R533" s="135"/>
      <c r="S533" s="135"/>
      <c r="T533" s="135"/>
      <c r="U533" s="135"/>
      <c r="V533" s="135"/>
      <c r="W533" s="135"/>
      <c r="X533" s="135"/>
      <c r="Y533" s="135"/>
      <c r="Z533" s="135"/>
      <c r="AA533" s="135"/>
      <c r="AB533" s="135"/>
      <c r="AC533" s="135"/>
      <c r="AD533" s="135"/>
      <c r="AE533" s="135"/>
      <c r="AF533" s="135"/>
      <c r="AG533" s="135"/>
      <c r="AH533" s="135"/>
      <c r="AI533" s="135"/>
      <c r="AJ533" s="135"/>
      <c r="AK533" s="135"/>
      <c r="AL533" s="135"/>
      <c r="AM533" s="135"/>
      <c r="AN533" s="135"/>
      <c r="AO533" s="135"/>
      <c r="AP533" s="135"/>
      <c r="AQ533" s="135"/>
      <c r="AR533" s="135"/>
      <c r="AS533" s="135"/>
      <c r="AT533" s="135"/>
      <c r="AU533" s="135"/>
      <c r="AV533" s="135"/>
      <c r="AW533" s="135"/>
      <c r="AX533" s="135"/>
      <c r="AY533" s="135"/>
      <c r="AZ533" s="135"/>
      <c r="BA533" s="135"/>
      <c r="BB533" s="135"/>
      <c r="BC533" s="115"/>
      <c r="BD533" s="115"/>
      <c r="BE533" s="119"/>
      <c r="BF533" s="126"/>
      <c r="BG533" s="126"/>
      <c r="BH533" s="126"/>
      <c r="BI533" s="126"/>
      <c r="BJ533" s="126"/>
      <c r="BK533" s="126"/>
      <c r="BL533" s="133"/>
    </row>
    <row r="534" spans="1:64" ht="12" customHeight="1">
      <c r="A534" s="115"/>
      <c r="B534" s="115"/>
      <c r="C534" s="115"/>
      <c r="D534" s="118"/>
      <c r="E534" s="119"/>
      <c r="F534" s="116"/>
      <c r="G534" s="126"/>
      <c r="H534" s="126"/>
      <c r="I534" s="126"/>
      <c r="J534" s="126"/>
      <c r="K534" s="126"/>
      <c r="L534" s="126"/>
      <c r="M534" s="135"/>
      <c r="N534" s="135"/>
      <c r="O534" s="135"/>
      <c r="P534" s="135"/>
      <c r="Q534" s="135"/>
      <c r="R534" s="135"/>
      <c r="S534" s="135"/>
      <c r="T534" s="135"/>
      <c r="U534" s="135"/>
      <c r="V534" s="135"/>
      <c r="W534" s="135"/>
      <c r="X534" s="135"/>
      <c r="Y534" s="135"/>
      <c r="Z534" s="135"/>
      <c r="AA534" s="135"/>
      <c r="AB534" s="135"/>
      <c r="AC534" s="135"/>
      <c r="AD534" s="135"/>
      <c r="AE534" s="135"/>
      <c r="AF534" s="135"/>
      <c r="AG534" s="135"/>
      <c r="AH534" s="135"/>
      <c r="AI534" s="135"/>
      <c r="AJ534" s="135"/>
      <c r="AK534" s="135"/>
      <c r="AL534" s="135"/>
      <c r="AM534" s="135"/>
      <c r="AN534" s="135"/>
      <c r="AO534" s="135"/>
      <c r="AP534" s="135"/>
      <c r="AQ534" s="135"/>
      <c r="AR534" s="135"/>
      <c r="AS534" s="135"/>
      <c r="AT534" s="135"/>
      <c r="AU534" s="135"/>
      <c r="AV534" s="135"/>
      <c r="AW534" s="135"/>
      <c r="AX534" s="135"/>
      <c r="AY534" s="135"/>
      <c r="AZ534" s="135"/>
      <c r="BA534" s="135"/>
      <c r="BB534" s="135"/>
      <c r="BC534" s="115"/>
      <c r="BD534" s="115"/>
      <c r="BE534" s="119"/>
      <c r="BF534" s="126"/>
      <c r="BG534" s="126"/>
      <c r="BH534" s="126"/>
      <c r="BI534" s="126"/>
      <c r="BJ534" s="126"/>
      <c r="BK534" s="126"/>
      <c r="BL534" s="133"/>
    </row>
    <row r="535" spans="1:64" ht="12" customHeight="1">
      <c r="A535" s="115"/>
      <c r="B535" s="115"/>
      <c r="C535" s="115"/>
      <c r="D535" s="118"/>
      <c r="E535" s="119"/>
      <c r="F535" s="116"/>
      <c r="G535" s="126"/>
      <c r="H535" s="126"/>
      <c r="I535" s="126"/>
      <c r="J535" s="126"/>
      <c r="K535" s="126"/>
      <c r="L535" s="126"/>
      <c r="M535" s="135"/>
      <c r="N535" s="135"/>
      <c r="O535" s="135"/>
      <c r="P535" s="135"/>
      <c r="Q535" s="135"/>
      <c r="R535" s="135"/>
      <c r="S535" s="135"/>
      <c r="T535" s="135"/>
      <c r="U535" s="135"/>
      <c r="V535" s="135"/>
      <c r="W535" s="135"/>
      <c r="X535" s="135"/>
      <c r="Y535" s="135"/>
      <c r="Z535" s="135"/>
      <c r="AA535" s="135"/>
      <c r="AB535" s="135"/>
      <c r="AC535" s="135"/>
      <c r="AD535" s="135"/>
      <c r="AE535" s="135"/>
      <c r="AF535" s="135"/>
      <c r="AG535" s="135"/>
      <c r="AH535" s="135"/>
      <c r="AI535" s="135"/>
      <c r="AJ535" s="135"/>
      <c r="AK535" s="135"/>
      <c r="AL535" s="135"/>
      <c r="AM535" s="135"/>
      <c r="AN535" s="135"/>
      <c r="AO535" s="135"/>
      <c r="AP535" s="135"/>
      <c r="AQ535" s="135"/>
      <c r="AR535" s="135"/>
      <c r="AS535" s="135"/>
      <c r="AT535" s="135"/>
      <c r="AU535" s="135"/>
      <c r="AV535" s="135"/>
      <c r="AW535" s="135"/>
      <c r="AX535" s="135"/>
      <c r="AY535" s="135"/>
      <c r="AZ535" s="135"/>
      <c r="BA535" s="135"/>
      <c r="BB535" s="135"/>
      <c r="BC535" s="115"/>
      <c r="BD535" s="115"/>
      <c r="BE535" s="119"/>
      <c r="BF535" s="126"/>
      <c r="BG535" s="126"/>
      <c r="BH535" s="126"/>
      <c r="BI535" s="126"/>
      <c r="BJ535" s="126"/>
      <c r="BK535" s="126"/>
      <c r="BL535" s="133"/>
    </row>
    <row r="536" spans="1:64" ht="12" customHeight="1">
      <c r="A536" s="115"/>
      <c r="B536" s="115"/>
      <c r="C536" s="115"/>
      <c r="D536" s="118"/>
      <c r="E536" s="119"/>
      <c r="F536" s="116"/>
      <c r="G536" s="126"/>
      <c r="H536" s="126"/>
      <c r="I536" s="126"/>
      <c r="J536" s="126"/>
      <c r="K536" s="126"/>
      <c r="L536" s="126"/>
      <c r="M536" s="135"/>
      <c r="N536" s="135"/>
      <c r="O536" s="135"/>
      <c r="P536" s="135"/>
      <c r="Q536" s="135"/>
      <c r="R536" s="135"/>
      <c r="S536" s="135"/>
      <c r="T536" s="135"/>
      <c r="U536" s="135"/>
      <c r="V536" s="135"/>
      <c r="W536" s="135"/>
      <c r="X536" s="135"/>
      <c r="Y536" s="135"/>
      <c r="Z536" s="135"/>
      <c r="AA536" s="135"/>
      <c r="AB536" s="135"/>
      <c r="AC536" s="135"/>
      <c r="AD536" s="135"/>
      <c r="AE536" s="135"/>
      <c r="AF536" s="135"/>
      <c r="AG536" s="135"/>
      <c r="AH536" s="135"/>
      <c r="AI536" s="135"/>
      <c r="AJ536" s="135"/>
      <c r="AK536" s="135"/>
      <c r="AL536" s="135"/>
      <c r="AM536" s="135"/>
      <c r="AN536" s="135"/>
      <c r="AO536" s="135"/>
      <c r="AP536" s="135"/>
      <c r="AQ536" s="135"/>
      <c r="AR536" s="135"/>
      <c r="AS536" s="135"/>
      <c r="AT536" s="135"/>
      <c r="AU536" s="135"/>
      <c r="AV536" s="135"/>
      <c r="AW536" s="135"/>
      <c r="AX536" s="135"/>
      <c r="AY536" s="135"/>
      <c r="AZ536" s="135"/>
      <c r="BA536" s="135"/>
      <c r="BB536" s="135"/>
      <c r="BC536" s="115"/>
      <c r="BD536" s="115"/>
      <c r="BE536" s="119"/>
      <c r="BF536" s="126"/>
      <c r="BG536" s="126"/>
      <c r="BH536" s="126"/>
      <c r="BI536" s="126"/>
      <c r="BJ536" s="126"/>
      <c r="BK536" s="126"/>
      <c r="BL536" s="133"/>
    </row>
    <row r="537" spans="1:64" ht="12" customHeight="1">
      <c r="A537" s="115"/>
      <c r="B537" s="115"/>
      <c r="C537" s="115"/>
      <c r="D537" s="118"/>
      <c r="E537" s="119"/>
      <c r="F537" s="116"/>
      <c r="G537" s="126"/>
      <c r="H537" s="126"/>
      <c r="I537" s="126"/>
      <c r="J537" s="126"/>
      <c r="K537" s="126"/>
      <c r="L537" s="126"/>
      <c r="M537" s="135"/>
      <c r="N537" s="135"/>
      <c r="O537" s="135"/>
      <c r="P537" s="135"/>
      <c r="Q537" s="135"/>
      <c r="R537" s="135"/>
      <c r="S537" s="135"/>
      <c r="T537" s="135"/>
      <c r="U537" s="135"/>
      <c r="V537" s="135"/>
      <c r="W537" s="135"/>
      <c r="X537" s="135"/>
      <c r="Y537" s="135"/>
      <c r="Z537" s="135"/>
      <c r="AA537" s="135"/>
      <c r="AB537" s="135"/>
      <c r="AC537" s="135"/>
      <c r="AD537" s="135"/>
      <c r="AE537" s="135"/>
      <c r="AF537" s="135"/>
      <c r="AG537" s="135"/>
      <c r="AH537" s="135"/>
      <c r="AI537" s="135"/>
      <c r="AJ537" s="135"/>
      <c r="AK537" s="135"/>
      <c r="AL537" s="135"/>
      <c r="AM537" s="135"/>
      <c r="AN537" s="135"/>
      <c r="AO537" s="135"/>
      <c r="AP537" s="135"/>
      <c r="AQ537" s="135"/>
      <c r="AR537" s="135"/>
      <c r="AS537" s="135"/>
      <c r="AT537" s="135"/>
      <c r="AU537" s="135"/>
      <c r="AV537" s="135"/>
      <c r="AW537" s="135"/>
      <c r="AX537" s="135"/>
      <c r="AY537" s="135"/>
      <c r="AZ537" s="135"/>
      <c r="BA537" s="135"/>
      <c r="BB537" s="135"/>
      <c r="BC537" s="115"/>
      <c r="BD537" s="115"/>
      <c r="BE537" s="119"/>
      <c r="BF537" s="126"/>
      <c r="BG537" s="126"/>
      <c r="BH537" s="126"/>
      <c r="BI537" s="126"/>
      <c r="BJ537" s="126"/>
      <c r="BK537" s="126"/>
      <c r="BL537" s="133"/>
    </row>
    <row r="538" spans="1:64" ht="12" customHeight="1">
      <c r="A538" s="115"/>
      <c r="B538" s="115"/>
      <c r="C538" s="115"/>
      <c r="D538" s="118"/>
      <c r="E538" s="119"/>
      <c r="F538" s="116"/>
      <c r="G538" s="126"/>
      <c r="H538" s="126"/>
      <c r="I538" s="126"/>
      <c r="J538" s="126"/>
      <c r="K538" s="126"/>
      <c r="L538" s="126"/>
      <c r="M538" s="135"/>
      <c r="N538" s="135"/>
      <c r="O538" s="135"/>
      <c r="P538" s="135"/>
      <c r="Q538" s="135"/>
      <c r="R538" s="135"/>
      <c r="S538" s="135"/>
      <c r="T538" s="135"/>
      <c r="U538" s="135"/>
      <c r="V538" s="135"/>
      <c r="W538" s="135"/>
      <c r="X538" s="135"/>
      <c r="Y538" s="135"/>
      <c r="Z538" s="135"/>
      <c r="AA538" s="135"/>
      <c r="AB538" s="135"/>
      <c r="AC538" s="135"/>
      <c r="AD538" s="135"/>
      <c r="AE538" s="135"/>
      <c r="AF538" s="135"/>
      <c r="AG538" s="135"/>
      <c r="AH538" s="135"/>
      <c r="AI538" s="135"/>
      <c r="AJ538" s="135"/>
      <c r="AK538" s="135"/>
      <c r="AL538" s="135"/>
      <c r="AM538" s="135"/>
      <c r="AN538" s="135"/>
      <c r="AO538" s="135"/>
      <c r="AP538" s="135"/>
      <c r="AQ538" s="135"/>
      <c r="AR538" s="135"/>
      <c r="AS538" s="135"/>
      <c r="AT538" s="135"/>
      <c r="AU538" s="135"/>
      <c r="AV538" s="135"/>
      <c r="AW538" s="135"/>
      <c r="AX538" s="135"/>
      <c r="AY538" s="135"/>
      <c r="AZ538" s="135"/>
      <c r="BA538" s="135"/>
      <c r="BB538" s="135"/>
      <c r="BC538" s="115"/>
      <c r="BD538" s="115"/>
      <c r="BE538" s="119"/>
      <c r="BF538" s="126"/>
      <c r="BG538" s="126"/>
      <c r="BH538" s="126"/>
      <c r="BI538" s="126"/>
      <c r="BJ538" s="126"/>
      <c r="BK538" s="126"/>
      <c r="BL538" s="133"/>
    </row>
    <row r="539" spans="1:64" ht="12" customHeight="1">
      <c r="A539" s="115"/>
      <c r="B539" s="115"/>
      <c r="C539" s="115"/>
      <c r="D539" s="118"/>
      <c r="E539" s="119"/>
      <c r="F539" s="116"/>
      <c r="G539" s="126"/>
      <c r="H539" s="126"/>
      <c r="I539" s="126"/>
      <c r="J539" s="126"/>
      <c r="K539" s="126"/>
      <c r="L539" s="126"/>
      <c r="M539" s="135"/>
      <c r="N539" s="135"/>
      <c r="O539" s="135"/>
      <c r="P539" s="135"/>
      <c r="Q539" s="135"/>
      <c r="R539" s="135"/>
      <c r="S539" s="135"/>
      <c r="T539" s="135"/>
      <c r="U539" s="135"/>
      <c r="V539" s="135"/>
      <c r="W539" s="135"/>
      <c r="X539" s="135"/>
      <c r="Y539" s="135"/>
      <c r="Z539" s="135"/>
      <c r="AA539" s="135"/>
      <c r="AB539" s="135"/>
      <c r="AC539" s="135"/>
      <c r="AD539" s="135"/>
      <c r="AE539" s="135"/>
      <c r="AF539" s="135"/>
      <c r="AG539" s="135"/>
      <c r="AH539" s="135"/>
      <c r="AI539" s="135"/>
      <c r="AJ539" s="135"/>
      <c r="AK539" s="135"/>
      <c r="AL539" s="135"/>
      <c r="AM539" s="135"/>
      <c r="AN539" s="135"/>
      <c r="AO539" s="135"/>
      <c r="AP539" s="135"/>
      <c r="AQ539" s="135"/>
      <c r="AR539" s="135"/>
      <c r="AS539" s="135"/>
      <c r="AT539" s="135"/>
      <c r="AU539" s="135"/>
      <c r="AV539" s="135"/>
      <c r="AW539" s="135"/>
      <c r="AX539" s="135"/>
      <c r="AY539" s="135"/>
      <c r="AZ539" s="135"/>
      <c r="BA539" s="135"/>
      <c r="BB539" s="135"/>
      <c r="BC539" s="115"/>
      <c r="BD539" s="115"/>
      <c r="BE539" s="119"/>
      <c r="BF539" s="126"/>
      <c r="BG539" s="126"/>
      <c r="BH539" s="126"/>
      <c r="BI539" s="126"/>
      <c r="BJ539" s="126"/>
      <c r="BK539" s="126"/>
      <c r="BL539" s="133"/>
    </row>
    <row r="540" spans="1:64" ht="12" customHeight="1">
      <c r="A540" s="115"/>
      <c r="B540" s="115"/>
      <c r="C540" s="115"/>
      <c r="D540" s="118"/>
      <c r="E540" s="119"/>
      <c r="F540" s="116"/>
      <c r="G540" s="126"/>
      <c r="H540" s="126"/>
      <c r="I540" s="126"/>
      <c r="J540" s="126"/>
      <c r="K540" s="126"/>
      <c r="L540" s="126"/>
      <c r="M540" s="135"/>
      <c r="N540" s="135"/>
      <c r="O540" s="135"/>
      <c r="P540" s="135"/>
      <c r="Q540" s="135"/>
      <c r="R540" s="135"/>
      <c r="S540" s="135"/>
      <c r="T540" s="135"/>
      <c r="U540" s="135"/>
      <c r="V540" s="135"/>
      <c r="W540" s="135"/>
      <c r="X540" s="135"/>
      <c r="Y540" s="135"/>
      <c r="Z540" s="135"/>
      <c r="AA540" s="135"/>
      <c r="AB540" s="135"/>
      <c r="AC540" s="135"/>
      <c r="AD540" s="135"/>
      <c r="AE540" s="135"/>
      <c r="AF540" s="135"/>
      <c r="AG540" s="135"/>
      <c r="AH540" s="135"/>
      <c r="AI540" s="135"/>
      <c r="AJ540" s="135"/>
      <c r="AK540" s="135"/>
      <c r="AL540" s="135"/>
      <c r="AM540" s="135"/>
      <c r="AN540" s="135"/>
      <c r="AO540" s="135"/>
      <c r="AP540" s="135"/>
      <c r="AQ540" s="135"/>
      <c r="AR540" s="135"/>
      <c r="AS540" s="135"/>
      <c r="AT540" s="135"/>
      <c r="AU540" s="135"/>
      <c r="AV540" s="135"/>
      <c r="AW540" s="135"/>
      <c r="AX540" s="135"/>
      <c r="AY540" s="135"/>
      <c r="AZ540" s="135"/>
      <c r="BA540" s="135"/>
      <c r="BB540" s="135"/>
      <c r="BC540" s="115"/>
      <c r="BD540" s="115"/>
      <c r="BE540" s="119"/>
      <c r="BF540" s="126"/>
      <c r="BG540" s="126"/>
      <c r="BH540" s="126"/>
      <c r="BI540" s="126"/>
      <c r="BJ540" s="126"/>
      <c r="BK540" s="126"/>
      <c r="BL540" s="133"/>
    </row>
    <row r="541" spans="1:64" ht="12" customHeight="1">
      <c r="A541" s="115"/>
      <c r="B541" s="115"/>
      <c r="C541" s="115"/>
      <c r="D541" s="118"/>
      <c r="E541" s="119"/>
      <c r="F541" s="116"/>
      <c r="G541" s="126"/>
      <c r="H541" s="126"/>
      <c r="I541" s="126"/>
      <c r="J541" s="126"/>
      <c r="K541" s="126"/>
      <c r="L541" s="126"/>
      <c r="M541" s="135"/>
      <c r="N541" s="135"/>
      <c r="O541" s="135"/>
      <c r="P541" s="135"/>
      <c r="Q541" s="135"/>
      <c r="R541" s="135"/>
      <c r="S541" s="135"/>
      <c r="T541" s="135"/>
      <c r="U541" s="135"/>
      <c r="V541" s="135"/>
      <c r="W541" s="135"/>
      <c r="X541" s="135"/>
      <c r="Y541" s="135"/>
      <c r="Z541" s="135"/>
      <c r="AA541" s="135"/>
      <c r="AB541" s="135"/>
      <c r="AC541" s="135"/>
      <c r="AD541" s="135"/>
      <c r="AE541" s="135"/>
      <c r="AF541" s="135"/>
      <c r="AG541" s="135"/>
      <c r="AH541" s="135"/>
      <c r="AI541" s="135"/>
      <c r="AJ541" s="135"/>
      <c r="AK541" s="135"/>
      <c r="AL541" s="135"/>
      <c r="AM541" s="135"/>
      <c r="AN541" s="135"/>
      <c r="AO541" s="135"/>
      <c r="AP541" s="135"/>
      <c r="AQ541" s="135"/>
      <c r="AR541" s="135"/>
      <c r="AS541" s="135"/>
      <c r="AT541" s="135"/>
      <c r="AU541" s="135"/>
      <c r="AV541" s="135"/>
      <c r="AW541" s="135"/>
      <c r="AX541" s="135"/>
      <c r="AY541" s="135"/>
      <c r="AZ541" s="135"/>
      <c r="BA541" s="135"/>
      <c r="BB541" s="135"/>
      <c r="BC541" s="115"/>
      <c r="BD541" s="115"/>
      <c r="BE541" s="119"/>
      <c r="BF541" s="126"/>
      <c r="BG541" s="126"/>
      <c r="BH541" s="126"/>
      <c r="BI541" s="126"/>
      <c r="BJ541" s="126"/>
      <c r="BK541" s="126"/>
      <c r="BL541" s="133"/>
    </row>
    <row r="542" spans="1:64" ht="12" customHeight="1">
      <c r="A542" s="115"/>
      <c r="B542" s="115"/>
      <c r="C542" s="115"/>
      <c r="D542" s="118"/>
      <c r="E542" s="119"/>
      <c r="F542" s="116"/>
      <c r="G542" s="126"/>
      <c r="H542" s="126"/>
      <c r="I542" s="126"/>
      <c r="J542" s="126"/>
      <c r="K542" s="126"/>
      <c r="L542" s="126"/>
      <c r="M542" s="135"/>
      <c r="N542" s="135"/>
      <c r="O542" s="135"/>
      <c r="P542" s="135"/>
      <c r="Q542" s="135"/>
      <c r="R542" s="135"/>
      <c r="S542" s="135"/>
      <c r="T542" s="135"/>
      <c r="U542" s="135"/>
      <c r="V542" s="135"/>
      <c r="W542" s="135"/>
      <c r="X542" s="135"/>
      <c r="Y542" s="135"/>
      <c r="Z542" s="135"/>
      <c r="AA542" s="135"/>
      <c r="AB542" s="135"/>
      <c r="AC542" s="135"/>
      <c r="AD542" s="135"/>
      <c r="AE542" s="135"/>
      <c r="AF542" s="135"/>
      <c r="AG542" s="135"/>
      <c r="AH542" s="135"/>
      <c r="AI542" s="135"/>
      <c r="AJ542" s="135"/>
      <c r="AK542" s="135"/>
      <c r="AL542" s="135"/>
      <c r="AM542" s="135"/>
      <c r="AN542" s="135"/>
      <c r="AO542" s="135"/>
      <c r="AP542" s="135"/>
      <c r="AQ542" s="135"/>
      <c r="AR542" s="135"/>
      <c r="AS542" s="135"/>
      <c r="AT542" s="135"/>
      <c r="AU542" s="135"/>
      <c r="AV542" s="135"/>
      <c r="AW542" s="135"/>
      <c r="AX542" s="135"/>
      <c r="AY542" s="135"/>
      <c r="AZ542" s="135"/>
      <c r="BA542" s="135"/>
      <c r="BB542" s="135"/>
      <c r="BC542" s="115"/>
      <c r="BD542" s="115"/>
      <c r="BE542" s="119"/>
      <c r="BF542" s="126"/>
      <c r="BG542" s="126"/>
      <c r="BH542" s="126"/>
      <c r="BI542" s="126"/>
      <c r="BJ542" s="126"/>
      <c r="BK542" s="126"/>
      <c r="BL542" s="133"/>
    </row>
    <row r="543" spans="1:64" ht="12" customHeight="1">
      <c r="A543" s="115"/>
      <c r="B543" s="115"/>
      <c r="C543" s="115"/>
      <c r="D543" s="118"/>
      <c r="E543" s="119"/>
      <c r="F543" s="116"/>
      <c r="G543" s="126"/>
      <c r="H543" s="126"/>
      <c r="I543" s="126"/>
      <c r="J543" s="126"/>
      <c r="K543" s="126"/>
      <c r="L543" s="126"/>
      <c r="M543" s="135"/>
      <c r="N543" s="135"/>
      <c r="O543" s="135"/>
      <c r="P543" s="135"/>
      <c r="Q543" s="135"/>
      <c r="R543" s="135"/>
      <c r="S543" s="135"/>
      <c r="T543" s="135"/>
      <c r="U543" s="135"/>
      <c r="V543" s="135"/>
      <c r="W543" s="135"/>
      <c r="X543" s="135"/>
      <c r="Y543" s="135"/>
      <c r="Z543" s="135"/>
      <c r="AA543" s="135"/>
      <c r="AB543" s="135"/>
      <c r="AC543" s="135"/>
      <c r="AD543" s="135"/>
      <c r="AE543" s="135"/>
      <c r="AF543" s="135"/>
      <c r="AG543" s="135"/>
      <c r="AH543" s="135"/>
      <c r="AI543" s="135"/>
      <c r="AJ543" s="135"/>
      <c r="AK543" s="135"/>
      <c r="AL543" s="135"/>
      <c r="AM543" s="135"/>
      <c r="AN543" s="135"/>
      <c r="AO543" s="135"/>
      <c r="AP543" s="135"/>
      <c r="AQ543" s="135"/>
      <c r="AR543" s="135"/>
      <c r="AS543" s="135"/>
      <c r="AT543" s="135"/>
      <c r="AU543" s="135"/>
      <c r="AV543" s="135"/>
      <c r="AW543" s="135"/>
      <c r="AX543" s="135"/>
      <c r="AY543" s="135"/>
      <c r="AZ543" s="135"/>
      <c r="BA543" s="135"/>
      <c r="BB543" s="135"/>
      <c r="BC543" s="115"/>
      <c r="BD543" s="115"/>
      <c r="BE543" s="119"/>
      <c r="BF543" s="126"/>
      <c r="BG543" s="126"/>
      <c r="BH543" s="126"/>
      <c r="BI543" s="126"/>
      <c r="BJ543" s="126"/>
      <c r="BK543" s="126"/>
      <c r="BL543" s="133"/>
    </row>
    <row r="544" spans="1:64" ht="12" customHeight="1">
      <c r="A544" s="115"/>
      <c r="B544" s="115"/>
      <c r="C544" s="115"/>
      <c r="D544" s="118"/>
      <c r="E544" s="119"/>
      <c r="F544" s="116"/>
      <c r="G544" s="126"/>
      <c r="H544" s="126"/>
      <c r="I544" s="126"/>
      <c r="J544" s="126"/>
      <c r="K544" s="126"/>
      <c r="L544" s="126"/>
      <c r="M544" s="135"/>
      <c r="N544" s="135"/>
      <c r="O544" s="135"/>
      <c r="P544" s="135"/>
      <c r="Q544" s="135"/>
      <c r="R544" s="135"/>
      <c r="S544" s="135"/>
      <c r="T544" s="135"/>
      <c r="U544" s="135"/>
      <c r="V544" s="135"/>
      <c r="W544" s="135"/>
      <c r="X544" s="135"/>
      <c r="Y544" s="135"/>
      <c r="Z544" s="135"/>
      <c r="AA544" s="135"/>
      <c r="AB544" s="135"/>
      <c r="AC544" s="135"/>
      <c r="AD544" s="135"/>
      <c r="AE544" s="135"/>
      <c r="AF544" s="135"/>
      <c r="AG544" s="135"/>
      <c r="AH544" s="135"/>
      <c r="AI544" s="135"/>
      <c r="AJ544" s="135"/>
      <c r="AK544" s="135"/>
      <c r="AL544" s="135"/>
      <c r="AM544" s="135"/>
      <c r="AN544" s="135"/>
      <c r="AO544" s="135"/>
      <c r="AP544" s="135"/>
      <c r="AQ544" s="135"/>
      <c r="AR544" s="135"/>
      <c r="AS544" s="135"/>
      <c r="AT544" s="135"/>
      <c r="AU544" s="135"/>
      <c r="AV544" s="135"/>
      <c r="AW544" s="135"/>
      <c r="AX544" s="135"/>
      <c r="AY544" s="135"/>
      <c r="AZ544" s="135"/>
      <c r="BA544" s="135"/>
      <c r="BB544" s="135"/>
      <c r="BC544" s="115"/>
      <c r="BD544" s="115"/>
      <c r="BE544" s="119"/>
      <c r="BF544" s="126"/>
      <c r="BG544" s="126"/>
      <c r="BH544" s="126"/>
      <c r="BI544" s="126"/>
      <c r="BJ544" s="126"/>
      <c r="BK544" s="126"/>
      <c r="BL544" s="133"/>
    </row>
    <row r="545" spans="1:64" ht="12" customHeight="1">
      <c r="A545" s="115"/>
      <c r="B545" s="115"/>
      <c r="C545" s="115"/>
      <c r="D545" s="118"/>
      <c r="E545" s="119"/>
      <c r="F545" s="116"/>
      <c r="G545" s="126"/>
      <c r="H545" s="126"/>
      <c r="I545" s="126"/>
      <c r="J545" s="126"/>
      <c r="K545" s="126"/>
      <c r="L545" s="126"/>
      <c r="M545" s="135"/>
      <c r="N545" s="135"/>
      <c r="O545" s="135"/>
      <c r="P545" s="135"/>
      <c r="Q545" s="135"/>
      <c r="R545" s="135"/>
      <c r="S545" s="135"/>
      <c r="T545" s="135"/>
      <c r="U545" s="135"/>
      <c r="V545" s="135"/>
      <c r="W545" s="135"/>
      <c r="X545" s="135"/>
      <c r="Y545" s="135"/>
      <c r="Z545" s="135"/>
      <c r="AA545" s="135"/>
      <c r="AB545" s="135"/>
      <c r="AC545" s="135"/>
      <c r="AD545" s="135"/>
      <c r="AE545" s="135"/>
      <c r="AF545" s="135"/>
      <c r="AG545" s="135"/>
      <c r="AH545" s="135"/>
      <c r="AI545" s="135"/>
      <c r="AJ545" s="135"/>
      <c r="AK545" s="135"/>
      <c r="AL545" s="135"/>
      <c r="AM545" s="135"/>
      <c r="AN545" s="135"/>
      <c r="AO545" s="135"/>
      <c r="AP545" s="135"/>
      <c r="AQ545" s="135"/>
      <c r="AR545" s="135"/>
      <c r="AS545" s="135"/>
      <c r="AT545" s="135"/>
      <c r="AU545" s="135"/>
      <c r="AV545" s="135"/>
      <c r="AW545" s="135"/>
      <c r="AX545" s="135"/>
      <c r="AY545" s="135"/>
      <c r="AZ545" s="135"/>
      <c r="BA545" s="135"/>
      <c r="BB545" s="135"/>
      <c r="BC545" s="115"/>
      <c r="BD545" s="115"/>
      <c r="BE545" s="119"/>
      <c r="BF545" s="126"/>
      <c r="BG545" s="126"/>
      <c r="BH545" s="126"/>
      <c r="BI545" s="126"/>
      <c r="BJ545" s="126"/>
      <c r="BK545" s="126"/>
      <c r="BL545" s="133"/>
    </row>
    <row r="546" spans="1:64" ht="12" customHeight="1">
      <c r="A546" s="115"/>
      <c r="B546" s="115"/>
      <c r="C546" s="115"/>
      <c r="D546" s="118"/>
      <c r="E546" s="119"/>
      <c r="F546" s="116"/>
      <c r="G546" s="126"/>
      <c r="H546" s="126"/>
      <c r="I546" s="126"/>
      <c r="J546" s="126"/>
      <c r="K546" s="126"/>
      <c r="L546" s="126"/>
      <c r="M546" s="135"/>
      <c r="N546" s="135"/>
      <c r="O546" s="135"/>
      <c r="P546" s="135"/>
      <c r="Q546" s="135"/>
      <c r="R546" s="135"/>
      <c r="S546" s="135"/>
      <c r="T546" s="135"/>
      <c r="U546" s="135"/>
      <c r="V546" s="135"/>
      <c r="W546" s="135"/>
      <c r="X546" s="135"/>
      <c r="Y546" s="135"/>
      <c r="Z546" s="135"/>
      <c r="AA546" s="135"/>
      <c r="AB546" s="135"/>
      <c r="AC546" s="135"/>
      <c r="AD546" s="135"/>
      <c r="AE546" s="135"/>
      <c r="AF546" s="135"/>
      <c r="AG546" s="135"/>
      <c r="AH546" s="135"/>
      <c r="AI546" s="135"/>
      <c r="AJ546" s="135"/>
      <c r="AK546" s="135"/>
      <c r="AL546" s="135"/>
      <c r="AM546" s="135"/>
      <c r="AN546" s="135"/>
      <c r="AO546" s="135"/>
      <c r="AP546" s="135"/>
      <c r="AQ546" s="135"/>
      <c r="AR546" s="135"/>
      <c r="AS546" s="135"/>
      <c r="AT546" s="135"/>
      <c r="AU546" s="135"/>
      <c r="AV546" s="135"/>
      <c r="AW546" s="135"/>
      <c r="AX546" s="135"/>
      <c r="AY546" s="135"/>
      <c r="AZ546" s="135"/>
      <c r="BA546" s="135"/>
      <c r="BB546" s="135"/>
      <c r="BC546" s="115"/>
      <c r="BD546" s="115"/>
      <c r="BE546" s="119"/>
      <c r="BF546" s="126"/>
      <c r="BG546" s="126"/>
      <c r="BH546" s="126"/>
      <c r="BI546" s="126"/>
      <c r="BJ546" s="126"/>
      <c r="BK546" s="126"/>
      <c r="BL546" s="133"/>
    </row>
    <row r="547" spans="1:64" ht="12" customHeight="1">
      <c r="A547" s="115"/>
      <c r="B547" s="115"/>
      <c r="C547" s="115"/>
      <c r="D547" s="118"/>
      <c r="E547" s="119"/>
      <c r="F547" s="116"/>
      <c r="G547" s="126"/>
      <c r="H547" s="126"/>
      <c r="I547" s="126"/>
      <c r="J547" s="126"/>
      <c r="K547" s="126"/>
      <c r="L547" s="126"/>
      <c r="M547" s="135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135"/>
      <c r="Z547" s="135"/>
      <c r="AA547" s="135"/>
      <c r="AB547" s="135"/>
      <c r="AC547" s="135"/>
      <c r="AD547" s="135"/>
      <c r="AE547" s="135"/>
      <c r="AF547" s="135"/>
      <c r="AG547" s="135"/>
      <c r="AH547" s="135"/>
      <c r="AI547" s="135"/>
      <c r="AJ547" s="135"/>
      <c r="AK547" s="135"/>
      <c r="AL547" s="135"/>
      <c r="AM547" s="135"/>
      <c r="AN547" s="135"/>
      <c r="AO547" s="135"/>
      <c r="AP547" s="135"/>
      <c r="AQ547" s="135"/>
      <c r="AR547" s="135"/>
      <c r="AS547" s="135"/>
      <c r="AT547" s="135"/>
      <c r="AU547" s="135"/>
      <c r="AV547" s="135"/>
      <c r="AW547" s="135"/>
      <c r="AX547" s="135"/>
      <c r="AY547" s="135"/>
      <c r="AZ547" s="135"/>
      <c r="BA547" s="135"/>
      <c r="BB547" s="135"/>
      <c r="BC547" s="115"/>
      <c r="BD547" s="115"/>
      <c r="BE547" s="119"/>
      <c r="BF547" s="126"/>
      <c r="BG547" s="126"/>
      <c r="BH547" s="126"/>
      <c r="BI547" s="126"/>
      <c r="BJ547" s="126"/>
      <c r="BK547" s="126"/>
      <c r="BL547" s="133"/>
    </row>
    <row r="548" spans="1:64" ht="12" customHeight="1">
      <c r="A548" s="115"/>
      <c r="B548" s="115"/>
      <c r="C548" s="115"/>
      <c r="D548" s="118"/>
      <c r="E548" s="119"/>
      <c r="F548" s="116"/>
      <c r="G548" s="126"/>
      <c r="H548" s="126"/>
      <c r="I548" s="126"/>
      <c r="J548" s="126"/>
      <c r="K548" s="126"/>
      <c r="L548" s="126"/>
      <c r="M548" s="135"/>
      <c r="N548" s="135"/>
      <c r="O548" s="135"/>
      <c r="P548" s="135"/>
      <c r="Q548" s="135"/>
      <c r="R548" s="135"/>
      <c r="S548" s="135"/>
      <c r="T548" s="135"/>
      <c r="U548" s="135"/>
      <c r="V548" s="135"/>
      <c r="W548" s="135"/>
      <c r="X548" s="135"/>
      <c r="Y548" s="135"/>
      <c r="Z548" s="135"/>
      <c r="AA548" s="135"/>
      <c r="AB548" s="135"/>
      <c r="AC548" s="135"/>
      <c r="AD548" s="135"/>
      <c r="AE548" s="135"/>
      <c r="AF548" s="135"/>
      <c r="AG548" s="135"/>
      <c r="AH548" s="135"/>
      <c r="AI548" s="135"/>
      <c r="AJ548" s="135"/>
      <c r="AK548" s="135"/>
      <c r="AL548" s="135"/>
      <c r="AM548" s="135"/>
      <c r="AN548" s="135"/>
      <c r="AO548" s="135"/>
      <c r="AP548" s="135"/>
      <c r="AQ548" s="135"/>
      <c r="AR548" s="135"/>
      <c r="AS548" s="135"/>
      <c r="AT548" s="135"/>
      <c r="AU548" s="135"/>
      <c r="AV548" s="135"/>
      <c r="AW548" s="135"/>
      <c r="AX548" s="135"/>
      <c r="AY548" s="135"/>
      <c r="AZ548" s="135"/>
      <c r="BA548" s="135"/>
      <c r="BB548" s="135"/>
      <c r="BC548" s="115"/>
      <c r="BD548" s="115"/>
      <c r="BE548" s="119"/>
      <c r="BF548" s="126"/>
      <c r="BG548" s="126"/>
      <c r="BH548" s="126"/>
      <c r="BI548" s="126"/>
      <c r="BJ548" s="126"/>
      <c r="BK548" s="126"/>
      <c r="BL548" s="133"/>
    </row>
    <row r="549" spans="1:64" ht="12" customHeight="1">
      <c r="A549" s="115"/>
      <c r="B549" s="115"/>
      <c r="C549" s="115"/>
      <c r="D549" s="118"/>
      <c r="E549" s="119"/>
      <c r="F549" s="116"/>
      <c r="G549" s="126"/>
      <c r="H549" s="126"/>
      <c r="I549" s="126"/>
      <c r="J549" s="126"/>
      <c r="K549" s="126"/>
      <c r="L549" s="126"/>
      <c r="M549" s="135"/>
      <c r="N549" s="135"/>
      <c r="O549" s="135"/>
      <c r="P549" s="135"/>
      <c r="Q549" s="135"/>
      <c r="R549" s="135"/>
      <c r="S549" s="135"/>
      <c r="T549" s="135"/>
      <c r="U549" s="135"/>
      <c r="V549" s="135"/>
      <c r="W549" s="135"/>
      <c r="X549" s="135"/>
      <c r="Y549" s="135"/>
      <c r="Z549" s="135"/>
      <c r="AA549" s="135"/>
      <c r="AB549" s="135"/>
      <c r="AC549" s="135"/>
      <c r="AD549" s="135"/>
      <c r="AE549" s="135"/>
      <c r="AF549" s="135"/>
      <c r="AG549" s="135"/>
      <c r="AH549" s="135"/>
      <c r="AI549" s="135"/>
      <c r="AJ549" s="135"/>
      <c r="AK549" s="135"/>
      <c r="AL549" s="135"/>
      <c r="AM549" s="135"/>
      <c r="AN549" s="135"/>
      <c r="AO549" s="135"/>
      <c r="AP549" s="135"/>
      <c r="AQ549" s="135"/>
      <c r="AR549" s="135"/>
      <c r="AS549" s="135"/>
      <c r="AT549" s="135"/>
      <c r="AU549" s="135"/>
      <c r="AV549" s="135"/>
      <c r="AW549" s="135"/>
      <c r="AX549" s="135"/>
      <c r="AY549" s="135"/>
      <c r="AZ549" s="135"/>
      <c r="BA549" s="135"/>
      <c r="BB549" s="135"/>
      <c r="BC549" s="115"/>
      <c r="BD549" s="115"/>
      <c r="BE549" s="119"/>
      <c r="BF549" s="126"/>
      <c r="BG549" s="126"/>
      <c r="BH549" s="126"/>
      <c r="BI549" s="126"/>
      <c r="BJ549" s="126"/>
      <c r="BK549" s="126"/>
      <c r="BL549" s="133"/>
    </row>
    <row r="550" spans="1:64" ht="12" customHeight="1">
      <c r="A550" s="115"/>
      <c r="B550" s="115"/>
      <c r="C550" s="115"/>
      <c r="D550" s="118"/>
      <c r="E550" s="119"/>
      <c r="F550" s="116"/>
      <c r="G550" s="126"/>
      <c r="H550" s="126"/>
      <c r="I550" s="126"/>
      <c r="J550" s="126"/>
      <c r="K550" s="126"/>
      <c r="L550" s="126"/>
      <c r="M550" s="135"/>
      <c r="N550" s="135"/>
      <c r="O550" s="135"/>
      <c r="P550" s="135"/>
      <c r="Q550" s="135"/>
      <c r="R550" s="135"/>
      <c r="S550" s="135"/>
      <c r="T550" s="135"/>
      <c r="U550" s="135"/>
      <c r="V550" s="135"/>
      <c r="W550" s="135"/>
      <c r="X550" s="135"/>
      <c r="Y550" s="135"/>
      <c r="Z550" s="135"/>
      <c r="AA550" s="135"/>
      <c r="AB550" s="135"/>
      <c r="AC550" s="135"/>
      <c r="AD550" s="135"/>
      <c r="AE550" s="135"/>
      <c r="AF550" s="135"/>
      <c r="AG550" s="135"/>
      <c r="AH550" s="135"/>
      <c r="AI550" s="135"/>
      <c r="AJ550" s="135"/>
      <c r="AK550" s="135"/>
      <c r="AL550" s="135"/>
      <c r="AM550" s="135"/>
      <c r="AN550" s="135"/>
      <c r="AO550" s="135"/>
      <c r="AP550" s="135"/>
      <c r="AQ550" s="135"/>
      <c r="AR550" s="135"/>
      <c r="AS550" s="135"/>
      <c r="AT550" s="135"/>
      <c r="AU550" s="135"/>
      <c r="AV550" s="135"/>
      <c r="AW550" s="135"/>
      <c r="AX550" s="135"/>
      <c r="AY550" s="135"/>
      <c r="AZ550" s="135"/>
      <c r="BA550" s="135"/>
      <c r="BB550" s="135"/>
      <c r="BC550" s="115"/>
      <c r="BD550" s="115"/>
      <c r="BE550" s="119"/>
      <c r="BF550" s="126"/>
      <c r="BG550" s="126"/>
      <c r="BH550" s="126"/>
      <c r="BI550" s="126"/>
      <c r="BJ550" s="126"/>
      <c r="BK550" s="126"/>
      <c r="BL550" s="133"/>
    </row>
    <row r="551" spans="1:64" ht="12" customHeight="1">
      <c r="A551" s="115"/>
      <c r="B551" s="115"/>
      <c r="C551" s="115"/>
      <c r="D551" s="118"/>
      <c r="E551" s="119"/>
      <c r="F551" s="116"/>
      <c r="G551" s="126"/>
      <c r="H551" s="126"/>
      <c r="I551" s="126"/>
      <c r="J551" s="126"/>
      <c r="K551" s="126"/>
      <c r="L551" s="126"/>
      <c r="M551" s="135"/>
      <c r="N551" s="135"/>
      <c r="O551" s="135"/>
      <c r="P551" s="135"/>
      <c r="Q551" s="135"/>
      <c r="R551" s="135"/>
      <c r="S551" s="135"/>
      <c r="T551" s="135"/>
      <c r="U551" s="135"/>
      <c r="V551" s="135"/>
      <c r="W551" s="135"/>
      <c r="X551" s="135"/>
      <c r="Y551" s="135"/>
      <c r="Z551" s="135"/>
      <c r="AA551" s="135"/>
      <c r="AB551" s="135"/>
      <c r="AC551" s="135"/>
      <c r="AD551" s="135"/>
      <c r="AE551" s="135"/>
      <c r="AF551" s="135"/>
      <c r="AG551" s="135"/>
      <c r="AH551" s="135"/>
      <c r="AI551" s="135"/>
      <c r="AJ551" s="135"/>
      <c r="AK551" s="135"/>
      <c r="AL551" s="135"/>
      <c r="AM551" s="135"/>
      <c r="AN551" s="135"/>
      <c r="AO551" s="135"/>
      <c r="AP551" s="135"/>
      <c r="AQ551" s="135"/>
      <c r="AR551" s="135"/>
      <c r="AS551" s="135"/>
      <c r="AT551" s="135"/>
      <c r="AU551" s="135"/>
      <c r="AV551" s="135"/>
      <c r="AW551" s="135"/>
      <c r="AX551" s="135"/>
      <c r="AY551" s="135"/>
      <c r="AZ551" s="135"/>
      <c r="BA551" s="135"/>
      <c r="BB551" s="135"/>
      <c r="BC551" s="115"/>
      <c r="BD551" s="115"/>
      <c r="BE551" s="119"/>
      <c r="BF551" s="126"/>
      <c r="BG551" s="126"/>
      <c r="BH551" s="126"/>
      <c r="BI551" s="126"/>
      <c r="BJ551" s="126"/>
      <c r="BK551" s="126"/>
      <c r="BL551" s="133"/>
    </row>
    <row r="552" spans="1:64" ht="12" customHeight="1">
      <c r="A552" s="115"/>
      <c r="B552" s="115"/>
      <c r="C552" s="115"/>
      <c r="D552" s="118"/>
      <c r="E552" s="119"/>
      <c r="F552" s="116"/>
      <c r="G552" s="126"/>
      <c r="H552" s="126"/>
      <c r="I552" s="126"/>
      <c r="J552" s="126"/>
      <c r="K552" s="126"/>
      <c r="L552" s="126"/>
      <c r="M552" s="135"/>
      <c r="N552" s="135"/>
      <c r="O552" s="135"/>
      <c r="P552" s="135"/>
      <c r="Q552" s="135"/>
      <c r="R552" s="135"/>
      <c r="S552" s="135"/>
      <c r="T552" s="135"/>
      <c r="U552" s="135"/>
      <c r="V552" s="135"/>
      <c r="W552" s="135"/>
      <c r="X552" s="135"/>
      <c r="Y552" s="135"/>
      <c r="Z552" s="135"/>
      <c r="AA552" s="135"/>
      <c r="AB552" s="135"/>
      <c r="AC552" s="135"/>
      <c r="AD552" s="135"/>
      <c r="AE552" s="135"/>
      <c r="AF552" s="135"/>
      <c r="AG552" s="135"/>
      <c r="AH552" s="135"/>
      <c r="AI552" s="135"/>
      <c r="AJ552" s="135"/>
      <c r="AK552" s="135"/>
      <c r="AL552" s="135"/>
      <c r="AM552" s="135"/>
      <c r="AN552" s="135"/>
      <c r="AO552" s="135"/>
      <c r="AP552" s="135"/>
      <c r="AQ552" s="135"/>
      <c r="AR552" s="135"/>
      <c r="AS552" s="135"/>
      <c r="AT552" s="135"/>
      <c r="AU552" s="135"/>
      <c r="AV552" s="135"/>
      <c r="AW552" s="135"/>
      <c r="AX552" s="135"/>
      <c r="AY552" s="135"/>
      <c r="AZ552" s="135"/>
      <c r="BA552" s="135"/>
      <c r="BB552" s="135"/>
      <c r="BC552" s="115"/>
      <c r="BD552" s="115"/>
      <c r="BE552" s="119"/>
      <c r="BF552" s="126"/>
      <c r="BG552" s="126"/>
      <c r="BH552" s="126"/>
      <c r="BI552" s="126"/>
      <c r="BJ552" s="126"/>
      <c r="BK552" s="126"/>
      <c r="BL552" s="133"/>
    </row>
    <row r="553" spans="1:64" ht="12" customHeight="1">
      <c r="A553" s="115"/>
      <c r="B553" s="115"/>
      <c r="C553" s="115"/>
      <c r="D553" s="118"/>
      <c r="E553" s="119"/>
      <c r="F553" s="116"/>
      <c r="G553" s="126"/>
      <c r="H553" s="126"/>
      <c r="I553" s="126"/>
      <c r="J553" s="126"/>
      <c r="K553" s="126"/>
      <c r="L553" s="126"/>
      <c r="M553" s="135"/>
      <c r="N553" s="135"/>
      <c r="O553" s="135"/>
      <c r="P553" s="135"/>
      <c r="Q553" s="135"/>
      <c r="R553" s="135"/>
      <c r="S553" s="135"/>
      <c r="T553" s="135"/>
      <c r="U553" s="135"/>
      <c r="V553" s="135"/>
      <c r="W553" s="135"/>
      <c r="X553" s="135"/>
      <c r="Y553" s="135"/>
      <c r="Z553" s="135"/>
      <c r="AA553" s="135"/>
      <c r="AB553" s="135"/>
      <c r="AC553" s="135"/>
      <c r="AD553" s="135"/>
      <c r="AE553" s="135"/>
      <c r="AF553" s="135"/>
      <c r="AG553" s="135"/>
      <c r="AH553" s="135"/>
      <c r="AI553" s="135"/>
      <c r="AJ553" s="135"/>
      <c r="AK553" s="135"/>
      <c r="AL553" s="135"/>
      <c r="AM553" s="135"/>
      <c r="AN553" s="135"/>
      <c r="AO553" s="135"/>
      <c r="AP553" s="135"/>
      <c r="AQ553" s="135"/>
      <c r="AR553" s="135"/>
      <c r="AS553" s="135"/>
      <c r="AT553" s="135"/>
      <c r="AU553" s="135"/>
      <c r="AV553" s="135"/>
      <c r="AW553" s="135"/>
      <c r="AX553" s="135"/>
      <c r="AY553" s="135"/>
      <c r="AZ553" s="135"/>
      <c r="BA553" s="135"/>
      <c r="BB553" s="135"/>
      <c r="BC553" s="115"/>
      <c r="BD553" s="115"/>
      <c r="BE553" s="119"/>
      <c r="BF553" s="126"/>
      <c r="BG553" s="126"/>
      <c r="BH553" s="126"/>
      <c r="BI553" s="126"/>
      <c r="BJ553" s="126"/>
      <c r="BK553" s="126"/>
      <c r="BL553" s="133"/>
    </row>
    <row r="554" spans="1:64" ht="12" customHeight="1">
      <c r="A554" s="115"/>
      <c r="B554" s="115"/>
      <c r="C554" s="115"/>
      <c r="D554" s="118"/>
      <c r="E554" s="119"/>
      <c r="F554" s="116"/>
      <c r="G554" s="126"/>
      <c r="H554" s="126"/>
      <c r="I554" s="126"/>
      <c r="J554" s="126"/>
      <c r="K554" s="126"/>
      <c r="L554" s="126"/>
      <c r="M554" s="135"/>
      <c r="N554" s="135"/>
      <c r="O554" s="135"/>
      <c r="P554" s="135"/>
      <c r="Q554" s="135"/>
      <c r="R554" s="135"/>
      <c r="S554" s="135"/>
      <c r="T554" s="135"/>
      <c r="U554" s="135"/>
      <c r="V554" s="135"/>
      <c r="W554" s="135"/>
      <c r="X554" s="135"/>
      <c r="Y554" s="135"/>
      <c r="Z554" s="135"/>
      <c r="AA554" s="135"/>
      <c r="AB554" s="135"/>
      <c r="AC554" s="135"/>
      <c r="AD554" s="135"/>
      <c r="AE554" s="135"/>
      <c r="AF554" s="135"/>
      <c r="AG554" s="135"/>
      <c r="AH554" s="135"/>
      <c r="AI554" s="135"/>
      <c r="AJ554" s="135"/>
      <c r="AK554" s="135"/>
      <c r="AL554" s="135"/>
      <c r="AM554" s="135"/>
      <c r="AN554" s="135"/>
      <c r="AO554" s="135"/>
      <c r="AP554" s="135"/>
      <c r="AQ554" s="135"/>
      <c r="AR554" s="135"/>
      <c r="AS554" s="135"/>
      <c r="AT554" s="135"/>
      <c r="AU554" s="135"/>
      <c r="AV554" s="135"/>
      <c r="AW554" s="135"/>
      <c r="AX554" s="135"/>
      <c r="AY554" s="135"/>
      <c r="AZ554" s="135"/>
      <c r="BA554" s="135"/>
      <c r="BB554" s="135"/>
      <c r="BC554" s="115"/>
      <c r="BD554" s="115"/>
      <c r="BE554" s="119"/>
      <c r="BF554" s="126"/>
      <c r="BG554" s="126"/>
      <c r="BH554" s="126"/>
      <c r="BI554" s="126"/>
      <c r="BJ554" s="126"/>
      <c r="BK554" s="126"/>
      <c r="BL554" s="133"/>
    </row>
    <row r="555" spans="1:64" ht="12" customHeight="1">
      <c r="A555" s="115"/>
      <c r="B555" s="115"/>
      <c r="C555" s="115"/>
      <c r="D555" s="118"/>
      <c r="E555" s="119"/>
      <c r="F555" s="116"/>
      <c r="G555" s="126"/>
      <c r="H555" s="126"/>
      <c r="I555" s="126"/>
      <c r="J555" s="126"/>
      <c r="K555" s="126"/>
      <c r="L555" s="126"/>
      <c r="M555" s="135"/>
      <c r="N555" s="135"/>
      <c r="O555" s="135"/>
      <c r="P555" s="135"/>
      <c r="Q555" s="135"/>
      <c r="R555" s="135"/>
      <c r="S555" s="135"/>
      <c r="T555" s="135"/>
      <c r="U555" s="135"/>
      <c r="V555" s="135"/>
      <c r="W555" s="135"/>
      <c r="X555" s="135"/>
      <c r="Y555" s="135"/>
      <c r="Z555" s="135"/>
      <c r="AA555" s="135"/>
      <c r="AB555" s="135"/>
      <c r="AC555" s="135"/>
      <c r="AD555" s="135"/>
      <c r="AE555" s="135"/>
      <c r="AF555" s="135"/>
      <c r="AG555" s="135"/>
      <c r="AH555" s="135"/>
      <c r="AI555" s="135"/>
      <c r="AJ555" s="135"/>
      <c r="AK555" s="135"/>
      <c r="AL555" s="135"/>
      <c r="AM555" s="135"/>
      <c r="AN555" s="135"/>
      <c r="AO555" s="135"/>
      <c r="AP555" s="135"/>
      <c r="AQ555" s="135"/>
      <c r="AR555" s="135"/>
      <c r="AS555" s="135"/>
      <c r="AT555" s="135"/>
      <c r="AU555" s="135"/>
      <c r="AV555" s="135"/>
      <c r="AW555" s="135"/>
      <c r="AX555" s="135"/>
      <c r="AY555" s="135"/>
      <c r="AZ555" s="135"/>
      <c r="BA555" s="135"/>
      <c r="BB555" s="135"/>
      <c r="BC555" s="115"/>
      <c r="BD555" s="115"/>
      <c r="BE555" s="119"/>
      <c r="BF555" s="126"/>
      <c r="BG555" s="126"/>
      <c r="BH555" s="126"/>
      <c r="BI555" s="126"/>
      <c r="BJ555" s="126"/>
      <c r="BK555" s="126"/>
      <c r="BL555" s="133"/>
    </row>
    <row r="556" spans="1:64" ht="12" customHeight="1">
      <c r="A556" s="115"/>
      <c r="B556" s="115"/>
      <c r="C556" s="115"/>
      <c r="D556" s="118"/>
      <c r="E556" s="119"/>
      <c r="F556" s="116"/>
      <c r="G556" s="126"/>
      <c r="H556" s="126"/>
      <c r="I556" s="126"/>
      <c r="J556" s="126"/>
      <c r="K556" s="126"/>
      <c r="L556" s="126"/>
      <c r="M556" s="135"/>
      <c r="N556" s="135"/>
      <c r="O556" s="135"/>
      <c r="P556" s="135"/>
      <c r="Q556" s="135"/>
      <c r="R556" s="135"/>
      <c r="S556" s="135"/>
      <c r="T556" s="135"/>
      <c r="U556" s="135"/>
      <c r="V556" s="135"/>
      <c r="W556" s="135"/>
      <c r="X556" s="135"/>
      <c r="Y556" s="135"/>
      <c r="Z556" s="135"/>
      <c r="AA556" s="135"/>
      <c r="AB556" s="135"/>
      <c r="AC556" s="135"/>
      <c r="AD556" s="135"/>
      <c r="AE556" s="135"/>
      <c r="AF556" s="135"/>
      <c r="AG556" s="135"/>
      <c r="AH556" s="135"/>
      <c r="AI556" s="135"/>
      <c r="AJ556" s="135"/>
      <c r="AK556" s="135"/>
      <c r="AL556" s="135"/>
      <c r="AM556" s="135"/>
      <c r="AN556" s="135"/>
      <c r="AO556" s="135"/>
      <c r="AP556" s="135"/>
      <c r="AQ556" s="135"/>
      <c r="AR556" s="135"/>
      <c r="AS556" s="135"/>
      <c r="AT556" s="135"/>
      <c r="AU556" s="135"/>
      <c r="AV556" s="135"/>
      <c r="AW556" s="135"/>
      <c r="AX556" s="135"/>
      <c r="AY556" s="135"/>
      <c r="AZ556" s="135"/>
      <c r="BA556" s="135"/>
      <c r="BB556" s="135"/>
      <c r="BC556" s="115"/>
      <c r="BD556" s="115"/>
      <c r="BE556" s="119"/>
      <c r="BF556" s="126"/>
      <c r="BG556" s="126"/>
      <c r="BH556" s="126"/>
      <c r="BI556" s="126"/>
      <c r="BJ556" s="126"/>
      <c r="BK556" s="126"/>
      <c r="BL556" s="133"/>
    </row>
    <row r="557" spans="1:64" ht="12" customHeight="1">
      <c r="A557" s="115"/>
      <c r="B557" s="115"/>
      <c r="C557" s="115"/>
      <c r="D557" s="118"/>
      <c r="E557" s="119"/>
      <c r="F557" s="116"/>
      <c r="G557" s="126"/>
      <c r="H557" s="126"/>
      <c r="I557" s="126"/>
      <c r="J557" s="126"/>
      <c r="K557" s="126"/>
      <c r="L557" s="126"/>
      <c r="M557" s="135"/>
      <c r="N557" s="135"/>
      <c r="O557" s="135"/>
      <c r="P557" s="135"/>
      <c r="Q557" s="135"/>
      <c r="R557" s="135"/>
      <c r="S557" s="135"/>
      <c r="T557" s="135"/>
      <c r="U557" s="135"/>
      <c r="V557" s="135"/>
      <c r="W557" s="135"/>
      <c r="X557" s="135"/>
      <c r="Y557" s="135"/>
      <c r="Z557" s="135"/>
      <c r="AA557" s="135"/>
      <c r="AB557" s="135"/>
      <c r="AC557" s="135"/>
      <c r="AD557" s="135"/>
      <c r="AE557" s="135"/>
      <c r="AF557" s="135"/>
      <c r="AG557" s="135"/>
      <c r="AH557" s="135"/>
      <c r="AI557" s="135"/>
      <c r="AJ557" s="135"/>
      <c r="AK557" s="135"/>
      <c r="AL557" s="135"/>
      <c r="AM557" s="135"/>
      <c r="AN557" s="135"/>
      <c r="AO557" s="135"/>
      <c r="AP557" s="135"/>
      <c r="AQ557" s="135"/>
      <c r="AR557" s="135"/>
      <c r="AS557" s="135"/>
      <c r="AT557" s="135"/>
      <c r="AU557" s="135"/>
      <c r="AV557" s="135"/>
      <c r="AW557" s="135"/>
      <c r="AX557" s="135"/>
      <c r="AY557" s="135"/>
      <c r="AZ557" s="135"/>
      <c r="BA557" s="135"/>
      <c r="BB557" s="135"/>
      <c r="BC557" s="115"/>
      <c r="BD557" s="115"/>
      <c r="BE557" s="119"/>
      <c r="BF557" s="126"/>
      <c r="BG557" s="126"/>
      <c r="BH557" s="126"/>
      <c r="BI557" s="126"/>
      <c r="BJ557" s="126"/>
      <c r="BK557" s="126"/>
      <c r="BL557" s="133"/>
    </row>
    <row r="558" spans="1:64" ht="12" customHeight="1">
      <c r="A558" s="115"/>
      <c r="B558" s="115"/>
      <c r="C558" s="115"/>
      <c r="D558" s="118"/>
      <c r="E558" s="119"/>
      <c r="F558" s="116"/>
      <c r="G558" s="126"/>
      <c r="H558" s="126"/>
      <c r="I558" s="126"/>
      <c r="J558" s="126"/>
      <c r="K558" s="126"/>
      <c r="L558" s="126"/>
      <c r="M558" s="135"/>
      <c r="N558" s="135"/>
      <c r="O558" s="135"/>
      <c r="P558" s="135"/>
      <c r="Q558" s="135"/>
      <c r="R558" s="135"/>
      <c r="S558" s="135"/>
      <c r="T558" s="135"/>
      <c r="U558" s="135"/>
      <c r="V558" s="135"/>
      <c r="W558" s="135"/>
      <c r="X558" s="135"/>
      <c r="Y558" s="135"/>
      <c r="Z558" s="135"/>
      <c r="AA558" s="135"/>
      <c r="AB558" s="135"/>
      <c r="AC558" s="135"/>
      <c r="AD558" s="135"/>
      <c r="AE558" s="135"/>
      <c r="AF558" s="135"/>
      <c r="AG558" s="135"/>
      <c r="AH558" s="135"/>
      <c r="AI558" s="135"/>
      <c r="AJ558" s="135"/>
      <c r="AK558" s="135"/>
      <c r="AL558" s="135"/>
      <c r="AM558" s="135"/>
      <c r="AN558" s="135"/>
      <c r="AO558" s="135"/>
      <c r="AP558" s="135"/>
      <c r="AQ558" s="135"/>
      <c r="AR558" s="135"/>
      <c r="AS558" s="135"/>
      <c r="AT558" s="135"/>
      <c r="AU558" s="135"/>
      <c r="AV558" s="135"/>
      <c r="AW558" s="135"/>
      <c r="AX558" s="135"/>
      <c r="AY558" s="135"/>
      <c r="AZ558" s="135"/>
      <c r="BA558" s="135"/>
      <c r="BB558" s="135"/>
      <c r="BC558" s="115"/>
      <c r="BD558" s="115"/>
      <c r="BE558" s="119"/>
      <c r="BF558" s="126"/>
      <c r="BG558" s="126"/>
      <c r="BH558" s="126"/>
      <c r="BI558" s="126"/>
      <c r="BJ558" s="126"/>
      <c r="BK558" s="126"/>
      <c r="BL558" s="133"/>
    </row>
    <row r="559" spans="1:64" ht="12" customHeight="1">
      <c r="A559" s="115"/>
      <c r="B559" s="115"/>
      <c r="C559" s="115"/>
      <c r="D559" s="118"/>
      <c r="E559" s="119"/>
      <c r="F559" s="116"/>
      <c r="G559" s="126"/>
      <c r="H559" s="126"/>
      <c r="I559" s="126"/>
      <c r="J559" s="126"/>
      <c r="K559" s="126"/>
      <c r="L559" s="126"/>
      <c r="M559" s="135"/>
      <c r="N559" s="135"/>
      <c r="O559" s="135"/>
      <c r="P559" s="135"/>
      <c r="Q559" s="135"/>
      <c r="R559" s="135"/>
      <c r="S559" s="135"/>
      <c r="T559" s="135"/>
      <c r="U559" s="135"/>
      <c r="V559" s="135"/>
      <c r="W559" s="135"/>
      <c r="X559" s="135"/>
      <c r="Y559" s="135"/>
      <c r="Z559" s="135"/>
      <c r="AA559" s="135"/>
      <c r="AB559" s="135"/>
      <c r="AC559" s="135"/>
      <c r="AD559" s="135"/>
      <c r="AE559" s="135"/>
      <c r="AF559" s="135"/>
      <c r="AG559" s="135"/>
      <c r="AH559" s="135"/>
      <c r="AI559" s="135"/>
      <c r="AJ559" s="135"/>
      <c r="AK559" s="135"/>
      <c r="AL559" s="135"/>
      <c r="AM559" s="135"/>
      <c r="AN559" s="135"/>
      <c r="AO559" s="135"/>
      <c r="AP559" s="135"/>
      <c r="AQ559" s="135"/>
      <c r="AR559" s="135"/>
      <c r="AS559" s="135"/>
      <c r="AT559" s="135"/>
      <c r="AU559" s="135"/>
      <c r="AV559" s="135"/>
      <c r="AW559" s="135"/>
      <c r="AX559" s="135"/>
      <c r="AY559" s="135"/>
      <c r="AZ559" s="135"/>
      <c r="BA559" s="135"/>
      <c r="BB559" s="135"/>
      <c r="BC559" s="115"/>
      <c r="BD559" s="115"/>
      <c r="BE559" s="119"/>
      <c r="BF559" s="126"/>
      <c r="BG559" s="126"/>
      <c r="BH559" s="126"/>
      <c r="BI559" s="126"/>
      <c r="BJ559" s="126"/>
      <c r="BK559" s="126"/>
      <c r="BL559" s="133"/>
    </row>
    <row r="560" spans="1:64" ht="12" customHeight="1">
      <c r="A560" s="115"/>
      <c r="B560" s="115"/>
      <c r="C560" s="115"/>
      <c r="D560" s="118"/>
      <c r="E560" s="119"/>
      <c r="F560" s="116"/>
      <c r="G560" s="126"/>
      <c r="H560" s="126"/>
      <c r="I560" s="126"/>
      <c r="J560" s="126"/>
      <c r="K560" s="126"/>
      <c r="L560" s="126"/>
      <c r="M560" s="135"/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5"/>
      <c r="Z560" s="135"/>
      <c r="AA560" s="135"/>
      <c r="AB560" s="135"/>
      <c r="AC560" s="135"/>
      <c r="AD560" s="135"/>
      <c r="AE560" s="135"/>
      <c r="AF560" s="135"/>
      <c r="AG560" s="135"/>
      <c r="AH560" s="135"/>
      <c r="AI560" s="135"/>
      <c r="AJ560" s="135"/>
      <c r="AK560" s="135"/>
      <c r="AL560" s="135"/>
      <c r="AM560" s="135"/>
      <c r="AN560" s="135"/>
      <c r="AO560" s="135"/>
      <c r="AP560" s="135"/>
      <c r="AQ560" s="135"/>
      <c r="AR560" s="135"/>
      <c r="AS560" s="135"/>
      <c r="AT560" s="135"/>
      <c r="AU560" s="135"/>
      <c r="AV560" s="135"/>
      <c r="AW560" s="135"/>
      <c r="AX560" s="135"/>
      <c r="AY560" s="135"/>
      <c r="AZ560" s="135"/>
      <c r="BA560" s="135"/>
      <c r="BB560" s="135"/>
      <c r="BC560" s="115"/>
      <c r="BD560" s="115"/>
      <c r="BE560" s="119"/>
      <c r="BF560" s="126"/>
      <c r="BG560" s="126"/>
      <c r="BH560" s="126"/>
      <c r="BI560" s="126"/>
      <c r="BJ560" s="126"/>
      <c r="BK560" s="126"/>
      <c r="BL560" s="133"/>
    </row>
    <row r="561" spans="1:64" ht="12" customHeight="1">
      <c r="A561" s="115"/>
      <c r="B561" s="115"/>
      <c r="C561" s="115"/>
      <c r="D561" s="118"/>
      <c r="E561" s="119"/>
      <c r="F561" s="116"/>
      <c r="G561" s="126"/>
      <c r="H561" s="126"/>
      <c r="I561" s="126"/>
      <c r="J561" s="126"/>
      <c r="K561" s="126"/>
      <c r="L561" s="126"/>
      <c r="M561" s="135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135"/>
      <c r="Z561" s="135"/>
      <c r="AA561" s="135"/>
      <c r="AB561" s="135"/>
      <c r="AC561" s="135"/>
      <c r="AD561" s="135"/>
      <c r="AE561" s="135"/>
      <c r="AF561" s="135"/>
      <c r="AG561" s="135"/>
      <c r="AH561" s="135"/>
      <c r="AI561" s="135"/>
      <c r="AJ561" s="135"/>
      <c r="AK561" s="135"/>
      <c r="AL561" s="135"/>
      <c r="AM561" s="135"/>
      <c r="AN561" s="135"/>
      <c r="AO561" s="135"/>
      <c r="AP561" s="135"/>
      <c r="AQ561" s="135"/>
      <c r="AR561" s="135"/>
      <c r="AS561" s="135"/>
      <c r="AT561" s="135"/>
      <c r="AU561" s="135"/>
      <c r="AV561" s="135"/>
      <c r="AW561" s="135"/>
      <c r="AX561" s="135"/>
      <c r="AY561" s="135"/>
      <c r="AZ561" s="135"/>
      <c r="BA561" s="135"/>
      <c r="BB561" s="135"/>
      <c r="BC561" s="115"/>
      <c r="BD561" s="115"/>
      <c r="BE561" s="119"/>
      <c r="BF561" s="126"/>
      <c r="BG561" s="126"/>
      <c r="BH561" s="126"/>
      <c r="BI561" s="126"/>
      <c r="BJ561" s="126"/>
      <c r="BK561" s="126"/>
      <c r="BL561" s="133"/>
    </row>
    <row r="562" spans="1:64" ht="12" customHeight="1">
      <c r="A562" s="115"/>
      <c r="B562" s="115"/>
      <c r="C562" s="115"/>
      <c r="D562" s="118"/>
      <c r="E562" s="119"/>
      <c r="F562" s="116"/>
      <c r="G562" s="126"/>
      <c r="H562" s="126"/>
      <c r="I562" s="126"/>
      <c r="J562" s="126"/>
      <c r="K562" s="126"/>
      <c r="L562" s="126"/>
      <c r="M562" s="135"/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135"/>
      <c r="Z562" s="135"/>
      <c r="AA562" s="135"/>
      <c r="AB562" s="135"/>
      <c r="AC562" s="135"/>
      <c r="AD562" s="135"/>
      <c r="AE562" s="135"/>
      <c r="AF562" s="135"/>
      <c r="AG562" s="135"/>
      <c r="AH562" s="135"/>
      <c r="AI562" s="135"/>
      <c r="AJ562" s="135"/>
      <c r="AK562" s="135"/>
      <c r="AL562" s="135"/>
      <c r="AM562" s="135"/>
      <c r="AN562" s="135"/>
      <c r="AO562" s="135"/>
      <c r="AP562" s="135"/>
      <c r="AQ562" s="135"/>
      <c r="AR562" s="135"/>
      <c r="AS562" s="135"/>
      <c r="AT562" s="135"/>
      <c r="AU562" s="135"/>
      <c r="AV562" s="135"/>
      <c r="AW562" s="135"/>
      <c r="AX562" s="135"/>
      <c r="AY562" s="135"/>
      <c r="AZ562" s="135"/>
      <c r="BA562" s="135"/>
      <c r="BB562" s="135"/>
      <c r="BC562" s="115"/>
      <c r="BD562" s="115"/>
      <c r="BE562" s="119"/>
      <c r="BF562" s="126"/>
      <c r="BG562" s="126"/>
      <c r="BH562" s="126"/>
      <c r="BI562" s="126"/>
      <c r="BJ562" s="126"/>
      <c r="BK562" s="126"/>
      <c r="BL562" s="133"/>
    </row>
    <row r="563" spans="1:64" ht="12" customHeight="1">
      <c r="A563" s="115"/>
      <c r="B563" s="115"/>
      <c r="C563" s="115"/>
      <c r="D563" s="118"/>
      <c r="E563" s="119"/>
      <c r="F563" s="116"/>
      <c r="G563" s="126"/>
      <c r="H563" s="126"/>
      <c r="I563" s="126"/>
      <c r="J563" s="126"/>
      <c r="K563" s="126"/>
      <c r="L563" s="126"/>
      <c r="M563" s="135"/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135"/>
      <c r="Z563" s="135"/>
      <c r="AA563" s="135"/>
      <c r="AB563" s="135"/>
      <c r="AC563" s="135"/>
      <c r="AD563" s="135"/>
      <c r="AE563" s="135"/>
      <c r="AF563" s="135"/>
      <c r="AG563" s="135"/>
      <c r="AH563" s="135"/>
      <c r="AI563" s="135"/>
      <c r="AJ563" s="135"/>
      <c r="AK563" s="135"/>
      <c r="AL563" s="135"/>
      <c r="AM563" s="135"/>
      <c r="AN563" s="135"/>
      <c r="AO563" s="135"/>
      <c r="AP563" s="135"/>
      <c r="AQ563" s="135"/>
      <c r="AR563" s="135"/>
      <c r="AS563" s="135"/>
      <c r="AT563" s="135"/>
      <c r="AU563" s="135"/>
      <c r="AV563" s="135"/>
      <c r="AW563" s="135"/>
      <c r="AX563" s="135"/>
      <c r="AY563" s="135"/>
      <c r="AZ563" s="135"/>
      <c r="BA563" s="135"/>
      <c r="BB563" s="135"/>
      <c r="BC563" s="115"/>
      <c r="BD563" s="115"/>
      <c r="BE563" s="119"/>
      <c r="BF563" s="126"/>
      <c r="BG563" s="126"/>
      <c r="BH563" s="126"/>
      <c r="BI563" s="126"/>
      <c r="BJ563" s="126"/>
      <c r="BK563" s="126"/>
      <c r="BL563" s="133"/>
    </row>
    <row r="564" spans="1:64" ht="12" customHeight="1">
      <c r="A564" s="115"/>
      <c r="B564" s="115"/>
      <c r="C564" s="115"/>
      <c r="D564" s="118"/>
      <c r="E564" s="119"/>
      <c r="F564" s="116"/>
      <c r="G564" s="126"/>
      <c r="H564" s="126"/>
      <c r="I564" s="126"/>
      <c r="J564" s="126"/>
      <c r="K564" s="126"/>
      <c r="L564" s="126"/>
      <c r="M564" s="135"/>
      <c r="N564" s="135"/>
      <c r="O564" s="135"/>
      <c r="P564" s="135"/>
      <c r="Q564" s="135"/>
      <c r="R564" s="135"/>
      <c r="S564" s="135"/>
      <c r="T564" s="135"/>
      <c r="U564" s="135"/>
      <c r="V564" s="135"/>
      <c r="W564" s="135"/>
      <c r="X564" s="135"/>
      <c r="Y564" s="135"/>
      <c r="Z564" s="135"/>
      <c r="AA564" s="135"/>
      <c r="AB564" s="135"/>
      <c r="AC564" s="135"/>
      <c r="AD564" s="135"/>
      <c r="AE564" s="135"/>
      <c r="AF564" s="135"/>
      <c r="AG564" s="135"/>
      <c r="AH564" s="135"/>
      <c r="AI564" s="135"/>
      <c r="AJ564" s="135"/>
      <c r="AK564" s="135"/>
      <c r="AL564" s="135"/>
      <c r="AM564" s="135"/>
      <c r="AN564" s="135"/>
      <c r="AO564" s="135"/>
      <c r="AP564" s="135"/>
      <c r="AQ564" s="135"/>
      <c r="AR564" s="135"/>
      <c r="AS564" s="135"/>
      <c r="AT564" s="135"/>
      <c r="AU564" s="135"/>
      <c r="AV564" s="135"/>
      <c r="AW564" s="135"/>
      <c r="AX564" s="135"/>
      <c r="AY564" s="135"/>
      <c r="AZ564" s="135"/>
      <c r="BA564" s="135"/>
      <c r="BB564" s="135"/>
      <c r="BC564" s="115"/>
      <c r="BD564" s="115"/>
      <c r="BE564" s="119"/>
      <c r="BF564" s="126"/>
      <c r="BG564" s="126"/>
      <c r="BH564" s="126"/>
      <c r="BI564" s="126"/>
      <c r="BJ564" s="126"/>
      <c r="BK564" s="126"/>
      <c r="BL564" s="133"/>
    </row>
    <row r="565" spans="1:64" ht="12" customHeight="1">
      <c r="A565" s="115"/>
      <c r="B565" s="115"/>
      <c r="C565" s="115"/>
      <c r="D565" s="118"/>
      <c r="E565" s="119"/>
      <c r="F565" s="116"/>
      <c r="G565" s="126"/>
      <c r="H565" s="126"/>
      <c r="I565" s="126"/>
      <c r="J565" s="126"/>
      <c r="K565" s="126"/>
      <c r="L565" s="126"/>
      <c r="M565" s="135"/>
      <c r="N565" s="135"/>
      <c r="O565" s="135"/>
      <c r="P565" s="135"/>
      <c r="Q565" s="135"/>
      <c r="R565" s="135"/>
      <c r="S565" s="135"/>
      <c r="T565" s="135"/>
      <c r="U565" s="135"/>
      <c r="V565" s="135"/>
      <c r="W565" s="135"/>
      <c r="X565" s="135"/>
      <c r="Y565" s="135"/>
      <c r="Z565" s="135"/>
      <c r="AA565" s="135"/>
      <c r="AB565" s="135"/>
      <c r="AC565" s="135"/>
      <c r="AD565" s="135"/>
      <c r="AE565" s="135"/>
      <c r="AF565" s="135"/>
      <c r="AG565" s="135"/>
      <c r="AH565" s="135"/>
      <c r="AI565" s="135"/>
      <c r="AJ565" s="135"/>
      <c r="AK565" s="135"/>
      <c r="AL565" s="135"/>
      <c r="AM565" s="135"/>
      <c r="AN565" s="135"/>
      <c r="AO565" s="135"/>
      <c r="AP565" s="135"/>
      <c r="AQ565" s="135"/>
      <c r="AR565" s="135"/>
      <c r="AS565" s="135"/>
      <c r="AT565" s="135"/>
      <c r="AU565" s="135"/>
      <c r="AV565" s="135"/>
      <c r="AW565" s="135"/>
      <c r="AX565" s="135"/>
      <c r="AY565" s="135"/>
      <c r="AZ565" s="135"/>
      <c r="BA565" s="135"/>
      <c r="BB565" s="135"/>
      <c r="BC565" s="115"/>
      <c r="BD565" s="115"/>
      <c r="BE565" s="119"/>
      <c r="BF565" s="126"/>
      <c r="BG565" s="126"/>
      <c r="BH565" s="126"/>
      <c r="BI565" s="126"/>
      <c r="BJ565" s="126"/>
      <c r="BK565" s="126"/>
      <c r="BL565" s="133"/>
    </row>
    <row r="566" spans="1:64" ht="12" customHeight="1">
      <c r="A566" s="115"/>
      <c r="B566" s="115"/>
      <c r="C566" s="115"/>
      <c r="D566" s="118"/>
      <c r="E566" s="119"/>
      <c r="F566" s="116"/>
      <c r="G566" s="126"/>
      <c r="H566" s="126"/>
      <c r="I566" s="126"/>
      <c r="J566" s="126"/>
      <c r="K566" s="126"/>
      <c r="L566" s="126"/>
      <c r="M566" s="135"/>
      <c r="N566" s="135"/>
      <c r="O566" s="135"/>
      <c r="P566" s="135"/>
      <c r="Q566" s="135"/>
      <c r="R566" s="135"/>
      <c r="S566" s="135"/>
      <c r="T566" s="135"/>
      <c r="U566" s="135"/>
      <c r="V566" s="135"/>
      <c r="W566" s="135"/>
      <c r="X566" s="135"/>
      <c r="Y566" s="135"/>
      <c r="Z566" s="135"/>
      <c r="AA566" s="135"/>
      <c r="AB566" s="135"/>
      <c r="AC566" s="135"/>
      <c r="AD566" s="135"/>
      <c r="AE566" s="135"/>
      <c r="AF566" s="135"/>
      <c r="AG566" s="135"/>
      <c r="AH566" s="135"/>
      <c r="AI566" s="135"/>
      <c r="AJ566" s="135"/>
      <c r="AK566" s="135"/>
      <c r="AL566" s="135"/>
      <c r="AM566" s="135"/>
      <c r="AN566" s="135"/>
      <c r="AO566" s="135"/>
      <c r="AP566" s="135"/>
      <c r="AQ566" s="135"/>
      <c r="AR566" s="135"/>
      <c r="AS566" s="135"/>
      <c r="AT566" s="135"/>
      <c r="AU566" s="135"/>
      <c r="AV566" s="135"/>
      <c r="AW566" s="135"/>
      <c r="AX566" s="135"/>
      <c r="AY566" s="135"/>
      <c r="AZ566" s="135"/>
      <c r="BA566" s="135"/>
      <c r="BB566" s="135"/>
      <c r="BC566" s="115"/>
      <c r="BD566" s="115"/>
      <c r="BE566" s="119"/>
      <c r="BF566" s="126"/>
      <c r="BG566" s="126"/>
      <c r="BH566" s="126"/>
      <c r="BI566" s="126"/>
      <c r="BJ566" s="126"/>
      <c r="BK566" s="126"/>
      <c r="BL566" s="133"/>
    </row>
    <row r="567" spans="1:64" ht="12" customHeight="1">
      <c r="A567" s="115"/>
      <c r="B567" s="115"/>
      <c r="C567" s="115"/>
      <c r="D567" s="118"/>
      <c r="E567" s="119"/>
      <c r="F567" s="116"/>
      <c r="G567" s="126"/>
      <c r="H567" s="126"/>
      <c r="I567" s="126"/>
      <c r="J567" s="126"/>
      <c r="K567" s="126"/>
      <c r="L567" s="126"/>
      <c r="M567" s="135"/>
      <c r="N567" s="135"/>
      <c r="O567" s="135"/>
      <c r="P567" s="135"/>
      <c r="Q567" s="135"/>
      <c r="R567" s="135"/>
      <c r="S567" s="135"/>
      <c r="T567" s="135"/>
      <c r="U567" s="135"/>
      <c r="V567" s="135"/>
      <c r="W567" s="135"/>
      <c r="X567" s="135"/>
      <c r="Y567" s="135"/>
      <c r="Z567" s="135"/>
      <c r="AA567" s="135"/>
      <c r="AB567" s="135"/>
      <c r="AC567" s="135"/>
      <c r="AD567" s="135"/>
      <c r="AE567" s="135"/>
      <c r="AF567" s="135"/>
      <c r="AG567" s="135"/>
      <c r="AH567" s="135"/>
      <c r="AI567" s="135"/>
      <c r="AJ567" s="135"/>
      <c r="AK567" s="135"/>
      <c r="AL567" s="135"/>
      <c r="AM567" s="135"/>
      <c r="AN567" s="135"/>
      <c r="AO567" s="135"/>
      <c r="AP567" s="135"/>
      <c r="AQ567" s="135"/>
      <c r="AR567" s="135"/>
      <c r="AS567" s="135"/>
      <c r="AT567" s="135"/>
      <c r="AU567" s="135"/>
      <c r="AV567" s="135"/>
      <c r="AW567" s="135"/>
      <c r="AX567" s="135"/>
      <c r="AY567" s="135"/>
      <c r="AZ567" s="135"/>
      <c r="BA567" s="135"/>
      <c r="BB567" s="135"/>
      <c r="BC567" s="115"/>
      <c r="BD567" s="115"/>
      <c r="BE567" s="119"/>
      <c r="BF567" s="126"/>
      <c r="BG567" s="126"/>
      <c r="BH567" s="126"/>
      <c r="BI567" s="126"/>
      <c r="BJ567" s="126"/>
      <c r="BK567" s="126"/>
      <c r="BL567" s="133"/>
    </row>
    <row r="568" spans="1:64" ht="12" customHeight="1">
      <c r="A568" s="115"/>
      <c r="B568" s="115"/>
      <c r="C568" s="115"/>
      <c r="D568" s="118"/>
      <c r="E568" s="119"/>
      <c r="F568" s="116"/>
      <c r="G568" s="126"/>
      <c r="H568" s="126"/>
      <c r="I568" s="126"/>
      <c r="J568" s="126"/>
      <c r="K568" s="126"/>
      <c r="L568" s="126"/>
      <c r="M568" s="135"/>
      <c r="N568" s="135"/>
      <c r="O568" s="135"/>
      <c r="P568" s="135"/>
      <c r="Q568" s="135"/>
      <c r="R568" s="135"/>
      <c r="S568" s="135"/>
      <c r="T568" s="135"/>
      <c r="U568" s="135"/>
      <c r="V568" s="135"/>
      <c r="W568" s="135"/>
      <c r="X568" s="135"/>
      <c r="Y568" s="135"/>
      <c r="Z568" s="135"/>
      <c r="AA568" s="135"/>
      <c r="AB568" s="135"/>
      <c r="AC568" s="135"/>
      <c r="AD568" s="135"/>
      <c r="AE568" s="135"/>
      <c r="AF568" s="135"/>
      <c r="AG568" s="135"/>
      <c r="AH568" s="135"/>
      <c r="AI568" s="135"/>
      <c r="AJ568" s="135"/>
      <c r="AK568" s="135"/>
      <c r="AL568" s="135"/>
      <c r="AM568" s="135"/>
      <c r="AN568" s="135"/>
      <c r="AO568" s="135"/>
      <c r="AP568" s="135"/>
      <c r="AQ568" s="135"/>
      <c r="AR568" s="135"/>
      <c r="AS568" s="135"/>
      <c r="AT568" s="135"/>
      <c r="AU568" s="135"/>
      <c r="AV568" s="135"/>
      <c r="AW568" s="135"/>
      <c r="AX568" s="135"/>
      <c r="AY568" s="135"/>
      <c r="AZ568" s="135"/>
      <c r="BA568" s="135"/>
      <c r="BB568" s="135"/>
      <c r="BC568" s="115"/>
      <c r="BD568" s="115"/>
      <c r="BE568" s="119"/>
      <c r="BF568" s="126"/>
      <c r="BG568" s="126"/>
      <c r="BH568" s="126"/>
      <c r="BI568" s="126"/>
      <c r="BJ568" s="126"/>
      <c r="BK568" s="126"/>
      <c r="BL568" s="133"/>
    </row>
    <row r="569" spans="1:64" ht="12" customHeight="1">
      <c r="A569" s="115"/>
      <c r="B569" s="115"/>
      <c r="C569" s="115"/>
      <c r="D569" s="118"/>
      <c r="E569" s="119"/>
      <c r="F569" s="116"/>
      <c r="G569" s="126"/>
      <c r="H569" s="126"/>
      <c r="I569" s="126"/>
      <c r="J569" s="126"/>
      <c r="K569" s="126"/>
      <c r="L569" s="126"/>
      <c r="M569" s="135"/>
      <c r="N569" s="135"/>
      <c r="O569" s="135"/>
      <c r="P569" s="135"/>
      <c r="Q569" s="135"/>
      <c r="R569" s="135"/>
      <c r="S569" s="135"/>
      <c r="T569" s="135"/>
      <c r="U569" s="135"/>
      <c r="V569" s="135"/>
      <c r="W569" s="135"/>
      <c r="X569" s="135"/>
      <c r="Y569" s="135"/>
      <c r="Z569" s="135"/>
      <c r="AA569" s="135"/>
      <c r="AB569" s="135"/>
      <c r="AC569" s="135"/>
      <c r="AD569" s="135"/>
      <c r="AE569" s="135"/>
      <c r="AF569" s="135"/>
      <c r="AG569" s="135"/>
      <c r="AH569" s="135"/>
      <c r="AI569" s="135"/>
      <c r="AJ569" s="135"/>
      <c r="AK569" s="135"/>
      <c r="AL569" s="135"/>
      <c r="AM569" s="135"/>
      <c r="AN569" s="135"/>
      <c r="AO569" s="135"/>
      <c r="AP569" s="135"/>
      <c r="AQ569" s="135"/>
      <c r="AR569" s="135"/>
      <c r="AS569" s="135"/>
      <c r="AT569" s="135"/>
      <c r="AU569" s="135"/>
      <c r="AV569" s="135"/>
      <c r="AW569" s="135"/>
      <c r="AX569" s="135"/>
      <c r="AY569" s="135"/>
      <c r="AZ569" s="135"/>
      <c r="BA569" s="135"/>
      <c r="BB569" s="135"/>
      <c r="BC569" s="115"/>
      <c r="BD569" s="115"/>
      <c r="BE569" s="119"/>
      <c r="BF569" s="126"/>
      <c r="BG569" s="126"/>
      <c r="BH569" s="126"/>
      <c r="BI569" s="126"/>
      <c r="BJ569" s="126"/>
      <c r="BK569" s="126"/>
      <c r="BL569" s="133"/>
    </row>
    <row r="570" spans="1:64" ht="12" customHeight="1">
      <c r="A570" s="115"/>
      <c r="B570" s="115"/>
      <c r="C570" s="115"/>
      <c r="D570" s="118"/>
      <c r="E570" s="119"/>
      <c r="F570" s="116"/>
      <c r="G570" s="126"/>
      <c r="H570" s="126"/>
      <c r="I570" s="126"/>
      <c r="J570" s="126"/>
      <c r="K570" s="126"/>
      <c r="L570" s="126"/>
      <c r="M570" s="135"/>
      <c r="N570" s="135"/>
      <c r="O570" s="135"/>
      <c r="P570" s="135"/>
      <c r="Q570" s="135"/>
      <c r="R570" s="135"/>
      <c r="S570" s="135"/>
      <c r="T570" s="135"/>
      <c r="U570" s="135"/>
      <c r="V570" s="135"/>
      <c r="W570" s="135"/>
      <c r="X570" s="135"/>
      <c r="Y570" s="135"/>
      <c r="Z570" s="135"/>
      <c r="AA570" s="135"/>
      <c r="AB570" s="135"/>
      <c r="AC570" s="135"/>
      <c r="AD570" s="135"/>
      <c r="AE570" s="135"/>
      <c r="AF570" s="135"/>
      <c r="AG570" s="135"/>
      <c r="AH570" s="135"/>
      <c r="AI570" s="135"/>
      <c r="AJ570" s="135"/>
      <c r="AK570" s="135"/>
      <c r="AL570" s="135"/>
      <c r="AM570" s="135"/>
      <c r="AN570" s="135"/>
      <c r="AO570" s="135"/>
      <c r="AP570" s="135"/>
      <c r="AQ570" s="135"/>
      <c r="AR570" s="135"/>
      <c r="AS570" s="135"/>
      <c r="AT570" s="135"/>
      <c r="AU570" s="135"/>
      <c r="AV570" s="135"/>
      <c r="AW570" s="135"/>
      <c r="AX570" s="135"/>
      <c r="AY570" s="135"/>
      <c r="AZ570" s="135"/>
      <c r="BA570" s="135"/>
      <c r="BB570" s="135"/>
      <c r="BC570" s="115"/>
      <c r="BD570" s="115"/>
      <c r="BE570" s="119"/>
      <c r="BF570" s="126"/>
      <c r="BG570" s="126"/>
      <c r="BH570" s="126"/>
      <c r="BI570" s="126"/>
      <c r="BJ570" s="126"/>
      <c r="BK570" s="126"/>
      <c r="BL570" s="133"/>
    </row>
    <row r="571" spans="1:64" ht="12" customHeight="1">
      <c r="A571" s="115"/>
      <c r="B571" s="115"/>
      <c r="C571" s="115"/>
      <c r="D571" s="118"/>
      <c r="E571" s="119"/>
      <c r="F571" s="116"/>
      <c r="G571" s="126"/>
      <c r="H571" s="126"/>
      <c r="I571" s="126"/>
      <c r="J571" s="126"/>
      <c r="K571" s="126"/>
      <c r="L571" s="126"/>
      <c r="M571" s="135"/>
      <c r="N571" s="135"/>
      <c r="O571" s="135"/>
      <c r="P571" s="135"/>
      <c r="Q571" s="135"/>
      <c r="R571" s="135"/>
      <c r="S571" s="135"/>
      <c r="T571" s="135"/>
      <c r="U571" s="135"/>
      <c r="V571" s="135"/>
      <c r="W571" s="135"/>
      <c r="X571" s="135"/>
      <c r="Y571" s="135"/>
      <c r="Z571" s="135"/>
      <c r="AA571" s="135"/>
      <c r="AB571" s="135"/>
      <c r="AC571" s="135"/>
      <c r="AD571" s="135"/>
      <c r="AE571" s="135"/>
      <c r="AF571" s="135"/>
      <c r="AG571" s="135"/>
      <c r="AH571" s="135"/>
      <c r="AI571" s="135"/>
      <c r="AJ571" s="135"/>
      <c r="AK571" s="135"/>
      <c r="AL571" s="135"/>
      <c r="AM571" s="135"/>
      <c r="AN571" s="135"/>
      <c r="AO571" s="135"/>
      <c r="AP571" s="135"/>
      <c r="AQ571" s="135"/>
      <c r="AR571" s="135"/>
      <c r="AS571" s="135"/>
      <c r="AT571" s="135"/>
      <c r="AU571" s="135"/>
      <c r="AV571" s="135"/>
      <c r="AW571" s="135"/>
      <c r="AX571" s="135"/>
      <c r="AY571" s="135"/>
      <c r="AZ571" s="135"/>
      <c r="BA571" s="135"/>
      <c r="BB571" s="135"/>
      <c r="BC571" s="115"/>
      <c r="BD571" s="115"/>
      <c r="BE571" s="119"/>
      <c r="BF571" s="126"/>
      <c r="BG571" s="126"/>
      <c r="BH571" s="126"/>
      <c r="BI571" s="126"/>
      <c r="BJ571" s="126"/>
      <c r="BK571" s="126"/>
      <c r="BL571" s="133"/>
    </row>
    <row r="572" spans="1:64" ht="12" customHeight="1">
      <c r="A572" s="115"/>
      <c r="B572" s="115"/>
      <c r="C572" s="115"/>
      <c r="D572" s="118"/>
      <c r="E572" s="119"/>
      <c r="F572" s="116"/>
      <c r="G572" s="126"/>
      <c r="H572" s="126"/>
      <c r="I572" s="126"/>
      <c r="J572" s="126"/>
      <c r="K572" s="126"/>
      <c r="L572" s="126"/>
      <c r="M572" s="135"/>
      <c r="N572" s="135"/>
      <c r="O572" s="135"/>
      <c r="P572" s="135"/>
      <c r="Q572" s="135"/>
      <c r="R572" s="135"/>
      <c r="S572" s="135"/>
      <c r="T572" s="135"/>
      <c r="U572" s="135"/>
      <c r="V572" s="135"/>
      <c r="W572" s="135"/>
      <c r="X572" s="135"/>
      <c r="Y572" s="135"/>
      <c r="Z572" s="135"/>
      <c r="AA572" s="135"/>
      <c r="AB572" s="135"/>
      <c r="AC572" s="135"/>
      <c r="AD572" s="135"/>
      <c r="AE572" s="135"/>
      <c r="AF572" s="135"/>
      <c r="AG572" s="135"/>
      <c r="AH572" s="135"/>
      <c r="AI572" s="135"/>
      <c r="AJ572" s="135"/>
      <c r="AK572" s="135"/>
      <c r="AL572" s="135"/>
      <c r="AM572" s="135"/>
      <c r="AN572" s="135"/>
      <c r="AO572" s="135"/>
      <c r="AP572" s="135"/>
      <c r="AQ572" s="135"/>
      <c r="AR572" s="135"/>
      <c r="AS572" s="135"/>
      <c r="AT572" s="135"/>
      <c r="AU572" s="135"/>
      <c r="AV572" s="135"/>
      <c r="AW572" s="135"/>
      <c r="AX572" s="135"/>
      <c r="AY572" s="135"/>
      <c r="AZ572" s="135"/>
      <c r="BA572" s="135"/>
      <c r="BB572" s="135"/>
      <c r="BC572" s="115"/>
      <c r="BD572" s="115"/>
      <c r="BE572" s="119"/>
      <c r="BF572" s="126"/>
      <c r="BG572" s="126"/>
      <c r="BH572" s="126"/>
      <c r="BI572" s="126"/>
      <c r="BJ572" s="126"/>
      <c r="BK572" s="126"/>
      <c r="BL572" s="133"/>
    </row>
    <row r="573" spans="1:64" ht="12" customHeight="1">
      <c r="A573" s="115"/>
      <c r="B573" s="115"/>
      <c r="C573" s="115"/>
      <c r="D573" s="118"/>
      <c r="E573" s="119"/>
      <c r="F573" s="116"/>
      <c r="G573" s="126"/>
      <c r="H573" s="126"/>
      <c r="I573" s="126"/>
      <c r="J573" s="126"/>
      <c r="K573" s="126"/>
      <c r="L573" s="126"/>
      <c r="M573" s="135"/>
      <c r="N573" s="135"/>
      <c r="O573" s="135"/>
      <c r="P573" s="135"/>
      <c r="Q573" s="135"/>
      <c r="R573" s="135"/>
      <c r="S573" s="135"/>
      <c r="T573" s="135"/>
      <c r="U573" s="135"/>
      <c r="V573" s="135"/>
      <c r="W573" s="135"/>
      <c r="X573" s="135"/>
      <c r="Y573" s="135"/>
      <c r="Z573" s="135"/>
      <c r="AA573" s="135"/>
      <c r="AB573" s="135"/>
      <c r="AC573" s="135"/>
      <c r="AD573" s="135"/>
      <c r="AE573" s="135"/>
      <c r="AF573" s="135"/>
      <c r="AG573" s="135"/>
      <c r="AH573" s="135"/>
      <c r="AI573" s="135"/>
      <c r="AJ573" s="135"/>
      <c r="AK573" s="135"/>
      <c r="AL573" s="135"/>
      <c r="AM573" s="135"/>
      <c r="AN573" s="135"/>
      <c r="AO573" s="135"/>
      <c r="AP573" s="135"/>
      <c r="AQ573" s="135"/>
      <c r="AR573" s="135"/>
      <c r="AS573" s="135"/>
      <c r="AT573" s="135"/>
      <c r="AU573" s="135"/>
      <c r="AV573" s="135"/>
      <c r="AW573" s="135"/>
      <c r="AX573" s="135"/>
      <c r="AY573" s="135"/>
      <c r="AZ573" s="135"/>
      <c r="BA573" s="135"/>
      <c r="BB573" s="135"/>
      <c r="BC573" s="115"/>
      <c r="BD573" s="115"/>
      <c r="BE573" s="119"/>
      <c r="BF573" s="126"/>
      <c r="BG573" s="126"/>
      <c r="BH573" s="126"/>
      <c r="BI573" s="126"/>
      <c r="BJ573" s="126"/>
      <c r="BK573" s="126"/>
      <c r="BL573" s="133"/>
    </row>
    <row r="574" spans="1:64" ht="12" customHeight="1">
      <c r="A574" s="115"/>
      <c r="B574" s="115"/>
      <c r="C574" s="115"/>
      <c r="D574" s="118"/>
      <c r="E574" s="119"/>
      <c r="F574" s="116"/>
      <c r="G574" s="126"/>
      <c r="H574" s="126"/>
      <c r="I574" s="126"/>
      <c r="J574" s="126"/>
      <c r="K574" s="126"/>
      <c r="L574" s="126"/>
      <c r="M574" s="135"/>
      <c r="N574" s="135"/>
      <c r="O574" s="135"/>
      <c r="P574" s="135"/>
      <c r="Q574" s="135"/>
      <c r="R574" s="135"/>
      <c r="S574" s="135"/>
      <c r="T574" s="135"/>
      <c r="U574" s="135"/>
      <c r="V574" s="135"/>
      <c r="W574" s="135"/>
      <c r="X574" s="135"/>
      <c r="Y574" s="135"/>
      <c r="Z574" s="135"/>
      <c r="AA574" s="135"/>
      <c r="AB574" s="135"/>
      <c r="AC574" s="135"/>
      <c r="AD574" s="135"/>
      <c r="AE574" s="135"/>
      <c r="AF574" s="135"/>
      <c r="AG574" s="135"/>
      <c r="AH574" s="135"/>
      <c r="AI574" s="135"/>
      <c r="AJ574" s="135"/>
      <c r="AK574" s="135"/>
      <c r="AL574" s="135"/>
      <c r="AM574" s="135"/>
      <c r="AN574" s="135"/>
      <c r="AO574" s="135"/>
      <c r="AP574" s="135"/>
      <c r="AQ574" s="135"/>
      <c r="AR574" s="135"/>
      <c r="AS574" s="135"/>
      <c r="AT574" s="135"/>
      <c r="AU574" s="135"/>
      <c r="AV574" s="135"/>
      <c r="AW574" s="135"/>
      <c r="AX574" s="135"/>
      <c r="AY574" s="135"/>
      <c r="AZ574" s="135"/>
      <c r="BA574" s="135"/>
      <c r="BB574" s="135"/>
      <c r="BC574" s="115"/>
      <c r="BD574" s="115"/>
      <c r="BE574" s="119"/>
      <c r="BF574" s="126"/>
      <c r="BG574" s="126"/>
      <c r="BH574" s="126"/>
      <c r="BI574" s="126"/>
      <c r="BJ574" s="126"/>
      <c r="BK574" s="126"/>
      <c r="BL574" s="133"/>
    </row>
    <row r="575" spans="1:64" ht="12" customHeight="1">
      <c r="A575" s="115"/>
      <c r="B575" s="115"/>
      <c r="C575" s="115"/>
      <c r="D575" s="118"/>
      <c r="E575" s="119"/>
      <c r="F575" s="116"/>
      <c r="G575" s="126"/>
      <c r="H575" s="126"/>
      <c r="I575" s="126"/>
      <c r="J575" s="126"/>
      <c r="K575" s="126"/>
      <c r="L575" s="126"/>
      <c r="M575" s="135"/>
      <c r="N575" s="135"/>
      <c r="O575" s="135"/>
      <c r="P575" s="135"/>
      <c r="Q575" s="135"/>
      <c r="R575" s="135"/>
      <c r="S575" s="135"/>
      <c r="T575" s="135"/>
      <c r="U575" s="135"/>
      <c r="V575" s="135"/>
      <c r="W575" s="135"/>
      <c r="X575" s="135"/>
      <c r="Y575" s="135"/>
      <c r="Z575" s="135"/>
      <c r="AA575" s="135"/>
      <c r="AB575" s="135"/>
      <c r="AC575" s="135"/>
      <c r="AD575" s="135"/>
      <c r="AE575" s="135"/>
      <c r="AF575" s="135"/>
      <c r="AG575" s="135"/>
      <c r="AH575" s="135"/>
      <c r="AI575" s="135"/>
      <c r="AJ575" s="135"/>
      <c r="AK575" s="135"/>
      <c r="AL575" s="135"/>
      <c r="AM575" s="135"/>
      <c r="AN575" s="135"/>
      <c r="AO575" s="135"/>
      <c r="AP575" s="135"/>
      <c r="AQ575" s="135"/>
      <c r="AR575" s="135"/>
      <c r="AS575" s="135"/>
      <c r="AT575" s="135"/>
      <c r="AU575" s="135"/>
      <c r="AV575" s="135"/>
      <c r="AW575" s="135"/>
      <c r="AX575" s="135"/>
      <c r="AY575" s="135"/>
      <c r="AZ575" s="135"/>
      <c r="BA575" s="135"/>
      <c r="BB575" s="135"/>
      <c r="BC575" s="115"/>
      <c r="BD575" s="115"/>
      <c r="BE575" s="119"/>
      <c r="BF575" s="126"/>
      <c r="BG575" s="126"/>
      <c r="BH575" s="126"/>
      <c r="BI575" s="126"/>
      <c r="BJ575" s="126"/>
      <c r="BK575" s="126"/>
      <c r="BL575" s="133"/>
    </row>
    <row r="576" spans="1:64" ht="12" customHeight="1">
      <c r="A576" s="115"/>
      <c r="B576" s="115"/>
      <c r="C576" s="115"/>
      <c r="D576" s="118"/>
      <c r="E576" s="119"/>
      <c r="F576" s="116"/>
      <c r="G576" s="126"/>
      <c r="H576" s="126"/>
      <c r="I576" s="126"/>
      <c r="J576" s="126"/>
      <c r="K576" s="126"/>
      <c r="L576" s="126"/>
      <c r="M576" s="135"/>
      <c r="N576" s="135"/>
      <c r="O576" s="135"/>
      <c r="P576" s="135"/>
      <c r="Q576" s="135"/>
      <c r="R576" s="135"/>
      <c r="S576" s="135"/>
      <c r="T576" s="135"/>
      <c r="U576" s="135"/>
      <c r="V576" s="135"/>
      <c r="W576" s="135"/>
      <c r="X576" s="135"/>
      <c r="Y576" s="135"/>
      <c r="Z576" s="135"/>
      <c r="AA576" s="135"/>
      <c r="AB576" s="135"/>
      <c r="AC576" s="135"/>
      <c r="AD576" s="135"/>
      <c r="AE576" s="135"/>
      <c r="AF576" s="135"/>
      <c r="AG576" s="135"/>
      <c r="AH576" s="135"/>
      <c r="AI576" s="135"/>
      <c r="AJ576" s="135"/>
      <c r="AK576" s="135"/>
      <c r="AL576" s="135"/>
      <c r="AM576" s="135"/>
      <c r="AN576" s="135"/>
      <c r="AO576" s="135"/>
      <c r="AP576" s="135"/>
      <c r="AQ576" s="135"/>
      <c r="AR576" s="135"/>
      <c r="AS576" s="135"/>
      <c r="AT576" s="135"/>
      <c r="AU576" s="135"/>
      <c r="AV576" s="135"/>
      <c r="AW576" s="135"/>
      <c r="AX576" s="135"/>
      <c r="AY576" s="135"/>
      <c r="AZ576" s="135"/>
      <c r="BA576" s="135"/>
      <c r="BB576" s="135"/>
      <c r="BC576" s="115"/>
      <c r="BD576" s="115"/>
      <c r="BE576" s="119"/>
      <c r="BF576" s="126"/>
      <c r="BG576" s="126"/>
      <c r="BH576" s="126"/>
      <c r="BI576" s="126"/>
      <c r="BJ576" s="126"/>
      <c r="BK576" s="126"/>
      <c r="BL576" s="133"/>
    </row>
    <row r="577" spans="1:64" ht="12" customHeight="1">
      <c r="A577" s="115"/>
      <c r="B577" s="115"/>
      <c r="C577" s="115"/>
      <c r="D577" s="118"/>
      <c r="E577" s="119"/>
      <c r="F577" s="116"/>
      <c r="G577" s="126"/>
      <c r="H577" s="126"/>
      <c r="I577" s="126"/>
      <c r="J577" s="126"/>
      <c r="K577" s="126"/>
      <c r="L577" s="126"/>
      <c r="M577" s="135"/>
      <c r="N577" s="135"/>
      <c r="O577" s="135"/>
      <c r="P577" s="135"/>
      <c r="Q577" s="135"/>
      <c r="R577" s="135"/>
      <c r="S577" s="135"/>
      <c r="T577" s="135"/>
      <c r="U577" s="135"/>
      <c r="V577" s="135"/>
      <c r="W577" s="135"/>
      <c r="X577" s="135"/>
      <c r="Y577" s="135"/>
      <c r="Z577" s="135"/>
      <c r="AA577" s="135"/>
      <c r="AB577" s="135"/>
      <c r="AC577" s="135"/>
      <c r="AD577" s="135"/>
      <c r="AE577" s="135"/>
      <c r="AF577" s="135"/>
      <c r="AG577" s="135"/>
      <c r="AH577" s="135"/>
      <c r="AI577" s="135"/>
      <c r="AJ577" s="135"/>
      <c r="AK577" s="135"/>
      <c r="AL577" s="135"/>
      <c r="AM577" s="135"/>
      <c r="AN577" s="135"/>
      <c r="AO577" s="135"/>
      <c r="AP577" s="135"/>
      <c r="AQ577" s="135"/>
      <c r="AR577" s="135"/>
      <c r="AS577" s="135"/>
      <c r="AT577" s="135"/>
      <c r="AU577" s="135"/>
      <c r="AV577" s="135"/>
      <c r="AW577" s="135"/>
      <c r="AX577" s="135"/>
      <c r="AY577" s="135"/>
      <c r="AZ577" s="135"/>
      <c r="BA577" s="135"/>
      <c r="BB577" s="135"/>
      <c r="BC577" s="115"/>
      <c r="BD577" s="115"/>
      <c r="BE577" s="119"/>
      <c r="BF577" s="126"/>
      <c r="BG577" s="126"/>
      <c r="BH577" s="126"/>
      <c r="BI577" s="126"/>
      <c r="BJ577" s="126"/>
      <c r="BK577" s="126"/>
      <c r="BL577" s="133"/>
    </row>
    <row r="578" spans="1:64" ht="12" customHeight="1">
      <c r="A578" s="115"/>
      <c r="B578" s="115"/>
      <c r="C578" s="115"/>
      <c r="D578" s="118"/>
      <c r="E578" s="119"/>
      <c r="F578" s="116"/>
      <c r="G578" s="126"/>
      <c r="H578" s="126"/>
      <c r="I578" s="126"/>
      <c r="J578" s="126"/>
      <c r="K578" s="126"/>
      <c r="L578" s="126"/>
      <c r="M578" s="135"/>
      <c r="N578" s="135"/>
      <c r="O578" s="135"/>
      <c r="P578" s="135"/>
      <c r="Q578" s="135"/>
      <c r="R578" s="135"/>
      <c r="S578" s="135"/>
      <c r="T578" s="135"/>
      <c r="U578" s="135"/>
      <c r="V578" s="135"/>
      <c r="W578" s="135"/>
      <c r="X578" s="135"/>
      <c r="Y578" s="135"/>
      <c r="Z578" s="135"/>
      <c r="AA578" s="135"/>
      <c r="AB578" s="135"/>
      <c r="AC578" s="135"/>
      <c r="AD578" s="135"/>
      <c r="AE578" s="135"/>
      <c r="AF578" s="135"/>
      <c r="AG578" s="135"/>
      <c r="AH578" s="135"/>
      <c r="AI578" s="135"/>
      <c r="AJ578" s="135"/>
      <c r="AK578" s="135"/>
      <c r="AL578" s="135"/>
      <c r="AM578" s="135"/>
      <c r="AN578" s="135"/>
      <c r="AO578" s="135"/>
      <c r="AP578" s="135"/>
      <c r="AQ578" s="135"/>
      <c r="AR578" s="135"/>
      <c r="AS578" s="135"/>
      <c r="AT578" s="135"/>
      <c r="AU578" s="135"/>
      <c r="AV578" s="135"/>
      <c r="AW578" s="135"/>
      <c r="AX578" s="135"/>
      <c r="AY578" s="135"/>
      <c r="AZ578" s="135"/>
      <c r="BA578" s="135"/>
      <c r="BB578" s="135"/>
      <c r="BC578" s="115"/>
      <c r="BD578" s="115"/>
      <c r="BE578" s="119"/>
      <c r="BF578" s="126"/>
      <c r="BG578" s="126"/>
      <c r="BH578" s="126"/>
      <c r="BI578" s="126"/>
      <c r="BJ578" s="126"/>
      <c r="BK578" s="126"/>
      <c r="BL578" s="133"/>
    </row>
    <row r="579" spans="1:64" ht="12" customHeight="1">
      <c r="A579" s="115"/>
      <c r="B579" s="115"/>
      <c r="C579" s="115"/>
      <c r="D579" s="118"/>
      <c r="E579" s="119"/>
      <c r="F579" s="116"/>
      <c r="G579" s="126"/>
      <c r="H579" s="126"/>
      <c r="I579" s="126"/>
      <c r="J579" s="126"/>
      <c r="K579" s="126"/>
      <c r="L579" s="126"/>
      <c r="M579" s="135"/>
      <c r="N579" s="135"/>
      <c r="O579" s="135"/>
      <c r="P579" s="135"/>
      <c r="Q579" s="135"/>
      <c r="R579" s="135"/>
      <c r="S579" s="135"/>
      <c r="T579" s="135"/>
      <c r="U579" s="135"/>
      <c r="V579" s="135"/>
      <c r="W579" s="135"/>
      <c r="X579" s="135"/>
      <c r="Y579" s="135"/>
      <c r="Z579" s="135"/>
      <c r="AA579" s="135"/>
      <c r="AB579" s="135"/>
      <c r="AC579" s="135"/>
      <c r="AD579" s="135"/>
      <c r="AE579" s="135"/>
      <c r="AF579" s="135"/>
      <c r="AG579" s="135"/>
      <c r="AH579" s="135"/>
      <c r="AI579" s="135"/>
      <c r="AJ579" s="135"/>
      <c r="AK579" s="135"/>
      <c r="AL579" s="135"/>
      <c r="AM579" s="135"/>
      <c r="AN579" s="135"/>
      <c r="AO579" s="135"/>
      <c r="AP579" s="135"/>
      <c r="AQ579" s="135"/>
      <c r="AR579" s="135"/>
      <c r="AS579" s="135"/>
      <c r="AT579" s="135"/>
      <c r="AU579" s="135"/>
      <c r="AV579" s="135"/>
      <c r="AW579" s="135"/>
      <c r="AX579" s="135"/>
      <c r="AY579" s="135"/>
      <c r="AZ579" s="135"/>
      <c r="BA579" s="135"/>
      <c r="BB579" s="135"/>
      <c r="BC579" s="115"/>
      <c r="BD579" s="115"/>
      <c r="BE579" s="119"/>
      <c r="BF579" s="126"/>
      <c r="BG579" s="126"/>
      <c r="BH579" s="126"/>
      <c r="BI579" s="126"/>
      <c r="BJ579" s="126"/>
      <c r="BK579" s="126"/>
      <c r="BL579" s="133"/>
    </row>
    <row r="580" spans="1:64" ht="12" customHeight="1">
      <c r="A580" s="115"/>
      <c r="B580" s="115"/>
      <c r="C580" s="115"/>
      <c r="D580" s="118"/>
      <c r="E580" s="119"/>
      <c r="F580" s="116"/>
      <c r="G580" s="126"/>
      <c r="H580" s="126"/>
      <c r="I580" s="126"/>
      <c r="J580" s="126"/>
      <c r="K580" s="126"/>
      <c r="L580" s="126"/>
      <c r="M580" s="135"/>
      <c r="N580" s="135"/>
      <c r="O580" s="135"/>
      <c r="P580" s="135"/>
      <c r="Q580" s="135"/>
      <c r="R580" s="135"/>
      <c r="S580" s="135"/>
      <c r="T580" s="135"/>
      <c r="U580" s="135"/>
      <c r="V580" s="135"/>
      <c r="W580" s="135"/>
      <c r="X580" s="135"/>
      <c r="Y580" s="135"/>
      <c r="Z580" s="135"/>
      <c r="AA580" s="135"/>
      <c r="AB580" s="135"/>
      <c r="AC580" s="135"/>
      <c r="AD580" s="135"/>
      <c r="AE580" s="135"/>
      <c r="AF580" s="135"/>
      <c r="AG580" s="135"/>
      <c r="AH580" s="135"/>
      <c r="AI580" s="135"/>
      <c r="AJ580" s="135"/>
      <c r="AK580" s="135"/>
      <c r="AL580" s="135"/>
      <c r="AM580" s="135"/>
      <c r="AN580" s="135"/>
      <c r="AO580" s="135"/>
      <c r="AP580" s="135"/>
      <c r="AQ580" s="135"/>
      <c r="AR580" s="135"/>
      <c r="AS580" s="135"/>
      <c r="AT580" s="135"/>
      <c r="AU580" s="135"/>
      <c r="AV580" s="135"/>
      <c r="AW580" s="135"/>
      <c r="AX580" s="135"/>
      <c r="AY580" s="135"/>
      <c r="AZ580" s="135"/>
      <c r="BA580" s="135"/>
      <c r="BB580" s="135"/>
      <c r="BC580" s="115"/>
      <c r="BD580" s="115"/>
      <c r="BE580" s="119"/>
      <c r="BF580" s="126"/>
      <c r="BG580" s="126"/>
      <c r="BH580" s="126"/>
      <c r="BI580" s="126"/>
      <c r="BJ580" s="126"/>
      <c r="BK580" s="126"/>
      <c r="BL580" s="133"/>
    </row>
    <row r="581" spans="1:64" ht="12" customHeight="1">
      <c r="A581" s="115"/>
      <c r="B581" s="115"/>
      <c r="C581" s="115"/>
      <c r="D581" s="118"/>
      <c r="E581" s="119"/>
      <c r="F581" s="116"/>
      <c r="G581" s="126"/>
      <c r="H581" s="126"/>
      <c r="I581" s="126"/>
      <c r="J581" s="126"/>
      <c r="K581" s="126"/>
      <c r="L581" s="126"/>
      <c r="M581" s="135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135"/>
      <c r="Z581" s="135"/>
      <c r="AA581" s="135"/>
      <c r="AB581" s="135"/>
      <c r="AC581" s="135"/>
      <c r="AD581" s="135"/>
      <c r="AE581" s="135"/>
      <c r="AF581" s="135"/>
      <c r="AG581" s="135"/>
      <c r="AH581" s="135"/>
      <c r="AI581" s="135"/>
      <c r="AJ581" s="135"/>
      <c r="AK581" s="135"/>
      <c r="AL581" s="135"/>
      <c r="AM581" s="135"/>
      <c r="AN581" s="135"/>
      <c r="AO581" s="135"/>
      <c r="AP581" s="135"/>
      <c r="AQ581" s="135"/>
      <c r="AR581" s="135"/>
      <c r="AS581" s="135"/>
      <c r="AT581" s="135"/>
      <c r="AU581" s="135"/>
      <c r="AV581" s="135"/>
      <c r="AW581" s="135"/>
      <c r="AX581" s="135"/>
      <c r="AY581" s="135"/>
      <c r="AZ581" s="135"/>
      <c r="BA581" s="135"/>
      <c r="BB581" s="135"/>
      <c r="BC581" s="115"/>
      <c r="BD581" s="115"/>
      <c r="BE581" s="119"/>
      <c r="BF581" s="126"/>
      <c r="BG581" s="126"/>
      <c r="BH581" s="126"/>
      <c r="BI581" s="126"/>
      <c r="BJ581" s="126"/>
      <c r="BK581" s="126"/>
      <c r="BL581" s="133"/>
    </row>
    <row r="582" spans="1:64" ht="12" customHeight="1">
      <c r="A582" s="115"/>
      <c r="B582" s="115"/>
      <c r="C582" s="115"/>
      <c r="D582" s="118"/>
      <c r="E582" s="119"/>
      <c r="F582" s="116"/>
      <c r="G582" s="126"/>
      <c r="H582" s="126"/>
      <c r="I582" s="126"/>
      <c r="J582" s="126"/>
      <c r="K582" s="126"/>
      <c r="L582" s="126"/>
      <c r="M582" s="135"/>
      <c r="N582" s="135"/>
      <c r="O582" s="135"/>
      <c r="P582" s="135"/>
      <c r="Q582" s="135"/>
      <c r="R582" s="135"/>
      <c r="S582" s="135"/>
      <c r="T582" s="135"/>
      <c r="U582" s="135"/>
      <c r="V582" s="135"/>
      <c r="W582" s="135"/>
      <c r="X582" s="135"/>
      <c r="Y582" s="135"/>
      <c r="Z582" s="135"/>
      <c r="AA582" s="135"/>
      <c r="AB582" s="135"/>
      <c r="AC582" s="135"/>
      <c r="AD582" s="135"/>
      <c r="AE582" s="135"/>
      <c r="AF582" s="135"/>
      <c r="AG582" s="135"/>
      <c r="AH582" s="135"/>
      <c r="AI582" s="135"/>
      <c r="AJ582" s="135"/>
      <c r="AK582" s="135"/>
      <c r="AL582" s="135"/>
      <c r="AM582" s="135"/>
      <c r="AN582" s="135"/>
      <c r="AO582" s="135"/>
      <c r="AP582" s="135"/>
      <c r="AQ582" s="135"/>
      <c r="AR582" s="135"/>
      <c r="AS582" s="135"/>
      <c r="AT582" s="135"/>
      <c r="AU582" s="135"/>
      <c r="AV582" s="135"/>
      <c r="AW582" s="135"/>
      <c r="AX582" s="135"/>
      <c r="AY582" s="135"/>
      <c r="AZ582" s="135"/>
      <c r="BA582" s="135"/>
      <c r="BB582" s="135"/>
      <c r="BC582" s="115"/>
      <c r="BD582" s="115"/>
      <c r="BE582" s="119"/>
      <c r="BF582" s="126"/>
      <c r="BG582" s="126"/>
      <c r="BH582" s="126"/>
      <c r="BI582" s="126"/>
      <c r="BJ582" s="126"/>
      <c r="BK582" s="126"/>
      <c r="BL582" s="133"/>
    </row>
    <row r="583" spans="1:64" ht="12" customHeight="1">
      <c r="A583" s="115"/>
      <c r="B583" s="115"/>
      <c r="C583" s="115"/>
      <c r="D583" s="118"/>
      <c r="E583" s="119"/>
      <c r="F583" s="116"/>
      <c r="G583" s="126"/>
      <c r="H583" s="126"/>
      <c r="I583" s="126"/>
      <c r="J583" s="126"/>
      <c r="K583" s="126"/>
      <c r="L583" s="126"/>
      <c r="M583" s="135"/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135"/>
      <c r="Z583" s="135"/>
      <c r="AA583" s="135"/>
      <c r="AB583" s="135"/>
      <c r="AC583" s="135"/>
      <c r="AD583" s="135"/>
      <c r="AE583" s="135"/>
      <c r="AF583" s="135"/>
      <c r="AG583" s="135"/>
      <c r="AH583" s="135"/>
      <c r="AI583" s="135"/>
      <c r="AJ583" s="135"/>
      <c r="AK583" s="135"/>
      <c r="AL583" s="135"/>
      <c r="AM583" s="135"/>
      <c r="AN583" s="135"/>
      <c r="AO583" s="135"/>
      <c r="AP583" s="135"/>
      <c r="AQ583" s="135"/>
      <c r="AR583" s="135"/>
      <c r="AS583" s="135"/>
      <c r="AT583" s="135"/>
      <c r="AU583" s="135"/>
      <c r="AV583" s="135"/>
      <c r="AW583" s="135"/>
      <c r="AX583" s="135"/>
      <c r="AY583" s="135"/>
      <c r="AZ583" s="135"/>
      <c r="BA583" s="135"/>
      <c r="BB583" s="135"/>
      <c r="BC583" s="115"/>
      <c r="BD583" s="115"/>
      <c r="BE583" s="119"/>
      <c r="BF583" s="126"/>
      <c r="BG583" s="126"/>
      <c r="BH583" s="126"/>
      <c r="BI583" s="126"/>
      <c r="BJ583" s="126"/>
      <c r="BK583" s="126"/>
      <c r="BL583" s="133"/>
    </row>
    <row r="584" spans="1:64" ht="12" customHeight="1">
      <c r="A584" s="115"/>
      <c r="B584" s="115"/>
      <c r="C584" s="115"/>
      <c r="D584" s="118"/>
      <c r="E584" s="119"/>
      <c r="F584" s="116"/>
      <c r="G584" s="126"/>
      <c r="H584" s="126"/>
      <c r="I584" s="126"/>
      <c r="J584" s="126"/>
      <c r="K584" s="126"/>
      <c r="L584" s="126"/>
      <c r="M584" s="135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  <c r="AA584" s="135"/>
      <c r="AB584" s="135"/>
      <c r="AC584" s="135"/>
      <c r="AD584" s="135"/>
      <c r="AE584" s="135"/>
      <c r="AF584" s="135"/>
      <c r="AG584" s="135"/>
      <c r="AH584" s="135"/>
      <c r="AI584" s="135"/>
      <c r="AJ584" s="135"/>
      <c r="AK584" s="135"/>
      <c r="AL584" s="135"/>
      <c r="AM584" s="135"/>
      <c r="AN584" s="135"/>
      <c r="AO584" s="135"/>
      <c r="AP584" s="135"/>
      <c r="AQ584" s="135"/>
      <c r="AR584" s="135"/>
      <c r="AS584" s="135"/>
      <c r="AT584" s="135"/>
      <c r="AU584" s="135"/>
      <c r="AV584" s="135"/>
      <c r="AW584" s="135"/>
      <c r="AX584" s="135"/>
      <c r="AY584" s="135"/>
      <c r="AZ584" s="135"/>
      <c r="BA584" s="135"/>
      <c r="BB584" s="135"/>
      <c r="BC584" s="115"/>
      <c r="BD584" s="115"/>
      <c r="BE584" s="119"/>
      <c r="BF584" s="126"/>
      <c r="BG584" s="126"/>
      <c r="BH584" s="126"/>
      <c r="BI584" s="126"/>
      <c r="BJ584" s="126"/>
      <c r="BK584" s="126"/>
      <c r="BL584" s="133"/>
    </row>
    <row r="585" spans="1:64" ht="12" customHeight="1">
      <c r="A585" s="115"/>
      <c r="B585" s="115"/>
      <c r="C585" s="115"/>
      <c r="D585" s="118"/>
      <c r="E585" s="119"/>
      <c r="F585" s="116"/>
      <c r="G585" s="126"/>
      <c r="H585" s="126"/>
      <c r="I585" s="126"/>
      <c r="J585" s="126"/>
      <c r="K585" s="126"/>
      <c r="L585" s="126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  <c r="AA585" s="135"/>
      <c r="AB585" s="135"/>
      <c r="AC585" s="135"/>
      <c r="AD585" s="135"/>
      <c r="AE585" s="135"/>
      <c r="AF585" s="135"/>
      <c r="AG585" s="135"/>
      <c r="AH585" s="135"/>
      <c r="AI585" s="135"/>
      <c r="AJ585" s="135"/>
      <c r="AK585" s="135"/>
      <c r="AL585" s="135"/>
      <c r="AM585" s="135"/>
      <c r="AN585" s="135"/>
      <c r="AO585" s="135"/>
      <c r="AP585" s="135"/>
      <c r="AQ585" s="135"/>
      <c r="AR585" s="135"/>
      <c r="AS585" s="135"/>
      <c r="AT585" s="135"/>
      <c r="AU585" s="135"/>
      <c r="AV585" s="135"/>
      <c r="AW585" s="135"/>
      <c r="AX585" s="135"/>
      <c r="AY585" s="135"/>
      <c r="AZ585" s="135"/>
      <c r="BA585" s="135"/>
      <c r="BB585" s="135"/>
      <c r="BC585" s="115"/>
      <c r="BD585" s="115"/>
      <c r="BE585" s="119"/>
      <c r="BF585" s="126"/>
      <c r="BG585" s="126"/>
      <c r="BH585" s="126"/>
      <c r="BI585" s="126"/>
      <c r="BJ585" s="126"/>
      <c r="BK585" s="126"/>
      <c r="BL585" s="133"/>
    </row>
    <row r="586" spans="1:64" ht="12" customHeight="1">
      <c r="A586" s="115"/>
      <c r="B586" s="115"/>
      <c r="C586" s="115"/>
      <c r="D586" s="118"/>
      <c r="E586" s="119"/>
      <c r="F586" s="116"/>
      <c r="G586" s="126"/>
      <c r="H586" s="126"/>
      <c r="I586" s="126"/>
      <c r="J586" s="126"/>
      <c r="K586" s="126"/>
      <c r="L586" s="126"/>
      <c r="M586" s="135"/>
      <c r="N586" s="135"/>
      <c r="O586" s="135"/>
      <c r="P586" s="135"/>
      <c r="Q586" s="135"/>
      <c r="R586" s="135"/>
      <c r="S586" s="135"/>
      <c r="T586" s="135"/>
      <c r="U586" s="135"/>
      <c r="V586" s="135"/>
      <c r="W586" s="135"/>
      <c r="X586" s="135"/>
      <c r="Y586" s="135"/>
      <c r="Z586" s="135"/>
      <c r="AA586" s="135"/>
      <c r="AB586" s="135"/>
      <c r="AC586" s="135"/>
      <c r="AD586" s="135"/>
      <c r="AE586" s="135"/>
      <c r="AF586" s="135"/>
      <c r="AG586" s="135"/>
      <c r="AH586" s="135"/>
      <c r="AI586" s="135"/>
      <c r="AJ586" s="135"/>
      <c r="AK586" s="135"/>
      <c r="AL586" s="135"/>
      <c r="AM586" s="135"/>
      <c r="AN586" s="135"/>
      <c r="AO586" s="135"/>
      <c r="AP586" s="135"/>
      <c r="AQ586" s="135"/>
      <c r="AR586" s="135"/>
      <c r="AS586" s="135"/>
      <c r="AT586" s="135"/>
      <c r="AU586" s="135"/>
      <c r="AV586" s="135"/>
      <c r="AW586" s="135"/>
      <c r="AX586" s="135"/>
      <c r="AY586" s="135"/>
      <c r="AZ586" s="135"/>
      <c r="BA586" s="135"/>
      <c r="BB586" s="135"/>
      <c r="BC586" s="115"/>
      <c r="BD586" s="115"/>
      <c r="BE586" s="119"/>
      <c r="BF586" s="126"/>
      <c r="BG586" s="126"/>
      <c r="BH586" s="126"/>
      <c r="BI586" s="126"/>
      <c r="BJ586" s="126"/>
      <c r="BK586" s="126"/>
      <c r="BL586" s="133"/>
    </row>
    <row r="587" spans="1:64" ht="12" customHeight="1">
      <c r="A587" s="115"/>
      <c r="B587" s="115"/>
      <c r="C587" s="115"/>
      <c r="D587" s="118"/>
      <c r="E587" s="119"/>
      <c r="F587" s="116"/>
      <c r="G587" s="126"/>
      <c r="H587" s="126"/>
      <c r="I587" s="126"/>
      <c r="J587" s="126"/>
      <c r="K587" s="126"/>
      <c r="L587" s="126"/>
      <c r="M587" s="135"/>
      <c r="N587" s="135"/>
      <c r="O587" s="135"/>
      <c r="P587" s="135"/>
      <c r="Q587" s="135"/>
      <c r="R587" s="135"/>
      <c r="S587" s="135"/>
      <c r="T587" s="135"/>
      <c r="U587" s="135"/>
      <c r="V587" s="135"/>
      <c r="W587" s="135"/>
      <c r="X587" s="135"/>
      <c r="Y587" s="135"/>
      <c r="Z587" s="135"/>
      <c r="AA587" s="135"/>
      <c r="AB587" s="135"/>
      <c r="AC587" s="135"/>
      <c r="AD587" s="135"/>
      <c r="AE587" s="135"/>
      <c r="AF587" s="135"/>
      <c r="AG587" s="135"/>
      <c r="AH587" s="135"/>
      <c r="AI587" s="135"/>
      <c r="AJ587" s="135"/>
      <c r="AK587" s="135"/>
      <c r="AL587" s="135"/>
      <c r="AM587" s="135"/>
      <c r="AN587" s="135"/>
      <c r="AO587" s="135"/>
      <c r="AP587" s="135"/>
      <c r="AQ587" s="135"/>
      <c r="AR587" s="135"/>
      <c r="AS587" s="135"/>
      <c r="AT587" s="135"/>
      <c r="AU587" s="135"/>
      <c r="AV587" s="135"/>
      <c r="AW587" s="135"/>
      <c r="AX587" s="135"/>
      <c r="AY587" s="135"/>
      <c r="AZ587" s="135"/>
      <c r="BA587" s="135"/>
      <c r="BB587" s="135"/>
      <c r="BC587" s="115"/>
      <c r="BD587" s="115"/>
      <c r="BE587" s="119"/>
      <c r="BF587" s="126"/>
      <c r="BG587" s="126"/>
      <c r="BH587" s="126"/>
      <c r="BI587" s="126"/>
      <c r="BJ587" s="126"/>
      <c r="BK587" s="126"/>
      <c r="BL587" s="133"/>
    </row>
    <row r="588" spans="1:64" ht="12" customHeight="1">
      <c r="A588" s="115"/>
      <c r="B588" s="115"/>
      <c r="C588" s="115"/>
      <c r="D588" s="115"/>
      <c r="E588" s="115"/>
      <c r="F588" s="116"/>
      <c r="G588" s="130"/>
      <c r="H588" s="130"/>
      <c r="I588" s="130"/>
      <c r="J588" s="130"/>
      <c r="K588" s="130"/>
      <c r="L588" s="115"/>
      <c r="M588" s="115"/>
      <c r="N588" s="115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  <c r="Z588" s="115"/>
      <c r="AA588" s="115"/>
      <c r="AB588" s="115"/>
      <c r="AC588" s="115"/>
      <c r="AD588" s="115"/>
      <c r="AE588" s="115"/>
      <c r="AF588" s="115"/>
      <c r="AG588" s="115"/>
      <c r="AH588" s="115"/>
      <c r="AI588" s="115"/>
      <c r="AJ588" s="115"/>
      <c r="AK588" s="115"/>
      <c r="AL588" s="115"/>
      <c r="AM588" s="115"/>
      <c r="AN588" s="115"/>
      <c r="AO588" s="115"/>
      <c r="AP588" s="115"/>
      <c r="AQ588" s="115"/>
      <c r="AR588" s="115"/>
      <c r="AS588" s="115"/>
      <c r="AT588" s="115"/>
      <c r="AU588" s="115"/>
      <c r="AV588" s="115"/>
      <c r="AW588" s="115"/>
      <c r="AX588" s="115"/>
      <c r="AY588" s="115"/>
      <c r="AZ588" s="115"/>
      <c r="BA588" s="115"/>
      <c r="BB588" s="115"/>
      <c r="BC588" s="115"/>
      <c r="BD588" s="115"/>
      <c r="BE588" s="116"/>
      <c r="BF588" s="115"/>
      <c r="BG588" s="115"/>
      <c r="BH588" s="115"/>
      <c r="BI588" s="115"/>
      <c r="BJ588" s="115"/>
      <c r="BK588" s="115"/>
    </row>
    <row r="589" spans="1:64" ht="12" customHeight="1">
      <c r="A589" s="115"/>
      <c r="B589" s="115"/>
      <c r="C589" s="115"/>
      <c r="D589" s="115"/>
      <c r="E589" s="115"/>
      <c r="F589" s="116"/>
      <c r="G589" s="130"/>
      <c r="H589" s="130"/>
      <c r="I589" s="130"/>
      <c r="J589" s="130"/>
      <c r="K589" s="130"/>
      <c r="L589" s="115"/>
      <c r="M589" s="115"/>
      <c r="N589" s="115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  <c r="Z589" s="115"/>
      <c r="AA589" s="115"/>
      <c r="AB589" s="115"/>
      <c r="AC589" s="115"/>
      <c r="AD589" s="115"/>
      <c r="AE589" s="115"/>
      <c r="AF589" s="115"/>
      <c r="AG589" s="115"/>
      <c r="AH589" s="115"/>
      <c r="AI589" s="115"/>
      <c r="AJ589" s="115"/>
      <c r="AK589" s="115"/>
      <c r="AL589" s="115"/>
      <c r="AM589" s="115"/>
      <c r="AN589" s="115"/>
      <c r="AO589" s="115"/>
      <c r="AP589" s="115"/>
      <c r="AQ589" s="115"/>
      <c r="AR589" s="115"/>
      <c r="AS589" s="115"/>
      <c r="AT589" s="115"/>
      <c r="AU589" s="115"/>
      <c r="AV589" s="115"/>
      <c r="AW589" s="115"/>
      <c r="AX589" s="115"/>
      <c r="AY589" s="115"/>
      <c r="AZ589" s="115"/>
      <c r="BA589" s="115"/>
      <c r="BB589" s="115"/>
      <c r="BC589" s="115"/>
      <c r="BD589" s="115"/>
      <c r="BE589" s="116"/>
      <c r="BF589" s="115"/>
      <c r="BG589" s="115"/>
      <c r="BH589" s="115"/>
      <c r="BI589" s="115"/>
      <c r="BJ589" s="115"/>
      <c r="BK589" s="115"/>
    </row>
    <row r="590" spans="1:64" ht="12" customHeight="1">
      <c r="A590" s="115"/>
      <c r="B590" s="115"/>
      <c r="C590" s="115"/>
      <c r="D590" s="115"/>
      <c r="E590" s="115"/>
      <c r="F590" s="116"/>
      <c r="G590" s="130"/>
      <c r="H590" s="130"/>
      <c r="I590" s="130"/>
      <c r="J590" s="130"/>
      <c r="K590" s="130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  <c r="Z590" s="115"/>
      <c r="AA590" s="115"/>
      <c r="AB590" s="115"/>
      <c r="AC590" s="115"/>
      <c r="AD590" s="115"/>
      <c r="AE590" s="115"/>
      <c r="AF590" s="115"/>
      <c r="AG590" s="115"/>
      <c r="AH590" s="115"/>
      <c r="AI590" s="115"/>
      <c r="AJ590" s="115"/>
      <c r="AK590" s="115"/>
      <c r="AL590" s="115"/>
      <c r="AM590" s="115"/>
      <c r="AN590" s="115"/>
      <c r="AO590" s="115"/>
      <c r="AP590" s="115"/>
      <c r="AQ590" s="115"/>
      <c r="AR590" s="115"/>
      <c r="AS590" s="115"/>
      <c r="AT590" s="115"/>
      <c r="AU590" s="115"/>
      <c r="AV590" s="115"/>
      <c r="AW590" s="115"/>
      <c r="AX590" s="115"/>
      <c r="AY590" s="115"/>
      <c r="AZ590" s="115"/>
      <c r="BA590" s="115"/>
      <c r="BB590" s="115"/>
      <c r="BC590" s="115"/>
      <c r="BD590" s="115"/>
      <c r="BE590" s="116"/>
      <c r="BF590" s="115"/>
      <c r="BG590" s="115"/>
      <c r="BH590" s="115"/>
      <c r="BI590" s="115"/>
      <c r="BJ590" s="115"/>
      <c r="BK590" s="115"/>
    </row>
    <row r="591" spans="1:64" ht="12" customHeight="1">
      <c r="A591" s="115"/>
      <c r="B591" s="115"/>
      <c r="C591" s="115"/>
      <c r="D591" s="115"/>
      <c r="E591" s="115"/>
      <c r="F591" s="116"/>
      <c r="G591" s="130"/>
      <c r="H591" s="130"/>
      <c r="I591" s="130"/>
      <c r="J591" s="130"/>
      <c r="K591" s="130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  <c r="Z591" s="115"/>
      <c r="AA591" s="115"/>
      <c r="AB591" s="115"/>
      <c r="AC591" s="115"/>
      <c r="AD591" s="115"/>
      <c r="AE591" s="115"/>
      <c r="AF591" s="115"/>
      <c r="AG591" s="115"/>
      <c r="AH591" s="115"/>
      <c r="AI591" s="115"/>
      <c r="AJ591" s="115"/>
      <c r="AK591" s="115"/>
      <c r="AL591" s="115"/>
      <c r="AM591" s="115"/>
      <c r="AN591" s="115"/>
      <c r="AO591" s="115"/>
      <c r="AP591" s="115"/>
      <c r="AQ591" s="115"/>
      <c r="AR591" s="115"/>
      <c r="AS591" s="115"/>
      <c r="AT591" s="115"/>
      <c r="AU591" s="115"/>
      <c r="AV591" s="115"/>
      <c r="AW591" s="115"/>
      <c r="AX591" s="115"/>
      <c r="AY591" s="115"/>
      <c r="AZ591" s="115"/>
      <c r="BA591" s="115"/>
      <c r="BB591" s="115"/>
      <c r="BC591" s="115"/>
      <c r="BD591" s="115"/>
      <c r="BE591" s="116"/>
      <c r="BF591" s="115"/>
      <c r="BG591" s="115"/>
      <c r="BH591" s="115"/>
      <c r="BI591" s="115"/>
      <c r="BJ591" s="115"/>
      <c r="BK591" s="115"/>
    </row>
    <row r="592" spans="1:64" ht="12" customHeight="1">
      <c r="A592" s="115"/>
      <c r="B592" s="115"/>
      <c r="C592" s="115"/>
      <c r="D592" s="115"/>
      <c r="E592" s="115"/>
      <c r="F592" s="116"/>
      <c r="G592" s="130"/>
      <c r="H592" s="130"/>
      <c r="I592" s="130"/>
      <c r="J592" s="130"/>
      <c r="K592" s="130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  <c r="Z592" s="115"/>
      <c r="AA592" s="115"/>
      <c r="AB592" s="115"/>
      <c r="AC592" s="115"/>
      <c r="AD592" s="115"/>
      <c r="AE592" s="115"/>
      <c r="AF592" s="115"/>
      <c r="AG592" s="115"/>
      <c r="AH592" s="115"/>
      <c r="AI592" s="115"/>
      <c r="AJ592" s="115"/>
      <c r="AK592" s="115"/>
      <c r="AL592" s="115"/>
      <c r="AM592" s="115"/>
      <c r="AN592" s="115"/>
      <c r="AO592" s="115"/>
      <c r="AP592" s="115"/>
      <c r="AQ592" s="115"/>
      <c r="AR592" s="115"/>
      <c r="AS592" s="115"/>
      <c r="AT592" s="115"/>
      <c r="AU592" s="115"/>
      <c r="AV592" s="115"/>
      <c r="AW592" s="115"/>
      <c r="AX592" s="115"/>
      <c r="AY592" s="115"/>
      <c r="AZ592" s="115"/>
      <c r="BA592" s="115"/>
      <c r="BB592" s="115"/>
      <c r="BC592" s="115"/>
      <c r="BD592" s="115"/>
      <c r="BE592" s="116"/>
      <c r="BF592" s="115"/>
      <c r="BG592" s="115"/>
      <c r="BH592" s="115"/>
      <c r="BI592" s="115"/>
      <c r="BJ592" s="115"/>
      <c r="BK592" s="115"/>
    </row>
    <row r="593" spans="1:63" ht="12" customHeight="1">
      <c r="A593" s="115"/>
      <c r="B593" s="115"/>
      <c r="C593" s="115"/>
      <c r="D593" s="115"/>
      <c r="E593" s="115"/>
      <c r="F593" s="116"/>
      <c r="G593" s="130"/>
      <c r="H593" s="130"/>
      <c r="I593" s="130"/>
      <c r="J593" s="130"/>
      <c r="K593" s="130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  <c r="Z593" s="115"/>
      <c r="AA593" s="115"/>
      <c r="AB593" s="115"/>
      <c r="AC593" s="115"/>
      <c r="AD593" s="115"/>
      <c r="AE593" s="115"/>
      <c r="AF593" s="115"/>
      <c r="AG593" s="115"/>
      <c r="AH593" s="115"/>
      <c r="AI593" s="115"/>
      <c r="AJ593" s="115"/>
      <c r="AK593" s="115"/>
      <c r="AL593" s="115"/>
      <c r="AM593" s="115"/>
      <c r="AN593" s="115"/>
      <c r="AO593" s="115"/>
      <c r="AP593" s="115"/>
      <c r="AQ593" s="115"/>
      <c r="AR593" s="115"/>
      <c r="AS593" s="115"/>
      <c r="AT593" s="115"/>
      <c r="AU593" s="115"/>
      <c r="AV593" s="115"/>
      <c r="AW593" s="115"/>
      <c r="AX593" s="115"/>
      <c r="AY593" s="115"/>
      <c r="AZ593" s="115"/>
      <c r="BA593" s="115"/>
      <c r="BB593" s="115"/>
      <c r="BC593" s="115"/>
      <c r="BD593" s="115"/>
      <c r="BE593" s="116"/>
      <c r="BF593" s="115"/>
      <c r="BG593" s="115"/>
      <c r="BH593" s="115"/>
      <c r="BI593" s="115"/>
      <c r="BJ593" s="115"/>
      <c r="BK593" s="115"/>
    </row>
    <row r="594" spans="1:63" ht="12" customHeight="1">
      <c r="A594" s="115"/>
      <c r="B594" s="115"/>
      <c r="C594" s="115"/>
      <c r="D594" s="115"/>
      <c r="E594" s="115"/>
      <c r="F594" s="116"/>
      <c r="G594" s="130"/>
      <c r="H594" s="130"/>
      <c r="I594" s="130"/>
      <c r="J594" s="130"/>
      <c r="K594" s="130"/>
      <c r="L594" s="115"/>
      <c r="M594" s="115"/>
      <c r="N594" s="115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  <c r="Z594" s="115"/>
      <c r="AA594" s="115"/>
      <c r="AB594" s="115"/>
      <c r="AC594" s="115"/>
      <c r="AD594" s="115"/>
      <c r="AE594" s="115"/>
      <c r="AF594" s="115"/>
      <c r="AG594" s="115"/>
      <c r="AH594" s="115"/>
      <c r="AI594" s="115"/>
      <c r="AJ594" s="115"/>
      <c r="AK594" s="115"/>
      <c r="AL594" s="115"/>
      <c r="AM594" s="115"/>
      <c r="AN594" s="115"/>
      <c r="AO594" s="115"/>
      <c r="AP594" s="115"/>
      <c r="AQ594" s="115"/>
      <c r="AR594" s="115"/>
      <c r="AS594" s="115"/>
      <c r="AT594" s="115"/>
      <c r="AU594" s="115"/>
      <c r="AV594" s="115"/>
      <c r="AW594" s="115"/>
      <c r="AX594" s="115"/>
      <c r="AY594" s="115"/>
      <c r="AZ594" s="115"/>
      <c r="BA594" s="115"/>
      <c r="BB594" s="115"/>
      <c r="BC594" s="115"/>
      <c r="BD594" s="115"/>
      <c r="BE594" s="116"/>
      <c r="BF594" s="115"/>
      <c r="BG594" s="115"/>
      <c r="BH594" s="115"/>
      <c r="BI594" s="115"/>
      <c r="BJ594" s="115"/>
      <c r="BK594" s="115"/>
    </row>
    <row r="595" spans="1:63" ht="12" customHeight="1">
      <c r="A595" s="115"/>
      <c r="B595" s="115"/>
      <c r="C595" s="115"/>
      <c r="D595" s="115"/>
      <c r="E595" s="115"/>
      <c r="F595" s="116"/>
      <c r="G595" s="130"/>
      <c r="H595" s="130"/>
      <c r="I595" s="130"/>
      <c r="J595" s="130"/>
      <c r="K595" s="130"/>
      <c r="L595" s="115"/>
      <c r="M595" s="115"/>
      <c r="N595" s="115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  <c r="Z595" s="115"/>
      <c r="AA595" s="115"/>
      <c r="AB595" s="115"/>
      <c r="AC595" s="115"/>
      <c r="AD595" s="115"/>
      <c r="AE595" s="115"/>
      <c r="AF595" s="115"/>
      <c r="AG595" s="115"/>
      <c r="AH595" s="115"/>
      <c r="AI595" s="115"/>
      <c r="AJ595" s="115"/>
      <c r="AK595" s="115"/>
      <c r="AL595" s="115"/>
      <c r="AM595" s="115"/>
      <c r="AN595" s="115"/>
      <c r="AO595" s="115"/>
      <c r="AP595" s="115"/>
      <c r="AQ595" s="115"/>
      <c r="AR595" s="115"/>
      <c r="AS595" s="115"/>
      <c r="AT595" s="115"/>
      <c r="AU595" s="115"/>
      <c r="AV595" s="115"/>
      <c r="AW595" s="115"/>
      <c r="AX595" s="115"/>
      <c r="AY595" s="115"/>
      <c r="AZ595" s="115"/>
      <c r="BA595" s="115"/>
      <c r="BB595" s="115"/>
      <c r="BC595" s="115"/>
      <c r="BD595" s="115"/>
      <c r="BE595" s="116"/>
      <c r="BF595" s="115"/>
      <c r="BG595" s="115"/>
      <c r="BH595" s="115"/>
      <c r="BI595" s="115"/>
      <c r="BJ595" s="115"/>
      <c r="BK595" s="115"/>
    </row>
    <row r="596" spans="1:63" ht="12" customHeight="1">
      <c r="A596" s="115"/>
      <c r="B596" s="115"/>
      <c r="C596" s="115"/>
      <c r="D596" s="115"/>
      <c r="E596" s="115"/>
      <c r="F596" s="116"/>
      <c r="G596" s="130"/>
      <c r="H596" s="130"/>
      <c r="I596" s="130"/>
      <c r="J596" s="130"/>
      <c r="K596" s="130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  <c r="Z596" s="115"/>
      <c r="AA596" s="115"/>
      <c r="AB596" s="115"/>
      <c r="AC596" s="115"/>
      <c r="AD596" s="115"/>
      <c r="AE596" s="115"/>
      <c r="AF596" s="115"/>
      <c r="AG596" s="115"/>
      <c r="AH596" s="115"/>
      <c r="AI596" s="115"/>
      <c r="AJ596" s="115"/>
      <c r="AK596" s="115"/>
      <c r="AL596" s="115"/>
      <c r="AM596" s="115"/>
      <c r="AN596" s="115"/>
      <c r="AO596" s="115"/>
      <c r="AP596" s="115"/>
      <c r="AQ596" s="115"/>
      <c r="AR596" s="115"/>
      <c r="AS596" s="115"/>
      <c r="AT596" s="115"/>
      <c r="AU596" s="115"/>
      <c r="AV596" s="115"/>
      <c r="AW596" s="115"/>
      <c r="AX596" s="115"/>
      <c r="AY596" s="115"/>
      <c r="AZ596" s="115"/>
      <c r="BA596" s="115"/>
      <c r="BB596" s="115"/>
      <c r="BC596" s="115"/>
      <c r="BD596" s="115"/>
      <c r="BE596" s="116"/>
      <c r="BF596" s="115"/>
      <c r="BG596" s="115"/>
      <c r="BH596" s="115"/>
      <c r="BI596" s="115"/>
      <c r="BJ596" s="115"/>
      <c r="BK596" s="115"/>
    </row>
    <row r="597" spans="1:63" ht="12" customHeight="1">
      <c r="A597" s="115"/>
      <c r="B597" s="115"/>
      <c r="C597" s="115"/>
      <c r="D597" s="115"/>
      <c r="E597" s="115"/>
      <c r="F597" s="116"/>
      <c r="G597" s="130"/>
      <c r="H597" s="130"/>
      <c r="I597" s="130"/>
      <c r="J597" s="130"/>
      <c r="K597" s="130"/>
      <c r="L597" s="115"/>
      <c r="M597" s="115"/>
      <c r="N597" s="115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  <c r="Z597" s="115"/>
      <c r="AA597" s="115"/>
      <c r="AB597" s="115"/>
      <c r="AC597" s="115"/>
      <c r="AD597" s="115"/>
      <c r="AE597" s="115"/>
      <c r="AF597" s="115"/>
      <c r="AG597" s="115"/>
      <c r="AH597" s="115"/>
      <c r="AI597" s="115"/>
      <c r="AJ597" s="115"/>
      <c r="AK597" s="115"/>
      <c r="AL597" s="115"/>
      <c r="AM597" s="115"/>
      <c r="AN597" s="115"/>
      <c r="AO597" s="115"/>
      <c r="AP597" s="115"/>
      <c r="AQ597" s="115"/>
      <c r="AR597" s="115"/>
      <c r="AS597" s="115"/>
      <c r="AT597" s="115"/>
      <c r="AU597" s="115"/>
      <c r="AV597" s="115"/>
      <c r="AW597" s="115"/>
      <c r="AX597" s="115"/>
      <c r="AY597" s="115"/>
      <c r="AZ597" s="115"/>
      <c r="BA597" s="115"/>
      <c r="BB597" s="115"/>
      <c r="BC597" s="115"/>
      <c r="BD597" s="115"/>
      <c r="BE597" s="116"/>
      <c r="BF597" s="115"/>
      <c r="BG597" s="115"/>
      <c r="BH597" s="115"/>
      <c r="BI597" s="115"/>
      <c r="BJ597" s="115"/>
      <c r="BK597" s="115"/>
    </row>
    <row r="598" spans="1:63" ht="12" customHeight="1">
      <c r="A598" s="115"/>
      <c r="B598" s="115"/>
      <c r="C598" s="115"/>
      <c r="D598" s="115"/>
      <c r="E598" s="115"/>
      <c r="F598" s="116"/>
      <c r="G598" s="130"/>
      <c r="H598" s="130"/>
      <c r="I598" s="130"/>
      <c r="J598" s="130"/>
      <c r="K598" s="130"/>
      <c r="L598" s="115"/>
      <c r="M598" s="115"/>
      <c r="N598" s="115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  <c r="Z598" s="115"/>
      <c r="AA598" s="115"/>
      <c r="AB598" s="115"/>
      <c r="AC598" s="115"/>
      <c r="AD598" s="115"/>
      <c r="AE598" s="115"/>
      <c r="AF598" s="115"/>
      <c r="AG598" s="115"/>
      <c r="AH598" s="115"/>
      <c r="AI598" s="115"/>
      <c r="AJ598" s="115"/>
      <c r="AK598" s="115"/>
      <c r="AL598" s="115"/>
      <c r="AM598" s="115"/>
      <c r="AN598" s="115"/>
      <c r="AO598" s="115"/>
      <c r="AP598" s="115"/>
      <c r="AQ598" s="115"/>
      <c r="AR598" s="115"/>
      <c r="AS598" s="115"/>
      <c r="AT598" s="115"/>
      <c r="AU598" s="115"/>
      <c r="AV598" s="115"/>
      <c r="AW598" s="115"/>
      <c r="AX598" s="115"/>
      <c r="AY598" s="115"/>
      <c r="AZ598" s="115"/>
      <c r="BA598" s="115"/>
      <c r="BB598" s="115"/>
      <c r="BC598" s="115"/>
      <c r="BD598" s="115"/>
      <c r="BE598" s="116"/>
      <c r="BF598" s="115"/>
      <c r="BG598" s="115"/>
      <c r="BH598" s="115"/>
      <c r="BI598" s="115"/>
      <c r="BJ598" s="115"/>
      <c r="BK598" s="115"/>
    </row>
    <row r="599" spans="1:63" ht="12" customHeight="1">
      <c r="A599" s="115"/>
      <c r="B599" s="115"/>
      <c r="C599" s="115"/>
      <c r="D599" s="115"/>
      <c r="E599" s="115"/>
      <c r="F599" s="116"/>
      <c r="G599" s="130"/>
      <c r="H599" s="130"/>
      <c r="I599" s="130"/>
      <c r="J599" s="130"/>
      <c r="K599" s="130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  <c r="Z599" s="115"/>
      <c r="AA599" s="115"/>
      <c r="AB599" s="115"/>
      <c r="AC599" s="115"/>
      <c r="AD599" s="115"/>
      <c r="AE599" s="115"/>
      <c r="AF599" s="115"/>
      <c r="AG599" s="115"/>
      <c r="AH599" s="115"/>
      <c r="AI599" s="115"/>
      <c r="AJ599" s="115"/>
      <c r="AK599" s="115"/>
      <c r="AL599" s="115"/>
      <c r="AM599" s="115"/>
      <c r="AN599" s="115"/>
      <c r="AO599" s="115"/>
      <c r="AP599" s="115"/>
      <c r="AQ599" s="115"/>
      <c r="AR599" s="115"/>
      <c r="AS599" s="115"/>
      <c r="AT599" s="115"/>
      <c r="AU599" s="115"/>
      <c r="AV599" s="115"/>
      <c r="AW599" s="115"/>
      <c r="AX599" s="115"/>
      <c r="AY599" s="115"/>
      <c r="AZ599" s="115"/>
      <c r="BA599" s="115"/>
      <c r="BB599" s="115"/>
      <c r="BC599" s="115"/>
      <c r="BD599" s="115"/>
      <c r="BE599" s="116"/>
      <c r="BF599" s="115"/>
      <c r="BG599" s="115"/>
      <c r="BH599" s="115"/>
      <c r="BI599" s="115"/>
      <c r="BJ599" s="115"/>
      <c r="BK599" s="115"/>
    </row>
    <row r="600" spans="1:63" ht="12" customHeight="1">
      <c r="A600" s="115"/>
      <c r="B600" s="115"/>
      <c r="C600" s="115"/>
      <c r="D600" s="115"/>
      <c r="E600" s="115"/>
      <c r="F600" s="116"/>
      <c r="G600" s="130"/>
      <c r="H600" s="130"/>
      <c r="I600" s="130"/>
      <c r="J600" s="130"/>
      <c r="K600" s="130"/>
      <c r="L600" s="115"/>
      <c r="M600" s="115"/>
      <c r="N600" s="115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  <c r="Z600" s="115"/>
      <c r="AA600" s="115"/>
      <c r="AB600" s="115"/>
      <c r="AC600" s="115"/>
      <c r="AD600" s="115"/>
      <c r="AE600" s="115"/>
      <c r="AF600" s="115"/>
      <c r="AG600" s="115"/>
      <c r="AH600" s="115"/>
      <c r="AI600" s="115"/>
      <c r="AJ600" s="115"/>
      <c r="AK600" s="115"/>
      <c r="AL600" s="115"/>
      <c r="AM600" s="115"/>
      <c r="AN600" s="115"/>
      <c r="AO600" s="115"/>
      <c r="AP600" s="115"/>
      <c r="AQ600" s="115"/>
      <c r="AR600" s="115"/>
      <c r="AS600" s="115"/>
      <c r="AT600" s="115"/>
      <c r="AU600" s="115"/>
      <c r="AV600" s="115"/>
      <c r="AW600" s="115"/>
      <c r="AX600" s="115"/>
      <c r="AY600" s="115"/>
      <c r="AZ600" s="115"/>
      <c r="BA600" s="115"/>
      <c r="BB600" s="115"/>
      <c r="BC600" s="115"/>
      <c r="BD600" s="115"/>
      <c r="BE600" s="116"/>
      <c r="BF600" s="115"/>
      <c r="BG600" s="115"/>
      <c r="BH600" s="115"/>
      <c r="BI600" s="115"/>
      <c r="BJ600" s="115"/>
      <c r="BK600" s="115"/>
    </row>
    <row r="601" spans="1:63" ht="12" customHeight="1">
      <c r="A601" s="115"/>
      <c r="B601" s="115"/>
      <c r="C601" s="115"/>
      <c r="D601" s="115"/>
      <c r="E601" s="115"/>
      <c r="F601" s="116"/>
      <c r="G601" s="130"/>
      <c r="H601" s="130"/>
      <c r="I601" s="130"/>
      <c r="J601" s="130"/>
      <c r="K601" s="130"/>
      <c r="L601" s="115"/>
      <c r="M601" s="115"/>
      <c r="N601" s="115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  <c r="Z601" s="115"/>
      <c r="AA601" s="115"/>
      <c r="AB601" s="115"/>
      <c r="AC601" s="115"/>
      <c r="AD601" s="115"/>
      <c r="AE601" s="115"/>
      <c r="AF601" s="115"/>
      <c r="AG601" s="115"/>
      <c r="AH601" s="115"/>
      <c r="AI601" s="115"/>
      <c r="AJ601" s="115"/>
      <c r="AK601" s="115"/>
      <c r="AL601" s="115"/>
      <c r="AM601" s="115"/>
      <c r="AN601" s="115"/>
      <c r="AO601" s="115"/>
      <c r="AP601" s="115"/>
      <c r="AQ601" s="115"/>
      <c r="AR601" s="115"/>
      <c r="AS601" s="115"/>
      <c r="AT601" s="115"/>
      <c r="AU601" s="115"/>
      <c r="AV601" s="115"/>
      <c r="AW601" s="115"/>
      <c r="AX601" s="115"/>
      <c r="AY601" s="115"/>
      <c r="AZ601" s="115"/>
      <c r="BA601" s="115"/>
      <c r="BB601" s="115"/>
      <c r="BC601" s="115"/>
      <c r="BD601" s="115"/>
      <c r="BE601" s="116"/>
      <c r="BF601" s="115"/>
      <c r="BG601" s="115"/>
      <c r="BH601" s="115"/>
      <c r="BI601" s="115"/>
      <c r="BJ601" s="115"/>
      <c r="BK601" s="115"/>
    </row>
    <row r="602" spans="1:63" ht="12" customHeight="1">
      <c r="A602" s="115"/>
      <c r="B602" s="115"/>
      <c r="C602" s="115"/>
      <c r="D602" s="115"/>
      <c r="E602" s="115"/>
      <c r="F602" s="116"/>
      <c r="G602" s="130"/>
      <c r="H602" s="130"/>
      <c r="I602" s="130"/>
      <c r="J602" s="130"/>
      <c r="K602" s="130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  <c r="Z602" s="115"/>
      <c r="AA602" s="115"/>
      <c r="AB602" s="115"/>
      <c r="AC602" s="115"/>
      <c r="AD602" s="115"/>
      <c r="AE602" s="115"/>
      <c r="AF602" s="115"/>
      <c r="AG602" s="115"/>
      <c r="AH602" s="115"/>
      <c r="AI602" s="115"/>
      <c r="AJ602" s="115"/>
      <c r="AK602" s="115"/>
      <c r="AL602" s="115"/>
      <c r="AM602" s="115"/>
      <c r="AN602" s="115"/>
      <c r="AO602" s="115"/>
      <c r="AP602" s="115"/>
      <c r="AQ602" s="115"/>
      <c r="AR602" s="115"/>
      <c r="AS602" s="115"/>
      <c r="AT602" s="115"/>
      <c r="AU602" s="115"/>
      <c r="AV602" s="115"/>
      <c r="AW602" s="115"/>
      <c r="AX602" s="115"/>
      <c r="AY602" s="115"/>
      <c r="AZ602" s="115"/>
      <c r="BA602" s="115"/>
      <c r="BB602" s="115"/>
      <c r="BC602" s="115"/>
      <c r="BD602" s="115"/>
      <c r="BE602" s="116"/>
      <c r="BF602" s="115"/>
      <c r="BG602" s="115"/>
      <c r="BH602" s="115"/>
      <c r="BI602" s="115"/>
      <c r="BJ602" s="115"/>
      <c r="BK602" s="115"/>
    </row>
    <row r="603" spans="1:63" ht="12" customHeight="1">
      <c r="A603" s="115"/>
      <c r="B603" s="115"/>
      <c r="C603" s="115"/>
      <c r="D603" s="115"/>
      <c r="E603" s="115"/>
      <c r="F603" s="116"/>
      <c r="G603" s="130"/>
      <c r="H603" s="130"/>
      <c r="I603" s="130"/>
      <c r="J603" s="130"/>
      <c r="K603" s="130"/>
      <c r="L603" s="115"/>
      <c r="M603" s="115"/>
      <c r="N603" s="115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  <c r="Z603" s="115"/>
      <c r="AA603" s="115"/>
      <c r="AB603" s="115"/>
      <c r="AC603" s="115"/>
      <c r="AD603" s="115"/>
      <c r="AE603" s="115"/>
      <c r="AF603" s="115"/>
      <c r="AG603" s="115"/>
      <c r="AH603" s="115"/>
      <c r="AI603" s="115"/>
      <c r="AJ603" s="115"/>
      <c r="AK603" s="115"/>
      <c r="AL603" s="115"/>
      <c r="AM603" s="115"/>
      <c r="AN603" s="115"/>
      <c r="AO603" s="115"/>
      <c r="AP603" s="115"/>
      <c r="AQ603" s="115"/>
      <c r="AR603" s="115"/>
      <c r="AS603" s="115"/>
      <c r="AT603" s="115"/>
      <c r="AU603" s="115"/>
      <c r="AV603" s="115"/>
      <c r="AW603" s="115"/>
      <c r="AX603" s="115"/>
      <c r="AY603" s="115"/>
      <c r="AZ603" s="115"/>
      <c r="BA603" s="115"/>
      <c r="BB603" s="115"/>
      <c r="BC603" s="115"/>
      <c r="BD603" s="115"/>
      <c r="BE603" s="116"/>
      <c r="BF603" s="115"/>
      <c r="BG603" s="115"/>
      <c r="BH603" s="115"/>
      <c r="BI603" s="115"/>
      <c r="BJ603" s="115"/>
      <c r="BK603" s="115"/>
    </row>
    <row r="604" spans="1:63" ht="12" customHeight="1">
      <c r="A604" s="115"/>
      <c r="B604" s="115"/>
      <c r="C604" s="115"/>
      <c r="D604" s="115"/>
      <c r="E604" s="115"/>
      <c r="F604" s="116"/>
      <c r="G604" s="130"/>
      <c r="H604" s="130"/>
      <c r="I604" s="130"/>
      <c r="J604" s="130"/>
      <c r="K604" s="130"/>
      <c r="L604" s="115"/>
      <c r="M604" s="115"/>
      <c r="N604" s="115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  <c r="Z604" s="115"/>
      <c r="AA604" s="115"/>
      <c r="AB604" s="115"/>
      <c r="AC604" s="115"/>
      <c r="AD604" s="115"/>
      <c r="AE604" s="115"/>
      <c r="AF604" s="115"/>
      <c r="AG604" s="115"/>
      <c r="AH604" s="115"/>
      <c r="AI604" s="115"/>
      <c r="AJ604" s="115"/>
      <c r="AK604" s="115"/>
      <c r="AL604" s="115"/>
      <c r="AM604" s="115"/>
      <c r="AN604" s="115"/>
      <c r="AO604" s="115"/>
      <c r="AP604" s="115"/>
      <c r="AQ604" s="115"/>
      <c r="AR604" s="115"/>
      <c r="AS604" s="115"/>
      <c r="AT604" s="115"/>
      <c r="AU604" s="115"/>
      <c r="AV604" s="115"/>
      <c r="AW604" s="115"/>
      <c r="AX604" s="115"/>
      <c r="AY604" s="115"/>
      <c r="AZ604" s="115"/>
      <c r="BA604" s="115"/>
      <c r="BB604" s="115"/>
      <c r="BC604" s="115"/>
      <c r="BD604" s="115"/>
      <c r="BE604" s="116"/>
      <c r="BF604" s="115"/>
      <c r="BG604" s="115"/>
      <c r="BH604" s="115"/>
      <c r="BI604" s="115"/>
      <c r="BJ604" s="115"/>
      <c r="BK604" s="115"/>
    </row>
    <row r="605" spans="1:63" ht="12" customHeight="1">
      <c r="A605" s="115"/>
      <c r="B605" s="115"/>
      <c r="C605" s="115"/>
      <c r="D605" s="115"/>
      <c r="E605" s="115"/>
      <c r="F605" s="116"/>
      <c r="G605" s="130"/>
      <c r="H605" s="130"/>
      <c r="I605" s="130"/>
      <c r="J605" s="130"/>
      <c r="K605" s="130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  <c r="Z605" s="115"/>
      <c r="AA605" s="115"/>
      <c r="AB605" s="115"/>
      <c r="AC605" s="115"/>
      <c r="AD605" s="115"/>
      <c r="AE605" s="115"/>
      <c r="AF605" s="115"/>
      <c r="AG605" s="115"/>
      <c r="AH605" s="115"/>
      <c r="AI605" s="115"/>
      <c r="AJ605" s="115"/>
      <c r="AK605" s="115"/>
      <c r="AL605" s="115"/>
      <c r="AM605" s="115"/>
      <c r="AN605" s="115"/>
      <c r="AO605" s="115"/>
      <c r="AP605" s="115"/>
      <c r="AQ605" s="115"/>
      <c r="AR605" s="115"/>
      <c r="AS605" s="115"/>
      <c r="AT605" s="115"/>
      <c r="AU605" s="115"/>
      <c r="AV605" s="115"/>
      <c r="AW605" s="115"/>
      <c r="AX605" s="115"/>
      <c r="AY605" s="115"/>
      <c r="AZ605" s="115"/>
      <c r="BA605" s="115"/>
      <c r="BB605" s="115"/>
      <c r="BC605" s="115"/>
      <c r="BD605" s="115"/>
      <c r="BE605" s="116"/>
      <c r="BF605" s="115"/>
      <c r="BG605" s="115"/>
      <c r="BH605" s="115"/>
      <c r="BI605" s="115"/>
      <c r="BJ605" s="115"/>
      <c r="BK605" s="115"/>
    </row>
    <row r="606" spans="1:63" ht="12" customHeight="1">
      <c r="A606" s="115"/>
      <c r="B606" s="115"/>
      <c r="C606" s="115"/>
      <c r="D606" s="115"/>
      <c r="E606" s="115"/>
      <c r="F606" s="116"/>
      <c r="G606" s="130"/>
      <c r="H606" s="130"/>
      <c r="I606" s="130"/>
      <c r="J606" s="130"/>
      <c r="K606" s="130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  <c r="Z606" s="115"/>
      <c r="AA606" s="115"/>
      <c r="AB606" s="115"/>
      <c r="AC606" s="115"/>
      <c r="AD606" s="115"/>
      <c r="AE606" s="115"/>
      <c r="AF606" s="115"/>
      <c r="AG606" s="115"/>
      <c r="AH606" s="115"/>
      <c r="AI606" s="115"/>
      <c r="AJ606" s="115"/>
      <c r="AK606" s="115"/>
      <c r="AL606" s="115"/>
      <c r="AM606" s="115"/>
      <c r="AN606" s="115"/>
      <c r="AO606" s="115"/>
      <c r="AP606" s="115"/>
      <c r="AQ606" s="115"/>
      <c r="AR606" s="115"/>
      <c r="AS606" s="115"/>
      <c r="AT606" s="115"/>
      <c r="AU606" s="115"/>
      <c r="AV606" s="115"/>
      <c r="AW606" s="115"/>
      <c r="AX606" s="115"/>
      <c r="AY606" s="115"/>
      <c r="AZ606" s="115"/>
      <c r="BA606" s="115"/>
      <c r="BB606" s="115"/>
      <c r="BC606" s="115"/>
      <c r="BD606" s="115"/>
      <c r="BE606" s="116"/>
      <c r="BF606" s="115"/>
      <c r="BG606" s="115"/>
      <c r="BH606" s="115"/>
      <c r="BI606" s="115"/>
      <c r="BJ606" s="115"/>
      <c r="BK606" s="115"/>
    </row>
    <row r="607" spans="1:63" ht="12" customHeight="1">
      <c r="A607" s="115"/>
      <c r="B607" s="115"/>
      <c r="C607" s="115"/>
      <c r="D607" s="115"/>
      <c r="E607" s="115"/>
      <c r="F607" s="116"/>
      <c r="G607" s="130"/>
      <c r="H607" s="130"/>
      <c r="I607" s="130"/>
      <c r="J607" s="130"/>
      <c r="K607" s="130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  <c r="Z607" s="115"/>
      <c r="AA607" s="115"/>
      <c r="AB607" s="115"/>
      <c r="AC607" s="115"/>
      <c r="AD607" s="115"/>
      <c r="AE607" s="115"/>
      <c r="AF607" s="115"/>
      <c r="AG607" s="115"/>
      <c r="AH607" s="115"/>
      <c r="AI607" s="115"/>
      <c r="AJ607" s="115"/>
      <c r="AK607" s="115"/>
      <c r="AL607" s="115"/>
      <c r="AM607" s="115"/>
      <c r="AN607" s="115"/>
      <c r="AO607" s="115"/>
      <c r="AP607" s="115"/>
      <c r="AQ607" s="115"/>
      <c r="AR607" s="115"/>
      <c r="AS607" s="115"/>
      <c r="AT607" s="115"/>
      <c r="AU607" s="115"/>
      <c r="AV607" s="115"/>
      <c r="AW607" s="115"/>
      <c r="AX607" s="115"/>
      <c r="AY607" s="115"/>
      <c r="AZ607" s="115"/>
      <c r="BA607" s="115"/>
      <c r="BB607" s="115"/>
      <c r="BC607" s="115"/>
      <c r="BD607" s="115"/>
      <c r="BE607" s="116"/>
      <c r="BF607" s="115"/>
      <c r="BG607" s="115"/>
      <c r="BH607" s="115"/>
      <c r="BI607" s="115"/>
      <c r="BJ607" s="115"/>
      <c r="BK607" s="115"/>
    </row>
    <row r="608" spans="1:63" ht="12" customHeight="1">
      <c r="A608" s="115"/>
      <c r="B608" s="115"/>
      <c r="C608" s="115"/>
      <c r="D608" s="115"/>
      <c r="E608" s="115"/>
      <c r="F608" s="116"/>
      <c r="G608" s="130"/>
      <c r="H608" s="130"/>
      <c r="I608" s="130"/>
      <c r="J608" s="130"/>
      <c r="K608" s="130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  <c r="Z608" s="115"/>
      <c r="AA608" s="115"/>
      <c r="AB608" s="115"/>
      <c r="AC608" s="115"/>
      <c r="AD608" s="115"/>
      <c r="AE608" s="115"/>
      <c r="AF608" s="115"/>
      <c r="AG608" s="115"/>
      <c r="AH608" s="115"/>
      <c r="AI608" s="115"/>
      <c r="AJ608" s="115"/>
      <c r="AK608" s="115"/>
      <c r="AL608" s="115"/>
      <c r="AM608" s="115"/>
      <c r="AN608" s="115"/>
      <c r="AO608" s="115"/>
      <c r="AP608" s="115"/>
      <c r="AQ608" s="115"/>
      <c r="AR608" s="115"/>
      <c r="AS608" s="115"/>
      <c r="AT608" s="115"/>
      <c r="AU608" s="115"/>
      <c r="AV608" s="115"/>
      <c r="AW608" s="115"/>
      <c r="AX608" s="115"/>
      <c r="AY608" s="115"/>
      <c r="AZ608" s="115"/>
      <c r="BA608" s="115"/>
      <c r="BB608" s="115"/>
      <c r="BC608" s="115"/>
      <c r="BD608" s="115"/>
      <c r="BE608" s="116"/>
      <c r="BF608" s="115"/>
      <c r="BG608" s="115"/>
      <c r="BH608" s="115"/>
      <c r="BI608" s="115"/>
      <c r="BJ608" s="115"/>
      <c r="BK608" s="115"/>
    </row>
    <row r="609" spans="1:63" ht="12" customHeight="1">
      <c r="A609" s="115"/>
      <c r="B609" s="115"/>
      <c r="C609" s="115"/>
      <c r="D609" s="115"/>
      <c r="E609" s="115"/>
      <c r="F609" s="116"/>
      <c r="G609" s="130"/>
      <c r="H609" s="130"/>
      <c r="I609" s="130"/>
      <c r="J609" s="130"/>
      <c r="K609" s="130"/>
      <c r="L609" s="115"/>
      <c r="M609" s="115"/>
      <c r="N609" s="115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  <c r="Z609" s="115"/>
      <c r="AA609" s="115"/>
      <c r="AB609" s="115"/>
      <c r="AC609" s="115"/>
      <c r="AD609" s="115"/>
      <c r="AE609" s="115"/>
      <c r="AF609" s="115"/>
      <c r="AG609" s="115"/>
      <c r="AH609" s="115"/>
      <c r="AI609" s="115"/>
      <c r="AJ609" s="115"/>
      <c r="AK609" s="115"/>
      <c r="AL609" s="115"/>
      <c r="AM609" s="115"/>
      <c r="AN609" s="115"/>
      <c r="AO609" s="115"/>
      <c r="AP609" s="115"/>
      <c r="AQ609" s="115"/>
      <c r="AR609" s="115"/>
      <c r="AS609" s="115"/>
      <c r="AT609" s="115"/>
      <c r="AU609" s="115"/>
      <c r="AV609" s="115"/>
      <c r="AW609" s="115"/>
      <c r="AX609" s="115"/>
      <c r="AY609" s="115"/>
      <c r="AZ609" s="115"/>
      <c r="BA609" s="115"/>
      <c r="BB609" s="115"/>
      <c r="BC609" s="115"/>
      <c r="BD609" s="115"/>
      <c r="BE609" s="116"/>
      <c r="BF609" s="115"/>
      <c r="BG609" s="115"/>
      <c r="BH609" s="115"/>
      <c r="BI609" s="115"/>
      <c r="BJ609" s="115"/>
      <c r="BK609" s="115"/>
    </row>
    <row r="610" spans="1:63" ht="12" customHeight="1">
      <c r="A610" s="115"/>
      <c r="B610" s="115"/>
      <c r="C610" s="115"/>
      <c r="D610" s="115"/>
      <c r="E610" s="115"/>
      <c r="F610" s="116"/>
      <c r="G610" s="130"/>
      <c r="H610" s="130"/>
      <c r="I610" s="130"/>
      <c r="J610" s="130"/>
      <c r="K610" s="130"/>
      <c r="L610" s="115"/>
      <c r="M610" s="115"/>
      <c r="N610" s="115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  <c r="Z610" s="115"/>
      <c r="AA610" s="115"/>
      <c r="AB610" s="115"/>
      <c r="AC610" s="115"/>
      <c r="AD610" s="115"/>
      <c r="AE610" s="115"/>
      <c r="AF610" s="115"/>
      <c r="AG610" s="115"/>
      <c r="AH610" s="115"/>
      <c r="AI610" s="115"/>
      <c r="AJ610" s="115"/>
      <c r="AK610" s="115"/>
      <c r="AL610" s="115"/>
      <c r="AM610" s="115"/>
      <c r="AN610" s="115"/>
      <c r="AO610" s="115"/>
      <c r="AP610" s="115"/>
      <c r="AQ610" s="115"/>
      <c r="AR610" s="115"/>
      <c r="AS610" s="115"/>
      <c r="AT610" s="115"/>
      <c r="AU610" s="115"/>
      <c r="AV610" s="115"/>
      <c r="AW610" s="115"/>
      <c r="AX610" s="115"/>
      <c r="AY610" s="115"/>
      <c r="AZ610" s="115"/>
      <c r="BA610" s="115"/>
      <c r="BB610" s="115"/>
      <c r="BC610" s="115"/>
      <c r="BD610" s="115"/>
      <c r="BE610" s="116"/>
      <c r="BF610" s="115"/>
      <c r="BG610" s="115"/>
      <c r="BH610" s="115"/>
      <c r="BI610" s="115"/>
      <c r="BJ610" s="115"/>
      <c r="BK610" s="115"/>
    </row>
    <row r="611" spans="1:63" ht="12" customHeight="1">
      <c r="A611" s="115"/>
      <c r="B611" s="115"/>
      <c r="C611" s="115"/>
      <c r="D611" s="115"/>
      <c r="E611" s="115"/>
      <c r="F611" s="116"/>
      <c r="G611" s="130"/>
      <c r="H611" s="130"/>
      <c r="I611" s="130"/>
      <c r="J611" s="130"/>
      <c r="K611" s="130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  <c r="Z611" s="115"/>
      <c r="AA611" s="115"/>
      <c r="AB611" s="115"/>
      <c r="AC611" s="115"/>
      <c r="AD611" s="115"/>
      <c r="AE611" s="115"/>
      <c r="AF611" s="115"/>
      <c r="AG611" s="115"/>
      <c r="AH611" s="115"/>
      <c r="AI611" s="115"/>
      <c r="AJ611" s="115"/>
      <c r="AK611" s="115"/>
      <c r="AL611" s="115"/>
      <c r="AM611" s="115"/>
      <c r="AN611" s="115"/>
      <c r="AO611" s="115"/>
      <c r="AP611" s="115"/>
      <c r="AQ611" s="115"/>
      <c r="AR611" s="115"/>
      <c r="AS611" s="115"/>
      <c r="AT611" s="115"/>
      <c r="AU611" s="115"/>
      <c r="AV611" s="115"/>
      <c r="AW611" s="115"/>
      <c r="AX611" s="115"/>
      <c r="AY611" s="115"/>
      <c r="AZ611" s="115"/>
      <c r="BA611" s="115"/>
      <c r="BB611" s="115"/>
      <c r="BC611" s="115"/>
      <c r="BD611" s="115"/>
      <c r="BE611" s="116"/>
      <c r="BF611" s="115"/>
      <c r="BG611" s="115"/>
      <c r="BH611" s="115"/>
      <c r="BI611" s="115"/>
      <c r="BJ611" s="115"/>
      <c r="BK611" s="115"/>
    </row>
    <row r="612" spans="1:63" ht="12" customHeight="1">
      <c r="A612" s="115"/>
      <c r="B612" s="115"/>
      <c r="C612" s="115"/>
      <c r="D612" s="115"/>
      <c r="E612" s="115"/>
      <c r="F612" s="116"/>
      <c r="G612" s="130"/>
      <c r="H612" s="130"/>
      <c r="I612" s="130"/>
      <c r="J612" s="130"/>
      <c r="K612" s="130"/>
      <c r="L612" s="115"/>
      <c r="M612" s="115"/>
      <c r="N612" s="115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  <c r="Z612" s="115"/>
      <c r="AA612" s="115"/>
      <c r="AB612" s="115"/>
      <c r="AC612" s="115"/>
      <c r="AD612" s="115"/>
      <c r="AE612" s="115"/>
      <c r="AF612" s="115"/>
      <c r="AG612" s="115"/>
      <c r="AH612" s="115"/>
      <c r="AI612" s="115"/>
      <c r="AJ612" s="115"/>
      <c r="AK612" s="115"/>
      <c r="AL612" s="115"/>
      <c r="AM612" s="115"/>
      <c r="AN612" s="115"/>
      <c r="AO612" s="115"/>
      <c r="AP612" s="115"/>
      <c r="AQ612" s="115"/>
      <c r="AR612" s="115"/>
      <c r="AS612" s="115"/>
      <c r="AT612" s="115"/>
      <c r="AU612" s="115"/>
      <c r="AV612" s="115"/>
      <c r="AW612" s="115"/>
      <c r="AX612" s="115"/>
      <c r="AY612" s="115"/>
      <c r="AZ612" s="115"/>
      <c r="BA612" s="115"/>
      <c r="BB612" s="115"/>
      <c r="BC612" s="115"/>
      <c r="BD612" s="115"/>
      <c r="BE612" s="116"/>
      <c r="BF612" s="115"/>
      <c r="BG612" s="115"/>
      <c r="BH612" s="115"/>
      <c r="BI612" s="115"/>
      <c r="BJ612" s="115"/>
      <c r="BK612" s="115"/>
    </row>
    <row r="613" spans="1:63" ht="12" customHeight="1">
      <c r="A613" s="115"/>
      <c r="B613" s="115"/>
      <c r="C613" s="115"/>
      <c r="D613" s="115"/>
      <c r="E613" s="115"/>
      <c r="F613" s="116"/>
      <c r="G613" s="130"/>
      <c r="H613" s="130"/>
      <c r="I613" s="130"/>
      <c r="J613" s="130"/>
      <c r="K613" s="130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  <c r="Z613" s="115"/>
      <c r="AA613" s="115"/>
      <c r="AB613" s="115"/>
      <c r="AC613" s="115"/>
      <c r="AD613" s="115"/>
      <c r="AE613" s="115"/>
      <c r="AF613" s="115"/>
      <c r="AG613" s="115"/>
      <c r="AH613" s="115"/>
      <c r="AI613" s="115"/>
      <c r="AJ613" s="115"/>
      <c r="AK613" s="115"/>
      <c r="AL613" s="115"/>
      <c r="AM613" s="115"/>
      <c r="AN613" s="115"/>
      <c r="AO613" s="115"/>
      <c r="AP613" s="115"/>
      <c r="AQ613" s="115"/>
      <c r="AR613" s="115"/>
      <c r="AS613" s="115"/>
      <c r="AT613" s="115"/>
      <c r="AU613" s="115"/>
      <c r="AV613" s="115"/>
      <c r="AW613" s="115"/>
      <c r="AX613" s="115"/>
      <c r="AY613" s="115"/>
      <c r="AZ613" s="115"/>
      <c r="BA613" s="115"/>
      <c r="BB613" s="115"/>
      <c r="BC613" s="115"/>
      <c r="BD613" s="115"/>
      <c r="BE613" s="116"/>
      <c r="BF613" s="115"/>
      <c r="BG613" s="115"/>
      <c r="BH613" s="115"/>
      <c r="BI613" s="115"/>
      <c r="BJ613" s="115"/>
      <c r="BK613" s="115"/>
    </row>
    <row r="614" spans="1:63" ht="12" customHeight="1">
      <c r="A614" s="115"/>
      <c r="B614" s="115"/>
      <c r="C614" s="115"/>
      <c r="D614" s="115"/>
      <c r="E614" s="115"/>
      <c r="F614" s="116"/>
      <c r="G614" s="130"/>
      <c r="H614" s="130"/>
      <c r="I614" s="130"/>
      <c r="J614" s="130"/>
      <c r="K614" s="130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  <c r="Z614" s="115"/>
      <c r="AA614" s="115"/>
      <c r="AB614" s="115"/>
      <c r="AC614" s="115"/>
      <c r="AD614" s="115"/>
      <c r="AE614" s="115"/>
      <c r="AF614" s="115"/>
      <c r="AG614" s="115"/>
      <c r="AH614" s="115"/>
      <c r="AI614" s="115"/>
      <c r="AJ614" s="115"/>
      <c r="AK614" s="115"/>
      <c r="AL614" s="115"/>
      <c r="AM614" s="115"/>
      <c r="AN614" s="115"/>
      <c r="AO614" s="115"/>
      <c r="AP614" s="115"/>
      <c r="AQ614" s="115"/>
      <c r="AR614" s="115"/>
      <c r="AS614" s="115"/>
      <c r="AT614" s="115"/>
      <c r="AU614" s="115"/>
      <c r="AV614" s="115"/>
      <c r="AW614" s="115"/>
      <c r="AX614" s="115"/>
      <c r="AY614" s="115"/>
      <c r="AZ614" s="115"/>
      <c r="BA614" s="115"/>
      <c r="BB614" s="115"/>
      <c r="BC614" s="115"/>
      <c r="BD614" s="115"/>
      <c r="BE614" s="116"/>
      <c r="BF614" s="115"/>
      <c r="BG614" s="115"/>
      <c r="BH614" s="115"/>
      <c r="BI614" s="115"/>
      <c r="BJ614" s="115"/>
      <c r="BK614" s="115"/>
    </row>
    <row r="615" spans="1:63" ht="12" customHeight="1">
      <c r="A615" s="115"/>
      <c r="B615" s="115"/>
      <c r="C615" s="115"/>
      <c r="D615" s="115"/>
      <c r="E615" s="115"/>
      <c r="F615" s="116"/>
      <c r="G615" s="130"/>
      <c r="H615" s="130"/>
      <c r="I615" s="130"/>
      <c r="J615" s="130"/>
      <c r="K615" s="130"/>
      <c r="L615" s="115"/>
      <c r="M615" s="115"/>
      <c r="N615" s="115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  <c r="Z615" s="115"/>
      <c r="AA615" s="115"/>
      <c r="AB615" s="115"/>
      <c r="AC615" s="115"/>
      <c r="AD615" s="115"/>
      <c r="AE615" s="115"/>
      <c r="AF615" s="115"/>
      <c r="AG615" s="115"/>
      <c r="AH615" s="115"/>
      <c r="AI615" s="115"/>
      <c r="AJ615" s="115"/>
      <c r="AK615" s="115"/>
      <c r="AL615" s="115"/>
      <c r="AM615" s="115"/>
      <c r="AN615" s="115"/>
      <c r="AO615" s="115"/>
      <c r="AP615" s="115"/>
      <c r="AQ615" s="115"/>
      <c r="AR615" s="115"/>
      <c r="AS615" s="115"/>
      <c r="AT615" s="115"/>
      <c r="AU615" s="115"/>
      <c r="AV615" s="115"/>
      <c r="AW615" s="115"/>
      <c r="AX615" s="115"/>
      <c r="AY615" s="115"/>
      <c r="AZ615" s="115"/>
      <c r="BA615" s="115"/>
      <c r="BB615" s="115"/>
      <c r="BC615" s="115"/>
      <c r="BD615" s="115"/>
      <c r="BE615" s="116"/>
      <c r="BF615" s="115"/>
      <c r="BG615" s="115"/>
      <c r="BH615" s="115"/>
      <c r="BI615" s="115"/>
      <c r="BJ615" s="115"/>
      <c r="BK615" s="115"/>
    </row>
    <row r="616" spans="1:63" ht="12" customHeight="1">
      <c r="A616" s="115"/>
      <c r="B616" s="115"/>
      <c r="C616" s="115"/>
      <c r="D616" s="115"/>
      <c r="E616" s="115"/>
      <c r="F616" s="116"/>
      <c r="G616" s="130"/>
      <c r="H616" s="130"/>
      <c r="I616" s="130"/>
      <c r="J616" s="130"/>
      <c r="K616" s="130"/>
      <c r="L616" s="115"/>
      <c r="M616" s="115"/>
      <c r="N616" s="115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  <c r="Z616" s="115"/>
      <c r="AA616" s="115"/>
      <c r="AB616" s="115"/>
      <c r="AC616" s="115"/>
      <c r="AD616" s="115"/>
      <c r="AE616" s="115"/>
      <c r="AF616" s="115"/>
      <c r="AG616" s="115"/>
      <c r="AH616" s="115"/>
      <c r="AI616" s="115"/>
      <c r="AJ616" s="115"/>
      <c r="AK616" s="115"/>
      <c r="AL616" s="115"/>
      <c r="AM616" s="115"/>
      <c r="AN616" s="115"/>
      <c r="AO616" s="115"/>
      <c r="AP616" s="115"/>
      <c r="AQ616" s="115"/>
      <c r="AR616" s="115"/>
      <c r="AS616" s="115"/>
      <c r="AT616" s="115"/>
      <c r="AU616" s="115"/>
      <c r="AV616" s="115"/>
      <c r="AW616" s="115"/>
      <c r="AX616" s="115"/>
      <c r="AY616" s="115"/>
      <c r="AZ616" s="115"/>
      <c r="BA616" s="115"/>
      <c r="BB616" s="115"/>
      <c r="BC616" s="115"/>
      <c r="BD616" s="115"/>
      <c r="BE616" s="116"/>
      <c r="BF616" s="115"/>
      <c r="BG616" s="115"/>
      <c r="BH616" s="115"/>
      <c r="BI616" s="115"/>
      <c r="BJ616" s="115"/>
      <c r="BK616" s="115"/>
    </row>
    <row r="617" spans="1:63" ht="12" customHeight="1">
      <c r="A617" s="115"/>
      <c r="B617" s="115"/>
      <c r="C617" s="115"/>
      <c r="D617" s="115"/>
      <c r="E617" s="115"/>
      <c r="F617" s="116"/>
      <c r="G617" s="130"/>
      <c r="H617" s="130"/>
      <c r="I617" s="130"/>
      <c r="J617" s="130"/>
      <c r="K617" s="130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  <c r="Z617" s="115"/>
      <c r="AA617" s="115"/>
      <c r="AB617" s="115"/>
      <c r="AC617" s="115"/>
      <c r="AD617" s="115"/>
      <c r="AE617" s="115"/>
      <c r="AF617" s="115"/>
      <c r="AG617" s="115"/>
      <c r="AH617" s="115"/>
      <c r="AI617" s="115"/>
      <c r="AJ617" s="115"/>
      <c r="AK617" s="115"/>
      <c r="AL617" s="115"/>
      <c r="AM617" s="115"/>
      <c r="AN617" s="115"/>
      <c r="AO617" s="115"/>
      <c r="AP617" s="115"/>
      <c r="AQ617" s="115"/>
      <c r="AR617" s="115"/>
      <c r="AS617" s="115"/>
      <c r="AT617" s="115"/>
      <c r="AU617" s="115"/>
      <c r="AV617" s="115"/>
      <c r="AW617" s="115"/>
      <c r="AX617" s="115"/>
      <c r="AY617" s="115"/>
      <c r="AZ617" s="115"/>
      <c r="BA617" s="115"/>
      <c r="BB617" s="115"/>
      <c r="BC617" s="115"/>
      <c r="BD617" s="115"/>
      <c r="BE617" s="116"/>
      <c r="BF617" s="115"/>
      <c r="BG617" s="115"/>
      <c r="BH617" s="115"/>
      <c r="BI617" s="115"/>
      <c r="BJ617" s="115"/>
      <c r="BK617" s="115"/>
    </row>
    <row r="618" spans="1:63" ht="12" customHeight="1">
      <c r="A618" s="115"/>
      <c r="B618" s="115"/>
      <c r="C618" s="115"/>
      <c r="D618" s="115"/>
      <c r="E618" s="115"/>
      <c r="F618" s="116"/>
      <c r="G618" s="130"/>
      <c r="H618" s="130"/>
      <c r="I618" s="130"/>
      <c r="J618" s="130"/>
      <c r="K618" s="130"/>
      <c r="L618" s="115"/>
      <c r="M618" s="115"/>
      <c r="N618" s="115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  <c r="Z618" s="115"/>
      <c r="AA618" s="115"/>
      <c r="AB618" s="115"/>
      <c r="AC618" s="115"/>
      <c r="AD618" s="115"/>
      <c r="AE618" s="115"/>
      <c r="AF618" s="115"/>
      <c r="AG618" s="115"/>
      <c r="AH618" s="115"/>
      <c r="AI618" s="115"/>
      <c r="AJ618" s="115"/>
      <c r="AK618" s="115"/>
      <c r="AL618" s="115"/>
      <c r="AM618" s="115"/>
      <c r="AN618" s="115"/>
      <c r="AO618" s="115"/>
      <c r="AP618" s="115"/>
      <c r="AQ618" s="115"/>
      <c r="AR618" s="115"/>
      <c r="AS618" s="115"/>
      <c r="AT618" s="115"/>
      <c r="AU618" s="115"/>
      <c r="AV618" s="115"/>
      <c r="AW618" s="115"/>
      <c r="AX618" s="115"/>
      <c r="AY618" s="115"/>
      <c r="AZ618" s="115"/>
      <c r="BA618" s="115"/>
      <c r="BB618" s="115"/>
      <c r="BC618" s="115"/>
      <c r="BD618" s="115"/>
      <c r="BE618" s="116"/>
      <c r="BF618" s="115"/>
      <c r="BG618" s="115"/>
      <c r="BH618" s="115"/>
      <c r="BI618" s="115"/>
      <c r="BJ618" s="115"/>
      <c r="BK618" s="115"/>
    </row>
    <row r="619" spans="1:63" ht="12" customHeight="1">
      <c r="A619" s="115"/>
      <c r="B619" s="115"/>
      <c r="C619" s="115"/>
      <c r="D619" s="115"/>
      <c r="E619" s="115"/>
      <c r="F619" s="116"/>
      <c r="G619" s="130"/>
      <c r="H619" s="130"/>
      <c r="I619" s="130"/>
      <c r="J619" s="130"/>
      <c r="K619" s="130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  <c r="Z619" s="115"/>
      <c r="AA619" s="115"/>
      <c r="AB619" s="115"/>
      <c r="AC619" s="115"/>
      <c r="AD619" s="115"/>
      <c r="AE619" s="115"/>
      <c r="AF619" s="115"/>
      <c r="AG619" s="115"/>
      <c r="AH619" s="115"/>
      <c r="AI619" s="115"/>
      <c r="AJ619" s="115"/>
      <c r="AK619" s="115"/>
      <c r="AL619" s="115"/>
      <c r="AM619" s="115"/>
      <c r="AN619" s="115"/>
      <c r="AO619" s="115"/>
      <c r="AP619" s="115"/>
      <c r="AQ619" s="115"/>
      <c r="AR619" s="115"/>
      <c r="AS619" s="115"/>
      <c r="AT619" s="115"/>
      <c r="AU619" s="115"/>
      <c r="AV619" s="115"/>
      <c r="AW619" s="115"/>
      <c r="AX619" s="115"/>
      <c r="AY619" s="115"/>
      <c r="AZ619" s="115"/>
      <c r="BA619" s="115"/>
      <c r="BB619" s="115"/>
      <c r="BC619" s="115"/>
      <c r="BD619" s="115"/>
      <c r="BE619" s="116"/>
      <c r="BF619" s="115"/>
      <c r="BG619" s="115"/>
      <c r="BH619" s="115"/>
      <c r="BI619" s="115"/>
      <c r="BJ619" s="115"/>
      <c r="BK619" s="115"/>
    </row>
    <row r="620" spans="1:63" ht="12" customHeight="1">
      <c r="A620" s="115"/>
      <c r="B620" s="115"/>
      <c r="C620" s="115"/>
      <c r="D620" s="115"/>
      <c r="E620" s="115"/>
      <c r="F620" s="116"/>
      <c r="G620" s="130"/>
      <c r="H620" s="130"/>
      <c r="I620" s="130"/>
      <c r="J620" s="130"/>
      <c r="K620" s="130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  <c r="Z620" s="115"/>
      <c r="AA620" s="115"/>
      <c r="AB620" s="115"/>
      <c r="AC620" s="115"/>
      <c r="AD620" s="115"/>
      <c r="AE620" s="115"/>
      <c r="AF620" s="115"/>
      <c r="AG620" s="115"/>
      <c r="AH620" s="115"/>
      <c r="AI620" s="115"/>
      <c r="AJ620" s="115"/>
      <c r="AK620" s="115"/>
      <c r="AL620" s="115"/>
      <c r="AM620" s="115"/>
      <c r="AN620" s="115"/>
      <c r="AO620" s="115"/>
      <c r="AP620" s="115"/>
      <c r="AQ620" s="115"/>
      <c r="AR620" s="115"/>
      <c r="AS620" s="115"/>
      <c r="AT620" s="115"/>
      <c r="AU620" s="115"/>
      <c r="AV620" s="115"/>
      <c r="AW620" s="115"/>
      <c r="AX620" s="115"/>
      <c r="AY620" s="115"/>
      <c r="AZ620" s="115"/>
      <c r="BA620" s="115"/>
      <c r="BB620" s="115"/>
      <c r="BC620" s="115"/>
      <c r="BD620" s="115"/>
      <c r="BE620" s="116"/>
      <c r="BF620" s="115"/>
      <c r="BG620" s="115"/>
      <c r="BH620" s="115"/>
      <c r="BI620" s="115"/>
      <c r="BJ620" s="115"/>
      <c r="BK620" s="115"/>
    </row>
    <row r="621" spans="1:63" ht="12" customHeight="1">
      <c r="A621" s="115"/>
      <c r="B621" s="115"/>
      <c r="C621" s="115"/>
      <c r="D621" s="115"/>
      <c r="E621" s="115"/>
      <c r="F621" s="116"/>
      <c r="G621" s="130"/>
      <c r="H621" s="130"/>
      <c r="I621" s="130"/>
      <c r="J621" s="130"/>
      <c r="K621" s="130"/>
      <c r="L621" s="115"/>
      <c r="M621" s="115"/>
      <c r="N621" s="115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  <c r="Z621" s="115"/>
      <c r="AA621" s="115"/>
      <c r="AB621" s="115"/>
      <c r="AC621" s="115"/>
      <c r="AD621" s="115"/>
      <c r="AE621" s="115"/>
      <c r="AF621" s="115"/>
      <c r="AG621" s="115"/>
      <c r="AH621" s="115"/>
      <c r="AI621" s="115"/>
      <c r="AJ621" s="115"/>
      <c r="AK621" s="115"/>
      <c r="AL621" s="115"/>
      <c r="AM621" s="115"/>
      <c r="AN621" s="115"/>
      <c r="AO621" s="115"/>
      <c r="AP621" s="115"/>
      <c r="AQ621" s="115"/>
      <c r="AR621" s="115"/>
      <c r="AS621" s="115"/>
      <c r="AT621" s="115"/>
      <c r="AU621" s="115"/>
      <c r="AV621" s="115"/>
      <c r="AW621" s="115"/>
      <c r="AX621" s="115"/>
      <c r="AY621" s="115"/>
      <c r="AZ621" s="115"/>
      <c r="BA621" s="115"/>
      <c r="BB621" s="115"/>
      <c r="BC621" s="115"/>
      <c r="BD621" s="115"/>
      <c r="BE621" s="116"/>
      <c r="BF621" s="115"/>
      <c r="BG621" s="115"/>
      <c r="BH621" s="115"/>
      <c r="BI621" s="115"/>
      <c r="BJ621" s="115"/>
      <c r="BK621" s="115"/>
    </row>
    <row r="622" spans="1:63" ht="12" customHeight="1">
      <c r="A622" s="115"/>
      <c r="B622" s="115"/>
      <c r="C622" s="115"/>
      <c r="D622" s="115"/>
      <c r="E622" s="115"/>
      <c r="F622" s="116"/>
      <c r="G622" s="130"/>
      <c r="H622" s="130"/>
      <c r="I622" s="130"/>
      <c r="J622" s="130"/>
      <c r="K622" s="130"/>
      <c r="L622" s="115"/>
      <c r="M622" s="115"/>
      <c r="N622" s="115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  <c r="Z622" s="115"/>
      <c r="AA622" s="115"/>
      <c r="AB622" s="115"/>
      <c r="AC622" s="115"/>
      <c r="AD622" s="115"/>
      <c r="AE622" s="115"/>
      <c r="AF622" s="115"/>
      <c r="AG622" s="115"/>
      <c r="AH622" s="115"/>
      <c r="AI622" s="115"/>
      <c r="AJ622" s="115"/>
      <c r="AK622" s="115"/>
      <c r="AL622" s="115"/>
      <c r="AM622" s="115"/>
      <c r="AN622" s="115"/>
      <c r="AO622" s="115"/>
      <c r="AP622" s="115"/>
      <c r="AQ622" s="115"/>
      <c r="AR622" s="115"/>
      <c r="AS622" s="115"/>
      <c r="AT622" s="115"/>
      <c r="AU622" s="115"/>
      <c r="AV622" s="115"/>
      <c r="AW622" s="115"/>
      <c r="AX622" s="115"/>
      <c r="AY622" s="115"/>
      <c r="AZ622" s="115"/>
      <c r="BA622" s="115"/>
      <c r="BB622" s="115"/>
      <c r="BC622" s="115"/>
      <c r="BD622" s="115"/>
      <c r="BE622" s="116"/>
      <c r="BF622" s="115"/>
      <c r="BG622" s="115"/>
      <c r="BH622" s="115"/>
      <c r="BI622" s="115"/>
      <c r="BJ622" s="115"/>
      <c r="BK622" s="115"/>
    </row>
    <row r="623" spans="1:63" ht="12" customHeight="1">
      <c r="A623" s="115"/>
      <c r="B623" s="115"/>
      <c r="C623" s="115"/>
      <c r="D623" s="115"/>
      <c r="E623" s="115"/>
      <c r="F623" s="116"/>
      <c r="G623" s="130"/>
      <c r="H623" s="130"/>
      <c r="I623" s="130"/>
      <c r="J623" s="130"/>
      <c r="K623" s="130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  <c r="Z623" s="115"/>
      <c r="AA623" s="115"/>
      <c r="AB623" s="115"/>
      <c r="AC623" s="115"/>
      <c r="AD623" s="115"/>
      <c r="AE623" s="115"/>
      <c r="AF623" s="115"/>
      <c r="AG623" s="115"/>
      <c r="AH623" s="115"/>
      <c r="AI623" s="115"/>
      <c r="AJ623" s="115"/>
      <c r="AK623" s="115"/>
      <c r="AL623" s="115"/>
      <c r="AM623" s="115"/>
      <c r="AN623" s="115"/>
      <c r="AO623" s="115"/>
      <c r="AP623" s="115"/>
      <c r="AQ623" s="115"/>
      <c r="AR623" s="115"/>
      <c r="AS623" s="115"/>
      <c r="AT623" s="115"/>
      <c r="AU623" s="115"/>
      <c r="AV623" s="115"/>
      <c r="AW623" s="115"/>
      <c r="AX623" s="115"/>
      <c r="AY623" s="115"/>
      <c r="AZ623" s="115"/>
      <c r="BA623" s="115"/>
      <c r="BB623" s="115"/>
      <c r="BC623" s="115"/>
      <c r="BD623" s="115"/>
      <c r="BE623" s="116"/>
      <c r="BF623" s="115"/>
      <c r="BG623" s="115"/>
      <c r="BH623" s="115"/>
      <c r="BI623" s="115"/>
      <c r="BJ623" s="115"/>
      <c r="BK623" s="115"/>
    </row>
    <row r="624" spans="1:63" ht="12" customHeight="1">
      <c r="A624" s="115"/>
      <c r="B624" s="115"/>
      <c r="C624" s="115"/>
      <c r="D624" s="115"/>
      <c r="E624" s="115"/>
      <c r="F624" s="116"/>
      <c r="G624" s="130"/>
      <c r="H624" s="130"/>
      <c r="I624" s="130"/>
      <c r="J624" s="130"/>
      <c r="K624" s="130"/>
      <c r="L624" s="115"/>
      <c r="M624" s="115"/>
      <c r="N624" s="115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  <c r="Z624" s="115"/>
      <c r="AA624" s="115"/>
      <c r="AB624" s="115"/>
      <c r="AC624" s="115"/>
      <c r="AD624" s="115"/>
      <c r="AE624" s="115"/>
      <c r="AF624" s="115"/>
      <c r="AG624" s="115"/>
      <c r="AH624" s="115"/>
      <c r="AI624" s="115"/>
      <c r="AJ624" s="115"/>
      <c r="AK624" s="115"/>
      <c r="AL624" s="115"/>
      <c r="AM624" s="115"/>
      <c r="AN624" s="115"/>
      <c r="AO624" s="115"/>
      <c r="AP624" s="115"/>
      <c r="AQ624" s="115"/>
      <c r="AR624" s="115"/>
      <c r="AS624" s="115"/>
      <c r="AT624" s="115"/>
      <c r="AU624" s="115"/>
      <c r="AV624" s="115"/>
      <c r="AW624" s="115"/>
      <c r="AX624" s="115"/>
      <c r="AY624" s="115"/>
      <c r="AZ624" s="115"/>
      <c r="BA624" s="115"/>
      <c r="BB624" s="115"/>
      <c r="BC624" s="115"/>
      <c r="BD624" s="115"/>
      <c r="BE624" s="116"/>
      <c r="BF624" s="115"/>
      <c r="BG624" s="115"/>
      <c r="BH624" s="115"/>
      <c r="BI624" s="115"/>
      <c r="BJ624" s="115"/>
      <c r="BK624" s="115"/>
    </row>
    <row r="625" spans="1:63" ht="12" customHeight="1">
      <c r="A625" s="115"/>
      <c r="B625" s="115"/>
      <c r="C625" s="115"/>
      <c r="D625" s="115"/>
      <c r="E625" s="115"/>
      <c r="F625" s="116"/>
      <c r="G625" s="130"/>
      <c r="H625" s="130"/>
      <c r="I625" s="130"/>
      <c r="J625" s="130"/>
      <c r="K625" s="130"/>
      <c r="L625" s="115"/>
      <c r="M625" s="115"/>
      <c r="N625" s="115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  <c r="Z625" s="115"/>
      <c r="AA625" s="115"/>
      <c r="AB625" s="115"/>
      <c r="AC625" s="115"/>
      <c r="AD625" s="115"/>
      <c r="AE625" s="115"/>
      <c r="AF625" s="115"/>
      <c r="AG625" s="115"/>
      <c r="AH625" s="115"/>
      <c r="AI625" s="115"/>
      <c r="AJ625" s="115"/>
      <c r="AK625" s="115"/>
      <c r="AL625" s="115"/>
      <c r="AM625" s="115"/>
      <c r="AN625" s="115"/>
      <c r="AO625" s="115"/>
      <c r="AP625" s="115"/>
      <c r="AQ625" s="115"/>
      <c r="AR625" s="115"/>
      <c r="AS625" s="115"/>
      <c r="AT625" s="115"/>
      <c r="AU625" s="115"/>
      <c r="AV625" s="115"/>
      <c r="AW625" s="115"/>
      <c r="AX625" s="115"/>
      <c r="AY625" s="115"/>
      <c r="AZ625" s="115"/>
      <c r="BA625" s="115"/>
      <c r="BB625" s="115"/>
      <c r="BC625" s="115"/>
      <c r="BD625" s="115"/>
      <c r="BE625" s="116"/>
      <c r="BF625" s="115"/>
      <c r="BG625" s="115"/>
      <c r="BH625" s="115"/>
      <c r="BI625" s="115"/>
      <c r="BJ625" s="115"/>
      <c r="BK625" s="115"/>
    </row>
    <row r="626" spans="1:63" ht="12" customHeight="1">
      <c r="A626" s="115"/>
      <c r="B626" s="115"/>
      <c r="C626" s="115"/>
      <c r="D626" s="115"/>
      <c r="E626" s="115"/>
      <c r="F626" s="116"/>
      <c r="G626" s="130"/>
      <c r="H626" s="130"/>
      <c r="I626" s="130"/>
      <c r="J626" s="130"/>
      <c r="K626" s="130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  <c r="Z626" s="115"/>
      <c r="AA626" s="115"/>
      <c r="AB626" s="115"/>
      <c r="AC626" s="115"/>
      <c r="AD626" s="115"/>
      <c r="AE626" s="115"/>
      <c r="AF626" s="115"/>
      <c r="AG626" s="115"/>
      <c r="AH626" s="115"/>
      <c r="AI626" s="115"/>
      <c r="AJ626" s="115"/>
      <c r="AK626" s="115"/>
      <c r="AL626" s="115"/>
      <c r="AM626" s="115"/>
      <c r="AN626" s="115"/>
      <c r="AO626" s="115"/>
      <c r="AP626" s="115"/>
      <c r="AQ626" s="115"/>
      <c r="AR626" s="115"/>
      <c r="AS626" s="115"/>
      <c r="AT626" s="115"/>
      <c r="AU626" s="115"/>
      <c r="AV626" s="115"/>
      <c r="AW626" s="115"/>
      <c r="AX626" s="115"/>
      <c r="AY626" s="115"/>
      <c r="AZ626" s="115"/>
      <c r="BA626" s="115"/>
      <c r="BB626" s="115"/>
      <c r="BC626" s="115"/>
      <c r="BD626" s="115"/>
      <c r="BE626" s="116"/>
      <c r="BF626" s="115"/>
      <c r="BG626" s="115"/>
      <c r="BH626" s="115"/>
      <c r="BI626" s="115"/>
      <c r="BJ626" s="115"/>
      <c r="BK626" s="115"/>
    </row>
    <row r="627" spans="1:63" ht="12" customHeight="1">
      <c r="A627" s="115"/>
      <c r="B627" s="115"/>
      <c r="C627" s="115"/>
      <c r="D627" s="115"/>
      <c r="E627" s="115"/>
      <c r="F627" s="116"/>
      <c r="G627" s="130"/>
      <c r="H627" s="130"/>
      <c r="I627" s="130"/>
      <c r="J627" s="130"/>
      <c r="K627" s="130"/>
      <c r="L627" s="115"/>
      <c r="M627" s="115"/>
      <c r="N627" s="115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  <c r="Z627" s="115"/>
      <c r="AA627" s="115"/>
      <c r="AB627" s="115"/>
      <c r="AC627" s="115"/>
      <c r="AD627" s="115"/>
      <c r="AE627" s="115"/>
      <c r="AF627" s="115"/>
      <c r="AG627" s="115"/>
      <c r="AH627" s="115"/>
      <c r="AI627" s="115"/>
      <c r="AJ627" s="115"/>
      <c r="AK627" s="115"/>
      <c r="AL627" s="115"/>
      <c r="AM627" s="115"/>
      <c r="AN627" s="115"/>
      <c r="AO627" s="115"/>
      <c r="AP627" s="115"/>
      <c r="AQ627" s="115"/>
      <c r="AR627" s="115"/>
      <c r="AS627" s="115"/>
      <c r="AT627" s="115"/>
      <c r="AU627" s="115"/>
      <c r="AV627" s="115"/>
      <c r="AW627" s="115"/>
      <c r="AX627" s="115"/>
      <c r="AY627" s="115"/>
      <c r="AZ627" s="115"/>
      <c r="BA627" s="115"/>
      <c r="BB627" s="115"/>
      <c r="BC627" s="115"/>
      <c r="BD627" s="115"/>
      <c r="BE627" s="116"/>
      <c r="BF627" s="115"/>
      <c r="BG627" s="115"/>
      <c r="BH627" s="115"/>
      <c r="BI627" s="115"/>
      <c r="BJ627" s="115"/>
      <c r="BK627" s="115"/>
    </row>
    <row r="628" spans="1:63" ht="12" customHeight="1">
      <c r="A628" s="115"/>
      <c r="B628" s="115"/>
      <c r="C628" s="115"/>
      <c r="D628" s="115"/>
      <c r="E628" s="115"/>
      <c r="F628" s="116"/>
      <c r="G628" s="130"/>
      <c r="H628" s="130"/>
      <c r="I628" s="130"/>
      <c r="J628" s="130"/>
      <c r="K628" s="130"/>
      <c r="L628" s="115"/>
      <c r="M628" s="115"/>
      <c r="N628" s="115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  <c r="Z628" s="115"/>
      <c r="AA628" s="115"/>
      <c r="AB628" s="115"/>
      <c r="AC628" s="115"/>
      <c r="AD628" s="115"/>
      <c r="AE628" s="115"/>
      <c r="AF628" s="115"/>
      <c r="AG628" s="115"/>
      <c r="AH628" s="115"/>
      <c r="AI628" s="115"/>
      <c r="AJ628" s="115"/>
      <c r="AK628" s="115"/>
      <c r="AL628" s="115"/>
      <c r="AM628" s="115"/>
      <c r="AN628" s="115"/>
      <c r="AO628" s="115"/>
      <c r="AP628" s="115"/>
      <c r="AQ628" s="115"/>
      <c r="AR628" s="115"/>
      <c r="AS628" s="115"/>
      <c r="AT628" s="115"/>
      <c r="AU628" s="115"/>
      <c r="AV628" s="115"/>
      <c r="AW628" s="115"/>
      <c r="AX628" s="115"/>
      <c r="AY628" s="115"/>
      <c r="AZ628" s="115"/>
      <c r="BA628" s="115"/>
      <c r="BB628" s="115"/>
      <c r="BC628" s="115"/>
      <c r="BD628" s="115"/>
      <c r="BE628" s="116"/>
      <c r="BF628" s="115"/>
      <c r="BG628" s="115"/>
      <c r="BH628" s="115"/>
      <c r="BI628" s="115"/>
      <c r="BJ628" s="115"/>
      <c r="BK628" s="115"/>
    </row>
    <row r="629" spans="1:63" ht="12" customHeight="1">
      <c r="A629" s="115"/>
      <c r="B629" s="115"/>
      <c r="C629" s="115"/>
      <c r="D629" s="115"/>
      <c r="E629" s="115"/>
      <c r="F629" s="116"/>
      <c r="G629" s="130"/>
      <c r="H629" s="130"/>
      <c r="I629" s="130"/>
      <c r="J629" s="130"/>
      <c r="K629" s="130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  <c r="Z629" s="115"/>
      <c r="AA629" s="115"/>
      <c r="AB629" s="115"/>
      <c r="AC629" s="115"/>
      <c r="AD629" s="115"/>
      <c r="AE629" s="115"/>
      <c r="AF629" s="115"/>
      <c r="AG629" s="115"/>
      <c r="AH629" s="115"/>
      <c r="AI629" s="115"/>
      <c r="AJ629" s="115"/>
      <c r="AK629" s="115"/>
      <c r="AL629" s="115"/>
      <c r="AM629" s="115"/>
      <c r="AN629" s="115"/>
      <c r="AO629" s="115"/>
      <c r="AP629" s="115"/>
      <c r="AQ629" s="115"/>
      <c r="AR629" s="115"/>
      <c r="AS629" s="115"/>
      <c r="AT629" s="115"/>
      <c r="AU629" s="115"/>
      <c r="AV629" s="115"/>
      <c r="AW629" s="115"/>
      <c r="AX629" s="115"/>
      <c r="AY629" s="115"/>
      <c r="AZ629" s="115"/>
      <c r="BA629" s="115"/>
      <c r="BB629" s="115"/>
      <c r="BC629" s="115"/>
      <c r="BD629" s="115"/>
      <c r="BE629" s="116"/>
      <c r="BF629" s="115"/>
      <c r="BG629" s="115"/>
      <c r="BH629" s="115"/>
      <c r="BI629" s="115"/>
      <c r="BJ629" s="115"/>
      <c r="BK629" s="115"/>
    </row>
    <row r="630" spans="1:63" ht="12" customHeight="1">
      <c r="A630" s="115"/>
      <c r="B630" s="115"/>
      <c r="C630" s="115"/>
      <c r="D630" s="115"/>
      <c r="E630" s="115"/>
      <c r="F630" s="116"/>
      <c r="G630" s="130"/>
      <c r="H630" s="130"/>
      <c r="I630" s="130"/>
      <c r="J630" s="130"/>
      <c r="K630" s="130"/>
      <c r="L630" s="115"/>
      <c r="M630" s="115"/>
      <c r="N630" s="115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  <c r="Z630" s="115"/>
      <c r="AA630" s="115"/>
      <c r="AB630" s="115"/>
      <c r="AC630" s="115"/>
      <c r="AD630" s="115"/>
      <c r="AE630" s="115"/>
      <c r="AF630" s="115"/>
      <c r="AG630" s="115"/>
      <c r="AH630" s="115"/>
      <c r="AI630" s="115"/>
      <c r="AJ630" s="115"/>
      <c r="AK630" s="115"/>
      <c r="AL630" s="115"/>
      <c r="AM630" s="115"/>
      <c r="AN630" s="115"/>
      <c r="AO630" s="115"/>
      <c r="AP630" s="115"/>
      <c r="AQ630" s="115"/>
      <c r="AR630" s="115"/>
      <c r="AS630" s="115"/>
      <c r="AT630" s="115"/>
      <c r="AU630" s="115"/>
      <c r="AV630" s="115"/>
      <c r="AW630" s="115"/>
      <c r="AX630" s="115"/>
      <c r="AY630" s="115"/>
      <c r="AZ630" s="115"/>
      <c r="BA630" s="115"/>
      <c r="BB630" s="115"/>
      <c r="BC630" s="115"/>
      <c r="BD630" s="115"/>
      <c r="BE630" s="116"/>
      <c r="BF630" s="115"/>
      <c r="BG630" s="115"/>
      <c r="BH630" s="115"/>
      <c r="BI630" s="115"/>
      <c r="BJ630" s="115"/>
      <c r="BK630" s="115"/>
    </row>
    <row r="631" spans="1:63" ht="12" customHeight="1">
      <c r="A631" s="115"/>
      <c r="B631" s="115"/>
      <c r="C631" s="115"/>
      <c r="D631" s="115"/>
      <c r="E631" s="115"/>
      <c r="F631" s="116"/>
      <c r="G631" s="130"/>
      <c r="H631" s="130"/>
      <c r="I631" s="130"/>
      <c r="J631" s="130"/>
      <c r="K631" s="130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  <c r="Z631" s="115"/>
      <c r="AA631" s="115"/>
      <c r="AB631" s="115"/>
      <c r="AC631" s="115"/>
      <c r="AD631" s="115"/>
      <c r="AE631" s="115"/>
      <c r="AF631" s="115"/>
      <c r="AG631" s="115"/>
      <c r="AH631" s="115"/>
      <c r="AI631" s="115"/>
      <c r="AJ631" s="115"/>
      <c r="AK631" s="115"/>
      <c r="AL631" s="115"/>
      <c r="AM631" s="115"/>
      <c r="AN631" s="115"/>
      <c r="AO631" s="115"/>
      <c r="AP631" s="115"/>
      <c r="AQ631" s="115"/>
      <c r="AR631" s="115"/>
      <c r="AS631" s="115"/>
      <c r="AT631" s="115"/>
      <c r="AU631" s="115"/>
      <c r="AV631" s="115"/>
      <c r="AW631" s="115"/>
      <c r="AX631" s="115"/>
      <c r="AY631" s="115"/>
      <c r="AZ631" s="115"/>
      <c r="BA631" s="115"/>
      <c r="BB631" s="115"/>
      <c r="BC631" s="115"/>
      <c r="BD631" s="115"/>
      <c r="BE631" s="116"/>
      <c r="BF631" s="115"/>
      <c r="BG631" s="115"/>
      <c r="BH631" s="115"/>
      <c r="BI631" s="115"/>
      <c r="BJ631" s="115"/>
      <c r="BK631" s="115"/>
    </row>
    <row r="632" spans="1:63" ht="12" customHeight="1">
      <c r="A632" s="115"/>
      <c r="B632" s="115"/>
      <c r="C632" s="115"/>
      <c r="D632" s="115"/>
      <c r="E632" s="115"/>
      <c r="F632" s="116"/>
      <c r="G632" s="130"/>
      <c r="H632" s="130"/>
      <c r="I632" s="130"/>
      <c r="J632" s="130"/>
      <c r="K632" s="130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  <c r="Z632" s="115"/>
      <c r="AA632" s="115"/>
      <c r="AB632" s="115"/>
      <c r="AC632" s="115"/>
      <c r="AD632" s="115"/>
      <c r="AE632" s="115"/>
      <c r="AF632" s="115"/>
      <c r="AG632" s="115"/>
      <c r="AH632" s="115"/>
      <c r="AI632" s="115"/>
      <c r="AJ632" s="115"/>
      <c r="AK632" s="115"/>
      <c r="AL632" s="115"/>
      <c r="AM632" s="115"/>
      <c r="AN632" s="115"/>
      <c r="AO632" s="115"/>
      <c r="AP632" s="115"/>
      <c r="AQ632" s="115"/>
      <c r="AR632" s="115"/>
      <c r="AS632" s="115"/>
      <c r="AT632" s="115"/>
      <c r="AU632" s="115"/>
      <c r="AV632" s="115"/>
      <c r="AW632" s="115"/>
      <c r="AX632" s="115"/>
      <c r="AY632" s="115"/>
      <c r="AZ632" s="115"/>
      <c r="BA632" s="115"/>
      <c r="BB632" s="115"/>
      <c r="BC632" s="115"/>
      <c r="BD632" s="115"/>
      <c r="BE632" s="116"/>
      <c r="BF632" s="115"/>
      <c r="BG632" s="115"/>
      <c r="BH632" s="115"/>
      <c r="BI632" s="115"/>
      <c r="BJ632" s="115"/>
      <c r="BK632" s="115"/>
    </row>
    <row r="633" spans="1:63" ht="12" customHeight="1">
      <c r="A633" s="115"/>
      <c r="B633" s="115"/>
      <c r="C633" s="115"/>
      <c r="D633" s="115"/>
      <c r="E633" s="115"/>
      <c r="F633" s="116"/>
      <c r="G633" s="130"/>
      <c r="H633" s="130"/>
      <c r="I633" s="130"/>
      <c r="J633" s="130"/>
      <c r="K633" s="130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  <c r="Z633" s="115"/>
      <c r="AA633" s="115"/>
      <c r="AB633" s="115"/>
      <c r="AC633" s="115"/>
      <c r="AD633" s="115"/>
      <c r="AE633" s="115"/>
      <c r="AF633" s="115"/>
      <c r="AG633" s="115"/>
      <c r="AH633" s="115"/>
      <c r="AI633" s="115"/>
      <c r="AJ633" s="115"/>
      <c r="AK633" s="115"/>
      <c r="AL633" s="115"/>
      <c r="AM633" s="115"/>
      <c r="AN633" s="115"/>
      <c r="AO633" s="115"/>
      <c r="AP633" s="115"/>
      <c r="AQ633" s="115"/>
      <c r="AR633" s="115"/>
      <c r="AS633" s="115"/>
      <c r="AT633" s="115"/>
      <c r="AU633" s="115"/>
      <c r="AV633" s="115"/>
      <c r="AW633" s="115"/>
      <c r="AX633" s="115"/>
      <c r="AY633" s="115"/>
      <c r="AZ633" s="115"/>
      <c r="BA633" s="115"/>
      <c r="BB633" s="115"/>
      <c r="BC633" s="115"/>
      <c r="BD633" s="115"/>
      <c r="BE633" s="116"/>
      <c r="BF633" s="115"/>
      <c r="BG633" s="115"/>
      <c r="BH633" s="115"/>
      <c r="BI633" s="115"/>
      <c r="BJ633" s="115"/>
      <c r="BK633" s="115"/>
    </row>
    <row r="634" spans="1:63" ht="12" customHeight="1">
      <c r="A634" s="115"/>
      <c r="B634" s="115"/>
      <c r="C634" s="115"/>
      <c r="D634" s="115"/>
      <c r="E634" s="115"/>
      <c r="F634" s="116"/>
      <c r="G634" s="130"/>
      <c r="H634" s="130"/>
      <c r="I634" s="130"/>
      <c r="J634" s="130"/>
      <c r="K634" s="130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  <c r="Z634" s="115"/>
      <c r="AA634" s="115"/>
      <c r="AB634" s="115"/>
      <c r="AC634" s="115"/>
      <c r="AD634" s="115"/>
      <c r="AE634" s="115"/>
      <c r="AF634" s="115"/>
      <c r="AG634" s="115"/>
      <c r="AH634" s="115"/>
      <c r="AI634" s="115"/>
      <c r="AJ634" s="115"/>
      <c r="AK634" s="115"/>
      <c r="AL634" s="115"/>
      <c r="AM634" s="115"/>
      <c r="AN634" s="115"/>
      <c r="AO634" s="115"/>
      <c r="AP634" s="115"/>
      <c r="AQ634" s="115"/>
      <c r="AR634" s="115"/>
      <c r="AS634" s="115"/>
      <c r="AT634" s="115"/>
      <c r="AU634" s="115"/>
      <c r="AV634" s="115"/>
      <c r="AW634" s="115"/>
      <c r="AX634" s="115"/>
      <c r="AY634" s="115"/>
      <c r="AZ634" s="115"/>
      <c r="BA634" s="115"/>
      <c r="BB634" s="115"/>
      <c r="BC634" s="115"/>
      <c r="BD634" s="115"/>
      <c r="BE634" s="116"/>
      <c r="BF634" s="115"/>
      <c r="BG634" s="115"/>
      <c r="BH634" s="115"/>
      <c r="BI634" s="115"/>
      <c r="BJ634" s="115"/>
      <c r="BK634" s="115"/>
    </row>
    <row r="635" spans="1:63" ht="12" customHeight="1">
      <c r="A635" s="115"/>
      <c r="B635" s="115"/>
      <c r="C635" s="115"/>
      <c r="D635" s="115"/>
      <c r="E635" s="115"/>
      <c r="F635" s="116"/>
      <c r="G635" s="130"/>
      <c r="H635" s="130"/>
      <c r="I635" s="130"/>
      <c r="J635" s="130"/>
      <c r="K635" s="130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  <c r="Z635" s="115"/>
      <c r="AA635" s="115"/>
      <c r="AB635" s="115"/>
      <c r="AC635" s="115"/>
      <c r="AD635" s="115"/>
      <c r="AE635" s="115"/>
      <c r="AF635" s="115"/>
      <c r="AG635" s="115"/>
      <c r="AH635" s="115"/>
      <c r="AI635" s="115"/>
      <c r="AJ635" s="115"/>
      <c r="AK635" s="115"/>
      <c r="AL635" s="115"/>
      <c r="AM635" s="115"/>
      <c r="AN635" s="115"/>
      <c r="AO635" s="115"/>
      <c r="AP635" s="115"/>
      <c r="AQ635" s="115"/>
      <c r="AR635" s="115"/>
      <c r="AS635" s="115"/>
      <c r="AT635" s="115"/>
      <c r="AU635" s="115"/>
      <c r="AV635" s="115"/>
      <c r="AW635" s="115"/>
      <c r="AX635" s="115"/>
      <c r="AY635" s="115"/>
      <c r="AZ635" s="115"/>
      <c r="BA635" s="115"/>
      <c r="BB635" s="115"/>
      <c r="BC635" s="115"/>
      <c r="BD635" s="115"/>
      <c r="BE635" s="116"/>
      <c r="BF635" s="115"/>
      <c r="BG635" s="115"/>
      <c r="BH635" s="115"/>
      <c r="BI635" s="115"/>
      <c r="BJ635" s="115"/>
      <c r="BK635" s="115"/>
    </row>
    <row r="636" spans="1:63" ht="12" customHeight="1">
      <c r="A636" s="115"/>
      <c r="B636" s="115"/>
      <c r="C636" s="115"/>
      <c r="D636" s="115"/>
      <c r="E636" s="115"/>
      <c r="F636" s="116"/>
      <c r="G636" s="130"/>
      <c r="H636" s="130"/>
      <c r="I636" s="130"/>
      <c r="J636" s="130"/>
      <c r="K636" s="130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  <c r="Z636" s="115"/>
      <c r="AA636" s="115"/>
      <c r="AB636" s="115"/>
      <c r="AC636" s="115"/>
      <c r="AD636" s="115"/>
      <c r="AE636" s="115"/>
      <c r="AF636" s="115"/>
      <c r="AG636" s="115"/>
      <c r="AH636" s="115"/>
      <c r="AI636" s="115"/>
      <c r="AJ636" s="115"/>
      <c r="AK636" s="115"/>
      <c r="AL636" s="115"/>
      <c r="AM636" s="115"/>
      <c r="AN636" s="115"/>
      <c r="AO636" s="115"/>
      <c r="AP636" s="115"/>
      <c r="AQ636" s="115"/>
      <c r="AR636" s="115"/>
      <c r="AS636" s="115"/>
      <c r="AT636" s="115"/>
      <c r="AU636" s="115"/>
      <c r="AV636" s="115"/>
      <c r="AW636" s="115"/>
      <c r="AX636" s="115"/>
      <c r="AY636" s="115"/>
      <c r="AZ636" s="115"/>
      <c r="BA636" s="115"/>
      <c r="BB636" s="115"/>
      <c r="BC636" s="115"/>
      <c r="BD636" s="115"/>
      <c r="BE636" s="116"/>
      <c r="BF636" s="115"/>
      <c r="BG636" s="115"/>
      <c r="BH636" s="115"/>
      <c r="BI636" s="115"/>
      <c r="BJ636" s="115"/>
      <c r="BK636" s="115"/>
    </row>
    <row r="637" spans="1:63" ht="12" customHeight="1">
      <c r="A637" s="115"/>
      <c r="B637" s="115"/>
      <c r="C637" s="115"/>
      <c r="D637" s="115"/>
      <c r="E637" s="115"/>
      <c r="F637" s="116"/>
      <c r="G637" s="130"/>
      <c r="H637" s="130"/>
      <c r="I637" s="130"/>
      <c r="J637" s="130"/>
      <c r="K637" s="130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  <c r="Z637" s="115"/>
      <c r="AA637" s="115"/>
      <c r="AB637" s="115"/>
      <c r="AC637" s="115"/>
      <c r="AD637" s="115"/>
      <c r="AE637" s="115"/>
      <c r="AF637" s="115"/>
      <c r="AG637" s="115"/>
      <c r="AH637" s="115"/>
      <c r="AI637" s="115"/>
      <c r="AJ637" s="115"/>
      <c r="AK637" s="115"/>
      <c r="AL637" s="115"/>
      <c r="AM637" s="115"/>
      <c r="AN637" s="115"/>
      <c r="AO637" s="115"/>
      <c r="AP637" s="115"/>
      <c r="AQ637" s="115"/>
      <c r="AR637" s="115"/>
      <c r="AS637" s="115"/>
      <c r="AT637" s="115"/>
      <c r="AU637" s="115"/>
      <c r="AV637" s="115"/>
      <c r="AW637" s="115"/>
      <c r="AX637" s="115"/>
      <c r="AY637" s="115"/>
      <c r="AZ637" s="115"/>
      <c r="BA637" s="115"/>
      <c r="BB637" s="115"/>
      <c r="BC637" s="115"/>
      <c r="BD637" s="115"/>
      <c r="BE637" s="116"/>
      <c r="BF637" s="115"/>
      <c r="BG637" s="115"/>
      <c r="BH637" s="115"/>
      <c r="BI637" s="115"/>
      <c r="BJ637" s="115"/>
      <c r="BK637" s="115"/>
    </row>
    <row r="638" spans="1:63" ht="12" customHeight="1">
      <c r="A638" s="115"/>
      <c r="B638" s="115"/>
      <c r="C638" s="115"/>
      <c r="D638" s="115"/>
      <c r="E638" s="115"/>
      <c r="F638" s="116"/>
      <c r="G638" s="130"/>
      <c r="H638" s="130"/>
      <c r="I638" s="130"/>
      <c r="J638" s="130"/>
      <c r="K638" s="130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  <c r="Z638" s="115"/>
      <c r="AA638" s="115"/>
      <c r="AB638" s="115"/>
      <c r="AC638" s="115"/>
      <c r="AD638" s="115"/>
      <c r="AE638" s="115"/>
      <c r="AF638" s="115"/>
      <c r="AG638" s="115"/>
      <c r="AH638" s="115"/>
      <c r="AI638" s="115"/>
      <c r="AJ638" s="115"/>
      <c r="AK638" s="115"/>
      <c r="AL638" s="115"/>
      <c r="AM638" s="115"/>
      <c r="AN638" s="115"/>
      <c r="AO638" s="115"/>
      <c r="AP638" s="115"/>
      <c r="AQ638" s="115"/>
      <c r="AR638" s="115"/>
      <c r="AS638" s="115"/>
      <c r="AT638" s="115"/>
      <c r="AU638" s="115"/>
      <c r="AV638" s="115"/>
      <c r="AW638" s="115"/>
      <c r="AX638" s="115"/>
      <c r="AY638" s="115"/>
      <c r="AZ638" s="115"/>
      <c r="BA638" s="115"/>
      <c r="BB638" s="115"/>
      <c r="BC638" s="115"/>
      <c r="BD638" s="115"/>
      <c r="BE638" s="116"/>
      <c r="BF638" s="115"/>
      <c r="BG638" s="115"/>
      <c r="BH638" s="115"/>
      <c r="BI638" s="115"/>
      <c r="BJ638" s="115"/>
      <c r="BK638" s="115"/>
    </row>
    <row r="639" spans="1:63" ht="12" customHeight="1">
      <c r="A639" s="115"/>
      <c r="B639" s="115"/>
      <c r="C639" s="115"/>
      <c r="D639" s="115"/>
      <c r="E639" s="115"/>
      <c r="F639" s="116"/>
      <c r="G639" s="130"/>
      <c r="H639" s="130"/>
      <c r="I639" s="130"/>
      <c r="J639" s="130"/>
      <c r="K639" s="130"/>
      <c r="L639" s="115"/>
      <c r="M639" s="115"/>
      <c r="N639" s="115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  <c r="Z639" s="115"/>
      <c r="AA639" s="115"/>
      <c r="AB639" s="115"/>
      <c r="AC639" s="115"/>
      <c r="AD639" s="115"/>
      <c r="AE639" s="115"/>
      <c r="AF639" s="115"/>
      <c r="AG639" s="115"/>
      <c r="AH639" s="115"/>
      <c r="AI639" s="115"/>
      <c r="AJ639" s="115"/>
      <c r="AK639" s="115"/>
      <c r="AL639" s="115"/>
      <c r="AM639" s="115"/>
      <c r="AN639" s="115"/>
      <c r="AO639" s="115"/>
      <c r="AP639" s="115"/>
      <c r="AQ639" s="115"/>
      <c r="AR639" s="115"/>
      <c r="AS639" s="115"/>
      <c r="AT639" s="115"/>
      <c r="AU639" s="115"/>
      <c r="AV639" s="115"/>
      <c r="AW639" s="115"/>
      <c r="AX639" s="115"/>
      <c r="AY639" s="115"/>
      <c r="AZ639" s="115"/>
      <c r="BA639" s="115"/>
      <c r="BB639" s="115"/>
      <c r="BC639" s="115"/>
      <c r="BD639" s="115"/>
      <c r="BE639" s="116"/>
      <c r="BF639" s="115"/>
      <c r="BG639" s="115"/>
      <c r="BH639" s="115"/>
      <c r="BI639" s="115"/>
      <c r="BJ639" s="115"/>
      <c r="BK639" s="115"/>
    </row>
    <row r="640" spans="1:63" ht="12" customHeight="1">
      <c r="A640" s="115"/>
      <c r="B640" s="115"/>
      <c r="C640" s="115"/>
      <c r="D640" s="115"/>
      <c r="E640" s="115"/>
      <c r="F640" s="116"/>
      <c r="G640" s="130"/>
      <c r="H640" s="130"/>
      <c r="I640" s="130"/>
      <c r="J640" s="130"/>
      <c r="K640" s="130"/>
      <c r="L640" s="115"/>
      <c r="M640" s="115"/>
      <c r="N640" s="115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  <c r="Z640" s="115"/>
      <c r="AA640" s="115"/>
      <c r="AB640" s="115"/>
      <c r="AC640" s="115"/>
      <c r="AD640" s="115"/>
      <c r="AE640" s="115"/>
      <c r="AF640" s="115"/>
      <c r="AG640" s="115"/>
      <c r="AH640" s="115"/>
      <c r="AI640" s="115"/>
      <c r="AJ640" s="115"/>
      <c r="AK640" s="115"/>
      <c r="AL640" s="115"/>
      <c r="AM640" s="115"/>
      <c r="AN640" s="115"/>
      <c r="AO640" s="115"/>
      <c r="AP640" s="115"/>
      <c r="AQ640" s="115"/>
      <c r="AR640" s="115"/>
      <c r="AS640" s="115"/>
      <c r="AT640" s="115"/>
      <c r="AU640" s="115"/>
      <c r="AV640" s="115"/>
      <c r="AW640" s="115"/>
      <c r="AX640" s="115"/>
      <c r="AY640" s="115"/>
      <c r="AZ640" s="115"/>
      <c r="BA640" s="115"/>
      <c r="BB640" s="115"/>
      <c r="BC640" s="115"/>
      <c r="BD640" s="115"/>
      <c r="BE640" s="116"/>
      <c r="BF640" s="115"/>
      <c r="BG640" s="115"/>
      <c r="BH640" s="115"/>
      <c r="BI640" s="115"/>
      <c r="BJ640" s="115"/>
      <c r="BK640" s="115"/>
    </row>
    <row r="641" spans="1:63" ht="12" customHeight="1">
      <c r="A641" s="115"/>
      <c r="B641" s="115"/>
      <c r="C641" s="115"/>
      <c r="D641" s="115"/>
      <c r="E641" s="115"/>
      <c r="F641" s="116"/>
      <c r="G641" s="130"/>
      <c r="H641" s="130"/>
      <c r="I641" s="130"/>
      <c r="J641" s="130"/>
      <c r="K641" s="130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  <c r="Z641" s="115"/>
      <c r="AA641" s="115"/>
      <c r="AB641" s="115"/>
      <c r="AC641" s="115"/>
      <c r="AD641" s="115"/>
      <c r="AE641" s="115"/>
      <c r="AF641" s="115"/>
      <c r="AG641" s="115"/>
      <c r="AH641" s="115"/>
      <c r="AI641" s="115"/>
      <c r="AJ641" s="115"/>
      <c r="AK641" s="115"/>
      <c r="AL641" s="115"/>
      <c r="AM641" s="115"/>
      <c r="AN641" s="115"/>
      <c r="AO641" s="115"/>
      <c r="AP641" s="115"/>
      <c r="AQ641" s="115"/>
      <c r="AR641" s="115"/>
      <c r="AS641" s="115"/>
      <c r="AT641" s="115"/>
      <c r="AU641" s="115"/>
      <c r="AV641" s="115"/>
      <c r="AW641" s="115"/>
      <c r="AX641" s="115"/>
      <c r="AY641" s="115"/>
      <c r="AZ641" s="115"/>
      <c r="BA641" s="115"/>
      <c r="BB641" s="115"/>
      <c r="BC641" s="115"/>
      <c r="BD641" s="115"/>
      <c r="BE641" s="116"/>
      <c r="BF641" s="115"/>
      <c r="BG641" s="115"/>
      <c r="BH641" s="115"/>
      <c r="BI641" s="115"/>
      <c r="BJ641" s="115"/>
      <c r="BK641" s="115"/>
    </row>
    <row r="642" spans="1:63" ht="12" customHeight="1">
      <c r="A642" s="115"/>
      <c r="B642" s="115"/>
      <c r="C642" s="115"/>
      <c r="D642" s="115"/>
      <c r="E642" s="115"/>
      <c r="F642" s="116"/>
      <c r="G642" s="130"/>
      <c r="H642" s="130"/>
      <c r="I642" s="130"/>
      <c r="J642" s="130"/>
      <c r="K642" s="130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  <c r="Z642" s="115"/>
      <c r="AA642" s="115"/>
      <c r="AB642" s="115"/>
      <c r="AC642" s="115"/>
      <c r="AD642" s="115"/>
      <c r="AE642" s="115"/>
      <c r="AF642" s="115"/>
      <c r="AG642" s="115"/>
      <c r="AH642" s="115"/>
      <c r="AI642" s="115"/>
      <c r="AJ642" s="115"/>
      <c r="AK642" s="115"/>
      <c r="AL642" s="115"/>
      <c r="AM642" s="115"/>
      <c r="AN642" s="115"/>
      <c r="AO642" s="115"/>
      <c r="AP642" s="115"/>
      <c r="AQ642" s="115"/>
      <c r="AR642" s="115"/>
      <c r="AS642" s="115"/>
      <c r="AT642" s="115"/>
      <c r="AU642" s="115"/>
      <c r="AV642" s="115"/>
      <c r="AW642" s="115"/>
      <c r="AX642" s="115"/>
      <c r="AY642" s="115"/>
      <c r="AZ642" s="115"/>
      <c r="BA642" s="115"/>
      <c r="BB642" s="115"/>
      <c r="BC642" s="115"/>
      <c r="BD642" s="115"/>
      <c r="BE642" s="116"/>
      <c r="BF642" s="115"/>
      <c r="BG642" s="115"/>
      <c r="BH642" s="115"/>
      <c r="BI642" s="115"/>
      <c r="BJ642" s="115"/>
      <c r="BK642" s="115"/>
    </row>
    <row r="643" spans="1:63" ht="12" customHeight="1">
      <c r="A643" s="115"/>
      <c r="B643" s="115"/>
      <c r="C643" s="115"/>
      <c r="D643" s="115"/>
      <c r="E643" s="115"/>
      <c r="F643" s="116"/>
      <c r="G643" s="130"/>
      <c r="H643" s="130"/>
      <c r="I643" s="130"/>
      <c r="J643" s="130"/>
      <c r="K643" s="130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  <c r="Z643" s="115"/>
      <c r="AA643" s="115"/>
      <c r="AB643" s="115"/>
      <c r="AC643" s="115"/>
      <c r="AD643" s="115"/>
      <c r="AE643" s="115"/>
      <c r="AF643" s="115"/>
      <c r="AG643" s="115"/>
      <c r="AH643" s="115"/>
      <c r="AI643" s="115"/>
      <c r="AJ643" s="115"/>
      <c r="AK643" s="115"/>
      <c r="AL643" s="115"/>
      <c r="AM643" s="115"/>
      <c r="AN643" s="115"/>
      <c r="AO643" s="115"/>
      <c r="AP643" s="115"/>
      <c r="AQ643" s="115"/>
      <c r="AR643" s="115"/>
      <c r="AS643" s="115"/>
      <c r="AT643" s="115"/>
      <c r="AU643" s="115"/>
      <c r="AV643" s="115"/>
      <c r="AW643" s="115"/>
      <c r="AX643" s="115"/>
      <c r="AY643" s="115"/>
      <c r="AZ643" s="115"/>
      <c r="BA643" s="115"/>
      <c r="BB643" s="115"/>
      <c r="BC643" s="115"/>
      <c r="BD643" s="115"/>
      <c r="BE643" s="116"/>
      <c r="BF643" s="115"/>
      <c r="BG643" s="115"/>
      <c r="BH643" s="115"/>
      <c r="BI643" s="115"/>
      <c r="BJ643" s="115"/>
      <c r="BK643" s="115"/>
    </row>
    <row r="644" spans="1:63" ht="12" customHeight="1">
      <c r="A644" s="115"/>
      <c r="B644" s="115"/>
      <c r="C644" s="115"/>
      <c r="D644" s="115"/>
      <c r="E644" s="115"/>
      <c r="F644" s="116"/>
      <c r="G644" s="130"/>
      <c r="H644" s="130"/>
      <c r="I644" s="130"/>
      <c r="J644" s="130"/>
      <c r="K644" s="130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  <c r="Z644" s="115"/>
      <c r="AA644" s="115"/>
      <c r="AB644" s="115"/>
      <c r="AC644" s="115"/>
      <c r="AD644" s="115"/>
      <c r="AE644" s="115"/>
      <c r="AF644" s="115"/>
      <c r="AG644" s="115"/>
      <c r="AH644" s="115"/>
      <c r="AI644" s="115"/>
      <c r="AJ644" s="115"/>
      <c r="AK644" s="115"/>
      <c r="AL644" s="115"/>
      <c r="AM644" s="115"/>
      <c r="AN644" s="115"/>
      <c r="AO644" s="115"/>
      <c r="AP644" s="115"/>
      <c r="AQ644" s="115"/>
      <c r="AR644" s="115"/>
      <c r="AS644" s="115"/>
      <c r="AT644" s="115"/>
      <c r="AU644" s="115"/>
      <c r="AV644" s="115"/>
      <c r="AW644" s="115"/>
      <c r="AX644" s="115"/>
      <c r="AY644" s="115"/>
      <c r="AZ644" s="115"/>
      <c r="BA644" s="115"/>
      <c r="BB644" s="115"/>
      <c r="BC644" s="115"/>
      <c r="BD644" s="115"/>
      <c r="BE644" s="116"/>
      <c r="BF644" s="115"/>
      <c r="BG644" s="115"/>
      <c r="BH644" s="115"/>
      <c r="BI644" s="115"/>
      <c r="BJ644" s="115"/>
      <c r="BK644" s="115"/>
    </row>
    <row r="645" spans="1:63" ht="12" customHeight="1">
      <c r="A645" s="115"/>
      <c r="B645" s="115"/>
      <c r="C645" s="115"/>
      <c r="D645" s="115"/>
      <c r="E645" s="115"/>
      <c r="F645" s="116"/>
      <c r="G645" s="130"/>
      <c r="H645" s="130"/>
      <c r="I645" s="130"/>
      <c r="J645" s="130"/>
      <c r="K645" s="130"/>
      <c r="L645" s="115"/>
      <c r="M645" s="115"/>
      <c r="N645" s="115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  <c r="Z645" s="115"/>
      <c r="AA645" s="115"/>
      <c r="AB645" s="115"/>
      <c r="AC645" s="115"/>
      <c r="AD645" s="115"/>
      <c r="AE645" s="115"/>
      <c r="AF645" s="115"/>
      <c r="AG645" s="115"/>
      <c r="AH645" s="115"/>
      <c r="AI645" s="115"/>
      <c r="AJ645" s="115"/>
      <c r="AK645" s="115"/>
      <c r="AL645" s="115"/>
      <c r="AM645" s="115"/>
      <c r="AN645" s="115"/>
      <c r="AO645" s="115"/>
      <c r="AP645" s="115"/>
      <c r="AQ645" s="115"/>
      <c r="AR645" s="115"/>
      <c r="AS645" s="115"/>
      <c r="AT645" s="115"/>
      <c r="AU645" s="115"/>
      <c r="AV645" s="115"/>
      <c r="AW645" s="115"/>
      <c r="AX645" s="115"/>
      <c r="AY645" s="115"/>
      <c r="AZ645" s="115"/>
      <c r="BA645" s="115"/>
      <c r="BB645" s="115"/>
      <c r="BC645" s="115"/>
      <c r="BD645" s="115"/>
      <c r="BE645" s="116"/>
      <c r="BF645" s="115"/>
      <c r="BG645" s="115"/>
      <c r="BH645" s="115"/>
      <c r="BI645" s="115"/>
      <c r="BJ645" s="115"/>
      <c r="BK645" s="115"/>
    </row>
    <row r="646" spans="1:63" ht="12" customHeight="1">
      <c r="A646" s="115"/>
      <c r="B646" s="115"/>
      <c r="C646" s="115"/>
      <c r="D646" s="115"/>
      <c r="E646" s="115"/>
      <c r="F646" s="116"/>
      <c r="G646" s="130"/>
      <c r="H646" s="130"/>
      <c r="I646" s="130"/>
      <c r="J646" s="130"/>
      <c r="K646" s="130"/>
      <c r="L646" s="115"/>
      <c r="M646" s="115"/>
      <c r="N646" s="115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  <c r="Z646" s="115"/>
      <c r="AA646" s="115"/>
      <c r="AB646" s="115"/>
      <c r="AC646" s="115"/>
      <c r="AD646" s="115"/>
      <c r="AE646" s="115"/>
      <c r="AF646" s="115"/>
      <c r="AG646" s="115"/>
      <c r="AH646" s="115"/>
      <c r="AI646" s="115"/>
      <c r="AJ646" s="115"/>
      <c r="AK646" s="115"/>
      <c r="AL646" s="115"/>
      <c r="AM646" s="115"/>
      <c r="AN646" s="115"/>
      <c r="AO646" s="115"/>
      <c r="AP646" s="115"/>
      <c r="AQ646" s="115"/>
      <c r="AR646" s="115"/>
      <c r="AS646" s="115"/>
      <c r="AT646" s="115"/>
      <c r="AU646" s="115"/>
      <c r="AV646" s="115"/>
      <c r="AW646" s="115"/>
      <c r="AX646" s="115"/>
      <c r="AY646" s="115"/>
      <c r="AZ646" s="115"/>
      <c r="BA646" s="115"/>
      <c r="BB646" s="115"/>
      <c r="BC646" s="115"/>
      <c r="BD646" s="115"/>
      <c r="BE646" s="116"/>
      <c r="BF646" s="115"/>
      <c r="BG646" s="115"/>
      <c r="BH646" s="115"/>
      <c r="BI646" s="115"/>
      <c r="BJ646" s="115"/>
      <c r="BK646" s="115"/>
    </row>
    <row r="647" spans="1:63" ht="12" customHeight="1">
      <c r="A647" s="115"/>
      <c r="B647" s="115"/>
      <c r="C647" s="115"/>
      <c r="D647" s="115"/>
      <c r="E647" s="115"/>
      <c r="F647" s="116"/>
      <c r="G647" s="130"/>
      <c r="H647" s="130"/>
      <c r="I647" s="130"/>
      <c r="J647" s="130"/>
      <c r="K647" s="130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  <c r="Z647" s="115"/>
      <c r="AA647" s="115"/>
      <c r="AB647" s="115"/>
      <c r="AC647" s="115"/>
      <c r="AD647" s="115"/>
      <c r="AE647" s="115"/>
      <c r="AF647" s="115"/>
      <c r="AG647" s="115"/>
      <c r="AH647" s="115"/>
      <c r="AI647" s="115"/>
      <c r="AJ647" s="115"/>
      <c r="AK647" s="115"/>
      <c r="AL647" s="115"/>
      <c r="AM647" s="115"/>
      <c r="AN647" s="115"/>
      <c r="AO647" s="115"/>
      <c r="AP647" s="115"/>
      <c r="AQ647" s="115"/>
      <c r="AR647" s="115"/>
      <c r="AS647" s="115"/>
      <c r="AT647" s="115"/>
      <c r="AU647" s="115"/>
      <c r="AV647" s="115"/>
      <c r="AW647" s="115"/>
      <c r="AX647" s="115"/>
      <c r="AY647" s="115"/>
      <c r="AZ647" s="115"/>
      <c r="BA647" s="115"/>
      <c r="BB647" s="115"/>
      <c r="BC647" s="115"/>
      <c r="BD647" s="115"/>
      <c r="BE647" s="116"/>
      <c r="BF647" s="115"/>
      <c r="BG647" s="115"/>
      <c r="BH647" s="115"/>
      <c r="BI647" s="115"/>
      <c r="BJ647" s="115"/>
      <c r="BK647" s="115"/>
    </row>
    <row r="648" spans="1:63" ht="12" customHeight="1">
      <c r="A648" s="115"/>
      <c r="B648" s="115"/>
      <c r="C648" s="115"/>
      <c r="D648" s="115"/>
      <c r="E648" s="115"/>
      <c r="F648" s="116"/>
      <c r="G648" s="130"/>
      <c r="H648" s="130"/>
      <c r="I648" s="130"/>
      <c r="J648" s="130"/>
      <c r="K648" s="130"/>
      <c r="L648" s="115"/>
      <c r="M648" s="115"/>
      <c r="N648" s="115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  <c r="Z648" s="115"/>
      <c r="AA648" s="115"/>
      <c r="AB648" s="115"/>
      <c r="AC648" s="115"/>
      <c r="AD648" s="115"/>
      <c r="AE648" s="115"/>
      <c r="AF648" s="115"/>
      <c r="AG648" s="115"/>
      <c r="AH648" s="115"/>
      <c r="AI648" s="115"/>
      <c r="AJ648" s="115"/>
      <c r="AK648" s="115"/>
      <c r="AL648" s="115"/>
      <c r="AM648" s="115"/>
      <c r="AN648" s="115"/>
      <c r="AO648" s="115"/>
      <c r="AP648" s="115"/>
      <c r="AQ648" s="115"/>
      <c r="AR648" s="115"/>
      <c r="AS648" s="115"/>
      <c r="AT648" s="115"/>
      <c r="AU648" s="115"/>
      <c r="AV648" s="115"/>
      <c r="AW648" s="115"/>
      <c r="AX648" s="115"/>
      <c r="AY648" s="115"/>
      <c r="AZ648" s="115"/>
      <c r="BA648" s="115"/>
      <c r="BB648" s="115"/>
      <c r="BC648" s="115"/>
      <c r="BD648" s="115"/>
      <c r="BE648" s="116"/>
      <c r="BF648" s="115"/>
      <c r="BG648" s="115"/>
      <c r="BH648" s="115"/>
      <c r="BI648" s="115"/>
      <c r="BJ648" s="115"/>
      <c r="BK648" s="115"/>
    </row>
    <row r="649" spans="1:63" ht="12" customHeight="1">
      <c r="A649" s="115"/>
      <c r="B649" s="115"/>
      <c r="C649" s="115"/>
      <c r="D649" s="115"/>
      <c r="E649" s="115"/>
      <c r="F649" s="116"/>
      <c r="G649" s="130"/>
      <c r="H649" s="130"/>
      <c r="I649" s="130"/>
      <c r="J649" s="130"/>
      <c r="K649" s="130"/>
      <c r="L649" s="115"/>
      <c r="M649" s="115"/>
      <c r="N649" s="115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  <c r="Z649" s="115"/>
      <c r="AA649" s="115"/>
      <c r="AB649" s="115"/>
      <c r="AC649" s="115"/>
      <c r="AD649" s="115"/>
      <c r="AE649" s="115"/>
      <c r="AF649" s="115"/>
      <c r="AG649" s="115"/>
      <c r="AH649" s="115"/>
      <c r="AI649" s="115"/>
      <c r="AJ649" s="115"/>
      <c r="AK649" s="115"/>
      <c r="AL649" s="115"/>
      <c r="AM649" s="115"/>
      <c r="AN649" s="115"/>
      <c r="AO649" s="115"/>
      <c r="AP649" s="115"/>
      <c r="AQ649" s="115"/>
      <c r="AR649" s="115"/>
      <c r="AS649" s="115"/>
      <c r="AT649" s="115"/>
      <c r="AU649" s="115"/>
      <c r="AV649" s="115"/>
      <c r="AW649" s="115"/>
      <c r="AX649" s="115"/>
      <c r="AY649" s="115"/>
      <c r="AZ649" s="115"/>
      <c r="BA649" s="115"/>
      <c r="BB649" s="115"/>
      <c r="BC649" s="115"/>
      <c r="BD649" s="115"/>
      <c r="BE649" s="116"/>
      <c r="BF649" s="115"/>
      <c r="BG649" s="115"/>
      <c r="BH649" s="115"/>
      <c r="BI649" s="115"/>
      <c r="BJ649" s="115"/>
      <c r="BK649" s="115"/>
    </row>
    <row r="650" spans="1:63" ht="12" customHeight="1">
      <c r="A650" s="115"/>
      <c r="B650" s="115"/>
      <c r="C650" s="115"/>
      <c r="D650" s="115"/>
      <c r="E650" s="115"/>
      <c r="F650" s="116"/>
      <c r="G650" s="130"/>
      <c r="H650" s="130"/>
      <c r="I650" s="130"/>
      <c r="J650" s="130"/>
      <c r="K650" s="130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  <c r="Z650" s="115"/>
      <c r="AA650" s="115"/>
      <c r="AB650" s="115"/>
      <c r="AC650" s="115"/>
      <c r="AD650" s="115"/>
      <c r="AE650" s="115"/>
      <c r="AF650" s="115"/>
      <c r="AG650" s="115"/>
      <c r="AH650" s="115"/>
      <c r="AI650" s="115"/>
      <c r="AJ650" s="115"/>
      <c r="AK650" s="115"/>
      <c r="AL650" s="115"/>
      <c r="AM650" s="115"/>
      <c r="AN650" s="115"/>
      <c r="AO650" s="115"/>
      <c r="AP650" s="115"/>
      <c r="AQ650" s="115"/>
      <c r="AR650" s="115"/>
      <c r="AS650" s="115"/>
      <c r="AT650" s="115"/>
      <c r="AU650" s="115"/>
      <c r="AV650" s="115"/>
      <c r="AW650" s="115"/>
      <c r="AX650" s="115"/>
      <c r="AY650" s="115"/>
      <c r="AZ650" s="115"/>
      <c r="BA650" s="115"/>
      <c r="BB650" s="115"/>
      <c r="BC650" s="115"/>
      <c r="BD650" s="115"/>
      <c r="BE650" s="116"/>
      <c r="BF650" s="115"/>
      <c r="BG650" s="115"/>
      <c r="BH650" s="115"/>
      <c r="BI650" s="115"/>
      <c r="BJ650" s="115"/>
      <c r="BK650" s="115"/>
    </row>
    <row r="651" spans="1:63" ht="12" customHeight="1">
      <c r="A651" s="115"/>
      <c r="B651" s="115"/>
      <c r="C651" s="115"/>
      <c r="D651" s="115"/>
      <c r="E651" s="115"/>
      <c r="F651" s="116"/>
      <c r="G651" s="130"/>
      <c r="H651" s="130"/>
      <c r="I651" s="130"/>
      <c r="J651" s="130"/>
      <c r="K651" s="130"/>
      <c r="L651" s="115"/>
      <c r="M651" s="115"/>
      <c r="N651" s="115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  <c r="Z651" s="115"/>
      <c r="AA651" s="115"/>
      <c r="AB651" s="115"/>
      <c r="AC651" s="115"/>
      <c r="AD651" s="115"/>
      <c r="AE651" s="115"/>
      <c r="AF651" s="115"/>
      <c r="AG651" s="115"/>
      <c r="AH651" s="115"/>
      <c r="AI651" s="115"/>
      <c r="AJ651" s="115"/>
      <c r="AK651" s="115"/>
      <c r="AL651" s="115"/>
      <c r="AM651" s="115"/>
      <c r="AN651" s="115"/>
      <c r="AO651" s="115"/>
      <c r="AP651" s="115"/>
      <c r="AQ651" s="115"/>
      <c r="AR651" s="115"/>
      <c r="AS651" s="115"/>
      <c r="AT651" s="115"/>
      <c r="AU651" s="115"/>
      <c r="AV651" s="115"/>
      <c r="AW651" s="115"/>
      <c r="AX651" s="115"/>
      <c r="AY651" s="115"/>
      <c r="AZ651" s="115"/>
      <c r="BA651" s="115"/>
      <c r="BB651" s="115"/>
      <c r="BC651" s="115"/>
      <c r="BD651" s="115"/>
      <c r="BE651" s="116"/>
      <c r="BF651" s="115"/>
      <c r="BG651" s="115"/>
      <c r="BH651" s="115"/>
      <c r="BI651" s="115"/>
      <c r="BJ651" s="115"/>
      <c r="BK651" s="115"/>
    </row>
    <row r="652" spans="1:63" ht="12" customHeight="1">
      <c r="A652" s="115"/>
      <c r="B652" s="115"/>
      <c r="C652" s="115"/>
      <c r="D652" s="115"/>
      <c r="E652" s="115"/>
      <c r="F652" s="116"/>
      <c r="G652" s="130"/>
      <c r="H652" s="130"/>
      <c r="I652" s="130"/>
      <c r="J652" s="130"/>
      <c r="K652" s="130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  <c r="Z652" s="115"/>
      <c r="AA652" s="115"/>
      <c r="AB652" s="115"/>
      <c r="AC652" s="115"/>
      <c r="AD652" s="115"/>
      <c r="AE652" s="115"/>
      <c r="AF652" s="115"/>
      <c r="AG652" s="115"/>
      <c r="AH652" s="115"/>
      <c r="AI652" s="115"/>
      <c r="AJ652" s="115"/>
      <c r="AK652" s="115"/>
      <c r="AL652" s="115"/>
      <c r="AM652" s="115"/>
      <c r="AN652" s="115"/>
      <c r="AO652" s="115"/>
      <c r="AP652" s="115"/>
      <c r="AQ652" s="115"/>
      <c r="AR652" s="115"/>
      <c r="AS652" s="115"/>
      <c r="AT652" s="115"/>
      <c r="AU652" s="115"/>
      <c r="AV652" s="115"/>
      <c r="AW652" s="115"/>
      <c r="AX652" s="115"/>
      <c r="AY652" s="115"/>
      <c r="AZ652" s="115"/>
      <c r="BA652" s="115"/>
      <c r="BB652" s="115"/>
      <c r="BC652" s="115"/>
      <c r="BD652" s="115"/>
      <c r="BE652" s="116"/>
      <c r="BF652" s="115"/>
      <c r="BG652" s="115"/>
      <c r="BH652" s="115"/>
      <c r="BI652" s="115"/>
      <c r="BJ652" s="115"/>
      <c r="BK652" s="115"/>
    </row>
    <row r="653" spans="1:63" ht="12" customHeight="1">
      <c r="A653" s="115"/>
      <c r="B653" s="115"/>
      <c r="C653" s="115"/>
      <c r="D653" s="115"/>
      <c r="E653" s="115"/>
      <c r="F653" s="116"/>
      <c r="G653" s="130"/>
      <c r="H653" s="130"/>
      <c r="I653" s="130"/>
      <c r="J653" s="130"/>
      <c r="K653" s="130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  <c r="Z653" s="115"/>
      <c r="AA653" s="115"/>
      <c r="AB653" s="115"/>
      <c r="AC653" s="115"/>
      <c r="AD653" s="115"/>
      <c r="AE653" s="115"/>
      <c r="AF653" s="115"/>
      <c r="AG653" s="115"/>
      <c r="AH653" s="115"/>
      <c r="AI653" s="115"/>
      <c r="AJ653" s="115"/>
      <c r="AK653" s="115"/>
      <c r="AL653" s="115"/>
      <c r="AM653" s="115"/>
      <c r="AN653" s="115"/>
      <c r="AO653" s="115"/>
      <c r="AP653" s="115"/>
      <c r="AQ653" s="115"/>
      <c r="AR653" s="115"/>
      <c r="AS653" s="115"/>
      <c r="AT653" s="115"/>
      <c r="AU653" s="115"/>
      <c r="AV653" s="115"/>
      <c r="AW653" s="115"/>
      <c r="AX653" s="115"/>
      <c r="AY653" s="115"/>
      <c r="AZ653" s="115"/>
      <c r="BA653" s="115"/>
      <c r="BB653" s="115"/>
      <c r="BC653" s="115"/>
      <c r="BD653" s="115"/>
      <c r="BE653" s="116"/>
      <c r="BF653" s="115"/>
      <c r="BG653" s="115"/>
      <c r="BH653" s="115"/>
      <c r="BI653" s="115"/>
      <c r="BJ653" s="115"/>
      <c r="BK653" s="115"/>
    </row>
    <row r="654" spans="1:63" ht="12" customHeight="1">
      <c r="A654" s="115"/>
      <c r="B654" s="115"/>
      <c r="C654" s="115"/>
      <c r="D654" s="115"/>
      <c r="E654" s="115"/>
      <c r="F654" s="116"/>
      <c r="G654" s="130"/>
      <c r="H654" s="130"/>
      <c r="I654" s="130"/>
      <c r="J654" s="130"/>
      <c r="K654" s="130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  <c r="Z654" s="115"/>
      <c r="AA654" s="115"/>
      <c r="AB654" s="115"/>
      <c r="AC654" s="115"/>
      <c r="AD654" s="115"/>
      <c r="AE654" s="115"/>
      <c r="AF654" s="115"/>
      <c r="AG654" s="115"/>
      <c r="AH654" s="115"/>
      <c r="AI654" s="115"/>
      <c r="AJ654" s="115"/>
      <c r="AK654" s="115"/>
      <c r="AL654" s="115"/>
      <c r="AM654" s="115"/>
      <c r="AN654" s="115"/>
      <c r="AO654" s="115"/>
      <c r="AP654" s="115"/>
      <c r="AQ654" s="115"/>
      <c r="AR654" s="115"/>
      <c r="AS654" s="115"/>
      <c r="AT654" s="115"/>
      <c r="AU654" s="115"/>
      <c r="AV654" s="115"/>
      <c r="AW654" s="115"/>
      <c r="AX654" s="115"/>
      <c r="AY654" s="115"/>
      <c r="AZ654" s="115"/>
      <c r="BA654" s="115"/>
      <c r="BB654" s="115"/>
      <c r="BC654" s="115"/>
      <c r="BD654" s="115"/>
      <c r="BE654" s="116"/>
      <c r="BF654" s="115"/>
      <c r="BG654" s="115"/>
      <c r="BH654" s="115"/>
      <c r="BI654" s="115"/>
      <c r="BJ654" s="115"/>
      <c r="BK654" s="115"/>
    </row>
    <row r="655" spans="1:63" ht="12" customHeight="1">
      <c r="A655" s="115"/>
      <c r="B655" s="115"/>
      <c r="C655" s="115"/>
      <c r="D655" s="115"/>
      <c r="E655" s="115"/>
      <c r="F655" s="116"/>
      <c r="G655" s="130"/>
      <c r="H655" s="130"/>
      <c r="I655" s="130"/>
      <c r="J655" s="130"/>
      <c r="K655" s="130"/>
      <c r="L655" s="115"/>
      <c r="M655" s="115"/>
      <c r="N655" s="115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  <c r="Z655" s="115"/>
      <c r="AA655" s="115"/>
      <c r="AB655" s="115"/>
      <c r="AC655" s="115"/>
      <c r="AD655" s="115"/>
      <c r="AE655" s="115"/>
      <c r="AF655" s="115"/>
      <c r="AG655" s="115"/>
      <c r="AH655" s="115"/>
      <c r="AI655" s="115"/>
      <c r="AJ655" s="115"/>
      <c r="AK655" s="115"/>
      <c r="AL655" s="115"/>
      <c r="AM655" s="115"/>
      <c r="AN655" s="115"/>
      <c r="AO655" s="115"/>
      <c r="AP655" s="115"/>
      <c r="AQ655" s="115"/>
      <c r="AR655" s="115"/>
      <c r="AS655" s="115"/>
      <c r="AT655" s="115"/>
      <c r="AU655" s="115"/>
      <c r="AV655" s="115"/>
      <c r="AW655" s="115"/>
      <c r="AX655" s="115"/>
      <c r="AY655" s="115"/>
      <c r="AZ655" s="115"/>
      <c r="BA655" s="115"/>
      <c r="BB655" s="115"/>
      <c r="BC655" s="115"/>
      <c r="BD655" s="115"/>
      <c r="BE655" s="116"/>
      <c r="BF655" s="115"/>
      <c r="BG655" s="115"/>
      <c r="BH655" s="115"/>
      <c r="BI655" s="115"/>
      <c r="BJ655" s="115"/>
      <c r="BK655" s="115"/>
    </row>
    <row r="656" spans="1:63" ht="12" customHeight="1">
      <c r="A656" s="115"/>
      <c r="B656" s="115"/>
      <c r="C656" s="115"/>
      <c r="D656" s="115"/>
      <c r="E656" s="115"/>
      <c r="F656" s="116"/>
      <c r="G656" s="130"/>
      <c r="H656" s="130"/>
      <c r="I656" s="130"/>
      <c r="J656" s="130"/>
      <c r="K656" s="130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  <c r="Z656" s="115"/>
      <c r="AA656" s="115"/>
      <c r="AB656" s="115"/>
      <c r="AC656" s="115"/>
      <c r="AD656" s="115"/>
      <c r="AE656" s="115"/>
      <c r="AF656" s="115"/>
      <c r="AG656" s="115"/>
      <c r="AH656" s="115"/>
      <c r="AI656" s="115"/>
      <c r="AJ656" s="115"/>
      <c r="AK656" s="115"/>
      <c r="AL656" s="115"/>
      <c r="AM656" s="115"/>
      <c r="AN656" s="115"/>
      <c r="AO656" s="115"/>
      <c r="AP656" s="115"/>
      <c r="AQ656" s="115"/>
      <c r="AR656" s="115"/>
      <c r="AS656" s="115"/>
      <c r="AT656" s="115"/>
      <c r="AU656" s="115"/>
      <c r="AV656" s="115"/>
      <c r="AW656" s="115"/>
      <c r="AX656" s="115"/>
      <c r="AY656" s="115"/>
      <c r="AZ656" s="115"/>
      <c r="BA656" s="115"/>
      <c r="BB656" s="115"/>
      <c r="BC656" s="115"/>
      <c r="BD656" s="115"/>
      <c r="BE656" s="116"/>
      <c r="BF656" s="115"/>
      <c r="BG656" s="115"/>
      <c r="BH656" s="115"/>
      <c r="BI656" s="115"/>
      <c r="BJ656" s="115"/>
      <c r="BK656" s="115"/>
    </row>
    <row r="657" spans="1:63" ht="12" customHeight="1">
      <c r="A657" s="115"/>
      <c r="B657" s="115"/>
      <c r="C657" s="115"/>
      <c r="D657" s="115"/>
      <c r="E657" s="115"/>
      <c r="F657" s="116"/>
      <c r="G657" s="130"/>
      <c r="H657" s="130"/>
      <c r="I657" s="130"/>
      <c r="J657" s="130"/>
      <c r="K657" s="130"/>
      <c r="L657" s="115"/>
      <c r="M657" s="115"/>
      <c r="N657" s="115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  <c r="Z657" s="115"/>
      <c r="AA657" s="115"/>
      <c r="AB657" s="115"/>
      <c r="AC657" s="115"/>
      <c r="AD657" s="115"/>
      <c r="AE657" s="115"/>
      <c r="AF657" s="115"/>
      <c r="AG657" s="115"/>
      <c r="AH657" s="115"/>
      <c r="AI657" s="115"/>
      <c r="AJ657" s="115"/>
      <c r="AK657" s="115"/>
      <c r="AL657" s="115"/>
      <c r="AM657" s="115"/>
      <c r="AN657" s="115"/>
      <c r="AO657" s="115"/>
      <c r="AP657" s="115"/>
      <c r="AQ657" s="115"/>
      <c r="AR657" s="115"/>
      <c r="AS657" s="115"/>
      <c r="AT657" s="115"/>
      <c r="AU657" s="115"/>
      <c r="AV657" s="115"/>
      <c r="AW657" s="115"/>
      <c r="AX657" s="115"/>
      <c r="AY657" s="115"/>
      <c r="AZ657" s="115"/>
      <c r="BA657" s="115"/>
      <c r="BB657" s="115"/>
      <c r="BC657" s="115"/>
      <c r="BD657" s="115"/>
      <c r="BE657" s="116"/>
      <c r="BF657" s="115"/>
      <c r="BG657" s="115"/>
      <c r="BH657" s="115"/>
      <c r="BI657" s="115"/>
      <c r="BJ657" s="115"/>
      <c r="BK657" s="115"/>
    </row>
    <row r="658" spans="1:63" ht="12" customHeight="1">
      <c r="A658" s="115"/>
      <c r="B658" s="115"/>
      <c r="C658" s="115"/>
      <c r="D658" s="115"/>
      <c r="E658" s="115"/>
      <c r="F658" s="116"/>
      <c r="G658" s="130"/>
      <c r="H658" s="130"/>
      <c r="I658" s="130"/>
      <c r="J658" s="130"/>
      <c r="K658" s="130"/>
      <c r="L658" s="115"/>
      <c r="M658" s="115"/>
      <c r="N658" s="115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  <c r="Z658" s="115"/>
      <c r="AA658" s="115"/>
      <c r="AB658" s="115"/>
      <c r="AC658" s="115"/>
      <c r="AD658" s="115"/>
      <c r="AE658" s="115"/>
      <c r="AF658" s="115"/>
      <c r="AG658" s="115"/>
      <c r="AH658" s="115"/>
      <c r="AI658" s="115"/>
      <c r="AJ658" s="115"/>
      <c r="AK658" s="115"/>
      <c r="AL658" s="115"/>
      <c r="AM658" s="115"/>
      <c r="AN658" s="115"/>
      <c r="AO658" s="115"/>
      <c r="AP658" s="115"/>
      <c r="AQ658" s="115"/>
      <c r="AR658" s="115"/>
      <c r="AS658" s="115"/>
      <c r="AT658" s="115"/>
      <c r="AU658" s="115"/>
      <c r="AV658" s="115"/>
      <c r="AW658" s="115"/>
      <c r="AX658" s="115"/>
      <c r="AY658" s="115"/>
      <c r="AZ658" s="115"/>
      <c r="BA658" s="115"/>
      <c r="BB658" s="115"/>
      <c r="BC658" s="115"/>
      <c r="BD658" s="115"/>
      <c r="BE658" s="116"/>
      <c r="BF658" s="115"/>
      <c r="BG658" s="115"/>
      <c r="BH658" s="115"/>
      <c r="BI658" s="115"/>
      <c r="BJ658" s="115"/>
      <c r="BK658" s="115"/>
    </row>
    <row r="659" spans="1:63" ht="12" customHeight="1">
      <c r="A659" s="115"/>
      <c r="B659" s="115"/>
      <c r="C659" s="115"/>
      <c r="D659" s="115"/>
      <c r="E659" s="115"/>
      <c r="F659" s="116"/>
      <c r="G659" s="130"/>
      <c r="H659" s="130"/>
      <c r="I659" s="130"/>
      <c r="J659" s="130"/>
      <c r="K659" s="130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  <c r="Z659" s="115"/>
      <c r="AA659" s="115"/>
      <c r="AB659" s="115"/>
      <c r="AC659" s="115"/>
      <c r="AD659" s="115"/>
      <c r="AE659" s="115"/>
      <c r="AF659" s="115"/>
      <c r="AG659" s="115"/>
      <c r="AH659" s="115"/>
      <c r="AI659" s="115"/>
      <c r="AJ659" s="115"/>
      <c r="AK659" s="115"/>
      <c r="AL659" s="115"/>
      <c r="AM659" s="115"/>
      <c r="AN659" s="115"/>
      <c r="AO659" s="115"/>
      <c r="AP659" s="115"/>
      <c r="AQ659" s="115"/>
      <c r="AR659" s="115"/>
      <c r="AS659" s="115"/>
      <c r="AT659" s="115"/>
      <c r="AU659" s="115"/>
      <c r="AV659" s="115"/>
      <c r="AW659" s="115"/>
      <c r="AX659" s="115"/>
      <c r="AY659" s="115"/>
      <c r="AZ659" s="115"/>
      <c r="BA659" s="115"/>
      <c r="BB659" s="115"/>
      <c r="BC659" s="115"/>
      <c r="BD659" s="115"/>
      <c r="BE659" s="116"/>
      <c r="BF659" s="115"/>
      <c r="BG659" s="115"/>
      <c r="BH659" s="115"/>
      <c r="BI659" s="115"/>
      <c r="BJ659" s="115"/>
      <c r="BK659" s="115"/>
    </row>
    <row r="660" spans="1:63" ht="12" customHeight="1">
      <c r="A660" s="115"/>
      <c r="B660" s="115"/>
      <c r="C660" s="115"/>
      <c r="D660" s="115"/>
      <c r="E660" s="115"/>
      <c r="F660" s="116"/>
      <c r="G660" s="130"/>
      <c r="H660" s="130"/>
      <c r="I660" s="130"/>
      <c r="J660" s="130"/>
      <c r="K660" s="130"/>
      <c r="L660" s="115"/>
      <c r="M660" s="115"/>
      <c r="N660" s="115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  <c r="Z660" s="115"/>
      <c r="AA660" s="115"/>
      <c r="AB660" s="115"/>
      <c r="AC660" s="115"/>
      <c r="AD660" s="115"/>
      <c r="AE660" s="115"/>
      <c r="AF660" s="115"/>
      <c r="AG660" s="115"/>
      <c r="AH660" s="115"/>
      <c r="AI660" s="115"/>
      <c r="AJ660" s="115"/>
      <c r="AK660" s="115"/>
      <c r="AL660" s="115"/>
      <c r="AM660" s="115"/>
      <c r="AN660" s="115"/>
      <c r="AO660" s="115"/>
      <c r="AP660" s="115"/>
      <c r="AQ660" s="115"/>
      <c r="AR660" s="115"/>
      <c r="AS660" s="115"/>
      <c r="AT660" s="115"/>
      <c r="AU660" s="115"/>
      <c r="AV660" s="115"/>
      <c r="AW660" s="115"/>
      <c r="AX660" s="115"/>
      <c r="AY660" s="115"/>
      <c r="AZ660" s="115"/>
      <c r="BA660" s="115"/>
      <c r="BB660" s="115"/>
      <c r="BC660" s="115"/>
      <c r="BD660" s="115"/>
      <c r="BE660" s="116"/>
      <c r="BF660" s="115"/>
      <c r="BG660" s="115"/>
      <c r="BH660" s="115"/>
      <c r="BI660" s="115"/>
      <c r="BJ660" s="115"/>
      <c r="BK660" s="115"/>
    </row>
    <row r="661" spans="1:63" ht="12" customHeight="1">
      <c r="A661" s="115"/>
      <c r="B661" s="115"/>
      <c r="C661" s="115"/>
      <c r="D661" s="115"/>
      <c r="E661" s="115"/>
      <c r="F661" s="116"/>
      <c r="G661" s="130"/>
      <c r="H661" s="130"/>
      <c r="I661" s="130"/>
      <c r="J661" s="130"/>
      <c r="K661" s="130"/>
      <c r="L661" s="115"/>
      <c r="M661" s="115"/>
      <c r="N661" s="115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  <c r="Z661" s="115"/>
      <c r="AA661" s="115"/>
      <c r="AB661" s="115"/>
      <c r="AC661" s="115"/>
      <c r="AD661" s="115"/>
      <c r="AE661" s="115"/>
      <c r="AF661" s="115"/>
      <c r="AG661" s="115"/>
      <c r="AH661" s="115"/>
      <c r="AI661" s="115"/>
      <c r="AJ661" s="115"/>
      <c r="AK661" s="115"/>
      <c r="AL661" s="115"/>
      <c r="AM661" s="115"/>
      <c r="AN661" s="115"/>
      <c r="AO661" s="115"/>
      <c r="AP661" s="115"/>
      <c r="AQ661" s="115"/>
      <c r="AR661" s="115"/>
      <c r="AS661" s="115"/>
      <c r="AT661" s="115"/>
      <c r="AU661" s="115"/>
      <c r="AV661" s="115"/>
      <c r="AW661" s="115"/>
      <c r="AX661" s="115"/>
      <c r="AY661" s="115"/>
      <c r="AZ661" s="115"/>
      <c r="BA661" s="115"/>
      <c r="BB661" s="115"/>
      <c r="BC661" s="115"/>
      <c r="BD661" s="115"/>
      <c r="BE661" s="116"/>
      <c r="BF661" s="115"/>
      <c r="BG661" s="115"/>
      <c r="BH661" s="115"/>
      <c r="BI661" s="115"/>
      <c r="BJ661" s="115"/>
      <c r="BK661" s="115"/>
    </row>
    <row r="662" spans="1:63" ht="12" customHeight="1">
      <c r="A662" s="115"/>
      <c r="B662" s="115"/>
      <c r="C662" s="115"/>
      <c r="D662" s="115"/>
      <c r="E662" s="115"/>
      <c r="F662" s="116"/>
      <c r="G662" s="130"/>
      <c r="H662" s="130"/>
      <c r="I662" s="130"/>
      <c r="J662" s="130"/>
      <c r="K662" s="130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  <c r="Z662" s="115"/>
      <c r="AA662" s="115"/>
      <c r="AB662" s="115"/>
      <c r="AC662" s="115"/>
      <c r="AD662" s="115"/>
      <c r="AE662" s="115"/>
      <c r="AF662" s="115"/>
      <c r="AG662" s="115"/>
      <c r="AH662" s="115"/>
      <c r="AI662" s="115"/>
      <c r="AJ662" s="115"/>
      <c r="AK662" s="115"/>
      <c r="AL662" s="115"/>
      <c r="AM662" s="115"/>
      <c r="AN662" s="115"/>
      <c r="AO662" s="115"/>
      <c r="AP662" s="115"/>
      <c r="AQ662" s="115"/>
      <c r="AR662" s="115"/>
      <c r="AS662" s="115"/>
      <c r="AT662" s="115"/>
      <c r="AU662" s="115"/>
      <c r="AV662" s="115"/>
      <c r="AW662" s="115"/>
      <c r="AX662" s="115"/>
      <c r="AY662" s="115"/>
      <c r="AZ662" s="115"/>
      <c r="BA662" s="115"/>
      <c r="BB662" s="115"/>
      <c r="BC662" s="115"/>
      <c r="BD662" s="115"/>
      <c r="BE662" s="116"/>
      <c r="BF662" s="115"/>
      <c r="BG662" s="115"/>
      <c r="BH662" s="115"/>
      <c r="BI662" s="115"/>
      <c r="BJ662" s="115"/>
      <c r="BK662" s="115"/>
    </row>
    <row r="663" spans="1:63" ht="12" customHeight="1">
      <c r="A663" s="115"/>
      <c r="B663" s="115"/>
      <c r="C663" s="115"/>
      <c r="D663" s="115"/>
      <c r="E663" s="115"/>
      <c r="F663" s="116"/>
      <c r="G663" s="130"/>
      <c r="H663" s="130"/>
      <c r="I663" s="130"/>
      <c r="J663" s="130"/>
      <c r="K663" s="130"/>
      <c r="L663" s="115"/>
      <c r="M663" s="115"/>
      <c r="N663" s="115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  <c r="Z663" s="115"/>
      <c r="AA663" s="115"/>
      <c r="AB663" s="115"/>
      <c r="AC663" s="115"/>
      <c r="AD663" s="115"/>
      <c r="AE663" s="115"/>
      <c r="AF663" s="115"/>
      <c r="AG663" s="115"/>
      <c r="AH663" s="115"/>
      <c r="AI663" s="115"/>
      <c r="AJ663" s="115"/>
      <c r="AK663" s="115"/>
      <c r="AL663" s="115"/>
      <c r="AM663" s="115"/>
      <c r="AN663" s="115"/>
      <c r="AO663" s="115"/>
      <c r="AP663" s="115"/>
      <c r="AQ663" s="115"/>
      <c r="AR663" s="115"/>
      <c r="AS663" s="115"/>
      <c r="AT663" s="115"/>
      <c r="AU663" s="115"/>
      <c r="AV663" s="115"/>
      <c r="AW663" s="115"/>
      <c r="AX663" s="115"/>
      <c r="AY663" s="115"/>
      <c r="AZ663" s="115"/>
      <c r="BA663" s="115"/>
      <c r="BB663" s="115"/>
      <c r="BC663" s="115"/>
      <c r="BD663" s="115"/>
      <c r="BE663" s="116"/>
      <c r="BF663" s="115"/>
      <c r="BG663" s="115"/>
      <c r="BH663" s="115"/>
      <c r="BI663" s="115"/>
      <c r="BJ663" s="115"/>
      <c r="BK663" s="115"/>
    </row>
    <row r="664" spans="1:63" ht="12" customHeight="1">
      <c r="A664" s="115"/>
      <c r="B664" s="115"/>
      <c r="C664" s="115"/>
      <c r="D664" s="115"/>
      <c r="E664" s="115"/>
      <c r="F664" s="116"/>
      <c r="G664" s="130"/>
      <c r="H664" s="130"/>
      <c r="I664" s="130"/>
      <c r="J664" s="130"/>
      <c r="K664" s="130"/>
      <c r="L664" s="115"/>
      <c r="M664" s="115"/>
      <c r="N664" s="115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  <c r="Z664" s="115"/>
      <c r="AA664" s="115"/>
      <c r="AB664" s="115"/>
      <c r="AC664" s="115"/>
      <c r="AD664" s="115"/>
      <c r="AE664" s="115"/>
      <c r="AF664" s="115"/>
      <c r="AG664" s="115"/>
      <c r="AH664" s="115"/>
      <c r="AI664" s="115"/>
      <c r="AJ664" s="115"/>
      <c r="AK664" s="115"/>
      <c r="AL664" s="115"/>
      <c r="AM664" s="115"/>
      <c r="AN664" s="115"/>
      <c r="AO664" s="115"/>
      <c r="AP664" s="115"/>
      <c r="AQ664" s="115"/>
      <c r="AR664" s="115"/>
      <c r="AS664" s="115"/>
      <c r="AT664" s="115"/>
      <c r="AU664" s="115"/>
      <c r="AV664" s="115"/>
      <c r="AW664" s="115"/>
      <c r="AX664" s="115"/>
      <c r="AY664" s="115"/>
      <c r="AZ664" s="115"/>
      <c r="BA664" s="115"/>
      <c r="BB664" s="115"/>
      <c r="BC664" s="115"/>
      <c r="BD664" s="115"/>
      <c r="BE664" s="116"/>
      <c r="BF664" s="115"/>
      <c r="BG664" s="115"/>
      <c r="BH664" s="115"/>
      <c r="BI664" s="115"/>
      <c r="BJ664" s="115"/>
      <c r="BK664" s="115"/>
    </row>
    <row r="665" spans="1:63" ht="12" customHeight="1">
      <c r="A665" s="115"/>
      <c r="B665" s="115"/>
      <c r="C665" s="115"/>
      <c r="D665" s="115"/>
      <c r="E665" s="115"/>
      <c r="F665" s="116"/>
      <c r="G665" s="130"/>
      <c r="H665" s="130"/>
      <c r="I665" s="130"/>
      <c r="J665" s="130"/>
      <c r="K665" s="130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  <c r="Z665" s="115"/>
      <c r="AA665" s="115"/>
      <c r="AB665" s="115"/>
      <c r="AC665" s="115"/>
      <c r="AD665" s="115"/>
      <c r="AE665" s="115"/>
      <c r="AF665" s="115"/>
      <c r="AG665" s="115"/>
      <c r="AH665" s="115"/>
      <c r="AI665" s="115"/>
      <c r="AJ665" s="115"/>
      <c r="AK665" s="115"/>
      <c r="AL665" s="115"/>
      <c r="AM665" s="115"/>
      <c r="AN665" s="115"/>
      <c r="AO665" s="115"/>
      <c r="AP665" s="115"/>
      <c r="AQ665" s="115"/>
      <c r="AR665" s="115"/>
      <c r="AS665" s="115"/>
      <c r="AT665" s="115"/>
      <c r="AU665" s="115"/>
      <c r="AV665" s="115"/>
      <c r="AW665" s="115"/>
      <c r="AX665" s="115"/>
      <c r="AY665" s="115"/>
      <c r="AZ665" s="115"/>
      <c r="BA665" s="115"/>
      <c r="BB665" s="115"/>
      <c r="BC665" s="115"/>
      <c r="BD665" s="115"/>
      <c r="BE665" s="116"/>
      <c r="BF665" s="115"/>
      <c r="BG665" s="115"/>
      <c r="BH665" s="115"/>
      <c r="BI665" s="115"/>
      <c r="BJ665" s="115"/>
      <c r="BK665" s="115"/>
    </row>
    <row r="666" spans="1:63" ht="12" customHeight="1">
      <c r="A666" s="115"/>
      <c r="B666" s="115"/>
      <c r="C666" s="115"/>
      <c r="D666" s="115"/>
      <c r="E666" s="115"/>
      <c r="F666" s="116"/>
      <c r="G666" s="130"/>
      <c r="H666" s="130"/>
      <c r="I666" s="130"/>
      <c r="J666" s="130"/>
      <c r="K666" s="130"/>
      <c r="L666" s="115"/>
      <c r="M666" s="115"/>
      <c r="N666" s="115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  <c r="Z666" s="115"/>
      <c r="AA666" s="115"/>
      <c r="AB666" s="115"/>
      <c r="AC666" s="115"/>
      <c r="AD666" s="115"/>
      <c r="AE666" s="115"/>
      <c r="AF666" s="115"/>
      <c r="AG666" s="115"/>
      <c r="AH666" s="115"/>
      <c r="AI666" s="115"/>
      <c r="AJ666" s="115"/>
      <c r="AK666" s="115"/>
      <c r="AL666" s="115"/>
      <c r="AM666" s="115"/>
      <c r="AN666" s="115"/>
      <c r="AO666" s="115"/>
      <c r="AP666" s="115"/>
      <c r="AQ666" s="115"/>
      <c r="AR666" s="115"/>
      <c r="AS666" s="115"/>
      <c r="AT666" s="115"/>
      <c r="AU666" s="115"/>
      <c r="AV666" s="115"/>
      <c r="AW666" s="115"/>
      <c r="AX666" s="115"/>
      <c r="AY666" s="115"/>
      <c r="AZ666" s="115"/>
      <c r="BA666" s="115"/>
      <c r="BB666" s="115"/>
      <c r="BC666" s="115"/>
      <c r="BD666" s="115"/>
      <c r="BE666" s="116"/>
      <c r="BF666" s="115"/>
      <c r="BG666" s="115"/>
      <c r="BH666" s="115"/>
      <c r="BI666" s="115"/>
      <c r="BJ666" s="115"/>
      <c r="BK666" s="115"/>
    </row>
    <row r="667" spans="1:63" ht="12" customHeight="1">
      <c r="A667" s="115"/>
      <c r="B667" s="115"/>
      <c r="C667" s="115"/>
      <c r="D667" s="115"/>
      <c r="E667" s="115"/>
      <c r="F667" s="116"/>
      <c r="G667" s="130"/>
      <c r="H667" s="130"/>
      <c r="I667" s="130"/>
      <c r="J667" s="130"/>
      <c r="K667" s="130"/>
      <c r="L667" s="115"/>
      <c r="M667" s="115"/>
      <c r="N667" s="115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  <c r="Z667" s="115"/>
      <c r="AA667" s="115"/>
      <c r="AB667" s="115"/>
      <c r="AC667" s="115"/>
      <c r="AD667" s="115"/>
      <c r="AE667" s="115"/>
      <c r="AF667" s="115"/>
      <c r="AG667" s="115"/>
      <c r="AH667" s="115"/>
      <c r="AI667" s="115"/>
      <c r="AJ667" s="115"/>
      <c r="AK667" s="115"/>
      <c r="AL667" s="115"/>
      <c r="AM667" s="115"/>
      <c r="AN667" s="115"/>
      <c r="AO667" s="115"/>
      <c r="AP667" s="115"/>
      <c r="AQ667" s="115"/>
      <c r="AR667" s="115"/>
      <c r="AS667" s="115"/>
      <c r="AT667" s="115"/>
      <c r="AU667" s="115"/>
      <c r="AV667" s="115"/>
      <c r="AW667" s="115"/>
      <c r="AX667" s="115"/>
      <c r="AY667" s="115"/>
      <c r="AZ667" s="115"/>
      <c r="BA667" s="115"/>
      <c r="BB667" s="115"/>
      <c r="BC667" s="115"/>
      <c r="BD667" s="115"/>
      <c r="BE667" s="116"/>
      <c r="BF667" s="115"/>
      <c r="BG667" s="115"/>
      <c r="BH667" s="115"/>
      <c r="BI667" s="115"/>
      <c r="BJ667" s="115"/>
      <c r="BK667" s="115"/>
    </row>
    <row r="668" spans="1:63" ht="12" customHeight="1">
      <c r="A668" s="115"/>
      <c r="B668" s="115"/>
      <c r="C668" s="115"/>
      <c r="D668" s="115"/>
      <c r="E668" s="115"/>
      <c r="F668" s="116"/>
      <c r="G668" s="130"/>
      <c r="H668" s="130"/>
      <c r="I668" s="130"/>
      <c r="J668" s="130"/>
      <c r="K668" s="130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  <c r="Z668" s="115"/>
      <c r="AA668" s="115"/>
      <c r="AB668" s="115"/>
      <c r="AC668" s="115"/>
      <c r="AD668" s="115"/>
      <c r="AE668" s="115"/>
      <c r="AF668" s="115"/>
      <c r="AG668" s="115"/>
      <c r="AH668" s="115"/>
      <c r="AI668" s="115"/>
      <c r="AJ668" s="115"/>
      <c r="AK668" s="115"/>
      <c r="AL668" s="115"/>
      <c r="AM668" s="115"/>
      <c r="AN668" s="115"/>
      <c r="AO668" s="115"/>
      <c r="AP668" s="115"/>
      <c r="AQ668" s="115"/>
      <c r="AR668" s="115"/>
      <c r="AS668" s="115"/>
      <c r="AT668" s="115"/>
      <c r="AU668" s="115"/>
      <c r="AV668" s="115"/>
      <c r="AW668" s="115"/>
      <c r="AX668" s="115"/>
      <c r="AY668" s="115"/>
      <c r="AZ668" s="115"/>
      <c r="BA668" s="115"/>
      <c r="BB668" s="115"/>
      <c r="BC668" s="115"/>
      <c r="BD668" s="115"/>
      <c r="BE668" s="116"/>
      <c r="BF668" s="115"/>
      <c r="BG668" s="115"/>
      <c r="BH668" s="115"/>
      <c r="BI668" s="115"/>
      <c r="BJ668" s="115"/>
      <c r="BK668" s="115"/>
    </row>
    <row r="669" spans="1:63" ht="12" customHeight="1">
      <c r="A669" s="115"/>
      <c r="B669" s="115"/>
      <c r="C669" s="115"/>
      <c r="D669" s="115"/>
      <c r="E669" s="115"/>
      <c r="F669" s="116"/>
      <c r="G669" s="130"/>
      <c r="H669" s="130"/>
      <c r="I669" s="130"/>
      <c r="J669" s="130"/>
      <c r="K669" s="130"/>
      <c r="L669" s="115"/>
      <c r="M669" s="115"/>
      <c r="N669" s="115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  <c r="Z669" s="115"/>
      <c r="AA669" s="115"/>
      <c r="AB669" s="115"/>
      <c r="AC669" s="115"/>
      <c r="AD669" s="115"/>
      <c r="AE669" s="115"/>
      <c r="AF669" s="115"/>
      <c r="AG669" s="115"/>
      <c r="AH669" s="115"/>
      <c r="AI669" s="115"/>
      <c r="AJ669" s="115"/>
      <c r="AK669" s="115"/>
      <c r="AL669" s="115"/>
      <c r="AM669" s="115"/>
      <c r="AN669" s="115"/>
      <c r="AO669" s="115"/>
      <c r="AP669" s="115"/>
      <c r="AQ669" s="115"/>
      <c r="AR669" s="115"/>
      <c r="AS669" s="115"/>
      <c r="AT669" s="115"/>
      <c r="AU669" s="115"/>
      <c r="AV669" s="115"/>
      <c r="AW669" s="115"/>
      <c r="AX669" s="115"/>
      <c r="AY669" s="115"/>
      <c r="AZ669" s="115"/>
      <c r="BA669" s="115"/>
      <c r="BB669" s="115"/>
      <c r="BC669" s="115"/>
      <c r="BD669" s="115"/>
      <c r="BE669" s="116"/>
      <c r="BF669" s="115"/>
      <c r="BG669" s="115"/>
      <c r="BH669" s="115"/>
      <c r="BI669" s="115"/>
      <c r="BJ669" s="115"/>
      <c r="BK669" s="115"/>
    </row>
    <row r="670" spans="1:63" ht="12" customHeight="1">
      <c r="A670" s="115"/>
      <c r="B670" s="115"/>
      <c r="C670" s="115"/>
      <c r="D670" s="115"/>
      <c r="E670" s="115"/>
      <c r="F670" s="116"/>
      <c r="G670" s="130"/>
      <c r="H670" s="130"/>
      <c r="I670" s="130"/>
      <c r="J670" s="130"/>
      <c r="K670" s="130"/>
      <c r="L670" s="115"/>
      <c r="M670" s="115"/>
      <c r="N670" s="115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  <c r="Z670" s="115"/>
      <c r="AA670" s="115"/>
      <c r="AB670" s="115"/>
      <c r="AC670" s="115"/>
      <c r="AD670" s="115"/>
      <c r="AE670" s="115"/>
      <c r="AF670" s="115"/>
      <c r="AG670" s="115"/>
      <c r="AH670" s="115"/>
      <c r="AI670" s="115"/>
      <c r="AJ670" s="115"/>
      <c r="AK670" s="115"/>
      <c r="AL670" s="115"/>
      <c r="AM670" s="115"/>
      <c r="AN670" s="115"/>
      <c r="AO670" s="115"/>
      <c r="AP670" s="115"/>
      <c r="AQ670" s="115"/>
      <c r="AR670" s="115"/>
      <c r="AS670" s="115"/>
      <c r="AT670" s="115"/>
      <c r="AU670" s="115"/>
      <c r="AV670" s="115"/>
      <c r="AW670" s="115"/>
      <c r="AX670" s="115"/>
      <c r="AY670" s="115"/>
      <c r="AZ670" s="115"/>
      <c r="BA670" s="115"/>
      <c r="BB670" s="115"/>
      <c r="BC670" s="115"/>
      <c r="BD670" s="115"/>
      <c r="BE670" s="116"/>
      <c r="BF670" s="115"/>
      <c r="BG670" s="115"/>
      <c r="BH670" s="115"/>
      <c r="BI670" s="115"/>
      <c r="BJ670" s="115"/>
      <c r="BK670" s="115"/>
    </row>
    <row r="671" spans="1:63" ht="12" customHeight="1">
      <c r="A671" s="115"/>
      <c r="B671" s="115"/>
      <c r="C671" s="115"/>
      <c r="D671" s="115"/>
      <c r="E671" s="115"/>
      <c r="F671" s="116"/>
      <c r="G671" s="130"/>
      <c r="H671" s="130"/>
      <c r="I671" s="130"/>
      <c r="J671" s="130"/>
      <c r="K671" s="130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  <c r="Z671" s="115"/>
      <c r="AA671" s="115"/>
      <c r="AB671" s="115"/>
      <c r="AC671" s="115"/>
      <c r="AD671" s="115"/>
      <c r="AE671" s="115"/>
      <c r="AF671" s="115"/>
      <c r="AG671" s="115"/>
      <c r="AH671" s="115"/>
      <c r="AI671" s="115"/>
      <c r="AJ671" s="115"/>
      <c r="AK671" s="115"/>
      <c r="AL671" s="115"/>
      <c r="AM671" s="115"/>
      <c r="AN671" s="115"/>
      <c r="AO671" s="115"/>
      <c r="AP671" s="115"/>
      <c r="AQ671" s="115"/>
      <c r="AR671" s="115"/>
      <c r="AS671" s="115"/>
      <c r="AT671" s="115"/>
      <c r="AU671" s="115"/>
      <c r="AV671" s="115"/>
      <c r="AW671" s="115"/>
      <c r="AX671" s="115"/>
      <c r="AY671" s="115"/>
      <c r="AZ671" s="115"/>
      <c r="BA671" s="115"/>
      <c r="BB671" s="115"/>
      <c r="BC671" s="115"/>
      <c r="BD671" s="115"/>
      <c r="BE671" s="116"/>
      <c r="BF671" s="115"/>
      <c r="BG671" s="115"/>
      <c r="BH671" s="115"/>
      <c r="BI671" s="115"/>
      <c r="BJ671" s="115"/>
      <c r="BK671" s="115"/>
    </row>
    <row r="672" spans="1:63" ht="12" customHeight="1">
      <c r="A672" s="115"/>
      <c r="B672" s="115"/>
      <c r="C672" s="115"/>
      <c r="D672" s="115"/>
      <c r="E672" s="115"/>
      <c r="F672" s="116"/>
      <c r="G672" s="130"/>
      <c r="H672" s="130"/>
      <c r="I672" s="130"/>
      <c r="J672" s="130"/>
      <c r="K672" s="130"/>
      <c r="L672" s="115"/>
      <c r="M672" s="115"/>
      <c r="N672" s="115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  <c r="Z672" s="115"/>
      <c r="AA672" s="115"/>
      <c r="AB672" s="115"/>
      <c r="AC672" s="115"/>
      <c r="AD672" s="115"/>
      <c r="AE672" s="115"/>
      <c r="AF672" s="115"/>
      <c r="AG672" s="115"/>
      <c r="AH672" s="115"/>
      <c r="AI672" s="115"/>
      <c r="AJ672" s="115"/>
      <c r="AK672" s="115"/>
      <c r="AL672" s="115"/>
      <c r="AM672" s="115"/>
      <c r="AN672" s="115"/>
      <c r="AO672" s="115"/>
      <c r="AP672" s="115"/>
      <c r="AQ672" s="115"/>
      <c r="AR672" s="115"/>
      <c r="AS672" s="115"/>
      <c r="AT672" s="115"/>
      <c r="AU672" s="115"/>
      <c r="AV672" s="115"/>
      <c r="AW672" s="115"/>
      <c r="AX672" s="115"/>
      <c r="AY672" s="115"/>
      <c r="AZ672" s="115"/>
      <c r="BA672" s="115"/>
      <c r="BB672" s="115"/>
      <c r="BC672" s="115"/>
      <c r="BD672" s="115"/>
      <c r="BE672" s="116"/>
      <c r="BF672" s="115"/>
      <c r="BG672" s="115"/>
      <c r="BH672" s="115"/>
      <c r="BI672" s="115"/>
      <c r="BJ672" s="115"/>
      <c r="BK672" s="115"/>
    </row>
    <row r="673" spans="1:63" ht="12" customHeight="1">
      <c r="A673" s="115"/>
      <c r="B673" s="115"/>
      <c r="C673" s="115"/>
      <c r="D673" s="115"/>
      <c r="E673" s="115"/>
      <c r="F673" s="116"/>
      <c r="G673" s="130"/>
      <c r="H673" s="130"/>
      <c r="I673" s="130"/>
      <c r="J673" s="130"/>
      <c r="K673" s="130"/>
      <c r="L673" s="115"/>
      <c r="M673" s="115"/>
      <c r="N673" s="115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  <c r="Z673" s="115"/>
      <c r="AA673" s="115"/>
      <c r="AB673" s="115"/>
      <c r="AC673" s="115"/>
      <c r="AD673" s="115"/>
      <c r="AE673" s="115"/>
      <c r="AF673" s="115"/>
      <c r="AG673" s="115"/>
      <c r="AH673" s="115"/>
      <c r="AI673" s="115"/>
      <c r="AJ673" s="115"/>
      <c r="AK673" s="115"/>
      <c r="AL673" s="115"/>
      <c r="AM673" s="115"/>
      <c r="AN673" s="115"/>
      <c r="AO673" s="115"/>
      <c r="AP673" s="115"/>
      <c r="AQ673" s="115"/>
      <c r="AR673" s="115"/>
      <c r="AS673" s="115"/>
      <c r="AT673" s="115"/>
      <c r="AU673" s="115"/>
      <c r="AV673" s="115"/>
      <c r="AW673" s="115"/>
      <c r="AX673" s="115"/>
      <c r="AY673" s="115"/>
      <c r="AZ673" s="115"/>
      <c r="BA673" s="115"/>
      <c r="BB673" s="115"/>
      <c r="BC673" s="115"/>
      <c r="BD673" s="115"/>
      <c r="BE673" s="116"/>
      <c r="BF673" s="115"/>
      <c r="BG673" s="115"/>
      <c r="BH673" s="115"/>
      <c r="BI673" s="115"/>
      <c r="BJ673" s="115"/>
      <c r="BK673" s="115"/>
    </row>
    <row r="674" spans="1:63" ht="15.75" customHeight="1"/>
    <row r="675" spans="1:63" ht="15.75" customHeight="1"/>
    <row r="676" spans="1:63" ht="15.75" customHeight="1"/>
    <row r="677" spans="1:63" ht="15.75" customHeight="1"/>
    <row r="678" spans="1:63" ht="15.75" customHeight="1"/>
    <row r="679" spans="1:63" ht="15.75" customHeight="1"/>
    <row r="680" spans="1:63" ht="15.75" customHeight="1"/>
    <row r="681" spans="1:63" ht="15.75" customHeight="1"/>
    <row r="682" spans="1:63" ht="15.75" customHeight="1"/>
    <row r="683" spans="1:63" ht="15.75" customHeight="1"/>
    <row r="684" spans="1:63" ht="15.75" customHeight="1"/>
    <row r="685" spans="1:63" ht="15.75" customHeight="1"/>
    <row r="686" spans="1:63" ht="15.75" customHeight="1"/>
    <row r="687" spans="1:63" ht="15.75" customHeight="1"/>
    <row r="688" spans="1:63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3:BK473" xr:uid="{00000000-0009-0000-0000-000010000000}"/>
  <mergeCells count="9">
    <mergeCell ref="AV2:BB2"/>
    <mergeCell ref="G2:L2"/>
    <mergeCell ref="BF2:BK2"/>
    <mergeCell ref="BD2:BE2"/>
    <mergeCell ref="M2:S2"/>
    <mergeCell ref="T2:Z2"/>
    <mergeCell ref="AA2:AG2"/>
    <mergeCell ref="AH2:AN2"/>
    <mergeCell ref="AO2:AU2"/>
  </mergeCells>
  <pageMargins left="0.75" right="0.75" top="1" bottom="1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B3110-1D25-45E2-B2A0-55628033C3EC}">
  <dimension ref="A1:A4"/>
  <sheetViews>
    <sheetView workbookViewId="0">
      <selection activeCell="E23" sqref="E23"/>
    </sheetView>
  </sheetViews>
  <sheetFormatPr defaultRowHeight="15"/>
  <sheetData>
    <row r="1" spans="1:1">
      <c r="A1" s="8">
        <v>6.25E-2</v>
      </c>
    </row>
    <row r="2" spans="1:1">
      <c r="A2" s="3">
        <v>7.2916666666666671E-2</v>
      </c>
    </row>
    <row r="3" spans="1:1">
      <c r="A3" s="3">
        <v>8.3333333333333329E-2</v>
      </c>
    </row>
    <row r="4" spans="1:1">
      <c r="A4" s="3">
        <v>9.375E-2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100DB-80BC-4756-A2FF-A2BB79F502C8}">
  <dimension ref="A1:X34"/>
  <sheetViews>
    <sheetView workbookViewId="0">
      <selection activeCell="B34" sqref="B34"/>
    </sheetView>
  </sheetViews>
  <sheetFormatPr defaultRowHeight="12"/>
  <cols>
    <col min="1" max="1" width="8.28515625" style="2" bestFit="1" customWidth="1"/>
    <col min="2" max="2" width="5.85546875" style="2" bestFit="1" customWidth="1"/>
    <col min="3" max="3" width="51.5703125" style="2" customWidth="1"/>
    <col min="4" max="5" width="5.7109375" style="2" customWidth="1"/>
    <col min="6" max="6" width="8.28515625" style="2" bestFit="1" customWidth="1"/>
    <col min="7" max="7" width="5.85546875" style="2" bestFit="1" customWidth="1"/>
    <col min="8" max="8" width="65.85546875" style="2" customWidth="1"/>
    <col min="9" max="10" width="5.7109375" style="2" customWidth="1"/>
    <col min="11" max="11" width="8.28515625" style="2" bestFit="1" customWidth="1"/>
    <col min="12" max="12" width="5.85546875" style="2" bestFit="1" customWidth="1"/>
    <col min="13" max="13" width="62" style="2" bestFit="1" customWidth="1"/>
    <col min="14" max="15" width="5.7109375" style="2" customWidth="1"/>
    <col min="16" max="16" width="8.28515625" style="2" bestFit="1" customWidth="1"/>
    <col min="17" max="17" width="5.85546875" style="2" bestFit="1" customWidth="1"/>
    <col min="18" max="18" width="52" style="2" bestFit="1" customWidth="1"/>
    <col min="19" max="20" width="5.7109375" style="2" customWidth="1"/>
    <col min="21" max="22" width="9.140625" style="2"/>
    <col min="23" max="23" width="54" style="2" bestFit="1" customWidth="1"/>
    <col min="24" max="16384" width="9.140625" style="2"/>
  </cols>
  <sheetData>
    <row r="1" spans="1:24">
      <c r="B1" s="253" t="s">
        <v>7</v>
      </c>
      <c r="C1" s="253"/>
      <c r="D1" s="253"/>
      <c r="E1" s="253"/>
      <c r="F1" s="253"/>
      <c r="G1" s="253"/>
      <c r="H1" s="253"/>
      <c r="I1" s="253"/>
      <c r="J1" s="253"/>
      <c r="K1" s="253"/>
      <c r="L1" s="253"/>
    </row>
    <row r="2" spans="1:24">
      <c r="A2" s="2" t="s">
        <v>68</v>
      </c>
      <c r="B2" s="2" t="s">
        <v>69</v>
      </c>
      <c r="C2" s="2" t="s">
        <v>70</v>
      </c>
      <c r="F2" s="2" t="s">
        <v>68</v>
      </c>
      <c r="G2" s="2" t="s">
        <v>69</v>
      </c>
      <c r="H2" s="2" t="s">
        <v>70</v>
      </c>
      <c r="K2" s="2" t="s">
        <v>68</v>
      </c>
      <c r="L2" s="2" t="s">
        <v>69</v>
      </c>
      <c r="M2" s="2" t="s">
        <v>70</v>
      </c>
      <c r="P2" s="2" t="s">
        <v>68</v>
      </c>
      <c r="Q2" s="2" t="s">
        <v>69</v>
      </c>
      <c r="R2" s="2" t="s">
        <v>70</v>
      </c>
      <c r="U2" s="2" t="s">
        <v>68</v>
      </c>
      <c r="V2" s="2" t="s">
        <v>69</v>
      </c>
      <c r="W2" s="2" t="s">
        <v>70</v>
      </c>
    </row>
    <row r="3" spans="1:24">
      <c r="A3" s="2">
        <v>1</v>
      </c>
      <c r="B3" s="2">
        <v>12</v>
      </c>
      <c r="C3" s="2" t="str">
        <f>IF(ISNA(VLOOKUP(B3,Singles_Men,2,FALSE)),"",VLOOKUP(B3,Singles_Men,2,FALSE))</f>
        <v>Robert Simpson (Jamaica)</v>
      </c>
      <c r="D3" s="12">
        <f>A3</f>
        <v>1</v>
      </c>
      <c r="F3" s="2">
        <f>A8+1</f>
        <v>7</v>
      </c>
      <c r="G3" s="2">
        <v>21</v>
      </c>
      <c r="H3" s="2" t="str">
        <f t="shared" ref="H3:H8" si="0">IF(ISNA(VLOOKUP(G3,Singles_Men,2,FALSE)),"",VLOOKUP(G3,Singles_Men,2,FALSE))</f>
        <v>Jordy Jones (Norfolk Island)</v>
      </c>
      <c r="I3" s="12">
        <f>F3</f>
        <v>7</v>
      </c>
      <c r="K3" s="2">
        <f>F8+1</f>
        <v>13</v>
      </c>
      <c r="L3" s="2">
        <v>27</v>
      </c>
      <c r="M3" s="2" t="str">
        <f t="shared" ref="M3:M8" si="1">IF(ISNA(VLOOKUP(L3,Singles_Men,2,FALSE)),"",VLOOKUP(L3,Singles_Men,2,FALSE))</f>
        <v>Beat Matti (Switzerland )</v>
      </c>
      <c r="N3" s="12">
        <f>K3</f>
        <v>13</v>
      </c>
      <c r="P3" s="2">
        <f>K8+1</f>
        <v>19</v>
      </c>
      <c r="Q3" s="2">
        <v>11</v>
      </c>
      <c r="R3" s="2" t="str">
        <f t="shared" ref="R3:R10" si="2">IF(ISNA(VLOOKUP(Q3,Singles_Men,2,FALSE)),"",VLOOKUP(Q3,Singles_Men,2,FALSE))</f>
        <v>Clive McGreal (Isle Of Man)</v>
      </c>
      <c r="S3" s="12">
        <f>P3</f>
        <v>19</v>
      </c>
      <c r="U3" s="2">
        <f>P8+1</f>
        <v>25</v>
      </c>
      <c r="V3" s="2">
        <v>5</v>
      </c>
      <c r="W3" s="2" t="str">
        <f t="shared" ref="W3:W8" si="3">IF(ISNA(VLOOKUP(V3,Singles_Men,2,FALSE)),"",VLOOKUP(V3,Singles_Men,2,FALSE))</f>
        <v>Oliver John Thompson (Falkland Islands )</v>
      </c>
      <c r="X3" s="12">
        <f>U3</f>
        <v>25</v>
      </c>
    </row>
    <row r="4" spans="1:24">
      <c r="A4" s="2">
        <f>A3+1</f>
        <v>2</v>
      </c>
      <c r="B4" s="2">
        <v>28</v>
      </c>
      <c r="C4" s="2" t="str">
        <f t="shared" ref="C4:C8" si="4">IF(ISNA(VLOOKUP(B4,Singles_Men,2,FALSE)),"",VLOOKUP(B4,Singles_Men,2,FALSE))</f>
        <v>Ozkan Akar (Turkiye)</v>
      </c>
      <c r="D4" s="12">
        <f t="shared" ref="D4:D8" si="5">A4</f>
        <v>2</v>
      </c>
      <c r="F4" s="2">
        <f>F3+1</f>
        <v>8</v>
      </c>
      <c r="G4" s="2">
        <v>23</v>
      </c>
      <c r="H4" s="2" t="str">
        <f t="shared" si="0"/>
        <v>Chiu Pok Man (Singapore )</v>
      </c>
      <c r="I4" s="12">
        <f t="shared" ref="I4:I8" si="6">F4</f>
        <v>8</v>
      </c>
      <c r="K4" s="2">
        <f>K3+1</f>
        <v>14</v>
      </c>
      <c r="L4" s="2">
        <v>7</v>
      </c>
      <c r="M4" s="2" t="str">
        <f t="shared" si="1"/>
        <v>Jason Greenslade (Guernsey )</v>
      </c>
      <c r="N4" s="12">
        <f t="shared" ref="N4:N8" si="7">K4</f>
        <v>14</v>
      </c>
      <c r="P4" s="2">
        <f>P3+1</f>
        <v>20</v>
      </c>
      <c r="Q4" s="2">
        <v>13</v>
      </c>
      <c r="R4" s="2" t="str">
        <f t="shared" si="2"/>
        <v>Hisaharu Satou (Japan )</v>
      </c>
      <c r="S4" s="12">
        <f t="shared" ref="S4:S8" si="8">P4</f>
        <v>20</v>
      </c>
      <c r="U4" s="2">
        <f>U3+1</f>
        <v>26</v>
      </c>
      <c r="V4" s="2">
        <v>15</v>
      </c>
      <c r="W4" s="2" t="str">
        <f t="shared" si="3"/>
        <v>Johnny Ng (Macao China )</v>
      </c>
      <c r="X4" s="12">
        <f t="shared" ref="X4:X8" si="9">U4</f>
        <v>26</v>
      </c>
    </row>
    <row r="5" spans="1:24">
      <c r="A5" s="2">
        <f t="shared" ref="A5:A8" si="10">A4+1</f>
        <v>3</v>
      </c>
      <c r="B5" s="2">
        <v>8</v>
      </c>
      <c r="C5" s="2" t="str">
        <f t="shared" si="4"/>
        <v>Lai Gon-Lap Stanley (Hong Kong China )</v>
      </c>
      <c r="D5" s="12">
        <f t="shared" si="5"/>
        <v>3</v>
      </c>
      <c r="F5" s="2">
        <f t="shared" ref="F5:F8" si="11">F4+1</f>
        <v>9</v>
      </c>
      <c r="G5" s="2">
        <v>17</v>
      </c>
      <c r="H5" s="2" t="str">
        <f t="shared" si="0"/>
        <v>Peter Ellul (Malta)</v>
      </c>
      <c r="I5" s="12">
        <f t="shared" si="6"/>
        <v>9</v>
      </c>
      <c r="K5" s="2">
        <f t="shared" ref="K5:K8" si="12">K4+1</f>
        <v>15</v>
      </c>
      <c r="L5" s="2">
        <v>22</v>
      </c>
      <c r="M5" s="2" t="str">
        <f t="shared" si="1"/>
        <v>Michael Stepney (Scotland)</v>
      </c>
      <c r="N5" s="12">
        <f t="shared" si="7"/>
        <v>15</v>
      </c>
      <c r="P5" s="2">
        <f t="shared" ref="P5:P8" si="13">P4+1</f>
        <v>21</v>
      </c>
      <c r="Q5" s="2">
        <v>20</v>
      </c>
      <c r="R5" s="2" t="str">
        <f t="shared" si="2"/>
        <v>Shannon McIlroy (New Zealand)</v>
      </c>
      <c r="S5" s="12">
        <f t="shared" si="8"/>
        <v>21</v>
      </c>
      <c r="U5" s="2">
        <f t="shared" ref="U5:U8" si="14">U4+1</f>
        <v>27</v>
      </c>
      <c r="V5" s="2">
        <v>24</v>
      </c>
      <c r="W5" s="2" t="str">
        <f t="shared" si="3"/>
        <v>Jason Lee Evans (South Africa )</v>
      </c>
      <c r="X5" s="12">
        <f t="shared" si="9"/>
        <v>27</v>
      </c>
    </row>
    <row r="6" spans="1:24">
      <c r="A6" s="2">
        <f t="shared" si="10"/>
        <v>4</v>
      </c>
      <c r="B6" s="2">
        <v>10</v>
      </c>
      <c r="C6" s="2" t="str">
        <f t="shared" si="4"/>
        <v>Simon Martin (Ireland )</v>
      </c>
      <c r="D6" s="12">
        <f t="shared" si="5"/>
        <v>4</v>
      </c>
      <c r="F6" s="2">
        <f t="shared" si="11"/>
        <v>10</v>
      </c>
      <c r="G6" s="2">
        <v>14</v>
      </c>
      <c r="H6" s="2" t="str">
        <f t="shared" si="0"/>
        <v>Derek Boswell (Jersey)</v>
      </c>
      <c r="I6" s="12">
        <f t="shared" si="6"/>
        <v>10</v>
      </c>
      <c r="K6" s="2">
        <f t="shared" si="12"/>
        <v>16</v>
      </c>
      <c r="L6" s="2">
        <v>18</v>
      </c>
      <c r="M6" s="2" t="str">
        <f t="shared" si="1"/>
        <v>Carel Aaron Olivier (Namibia)</v>
      </c>
      <c r="N6" s="12">
        <f t="shared" si="7"/>
        <v>16</v>
      </c>
      <c r="P6" s="2">
        <f t="shared" si="13"/>
        <v>22</v>
      </c>
      <c r="Q6" s="2">
        <v>19</v>
      </c>
      <c r="R6" s="2" t="str">
        <f t="shared" si="2"/>
        <v>N/A (Netherlands)</v>
      </c>
      <c r="S6" s="12">
        <f t="shared" si="8"/>
        <v>22</v>
      </c>
      <c r="U6" s="2">
        <f t="shared" si="14"/>
        <v>28</v>
      </c>
      <c r="V6" s="2">
        <v>4</v>
      </c>
      <c r="W6" s="2" t="str">
        <f t="shared" si="3"/>
        <v>Harry Goodwin (England )</v>
      </c>
      <c r="X6" s="12">
        <f t="shared" si="9"/>
        <v>28</v>
      </c>
    </row>
    <row r="7" spans="1:24">
      <c r="A7" s="2">
        <f t="shared" si="10"/>
        <v>5</v>
      </c>
      <c r="B7" s="2">
        <v>29</v>
      </c>
      <c r="C7" s="2" t="str">
        <f t="shared" si="4"/>
        <v>Loren Dion (USA)</v>
      </c>
      <c r="D7" s="12">
        <f t="shared" si="5"/>
        <v>5</v>
      </c>
      <c r="F7" s="2">
        <f t="shared" si="11"/>
        <v>11</v>
      </c>
      <c r="G7" s="2">
        <v>25</v>
      </c>
      <c r="H7" s="2" t="str">
        <f t="shared" si="0"/>
        <v>Peter Bonsor (Spain)</v>
      </c>
      <c r="I7" s="12">
        <f t="shared" si="6"/>
        <v>11</v>
      </c>
      <c r="K7" s="2">
        <f t="shared" si="12"/>
        <v>17</v>
      </c>
      <c r="L7" s="2">
        <v>26</v>
      </c>
      <c r="M7" s="2" t="str">
        <f t="shared" si="1"/>
        <v>Lars Olov Backgren (Sweden )</v>
      </c>
      <c r="N7" s="12">
        <f t="shared" si="7"/>
        <v>17</v>
      </c>
      <c r="P7" s="2">
        <f t="shared" si="13"/>
        <v>23</v>
      </c>
      <c r="Q7" s="2">
        <v>9</v>
      </c>
      <c r="R7" s="2" t="str">
        <f t="shared" si="2"/>
        <v>Gabor Foti (Hungary)</v>
      </c>
      <c r="S7" s="12">
        <f t="shared" si="8"/>
        <v>23</v>
      </c>
      <c r="U7" s="2">
        <f t="shared" si="14"/>
        <v>29</v>
      </c>
      <c r="V7" s="2">
        <v>3</v>
      </c>
      <c r="W7" s="2" t="str">
        <f t="shared" si="3"/>
        <v>Mike McNorton (Canada )</v>
      </c>
      <c r="X7" s="12">
        <f t="shared" si="9"/>
        <v>29</v>
      </c>
    </row>
    <row r="8" spans="1:24">
      <c r="A8" s="2">
        <f t="shared" si="10"/>
        <v>6</v>
      </c>
      <c r="B8" s="2">
        <v>1</v>
      </c>
      <c r="C8" s="2" t="str">
        <f t="shared" si="4"/>
        <v>Ray Pearse (Australia)</v>
      </c>
      <c r="D8" s="12">
        <f t="shared" si="5"/>
        <v>6</v>
      </c>
      <c r="F8" s="2">
        <f t="shared" si="11"/>
        <v>12</v>
      </c>
      <c r="G8" s="2">
        <v>16</v>
      </c>
      <c r="H8" s="2" t="str">
        <f t="shared" si="0"/>
        <v>Izzat Shameer Dzulkeple (Malaysia )</v>
      </c>
      <c r="I8" s="12">
        <f t="shared" si="6"/>
        <v>12</v>
      </c>
      <c r="K8" s="2">
        <f t="shared" si="12"/>
        <v>18</v>
      </c>
      <c r="L8" s="2">
        <v>6</v>
      </c>
      <c r="M8" s="2" t="str">
        <f t="shared" si="1"/>
        <v>Maxime Faure  (France)</v>
      </c>
      <c r="N8" s="12">
        <f t="shared" si="7"/>
        <v>18</v>
      </c>
      <c r="P8" s="2">
        <f t="shared" si="13"/>
        <v>24</v>
      </c>
      <c r="Q8" s="2">
        <v>30</v>
      </c>
      <c r="R8" s="2" t="str">
        <f t="shared" si="2"/>
        <v>Kristian Crocker (Wales)</v>
      </c>
      <c r="S8" s="12">
        <f t="shared" si="8"/>
        <v>24</v>
      </c>
      <c r="U8" s="2">
        <f t="shared" si="14"/>
        <v>30</v>
      </c>
      <c r="V8" s="2">
        <v>2</v>
      </c>
      <c r="W8" s="2" t="str">
        <f t="shared" si="3"/>
        <v>Michael Gabobewe (Botswana)</v>
      </c>
      <c r="X8" s="12">
        <f t="shared" si="9"/>
        <v>30</v>
      </c>
    </row>
    <row r="9" spans="1:24">
      <c r="R9" s="2" t="str">
        <f t="shared" si="2"/>
        <v/>
      </c>
    </row>
    <row r="10" spans="1:24">
      <c r="R10" s="2" t="str">
        <f t="shared" si="2"/>
        <v/>
      </c>
    </row>
    <row r="13" spans="1:24">
      <c r="B13" s="253" t="s">
        <v>8</v>
      </c>
      <c r="C13" s="253"/>
      <c r="D13" s="253"/>
      <c r="E13" s="253"/>
      <c r="F13" s="253"/>
      <c r="G13" s="253"/>
      <c r="H13" s="253"/>
      <c r="I13" s="253"/>
      <c r="J13" s="253"/>
      <c r="K13" s="253"/>
      <c r="L13" s="253"/>
    </row>
    <row r="14" spans="1:24">
      <c r="A14" s="2" t="s">
        <v>68</v>
      </c>
      <c r="B14" s="2" t="s">
        <v>69</v>
      </c>
      <c r="C14" s="2" t="s">
        <v>70</v>
      </c>
      <c r="F14" s="2" t="s">
        <v>68</v>
      </c>
      <c r="G14" s="2" t="s">
        <v>69</v>
      </c>
      <c r="H14" s="2" t="s">
        <v>70</v>
      </c>
      <c r="K14" s="2" t="s">
        <v>68</v>
      </c>
      <c r="L14" s="2" t="s">
        <v>69</v>
      </c>
      <c r="M14" s="2" t="s">
        <v>70</v>
      </c>
      <c r="P14" s="2" t="s">
        <v>68</v>
      </c>
      <c r="Q14" s="2" t="s">
        <v>69</v>
      </c>
      <c r="R14" s="2" t="s">
        <v>70</v>
      </c>
    </row>
    <row r="15" spans="1:24">
      <c r="A15" s="2">
        <v>41</v>
      </c>
      <c r="B15" s="2">
        <v>61</v>
      </c>
      <c r="C15" s="2" t="str">
        <f t="shared" ref="C15:C20" si="15">IF(ISNA(VLOOKUP(B15,Singles_Ladies,2,FALSE)),"",VLOOKUP(B15,Singles_Ladies,2,FALSE))</f>
        <v>Natalie McWilliams (Scotland)</v>
      </c>
      <c r="D15" s="12">
        <f>A15</f>
        <v>41</v>
      </c>
      <c r="F15" s="2">
        <f>A19+1</f>
        <v>46</v>
      </c>
      <c r="G15" s="2">
        <v>47</v>
      </c>
      <c r="H15" s="2" t="str">
        <f t="shared" ref="H15:H20" si="16">IF(ISNA(VLOOKUP(G15,Singles_Ladies,2,FALSE)),"",VLOOKUP(G15,Singles_Ladies,2,FALSE))</f>
        <v>Ha Yat Ting (Gloria) (Hong Kong China )</v>
      </c>
      <c r="I15" s="12">
        <f>F15</f>
        <v>46</v>
      </c>
      <c r="K15" s="2">
        <f>F20+1</f>
        <v>52</v>
      </c>
      <c r="L15" s="2">
        <v>60</v>
      </c>
      <c r="M15" s="2" t="str">
        <f t="shared" ref="M15:M20" si="17">IF(ISNA(VLOOKUP(L15,Singles_Ladies,2,FALSE)),"",VLOOKUP(L15,Singles_Ladies,2,FALSE))</f>
        <v>Christine (Petal) Jones (Norfolk Island)</v>
      </c>
      <c r="N15" s="12">
        <f>K15</f>
        <v>52</v>
      </c>
      <c r="P15" s="2">
        <f>K20+1</f>
        <v>58</v>
      </c>
      <c r="Q15" s="2">
        <v>43</v>
      </c>
      <c r="R15" s="2" t="str">
        <f t="shared" ref="R15:R20" si="18">IF(ISNA(VLOOKUP(Q15,Singles_Ladies,2,FALSE)),"",VLOOKUP(Q15,Singles_Ladies,2,FALSE))</f>
        <v>Linda Ng (Canada )</v>
      </c>
      <c r="S15" s="12">
        <f>P15</f>
        <v>58</v>
      </c>
      <c r="U15" s="2">
        <f>P20+1</f>
        <v>64</v>
      </c>
      <c r="V15" s="2">
        <v>65</v>
      </c>
      <c r="W15" s="2" t="str">
        <f t="shared" ref="W15:W19" si="19">IF(ISNA(VLOOKUP(V15,Singles_Ladies,2,FALSE)),"",VLOOKUP(V15,Singles_Ladies,2,FALSE))</f>
        <v>Marianne Kuenzle (Switzerland )</v>
      </c>
      <c r="X15" s="12">
        <f>U15</f>
        <v>64</v>
      </c>
    </row>
    <row r="16" spans="1:24">
      <c r="A16" s="2">
        <f>A15+1</f>
        <v>42</v>
      </c>
      <c r="B16" s="2">
        <v>64</v>
      </c>
      <c r="C16" s="2" t="str">
        <f t="shared" si="15"/>
        <v>Lisa Bonsor (Spain)</v>
      </c>
      <c r="D16" s="12">
        <f t="shared" ref="D16:D19" si="20">A16</f>
        <v>42</v>
      </c>
      <c r="F16" s="2">
        <f>F15+1</f>
        <v>47</v>
      </c>
      <c r="G16" s="2">
        <v>52</v>
      </c>
      <c r="H16" s="2" t="str">
        <f t="shared" si="16"/>
        <v>Keiko Kurohara (Japan )</v>
      </c>
      <c r="I16" s="12">
        <f t="shared" ref="I16:I20" si="21">F16</f>
        <v>47</v>
      </c>
      <c r="K16" s="2">
        <f>K15+1</f>
        <v>53</v>
      </c>
      <c r="L16" s="2">
        <v>68</v>
      </c>
      <c r="M16" s="2" t="str">
        <f t="shared" si="17"/>
        <v>Sara Marie Nicholls (Wales)</v>
      </c>
      <c r="N16" s="12">
        <f t="shared" ref="N16:N20" si="22">K16</f>
        <v>53</v>
      </c>
      <c r="P16" s="2">
        <f>P15+1</f>
        <v>59</v>
      </c>
      <c r="Q16" s="2">
        <v>51</v>
      </c>
      <c r="R16" s="2" t="str">
        <f t="shared" si="18"/>
        <v>Maureen Caesar (Jamaica)</v>
      </c>
      <c r="S16" s="12">
        <f t="shared" ref="S16:S20" si="23">P16</f>
        <v>59</v>
      </c>
      <c r="U16" s="2">
        <f>U15+1</f>
        <v>65</v>
      </c>
      <c r="V16" s="2">
        <v>49</v>
      </c>
      <c r="W16" s="2" t="str">
        <f t="shared" si="19"/>
        <v>Caroline Whitehead (Isle Of Man)</v>
      </c>
      <c r="X16" s="12">
        <f t="shared" ref="X16:X20" si="24">U16</f>
        <v>65</v>
      </c>
    </row>
    <row r="17" spans="1:24">
      <c r="A17" s="2">
        <f t="shared" ref="A17:A19" si="25">A16+1</f>
        <v>43</v>
      </c>
      <c r="B17" s="2">
        <v>63</v>
      </c>
      <c r="C17" s="2" t="str">
        <f t="shared" si="15"/>
        <v>Esme Haley (South Africa )</v>
      </c>
      <c r="D17" s="12">
        <f t="shared" si="20"/>
        <v>43</v>
      </c>
      <c r="F17" s="2">
        <f t="shared" ref="F17:F20" si="26">F16+1</f>
        <v>48</v>
      </c>
      <c r="G17" s="2">
        <v>53</v>
      </c>
      <c r="H17" s="2" t="str">
        <f t="shared" si="16"/>
        <v>Lindsey Greechan (Jersey)</v>
      </c>
      <c r="I17" s="12">
        <f t="shared" si="21"/>
        <v>48</v>
      </c>
      <c r="K17" s="2">
        <f t="shared" ref="K17:K20" si="27">K16+1</f>
        <v>54</v>
      </c>
      <c r="L17" s="2">
        <v>58</v>
      </c>
      <c r="M17" s="2" t="str">
        <f t="shared" si="17"/>
        <v xml:space="preserve"> (Netherlands)</v>
      </c>
      <c r="N17" s="12">
        <f t="shared" si="22"/>
        <v>54</v>
      </c>
      <c r="P17" s="2">
        <f t="shared" ref="P17:P20" si="28">P16+1</f>
        <v>60</v>
      </c>
      <c r="Q17" s="2">
        <v>59</v>
      </c>
      <c r="R17" s="2" t="str">
        <f t="shared" si="18"/>
        <v>Tayla Bruce (New Zealand)</v>
      </c>
      <c r="S17" s="12">
        <f t="shared" si="23"/>
        <v>60</v>
      </c>
      <c r="U17" s="2">
        <f t="shared" ref="U17:U20" si="29">U16+1</f>
        <v>66</v>
      </c>
      <c r="V17" s="2">
        <v>48</v>
      </c>
      <c r="W17" s="2" t="str">
        <f t="shared" si="19"/>
        <v>Sandra Hazel Bailie MBE (Ireland )</v>
      </c>
      <c r="X17" s="12">
        <f t="shared" si="24"/>
        <v>66</v>
      </c>
    </row>
    <row r="18" spans="1:24">
      <c r="A18" s="2">
        <f t="shared" si="25"/>
        <v>44</v>
      </c>
      <c r="B18" s="2">
        <v>55</v>
      </c>
      <c r="C18" s="2" t="str">
        <f t="shared" si="15"/>
        <v>Nor Farrah Ain Abdullah (Malaysia )</v>
      </c>
      <c r="D18" s="12">
        <f t="shared" si="20"/>
        <v>44</v>
      </c>
      <c r="F18" s="2">
        <f t="shared" si="26"/>
        <v>49</v>
      </c>
      <c r="G18" s="2">
        <v>69</v>
      </c>
      <c r="H18" s="2" t="str">
        <f t="shared" si="16"/>
        <v>Julie Forrest (Defending Champion)</v>
      </c>
      <c r="I18" s="12">
        <f t="shared" si="21"/>
        <v>49</v>
      </c>
      <c r="K18" s="2">
        <f t="shared" si="27"/>
        <v>55</v>
      </c>
      <c r="L18" s="2">
        <v>41</v>
      </c>
      <c r="M18" s="2" t="str">
        <f t="shared" si="17"/>
        <v>Samantha Atkinson (Australia)</v>
      </c>
      <c r="N18" s="12">
        <f t="shared" si="22"/>
        <v>55</v>
      </c>
      <c r="P18" s="2">
        <f t="shared" si="28"/>
        <v>61</v>
      </c>
      <c r="Q18" s="2">
        <v>42</v>
      </c>
      <c r="R18" s="2" t="str">
        <f t="shared" si="18"/>
        <v>Lephai Marea Modutlwa (Botswana)</v>
      </c>
      <c r="S18" s="12">
        <f t="shared" si="23"/>
        <v>61</v>
      </c>
      <c r="U18" s="2">
        <f t="shared" si="29"/>
        <v>67</v>
      </c>
      <c r="V18" s="2">
        <v>57</v>
      </c>
      <c r="W18" s="2" t="str">
        <f t="shared" si="19"/>
        <v>Yvonne Olivier (Namibia)</v>
      </c>
      <c r="X18" s="12">
        <f t="shared" si="24"/>
        <v>67</v>
      </c>
    </row>
    <row r="19" spans="1:24">
      <c r="A19" s="2">
        <f t="shared" si="25"/>
        <v>45</v>
      </c>
      <c r="B19" s="2">
        <v>66</v>
      </c>
      <c r="C19" s="2" t="str">
        <f t="shared" si="15"/>
        <v>Rahsan Akar (Turkiye)</v>
      </c>
      <c r="D19" s="12">
        <f t="shared" si="20"/>
        <v>45</v>
      </c>
      <c r="F19" s="2">
        <f t="shared" si="26"/>
        <v>50</v>
      </c>
      <c r="G19" s="2">
        <v>67</v>
      </c>
      <c r="H19" s="2" t="str">
        <f t="shared" si="16"/>
        <v>Mary Thompson (USA)</v>
      </c>
      <c r="I19" s="12">
        <f t="shared" si="21"/>
        <v>50</v>
      </c>
      <c r="K19" s="2">
        <f t="shared" si="27"/>
        <v>56</v>
      </c>
      <c r="L19" s="2">
        <v>50</v>
      </c>
      <c r="M19" s="2" t="str">
        <f t="shared" si="17"/>
        <v>Irit Grencel (Israel )</v>
      </c>
      <c r="N19" s="12">
        <f t="shared" si="22"/>
        <v>56</v>
      </c>
      <c r="P19" s="2">
        <f t="shared" si="28"/>
        <v>62</v>
      </c>
      <c r="Q19" s="2">
        <v>45</v>
      </c>
      <c r="R19" s="2" t="str">
        <f t="shared" si="18"/>
        <v>Cindy Royet  (France)</v>
      </c>
      <c r="S19" s="12">
        <f t="shared" si="23"/>
        <v>62</v>
      </c>
      <c r="U19" s="2">
        <f t="shared" si="29"/>
        <v>68</v>
      </c>
      <c r="V19" s="2">
        <v>46</v>
      </c>
      <c r="W19" s="2" t="str">
        <f t="shared" si="19"/>
        <v>Rosemary Ogier (Guernsey )</v>
      </c>
      <c r="X19" s="12">
        <f t="shared" si="24"/>
        <v>68</v>
      </c>
    </row>
    <row r="20" spans="1:24">
      <c r="C20" s="2" t="str">
        <f t="shared" si="15"/>
        <v/>
      </c>
      <c r="D20" s="12"/>
      <c r="F20" s="2">
        <f t="shared" si="26"/>
        <v>51</v>
      </c>
      <c r="G20" s="2">
        <v>56</v>
      </c>
      <c r="H20" s="2" t="str">
        <f t="shared" si="16"/>
        <v>Connie Rixon (Malta)</v>
      </c>
      <c r="I20" s="12">
        <f t="shared" si="21"/>
        <v>51</v>
      </c>
      <c r="K20" s="2">
        <f t="shared" si="27"/>
        <v>57</v>
      </c>
      <c r="L20" s="2">
        <v>62</v>
      </c>
      <c r="M20" s="2" t="str">
        <f t="shared" si="17"/>
        <v>Lee Beng Hua (May) (Singapore )</v>
      </c>
      <c r="N20" s="12">
        <f t="shared" si="22"/>
        <v>57</v>
      </c>
      <c r="P20" s="2">
        <f t="shared" si="28"/>
        <v>63</v>
      </c>
      <c r="Q20" s="2">
        <v>54</v>
      </c>
      <c r="R20" s="2" t="str">
        <f t="shared" si="18"/>
        <v>Pian Lai (Macao China )</v>
      </c>
      <c r="S20" s="12">
        <f t="shared" si="23"/>
        <v>63</v>
      </c>
      <c r="U20" s="2">
        <f t="shared" si="29"/>
        <v>69</v>
      </c>
      <c r="V20" s="2">
        <v>44</v>
      </c>
      <c r="W20" s="2" t="str">
        <f t="shared" ref="W20" si="30">IF(ISNA(VLOOKUP(V20,Singles_Ladies,2,FALSE)),"",VLOOKUP(V20,Singles_Ladies,2,FALSE))</f>
        <v>Rebecca McMillan (England )</v>
      </c>
      <c r="X20" s="12">
        <f t="shared" si="24"/>
        <v>69</v>
      </c>
    </row>
    <row r="25" spans="1:24">
      <c r="C25" s="1" t="s">
        <v>9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4">
      <c r="A26" s="2" t="s">
        <v>68</v>
      </c>
      <c r="B26" s="2" t="s">
        <v>69</v>
      </c>
      <c r="C26" s="2" t="s">
        <v>70</v>
      </c>
      <c r="F26" s="2" t="s">
        <v>68</v>
      </c>
      <c r="G26" s="2" t="s">
        <v>69</v>
      </c>
      <c r="H26" s="2" t="s">
        <v>70</v>
      </c>
      <c r="K26" s="2" t="s">
        <v>68</v>
      </c>
      <c r="L26" s="2" t="s">
        <v>69</v>
      </c>
      <c r="M26" s="2" t="s">
        <v>70</v>
      </c>
      <c r="P26" s="2" t="s">
        <v>68</v>
      </c>
      <c r="Q26" s="2" t="s">
        <v>69</v>
      </c>
      <c r="R26" s="2" t="s">
        <v>70</v>
      </c>
    </row>
    <row r="27" spans="1:24">
      <c r="A27" s="2">
        <v>81</v>
      </c>
      <c r="B27" s="2">
        <f>A27</f>
        <v>81</v>
      </c>
      <c r="C27" s="2" t="str">
        <f t="shared" ref="C27:C34" si="31">IF(ISNA(VLOOKUP(B27,Pairs_Mixed,2,FALSE)),"",VLOOKUP(B27,Pairs_Mixed,2,FALSE))</f>
        <v>Samantha Atkinson (Australia) &amp; Ray Pearse (Australia)</v>
      </c>
      <c r="D27" s="12">
        <f>A27</f>
        <v>81</v>
      </c>
      <c r="F27" s="2">
        <f>A32+1</f>
        <v>87</v>
      </c>
      <c r="G27" s="2">
        <v>106</v>
      </c>
      <c r="H27" s="2" t="str">
        <f t="shared" ref="H27:H32" si="32">IF(ISNA(VLOOKUP(G27,Pairs_Mixed,2,FALSE)),"",VLOOKUP(G27,Pairs_Mixed,2,FALSE))</f>
        <v>Alison Merrien MBE (Guernsey ) &amp; Lars Olov Backgren (Sweden )</v>
      </c>
      <c r="I27" s="12">
        <f>F27</f>
        <v>87</v>
      </c>
      <c r="K27" s="2">
        <f>F32+1</f>
        <v>93</v>
      </c>
      <c r="L27" s="2">
        <v>82</v>
      </c>
      <c r="M27" s="2" t="str">
        <f t="shared" ref="M27:M32" si="33">IF(ISNA(VLOOKUP(L27,Pairs_Mixed,2,FALSE)),"",VLOOKUP(L27,Pairs_Mixed,2,FALSE))</f>
        <v>Lephai Marea Modutlwa (Botswana) &amp; Michael Gabobewe (Botswana)</v>
      </c>
      <c r="N27" s="12">
        <f>K27</f>
        <v>93</v>
      </c>
      <c r="P27" s="2">
        <f>K32+1</f>
        <v>99</v>
      </c>
      <c r="Q27" s="2">
        <v>88</v>
      </c>
      <c r="R27" s="2" t="str">
        <f t="shared" ref="R27:R31" si="34">IF(ISNA(VLOOKUP(Q27,Pairs_Mixed,2,FALSE)),"",VLOOKUP(Q27,Pairs_Mixed,2,FALSE))</f>
        <v>Ha Yat Ting (Gloria) (Hong Kong China ) &amp; Lai Gon-Lap Stanley (Hong Kong China )</v>
      </c>
      <c r="S27" s="12">
        <f>P27</f>
        <v>99</v>
      </c>
      <c r="U27" s="2">
        <f>P32+1</f>
        <v>105</v>
      </c>
      <c r="V27" s="2">
        <v>87</v>
      </c>
      <c r="W27" s="2" t="str">
        <f t="shared" ref="W27:W31" si="35">IF(ISNA(VLOOKUP(V27,Pairs_Mixed,2,FALSE)),"",VLOOKUP(V27,Pairs_Mixed,2,FALSE))</f>
        <v>Rosemary Ogier (Guernsey ) &amp; Jason Greenslade (Guernsey )</v>
      </c>
      <c r="X27" s="12">
        <f>U27</f>
        <v>105</v>
      </c>
    </row>
    <row r="28" spans="1:24">
      <c r="A28" s="2">
        <f>A27+1</f>
        <v>82</v>
      </c>
      <c r="B28" s="2">
        <v>98</v>
      </c>
      <c r="C28" s="2" t="str">
        <f t="shared" si="31"/>
        <v>Yvonne Olivier (Namibia) &amp; Carel Aaron Olivier (Namibia)</v>
      </c>
      <c r="D28" s="12">
        <f t="shared" ref="D28:D32" si="36">A28</f>
        <v>82</v>
      </c>
      <c r="F28" s="2">
        <f>F27+1</f>
        <v>88</v>
      </c>
      <c r="G28" s="2">
        <v>101</v>
      </c>
      <c r="H28" s="2" t="str">
        <f t="shared" si="32"/>
        <v>Christine (Petal) Jones (Norfolk Island) &amp; Jordy Jones (Norfolk Island)</v>
      </c>
      <c r="I28" s="12">
        <f t="shared" ref="I28:I32" si="37">F28</f>
        <v>88</v>
      </c>
      <c r="K28" s="2">
        <f>K27+1</f>
        <v>94</v>
      </c>
      <c r="L28" s="2">
        <v>95</v>
      </c>
      <c r="M28" s="2" t="str">
        <f t="shared" si="33"/>
        <v>Pian Lai (Macao China ) &amp; Johnny Ng (Macao China )</v>
      </c>
      <c r="N28" s="12">
        <f t="shared" ref="N28:N32" si="38">K28</f>
        <v>94</v>
      </c>
      <c r="P28" s="2">
        <f>P27+1</f>
        <v>100</v>
      </c>
      <c r="Q28" s="2">
        <v>86</v>
      </c>
      <c r="R28" s="2" t="str">
        <f t="shared" si="34"/>
        <v>Cindy Royet  (France) &amp; Maxime Faure  (France)</v>
      </c>
      <c r="S28" s="12">
        <f t="shared" ref="S28:S32" si="39">P28</f>
        <v>100</v>
      </c>
      <c r="U28" s="2">
        <f>U27+1</f>
        <v>106</v>
      </c>
      <c r="V28" s="2">
        <v>93</v>
      </c>
      <c r="W28" s="2" t="str">
        <f t="shared" si="35"/>
        <v>Keiko Kurohara (Japan ) &amp; Hisaharu Satou (Japan )</v>
      </c>
      <c r="X28" s="12">
        <f t="shared" ref="X28:X32" si="40">U28</f>
        <v>106</v>
      </c>
    </row>
    <row r="29" spans="1:24">
      <c r="A29" s="2">
        <f t="shared" ref="A29:A32" si="41">A28+1</f>
        <v>83</v>
      </c>
      <c r="B29" s="2">
        <v>99</v>
      </c>
      <c r="C29" s="2" t="str">
        <f t="shared" si="31"/>
        <v xml:space="preserve"> (Netherlands) &amp; N/A (Netherlands)</v>
      </c>
      <c r="D29" s="12">
        <f t="shared" si="36"/>
        <v>83</v>
      </c>
      <c r="F29" s="2">
        <f t="shared" ref="F29:F32" si="42">F28+1</f>
        <v>89</v>
      </c>
      <c r="G29" s="2">
        <v>97</v>
      </c>
      <c r="H29" s="2" t="str">
        <f t="shared" si="32"/>
        <v>Connie Rixon (Malta) &amp; Peter Ellul (Malta)</v>
      </c>
      <c r="I29" s="12">
        <f t="shared" si="37"/>
        <v>89</v>
      </c>
      <c r="K29" s="2">
        <f t="shared" ref="K29:K32" si="43">K28+1</f>
        <v>95</v>
      </c>
      <c r="L29" s="2">
        <v>90</v>
      </c>
      <c r="M29" s="2" t="str">
        <f t="shared" si="33"/>
        <v>Sandra Hazel Bailie MBE (Ireland ) &amp; Simon Martin (Ireland )</v>
      </c>
      <c r="N29" s="12">
        <f t="shared" si="38"/>
        <v>95</v>
      </c>
      <c r="P29" s="2">
        <f t="shared" ref="P29:P32" si="44">P28+1</f>
        <v>101</v>
      </c>
      <c r="Q29" s="2">
        <v>109</v>
      </c>
      <c r="R29" s="2" t="str">
        <f t="shared" si="34"/>
        <v>Mary Thompson (USA) &amp; Loren Dion (USA)</v>
      </c>
      <c r="S29" s="12">
        <f t="shared" si="39"/>
        <v>101</v>
      </c>
      <c r="U29" s="2">
        <f t="shared" ref="U29:U32" si="45">U28+1</f>
        <v>107</v>
      </c>
      <c r="V29" s="2">
        <v>104</v>
      </c>
      <c r="W29" s="2" t="str">
        <f t="shared" si="35"/>
        <v>Esme Haley (South Africa ) &amp; Jason Lee Evans (South Africa )</v>
      </c>
      <c r="X29" s="12">
        <f t="shared" si="40"/>
        <v>107</v>
      </c>
    </row>
    <row r="30" spans="1:24">
      <c r="A30" s="2">
        <f t="shared" si="41"/>
        <v>84</v>
      </c>
      <c r="B30" s="2">
        <v>91</v>
      </c>
      <c r="C30" s="2" t="str">
        <f t="shared" si="31"/>
        <v>Caroline Whitehead (Isle Of Man) &amp; Clive McGreal (Isle Of Man)</v>
      </c>
      <c r="D30" s="12">
        <f t="shared" si="36"/>
        <v>84</v>
      </c>
      <c r="F30" s="2">
        <f t="shared" si="42"/>
        <v>90</v>
      </c>
      <c r="G30" s="2">
        <v>94</v>
      </c>
      <c r="H30" s="2" t="str">
        <f t="shared" si="32"/>
        <v>Lindsey Greechan (Jersey) &amp; Derek Boswell (Jersey)</v>
      </c>
      <c r="I30" s="12">
        <f t="shared" si="37"/>
        <v>90</v>
      </c>
      <c r="K30" s="2">
        <f t="shared" si="43"/>
        <v>96</v>
      </c>
      <c r="L30" s="2">
        <v>83</v>
      </c>
      <c r="M30" s="2" t="str">
        <f t="shared" si="33"/>
        <v>Linda Ng (Canada ) &amp; Mike McNorton (Canada )</v>
      </c>
      <c r="N30" s="12">
        <f t="shared" si="38"/>
        <v>96</v>
      </c>
      <c r="P30" s="2">
        <f t="shared" si="44"/>
        <v>102</v>
      </c>
      <c r="Q30" s="2">
        <v>100</v>
      </c>
      <c r="R30" s="2" t="str">
        <f t="shared" si="34"/>
        <v>Tayla Bruce (New Zealand) &amp; Shannon McIlroy (New Zealand)</v>
      </c>
      <c r="S30" s="12">
        <f t="shared" si="39"/>
        <v>102</v>
      </c>
      <c r="U30" s="2">
        <f t="shared" si="45"/>
        <v>108</v>
      </c>
      <c r="V30" s="2">
        <v>105</v>
      </c>
      <c r="W30" s="2" t="str">
        <f t="shared" si="35"/>
        <v>Lisa Bonsor (Spain) &amp; Peter Bonsor (Spain)</v>
      </c>
      <c r="X30" s="12">
        <f t="shared" si="40"/>
        <v>108</v>
      </c>
    </row>
    <row r="31" spans="1:24">
      <c r="A31" s="2">
        <f t="shared" si="41"/>
        <v>85</v>
      </c>
      <c r="B31" s="2">
        <v>110</v>
      </c>
      <c r="C31" s="2" t="str">
        <f t="shared" si="31"/>
        <v>Sara Marie Nicholls (Wales) &amp; Kristian Crocker (Wales)</v>
      </c>
      <c r="D31" s="12">
        <f t="shared" si="36"/>
        <v>85</v>
      </c>
      <c r="F31" s="2">
        <f t="shared" si="42"/>
        <v>91</v>
      </c>
      <c r="G31" s="2">
        <v>96</v>
      </c>
      <c r="H31" s="2" t="str">
        <f t="shared" si="32"/>
        <v>Nor Farrah Ain Abdullah (Malaysia ) &amp; Izzat Shameer Dzulkeple (Malaysia )</v>
      </c>
      <c r="I31" s="12">
        <f t="shared" si="37"/>
        <v>91</v>
      </c>
      <c r="K31" s="2">
        <f t="shared" si="43"/>
        <v>97</v>
      </c>
      <c r="L31" s="2">
        <v>85</v>
      </c>
      <c r="M31" s="2" t="str">
        <f t="shared" si="33"/>
        <v>Natalie McWilliams (Scotland) &amp; Oliver John Thompson (Falkland Islands )</v>
      </c>
      <c r="N31" s="12">
        <f t="shared" si="38"/>
        <v>97</v>
      </c>
      <c r="P31" s="2">
        <f t="shared" si="44"/>
        <v>103</v>
      </c>
      <c r="Q31" s="2">
        <v>84</v>
      </c>
      <c r="R31" s="2" t="str">
        <f t="shared" si="34"/>
        <v>Rebecca McMillan (England ) &amp; Harry Goodwin (England )</v>
      </c>
      <c r="S31" s="12">
        <f t="shared" si="39"/>
        <v>103</v>
      </c>
      <c r="U31" s="2">
        <f t="shared" si="45"/>
        <v>109</v>
      </c>
      <c r="V31" s="2">
        <v>102</v>
      </c>
      <c r="W31" s="2" t="str">
        <f t="shared" si="35"/>
        <v>Julie Forrest (Defending Champion) &amp; Michael Stepney (Scotland)</v>
      </c>
      <c r="X31" s="12">
        <f t="shared" si="40"/>
        <v>109</v>
      </c>
    </row>
    <row r="32" spans="1:24">
      <c r="A32" s="2">
        <f t="shared" si="41"/>
        <v>86</v>
      </c>
      <c r="B32" s="2">
        <v>107</v>
      </c>
      <c r="C32" s="2" t="str">
        <f t="shared" si="31"/>
        <v>Marianne Kuenzle (Switzerland ) &amp; Beat Matti (Switzerland )</v>
      </c>
      <c r="D32" s="12">
        <f t="shared" si="36"/>
        <v>86</v>
      </c>
      <c r="F32" s="2">
        <f t="shared" si="42"/>
        <v>92</v>
      </c>
      <c r="G32" s="2">
        <v>89</v>
      </c>
      <c r="H32" s="2" t="str">
        <f t="shared" si="32"/>
        <v>Irit Grencel (Israel ) &amp; Gabor Foti (Hungary)</v>
      </c>
      <c r="I32" s="12">
        <f t="shared" si="37"/>
        <v>92</v>
      </c>
      <c r="K32" s="2">
        <f t="shared" si="43"/>
        <v>98</v>
      </c>
      <c r="L32" s="2">
        <v>92</v>
      </c>
      <c r="M32" s="2" t="str">
        <f t="shared" si="33"/>
        <v>Maureen Caesar (Jamaica) &amp; Robert Simpson (Jamaica)</v>
      </c>
      <c r="N32" s="12">
        <f t="shared" si="38"/>
        <v>98</v>
      </c>
      <c r="P32" s="2">
        <f t="shared" si="44"/>
        <v>104</v>
      </c>
      <c r="Q32" s="2">
        <v>103</v>
      </c>
      <c r="R32" s="2" t="str">
        <f t="shared" ref="R32" si="46">IF(ISNA(VLOOKUP(Q32,Pairs_Mixed,2,FALSE)),"",VLOOKUP(Q32,Pairs_Mixed,2,FALSE))</f>
        <v>Lee Beng Hua (May) (Singapore ) &amp; Chiu Pok Man (Singapore )</v>
      </c>
      <c r="S32" s="12">
        <f t="shared" si="39"/>
        <v>104</v>
      </c>
      <c r="U32" s="2">
        <f t="shared" si="45"/>
        <v>110</v>
      </c>
      <c r="V32" s="2">
        <v>108</v>
      </c>
      <c r="W32" s="2" t="str">
        <f t="shared" ref="W32" si="47">IF(ISNA(VLOOKUP(V32,Pairs_Mixed,2,FALSE)),"",VLOOKUP(V32,Pairs_Mixed,2,FALSE))</f>
        <v>Rahsan Akar (Turkiye) &amp; Ozkan Akar (Turkiye)</v>
      </c>
      <c r="X32" s="12">
        <f t="shared" si="40"/>
        <v>110</v>
      </c>
    </row>
    <row r="34" spans="3:3">
      <c r="C34" s="2" t="str">
        <f t="shared" si="31"/>
        <v/>
      </c>
    </row>
  </sheetData>
  <mergeCells count="2">
    <mergeCell ref="B1:L1"/>
    <mergeCell ref="B13:L1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20126-BDF2-4FB4-8478-5749BC8390FE}">
  <sheetPr>
    <pageSetUpPr fitToPage="1"/>
  </sheetPr>
  <dimension ref="A1:BC65"/>
  <sheetViews>
    <sheetView zoomScale="145" zoomScaleNormal="145" workbookViewId="0">
      <selection activeCell="N26" sqref="N26"/>
    </sheetView>
  </sheetViews>
  <sheetFormatPr defaultColWidth="36.7109375" defaultRowHeight="12"/>
  <cols>
    <col min="1" max="1" width="36.7109375" style="2"/>
    <col min="2" max="2" width="9" style="2" customWidth="1"/>
    <col min="3" max="3" width="9" style="12" customWidth="1"/>
    <col min="4" max="22" width="9" style="2" customWidth="1"/>
    <col min="23" max="43" width="36.7109375" style="2"/>
    <col min="44" max="49" width="36.7109375" style="12"/>
    <col min="50" max="16384" width="36.7109375" style="2"/>
  </cols>
  <sheetData>
    <row r="1" spans="1:55">
      <c r="A1" s="257" t="s">
        <v>487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AD1" s="12"/>
      <c r="AE1" s="12"/>
      <c r="AF1" s="12"/>
      <c r="AG1" s="12"/>
      <c r="AH1" s="12"/>
      <c r="AI1" s="12"/>
      <c r="AJ1" s="12"/>
      <c r="AK1" s="2" t="s">
        <v>292</v>
      </c>
      <c r="AN1" s="2" t="s">
        <v>67</v>
      </c>
      <c r="AR1" s="12" t="s">
        <v>393</v>
      </c>
      <c r="AS1" s="12" t="s">
        <v>394</v>
      </c>
      <c r="AU1" s="12" t="s">
        <v>391</v>
      </c>
      <c r="AV1" s="12" t="s">
        <v>392</v>
      </c>
      <c r="AX1" s="12" t="s">
        <v>395</v>
      </c>
      <c r="AZ1" s="154"/>
      <c r="BA1" s="154"/>
      <c r="BB1" s="154"/>
      <c r="BC1" s="154"/>
    </row>
    <row r="2" spans="1:55" ht="12.75" thickBot="1">
      <c r="C2" s="2"/>
      <c r="AD2" s="12"/>
      <c r="AE2" s="12"/>
      <c r="AF2" s="12"/>
      <c r="AG2" s="12"/>
      <c r="AH2" s="12"/>
      <c r="AI2" s="12"/>
      <c r="AJ2" s="12"/>
      <c r="AX2" s="12"/>
      <c r="AZ2" s="154"/>
      <c r="BA2" s="154"/>
      <c r="BB2" s="154"/>
      <c r="BC2" s="154"/>
    </row>
    <row r="3" spans="1:55" ht="12.75" thickBot="1">
      <c r="B3" s="260" t="s">
        <v>488</v>
      </c>
      <c r="C3" s="261"/>
      <c r="D3" s="261"/>
      <c r="E3" s="261"/>
      <c r="F3" s="261"/>
      <c r="G3" s="261"/>
      <c r="H3" s="261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6"/>
      <c r="AD3" s="12"/>
      <c r="AE3" s="12"/>
      <c r="AF3" s="12"/>
      <c r="AG3" s="12"/>
      <c r="AH3" s="12"/>
      <c r="AI3" s="12"/>
      <c r="AJ3" s="12"/>
      <c r="AX3" s="12"/>
      <c r="AZ3" s="154"/>
      <c r="BA3" s="154"/>
      <c r="BB3" s="154"/>
      <c r="BC3" s="154"/>
    </row>
    <row r="4" spans="1:55" ht="12.75" thickBot="1">
      <c r="B4" s="155"/>
      <c r="C4" s="156"/>
      <c r="D4" s="156"/>
      <c r="E4" s="26" t="s">
        <v>489</v>
      </c>
      <c r="F4" s="156"/>
      <c r="G4" s="156"/>
      <c r="H4" s="157"/>
      <c r="I4" s="155"/>
      <c r="J4" s="156"/>
      <c r="K4" s="156"/>
      <c r="L4" s="26" t="s">
        <v>490</v>
      </c>
      <c r="M4" s="156"/>
      <c r="N4" s="156"/>
      <c r="O4" s="157"/>
      <c r="P4" s="155"/>
      <c r="Q4" s="156"/>
      <c r="R4" s="156"/>
      <c r="S4" s="26" t="s">
        <v>491</v>
      </c>
      <c r="T4" s="156"/>
      <c r="U4" s="156"/>
      <c r="V4" s="157"/>
      <c r="AD4" s="12"/>
      <c r="AE4" s="12"/>
      <c r="AF4" s="12"/>
      <c r="AG4" s="12"/>
      <c r="AH4" s="12"/>
      <c r="AI4" s="12"/>
      <c r="AJ4" s="12"/>
      <c r="AX4" s="12"/>
      <c r="AZ4" s="154"/>
      <c r="BA4" s="154"/>
      <c r="BB4" s="154"/>
      <c r="BC4" s="154"/>
    </row>
    <row r="5" spans="1:55" ht="12.75" thickBot="1">
      <c r="B5" s="262" t="s">
        <v>492</v>
      </c>
      <c r="C5" s="263"/>
      <c r="D5" s="263"/>
      <c r="E5" s="263"/>
      <c r="F5" s="263"/>
      <c r="G5" s="263"/>
      <c r="H5" s="264"/>
      <c r="I5" s="254" t="s">
        <v>492</v>
      </c>
      <c r="J5" s="255"/>
      <c r="K5" s="255"/>
      <c r="L5" s="255"/>
      <c r="M5" s="255"/>
      <c r="N5" s="255"/>
      <c r="O5" s="256"/>
      <c r="P5" s="254" t="s">
        <v>492</v>
      </c>
      <c r="Q5" s="255"/>
      <c r="R5" s="255"/>
      <c r="S5" s="255"/>
      <c r="T5" s="255"/>
      <c r="U5" s="255"/>
      <c r="V5" s="256"/>
      <c r="AD5" s="12"/>
      <c r="AE5" s="12"/>
      <c r="AF5" s="12"/>
      <c r="AG5" s="12"/>
      <c r="AH5" s="12"/>
      <c r="AI5" s="12"/>
      <c r="AJ5" s="12"/>
      <c r="AX5" s="12"/>
      <c r="AZ5" s="154"/>
      <c r="BA5" s="154"/>
      <c r="BB5" s="154"/>
      <c r="BC5" s="154"/>
    </row>
    <row r="6" spans="1:55" ht="12.75" thickBot="1">
      <c r="A6" s="1"/>
      <c r="B6" s="28"/>
      <c r="C6" s="29" t="s">
        <v>0</v>
      </c>
      <c r="D6" s="29" t="s">
        <v>1</v>
      </c>
      <c r="E6" s="30" t="s">
        <v>2</v>
      </c>
      <c r="F6" s="28" t="s">
        <v>3</v>
      </c>
      <c r="G6" s="29" t="s">
        <v>4</v>
      </c>
      <c r="H6" s="29" t="s">
        <v>5</v>
      </c>
      <c r="I6" s="26"/>
      <c r="J6" s="28" t="s">
        <v>0</v>
      </c>
      <c r="K6" s="29" t="s">
        <v>1</v>
      </c>
      <c r="L6" s="29" t="s">
        <v>2</v>
      </c>
      <c r="M6" s="30" t="s">
        <v>3</v>
      </c>
      <c r="N6" s="28" t="s">
        <v>4</v>
      </c>
      <c r="O6" s="29" t="s">
        <v>5</v>
      </c>
      <c r="P6" s="31"/>
      <c r="Q6" s="30" t="s">
        <v>0</v>
      </c>
      <c r="R6" s="28" t="s">
        <v>1</v>
      </c>
      <c r="S6" s="29" t="s">
        <v>2</v>
      </c>
      <c r="T6" s="29" t="s">
        <v>3</v>
      </c>
      <c r="U6" s="30" t="s">
        <v>4</v>
      </c>
      <c r="V6" s="29" t="s">
        <v>5</v>
      </c>
      <c r="AD6" s="12"/>
      <c r="AE6" s="12"/>
      <c r="AF6" s="12"/>
      <c r="AG6" s="12"/>
      <c r="AH6" s="12"/>
      <c r="AI6" s="12"/>
      <c r="AJ6" s="12"/>
      <c r="AX6" s="12"/>
      <c r="AZ6" s="154"/>
      <c r="BA6" s="154"/>
      <c r="BB6" s="154"/>
      <c r="BC6" s="154"/>
    </row>
    <row r="7" spans="1:55">
      <c r="A7" s="2" t="s">
        <v>493</v>
      </c>
      <c r="B7" s="204"/>
      <c r="C7" s="162" t="s">
        <v>251</v>
      </c>
      <c r="D7" s="162" t="s">
        <v>282</v>
      </c>
      <c r="E7" s="162" t="s">
        <v>344</v>
      </c>
      <c r="F7" s="162" t="s">
        <v>278</v>
      </c>
      <c r="G7" s="162" t="s">
        <v>328</v>
      </c>
      <c r="H7" s="162" t="s">
        <v>289</v>
      </c>
      <c r="I7" s="204"/>
      <c r="J7" s="162" t="s">
        <v>323</v>
      </c>
      <c r="K7" s="162" t="s">
        <v>321</v>
      </c>
      <c r="L7" s="162" t="s">
        <v>399</v>
      </c>
      <c r="M7" s="162" t="s">
        <v>402</v>
      </c>
      <c r="N7" s="162" t="s">
        <v>317</v>
      </c>
      <c r="O7" s="162" t="s">
        <v>400</v>
      </c>
      <c r="P7" s="204"/>
      <c r="Q7" s="162" t="s">
        <v>286</v>
      </c>
      <c r="R7" s="162" t="s">
        <v>283</v>
      </c>
      <c r="S7" s="162" t="s">
        <v>273</v>
      </c>
      <c r="T7" s="162" t="s">
        <v>277</v>
      </c>
      <c r="U7" s="162" t="s">
        <v>415</v>
      </c>
      <c r="V7" s="162" t="s">
        <v>280</v>
      </c>
      <c r="AJ7" s="2">
        <v>6</v>
      </c>
      <c r="AL7" s="2">
        <v>6</v>
      </c>
      <c r="AM7" s="2" t="s">
        <v>8</v>
      </c>
      <c r="AQ7" s="12">
        <v>6</v>
      </c>
      <c r="AR7" s="12">
        <v>0</v>
      </c>
      <c r="AT7" s="12">
        <f>SUM(AQ7*6,AR7*4)</f>
        <v>36</v>
      </c>
      <c r="AU7" s="12">
        <f>SUM(AQ7*6,AR7*4)</f>
        <v>36</v>
      </c>
      <c r="AW7" s="12">
        <f>SUM(AQ7*2,AR7)</f>
        <v>12</v>
      </c>
      <c r="AY7" s="12"/>
      <c r="AZ7" s="12"/>
      <c r="BA7" s="12"/>
      <c r="BB7" s="12"/>
    </row>
    <row r="8" spans="1:55">
      <c r="A8" s="2" t="s">
        <v>494</v>
      </c>
      <c r="B8" s="204"/>
      <c r="C8" s="162" t="s">
        <v>315</v>
      </c>
      <c r="D8" s="162" t="s">
        <v>261</v>
      </c>
      <c r="E8" s="169" t="s">
        <v>335</v>
      </c>
      <c r="F8" s="162" t="s">
        <v>320</v>
      </c>
      <c r="G8" s="162" t="s">
        <v>263</v>
      </c>
      <c r="H8" s="162" t="s">
        <v>284</v>
      </c>
      <c r="I8" s="204"/>
      <c r="J8" s="162" t="s">
        <v>343</v>
      </c>
      <c r="K8" s="162" t="s">
        <v>265</v>
      </c>
      <c r="L8" s="162" t="s">
        <v>401</v>
      </c>
      <c r="M8" s="162" t="s">
        <v>345</v>
      </c>
      <c r="N8" s="162" t="s">
        <v>329</v>
      </c>
      <c r="O8" s="162" t="s">
        <v>252</v>
      </c>
      <c r="P8" s="204"/>
      <c r="Q8" s="162" t="s">
        <v>309</v>
      </c>
      <c r="R8" s="162" t="s">
        <v>260</v>
      </c>
      <c r="S8" s="162" t="s">
        <v>248</v>
      </c>
      <c r="T8" s="162" t="s">
        <v>417</v>
      </c>
      <c r="U8" s="162" t="s">
        <v>334</v>
      </c>
      <c r="V8" s="162" t="s">
        <v>418</v>
      </c>
      <c r="AJ8" s="2">
        <v>6</v>
      </c>
      <c r="AL8" s="2">
        <v>6</v>
      </c>
      <c r="AM8" s="2" t="s">
        <v>66</v>
      </c>
      <c r="AQ8" s="12">
        <v>6</v>
      </c>
      <c r="AR8" s="12">
        <v>0</v>
      </c>
      <c r="AT8" s="12">
        <f t="shared" ref="AT8:AT15" si="0">SUM(AQ8*6,AR8*4)</f>
        <v>36</v>
      </c>
      <c r="AU8" s="12">
        <f t="shared" ref="AU8:AU15" si="1">SUM(AQ8*6,AR8*4)</f>
        <v>36</v>
      </c>
      <c r="AW8" s="12">
        <f t="shared" ref="AW8:AW15" si="2">SUM(AQ8*2,AR8)</f>
        <v>12</v>
      </c>
    </row>
    <row r="9" spans="1:55">
      <c r="B9" s="258" t="s">
        <v>642</v>
      </c>
      <c r="C9" s="259"/>
      <c r="D9" s="211"/>
      <c r="E9" s="212"/>
      <c r="F9" s="211"/>
      <c r="G9" s="211"/>
      <c r="H9" s="211"/>
      <c r="I9" s="168"/>
      <c r="J9" s="213"/>
      <c r="K9" s="213"/>
      <c r="L9" s="213"/>
      <c r="M9" s="213"/>
      <c r="N9" s="213"/>
      <c r="O9" s="213"/>
      <c r="P9" s="168"/>
      <c r="Q9" s="213"/>
      <c r="R9" s="213"/>
      <c r="S9" s="213"/>
      <c r="T9" s="213"/>
      <c r="U9" s="213"/>
      <c r="V9" s="213"/>
      <c r="AQ9" s="12"/>
    </row>
    <row r="10" spans="1:55">
      <c r="A10" s="2" t="s">
        <v>496</v>
      </c>
      <c r="B10" s="204"/>
      <c r="C10" s="162" t="s">
        <v>211</v>
      </c>
      <c r="D10" s="162" t="s">
        <v>73</v>
      </c>
      <c r="E10" s="162" t="s">
        <v>13</v>
      </c>
      <c r="F10" s="162" t="s">
        <v>312</v>
      </c>
      <c r="G10" s="162" t="s">
        <v>298</v>
      </c>
      <c r="H10" s="162" t="s">
        <v>271</v>
      </c>
      <c r="I10" s="204"/>
      <c r="J10" s="162" t="s">
        <v>294</v>
      </c>
      <c r="K10" s="162" t="s">
        <v>41</v>
      </c>
      <c r="L10" s="162" t="s">
        <v>421</v>
      </c>
      <c r="M10" s="162" t="s">
        <v>330</v>
      </c>
      <c r="N10" s="162" t="s">
        <v>255</v>
      </c>
      <c r="O10" s="162" t="s">
        <v>411</v>
      </c>
      <c r="P10" s="204"/>
      <c r="Q10" s="162" t="s">
        <v>419</v>
      </c>
      <c r="R10" s="162" t="s">
        <v>270</v>
      </c>
      <c r="S10" s="162" t="s">
        <v>49</v>
      </c>
      <c r="T10" s="162" t="s">
        <v>232</v>
      </c>
      <c r="U10" s="1" t="s">
        <v>434</v>
      </c>
      <c r="V10" s="162" t="s">
        <v>223</v>
      </c>
      <c r="AJ10" s="2">
        <v>6</v>
      </c>
      <c r="AL10" s="2">
        <v>6</v>
      </c>
      <c r="AM10" s="2" t="s">
        <v>346</v>
      </c>
      <c r="AQ10" s="12">
        <v>3</v>
      </c>
      <c r="AR10" s="12">
        <v>3</v>
      </c>
      <c r="AT10" s="12">
        <f t="shared" si="0"/>
        <v>30</v>
      </c>
      <c r="AU10" s="12">
        <f t="shared" si="1"/>
        <v>30</v>
      </c>
      <c r="AW10" s="12">
        <f t="shared" si="2"/>
        <v>9</v>
      </c>
    </row>
    <row r="11" spans="1:55" ht="12.75" thickBot="1">
      <c r="A11" s="2" t="s">
        <v>497</v>
      </c>
      <c r="B11" s="204"/>
      <c r="C11" s="162" t="s">
        <v>215</v>
      </c>
      <c r="D11" s="162" t="s">
        <v>34</v>
      </c>
      <c r="E11" s="162" t="s">
        <v>22</v>
      </c>
      <c r="F11" s="162" t="s">
        <v>338</v>
      </c>
      <c r="G11" s="162" t="s">
        <v>204</v>
      </c>
      <c r="H11" s="162" t="s">
        <v>14</v>
      </c>
      <c r="I11" s="204"/>
      <c r="J11" s="162" t="s">
        <v>404</v>
      </c>
      <c r="K11" s="162" t="s">
        <v>299</v>
      </c>
      <c r="L11" s="162" t="s">
        <v>406</v>
      </c>
      <c r="M11" s="162" t="s">
        <v>405</v>
      </c>
      <c r="N11" s="162" t="s">
        <v>247</v>
      </c>
      <c r="O11" s="162" t="s">
        <v>420</v>
      </c>
      <c r="P11" s="204"/>
      <c r="Q11" s="169" t="s">
        <v>426</v>
      </c>
      <c r="R11" s="169" t="s">
        <v>40</v>
      </c>
      <c r="S11" s="162" t="s">
        <v>55</v>
      </c>
      <c r="T11" s="162" t="s">
        <v>428</v>
      </c>
      <c r="U11" s="206" t="s">
        <v>240</v>
      </c>
      <c r="V11" s="206" t="s">
        <v>243</v>
      </c>
      <c r="AJ11" s="2">
        <v>6</v>
      </c>
      <c r="AL11" s="2">
        <v>6</v>
      </c>
      <c r="AQ11" s="12">
        <v>0</v>
      </c>
      <c r="AR11" s="12">
        <v>6</v>
      </c>
      <c r="AT11" s="12">
        <f t="shared" si="0"/>
        <v>24</v>
      </c>
      <c r="AU11" s="12">
        <f t="shared" si="1"/>
        <v>24</v>
      </c>
      <c r="AW11" s="12">
        <f t="shared" si="2"/>
        <v>6</v>
      </c>
    </row>
    <row r="12" spans="1:55" ht="12.75" thickBot="1">
      <c r="A12" s="2" t="s">
        <v>498</v>
      </c>
      <c r="B12" s="204"/>
      <c r="C12" s="162" t="s">
        <v>72</v>
      </c>
      <c r="D12" s="162" t="s">
        <v>190</v>
      </c>
      <c r="E12" s="162" t="s">
        <v>341</v>
      </c>
      <c r="F12" s="162" t="s">
        <v>44</v>
      </c>
      <c r="G12" s="162" t="s">
        <v>202</v>
      </c>
      <c r="H12" s="162" t="s">
        <v>42</v>
      </c>
      <c r="I12" s="204"/>
      <c r="J12" s="162" t="s">
        <v>409</v>
      </c>
      <c r="K12" s="162" t="s">
        <v>235</v>
      </c>
      <c r="L12" s="162" t="s">
        <v>229</v>
      </c>
      <c r="M12" s="162" t="s">
        <v>303</v>
      </c>
      <c r="N12" s="162" t="s">
        <v>407</v>
      </c>
      <c r="O12" s="162" t="s">
        <v>36</v>
      </c>
      <c r="P12" s="204"/>
      <c r="Q12" s="205" t="s">
        <v>217</v>
      </c>
      <c r="R12" s="206" t="s">
        <v>57</v>
      </c>
      <c r="S12" s="206" t="s">
        <v>435</v>
      </c>
      <c r="T12" s="162" t="s">
        <v>424</v>
      </c>
      <c r="U12" s="169" t="s">
        <v>425</v>
      </c>
      <c r="V12" s="169" t="s">
        <v>199</v>
      </c>
      <c r="AJ12" s="2">
        <v>6</v>
      </c>
      <c r="AL12" s="2">
        <v>6</v>
      </c>
      <c r="AQ12" s="12">
        <v>0</v>
      </c>
      <c r="AR12" s="12">
        <v>6</v>
      </c>
      <c r="AT12" s="12">
        <f t="shared" si="0"/>
        <v>24</v>
      </c>
      <c r="AU12" s="12">
        <f t="shared" si="1"/>
        <v>24</v>
      </c>
      <c r="AW12" s="12">
        <f t="shared" si="2"/>
        <v>6</v>
      </c>
    </row>
    <row r="13" spans="1:55">
      <c r="B13" s="258" t="s">
        <v>643</v>
      </c>
      <c r="C13" s="259"/>
      <c r="D13" s="211"/>
      <c r="E13" s="212"/>
      <c r="F13" s="211"/>
      <c r="G13" s="211"/>
      <c r="H13" s="211"/>
      <c r="I13" s="168"/>
      <c r="J13" s="213"/>
      <c r="K13" s="213"/>
      <c r="L13" s="213"/>
      <c r="M13" s="213"/>
      <c r="N13" s="213"/>
      <c r="O13" s="213"/>
      <c r="P13" s="168"/>
      <c r="Q13" s="213"/>
      <c r="R13" s="213"/>
      <c r="S13" s="213"/>
      <c r="T13" s="213"/>
      <c r="U13" s="213"/>
      <c r="V13" s="213"/>
      <c r="AQ13" s="12"/>
    </row>
    <row r="14" spans="1:55">
      <c r="A14" s="2" t="s">
        <v>500</v>
      </c>
      <c r="B14" s="204"/>
      <c r="C14" s="210" t="s">
        <v>398</v>
      </c>
      <c r="D14" s="162" t="s">
        <v>222</v>
      </c>
      <c r="E14" s="162" t="s">
        <v>339</v>
      </c>
      <c r="F14" s="162" t="s">
        <v>52</v>
      </c>
      <c r="G14" s="162" t="s">
        <v>218</v>
      </c>
      <c r="H14" s="162" t="s">
        <v>226</v>
      </c>
      <c r="I14" s="204"/>
      <c r="J14" s="162" t="s">
        <v>410</v>
      </c>
      <c r="K14" s="162" t="s">
        <v>75</v>
      </c>
      <c r="L14" s="162" t="s">
        <v>342</v>
      </c>
      <c r="M14" s="162" t="s">
        <v>412</v>
      </c>
      <c r="N14" s="162" t="s">
        <v>187</v>
      </c>
      <c r="O14" s="162" t="s">
        <v>16</v>
      </c>
      <c r="P14" s="204"/>
      <c r="Q14" s="162" t="s">
        <v>422</v>
      </c>
      <c r="R14" s="162" t="s">
        <v>423</v>
      </c>
      <c r="S14" s="169" t="s">
        <v>71</v>
      </c>
      <c r="T14" s="169" t="s">
        <v>11</v>
      </c>
      <c r="U14" s="169" t="s">
        <v>427</v>
      </c>
      <c r="V14" s="169" t="s">
        <v>19</v>
      </c>
      <c r="AJ14" s="2">
        <v>6</v>
      </c>
      <c r="AL14" s="2">
        <v>6</v>
      </c>
      <c r="AQ14" s="12">
        <v>0</v>
      </c>
      <c r="AR14" s="12">
        <v>6</v>
      </c>
      <c r="AT14" s="12">
        <f t="shared" si="0"/>
        <v>24</v>
      </c>
      <c r="AU14" s="12">
        <f t="shared" si="1"/>
        <v>24</v>
      </c>
      <c r="AW14" s="12">
        <f t="shared" si="2"/>
        <v>6</v>
      </c>
    </row>
    <row r="15" spans="1:55" ht="12.75" thickBot="1">
      <c r="A15" s="2" t="s">
        <v>501</v>
      </c>
      <c r="B15" s="204"/>
      <c r="C15" s="205" t="s">
        <v>227</v>
      </c>
      <c r="D15" s="205" t="s">
        <v>307</v>
      </c>
      <c r="E15" s="205" t="s">
        <v>246</v>
      </c>
      <c r="F15" s="205" t="s">
        <v>233</v>
      </c>
      <c r="G15" s="205" t="s">
        <v>241</v>
      </c>
      <c r="H15" s="205"/>
      <c r="I15" s="204"/>
      <c r="J15" s="205" t="s">
        <v>212</v>
      </c>
      <c r="K15" s="205" t="s">
        <v>206</v>
      </c>
      <c r="L15" s="205" t="s">
        <v>413</v>
      </c>
      <c r="M15" s="205" t="s">
        <v>203</v>
      </c>
      <c r="N15" s="205" t="s">
        <v>340</v>
      </c>
      <c r="O15" s="205"/>
      <c r="P15" s="204"/>
      <c r="Q15" s="169"/>
      <c r="R15" s="169" t="s">
        <v>20</v>
      </c>
      <c r="S15" s="169" t="s">
        <v>192</v>
      </c>
      <c r="T15" s="206" t="s">
        <v>29</v>
      </c>
      <c r="U15" s="162" t="s">
        <v>39</v>
      </c>
      <c r="V15" s="162" t="s">
        <v>208</v>
      </c>
      <c r="AJ15" s="2">
        <v>6</v>
      </c>
      <c r="AL15" s="2">
        <v>6</v>
      </c>
      <c r="AQ15" s="12">
        <v>0</v>
      </c>
      <c r="AR15" s="12">
        <v>6</v>
      </c>
      <c r="AT15" s="12">
        <f t="shared" si="0"/>
        <v>24</v>
      </c>
      <c r="AU15" s="12">
        <f t="shared" si="1"/>
        <v>24</v>
      </c>
      <c r="AW15" s="12">
        <f t="shared" si="2"/>
        <v>6</v>
      </c>
      <c r="AX15" s="1"/>
    </row>
    <row r="16" spans="1:55" ht="12.75" thickBot="1">
      <c r="B16" s="12"/>
      <c r="C16" s="1"/>
      <c r="D16" s="1"/>
      <c r="E16" s="1"/>
      <c r="F16" s="1"/>
      <c r="G16" s="1"/>
      <c r="H16" s="1"/>
      <c r="AQ16" s="12"/>
      <c r="AW16" s="2"/>
    </row>
    <row r="17" spans="1:49" ht="12.75" thickBot="1">
      <c r="B17" s="260" t="s">
        <v>488</v>
      </c>
      <c r="C17" s="261"/>
      <c r="D17" s="261"/>
      <c r="E17" s="261"/>
      <c r="F17" s="261"/>
      <c r="G17" s="261"/>
      <c r="H17" s="261"/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6"/>
      <c r="AR17" s="2"/>
      <c r="AS17" s="2"/>
      <c r="AT17" s="2"/>
      <c r="AU17" s="2"/>
      <c r="AV17" s="2"/>
      <c r="AW17" s="2"/>
    </row>
    <row r="18" spans="1:49" ht="12.75" thickBot="1">
      <c r="B18" s="155"/>
      <c r="C18" s="156"/>
      <c r="D18" s="156"/>
      <c r="E18" s="26" t="s">
        <v>502</v>
      </c>
      <c r="F18" s="156"/>
      <c r="G18" s="156"/>
      <c r="H18" s="157"/>
      <c r="I18" s="155"/>
      <c r="J18" s="156"/>
      <c r="K18" s="156"/>
      <c r="L18" s="26" t="s">
        <v>503</v>
      </c>
      <c r="M18" s="156"/>
      <c r="N18" s="156"/>
      <c r="O18" s="157"/>
      <c r="P18" s="155"/>
      <c r="Q18" s="156"/>
      <c r="R18" s="156"/>
      <c r="S18" s="26" t="s">
        <v>504</v>
      </c>
      <c r="T18" s="156"/>
      <c r="U18" s="156"/>
      <c r="V18" s="157"/>
      <c r="AR18" s="2"/>
      <c r="AS18" s="2"/>
      <c r="AT18" s="2"/>
      <c r="AU18" s="2"/>
      <c r="AV18" s="2"/>
      <c r="AW18" s="2"/>
    </row>
    <row r="19" spans="1:49" ht="12.75" thickBot="1">
      <c r="B19" s="262" t="s">
        <v>492</v>
      </c>
      <c r="C19" s="263"/>
      <c r="D19" s="263"/>
      <c r="E19" s="263"/>
      <c r="F19" s="263"/>
      <c r="G19" s="263"/>
      <c r="H19" s="264"/>
      <c r="I19" s="254" t="s">
        <v>492</v>
      </c>
      <c r="J19" s="255"/>
      <c r="K19" s="255"/>
      <c r="L19" s="255"/>
      <c r="M19" s="255"/>
      <c r="N19" s="255"/>
      <c r="O19" s="256"/>
      <c r="P19" s="254" t="s">
        <v>492</v>
      </c>
      <c r="Q19" s="255"/>
      <c r="R19" s="255"/>
      <c r="S19" s="255"/>
      <c r="T19" s="255"/>
      <c r="U19" s="255"/>
      <c r="V19" s="256"/>
      <c r="AR19" s="2"/>
      <c r="AS19" s="2"/>
      <c r="AT19" s="2"/>
      <c r="AU19" s="2"/>
      <c r="AV19" s="2"/>
      <c r="AW19" s="2"/>
    </row>
    <row r="20" spans="1:49" ht="12.75" thickBot="1">
      <c r="A20" s="1"/>
      <c r="B20" s="28"/>
      <c r="C20" s="29" t="s">
        <v>0</v>
      </c>
      <c r="D20" s="29" t="s">
        <v>1</v>
      </c>
      <c r="E20" s="30" t="s">
        <v>2</v>
      </c>
      <c r="F20" s="28" t="s">
        <v>3</v>
      </c>
      <c r="G20" s="29" t="s">
        <v>4</v>
      </c>
      <c r="H20" s="29" t="s">
        <v>5</v>
      </c>
      <c r="I20" s="26"/>
      <c r="J20" s="28" t="s">
        <v>0</v>
      </c>
      <c r="K20" s="29" t="s">
        <v>1</v>
      </c>
      <c r="L20" s="29" t="s">
        <v>2</v>
      </c>
      <c r="M20" s="30" t="s">
        <v>3</v>
      </c>
      <c r="N20" s="28" t="s">
        <v>4</v>
      </c>
      <c r="O20" s="29" t="s">
        <v>5</v>
      </c>
      <c r="P20" s="31"/>
      <c r="Q20" s="30" t="s">
        <v>0</v>
      </c>
      <c r="R20" s="28" t="s">
        <v>1</v>
      </c>
      <c r="S20" s="29" t="s">
        <v>2</v>
      </c>
      <c r="T20" s="29" t="s">
        <v>3</v>
      </c>
      <c r="U20" s="30" t="s">
        <v>4</v>
      </c>
      <c r="V20" s="29" t="s">
        <v>5</v>
      </c>
      <c r="AR20" s="2"/>
      <c r="AS20" s="2"/>
      <c r="AT20" s="2"/>
      <c r="AU20" s="2"/>
      <c r="AV20" s="2"/>
      <c r="AW20" s="2"/>
    </row>
    <row r="21" spans="1:49">
      <c r="A21" s="2" t="s">
        <v>493</v>
      </c>
      <c r="B21" s="204"/>
      <c r="C21" s="169" t="s">
        <v>325</v>
      </c>
      <c r="D21" s="169" t="s">
        <v>319</v>
      </c>
      <c r="E21" s="169" t="s">
        <v>429</v>
      </c>
      <c r="F21" s="169" t="s">
        <v>432</v>
      </c>
      <c r="G21" s="169" t="s">
        <v>275</v>
      </c>
      <c r="H21" s="169" t="s">
        <v>430</v>
      </c>
      <c r="I21" s="204"/>
      <c r="J21" s="169" t="s">
        <v>264</v>
      </c>
      <c r="K21" s="169" t="s">
        <v>444</v>
      </c>
      <c r="L21" s="169" t="s">
        <v>443</v>
      </c>
      <c r="M21" s="169" t="s">
        <v>290</v>
      </c>
      <c r="N21" s="162" t="s">
        <v>450</v>
      </c>
      <c r="O21" s="169" t="s">
        <v>451</v>
      </c>
      <c r="P21" s="204"/>
      <c r="Q21" s="169"/>
      <c r="R21" s="169" t="s">
        <v>690</v>
      </c>
      <c r="S21" s="169"/>
      <c r="T21" s="169"/>
      <c r="U21" s="169" t="s">
        <v>691</v>
      </c>
      <c r="V21" s="168"/>
      <c r="AJ21" s="2">
        <v>6</v>
      </c>
      <c r="AL21" s="2">
        <v>6</v>
      </c>
      <c r="AM21" s="1"/>
      <c r="AN21" s="1"/>
      <c r="AO21" s="1"/>
      <c r="AP21" s="1"/>
      <c r="AQ21" s="12">
        <v>0</v>
      </c>
      <c r="AR21" s="12">
        <v>6</v>
      </c>
      <c r="AT21" s="12">
        <f t="shared" ref="AT21:AT22" si="3">SUM(AQ21*6,AR21*4)</f>
        <v>24</v>
      </c>
      <c r="AU21" s="12">
        <f t="shared" ref="AU21:AU22" si="4">SUM(AQ21*6,AR21*4)</f>
        <v>24</v>
      </c>
      <c r="AW21" s="12">
        <f t="shared" ref="AW21:AW54" si="5">SUM(AQ21*2,AR21)</f>
        <v>6</v>
      </c>
    </row>
    <row r="22" spans="1:49">
      <c r="A22" s="2" t="s">
        <v>494</v>
      </c>
      <c r="B22" s="204"/>
      <c r="C22" s="169" t="s">
        <v>250</v>
      </c>
      <c r="D22" s="169" t="s">
        <v>431</v>
      </c>
      <c r="E22" s="169" t="s">
        <v>288</v>
      </c>
      <c r="F22" s="169" t="s">
        <v>311</v>
      </c>
      <c r="G22" s="169" t="s">
        <v>314</v>
      </c>
      <c r="H22" s="169" t="s">
        <v>268</v>
      </c>
      <c r="I22" s="204"/>
      <c r="J22" s="169" t="s">
        <v>316</v>
      </c>
      <c r="K22" s="169" t="s">
        <v>446</v>
      </c>
      <c r="L22" s="169" t="s">
        <v>447</v>
      </c>
      <c r="M22" s="169" t="s">
        <v>322</v>
      </c>
      <c r="N22" s="169" t="s">
        <v>448</v>
      </c>
      <c r="O22" s="169" t="s">
        <v>449</v>
      </c>
      <c r="P22" s="204"/>
      <c r="Q22" s="169"/>
      <c r="R22" s="169" t="s">
        <v>681</v>
      </c>
      <c r="S22" s="169" t="s">
        <v>682</v>
      </c>
      <c r="T22" s="169" t="s">
        <v>671</v>
      </c>
      <c r="U22" s="169" t="s">
        <v>672</v>
      </c>
      <c r="V22" s="168"/>
      <c r="AJ22" s="2">
        <v>6</v>
      </c>
      <c r="AL22" s="2">
        <v>6</v>
      </c>
      <c r="AM22" s="1"/>
      <c r="AN22" s="1"/>
      <c r="AO22" s="1"/>
      <c r="AP22" s="1"/>
      <c r="AQ22" s="12">
        <v>0</v>
      </c>
      <c r="AR22" s="12">
        <v>6</v>
      </c>
      <c r="AT22" s="12">
        <f t="shared" si="3"/>
        <v>24</v>
      </c>
      <c r="AU22" s="12">
        <f t="shared" si="4"/>
        <v>24</v>
      </c>
      <c r="AW22" s="12">
        <f t="shared" si="5"/>
        <v>6</v>
      </c>
    </row>
    <row r="23" spans="1:49">
      <c r="B23" s="258" t="s">
        <v>642</v>
      </c>
      <c r="C23" s="259"/>
      <c r="D23" s="211"/>
      <c r="E23" s="212"/>
      <c r="F23" s="211"/>
      <c r="G23" s="211"/>
      <c r="H23" s="211"/>
      <c r="I23" s="168"/>
      <c r="J23" s="213"/>
      <c r="K23" s="213"/>
      <c r="L23" s="213"/>
      <c r="M23" s="213"/>
      <c r="N23" s="213"/>
      <c r="O23" s="213"/>
      <c r="P23" s="168"/>
      <c r="Q23" s="213"/>
      <c r="R23" s="213"/>
      <c r="S23" s="213"/>
      <c r="T23" s="213"/>
      <c r="U23" s="213"/>
      <c r="V23" s="213"/>
      <c r="AQ23" s="12"/>
    </row>
    <row r="24" spans="1:49">
      <c r="A24" s="2" t="s">
        <v>496</v>
      </c>
      <c r="B24" s="204"/>
      <c r="C24" s="169" t="s">
        <v>10</v>
      </c>
      <c r="D24" s="169" t="s">
        <v>210</v>
      </c>
      <c r="E24" s="169" t="s">
        <v>18</v>
      </c>
      <c r="F24" s="169" t="s">
        <v>332</v>
      </c>
      <c r="G24" s="169" t="s">
        <v>433</v>
      </c>
      <c r="H24" s="169" t="s">
        <v>31</v>
      </c>
      <c r="I24" s="204"/>
      <c r="J24" s="169" t="s">
        <v>254</v>
      </c>
      <c r="K24" s="169" t="s">
        <v>445</v>
      </c>
      <c r="L24" s="169" t="s">
        <v>472</v>
      </c>
      <c r="M24" s="169" t="s">
        <v>220</v>
      </c>
      <c r="N24" s="169" t="s">
        <v>45</v>
      </c>
      <c r="O24" s="162" t="s">
        <v>469</v>
      </c>
      <c r="P24" s="204"/>
      <c r="Q24" s="168"/>
      <c r="R24" s="169" t="s">
        <v>692</v>
      </c>
      <c r="S24" s="169" t="s">
        <v>693</v>
      </c>
      <c r="T24" s="169" t="s">
        <v>694</v>
      </c>
      <c r="U24" s="169" t="s">
        <v>695</v>
      </c>
      <c r="V24" s="168"/>
      <c r="AJ24" s="2">
        <v>6</v>
      </c>
      <c r="AL24" s="2">
        <v>6</v>
      </c>
      <c r="AM24" s="1"/>
      <c r="AN24" s="1"/>
      <c r="AO24" s="1"/>
      <c r="AP24" s="1"/>
      <c r="AQ24" s="12">
        <v>6</v>
      </c>
      <c r="AR24" s="12">
        <v>0</v>
      </c>
      <c r="AT24" s="12">
        <f t="shared" ref="AT24:AT30" si="6">SUM(AQ24*6,AR24*4)</f>
        <v>36</v>
      </c>
      <c r="AU24" s="12">
        <f>SUM(AQ24*6,AR24*4)</f>
        <v>36</v>
      </c>
      <c r="AW24" s="12">
        <f t="shared" ref="AW24" si="7">SUM(AQ24*2,AR24)</f>
        <v>12</v>
      </c>
    </row>
    <row r="25" spans="1:49">
      <c r="A25" s="2" t="s">
        <v>497</v>
      </c>
      <c r="B25" s="204"/>
      <c r="C25" s="169" t="s">
        <v>437</v>
      </c>
      <c r="D25" s="169" t="s">
        <v>337</v>
      </c>
      <c r="E25" s="169" t="s">
        <v>439</v>
      </c>
      <c r="F25" s="169" t="s">
        <v>438</v>
      </c>
      <c r="G25" s="169" t="s">
        <v>194</v>
      </c>
      <c r="H25" s="169" t="s">
        <v>436</v>
      </c>
      <c r="I25" s="204"/>
      <c r="J25" s="169" t="s">
        <v>228</v>
      </c>
      <c r="K25" s="169" t="s">
        <v>468</v>
      </c>
      <c r="L25" s="169" t="s">
        <v>465</v>
      </c>
      <c r="M25" s="169" t="s">
        <v>467</v>
      </c>
      <c r="N25" s="169" t="s">
        <v>53</v>
      </c>
      <c r="O25" s="169" t="s">
        <v>466</v>
      </c>
      <c r="P25" s="204"/>
      <c r="Q25" s="168"/>
      <c r="R25" s="169" t="s">
        <v>673</v>
      </c>
      <c r="S25" s="169" t="s">
        <v>683</v>
      </c>
      <c r="T25" s="169" t="s">
        <v>674</v>
      </c>
      <c r="U25" s="169" t="s">
        <v>684</v>
      </c>
      <c r="V25" s="168"/>
      <c r="AJ25" s="2">
        <v>6</v>
      </c>
      <c r="AL25" s="2">
        <v>6</v>
      </c>
      <c r="AM25" s="1"/>
      <c r="AN25" s="1"/>
      <c r="AO25" s="1"/>
      <c r="AP25" s="1"/>
      <c r="AQ25" s="12">
        <v>6</v>
      </c>
      <c r="AR25" s="12">
        <v>0</v>
      </c>
      <c r="AT25" s="12">
        <f t="shared" si="6"/>
        <v>36</v>
      </c>
      <c r="AU25" s="12">
        <f t="shared" ref="AU25:AU30" si="8">SUM(AQ25*6,AR25*4)</f>
        <v>36</v>
      </c>
      <c r="AW25" s="12">
        <f t="shared" si="5"/>
        <v>12</v>
      </c>
    </row>
    <row r="26" spans="1:49">
      <c r="A26" s="42" t="s">
        <v>505</v>
      </c>
      <c r="B26" s="204"/>
      <c r="C26" s="169" t="s">
        <v>441</v>
      </c>
      <c r="D26" s="169" t="s">
        <v>47</v>
      </c>
      <c r="E26" s="169" t="s">
        <v>38</v>
      </c>
      <c r="F26" s="169" t="s">
        <v>440</v>
      </c>
      <c r="G26" s="169" t="s">
        <v>197</v>
      </c>
      <c r="H26" s="169" t="s">
        <v>28</v>
      </c>
      <c r="I26" s="204"/>
      <c r="J26" s="169"/>
      <c r="K26" s="169" t="s">
        <v>234</v>
      </c>
      <c r="L26" s="162" t="s">
        <v>471</v>
      </c>
      <c r="M26" s="169" t="s">
        <v>470</v>
      </c>
      <c r="N26" s="169" t="s">
        <v>455</v>
      </c>
      <c r="O26" s="169" t="s">
        <v>456</v>
      </c>
      <c r="P26" s="204"/>
      <c r="Q26" s="168"/>
      <c r="R26" s="169" t="s">
        <v>675</v>
      </c>
      <c r="S26" s="169" t="s">
        <v>685</v>
      </c>
      <c r="T26" s="169" t="s">
        <v>676</v>
      </c>
      <c r="U26" s="169" t="s">
        <v>686</v>
      </c>
      <c r="V26" s="168"/>
      <c r="AJ26" s="2">
        <v>6</v>
      </c>
      <c r="AL26" s="2">
        <v>6</v>
      </c>
      <c r="AM26" s="1"/>
      <c r="AQ26" s="12">
        <v>3</v>
      </c>
      <c r="AR26" s="12">
        <v>3</v>
      </c>
      <c r="AT26" s="12">
        <f t="shared" si="6"/>
        <v>30</v>
      </c>
      <c r="AU26" s="12">
        <f t="shared" si="8"/>
        <v>30</v>
      </c>
      <c r="AW26" s="12">
        <f t="shared" si="5"/>
        <v>9</v>
      </c>
    </row>
    <row r="27" spans="1:49">
      <c r="B27" s="258" t="s">
        <v>643</v>
      </c>
      <c r="C27" s="259"/>
      <c r="D27" s="211"/>
      <c r="E27" s="212"/>
      <c r="F27" s="211"/>
      <c r="G27" s="211"/>
      <c r="H27" s="211"/>
      <c r="I27" s="168"/>
      <c r="J27" s="213"/>
      <c r="K27" s="213"/>
      <c r="L27" s="213"/>
      <c r="M27" s="213"/>
      <c r="N27" s="213"/>
      <c r="O27" s="213"/>
      <c r="P27" s="168"/>
      <c r="Q27" s="213"/>
      <c r="R27" s="213"/>
      <c r="S27" s="213"/>
      <c r="T27" s="213"/>
      <c r="U27" s="213"/>
      <c r="V27" s="213"/>
      <c r="AQ27" s="12"/>
    </row>
    <row r="28" spans="1:49">
      <c r="A28" s="42" t="s">
        <v>506</v>
      </c>
      <c r="B28" s="204"/>
      <c r="C28" s="169" t="s">
        <v>51</v>
      </c>
      <c r="D28" s="169" t="s">
        <v>301</v>
      </c>
      <c r="E28" s="169" t="s">
        <v>442</v>
      </c>
      <c r="F28" s="169" t="s">
        <v>454</v>
      </c>
      <c r="G28" s="162" t="s">
        <v>56</v>
      </c>
      <c r="H28" s="169" t="s">
        <v>452</v>
      </c>
      <c r="I28" s="204"/>
      <c r="J28" s="169" t="s">
        <v>463</v>
      </c>
      <c r="K28" s="169" t="s">
        <v>15</v>
      </c>
      <c r="L28" s="169" t="s">
        <v>293</v>
      </c>
      <c r="M28" s="169" t="s">
        <v>457</v>
      </c>
      <c r="N28" s="169" t="s">
        <v>464</v>
      </c>
      <c r="O28" s="169" t="s">
        <v>458</v>
      </c>
      <c r="P28" s="204"/>
      <c r="Q28" s="168"/>
      <c r="R28" s="169"/>
      <c r="S28" s="169"/>
      <c r="T28" s="169"/>
      <c r="U28" s="169"/>
      <c r="V28" s="168"/>
      <c r="AJ28" s="2">
        <v>6</v>
      </c>
      <c r="AL28" s="2">
        <v>6</v>
      </c>
      <c r="AQ28" s="12">
        <v>0</v>
      </c>
      <c r="AR28" s="12">
        <v>6</v>
      </c>
      <c r="AT28" s="12">
        <f t="shared" si="6"/>
        <v>24</v>
      </c>
      <c r="AU28" s="12">
        <f t="shared" si="8"/>
        <v>24</v>
      </c>
      <c r="AW28" s="12">
        <f t="shared" si="5"/>
        <v>6</v>
      </c>
    </row>
    <row r="29" spans="1:49" ht="12.75" thickBot="1">
      <c r="A29" s="42" t="s">
        <v>507</v>
      </c>
      <c r="B29" s="204"/>
      <c r="C29" s="206"/>
      <c r="D29" s="206" t="s">
        <v>453</v>
      </c>
      <c r="E29" s="206" t="s">
        <v>245</v>
      </c>
      <c r="F29" s="206" t="s">
        <v>238</v>
      </c>
      <c r="G29" s="206" t="s">
        <v>231</v>
      </c>
      <c r="H29" s="206" t="s">
        <v>225</v>
      </c>
      <c r="I29" s="204"/>
      <c r="J29" s="206" t="s">
        <v>461</v>
      </c>
      <c r="K29" s="206" t="s">
        <v>462</v>
      </c>
      <c r="L29" s="206" t="s">
        <v>74</v>
      </c>
      <c r="M29" s="206" t="s">
        <v>460</v>
      </c>
      <c r="N29" s="206" t="s">
        <v>459</v>
      </c>
      <c r="O29" s="206" t="s">
        <v>35</v>
      </c>
      <c r="P29" s="204"/>
      <c r="Q29" s="207"/>
      <c r="R29" s="206"/>
      <c r="S29" s="206"/>
      <c r="T29" s="206"/>
      <c r="U29" s="206"/>
      <c r="V29" s="207"/>
      <c r="AJ29" s="2">
        <v>6</v>
      </c>
      <c r="AL29" s="2">
        <v>6</v>
      </c>
      <c r="AN29" s="12"/>
      <c r="AO29" s="12"/>
      <c r="AP29" s="12"/>
      <c r="AQ29" s="12">
        <v>0</v>
      </c>
      <c r="AR29" s="12">
        <v>6</v>
      </c>
      <c r="AT29" s="12">
        <f t="shared" si="6"/>
        <v>24</v>
      </c>
      <c r="AU29" s="12">
        <f t="shared" si="8"/>
        <v>24</v>
      </c>
      <c r="AW29" s="12">
        <f t="shared" si="5"/>
        <v>6</v>
      </c>
    </row>
    <row r="30" spans="1:49" ht="12.75" thickBot="1">
      <c r="B30" s="171"/>
      <c r="C30" s="2"/>
      <c r="AJ30" s="2">
        <v>6</v>
      </c>
      <c r="AL30" s="2">
        <v>6</v>
      </c>
      <c r="AQ30" s="12">
        <v>0</v>
      </c>
      <c r="AR30" s="12">
        <v>6</v>
      </c>
      <c r="AT30" s="12">
        <f t="shared" si="6"/>
        <v>24</v>
      </c>
      <c r="AU30" s="12">
        <f t="shared" si="8"/>
        <v>24</v>
      </c>
      <c r="AW30" s="12">
        <f t="shared" si="5"/>
        <v>6</v>
      </c>
    </row>
    <row r="31" spans="1:49" ht="12.75" thickBot="1">
      <c r="B31" s="155"/>
      <c r="C31" s="156"/>
      <c r="D31" s="156"/>
      <c r="E31" s="26" t="s">
        <v>508</v>
      </c>
      <c r="F31" s="156"/>
      <c r="G31" s="156"/>
      <c r="H31" s="157"/>
      <c r="S31" s="13"/>
      <c r="AR31" s="2"/>
      <c r="AS31" s="2"/>
      <c r="AT31" s="2"/>
      <c r="AU31" s="2"/>
      <c r="AV31" s="2"/>
      <c r="AW31" s="2"/>
    </row>
    <row r="32" spans="1:49" ht="12.75" thickBot="1">
      <c r="B32" s="254" t="s">
        <v>492</v>
      </c>
      <c r="C32" s="255"/>
      <c r="D32" s="255"/>
      <c r="E32" s="255"/>
      <c r="F32" s="255"/>
      <c r="G32" s="255"/>
      <c r="H32" s="256"/>
      <c r="J32" s="1"/>
      <c r="K32" s="1"/>
      <c r="L32" s="1"/>
      <c r="M32" s="1"/>
      <c r="N32" s="12"/>
      <c r="O32" s="12"/>
      <c r="P32" s="12"/>
      <c r="Q32" s="1"/>
      <c r="R32" s="1"/>
      <c r="S32" s="1"/>
      <c r="T32" s="1"/>
      <c r="U32" s="1"/>
      <c r="V32" s="1"/>
      <c r="AR32" s="2"/>
      <c r="AS32" s="2"/>
      <c r="AT32" s="2"/>
      <c r="AU32" s="2"/>
      <c r="AV32" s="2"/>
      <c r="AW32" s="2"/>
    </row>
    <row r="33" spans="1:49" ht="12.75" thickBot="1">
      <c r="B33" s="28"/>
      <c r="C33" s="29" t="s">
        <v>0</v>
      </c>
      <c r="D33" s="29" t="s">
        <v>1</v>
      </c>
      <c r="E33" s="30" t="s">
        <v>2</v>
      </c>
      <c r="F33" s="28" t="s">
        <v>3</v>
      </c>
      <c r="G33" s="29" t="s">
        <v>4</v>
      </c>
      <c r="H33" s="29" t="s">
        <v>5</v>
      </c>
      <c r="I33" s="208"/>
      <c r="J33" s="208"/>
      <c r="K33" s="1"/>
      <c r="L33" s="1"/>
      <c r="M33" s="1"/>
      <c r="N33" s="1"/>
      <c r="O33" s="12"/>
      <c r="P33" s="12"/>
      <c r="Q33" s="208"/>
      <c r="R33" s="208"/>
      <c r="S33" s="208"/>
      <c r="T33" s="208"/>
      <c r="U33" s="208"/>
      <c r="V33" s="208"/>
      <c r="AR33" s="2"/>
      <c r="AS33" s="2"/>
      <c r="AT33" s="2"/>
      <c r="AU33" s="2"/>
      <c r="AV33" s="2"/>
      <c r="AW33" s="2"/>
    </row>
    <row r="34" spans="1:49">
      <c r="A34" s="2" t="s">
        <v>509</v>
      </c>
      <c r="B34" s="204"/>
      <c r="C34" s="168"/>
      <c r="D34" s="169" t="s">
        <v>696</v>
      </c>
      <c r="E34" s="169"/>
      <c r="F34" s="169"/>
      <c r="G34" s="169" t="s">
        <v>697</v>
      </c>
      <c r="H34" s="168"/>
      <c r="K34" s="12"/>
      <c r="L34" s="12"/>
      <c r="AJ34" s="2">
        <v>6</v>
      </c>
      <c r="AL34" s="2">
        <v>6</v>
      </c>
      <c r="AQ34" s="12">
        <v>0</v>
      </c>
      <c r="AR34" s="12">
        <v>6</v>
      </c>
      <c r="AT34" s="12">
        <f t="shared" ref="AT34:AT38" si="9">SUM(AQ34*6,AR34*4)</f>
        <v>24</v>
      </c>
      <c r="AU34" s="12">
        <f t="shared" ref="AU34:AU38" si="10">SUM(AQ34*6,AR34*4)</f>
        <v>24</v>
      </c>
      <c r="AW34" s="12">
        <f t="shared" si="5"/>
        <v>6</v>
      </c>
    </row>
    <row r="35" spans="1:49">
      <c r="A35" s="2" t="s">
        <v>511</v>
      </c>
      <c r="B35" s="204"/>
      <c r="C35" s="168"/>
      <c r="D35" s="169" t="s">
        <v>687</v>
      </c>
      <c r="E35" s="169" t="s">
        <v>677</v>
      </c>
      <c r="F35" s="169" t="s">
        <v>688</v>
      </c>
      <c r="G35" s="169" t="s">
        <v>678</v>
      </c>
      <c r="H35" s="168"/>
      <c r="N35" s="12"/>
      <c r="O35" s="12"/>
      <c r="P35" s="12"/>
      <c r="Q35" s="1"/>
      <c r="R35" s="1"/>
      <c r="S35" s="12"/>
      <c r="U35" s="1"/>
      <c r="V35" s="1"/>
      <c r="AJ35" s="2">
        <v>6</v>
      </c>
      <c r="AL35" s="2">
        <v>6</v>
      </c>
      <c r="AQ35" s="12">
        <v>0</v>
      </c>
      <c r="AR35" s="12">
        <v>6</v>
      </c>
      <c r="AT35" s="12">
        <f t="shared" si="9"/>
        <v>24</v>
      </c>
      <c r="AU35" s="12">
        <f t="shared" si="10"/>
        <v>24</v>
      </c>
      <c r="AW35" s="12">
        <f t="shared" si="5"/>
        <v>6</v>
      </c>
    </row>
    <row r="36" spans="1:49">
      <c r="B36" s="209" t="s">
        <v>642</v>
      </c>
      <c r="C36" s="211"/>
      <c r="D36" s="211"/>
      <c r="E36" s="212"/>
      <c r="F36" s="211"/>
      <c r="G36" s="211"/>
      <c r="H36" s="211"/>
      <c r="M36" s="1"/>
      <c r="Q36" s="12"/>
      <c r="R36" s="12"/>
      <c r="AQ36" s="12"/>
    </row>
    <row r="37" spans="1:49">
      <c r="A37" s="2" t="s">
        <v>513</v>
      </c>
      <c r="B37" s="204"/>
      <c r="C37" s="168"/>
      <c r="D37" s="168"/>
      <c r="E37" s="168"/>
      <c r="F37" s="168"/>
      <c r="G37" s="169" t="s">
        <v>698</v>
      </c>
      <c r="H37" s="168"/>
      <c r="AJ37" s="2">
        <v>6</v>
      </c>
      <c r="AL37" s="2">
        <v>6</v>
      </c>
      <c r="AQ37" s="12">
        <v>0</v>
      </c>
      <c r="AR37" s="12">
        <v>6</v>
      </c>
      <c r="AT37" s="12">
        <f t="shared" si="9"/>
        <v>24</v>
      </c>
      <c r="AU37" s="12">
        <f t="shared" si="10"/>
        <v>24</v>
      </c>
      <c r="AW37" s="12">
        <f t="shared" si="5"/>
        <v>6</v>
      </c>
    </row>
    <row r="38" spans="1:49">
      <c r="A38" s="2" t="s">
        <v>515</v>
      </c>
      <c r="B38" s="204"/>
      <c r="C38" s="168"/>
      <c r="D38" s="169" t="s">
        <v>689</v>
      </c>
      <c r="E38" s="168"/>
      <c r="F38" s="168"/>
      <c r="G38" s="168"/>
      <c r="H38" s="168"/>
      <c r="AJ38" s="2">
        <v>6</v>
      </c>
      <c r="AL38" s="2">
        <v>6</v>
      </c>
      <c r="AQ38" s="12">
        <v>0</v>
      </c>
      <c r="AR38" s="12">
        <v>6</v>
      </c>
      <c r="AT38" s="12">
        <f t="shared" si="9"/>
        <v>24</v>
      </c>
      <c r="AU38" s="12">
        <f t="shared" si="10"/>
        <v>24</v>
      </c>
      <c r="AW38" s="12">
        <f t="shared" si="5"/>
        <v>6</v>
      </c>
    </row>
    <row r="39" spans="1:49" ht="12.75" thickBot="1">
      <c r="A39" s="2" t="s">
        <v>516</v>
      </c>
      <c r="B39" s="204"/>
      <c r="C39" s="206"/>
      <c r="D39" s="206" t="s">
        <v>679</v>
      </c>
      <c r="E39" s="207"/>
      <c r="F39" s="207"/>
      <c r="G39" s="207"/>
      <c r="H39" s="206"/>
      <c r="AQ39" s="12"/>
      <c r="AW39" s="2"/>
    </row>
    <row r="40" spans="1:49">
      <c r="A40" s="171"/>
      <c r="B40" s="171"/>
      <c r="C40" s="2"/>
      <c r="AJ40" s="2">
        <v>6</v>
      </c>
      <c r="AL40" s="2">
        <v>6</v>
      </c>
      <c r="AQ40" s="12">
        <v>6</v>
      </c>
      <c r="AR40" s="12">
        <v>0</v>
      </c>
      <c r="AT40" s="12">
        <f t="shared" ref="AT40:AT46" si="11">SUM(AQ40*6,AR40*4)</f>
        <v>36</v>
      </c>
      <c r="AU40" s="12">
        <f>SUM(AQ40*6,AR40*4)</f>
        <v>36</v>
      </c>
      <c r="AW40" s="12">
        <f t="shared" ref="AW40" si="12">SUM(AQ40*2,AR40)</f>
        <v>12</v>
      </c>
    </row>
    <row r="41" spans="1:49">
      <c r="A41" s="171"/>
      <c r="B41" s="171"/>
      <c r="C41" s="2"/>
      <c r="AJ41" s="2">
        <v>6</v>
      </c>
      <c r="AL41" s="2">
        <v>6</v>
      </c>
      <c r="AQ41" s="12">
        <v>6</v>
      </c>
      <c r="AR41" s="12">
        <v>0</v>
      </c>
      <c r="AT41" s="12">
        <f t="shared" si="11"/>
        <v>36</v>
      </c>
      <c r="AU41" s="12">
        <f t="shared" ref="AU41:AU46" si="13">SUM(AQ41*6,AR41*4)</f>
        <v>36</v>
      </c>
      <c r="AW41" s="12">
        <f t="shared" si="5"/>
        <v>12</v>
      </c>
    </row>
    <row r="42" spans="1:49">
      <c r="A42" s="171"/>
      <c r="B42" s="171"/>
      <c r="C42" s="2"/>
      <c r="AJ42" s="2">
        <v>6</v>
      </c>
      <c r="AL42" s="2">
        <v>6</v>
      </c>
      <c r="AQ42" s="12">
        <v>3</v>
      </c>
      <c r="AR42" s="12">
        <v>3</v>
      </c>
      <c r="AT42" s="12">
        <f t="shared" si="11"/>
        <v>30</v>
      </c>
      <c r="AU42" s="12">
        <f t="shared" si="13"/>
        <v>30</v>
      </c>
      <c r="AW42" s="12">
        <f t="shared" si="5"/>
        <v>9</v>
      </c>
    </row>
    <row r="43" spans="1:49">
      <c r="A43" s="171"/>
      <c r="B43" s="171"/>
      <c r="C43" s="2"/>
      <c r="AJ43" s="2">
        <v>6</v>
      </c>
      <c r="AL43" s="2">
        <v>5</v>
      </c>
      <c r="AQ43" s="12">
        <v>0</v>
      </c>
      <c r="AR43" s="12">
        <v>5</v>
      </c>
      <c r="AT43" s="12">
        <f t="shared" si="11"/>
        <v>20</v>
      </c>
      <c r="AU43" s="12">
        <f t="shared" si="13"/>
        <v>20</v>
      </c>
      <c r="AW43" s="12">
        <f t="shared" si="5"/>
        <v>5</v>
      </c>
    </row>
    <row r="44" spans="1:49">
      <c r="A44" s="171"/>
      <c r="B44" s="171"/>
      <c r="C44" s="2"/>
      <c r="AJ44" s="2">
        <v>6</v>
      </c>
      <c r="AL44" s="2">
        <v>6</v>
      </c>
      <c r="AQ44" s="12">
        <v>0</v>
      </c>
      <c r="AR44" s="12">
        <v>6</v>
      </c>
      <c r="AT44" s="12">
        <f t="shared" si="11"/>
        <v>24</v>
      </c>
      <c r="AU44" s="12">
        <f t="shared" si="13"/>
        <v>24</v>
      </c>
      <c r="AW44" s="12">
        <f t="shared" si="5"/>
        <v>6</v>
      </c>
    </row>
    <row r="45" spans="1:49">
      <c r="A45" s="171"/>
      <c r="B45" s="171"/>
      <c r="C45" s="2"/>
      <c r="AJ45" s="2">
        <v>6</v>
      </c>
      <c r="AL45" s="2">
        <v>6</v>
      </c>
      <c r="AO45" s="12"/>
      <c r="AP45" s="12"/>
      <c r="AQ45" s="12">
        <v>0</v>
      </c>
      <c r="AR45" s="12">
        <v>6</v>
      </c>
      <c r="AT45" s="12">
        <f t="shared" si="11"/>
        <v>24</v>
      </c>
      <c r="AU45" s="12">
        <f t="shared" si="13"/>
        <v>24</v>
      </c>
      <c r="AW45" s="12">
        <f t="shared" si="5"/>
        <v>6</v>
      </c>
    </row>
    <row r="46" spans="1:49">
      <c r="A46" s="171"/>
      <c r="B46" s="171"/>
      <c r="C46" s="2"/>
      <c r="AJ46" s="2">
        <v>6</v>
      </c>
      <c r="AL46" s="2">
        <v>6</v>
      </c>
      <c r="AQ46" s="12">
        <v>0</v>
      </c>
      <c r="AR46" s="12">
        <v>6</v>
      </c>
      <c r="AT46" s="12">
        <f t="shared" si="11"/>
        <v>24</v>
      </c>
      <c r="AU46" s="12">
        <f t="shared" si="13"/>
        <v>24</v>
      </c>
      <c r="AW46" s="12">
        <f t="shared" si="5"/>
        <v>6</v>
      </c>
    </row>
    <row r="47" spans="1:49">
      <c r="A47" s="171"/>
      <c r="B47" s="171"/>
      <c r="D47" s="12"/>
      <c r="E47" s="12"/>
      <c r="F47" s="12"/>
      <c r="G47" s="12"/>
      <c r="H47" s="12"/>
      <c r="AQ47" s="12"/>
      <c r="AW47" s="2"/>
    </row>
    <row r="48" spans="1:49">
      <c r="A48" s="171"/>
      <c r="B48" s="171"/>
      <c r="C48" s="2"/>
      <c r="H48" s="1"/>
      <c r="AJ48" s="2">
        <v>6</v>
      </c>
      <c r="AL48" s="2">
        <v>5</v>
      </c>
      <c r="AQ48" s="12">
        <v>0</v>
      </c>
      <c r="AR48" s="12">
        <v>6</v>
      </c>
      <c r="AT48" s="12">
        <f t="shared" ref="AT48:AT54" si="14">SUM(AQ48*6,AR48*4)</f>
        <v>24</v>
      </c>
      <c r="AU48" s="12">
        <f>SUM(AQ48*6,AR48*4)</f>
        <v>24</v>
      </c>
      <c r="AW48" s="12">
        <f t="shared" ref="AV48:AW61" si="15">SUM(AQ48*2,AR48)</f>
        <v>6</v>
      </c>
    </row>
    <row r="49" spans="1:50">
      <c r="A49" s="171"/>
      <c r="B49" s="171"/>
      <c r="C49" s="2"/>
      <c r="H49" s="12"/>
      <c r="AJ49" s="2">
        <v>6</v>
      </c>
      <c r="AL49" s="2">
        <v>6</v>
      </c>
      <c r="AQ49" s="12">
        <v>0</v>
      </c>
      <c r="AR49" s="12">
        <v>5</v>
      </c>
      <c r="AT49" s="12">
        <f t="shared" si="14"/>
        <v>20</v>
      </c>
      <c r="AU49" s="12">
        <f t="shared" ref="AT49:AU61" si="16">SUM(AQ49*6,AR49*4)</f>
        <v>20</v>
      </c>
      <c r="AW49" s="12">
        <f t="shared" si="5"/>
        <v>5</v>
      </c>
    </row>
    <row r="50" spans="1:50">
      <c r="A50" s="171"/>
      <c r="B50" s="171"/>
      <c r="H50" s="12"/>
      <c r="AJ50" s="2">
        <v>6</v>
      </c>
      <c r="AQ50" s="12">
        <v>2</v>
      </c>
      <c r="AR50" s="12">
        <v>0</v>
      </c>
      <c r="AT50" s="12">
        <f t="shared" si="14"/>
        <v>12</v>
      </c>
      <c r="AU50" s="12">
        <f t="shared" si="16"/>
        <v>12</v>
      </c>
      <c r="AW50" s="12">
        <f t="shared" si="5"/>
        <v>4</v>
      </c>
    </row>
    <row r="51" spans="1:50">
      <c r="A51" s="171"/>
      <c r="B51" s="171"/>
      <c r="C51" s="154"/>
      <c r="H51" s="12"/>
      <c r="AJ51" s="2">
        <v>6</v>
      </c>
      <c r="AL51" s="2">
        <f>SUM(AL7:AL50)</f>
        <v>166</v>
      </c>
      <c r="AQ51" s="12">
        <v>0</v>
      </c>
      <c r="AR51" s="12">
        <v>4</v>
      </c>
      <c r="AT51" s="12">
        <f t="shared" si="14"/>
        <v>16</v>
      </c>
      <c r="AU51" s="12">
        <f t="shared" si="16"/>
        <v>16</v>
      </c>
      <c r="AW51" s="12">
        <f t="shared" si="5"/>
        <v>4</v>
      </c>
    </row>
    <row r="52" spans="1:50">
      <c r="A52" s="171"/>
      <c r="B52" s="171"/>
      <c r="C52" s="154"/>
      <c r="H52" s="12"/>
      <c r="AJ52" s="2">
        <v>6</v>
      </c>
      <c r="AQ52" s="12">
        <v>4</v>
      </c>
      <c r="AR52" s="12">
        <v>0</v>
      </c>
      <c r="AT52" s="12">
        <f t="shared" si="14"/>
        <v>24</v>
      </c>
      <c r="AU52" s="12">
        <f t="shared" si="16"/>
        <v>24</v>
      </c>
      <c r="AW52" s="12">
        <f t="shared" si="5"/>
        <v>8</v>
      </c>
    </row>
    <row r="53" spans="1:50">
      <c r="A53" s="171"/>
      <c r="B53" s="171"/>
      <c r="C53" s="2"/>
      <c r="H53" s="12"/>
      <c r="AJ53" s="2">
        <v>6</v>
      </c>
      <c r="AK53" s="2">
        <f>SUM(AJ7:AJ53)</f>
        <v>192</v>
      </c>
      <c r="AQ53" s="12">
        <v>0</v>
      </c>
      <c r="AR53" s="12">
        <v>4</v>
      </c>
      <c r="AT53" s="12">
        <f t="shared" si="14"/>
        <v>16</v>
      </c>
      <c r="AU53" s="12">
        <f t="shared" si="16"/>
        <v>16</v>
      </c>
      <c r="AW53" s="12">
        <f t="shared" si="5"/>
        <v>4</v>
      </c>
    </row>
    <row r="54" spans="1:50">
      <c r="A54" s="171"/>
      <c r="B54" s="171"/>
      <c r="C54" s="2"/>
      <c r="AQ54" s="12">
        <v>0</v>
      </c>
      <c r="AR54" s="12">
        <v>4</v>
      </c>
      <c r="AT54" s="12">
        <f t="shared" si="14"/>
        <v>16</v>
      </c>
      <c r="AU54" s="12">
        <f t="shared" si="16"/>
        <v>16</v>
      </c>
      <c r="AW54" s="12">
        <f t="shared" si="5"/>
        <v>4</v>
      </c>
    </row>
    <row r="55" spans="1:50">
      <c r="A55" s="12"/>
      <c r="B55" s="12"/>
      <c r="C55" s="2"/>
      <c r="AQ55" s="12"/>
      <c r="AW55" s="2"/>
    </row>
    <row r="56" spans="1:50">
      <c r="A56" s="171"/>
      <c r="B56" s="171"/>
      <c r="C56" s="2"/>
      <c r="AQ56" s="12">
        <v>2</v>
      </c>
      <c r="AR56" s="12">
        <v>0</v>
      </c>
      <c r="AT56" s="12">
        <f t="shared" ref="AS56:AT61" si="17">SUM(AQ56*6,AR56*4)</f>
        <v>12</v>
      </c>
      <c r="AU56" s="12">
        <f t="shared" si="16"/>
        <v>12</v>
      </c>
      <c r="AW56" s="12">
        <f t="shared" si="15"/>
        <v>4</v>
      </c>
    </row>
    <row r="57" spans="1:50">
      <c r="A57" s="171"/>
      <c r="B57" s="171"/>
      <c r="C57" s="2"/>
      <c r="AQ57" s="12">
        <v>0</v>
      </c>
      <c r="AR57" s="12">
        <v>4</v>
      </c>
      <c r="AT57" s="12">
        <f t="shared" si="17"/>
        <v>16</v>
      </c>
      <c r="AU57" s="12">
        <f t="shared" si="16"/>
        <v>16</v>
      </c>
      <c r="AW57" s="12">
        <f t="shared" si="15"/>
        <v>4</v>
      </c>
    </row>
    <row r="58" spans="1:50">
      <c r="A58" s="171"/>
      <c r="B58" s="171"/>
      <c r="C58" s="2"/>
      <c r="AQ58" s="12">
        <v>1</v>
      </c>
      <c r="AR58" s="12">
        <v>0</v>
      </c>
      <c r="AT58" s="12">
        <f t="shared" si="17"/>
        <v>6</v>
      </c>
      <c r="AU58" s="12">
        <f t="shared" si="16"/>
        <v>6</v>
      </c>
      <c r="AW58" s="12">
        <f t="shared" si="15"/>
        <v>2</v>
      </c>
    </row>
    <row r="59" spans="1:50">
      <c r="A59" s="171"/>
      <c r="B59" s="171"/>
      <c r="C59" s="2"/>
      <c r="AQ59" s="12">
        <v>0</v>
      </c>
      <c r="AR59" s="12">
        <v>1</v>
      </c>
      <c r="AT59" s="12">
        <f t="shared" si="17"/>
        <v>4</v>
      </c>
      <c r="AU59" s="12">
        <f t="shared" si="16"/>
        <v>4</v>
      </c>
      <c r="AW59" s="12">
        <f t="shared" si="15"/>
        <v>1</v>
      </c>
    </row>
    <row r="60" spans="1:50">
      <c r="A60" s="171"/>
      <c r="B60" s="171"/>
      <c r="C60" s="2"/>
      <c r="AQ60" s="12">
        <v>0</v>
      </c>
      <c r="AR60" s="12">
        <v>1</v>
      </c>
      <c r="AT60" s="12">
        <f t="shared" si="17"/>
        <v>4</v>
      </c>
      <c r="AU60" s="12">
        <f t="shared" si="16"/>
        <v>4</v>
      </c>
      <c r="AW60" s="12">
        <f t="shared" si="15"/>
        <v>1</v>
      </c>
    </row>
    <row r="61" spans="1:50">
      <c r="A61" s="171"/>
      <c r="C61" s="2"/>
      <c r="AP61" s="12"/>
      <c r="AQ61" s="12"/>
      <c r="AS61" s="12">
        <f t="shared" si="17"/>
        <v>0</v>
      </c>
      <c r="AT61" s="12">
        <f t="shared" si="16"/>
        <v>0</v>
      </c>
      <c r="AV61" s="12">
        <f t="shared" si="15"/>
        <v>0</v>
      </c>
      <c r="AW61" s="2"/>
    </row>
    <row r="62" spans="1:50">
      <c r="A62" s="171"/>
      <c r="C62" s="2"/>
      <c r="AP62" s="12"/>
      <c r="AQ62" s="12"/>
      <c r="AV62" s="2"/>
      <c r="AW62" s="2"/>
    </row>
    <row r="63" spans="1:50">
      <c r="AU63" s="12">
        <f>SUM(AS7:AS61)</f>
        <v>0</v>
      </c>
      <c r="AV63" s="12">
        <f>SUM(AT7:AT61)</f>
        <v>880</v>
      </c>
      <c r="AX63" s="12">
        <f>SUM(AV7:AV61)</f>
        <v>0</v>
      </c>
    </row>
    <row r="65" spans="47:48">
      <c r="AU65" s="12">
        <v>1250</v>
      </c>
      <c r="AV65" s="12">
        <v>1250</v>
      </c>
    </row>
  </sheetData>
  <mergeCells count="14">
    <mergeCell ref="I19:O19"/>
    <mergeCell ref="P19:V19"/>
    <mergeCell ref="B32:H32"/>
    <mergeCell ref="A1:V1"/>
    <mergeCell ref="B9:C9"/>
    <mergeCell ref="B13:C13"/>
    <mergeCell ref="B23:C23"/>
    <mergeCell ref="B27:C27"/>
    <mergeCell ref="B3:V3"/>
    <mergeCell ref="B5:H5"/>
    <mergeCell ref="I5:O5"/>
    <mergeCell ref="P5:V5"/>
    <mergeCell ref="B17:V17"/>
    <mergeCell ref="B19:H19"/>
  </mergeCells>
  <conditionalFormatting sqref="B34:H35">
    <cfRule type="containsBlanks" dxfId="1451" priority="53" stopIfTrue="1">
      <formula>LEN(TRIM(B34))=0</formula>
    </cfRule>
  </conditionalFormatting>
  <conditionalFormatting sqref="B37:H39">
    <cfRule type="containsBlanks" dxfId="1450" priority="52" stopIfTrue="1">
      <formula>LEN(TRIM(B37))=0</formula>
    </cfRule>
  </conditionalFormatting>
  <conditionalFormatting sqref="B7:V39">
    <cfRule type="beginsWith" dxfId="1449" priority="1" stopIfTrue="1" operator="beginsWith" text="WS">
      <formula>LEFT(B7,LEN("WS"))="WS"</formula>
    </cfRule>
    <cfRule type="beginsWith" dxfId="1448" priority="2" stopIfTrue="1" operator="beginsWith" text="217">
      <formula>LEFT(B7,LEN("217"))="217"</formula>
    </cfRule>
    <cfRule type="beginsWith" dxfId="1447" priority="3" stopIfTrue="1" operator="beginsWith" text="216">
      <formula>LEFT(B7,LEN("216"))="216"</formula>
    </cfRule>
    <cfRule type="beginsWith" dxfId="1446" priority="4" stopIfTrue="1" operator="beginsWith" text="215">
      <formula>LEFT(B7,LEN("215"))="215"</formula>
    </cfRule>
    <cfRule type="beginsWith" dxfId="1445" priority="5" stopIfTrue="1" operator="beginsWith" text="214">
      <formula>LEFT(B7,LEN("214"))="214"</formula>
    </cfRule>
    <cfRule type="beginsWith" dxfId="1444" priority="6" stopIfTrue="1" operator="beginsWith" text="MXP">
      <formula>LEFT(B7,LEN("MXP"))="MXP"</formula>
    </cfRule>
    <cfRule type="beginsWith" dxfId="1443" priority="7" stopIfTrue="1" operator="beginsWith" text="227">
      <formula>LEFT(B7,LEN("227"))="227"</formula>
    </cfRule>
    <cfRule type="beginsWith" dxfId="1442" priority="8" stopIfTrue="1" operator="beginsWith" text="226">
      <formula>LEFT(B7,LEN("226"))="226"</formula>
    </cfRule>
    <cfRule type="beginsWith" dxfId="1441" priority="9" stopIfTrue="1" operator="beginsWith" text="225">
      <formula>LEFT(B7,LEN("225"))="225"</formula>
    </cfRule>
    <cfRule type="beginsWith" dxfId="1440" priority="10" stopIfTrue="1" operator="beginsWith" text="224">
      <formula>LEFT(B7,LEN("224"))="224"</formula>
    </cfRule>
    <cfRule type="beginsWith" dxfId="1439" priority="150" stopIfTrue="1" operator="beginsWith" text="28">
      <formula>LEFT(B7,LEN("28"))="28"</formula>
    </cfRule>
    <cfRule type="beginsWith" dxfId="1438" priority="151" stopIfTrue="1" operator="beginsWith" text="27">
      <formula>LEFT(B7,LEN("27"))="27"</formula>
    </cfRule>
    <cfRule type="beginsWith" dxfId="1437" priority="152" stopIfTrue="1" operator="beginsWith" text="26">
      <formula>LEFT(B7,LEN("26"))="26"</formula>
    </cfRule>
    <cfRule type="beginsWith" dxfId="1436" priority="153" stopIfTrue="1" operator="beginsWith" text="25">
      <formula>LEFT(B7,LEN("25"))="25"</formula>
    </cfRule>
    <cfRule type="beginsWith" dxfId="1435" priority="154" stopIfTrue="1" operator="beginsWith" text="24">
      <formula>LEFT(B7,LEN("24"))="24"</formula>
    </cfRule>
    <cfRule type="beginsWith" dxfId="1434" priority="155" stopIfTrue="1" operator="beginsWith" text="23">
      <formula>LEFT(B7,LEN("23"))="23"</formula>
    </cfRule>
    <cfRule type="beginsWith" dxfId="1433" priority="156" stopIfTrue="1" operator="beginsWith" text="22">
      <formula>LEFT(B7,LEN("22"))="22"</formula>
    </cfRule>
    <cfRule type="beginsWith" dxfId="1432" priority="106" stopIfTrue="1" operator="beginsWith" text="90">
      <formula>LEFT(B7,LEN("90"))="90"</formula>
    </cfRule>
    <cfRule type="beginsWith" dxfId="1431" priority="157" stopIfTrue="1" operator="beginsWith" text="21">
      <formula>LEFT(B7,LEN("21"))="21"</formula>
    </cfRule>
    <cfRule type="beginsWith" dxfId="1430" priority="158" stopIfTrue="1" operator="beginsWith" text="20">
      <formula>LEFT(B7,LEN("20"))="20"</formula>
    </cfRule>
    <cfRule type="beginsWith" dxfId="1429" priority="159" stopIfTrue="1" operator="beginsWith" text="19">
      <formula>LEFT(B7,LEN("19"))="19"</formula>
    </cfRule>
    <cfRule type="beginsWith" dxfId="1428" priority="160" stopIfTrue="1" operator="beginsWith" text="18">
      <formula>LEFT(B7,LEN("18"))="18"</formula>
    </cfRule>
    <cfRule type="beginsWith" dxfId="1427" priority="161" stopIfTrue="1" operator="beginsWith" text="17">
      <formula>LEFT(B7,LEN("17"))="17"</formula>
    </cfRule>
    <cfRule type="beginsWith" dxfId="1426" priority="163" stopIfTrue="1" operator="beginsWith" text="15">
      <formula>LEFT(B7,LEN("15"))="15"</formula>
    </cfRule>
    <cfRule type="beginsWith" dxfId="1425" priority="164" stopIfTrue="1" operator="beginsWith" text="14">
      <formula>LEFT(B7,LEN("14"))="14"</formula>
    </cfRule>
    <cfRule type="beginsWith" dxfId="1424" priority="165" stopIfTrue="1" operator="beginsWith" text="13">
      <formula>LEFT(B7,LEN("13"))="13"</formula>
    </cfRule>
    <cfRule type="beginsWith" dxfId="1423" priority="166" stopIfTrue="1" operator="beginsWith" text="12">
      <formula>LEFT(B7,LEN("12"))="12"</formula>
    </cfRule>
    <cfRule type="beginsWith" dxfId="1422" priority="167" stopIfTrue="1" operator="beginsWith" text="11">
      <formula>LEFT(B7,LEN("11"))="11"</formula>
    </cfRule>
    <cfRule type="beginsWith" dxfId="1421" priority="168" stopIfTrue="1" operator="beginsWith" text="10">
      <formula>LEFT(B7,LEN("10"))="10"</formula>
    </cfRule>
    <cfRule type="beginsWith" dxfId="1420" priority="169" stopIfTrue="1" operator="beginsWith" text="9">
      <formula>LEFT(B7,LEN("9"))="9"</formula>
    </cfRule>
    <cfRule type="beginsWith" dxfId="1419" priority="170" stopIfTrue="1" operator="beginsWith" text="8">
      <formula>LEFT(B7,LEN("8"))="8"</formula>
    </cfRule>
    <cfRule type="beginsWith" dxfId="1418" priority="171" stopIfTrue="1" operator="beginsWith" text="7">
      <formula>LEFT(B7,LEN("7"))="7"</formula>
    </cfRule>
    <cfRule type="beginsWith" dxfId="1417" priority="172" stopIfTrue="1" operator="beginsWith" text="6">
      <formula>LEFT(B7,LEN("6"))="6"</formula>
    </cfRule>
    <cfRule type="beginsWith" dxfId="1416" priority="173" stopIfTrue="1" operator="beginsWith" text="5">
      <formula>LEFT(B7,LEN("5"))="5"</formula>
    </cfRule>
    <cfRule type="beginsWith" dxfId="1415" priority="174" stopIfTrue="1" operator="beginsWith" text="4">
      <formula>LEFT(B7,LEN("4"))="4"</formula>
    </cfRule>
    <cfRule type="beginsWith" dxfId="1414" priority="175" stopIfTrue="1" operator="beginsWith" text="3">
      <formula>LEFT(B7,LEN("3"))="3"</formula>
    </cfRule>
    <cfRule type="beginsWith" dxfId="1413" priority="176" stopIfTrue="1" operator="beginsWith" text="2">
      <formula>LEFT(B7,LEN("2"))="2"</formula>
    </cfRule>
    <cfRule type="beginsWith" dxfId="1412" priority="177" stopIfTrue="1" operator="beginsWith" text="1">
      <formula>LEFT(B7,LEN("1"))="1"</formula>
    </cfRule>
    <cfRule type="beginsWith" dxfId="1411" priority="74" stopIfTrue="1" operator="beginsWith" text="223">
      <formula>LEFT(B7,LEN("223"))="223"</formula>
    </cfRule>
    <cfRule type="beginsWith" dxfId="1410" priority="75" stopIfTrue="1" operator="beginsWith" text="222">
      <formula>LEFT(B7,LEN("222"))="222"</formula>
    </cfRule>
    <cfRule type="beginsWith" dxfId="1409" priority="76" stopIfTrue="1" operator="beginsWith" text="221">
      <formula>LEFT(B7,LEN("221"))="221"</formula>
    </cfRule>
    <cfRule type="beginsWith" dxfId="1408" priority="78" stopIfTrue="1" operator="beginsWith" text="213">
      <formula>LEFT(B7,LEN("213"))="213"</formula>
    </cfRule>
    <cfRule type="beginsWith" dxfId="1407" priority="79" stopIfTrue="1" operator="beginsWith" text="212">
      <formula>LEFT(B7,LEN("212"))="212"</formula>
    </cfRule>
    <cfRule type="beginsWith" dxfId="1406" priority="80" stopIfTrue="1" operator="beginsWith" text="211">
      <formula>LEFT(B7,LEN("211"))="211"</formula>
    </cfRule>
    <cfRule type="beginsWith" dxfId="1405" priority="81" stopIfTrue="1" operator="beginsWith" text="210">
      <formula>LEFT(B7,LEN("210"))="210"</formula>
    </cfRule>
    <cfRule type="beginsWith" dxfId="1404" priority="82" stopIfTrue="1" operator="beginsWith" text="MS">
      <formula>LEFT(B7,LEN("MS"))="MS"</formula>
    </cfRule>
    <cfRule type="beginsWith" dxfId="1403" priority="83" stopIfTrue="1" operator="beginsWith" text="202">
      <formula>LEFT(B7,LEN("202"))="202"</formula>
    </cfRule>
    <cfRule type="beginsWith" dxfId="1402" priority="84" stopIfTrue="1" operator="beginsWith" text="201">
      <formula>LEFT(B7,LEN("201"))="201"</formula>
    </cfRule>
    <cfRule type="beginsWith" dxfId="1401" priority="85" stopIfTrue="1" operator="beginsWith" text="200">
      <formula>LEFT(B7,LEN("200"))="200"</formula>
    </cfRule>
    <cfRule type="beginsWith" dxfId="1400" priority="86" stopIfTrue="1" operator="beginsWith" text="110">
      <formula>LEFT(B7,LEN("110"))="110"</formula>
    </cfRule>
    <cfRule type="beginsWith" dxfId="1399" priority="87" stopIfTrue="1" operator="beginsWith" text="109">
      <formula>LEFT(B7,LEN("109"))="109"</formula>
    </cfRule>
    <cfRule type="beginsWith" dxfId="1398" priority="88" stopIfTrue="1" operator="beginsWith" text="108">
      <formula>LEFT(B7,LEN("108"))="108"</formula>
    </cfRule>
    <cfRule type="beginsWith" dxfId="1397" priority="89" stopIfTrue="1" operator="beginsWith" text="107">
      <formula>LEFT(B7,LEN("107"))="107"</formula>
    </cfRule>
    <cfRule type="beginsWith" dxfId="1396" priority="90" stopIfTrue="1" operator="beginsWith" text="106">
      <formula>LEFT(B7,LEN("106"))="106"</formula>
    </cfRule>
    <cfRule type="beginsWith" dxfId="1395" priority="91" stopIfTrue="1" operator="beginsWith" text="105">
      <formula>LEFT(B7,LEN("105"))="105"</formula>
    </cfRule>
    <cfRule type="beginsWith" dxfId="1394" priority="92" stopIfTrue="1" operator="beginsWith" text="104">
      <formula>LEFT(B7,LEN("104"))="104"</formula>
    </cfRule>
    <cfRule type="beginsWith" dxfId="1393" priority="93" stopIfTrue="1" operator="beginsWith" text="103">
      <formula>LEFT(B7,LEN("103"))="103"</formula>
    </cfRule>
    <cfRule type="beginsWith" dxfId="1392" priority="94" stopIfTrue="1" operator="beginsWith" text="102">
      <formula>LEFT(B7,LEN("102"))="102"</formula>
    </cfRule>
    <cfRule type="beginsWith" dxfId="1391" priority="95" stopIfTrue="1" operator="beginsWith" text="101">
      <formula>LEFT(B7,LEN("101"))="101"</formula>
    </cfRule>
    <cfRule type="beginsWith" dxfId="1390" priority="96" stopIfTrue="1" operator="beginsWith" text="100">
      <formula>LEFT(B7,LEN("100"))="100"</formula>
    </cfRule>
    <cfRule type="beginsWith" dxfId="1389" priority="97" stopIfTrue="1" operator="beginsWith" text="99">
      <formula>LEFT(B7,LEN("99"))="99"</formula>
    </cfRule>
    <cfRule type="beginsWith" dxfId="1388" priority="98" stopIfTrue="1" operator="beginsWith" text="98">
      <formula>LEFT(B7,LEN("98"))="98"</formula>
    </cfRule>
    <cfRule type="beginsWith" dxfId="1387" priority="99" stopIfTrue="1" operator="beginsWith" text="97">
      <formula>LEFT(B7,LEN("97"))="97"</formula>
    </cfRule>
    <cfRule type="beginsWith" dxfId="1386" priority="100" stopIfTrue="1" operator="beginsWith" text="96">
      <formula>LEFT(B7,LEN("96"))="96"</formula>
    </cfRule>
    <cfRule type="beginsWith" dxfId="1385" priority="101" stopIfTrue="1" operator="beginsWith" text="95">
      <formula>LEFT(B7,LEN("95"))="95"</formula>
    </cfRule>
    <cfRule type="beginsWith" dxfId="1384" priority="102" stopIfTrue="1" operator="beginsWith" text="94">
      <formula>LEFT(B7,LEN("94"))="94"</formula>
    </cfRule>
    <cfRule type="beginsWith" dxfId="1383" priority="103" stopIfTrue="1" operator="beginsWith" text="93">
      <formula>LEFT(B7,LEN("93"))="93"</formula>
    </cfRule>
    <cfRule type="beginsWith" dxfId="1382" priority="104" stopIfTrue="1" operator="beginsWith" text="92">
      <formula>LEFT(B7,LEN("92"))="92"</formula>
    </cfRule>
    <cfRule type="beginsWith" dxfId="1381" priority="105" stopIfTrue="1" operator="beginsWith" text="91">
      <formula>LEFT(B7,LEN("91"))="91"</formula>
    </cfRule>
    <cfRule type="beginsWith" dxfId="1380" priority="162" stopIfTrue="1" operator="beginsWith" text="16">
      <formula>LEFT(B7,LEN("16"))="16"</formula>
    </cfRule>
    <cfRule type="beginsWith" dxfId="1379" priority="107" stopIfTrue="1" operator="beginsWith" text="89">
      <formula>LEFT(B7,LEN("89"))="89"</formula>
    </cfRule>
    <cfRule type="beginsWith" dxfId="1378" priority="108" stopIfTrue="1" operator="beginsWith" text="88">
      <formula>LEFT(B7,LEN("88"))="88"</formula>
    </cfRule>
    <cfRule type="beginsWith" dxfId="1377" priority="109" stopIfTrue="1" operator="beginsWith" text="87">
      <formula>LEFT(B7,LEN("87"))="87"</formula>
    </cfRule>
    <cfRule type="beginsWith" dxfId="1376" priority="110" stopIfTrue="1" operator="beginsWith" text="86">
      <formula>LEFT(B7,LEN("86"))="86"</formula>
    </cfRule>
    <cfRule type="beginsWith" dxfId="1375" priority="111" stopIfTrue="1" operator="beginsWith" text="85">
      <formula>LEFT(B7,LEN("85"))="85"</formula>
    </cfRule>
    <cfRule type="beginsWith" dxfId="1374" priority="112" stopIfTrue="1" operator="beginsWith" text="84">
      <formula>LEFT(B7,LEN("84"))="84"</formula>
    </cfRule>
    <cfRule type="beginsWith" dxfId="1373" priority="113" stopIfTrue="1" operator="beginsWith" text="83">
      <formula>LEFT(B7,LEN("83"))="83"</formula>
    </cfRule>
    <cfRule type="beginsWith" dxfId="1372" priority="114" stopIfTrue="1" operator="beginsWith" text="82">
      <formula>LEFT(B7,LEN("82"))="82"</formula>
    </cfRule>
    <cfRule type="beginsWith" dxfId="1371" priority="115" stopIfTrue="1" operator="beginsWith" text="81">
      <formula>LEFT(B7,LEN("81"))="81"</formula>
    </cfRule>
    <cfRule type="beginsWith" dxfId="1370" priority="116" stopIfTrue="1" operator="beginsWith" text="70">
      <formula>LEFT(B7,LEN("70"))="70"</formula>
    </cfRule>
    <cfRule type="beginsWith" dxfId="1369" priority="117" stopIfTrue="1" operator="beginsWith" text="69">
      <formula>LEFT(B7,LEN("69"))="69"</formula>
    </cfRule>
    <cfRule type="beginsWith" dxfId="1368" priority="118" stopIfTrue="1" operator="beginsWith" text="68">
      <formula>LEFT(B7,LEN("68"))="68"</formula>
    </cfRule>
    <cfRule type="beginsWith" dxfId="1367" priority="119" stopIfTrue="1" operator="beginsWith" text="67">
      <formula>LEFT(B7,LEN("67"))="67"</formula>
    </cfRule>
    <cfRule type="beginsWith" dxfId="1366" priority="120" stopIfTrue="1" operator="beginsWith" text="66">
      <formula>LEFT(B7,LEN("66"))="66"</formula>
    </cfRule>
    <cfRule type="beginsWith" dxfId="1365" priority="121" stopIfTrue="1" operator="beginsWith" text="65">
      <formula>LEFT(B7,LEN("65"))="65"</formula>
    </cfRule>
    <cfRule type="beginsWith" dxfId="1364" priority="122" stopIfTrue="1" operator="beginsWith" text="64">
      <formula>LEFT(B7,LEN("64"))="64"</formula>
    </cfRule>
    <cfRule type="beginsWith" dxfId="1363" priority="123" stopIfTrue="1" operator="beginsWith" text="63">
      <formula>LEFT(B7,LEN("63"))="63"</formula>
    </cfRule>
    <cfRule type="beginsWith" dxfId="1362" priority="124" stopIfTrue="1" operator="beginsWith" text="62">
      <formula>LEFT(B7,LEN("62"))="62"</formula>
    </cfRule>
    <cfRule type="beginsWith" dxfId="1361" priority="125" stopIfTrue="1" operator="beginsWith" text="61">
      <formula>LEFT(B7,LEN("61"))="61"</formula>
    </cfRule>
    <cfRule type="beginsWith" dxfId="1360" priority="126" stopIfTrue="1" operator="beginsWith" text="60">
      <formula>LEFT(B7,LEN("60"))="60"</formula>
    </cfRule>
    <cfRule type="beginsWith" dxfId="1359" priority="127" stopIfTrue="1" operator="beginsWith" text="59">
      <formula>LEFT(B7,LEN("59"))="59"</formula>
    </cfRule>
    <cfRule type="beginsWith" dxfId="1358" priority="128" stopIfTrue="1" operator="beginsWith" text="58">
      <formula>LEFT(B7,LEN("58"))="58"</formula>
    </cfRule>
    <cfRule type="beginsWith" dxfId="1357" priority="129" stopIfTrue="1" operator="beginsWith" text="57">
      <formula>LEFT(B7,LEN("57"))="57"</formula>
    </cfRule>
    <cfRule type="beginsWith" dxfId="1356" priority="130" stopIfTrue="1" operator="beginsWith" text="56">
      <formula>LEFT(B7,LEN("56"))="56"</formula>
    </cfRule>
    <cfRule type="beginsWith" dxfId="1355" priority="131" stopIfTrue="1" operator="beginsWith" text="55">
      <formula>LEFT(B7,LEN("55"))="55"</formula>
    </cfRule>
    <cfRule type="beginsWith" dxfId="1354" priority="132" stopIfTrue="1" operator="beginsWith" text="54">
      <formula>LEFT(B7,LEN("54"))="54"</formula>
    </cfRule>
    <cfRule type="beginsWith" dxfId="1353" priority="133" stopIfTrue="1" operator="beginsWith" text="53">
      <formula>LEFT(B7,LEN("53"))="53"</formula>
    </cfRule>
    <cfRule type="beginsWith" dxfId="1352" priority="134" stopIfTrue="1" operator="beginsWith" text="52">
      <formula>LEFT(B7,LEN("52"))="52"</formula>
    </cfRule>
    <cfRule type="beginsWith" dxfId="1351" priority="135" stopIfTrue="1" operator="beginsWith" text="51">
      <formula>LEFT(B7,LEN("51"))="51"</formula>
    </cfRule>
    <cfRule type="beginsWith" dxfId="1350" priority="136" stopIfTrue="1" operator="beginsWith" text="50">
      <formula>LEFT(B7,LEN("50"))="50"</formula>
    </cfRule>
    <cfRule type="beginsWith" dxfId="1349" priority="137" stopIfTrue="1" operator="beginsWith" text="49">
      <formula>LEFT(B7,LEN("49"))="49"</formula>
    </cfRule>
    <cfRule type="beginsWith" dxfId="1348" priority="138" stopIfTrue="1" operator="beginsWith" text="48">
      <formula>LEFT(B7,LEN("48"))="48"</formula>
    </cfRule>
    <cfRule type="beginsWith" dxfId="1347" priority="139" stopIfTrue="1" operator="beginsWith" text="47">
      <formula>LEFT(B7,LEN("47"))="47"</formula>
    </cfRule>
    <cfRule type="beginsWith" dxfId="1346" priority="140" stopIfTrue="1" operator="beginsWith" text="46">
      <formula>LEFT(B7,LEN("46"))="46"</formula>
    </cfRule>
    <cfRule type="beginsWith" dxfId="1345" priority="141" stopIfTrue="1" operator="beginsWith" text="45">
      <formula>LEFT(B7,LEN("45"))="45"</formula>
    </cfRule>
    <cfRule type="beginsWith" dxfId="1344" priority="144" stopIfTrue="1" operator="beginsWith" text="44">
      <formula>LEFT(B7,LEN("44"))="44"</formula>
    </cfRule>
    <cfRule type="beginsWith" dxfId="1343" priority="145" stopIfTrue="1" operator="beginsWith" text="43">
      <formula>LEFT(B7,LEN("43"))="43"</formula>
    </cfRule>
    <cfRule type="beginsWith" dxfId="1342" priority="146" stopIfTrue="1" operator="beginsWith" text="42">
      <formula>LEFT(B7,LEN("42"))="42"</formula>
    </cfRule>
    <cfRule type="beginsWith" dxfId="1341" priority="147" stopIfTrue="1" operator="beginsWith" text="41">
      <formula>LEFT(B7,LEN("41"))="41"</formula>
    </cfRule>
    <cfRule type="beginsWith" dxfId="1340" priority="148" stopIfTrue="1" operator="beginsWith" text="30">
      <formula>LEFT(B7,LEN("30"))="30"</formula>
    </cfRule>
    <cfRule type="beginsWith" dxfId="1339" priority="149" stopIfTrue="1" operator="beginsWith" text="29">
      <formula>LEFT(B7,LEN("29"))="29"</formula>
    </cfRule>
  </conditionalFormatting>
  <conditionalFormatting sqref="C7:H8">
    <cfRule type="containsBlanks" dxfId="1338" priority="72" stopIfTrue="1">
      <formula>LEN(TRIM(C7))=0</formula>
    </cfRule>
    <cfRule type="beginsWith" dxfId="1337" priority="178" stopIfTrue="1" operator="beginsWith" text="48">
      <formula>LEFT(C7,LEN("48"))="48"</formula>
    </cfRule>
  </conditionalFormatting>
  <conditionalFormatting sqref="C10:H12">
    <cfRule type="containsBlanks" dxfId="1336" priority="71" stopIfTrue="1">
      <formula>LEN(TRIM(C10))=0</formula>
    </cfRule>
    <cfRule type="containsBlanks" dxfId="1335" priority="179" stopIfTrue="1">
      <formula>LEN(TRIM(C10))=0</formula>
    </cfRule>
  </conditionalFormatting>
  <conditionalFormatting sqref="C14:H15">
    <cfRule type="containsBlanks" dxfId="1334" priority="69" stopIfTrue="1">
      <formula>LEN(TRIM(C14))=0</formula>
    </cfRule>
  </conditionalFormatting>
  <conditionalFormatting sqref="C21:H22">
    <cfRule type="containsBlanks" dxfId="1333" priority="62" stopIfTrue="1">
      <formula>LEN(TRIM(C21))=0</formula>
    </cfRule>
  </conditionalFormatting>
  <conditionalFormatting sqref="C24:H26">
    <cfRule type="containsBlanks" dxfId="1332" priority="61" stopIfTrue="1">
      <formula>LEN(TRIM(C24))=0</formula>
    </cfRule>
  </conditionalFormatting>
  <conditionalFormatting sqref="C28:H29">
    <cfRule type="containsBlanks" dxfId="1331" priority="60" stopIfTrue="1">
      <formula>LEN(TRIM(C28))=0</formula>
    </cfRule>
  </conditionalFormatting>
  <conditionalFormatting sqref="J10">
    <cfRule type="containsBlanks" dxfId="1330" priority="48" stopIfTrue="1">
      <formula>LEN(TRIM(J10))=0</formula>
    </cfRule>
  </conditionalFormatting>
  <conditionalFormatting sqref="J7:O8">
    <cfRule type="containsBlanks" dxfId="1329" priority="68" stopIfTrue="1">
      <formula>LEN(TRIM(J7))=0</formula>
    </cfRule>
  </conditionalFormatting>
  <conditionalFormatting sqref="J10:O12">
    <cfRule type="containsBlanks" dxfId="1328" priority="67" stopIfTrue="1">
      <formula>LEN(TRIM(J10))=0</formula>
    </cfRule>
  </conditionalFormatting>
  <conditionalFormatting sqref="J14:O15">
    <cfRule type="containsBlanks" dxfId="1327" priority="66" stopIfTrue="1">
      <formula>LEN(TRIM(J14))=0</formula>
    </cfRule>
  </conditionalFormatting>
  <conditionalFormatting sqref="J21:O22">
    <cfRule type="containsBlanks" dxfId="1326" priority="59" stopIfTrue="1">
      <formula>LEN(TRIM(J21))=0</formula>
    </cfRule>
  </conditionalFormatting>
  <conditionalFormatting sqref="J24:O26">
    <cfRule type="containsBlanks" dxfId="1325" priority="58" stopIfTrue="1">
      <formula>LEN(TRIM(J24))=0</formula>
    </cfRule>
  </conditionalFormatting>
  <conditionalFormatting sqref="J28:O29">
    <cfRule type="containsBlanks" dxfId="1324" priority="57" stopIfTrue="1">
      <formula>LEN(TRIM(J28))=0</formula>
    </cfRule>
  </conditionalFormatting>
  <conditionalFormatting sqref="L10">
    <cfRule type="containsBlanks" dxfId="1323" priority="35" stopIfTrue="1">
      <formula>LEN(TRIM(L10))=0</formula>
    </cfRule>
  </conditionalFormatting>
  <conditionalFormatting sqref="M8">
    <cfRule type="containsBlanks" dxfId="1322" priority="39" stopIfTrue="1">
      <formula>LEN(TRIM(M8))=0</formula>
    </cfRule>
  </conditionalFormatting>
  <conditionalFormatting sqref="N11:O11">
    <cfRule type="containsBlanks" dxfId="1321" priority="30" stopIfTrue="1">
      <formula>LEN(TRIM(N11))=0</formula>
    </cfRule>
  </conditionalFormatting>
  <conditionalFormatting sqref="Q11:R12">
    <cfRule type="containsBlanks" dxfId="1320" priority="18" stopIfTrue="1">
      <formula>LEN(TRIM(Q11))=0</formula>
    </cfRule>
  </conditionalFormatting>
  <conditionalFormatting sqref="Q7:V8">
    <cfRule type="containsBlanks" dxfId="1319" priority="65" stopIfTrue="1">
      <formula>LEN(TRIM(Q7))=0</formula>
    </cfRule>
  </conditionalFormatting>
  <conditionalFormatting sqref="Q10:V12">
    <cfRule type="containsBlanks" dxfId="1318" priority="64" stopIfTrue="1">
      <formula>LEN(TRIM(Q10))=0</formula>
    </cfRule>
  </conditionalFormatting>
  <conditionalFormatting sqref="Q14:V15">
    <cfRule type="containsBlanks" dxfId="1317" priority="15" stopIfTrue="1">
      <formula>LEN(TRIM(Q14))=0</formula>
    </cfRule>
  </conditionalFormatting>
  <conditionalFormatting sqref="Q21:V22">
    <cfRule type="containsBlanks" dxfId="1316" priority="56" stopIfTrue="1">
      <formula>LEN(TRIM(Q21))=0</formula>
    </cfRule>
  </conditionalFormatting>
  <conditionalFormatting sqref="Q24:V26">
    <cfRule type="containsBlanks" dxfId="1315" priority="55" stopIfTrue="1">
      <formula>LEN(TRIM(Q24))=0</formula>
    </cfRule>
  </conditionalFormatting>
  <conditionalFormatting sqref="Q28:V29">
    <cfRule type="containsBlanks" dxfId="1314" priority="54" stopIfTrue="1">
      <formula>LEN(TRIM(Q28))=0</formula>
    </cfRule>
  </conditionalFormatting>
  <conditionalFormatting sqref="S12">
    <cfRule type="containsBlanks" dxfId="1313" priority="16" stopIfTrue="1">
      <formula>LEN(TRIM(S12))=0</formula>
    </cfRule>
  </conditionalFormatting>
  <conditionalFormatting sqref="S15">
    <cfRule type="containsBlanks" dxfId="1312" priority="14" stopIfTrue="1">
      <formula>LEN(TRIM(S15))=0</formula>
    </cfRule>
  </conditionalFormatting>
  <conditionalFormatting sqref="U11:V11">
    <cfRule type="containsBlanks" dxfId="1311" priority="12" stopIfTrue="1">
      <formula>LEN(TRIM(U11))=0</formula>
    </cfRule>
  </conditionalFormatting>
  <conditionalFormatting sqref="U15:V15">
    <cfRule type="containsBlanks" dxfId="1310" priority="11" stopIfTrue="1">
      <formula>LEN(TRIM(U15))=0</formula>
    </cfRule>
  </conditionalFormatting>
  <conditionalFormatting sqref="V10">
    <cfRule type="containsBlanks" dxfId="1309" priority="49" stopIfTrue="1">
      <formula>LEN(TRIM(V10))=0</formula>
    </cfRule>
  </conditionalFormatting>
  <pageMargins left="0.70866141732283472" right="0.70866141732283472" top="0.74803149606299213" bottom="0.74803149606299213" header="0.31496062992125984" footer="0.31496062992125984"/>
  <pageSetup paperSize="9" scale="6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6372F-226E-46F8-A82D-786EFFB0130B}">
  <sheetPr>
    <pageSetUpPr fitToPage="1"/>
  </sheetPr>
  <dimension ref="A1:V66"/>
  <sheetViews>
    <sheetView tabSelected="1" zoomScale="130" zoomScaleNormal="130" workbookViewId="0"/>
  </sheetViews>
  <sheetFormatPr defaultColWidth="11.42578125" defaultRowHeight="15"/>
  <cols>
    <col min="1" max="1" width="40.7109375" customWidth="1"/>
    <col min="2" max="2" width="4.7109375" customWidth="1"/>
    <col min="3" max="8" width="9" customWidth="1"/>
    <col min="9" max="9" width="4.7109375" customWidth="1"/>
    <col min="10" max="15" width="9" customWidth="1"/>
    <col min="16" max="16" width="4.7109375" customWidth="1"/>
    <col min="17" max="22" width="9" customWidth="1"/>
  </cols>
  <sheetData>
    <row r="1" spans="1:22">
      <c r="A1" s="23" t="s">
        <v>712</v>
      </c>
    </row>
    <row r="2" spans="1:22" ht="15.75" thickBot="1"/>
    <row r="3" spans="1:22" ht="15.75" thickBot="1">
      <c r="A3" s="2"/>
      <c r="B3" s="272" t="s">
        <v>488</v>
      </c>
      <c r="C3" s="273"/>
      <c r="D3" s="273"/>
      <c r="E3" s="273"/>
      <c r="F3" s="273"/>
      <c r="G3" s="273"/>
      <c r="H3" s="273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74"/>
      <c r="U3" s="274"/>
      <c r="V3" s="275"/>
    </row>
    <row r="4" spans="1:22" ht="15.75" thickBot="1">
      <c r="B4" s="24"/>
      <c r="C4" s="25"/>
      <c r="D4" s="25"/>
      <c r="E4" s="26" t="s">
        <v>489</v>
      </c>
      <c r="F4" s="25"/>
      <c r="G4" s="25"/>
      <c r="H4" s="27"/>
      <c r="I4" s="24"/>
      <c r="J4" s="25"/>
      <c r="K4" s="25"/>
      <c r="L4" s="26" t="s">
        <v>490</v>
      </c>
      <c r="M4" s="25"/>
      <c r="N4" s="25"/>
      <c r="O4" s="27"/>
      <c r="P4" s="24"/>
      <c r="Q4" s="25"/>
      <c r="R4" s="25"/>
      <c r="S4" s="26" t="s">
        <v>491</v>
      </c>
      <c r="T4" s="25"/>
      <c r="U4" s="25"/>
      <c r="V4" s="27"/>
    </row>
    <row r="5" spans="1:22" ht="15.75" thickBot="1">
      <c r="A5" s="2"/>
      <c r="B5" s="276" t="s">
        <v>492</v>
      </c>
      <c r="C5" s="277"/>
      <c r="D5" s="277"/>
      <c r="E5" s="277"/>
      <c r="F5" s="277"/>
      <c r="G5" s="277"/>
      <c r="H5" s="278"/>
      <c r="I5" s="267" t="s">
        <v>492</v>
      </c>
      <c r="J5" s="268"/>
      <c r="K5" s="268"/>
      <c r="L5" s="268"/>
      <c r="M5" s="268"/>
      <c r="N5" s="268"/>
      <c r="O5" s="269"/>
      <c r="P5" s="267" t="s">
        <v>492</v>
      </c>
      <c r="Q5" s="268"/>
      <c r="R5" s="268"/>
      <c r="S5" s="268"/>
      <c r="T5" s="268"/>
      <c r="U5" s="268"/>
      <c r="V5" s="269"/>
    </row>
    <row r="6" spans="1:22" ht="15.75" thickBot="1">
      <c r="A6" s="1"/>
      <c r="B6" s="28"/>
      <c r="C6" s="29" t="s">
        <v>0</v>
      </c>
      <c r="D6" s="29" t="s">
        <v>1</v>
      </c>
      <c r="E6" s="30" t="s">
        <v>2</v>
      </c>
      <c r="F6" s="28" t="s">
        <v>3</v>
      </c>
      <c r="G6" s="29" t="s">
        <v>4</v>
      </c>
      <c r="H6" s="29" t="s">
        <v>5</v>
      </c>
      <c r="I6" s="26"/>
      <c r="J6" s="28" t="s">
        <v>0</v>
      </c>
      <c r="K6" s="29" t="s">
        <v>1</v>
      </c>
      <c r="L6" s="29" t="s">
        <v>2</v>
      </c>
      <c r="M6" s="30" t="s">
        <v>3</v>
      </c>
      <c r="N6" s="28" t="s">
        <v>4</v>
      </c>
      <c r="O6" s="29" t="s">
        <v>5</v>
      </c>
      <c r="P6" s="31"/>
      <c r="Q6" s="30" t="s">
        <v>0</v>
      </c>
      <c r="R6" s="28" t="s">
        <v>1</v>
      </c>
      <c r="S6" s="29" t="s">
        <v>2</v>
      </c>
      <c r="T6" s="29" t="s">
        <v>3</v>
      </c>
      <c r="U6" s="30" t="s">
        <v>4</v>
      </c>
      <c r="V6" s="29" t="s">
        <v>5</v>
      </c>
    </row>
    <row r="7" spans="1:22" ht="24.95" customHeight="1" thickBot="1">
      <c r="A7" s="2" t="s">
        <v>655</v>
      </c>
      <c r="B7" s="32"/>
      <c r="C7" s="33" t="str">
        <f>IF('Rinks for 5 groups'!C7="","",CONCATENATE(VLOOKUP(_xlfn.NUMBERVALUE(LEFT('Rinks for 5 groups'!C7,SUM(FIND("v",'Rinks for 5 groups'!C7,1),-2))),'Group Check'!$B:$E,3,FALSE)," v ",VLOOKUP(_xlfn.NUMBERVALUE(RIGHT('Rinks for 5 groups'!C7,SUM(LEN('Rinks for 5 groups'!C7),-FIND("v",'Rinks for 5 groups'!C7,1),-1))),'Group Check'!$B:$E,3,FALSE),"         ",VLOOKUP(_xlfn.NUMBERVALUE(LEFT('Rinks for 5 groups'!C7,SUM(FIND("v",'Rinks for 5 groups'!C7,1),-2))),'Group Check'!$B:$E,4,FALSE)))</f>
        <v>AUS v WAL         MXP 1</v>
      </c>
      <c r="D7" s="33" t="str">
        <f>IF('Rinks for 5 groups'!D7="","",CONCATENATE(VLOOKUP(_xlfn.NUMBERVALUE(LEFT('Rinks for 5 groups'!D7,SUM(FIND("v",'Rinks for 5 groups'!D7,1),-2))),'Group Check'!$B:$E,3,FALSE)," v ",VLOOKUP(_xlfn.NUMBERVALUE(RIGHT('Rinks for 5 groups'!D7,SUM(LEN('Rinks for 5 groups'!D7),-FIND("v",'Rinks for 5 groups'!D7,1),-1))),'Group Check'!$B:$E,3,FALSE),"         ",VLOOKUP(_xlfn.NUMBERVALUE(LEFT('Rinks for 5 groups'!D7,SUM(FIND("v",'Rinks for 5 groups'!D7,1),-2))),'Group Check'!$B:$E,4,FALSE)))</f>
        <v>FRA v USA         MXP 4</v>
      </c>
      <c r="E7" s="33" t="str">
        <f>IF('Rinks for 5 groups'!E7="","",CONCATENATE(VLOOKUP(_xlfn.NUMBERVALUE(LEFT('Rinks for 5 groups'!E7,SUM(FIND("v",'Rinks for 5 groups'!E7,1),-2))),'Group Check'!$B:$E,3,FALSE)," v ",VLOOKUP(_xlfn.NUMBERVALUE(RIGHT('Rinks for 5 groups'!E7,SUM(LEN('Rinks for 5 groups'!E7),-FIND("v",'Rinks for 5 groups'!E7,1),-1))),'Group Check'!$B:$E,3,FALSE),"         ",VLOOKUP(_xlfn.NUMBERVALUE(LEFT('Rinks for 5 groups'!E7,SUM(FIND("v",'Rinks for 5 groups'!E7,1),-2))),'Group Check'!$B:$E,4,FALSE)))</f>
        <v>BOT v CM3         MXP 3</v>
      </c>
      <c r="F7" s="33" t="str">
        <f>IF('Rinks for 5 groups'!F7="","",CONCATENATE(VLOOKUP(_xlfn.NUMBERVALUE(LEFT('Rinks for 5 groups'!F7,SUM(FIND("v",'Rinks for 5 groups'!F7,1),-2))),'Group Check'!$B:$E,3,FALSE)," v ",VLOOKUP(_xlfn.NUMBERVALUE(RIGHT('Rinks for 5 groups'!F7,SUM(LEN('Rinks for 5 groups'!F7),-FIND("v",'Rinks for 5 groups'!F7,1),-1))),'Group Check'!$B:$E,3,FALSE),"         ",VLOOKUP(_xlfn.NUMBERVALUE(LEFT('Rinks for 5 groups'!F7,SUM(FIND("v",'Rinks for 5 groups'!F7,1),-2))),'Group Check'!$B:$E,4,FALSE)))</f>
        <v>CAN v JAM         MXP 3</v>
      </c>
      <c r="G7" s="33" t="str">
        <f>IF('Rinks for 5 groups'!G7="","",CONCATENATE(VLOOKUP(_xlfn.NUMBERVALUE(LEFT('Rinks for 5 groups'!G7,SUM(FIND("v",'Rinks for 5 groups'!G7,1),-2))),'Group Check'!$B:$E,3,FALSE)," v ",VLOOKUP(_xlfn.NUMBERVALUE(RIGHT('Rinks for 5 groups'!G7,SUM(LEN('Rinks for 5 groups'!G7),-FIND("v",'Rinks for 5 groups'!G7,1),-1))),'Group Check'!$B:$E,3,FALSE),"         ",VLOOKUP(_xlfn.NUMBERVALUE(LEFT('Rinks for 5 groups'!G7,SUM(FIND("v",'Rinks for 5 groups'!G7,1),-2))),'Group Check'!$B:$E,4,FALSE)))</f>
        <v>GGY v SCO         MXP 5</v>
      </c>
      <c r="H7" s="33" t="str">
        <f>IF('Rinks for 5 groups'!H7="","",CONCATENATE(VLOOKUP(_xlfn.NUMBERVALUE(LEFT('Rinks for 5 groups'!H7,SUM(FIND("v",'Rinks for 5 groups'!H7,1),-2))),'Group Check'!$B:$E,3,FALSE)," v ",VLOOKUP(_xlfn.NUMBERVALUE(RIGHT('Rinks for 5 groups'!H7,SUM(LEN('Rinks for 5 groups'!H7),-FIND("v",'Rinks for 5 groups'!H7,1),-1))),'Group Check'!$B:$E,3,FALSE),"         ",VLOOKUP(_xlfn.NUMBERVALUE(LEFT('Rinks for 5 groups'!H7,SUM(FIND("v",'Rinks for 5 groups'!H7,1),-2))),'Group Check'!$B:$E,4,FALSE)))</f>
        <v>JPN v RSA         MXP 5</v>
      </c>
      <c r="I7" s="34"/>
      <c r="J7" s="33" t="str">
        <f>IF('Rinks for 5 groups'!J7="","",CONCATENATE(VLOOKUP(_xlfn.NUMBERVALUE(LEFT('Rinks for 5 groups'!J7,SUM(FIND("v",'Rinks for 5 groups'!J7,1),-2))),'Group Check'!$B:$E,3,FALSE)," v ",VLOOKUP(_xlfn.NUMBERVALUE(RIGHT('Rinks for 5 groups'!J7,SUM(LEN('Rinks for 5 groups'!J7),-FIND("v",'Rinks for 5 groups'!J7,1),-1))),'Group Check'!$B:$E,3,FALSE),"         ",VLOOKUP(_xlfn.NUMBERVALUE(LEFT('Rinks for 5 groups'!J7,SUM(FIND("v",'Rinks for 5 groups'!J7,1),-2))),'Group Check'!$B:$E,4,FALSE)))</f>
        <v>FRA v ENG         MXP 4</v>
      </c>
      <c r="K7" s="33" t="str">
        <f>IF('Rinks for 5 groups'!K7="","",CONCATENATE(VLOOKUP(_xlfn.NUMBERVALUE(LEFT('Rinks for 5 groups'!K7,SUM(FIND("v",'Rinks for 5 groups'!K7,1),-2))),'Group Check'!$B:$E,3,FALSE)," v ",VLOOKUP(_xlfn.NUMBERVALUE(RIGHT('Rinks for 5 groups'!K7,SUM(LEN('Rinks for 5 groups'!K7),-FIND("v",'Rinks for 5 groups'!K7,1),-1))),'Group Check'!$B:$E,3,FALSE),"         ",VLOOKUP(_xlfn.NUMBERVALUE(LEFT('Rinks for 5 groups'!K7,SUM(FIND("v",'Rinks for 5 groups'!K7,1),-2))),'Group Check'!$B:$E,4,FALSE)))</f>
        <v>HKG v SGP         MXP 4</v>
      </c>
      <c r="L7" s="33" t="str">
        <f>IF('Rinks for 5 groups'!L7="","",CONCATENATE(VLOOKUP(_xlfn.NUMBERVALUE(LEFT('Rinks for 5 groups'!L7,SUM(FIND("v",'Rinks for 5 groups'!L7,1),-2))),'Group Check'!$B:$E,3,FALSE)," v ",VLOOKUP(_xlfn.NUMBERVALUE(RIGHT('Rinks for 5 groups'!L7,SUM(LEN('Rinks for 5 groups'!L7),-FIND("v",'Rinks for 5 groups'!L7,1),-1))),'Group Check'!$B:$E,3,FALSE),"         ",VLOOKUP(_xlfn.NUMBERVALUE(LEFT('Rinks for 5 groups'!L7,SUM(FIND("v",'Rinks for 5 groups'!L7,1),-2))),'Group Check'!$B:$E,4,FALSE)))</f>
        <v>NZL v USA         MXP 4</v>
      </c>
      <c r="M7" s="33" t="str">
        <f>IF('Rinks for 5 groups'!M7="","",CONCATENATE(VLOOKUP(_xlfn.NUMBERVALUE(LEFT('Rinks for 5 groups'!M7,SUM(FIND("v",'Rinks for 5 groups'!M7,1),-2))),'Group Check'!$B:$E,3,FALSE)," v ",VLOOKUP(_xlfn.NUMBERVALUE(RIGHT('Rinks for 5 groups'!M7,SUM(LEN('Rinks for 5 groups'!M7),-FIND("v",'Rinks for 5 groups'!M7,1),-1))),'Group Check'!$B:$E,3,FALSE),"         ",VLOOKUP(_xlfn.NUMBERVALUE(LEFT('Rinks for 5 groups'!M7,SUM(FIND("v",'Rinks for 5 groups'!M7,1),-2))),'Group Check'!$B:$E,4,FALSE)))</f>
        <v>CAN v IRE         MXP 3</v>
      </c>
      <c r="N7" s="33" t="str">
        <f>IF('Rinks for 5 groups'!N7="","",CONCATENATE(VLOOKUP(_xlfn.NUMBERVALUE(LEFT('Rinks for 5 groups'!N7,SUM(FIND("v",'Rinks for 5 groups'!N7,1),-2))),'Group Check'!$B:$E,3,FALSE)," v ",VLOOKUP(_xlfn.NUMBERVALUE(RIGHT('Rinks for 5 groups'!N7,SUM(LEN('Rinks for 5 groups'!N7),-FIND("v",'Rinks for 5 groups'!N7,1),-1))),'Group Check'!$B:$E,3,FALSE),"         ",VLOOKUP(_xlfn.NUMBERVALUE(LEFT('Rinks for 5 groups'!N7,SUM(FIND("v",'Rinks for 5 groups'!N7,1),-2))),'Group Check'!$B:$E,4,FALSE)))</f>
        <v>MAC v CM3         MXP 3</v>
      </c>
      <c r="O7" s="33" t="str">
        <f>IF('Rinks for 5 groups'!O7="","",CONCATENATE(VLOOKUP(_xlfn.NUMBERVALUE(LEFT('Rinks for 5 groups'!O7,SUM(FIND("v",'Rinks for 5 groups'!O7,1),-2))),'Group Check'!$B:$E,3,FALSE)," v ",VLOOKUP(_xlfn.NUMBERVALUE(RIGHT('Rinks for 5 groups'!O7,SUM(LEN('Rinks for 5 groups'!O7),-FIND("v",'Rinks for 5 groups'!O7,1),-1))),'Group Check'!$B:$E,3,FALSE),"         ",VLOOKUP(_xlfn.NUMBERVALUE(LEFT('Rinks for 5 groups'!O7,SUM(FIND("v",'Rinks for 5 groups'!O7,1),-2))),'Group Check'!$B:$E,4,FALSE)))</f>
        <v>ESP v RSA         MXP 5</v>
      </c>
      <c r="P7" s="35"/>
      <c r="Q7" s="33" t="str">
        <f>IF('Rinks for 5 groups'!Q7="","",CONCATENATE(VLOOKUP(_xlfn.NUMBERVALUE(LEFT('Rinks for 5 groups'!Q7,SUM(FIND("v",'Rinks for 5 groups'!Q7,1),-2))),'Group Check'!$B:$E,3,FALSE)," v ",VLOOKUP(_xlfn.NUMBERVALUE(RIGHT('Rinks for 5 groups'!Q7,SUM(LEN('Rinks for 5 groups'!Q7),-FIND("v",'Rinks for 5 groups'!Q7,1),-1))),'Group Check'!$B:$E,3,FALSE),"         ",VLOOKUP(_xlfn.NUMBERVALUE(LEFT('Rinks for 5 groups'!Q7,SUM(FIND("v",'Rinks for 5 groups'!Q7,1),-2))),'Group Check'!$B:$E,4,FALSE)))</f>
        <v>GGY v JPN         MXP 5</v>
      </c>
      <c r="R7" s="33" t="str">
        <f>IF('Rinks for 5 groups'!R7="","",CONCATENATE(VLOOKUP(_xlfn.NUMBERVALUE(LEFT('Rinks for 5 groups'!R7,SUM(FIND("v",'Rinks for 5 groups'!R7,1),-2))),'Group Check'!$B:$E,3,FALSE)," v ",VLOOKUP(_xlfn.NUMBERVALUE(RIGHT('Rinks for 5 groups'!R7,SUM(LEN('Rinks for 5 groups'!R7),-FIND("v",'Rinks for 5 groups'!R7,1),-1))),'Group Check'!$B:$E,3,FALSE),"         ",VLOOKUP(_xlfn.NUMBERVALUE(LEFT('Rinks for 5 groups'!R7,SUM(FIND("v",'Rinks for 5 groups'!R7,1),-2))),'Group Check'!$B:$E,4,FALSE)))</f>
        <v>NZL v ENG         MXP 4</v>
      </c>
      <c r="S7" s="33" t="str">
        <f>IF('Rinks for 5 groups'!S7="","",CONCATENATE(VLOOKUP(_xlfn.NUMBERVALUE(LEFT('Rinks for 5 groups'!S7,SUM(FIND("v",'Rinks for 5 groups'!S7,1),-2))),'Group Check'!$B:$E,3,FALSE)," v ",VLOOKUP(_xlfn.NUMBERVALUE(RIGHT('Rinks for 5 groups'!S7,SUM(LEN('Rinks for 5 groups'!S7),-FIND("v",'Rinks for 5 groups'!S7,1),-1))),'Group Check'!$B:$E,3,FALSE),"         ",VLOOKUP(_xlfn.NUMBERVALUE(LEFT('Rinks for 5 groups'!S7,SUM(FIND("v",'Rinks for 5 groups'!S7,1),-2))),'Group Check'!$B:$E,4,FALSE)))</f>
        <v>BOT v MAC         MXP 3</v>
      </c>
      <c r="T7" s="33" t="str">
        <f>IF('Rinks for 5 groups'!T7="","",CONCATENATE(VLOOKUP(_xlfn.NUMBERVALUE(LEFT('Rinks for 5 groups'!T7,SUM(FIND("v",'Rinks for 5 groups'!T7,1),-2))),'Group Check'!$B:$E,3,FALSE)," v ",VLOOKUP(_xlfn.NUMBERVALUE(RIGHT('Rinks for 5 groups'!T7,SUM(LEN('Rinks for 5 groups'!T7),-FIND("v",'Rinks for 5 groups'!T7,1),-1))),'Group Check'!$B:$E,3,FALSE),"         ",VLOOKUP(_xlfn.NUMBERVALUE(LEFT('Rinks for 5 groups'!T7,SUM(FIND("v",'Rinks for 5 groups'!T7,1),-2))),'Group Check'!$B:$E,4,FALSE)))</f>
        <v>CAN v CM3         MXP 3</v>
      </c>
      <c r="U7" s="33" t="str">
        <f>IF('Rinks for 5 groups'!U7="","",CONCATENATE(VLOOKUP(_xlfn.NUMBERVALUE(LEFT('Rinks for 5 groups'!U7,SUM(FIND("v",'Rinks for 5 groups'!U7,1),-2))),'Group Check'!$B:$E,3,FALSE)," v ",VLOOKUP(_xlfn.NUMBERVALUE(RIGHT('Rinks for 5 groups'!U7,SUM(LEN('Rinks for 5 groups'!U7),-FIND("v",'Rinks for 5 groups'!U7,1),-1))),'Group Check'!$B:$E,3,FALSE),"         ",VLOOKUP(_xlfn.NUMBERVALUE(LEFT('Rinks for 5 groups'!U7,SUM(FIND("v",'Rinks for 5 groups'!U7,1),-2))),'Group Check'!$B:$E,4,FALSE)))</f>
        <v>JAM v IRE         MXP 3</v>
      </c>
      <c r="V7" s="33" t="str">
        <f>IF('Rinks for 5 groups'!V7="","",CONCATENATE(VLOOKUP(_xlfn.NUMBERVALUE(LEFT('Rinks for 5 groups'!V7,SUM(FIND("v",'Rinks for 5 groups'!V7,1),-2))),'Group Check'!$B:$E,3,FALSE)," v ",VLOOKUP(_xlfn.NUMBERVALUE(RIGHT('Rinks for 5 groups'!V7,SUM(LEN('Rinks for 5 groups'!V7),-FIND("v",'Rinks for 5 groups'!V7,1),-1))),'Group Check'!$B:$E,3,FALSE),"         ",VLOOKUP(_xlfn.NUMBERVALUE(LEFT('Rinks for 5 groups'!V7,SUM(FIND("v",'Rinks for 5 groups'!V7,1),-2))),'Group Check'!$B:$E,4,FALSE)))</f>
        <v>HKG v FRA         MXP 4</v>
      </c>
    </row>
    <row r="8" spans="1:22" ht="24.95" customHeight="1" thickBot="1">
      <c r="A8" s="2" t="s">
        <v>656</v>
      </c>
      <c r="B8" s="36"/>
      <c r="C8" s="33" t="str">
        <f>IF('Rinks for 5 groups'!C8="","",CONCATENATE(VLOOKUP(_xlfn.NUMBERVALUE(LEFT('Rinks for 5 groups'!C8,SUM(FIND("v",'Rinks for 5 groups'!C8,1),-2))),'Group Check'!$B:$E,3,FALSE)," v ",VLOOKUP(_xlfn.NUMBERVALUE(RIGHT('Rinks for 5 groups'!C8,SUM(LEN('Rinks for 5 groups'!C8),-FIND("v",'Rinks for 5 groups'!C8,1),-1))),'Group Check'!$B:$E,3,FALSE),"         ",VLOOKUP(_xlfn.NUMBERVALUE(LEFT('Rinks for 5 groups'!C8,SUM(FIND("v",'Rinks for 5 groups'!C8,1),-2))),'Group Check'!$B:$E,4,FALSE)))</f>
        <v>MAC v IRE         MXP 3</v>
      </c>
      <c r="D8" s="33" t="str">
        <f>IF('Rinks for 5 groups'!D8="","",CONCATENATE(VLOOKUP(_xlfn.NUMBERVALUE(LEFT('Rinks for 5 groups'!D8,SUM(FIND("v",'Rinks for 5 groups'!D8,1),-2))),'Group Check'!$B:$E,3,FALSE)," v ",VLOOKUP(_xlfn.NUMBERVALUE(RIGHT('Rinks for 5 groups'!D8,SUM(LEN('Rinks for 5 groups'!D8),-FIND("v",'Rinks for 5 groups'!D8,1),-1))),'Group Check'!$B:$E,3,FALSE),"         ",VLOOKUP(_xlfn.NUMBERVALUE(LEFT('Rinks for 5 groups'!D8,SUM(FIND("v",'Rinks for 5 groups'!D8,1),-2))),'Group Check'!$B:$E,4,FALSE)))</f>
        <v>IOM v SWI         MXP 1</v>
      </c>
      <c r="E8" s="33" t="str">
        <f>IF('Rinks for 5 groups'!E8="","",CONCATENATE(VLOOKUP(_xlfn.NUMBERVALUE(LEFT('Rinks for 5 groups'!E8,SUM(FIND("v",'Rinks for 5 groups'!E8,1),-2))),'Group Check'!$B:$E,3,FALSE)," v ",VLOOKUP(_xlfn.NUMBERVALUE(RIGHT('Rinks for 5 groups'!E8,SUM(LEN('Rinks for 5 groups'!E8),-FIND("v",'Rinks for 5 groups'!E8,1),-1))),'Group Check'!$B:$E,3,FALSE),"         ",VLOOKUP(_xlfn.NUMBERVALUE(LEFT('Rinks for 5 groups'!E8,SUM(FIND("v",'Rinks for 5 groups'!E8,1),-2))),'Group Check'!$B:$E,4,FALSE)))</f>
        <v>ESP v TUR         MXP 5</v>
      </c>
      <c r="F8" s="33" t="str">
        <f>IF('Rinks for 5 groups'!F8="","",CONCATENATE(VLOOKUP(_xlfn.NUMBERVALUE(LEFT('Rinks for 5 groups'!F8,SUM(FIND("v",'Rinks for 5 groups'!F8,1),-2))),'Group Check'!$B:$E,3,FALSE)," v ",VLOOKUP(_xlfn.NUMBERVALUE(RIGHT('Rinks for 5 groups'!F8,SUM(LEN('Rinks for 5 groups'!F8),-FIND("v",'Rinks for 5 groups'!F8,1),-1))),'Group Check'!$B:$E,3,FALSE),"         ",VLOOKUP(_xlfn.NUMBERVALUE(LEFT('Rinks for 5 groups'!F8,SUM(FIND("v",'Rinks for 5 groups'!F8,1),-2))),'Group Check'!$B:$E,4,FALSE)))</f>
        <v>HKG v ENG         MXP 4</v>
      </c>
      <c r="G8" s="33" t="str">
        <f>IF('Rinks for 5 groups'!G8="","",CONCATENATE(VLOOKUP(_xlfn.NUMBERVALUE(LEFT('Rinks for 5 groups'!G8,SUM(FIND("v",'Rinks for 5 groups'!G8,1),-2))),'Group Check'!$B:$E,3,FALSE)," v ",VLOOKUP(_xlfn.NUMBERVALUE(RIGHT('Rinks for 5 groups'!G8,SUM(LEN('Rinks for 5 groups'!G8),-FIND("v",'Rinks for 5 groups'!G8,1),-1))),'Group Check'!$B:$E,3,FALSE),"         ",VLOOKUP(_xlfn.NUMBERVALUE(LEFT('Rinks for 5 groups'!G8,SUM(FIND("v",'Rinks for 5 groups'!G8,1),-2))),'Group Check'!$B:$E,4,FALSE)))</f>
        <v>NFK v MLT         MXP 2</v>
      </c>
      <c r="H8" s="33" t="str">
        <f>IF('Rinks for 5 groups'!H8="","",CONCATENATE(VLOOKUP(_xlfn.NUMBERVALUE(LEFT('Rinks for 5 groups'!H8,SUM(FIND("v",'Rinks for 5 groups'!H8,1),-2))),'Group Check'!$B:$E,3,FALSE)," v ",VLOOKUP(_xlfn.NUMBERVALUE(RIGHT('Rinks for 5 groups'!H8,SUM(LEN('Rinks for 5 groups'!H8),-FIND("v",'Rinks for 5 groups'!H8,1),-1))),'Group Check'!$B:$E,3,FALSE),"         ",VLOOKUP(_xlfn.NUMBERVALUE(LEFT('Rinks for 5 groups'!H8,SUM(FIND("v",'Rinks for 5 groups'!H8,1),-2))),'Group Check'!$B:$E,4,FALSE)))</f>
        <v>NZL v SGP         MXP 4</v>
      </c>
      <c r="I8" s="34"/>
      <c r="J8" s="33" t="str">
        <f>IF('Rinks for 5 groups'!J8="","",CONCATENATE(VLOOKUP(_xlfn.NUMBERVALUE(LEFT('Rinks for 5 groups'!J8,SUM(FIND("v",'Rinks for 5 groups'!J8,1),-2))),'Group Check'!$B:$E,3,FALSE)," v ",VLOOKUP(_xlfn.NUMBERVALUE(RIGHT('Rinks for 5 groups'!J8,SUM(LEN('Rinks for 5 groups'!J8),-FIND("v",'Rinks for 5 groups'!J8,1),-1))),'Group Check'!$B:$E,3,FALSE),"         ",VLOOKUP(_xlfn.NUMBERVALUE(LEFT('Rinks for 5 groups'!J8,SUM(FIND("v",'Rinks for 5 groups'!J8,1),-2))),'Group Check'!$B:$E,4,FALSE)))</f>
        <v>CM1 v CM2         MXP 2</v>
      </c>
      <c r="K8" s="33" t="str">
        <f>IF('Rinks for 5 groups'!K8="","",CONCATENATE(VLOOKUP(_xlfn.NUMBERVALUE(LEFT('Rinks for 5 groups'!K8,SUM(FIND("v",'Rinks for 5 groups'!K8,1),-2))),'Group Check'!$B:$E,3,FALSE)," v ",VLOOKUP(_xlfn.NUMBERVALUE(RIGHT('Rinks for 5 groups'!K8,SUM(LEN('Rinks for 5 groups'!K8),-FIND("v",'Rinks for 5 groups'!K8,1),-1))),'Group Check'!$B:$E,3,FALSE),"         ",VLOOKUP(_xlfn.NUMBERVALUE(LEFT('Rinks for 5 groups'!K8,SUM(FIND("v",'Rinks for 5 groups'!K8,1),-2))),'Group Check'!$B:$E,4,FALSE)))</f>
        <v>NFK v MAS         MXP 2</v>
      </c>
      <c r="L8" s="33" t="str">
        <f>IF('Rinks for 5 groups'!L8="","",CONCATENATE(VLOOKUP(_xlfn.NUMBERVALUE(LEFT('Rinks for 5 groups'!L8,SUM(FIND("v",'Rinks for 5 groups'!L8,1),-2))),'Group Check'!$B:$E,3,FALSE)," v ",VLOOKUP(_xlfn.NUMBERVALUE(RIGHT('Rinks for 5 groups'!L8,SUM(LEN('Rinks for 5 groups'!L8),-FIND("v",'Rinks for 5 groups'!L8,1),-1))),'Group Check'!$B:$E,3,FALSE),"         ",VLOOKUP(_xlfn.NUMBERVALUE(LEFT('Rinks for 5 groups'!L8,SUM(FIND("v",'Rinks for 5 groups'!L8,1),-2))),'Group Check'!$B:$E,4,FALSE)))</f>
        <v>JER v MLT         MXP 2</v>
      </c>
      <c r="M8" s="33" t="str">
        <f>IF('Rinks for 5 groups'!M8="","",CONCATENATE(VLOOKUP(_xlfn.NUMBERVALUE(LEFT('Rinks for 5 groups'!M8,SUM(FIND("v",'Rinks for 5 groups'!M8,1),-2))),'Group Check'!$B:$E,3,FALSE)," v ",VLOOKUP(_xlfn.NUMBERVALUE(RIGHT('Rinks for 5 groups'!M8,SUM(LEN('Rinks for 5 groups'!M8),-FIND("v",'Rinks for 5 groups'!M8,1),-1))),'Group Check'!$B:$E,3,FALSE),"         ",VLOOKUP(_xlfn.NUMBERVALUE(LEFT('Rinks for 5 groups'!M8,SUM(FIND("v",'Rinks for 5 groups'!M8,1),-2))),'Group Check'!$B:$E,4,FALSE)))</f>
        <v>BOT v JAM         MXP 3</v>
      </c>
      <c r="N8" s="33" t="str">
        <f>IF('Rinks for 5 groups'!N8="","",CONCATENATE(VLOOKUP(_xlfn.NUMBERVALUE(LEFT('Rinks for 5 groups'!N8,SUM(FIND("v",'Rinks for 5 groups'!N8,1),-2))),'Group Check'!$B:$E,3,FALSE)," v ",VLOOKUP(_xlfn.NUMBERVALUE(RIGHT('Rinks for 5 groups'!N8,SUM(LEN('Rinks for 5 groups'!N8),-FIND("v",'Rinks for 5 groups'!N8,1),-1))),'Group Check'!$B:$E,3,FALSE),"         ",VLOOKUP(_xlfn.NUMBERVALUE(LEFT('Rinks for 5 groups'!N8,SUM(FIND("v",'Rinks for 5 groups'!N8,1),-2))),'Group Check'!$B:$E,4,FALSE)))</f>
        <v>JPN v SCO         MXP 5</v>
      </c>
      <c r="O8" s="33" t="str">
        <f>IF('Rinks for 5 groups'!O8="","",CONCATENATE(VLOOKUP(_xlfn.NUMBERVALUE(LEFT('Rinks for 5 groups'!O8,SUM(FIND("v",'Rinks for 5 groups'!O8,1),-2))),'Group Check'!$B:$E,3,FALSE)," v ",VLOOKUP(_xlfn.NUMBERVALUE(RIGHT('Rinks for 5 groups'!O8,SUM(LEN('Rinks for 5 groups'!O8),-FIND("v",'Rinks for 5 groups'!O8,1),-1))),'Group Check'!$B:$E,3,FALSE),"         ",VLOOKUP(_xlfn.NUMBERVALUE(LEFT('Rinks for 5 groups'!O8,SUM(FIND("v",'Rinks for 5 groups'!O8,1),-2))),'Group Check'!$B:$E,4,FALSE)))</f>
        <v>AUS v SWI         MXP 1</v>
      </c>
      <c r="P8" s="35"/>
      <c r="Q8" s="33" t="str">
        <f>IF('Rinks for 5 groups'!Q8="","",CONCATENATE(VLOOKUP(_xlfn.NUMBERVALUE(LEFT('Rinks for 5 groups'!Q8,SUM(FIND("v",'Rinks for 5 groups'!Q8,1),-2))),'Group Check'!$B:$E,3,FALSE)," v ",VLOOKUP(_xlfn.NUMBERVALUE(RIGHT('Rinks for 5 groups'!Q8,SUM(LEN('Rinks for 5 groups'!Q8),-FIND("v",'Rinks for 5 groups'!Q8,1),-1))),'Group Check'!$B:$E,3,FALSE),"         ",VLOOKUP(_xlfn.NUMBERVALUE(LEFT('Rinks for 5 groups'!Q8,SUM(FIND("v",'Rinks for 5 groups'!Q8,1),-2))),'Group Check'!$B:$E,4,FALSE)))</f>
        <v>CM1 v NFK         MXP 2</v>
      </c>
      <c r="R8" s="33" t="str">
        <f>IF('Rinks for 5 groups'!R8="","",CONCATENATE(VLOOKUP(_xlfn.NUMBERVALUE(LEFT('Rinks for 5 groups'!R8,SUM(FIND("v",'Rinks for 5 groups'!R8,1),-2))),'Group Check'!$B:$E,3,FALSE)," v ",VLOOKUP(_xlfn.NUMBERVALUE(RIGHT('Rinks for 5 groups'!R8,SUM(LEN('Rinks for 5 groups'!R8),-FIND("v",'Rinks for 5 groups'!R8,1),-1))),'Group Check'!$B:$E,3,FALSE),"         ",VLOOKUP(_xlfn.NUMBERVALUE(LEFT('Rinks for 5 groups'!R8,SUM(FIND("v",'Rinks for 5 groups'!R8,1),-2))),'Group Check'!$B:$E,4,FALSE)))</f>
        <v>IOM v WAL         MXP 1</v>
      </c>
      <c r="S8" s="33" t="str">
        <f>IF('Rinks for 5 groups'!S8="","",CONCATENATE(VLOOKUP(_xlfn.NUMBERVALUE(LEFT('Rinks for 5 groups'!S8,SUM(FIND("v",'Rinks for 5 groups'!S8,1),-2))),'Group Check'!$B:$E,3,FALSE)," v ",VLOOKUP(_xlfn.NUMBERVALUE(RIGHT('Rinks for 5 groups'!S8,SUM(LEN('Rinks for 5 groups'!S8),-FIND("v",'Rinks for 5 groups'!S8,1),-1))),'Group Check'!$B:$E,3,FALSE),"         ",VLOOKUP(_xlfn.NUMBERVALUE(LEFT('Rinks for 5 groups'!S8,SUM(FIND("v",'Rinks for 5 groups'!S8,1),-2))),'Group Check'!$B:$E,4,FALSE)))</f>
        <v>AUS v NAM         MXP 1</v>
      </c>
      <c r="T8" s="33" t="str">
        <f>IF('Rinks for 5 groups'!T8="","",CONCATENATE(VLOOKUP(_xlfn.NUMBERVALUE(LEFT('Rinks for 5 groups'!T8,SUM(FIND("v",'Rinks for 5 groups'!T8,1),-2))),'Group Check'!$B:$E,3,FALSE)," v ",VLOOKUP(_xlfn.NUMBERVALUE(RIGHT('Rinks for 5 groups'!T8,SUM(LEN('Rinks for 5 groups'!T8),-FIND("v",'Rinks for 5 groups'!T8,1),-1))),'Group Check'!$B:$E,3,FALSE),"         ",VLOOKUP(_xlfn.NUMBERVALUE(LEFT('Rinks for 5 groups'!T8,SUM(FIND("v",'Rinks for 5 groups'!T8,1),-2))),'Group Check'!$B:$E,4,FALSE)))</f>
        <v>SGP v USA         MXP 4</v>
      </c>
      <c r="U8" s="33" t="str">
        <f>IF('Rinks for 5 groups'!U8="","",CONCATENATE(VLOOKUP(_xlfn.NUMBERVALUE(LEFT('Rinks for 5 groups'!U8,SUM(FIND("v",'Rinks for 5 groups'!U8,1),-2))),'Group Check'!$B:$E,3,FALSE)," v ",VLOOKUP(_xlfn.NUMBERVALUE(RIGHT('Rinks for 5 groups'!U8,SUM(LEN('Rinks for 5 groups'!U8),-FIND("v",'Rinks for 5 groups'!U8,1),-1))),'Group Check'!$B:$E,3,FALSE),"         ",VLOOKUP(_xlfn.NUMBERVALUE(LEFT('Rinks for 5 groups'!U8,SUM(FIND("v",'Rinks for 5 groups'!U8,1),-2))),'Group Check'!$B:$E,4,FALSE)))</f>
        <v>ESP v SCO         MXP 5</v>
      </c>
      <c r="V8" s="33" t="str">
        <f>IF('Rinks for 5 groups'!V8="","",CONCATENATE(VLOOKUP(_xlfn.NUMBERVALUE(LEFT('Rinks for 5 groups'!V8,SUM(FIND("v",'Rinks for 5 groups'!V8,1),-2))),'Group Check'!$B:$E,3,FALSE)," v ",VLOOKUP(_xlfn.NUMBERVALUE(RIGHT('Rinks for 5 groups'!V8,SUM(LEN('Rinks for 5 groups'!V8),-FIND("v",'Rinks for 5 groups'!V8,1),-1))),'Group Check'!$B:$E,3,FALSE),"         ",VLOOKUP(_xlfn.NUMBERVALUE(LEFT('Rinks for 5 groups'!V8,SUM(FIND("v",'Rinks for 5 groups'!V8,1),-2))),'Group Check'!$B:$E,4,FALSE)))</f>
        <v>TUR v RSA         MXP 5</v>
      </c>
    </row>
    <row r="9" spans="1:22" ht="24.95" customHeight="1">
      <c r="A9" s="2"/>
      <c r="B9" s="270" t="s">
        <v>495</v>
      </c>
      <c r="C9" s="271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8"/>
    </row>
    <row r="10" spans="1:22" ht="24.95" customHeight="1" thickBot="1">
      <c r="A10" s="2" t="s">
        <v>657</v>
      </c>
      <c r="B10" s="39"/>
      <c r="C10" s="33" t="str">
        <f>IF('Rinks for 5 groups'!C10="","",CONCATENATE(VLOOKUP(_xlfn.NUMBERVALUE(LEFT('Rinks for 5 groups'!C10,SUM(FIND("v",'Rinks for 5 groups'!C10,1),-2))),'Group Check'!$B:$E,3,FALSE)," v ",VLOOKUP(_xlfn.NUMBERVALUE(RIGHT('Rinks for 5 groups'!C10,SUM(LEN('Rinks for 5 groups'!C10),-FIND("v",'Rinks for 5 groups'!C10,1),-1))),'Group Check'!$B:$E,3,FALSE),"         ",VLOOKUP(_xlfn.NUMBERVALUE(LEFT('Rinks for 5 groups'!C10,SUM(FIND("v",'Rinks for 5 groups'!C10,1),-2))),'Group Check'!$B:$E,4,FALSE)))</f>
        <v>FLK v CAN         MS 5</v>
      </c>
      <c r="D10" s="33" t="str">
        <f>IF('Rinks for 5 groups'!D10="","",CONCATENATE(VLOOKUP(_xlfn.NUMBERVALUE(LEFT('Rinks for 5 groups'!D10,SUM(FIND("v",'Rinks for 5 groups'!D10,1),-2))),'Group Check'!$B:$E,3,FALSE)," v ",VLOOKUP(_xlfn.NUMBERVALUE(RIGHT('Rinks for 5 groups'!D10,SUM(LEN('Rinks for 5 groups'!D10),-FIND("v",'Rinks for 5 groups'!D10,1),-1))),'Group Check'!$B:$E,3,FALSE),"         ",VLOOKUP(_xlfn.NUMBERVALUE(LEFT('Rinks for 5 groups'!D10,SUM(FIND("v",'Rinks for 5 groups'!D10,1),-2))),'Group Check'!$B:$E,4,FALSE)))</f>
        <v>GGY v SCO         MS 3</v>
      </c>
      <c r="E10" s="33" t="str">
        <f>IF('Rinks for 5 groups'!E10="","",CONCATENATE(VLOOKUP(_xlfn.NUMBERVALUE(LEFT('Rinks for 5 groups'!E10,SUM(FIND("v",'Rinks for 5 groups'!E10,1),-2))),'Group Check'!$B:$E,3,FALSE)," v ",VLOOKUP(_xlfn.NUMBERVALUE(RIGHT('Rinks for 5 groups'!E10,SUM(LEN('Rinks for 5 groups'!E10),-FIND("v",'Rinks for 5 groups'!E10,1),-1))),'Group Check'!$B:$E,3,FALSE),"         ",VLOOKUP(_xlfn.NUMBERVALUE(LEFT('Rinks for 5 groups'!E10,SUM(FIND("v",'Rinks for 5 groups'!E10,1),-2))),'Group Check'!$B:$E,4,FALSE)))</f>
        <v>JAM v USA         MS 1</v>
      </c>
      <c r="F10" s="33" t="str">
        <f>IF('Rinks for 5 groups'!F10="","",CONCATENATE(VLOOKUP(_xlfn.NUMBERVALUE(LEFT('Rinks for 5 groups'!F10,SUM(FIND("v",'Rinks for 5 groups'!F10,1),-2))),'Group Check'!$B:$E,3,FALSE)," v ",VLOOKUP(_xlfn.NUMBERVALUE(RIGHT('Rinks for 5 groups'!F10,SUM(LEN('Rinks for 5 groups'!F10),-FIND("v",'Rinks for 5 groups'!F10,1),-1))),'Group Check'!$B:$E,3,FALSE),"         ",VLOOKUP(_xlfn.NUMBERVALUE(LEFT('Rinks for 5 groups'!F10,SUM(FIND("v",'Rinks for 5 groups'!F10,1),-2))),'Group Check'!$B:$E,4,FALSE)))</f>
        <v>CM1 v MAS         MXP 2</v>
      </c>
      <c r="G10" s="33" t="str">
        <f>IF('Rinks for 5 groups'!G10="","",CONCATENATE(VLOOKUP(_xlfn.NUMBERVALUE(LEFT('Rinks for 5 groups'!G10,SUM(FIND("v",'Rinks for 5 groups'!G10,1),-2))),'Group Check'!$B:$E,3,FALSE)," v ",VLOOKUP(_xlfn.NUMBERVALUE(RIGHT('Rinks for 5 groups'!G10,SUM(LEN('Rinks for 5 groups'!G10),-FIND("v",'Rinks for 5 groups'!G10,1),-1))),'Group Check'!$B:$E,3,FALSE),"         ",VLOOKUP(_xlfn.NUMBERVALUE(LEFT('Rinks for 5 groups'!G10,SUM(FIND("v",'Rinks for 5 groups'!G10,1),-2))),'Group Check'!$B:$E,4,FALSE)))</f>
        <v>NAM v FRA         MS 3</v>
      </c>
      <c r="H10" s="33" t="str">
        <f>IF('Rinks for 5 groups'!H10="","",CONCATENATE(VLOOKUP(_xlfn.NUMBERVALUE(LEFT('Rinks for 5 groups'!H10,SUM(FIND("v",'Rinks for 5 groups'!H10,1),-2))),'Group Check'!$B:$E,3,FALSE)," v ",VLOOKUP(_xlfn.NUMBERVALUE(RIGHT('Rinks for 5 groups'!H10,SUM(LEN('Rinks for 5 groups'!H10),-FIND("v",'Rinks for 5 groups'!H10,1),-1))),'Group Check'!$B:$E,3,FALSE),"         ",VLOOKUP(_xlfn.NUMBERVALUE(LEFT('Rinks for 5 groups'!H10,SUM(FIND("v",'Rinks for 5 groups'!H10,1),-2))),'Group Check'!$B:$E,4,FALSE)))</f>
        <v>JER v CM2         MXP 2</v>
      </c>
      <c r="I10" s="34"/>
      <c r="J10" s="33" t="str">
        <f>IF('Rinks for 5 groups'!J10="","",CONCATENATE(VLOOKUP(_xlfn.NUMBERVALUE(LEFT('Rinks for 5 groups'!J10,SUM(FIND("v",'Rinks for 5 groups'!J10,1),-2))),'Group Check'!$B:$E,3,FALSE)," v ",VLOOKUP(_xlfn.NUMBERVALUE(RIGHT('Rinks for 5 groups'!J10,SUM(LEN('Rinks for 5 groups'!J10),-FIND("v",'Rinks for 5 groups'!J10,1),-1))),'Group Check'!$B:$E,3,FALSE),"         ",VLOOKUP(_xlfn.NUMBERVALUE(LEFT('Rinks for 5 groups'!J10,SUM(FIND("v",'Rinks for 5 groups'!J10,1),-2))),'Group Check'!$B:$E,4,FALSE)))</f>
        <v>SGP v ESP         MS 2</v>
      </c>
      <c r="K10" s="33" t="str">
        <f>IF('Rinks for 5 groups'!K10="","",CONCATENATE(VLOOKUP(_xlfn.NUMBERVALUE(LEFT('Rinks for 5 groups'!K10,SUM(FIND("v",'Rinks for 5 groups'!K10,1),-2))),'Group Check'!$B:$E,3,FALSE)," v ",VLOOKUP(_xlfn.NUMBERVALUE(RIGHT('Rinks for 5 groups'!K10,SUM(LEN('Rinks for 5 groups'!K10),-FIND("v",'Rinks for 5 groups'!K10,1),-1))),'Group Check'!$B:$E,3,FALSE),"         ",VLOOKUP(_xlfn.NUMBERVALUE(LEFT('Rinks for 5 groups'!K10,SUM(FIND("v",'Rinks for 5 groups'!K10,1),-2))),'Group Check'!$B:$E,4,FALSE)))</f>
        <v>SCO 2 v RSA         WS 1</v>
      </c>
      <c r="L10" s="33" t="str">
        <f>IF('Rinks for 5 groups'!L10="","",CONCATENATE(VLOOKUP(_xlfn.NUMBERVALUE(LEFT('Rinks for 5 groups'!L10,SUM(FIND("v",'Rinks for 5 groups'!L10,1),-2))),'Group Check'!$B:$E,3,FALSE)," v ",VLOOKUP(_xlfn.NUMBERVALUE(RIGHT('Rinks for 5 groups'!L10,SUM(LEN('Rinks for 5 groups'!L10),-FIND("v",'Rinks for 5 groups'!L10,1),-1))),'Group Check'!$B:$E,3,FALSE),"         ",VLOOKUP(_xlfn.NUMBERVALUE(LEFT('Rinks for 5 groups'!L10,SUM(FIND("v",'Rinks for 5 groups'!L10,1),-2))),'Group Check'!$B:$E,4,FALSE)))</f>
        <v>CAN v MAC         WS 4</v>
      </c>
      <c r="M10" s="33" t="str">
        <f>IF('Rinks for 5 groups'!M10="","",CONCATENATE(VLOOKUP(_xlfn.NUMBERVALUE(LEFT('Rinks for 5 groups'!M10,SUM(FIND("v",'Rinks for 5 groups'!M10,1),-2))),'Group Check'!$B:$E,3,FALSE)," v ",VLOOKUP(_xlfn.NUMBERVALUE(RIGHT('Rinks for 5 groups'!M10,SUM(LEN('Rinks for 5 groups'!M10),-FIND("v",'Rinks for 5 groups'!M10,1),-1))),'Group Check'!$B:$E,3,FALSE),"         ",VLOOKUP(_xlfn.NUMBERVALUE(LEFT('Rinks for 5 groups'!M10,SUM(FIND("v",'Rinks for 5 groups'!M10,1),-2))),'Group Check'!$B:$E,4,FALSE)))</f>
        <v>GGY v TUR         MXP 5</v>
      </c>
      <c r="N10" s="33" t="str">
        <f>IF('Rinks for 5 groups'!N10="","",CONCATENATE(VLOOKUP(_xlfn.NUMBERVALUE(LEFT('Rinks for 5 groups'!N10,SUM(FIND("v",'Rinks for 5 groups'!N10,1),-2))),'Group Check'!$B:$E,3,FALSE)," v ",VLOOKUP(_xlfn.NUMBERVALUE(RIGHT('Rinks for 5 groups'!N10,SUM(LEN('Rinks for 5 groups'!N10),-FIND("v",'Rinks for 5 groups'!N10,1),-1))),'Group Check'!$B:$E,3,FALSE),"         ",VLOOKUP(_xlfn.NUMBERVALUE(LEFT('Rinks for 5 groups'!N10,SUM(FIND("v",'Rinks for 5 groups'!N10,1),-2))),'Group Check'!$B:$E,4,FALSE)))</f>
        <v>NAM v WAL         MXP 1</v>
      </c>
      <c r="O10" s="33" t="str">
        <f>IF('Rinks for 5 groups'!O10="","",CONCATENATE(VLOOKUP(_xlfn.NUMBERVALUE(LEFT('Rinks for 5 groups'!O10,SUM(FIND("v",'Rinks for 5 groups'!O10,1),-2))),'Group Check'!$B:$E,3,FALSE)," v ",VLOOKUP(_xlfn.NUMBERVALUE(RIGHT('Rinks for 5 groups'!O10,SUM(LEN('Rinks for 5 groups'!O10),-FIND("v",'Rinks for 5 groups'!O10,1),-1))),'Group Check'!$B:$E,3,FALSE),"         ",VLOOKUP(_xlfn.NUMBERVALUE(LEFT('Rinks for 5 groups'!O10,SUM(FIND("v",'Rinks for 5 groups'!O10,1),-2))),'Group Check'!$B:$E,4,FALSE)))</f>
        <v>IRE v HKG         MS 1</v>
      </c>
      <c r="P10" s="35"/>
      <c r="Q10" s="33" t="str">
        <f>IF('Rinks for 5 groups'!Q10="","",CONCATENATE(VLOOKUP(_xlfn.NUMBERVALUE(LEFT('Rinks for 5 groups'!Q10,SUM(FIND("v",'Rinks for 5 groups'!Q10,1),-2))),'Group Check'!$B:$E,3,FALSE)," v ",VLOOKUP(_xlfn.NUMBERVALUE(RIGHT('Rinks for 5 groups'!Q10,SUM(LEN('Rinks for 5 groups'!Q10),-FIND("v",'Rinks for 5 groups'!Q10,1),-1))),'Group Check'!$B:$E,3,FALSE),"         ",VLOOKUP(_xlfn.NUMBERVALUE(LEFT('Rinks for 5 groups'!Q10,SUM(FIND("v",'Rinks for 5 groups'!Q10,1),-2))),'Group Check'!$B:$E,4,FALSE)))</f>
        <v>CM2 v MLT         MXP 2</v>
      </c>
      <c r="R10" s="33" t="str">
        <f>IF('Rinks for 5 groups'!R10="","",CONCATENATE(VLOOKUP(_xlfn.NUMBERVALUE(LEFT('Rinks for 5 groups'!R10,SUM(FIND("v",'Rinks for 5 groups'!R10,1),-2))),'Group Check'!$B:$E,3,FALSE)," v ",VLOOKUP(_xlfn.NUMBERVALUE(RIGHT('Rinks for 5 groups'!R10,SUM(LEN('Rinks for 5 groups'!R10),-FIND("v",'Rinks for 5 groups'!R10,1),-1))),'Group Check'!$B:$E,3,FALSE),"         ",VLOOKUP(_xlfn.NUMBERVALUE(LEFT('Rinks for 5 groups'!R10,SUM(FIND("v",'Rinks for 5 groups'!R10,1),-2))),'Group Check'!$B:$E,4,FALSE)))</f>
        <v>JER v MAS         MXP 2</v>
      </c>
      <c r="S10" s="33" t="str">
        <f>IF('Rinks for 5 groups'!S10="","",CONCATENATE(VLOOKUP(_xlfn.NUMBERVALUE(LEFT('Rinks for 5 groups'!S10,SUM(FIND("v",'Rinks for 5 groups'!S10,1),-2))),'Group Check'!$B:$E,3,FALSE)," v ",VLOOKUP(_xlfn.NUMBERVALUE(RIGHT('Rinks for 5 groups'!S10,SUM(LEN('Rinks for 5 groups'!S10),-FIND("v",'Rinks for 5 groups'!S10,1),-1))),'Group Check'!$B:$E,3,FALSE),"         ",VLOOKUP(_xlfn.NUMBERVALUE(LEFT('Rinks for 5 groups'!S10,SUM(FIND("v",'Rinks for 5 groups'!S10,1),-2))),'Group Check'!$B:$E,4,FALSE)))</f>
        <v>HKG v JPN         WS 2</v>
      </c>
      <c r="T10" s="33" t="str">
        <f>IF('Rinks for 5 groups'!T10="","",CONCATENATE(VLOOKUP(_xlfn.NUMBERVALUE(LEFT('Rinks for 5 groups'!T10,SUM(FIND("v",'Rinks for 5 groups'!T10,1),-2))),'Group Check'!$B:$E,3,FALSE)," v ",VLOOKUP(_xlfn.NUMBERVALUE(RIGHT('Rinks for 5 groups'!T10,SUM(LEN('Rinks for 5 groups'!T10),-FIND("v",'Rinks for 5 groups'!T10,1),-1))),'Group Check'!$B:$E,3,FALSE),"         ",VLOOKUP(_xlfn.NUMBERVALUE(LEFT('Rinks for 5 groups'!T10,SUM(FIND("v",'Rinks for 5 groups'!T10,1),-2))),'Group Check'!$B:$E,4,FALSE)))</f>
        <v>BOT v FRA         WS 4</v>
      </c>
      <c r="U10" s="33" t="str">
        <f>IF('Rinks for 5 groups'!U10="","",CONCATENATE(VLOOKUP(_xlfn.NUMBERVALUE(LEFT('Rinks for 5 groups'!U10,SUM(FIND("v",'Rinks for 5 groups'!U10,1),-2))),'Group Check'!$B:$E,3,FALSE)," v ",VLOOKUP(_xlfn.NUMBERVALUE(RIGHT('Rinks for 5 groups'!U10,SUM(LEN('Rinks for 5 groups'!U10),-FIND("v",'Rinks for 5 groups'!U10,1),-1))),'Group Check'!$B:$E,3,FALSE),"         ",VLOOKUP(_xlfn.NUMBERVALUE(LEFT('Rinks for 5 groups'!U10,SUM(FIND("v",'Rinks for 5 groups'!U10,1),-2))),'Group Check'!$B:$E,4,FALSE)))</f>
        <v>MAC v NZL         WS 4</v>
      </c>
      <c r="V10" s="33" t="str">
        <f>IF('Rinks for 5 groups'!V10="","",CONCATENATE(VLOOKUP(_xlfn.NUMBERVALUE(LEFT('Rinks for 5 groups'!V10,SUM(FIND("v",'Rinks for 5 groups'!V10,1),-2))),'Group Check'!$B:$E,3,FALSE)," v ",VLOOKUP(_xlfn.NUMBERVALUE(RIGHT('Rinks for 5 groups'!V10,SUM(LEN('Rinks for 5 groups'!V10),-FIND("v",'Rinks for 5 groups'!V10,1),-1))),'Group Check'!$B:$E,3,FALSE),"         ",VLOOKUP(_xlfn.NUMBERVALUE(LEFT('Rinks for 5 groups'!V10,SUM(FIND("v",'Rinks for 5 groups'!V10,1),-2))),'Group Check'!$B:$E,4,FALSE)))</f>
        <v>CAN v JAM         WS 4</v>
      </c>
    </row>
    <row r="11" spans="1:22" ht="24.95" customHeight="1" thickBot="1">
      <c r="A11" s="2" t="s">
        <v>658</v>
      </c>
      <c r="B11" s="40"/>
      <c r="C11" s="33" t="str">
        <f>IF('Rinks for 5 groups'!C11="","",CONCATENATE(VLOOKUP(_xlfn.NUMBERVALUE(LEFT('Rinks for 5 groups'!C11,SUM(FIND("v",'Rinks for 5 groups'!C11,1),-2))),'Group Check'!$B:$E,3,FALSE)," v ",VLOOKUP(_xlfn.NUMBERVALUE(RIGHT('Rinks for 5 groups'!C11,SUM(LEN('Rinks for 5 groups'!C11),-FIND("v",'Rinks for 5 groups'!C11,1),-1))),'Group Check'!$B:$E,3,FALSE),"         ",VLOOKUP(_xlfn.NUMBERVALUE(LEFT('Rinks for 5 groups'!C11,SUM(FIND("v",'Rinks for 5 groups'!C11,1),-2))),'Group Check'!$B:$E,4,FALSE)))</f>
        <v>ENG v BOT         MS 5</v>
      </c>
      <c r="D11" s="33" t="str">
        <f>IF('Rinks for 5 groups'!D11="","",CONCATENATE(VLOOKUP(_xlfn.NUMBERVALUE(LEFT('Rinks for 5 groups'!D11,SUM(FIND("v",'Rinks for 5 groups'!D11,1),-2))),'Group Check'!$B:$E,3,FALSE)," v ",VLOOKUP(_xlfn.NUMBERVALUE(RIGHT('Rinks for 5 groups'!D11,SUM(LEN('Rinks for 5 groups'!D11),-FIND("v",'Rinks for 5 groups'!D11,1),-1))),'Group Check'!$B:$E,3,FALSE),"         ",VLOOKUP(_xlfn.NUMBERVALUE(LEFT('Rinks for 5 groups'!D11,SUM(FIND("v",'Rinks for 5 groups'!D11,1),-2))),'Group Check'!$B:$E,4,FALSE)))</f>
        <v>MAC v RSA         MS 5</v>
      </c>
      <c r="E11" s="33" t="str">
        <f>IF('Rinks for 5 groups'!E11="","",CONCATENATE(VLOOKUP(_xlfn.NUMBERVALUE(LEFT('Rinks for 5 groups'!E11,SUM(FIND("v",'Rinks for 5 groups'!E11,1),-2))),'Group Check'!$B:$E,3,FALSE)," v ",VLOOKUP(_xlfn.NUMBERVALUE(RIGHT('Rinks for 5 groups'!E11,SUM(LEN('Rinks for 5 groups'!E11),-FIND("v",'Rinks for 5 groups'!E11,1),-1))),'Group Check'!$B:$E,3,FALSE),"         ",VLOOKUP(_xlfn.NUMBERVALUE(LEFT('Rinks for 5 groups'!E11,SUM(FIND("v",'Rinks for 5 groups'!E11,1),-2))),'Group Check'!$B:$E,4,FALSE)))</f>
        <v>SGP v MLT         MS 2</v>
      </c>
      <c r="F11" s="33" t="str">
        <f>IF('Rinks for 5 groups'!F11="","",CONCATENATE(VLOOKUP(_xlfn.NUMBERVALUE(LEFT('Rinks for 5 groups'!F11,SUM(FIND("v",'Rinks for 5 groups'!F11,1),-2))),'Group Check'!$B:$E,3,FALSE)," v ",VLOOKUP(_xlfn.NUMBERVALUE(RIGHT('Rinks for 5 groups'!F11,SUM(LEN('Rinks for 5 groups'!F11),-FIND("v",'Rinks for 5 groups'!F11,1),-1))),'Group Check'!$B:$E,3,FALSE),"         ",VLOOKUP(_xlfn.NUMBERVALUE(LEFT('Rinks for 5 groups'!F11,SUM(FIND("v",'Rinks for 5 groups'!F11,1),-2))),'Group Check'!$B:$E,4,FALSE)))</f>
        <v>NFK v ESP         MS 2</v>
      </c>
      <c r="G11" s="33" t="str">
        <f>IF('Rinks for 5 groups'!G11="","",CONCATENATE(VLOOKUP(_xlfn.NUMBERVALUE(LEFT('Rinks for 5 groups'!G11,SUM(FIND("v",'Rinks for 5 groups'!G11,1),-2))),'Group Check'!$B:$E,3,FALSE)," v ",VLOOKUP(_xlfn.NUMBERVALUE(RIGHT('Rinks for 5 groups'!G11,SUM(LEN('Rinks for 5 groups'!G11),-FIND("v",'Rinks for 5 groups'!G11,1),-1))),'Group Check'!$B:$E,3,FALSE),"         ",VLOOKUP(_xlfn.NUMBERVALUE(LEFT('Rinks for 5 groups'!G11,SUM(FIND("v",'Rinks for 5 groups'!G11,1),-2))),'Group Check'!$B:$E,4,FALSE)))</f>
        <v>JPN v NZL         MS 4</v>
      </c>
      <c r="H11" s="33" t="str">
        <f>IF('Rinks for 5 groups'!H11="","",CONCATENATE(VLOOKUP(_xlfn.NUMBERVALUE(LEFT('Rinks for 5 groups'!H11,SUM(FIND("v",'Rinks for 5 groups'!H11,1),-2))),'Group Check'!$B:$E,3,FALSE)," v ",VLOOKUP(_xlfn.NUMBERVALUE(RIGHT('Rinks for 5 groups'!H11,SUM(LEN('Rinks for 5 groups'!H11),-FIND("v",'Rinks for 5 groups'!H11,1),-1))),'Group Check'!$B:$E,3,FALSE),"         ",VLOOKUP(_xlfn.NUMBERVALUE(LEFT('Rinks for 5 groups'!H11,SUM(FIND("v",'Rinks for 5 groups'!H11,1),-2))),'Group Check'!$B:$E,4,FALSE)))</f>
        <v>TUR v HKG         MS 1</v>
      </c>
      <c r="I11" s="34"/>
      <c r="J11" s="33" t="str">
        <f>IF('Rinks for 5 groups'!J11="","",CONCATENATE(VLOOKUP(_xlfn.NUMBERVALUE(LEFT('Rinks for 5 groups'!J11,SUM(FIND("v",'Rinks for 5 groups'!J11,1),-2))),'Group Check'!$B:$E,3,FALSE)," v ",VLOOKUP(_xlfn.NUMBERVALUE(RIGHT('Rinks for 5 groups'!J11,SUM(LEN('Rinks for 5 groups'!J11),-FIND("v",'Rinks for 5 groups'!J11,1),-1))),'Group Check'!$B:$E,3,FALSE),"         ",VLOOKUP(_xlfn.NUMBERVALUE(LEFT('Rinks for 5 groups'!J11,SUM(FIND("v",'Rinks for 5 groups'!J11,1),-2))),'Group Check'!$B:$E,4,FALSE)))</f>
        <v>HKG v MLT         WS 2</v>
      </c>
      <c r="K11" s="33" t="str">
        <f>IF('Rinks for 5 groups'!K11="","",CONCATENATE(VLOOKUP(_xlfn.NUMBERVALUE(LEFT('Rinks for 5 groups'!K11,SUM(FIND("v",'Rinks for 5 groups'!K11,1),-2))),'Group Check'!$B:$E,3,FALSE)," v ",VLOOKUP(_xlfn.NUMBERVALUE(RIGHT('Rinks for 5 groups'!K11,SUM(LEN('Rinks for 5 groups'!K11),-FIND("v",'Rinks for 5 groups'!K11,1),-1))),'Group Check'!$B:$E,3,FALSE),"         ",VLOOKUP(_xlfn.NUMBERVALUE(LEFT('Rinks for 5 groups'!K11,SUM(FIND("v",'Rinks for 5 groups'!K11,1),-2))),'Group Check'!$B:$E,4,FALSE)))</f>
        <v>JPN v USA         WS 2</v>
      </c>
      <c r="L11" s="33" t="str">
        <f>IF('Rinks for 5 groups'!L11="","",CONCATENATE(VLOOKUP(_xlfn.NUMBERVALUE(LEFT('Rinks for 5 groups'!L11,SUM(FIND("v",'Rinks for 5 groups'!L11,1),-2))),'Group Check'!$B:$E,3,FALSE)," v ",VLOOKUP(_xlfn.NUMBERVALUE(RIGHT('Rinks for 5 groups'!L11,SUM(LEN('Rinks for 5 groups'!L11),-FIND("v",'Rinks for 5 groups'!L11,1),-1))),'Group Check'!$B:$E,3,FALSE),"         ",VLOOKUP(_xlfn.NUMBERVALUE(LEFT('Rinks for 5 groups'!L11,SUM(FIND("v",'Rinks for 5 groups'!L11,1),-2))),'Group Check'!$B:$E,4,FALSE)))</f>
        <v>NFK v SGP         WS 3</v>
      </c>
      <c r="M11" s="33" t="str">
        <f>IF('Rinks for 5 groups'!M11="","",CONCATENATE(VLOOKUP(_xlfn.NUMBERVALUE(LEFT('Rinks for 5 groups'!M11,SUM(FIND("v",'Rinks for 5 groups'!M11,1),-2))),'Group Check'!$B:$E,3,FALSE)," v ",VLOOKUP(_xlfn.NUMBERVALUE(RIGHT('Rinks for 5 groups'!M11,SUM(LEN('Rinks for 5 groups'!M11),-FIND("v",'Rinks for 5 groups'!M11,1),-1))),'Group Check'!$B:$E,3,FALSE),"         ",VLOOKUP(_xlfn.NUMBERVALUE(LEFT('Rinks for 5 groups'!M11,SUM(FIND("v",'Rinks for 5 groups'!M11,1),-2))),'Group Check'!$B:$E,4,FALSE)))</f>
        <v>DeC v JER         WS 2</v>
      </c>
      <c r="N11" s="33" t="str">
        <f>IF('Rinks for 5 groups'!N11="","",CONCATENATE(VLOOKUP(_xlfn.NUMBERVALUE(LEFT('Rinks for 5 groups'!N11,SUM(FIND("v",'Rinks for 5 groups'!N11,1),-2))),'Group Check'!$B:$E,3,FALSE)," v ",VLOOKUP(_xlfn.NUMBERVALUE(RIGHT('Rinks for 5 groups'!N11,SUM(LEN('Rinks for 5 groups'!N11),-FIND("v",'Rinks for 5 groups'!N11,1),-1))),'Group Check'!$B:$E,3,FALSE),"         ",VLOOKUP(_xlfn.NUMBERVALUE(LEFT('Rinks for 5 groups'!N11,SUM(FIND("v",'Rinks for 5 groups'!N11,1),-2))),'Group Check'!$B:$E,4,FALSE)))</f>
        <v>SWI v ENG         WS 5</v>
      </c>
      <c r="O11" s="33" t="str">
        <f>IF('Rinks for 5 groups'!O11="","",CONCATENATE(VLOOKUP(_xlfn.NUMBERVALUE(LEFT('Rinks for 5 groups'!O11,SUM(FIND("v",'Rinks for 5 groups'!O11,1),-2))),'Group Check'!$B:$E,3,FALSE)," v ",VLOOKUP(_xlfn.NUMBERVALUE(RIGHT('Rinks for 5 groups'!O11,SUM(LEN('Rinks for 5 groups'!O11),-FIND("v",'Rinks for 5 groups'!O11,1),-1))),'Group Check'!$B:$E,3,FALSE),"         ",VLOOKUP(_xlfn.NUMBERVALUE(LEFT('Rinks for 5 groups'!O11,SUM(FIND("v",'Rinks for 5 groups'!O11,1),-2))),'Group Check'!$B:$E,4,FALSE)))</f>
        <v>BOT v NZL         WS 4</v>
      </c>
      <c r="P11" s="35"/>
      <c r="Q11" s="33" t="str">
        <f>IF('Rinks for 5 groups'!Q11="","",CONCATENATE(VLOOKUP(_xlfn.NUMBERVALUE(LEFT('Rinks for 5 groups'!Q11,SUM(FIND("v",'Rinks for 5 groups'!Q11,1),-2))),'Group Check'!$B:$E,3,FALSE)," v ",VLOOKUP(_xlfn.NUMBERVALUE(RIGHT('Rinks for 5 groups'!Q11,SUM(LEN('Rinks for 5 groups'!Q11),-FIND("v",'Rinks for 5 groups'!Q11,1),-1))),'Group Check'!$B:$E,3,FALSE),"         ",VLOOKUP(_xlfn.NUMBERVALUE(LEFT('Rinks for 5 groups'!Q11,SUM(FIND("v",'Rinks for 5 groups'!Q11,1),-2))),'Group Check'!$B:$E,4,FALSE)))</f>
        <v>TUR v RSA         WS 1</v>
      </c>
      <c r="R11" s="33" t="str">
        <f>IF('Rinks for 5 groups'!R11="","",CONCATENATE(VLOOKUP(_xlfn.NUMBERVALUE(LEFT('Rinks for 5 groups'!R11,SUM(FIND("v",'Rinks for 5 groups'!R11,1),-2))),'Group Check'!$B:$E,3,FALSE)," v ",VLOOKUP(_xlfn.NUMBERVALUE(RIGHT('Rinks for 5 groups'!R11,SUM(LEN('Rinks for 5 groups'!R11),-FIND("v",'Rinks for 5 groups'!R11,1),-1))),'Group Check'!$B:$E,3,FALSE),"         ",VLOOKUP(_xlfn.NUMBERVALUE(LEFT('Rinks for 5 groups'!R11,SUM(FIND("v",'Rinks for 5 groups'!R11,1),-2))),'Group Check'!$B:$E,4,FALSE)))</f>
        <v>SCO 2 v ESP         WS 1</v>
      </c>
      <c r="S11" s="33" t="str">
        <f>IF('Rinks for 5 groups'!S11="","",CONCATENATE(VLOOKUP(_xlfn.NUMBERVALUE(LEFT('Rinks for 5 groups'!S11,SUM(FIND("v",'Rinks for 5 groups'!S11,1),-2))),'Group Check'!$B:$E,3,FALSE)," v ",VLOOKUP(_xlfn.NUMBERVALUE(RIGHT('Rinks for 5 groups'!S11,SUM(LEN('Rinks for 5 groups'!S11),-FIND("v",'Rinks for 5 groups'!S11,1),-1))),'Group Check'!$B:$E,3,FALSE),"         ",VLOOKUP(_xlfn.NUMBERVALUE(LEFT('Rinks for 5 groups'!S11,SUM(FIND("v",'Rinks for 5 groups'!S11,1),-2))),'Group Check'!$B:$E,4,FALSE)))</f>
        <v>NFK v WAL         WS 3</v>
      </c>
      <c r="T11" s="33" t="str">
        <f>IF('Rinks for 5 groups'!T11="","",CONCATENATE(VLOOKUP(_xlfn.NUMBERVALUE(LEFT('Rinks for 5 groups'!T11,SUM(FIND("v",'Rinks for 5 groups'!T11,1),-2))),'Group Check'!$B:$E,3,FALSE)," v ",VLOOKUP(_xlfn.NUMBERVALUE(RIGHT('Rinks for 5 groups'!T11,SUM(LEN('Rinks for 5 groups'!T11),-FIND("v",'Rinks for 5 groups'!T11,1),-1))),'Group Check'!$B:$E,3,FALSE),"         ",VLOOKUP(_xlfn.NUMBERVALUE(LEFT('Rinks for 5 groups'!T11,SUM(FIND("v",'Rinks for 5 groups'!T11,1),-2))),'Group Check'!$B:$E,4,FALSE)))</f>
        <v>ENG v IRE         WS 5</v>
      </c>
      <c r="U11" s="33" t="str">
        <f>IF('Rinks for 5 groups'!U11="","",CONCATENATE(VLOOKUP(_xlfn.NUMBERVALUE(LEFT('Rinks for 5 groups'!U11,SUM(FIND("v",'Rinks for 5 groups'!U11,1),-2))),'Group Check'!$B:$E,3,FALSE)," v ",VLOOKUP(_xlfn.NUMBERVALUE(RIGHT('Rinks for 5 groups'!U11,SUM(LEN('Rinks for 5 groups'!U11),-FIND("v",'Rinks for 5 groups'!U11,1),-1))),'Group Check'!$B:$E,3,FALSE),"         ",VLOOKUP(_xlfn.NUMBERVALUE(LEFT('Rinks for 5 groups'!U11,SUM(FIND("v",'Rinks for 5 groups'!U11,1),-2))),'Group Check'!$B:$E,4,FALSE)))</f>
        <v>NAM v GGY         WS 5</v>
      </c>
      <c r="V11" s="33" t="str">
        <f>IF('Rinks for 5 groups'!V11="","",CONCATENATE(VLOOKUP(_xlfn.NUMBERVALUE(LEFT('Rinks for 5 groups'!V11,SUM(FIND("v",'Rinks for 5 groups'!V11,1),-2))),'Group Check'!$B:$E,3,FALSE)," v ",VLOOKUP(_xlfn.NUMBERVALUE(RIGHT('Rinks for 5 groups'!V11,SUM(LEN('Rinks for 5 groups'!V11),-FIND("v",'Rinks for 5 groups'!V11,1),-1))),'Group Check'!$B:$E,3,FALSE),"         ",VLOOKUP(_xlfn.NUMBERVALUE(LEFT('Rinks for 5 groups'!V11,SUM(FIND("v",'Rinks for 5 groups'!V11,1),-2))),'Group Check'!$B:$E,4,FALSE)))</f>
        <v>SWI v IOM         WS 5</v>
      </c>
    </row>
    <row r="12" spans="1:22" ht="24.95" customHeight="1" thickBot="1">
      <c r="A12" s="2" t="s">
        <v>659</v>
      </c>
      <c r="B12" s="32"/>
      <c r="C12" s="33" t="str">
        <f>IF('Rinks for 5 groups'!C12="","",CONCATENATE(VLOOKUP(_xlfn.NUMBERVALUE(LEFT('Rinks for 5 groups'!C12,SUM(FIND("v",'Rinks for 5 groups'!C12,1),-2))),'Group Check'!$B:$E,3,FALSE)," v ",VLOOKUP(_xlfn.NUMBERVALUE(RIGHT('Rinks for 5 groups'!C12,SUM(LEN('Rinks for 5 groups'!C12),-FIND("v",'Rinks for 5 groups'!C12,1),-1))),'Group Check'!$B:$E,3,FALSE),"         ",VLOOKUP(_xlfn.NUMBERVALUE(LEFT('Rinks for 5 groups'!C12,SUM(FIND("v",'Rinks for 5 groups'!C12,1),-2))),'Group Check'!$B:$E,4,FALSE)))</f>
        <v>JER v MAS         MS 2</v>
      </c>
      <c r="D12" s="33" t="str">
        <f>IF('Rinks for 5 groups'!D12="","",CONCATENATE(VLOOKUP(_xlfn.NUMBERVALUE(LEFT('Rinks for 5 groups'!D12,SUM(FIND("v",'Rinks for 5 groups'!D12,1),-2))),'Group Check'!$B:$E,3,FALSE)," v ",VLOOKUP(_xlfn.NUMBERVALUE(RIGHT('Rinks for 5 groups'!D12,SUM(LEN('Rinks for 5 groups'!D12),-FIND("v",'Rinks for 5 groups'!D12,1),-1))),'Group Check'!$B:$E,3,FALSE),"         ",VLOOKUP(_xlfn.NUMBERVALUE(LEFT('Rinks for 5 groups'!D12,SUM(FIND("v",'Rinks for 5 groups'!D12,1),-2))),'Group Check'!$B:$E,4,FALSE)))</f>
        <v>IRE v AUS         MS 1</v>
      </c>
      <c r="E12" s="33" t="str">
        <f>IF('Rinks for 5 groups'!E12="","",CONCATENATE(VLOOKUP(_xlfn.NUMBERVALUE(LEFT('Rinks for 5 groups'!E12,SUM(FIND("v",'Rinks for 5 groups'!E12,1),-2))),'Group Check'!$B:$E,3,FALSE)," v ",VLOOKUP(_xlfn.NUMBERVALUE(RIGHT('Rinks for 5 groups'!E12,SUM(LEN('Rinks for 5 groups'!E12),-FIND("v",'Rinks for 5 groups'!E12,1),-1))),'Group Check'!$B:$E,3,FALSE),"         ",VLOOKUP(_xlfn.NUMBERVALUE(LEFT('Rinks for 5 groups'!E12,SUM(FIND("v",'Rinks for 5 groups'!E12,1),-2))),'Group Check'!$B:$E,4,FALSE)))</f>
        <v>SWI v SWE         MS 3</v>
      </c>
      <c r="F12" s="33" t="str">
        <f>IF('Rinks for 5 groups'!F12="","",CONCATENATE(VLOOKUP(_xlfn.NUMBERVALUE(LEFT('Rinks for 5 groups'!F12,SUM(FIND("v",'Rinks for 5 groups'!F12,1),-2))),'Group Check'!$B:$E,3,FALSE)," v ",VLOOKUP(_xlfn.NUMBERVALUE(RIGHT('Rinks for 5 groups'!F12,SUM(LEN('Rinks for 5 groups'!F12),-FIND("v",'Rinks for 5 groups'!F12,1),-1))),'Group Check'!$B:$E,3,FALSE),"         ",VLOOKUP(_xlfn.NUMBERVALUE(LEFT('Rinks for 5 groups'!F12,SUM(FIND("v",'Rinks for 5 groups'!F12,1),-2))),'Group Check'!$B:$E,4,FALSE)))</f>
        <v>ESP v RSA         WS 1</v>
      </c>
      <c r="G12" s="33" t="str">
        <f>IF('Rinks for 5 groups'!G12="","",CONCATENATE(VLOOKUP(_xlfn.NUMBERVALUE(LEFT('Rinks for 5 groups'!G12,SUM(FIND("v",'Rinks for 5 groups'!G12,1),-2))),'Group Check'!$B:$E,3,FALSE)," v ",VLOOKUP(_xlfn.NUMBERVALUE(RIGHT('Rinks for 5 groups'!G12,SUM(LEN('Rinks for 5 groups'!G12),-FIND("v",'Rinks for 5 groups'!G12,1),-1))),'Group Check'!$B:$E,3,FALSE),"         ",VLOOKUP(_xlfn.NUMBERVALUE(LEFT('Rinks for 5 groups'!G12,SUM(FIND("v",'Rinks for 5 groups'!G12,1),-2))),'Group Check'!$B:$E,4,FALSE)))</f>
        <v>IOM v HUN         MS 4</v>
      </c>
      <c r="H12" s="33" t="str">
        <f>IF('Rinks for 5 groups'!H12="","",CONCATENATE(VLOOKUP(_xlfn.NUMBERVALUE(LEFT('Rinks for 5 groups'!H12,SUM(FIND("v",'Rinks for 5 groups'!H12,1),-2))),'Group Check'!$B:$E,3,FALSE)," v ",VLOOKUP(_xlfn.NUMBERVALUE(RIGHT('Rinks for 5 groups'!H12,SUM(LEN('Rinks for 5 groups'!H12),-FIND("v",'Rinks for 5 groups'!H12,1),-1))),'Group Check'!$B:$E,3,FALSE),"         ",VLOOKUP(_xlfn.NUMBERVALUE(LEFT('Rinks for 5 groups'!H12,SUM(FIND("v",'Rinks for 5 groups'!H12,1),-2))),'Group Check'!$B:$E,4,FALSE)))</f>
        <v>SCO 2 v MAS         WS 1</v>
      </c>
      <c r="I12" s="34"/>
      <c r="J12" s="33" t="str">
        <f>IF('Rinks for 5 groups'!J12="","",CONCATENATE(VLOOKUP(_xlfn.NUMBERVALUE(LEFT('Rinks for 5 groups'!J12,SUM(FIND("v",'Rinks for 5 groups'!J12,1),-2))),'Group Check'!$B:$E,3,FALSE)," v ",VLOOKUP(_xlfn.NUMBERVALUE(RIGHT('Rinks for 5 groups'!J12,SUM(LEN('Rinks for 5 groups'!J12),-FIND("v",'Rinks for 5 groups'!J12,1),-1))),'Group Check'!$B:$E,3,FALSE),"         ",VLOOKUP(_xlfn.NUMBERVALUE(LEFT('Rinks for 5 groups'!J12,SUM(FIND("v",'Rinks for 5 groups'!J12,1),-2))),'Group Check'!$B:$E,4,FALSE)))</f>
        <v>NAM v IRE         WS 5</v>
      </c>
      <c r="K12" s="33" t="str">
        <f>IF('Rinks for 5 groups'!K12="","",CONCATENATE(VLOOKUP(_xlfn.NUMBERVALUE(LEFT('Rinks for 5 groups'!K12,SUM(FIND("v",'Rinks for 5 groups'!K12,1),-2))),'Group Check'!$B:$E,3,FALSE)," v ",VLOOKUP(_xlfn.NUMBERVALUE(RIGHT('Rinks for 5 groups'!K12,SUM(LEN('Rinks for 5 groups'!K12),-FIND("v",'Rinks for 5 groups'!K12,1),-1))),'Group Check'!$B:$E,3,FALSE),"         ",VLOOKUP(_xlfn.NUMBERVALUE(LEFT('Rinks for 5 groups'!K12,SUM(FIND("v",'Rinks for 5 groups'!K12,1),-2))),'Group Check'!$B:$E,4,FALSE)))</f>
        <v>IOM v GGY         WS 5</v>
      </c>
      <c r="L12" s="33" t="str">
        <f>IF('Rinks for 5 groups'!L12="","",CONCATENATE(VLOOKUP(_xlfn.NUMBERVALUE(LEFT('Rinks for 5 groups'!L12,SUM(FIND("v",'Rinks for 5 groups'!L12,1),-2))),'Group Check'!$B:$E,3,FALSE)," v ",VLOOKUP(_xlfn.NUMBERVALUE(RIGHT('Rinks for 5 groups'!L12,SUM(LEN('Rinks for 5 groups'!L12),-FIND("v",'Rinks for 5 groups'!L12,1),-1))),'Group Check'!$B:$E,3,FALSE),"         ",VLOOKUP(_xlfn.NUMBERVALUE(LEFT('Rinks for 5 groups'!L12,SUM(FIND("v",'Rinks for 5 groups'!L12,1),-2))),'Group Check'!$B:$E,4,FALSE)))</f>
        <v>JAM v FRA         WS 4</v>
      </c>
      <c r="M12" s="33" t="str">
        <f>IF('Rinks for 5 groups'!M12="","",CONCATENATE(VLOOKUP(_xlfn.NUMBERVALUE(LEFT('Rinks for 5 groups'!M12,SUM(FIND("v",'Rinks for 5 groups'!M12,1),-2))),'Group Check'!$B:$E,3,FALSE)," v ",VLOOKUP(_xlfn.NUMBERVALUE(RIGHT('Rinks for 5 groups'!M12,SUM(LEN('Rinks for 5 groups'!M12),-FIND("v",'Rinks for 5 groups'!M12,1),-1))),'Group Check'!$B:$E,3,FALSE),"         ",VLOOKUP(_xlfn.NUMBERVALUE(LEFT('Rinks for 5 groups'!M12,SUM(FIND("v",'Rinks for 5 groups'!M12,1),-2))),'Group Check'!$B:$E,4,FALSE)))</f>
        <v>WAL v ISR         WS 3</v>
      </c>
      <c r="N12" s="33" t="str">
        <f>IF('Rinks for 5 groups'!N12="","",CONCATENATE(VLOOKUP(_xlfn.NUMBERVALUE(LEFT('Rinks for 5 groups'!N12,SUM(FIND("v",'Rinks for 5 groups'!N12,1),-2))),'Group Check'!$B:$E,3,FALSE)," v ",VLOOKUP(_xlfn.NUMBERVALUE(RIGHT('Rinks for 5 groups'!N12,SUM(LEN('Rinks for 5 groups'!N12),-FIND("v",'Rinks for 5 groups'!N12,1),-1))),'Group Check'!$B:$E,3,FALSE),"         ",VLOOKUP(_xlfn.NUMBERVALUE(LEFT('Rinks for 5 groups'!N12,SUM(FIND("v",'Rinks for 5 groups'!N12,1),-2))),'Group Check'!$B:$E,4,FALSE)))</f>
        <v>TUR v MAS         WS 1</v>
      </c>
      <c r="O12" s="33" t="str">
        <f>IF('Rinks for 5 groups'!O12="","",CONCATENATE(VLOOKUP(_xlfn.NUMBERVALUE(LEFT('Rinks for 5 groups'!O12,SUM(FIND("v",'Rinks for 5 groups'!O12,1),-2))),'Group Check'!$B:$E,3,FALSE)," v ",VLOOKUP(_xlfn.NUMBERVALUE(RIGHT('Rinks for 5 groups'!O12,SUM(LEN('Rinks for 5 groups'!O12),-FIND("v",'Rinks for 5 groups'!O12,1),-1))),'Group Check'!$B:$E,3,FALSE),"         ",VLOOKUP(_xlfn.NUMBERVALUE(LEFT('Rinks for 5 groups'!O12,SUM(FIND("v",'Rinks for 5 groups'!O12,1),-2))),'Group Check'!$B:$E,4,FALSE)))</f>
        <v>MAC v CAN         MS 5</v>
      </c>
      <c r="P12" s="35"/>
      <c r="Q12" s="33" t="str">
        <f>IF('Rinks for 5 groups'!Q12="","",CONCATENATE(VLOOKUP(_xlfn.NUMBERVALUE(LEFT('Rinks for 5 groups'!Q12,SUM(FIND("v",'Rinks for 5 groups'!Q12,1),-2))),'Group Check'!$B:$E,3,FALSE)," v ",VLOOKUP(_xlfn.NUMBERVALUE(RIGHT('Rinks for 5 groups'!Q12,SUM(LEN('Rinks for 5 groups'!Q12),-FIND("v",'Rinks for 5 groups'!Q12,1),-1))),'Group Check'!$B:$E,3,FALSE),"         ",VLOOKUP(_xlfn.NUMBERVALUE(LEFT('Rinks for 5 groups'!Q12,SUM(FIND("v",'Rinks for 5 groups'!Q12,1),-2))),'Group Check'!$B:$E,4,FALSE)))</f>
        <v>DeC v USA         WS 2</v>
      </c>
      <c r="R12" s="33" t="str">
        <f>IF('Rinks for 5 groups'!R12="","",CONCATENATE(VLOOKUP(_xlfn.NUMBERVALUE(LEFT('Rinks for 5 groups'!R12,SUM(FIND("v",'Rinks for 5 groups'!R12,1),-2))),'Group Check'!$B:$E,3,FALSE)," v ",VLOOKUP(_xlfn.NUMBERVALUE(RIGHT('Rinks for 5 groups'!R12,SUM(LEN('Rinks for 5 groups'!R12),-FIND("v",'Rinks for 5 groups'!R12,1),-1))),'Group Check'!$B:$E,3,FALSE),"         ",VLOOKUP(_xlfn.NUMBERVALUE(LEFT('Rinks for 5 groups'!R12,SUM(FIND("v",'Rinks for 5 groups'!R12,1),-2))),'Group Check'!$B:$E,4,FALSE)))</f>
        <v>AUS v SGP         WS 3</v>
      </c>
      <c r="S12" s="33" t="str">
        <f>IF('Rinks for 5 groups'!S12="","",CONCATENATE(VLOOKUP(_xlfn.NUMBERVALUE(LEFT('Rinks for 5 groups'!S12,SUM(FIND("v",'Rinks for 5 groups'!S12,1),-2))),'Group Check'!$B:$E,3,FALSE)," v ",VLOOKUP(_xlfn.NUMBERVALUE(RIGHT('Rinks for 5 groups'!S12,SUM(LEN('Rinks for 5 groups'!S12),-FIND("v",'Rinks for 5 groups'!S12,1),-1))),'Group Check'!$B:$E,3,FALSE),"         ",VLOOKUP(_xlfn.NUMBERVALUE(LEFT('Rinks for 5 groups'!S12,SUM(FIND("v",'Rinks for 5 groups'!S12,1),-2))),'Group Check'!$B:$E,4,FALSE)))</f>
        <v>MLT v JER         WS 2</v>
      </c>
      <c r="T12" s="33" t="str">
        <f>IF('Rinks for 5 groups'!T12="","",CONCATENATE(VLOOKUP(_xlfn.NUMBERVALUE(LEFT('Rinks for 5 groups'!T12,SUM(FIND("v",'Rinks for 5 groups'!T12,1),-2))),'Group Check'!$B:$E,3,FALSE)," v ",VLOOKUP(_xlfn.NUMBERVALUE(RIGHT('Rinks for 5 groups'!T12,SUM(LEN('Rinks for 5 groups'!T12),-FIND("v",'Rinks for 5 groups'!T12,1),-1))),'Group Check'!$B:$E,3,FALSE),"         ",VLOOKUP(_xlfn.NUMBERVALUE(LEFT('Rinks for 5 groups'!T12,SUM(FIND("v",'Rinks for 5 groups'!T12,1),-2))),'Group Check'!$B:$E,4,FALSE)))</f>
        <v>BOT v RSA         MS 5</v>
      </c>
      <c r="U12" s="33" t="str">
        <f>IF('Rinks for 5 groups'!U12="","",CONCATENATE(VLOOKUP(_xlfn.NUMBERVALUE(LEFT('Rinks for 5 groups'!U12,SUM(FIND("v",'Rinks for 5 groups'!U12,1),-2))),'Group Check'!$B:$E,3,FALSE)," v ",VLOOKUP(_xlfn.NUMBERVALUE(RIGHT('Rinks for 5 groups'!U12,SUM(LEN('Rinks for 5 groups'!U12),-FIND("v",'Rinks for 5 groups'!U12,1),-1))),'Group Check'!$B:$E,3,FALSE),"         ",VLOOKUP(_xlfn.NUMBERVALUE(LEFT('Rinks for 5 groups'!U12,SUM(FIND("v",'Rinks for 5 groups'!U12,1),-2))),'Group Check'!$B:$E,4,FALSE)))</f>
        <v>WAL v NZL         MS 4</v>
      </c>
      <c r="V12" s="33" t="str">
        <f>IF('Rinks for 5 groups'!V12="","",CONCATENATE(VLOOKUP(_xlfn.NUMBERVALUE(LEFT('Rinks for 5 groups'!V12,SUM(FIND("v",'Rinks for 5 groups'!V12,1),-2))),'Group Check'!$B:$E,3,FALSE)," v ",VLOOKUP(_xlfn.NUMBERVALUE(RIGHT('Rinks for 5 groups'!V12,SUM(LEN('Rinks for 5 groups'!V12),-FIND("v",'Rinks for 5 groups'!V12,1),-1))),'Group Check'!$B:$E,3,FALSE),"         ",VLOOKUP(_xlfn.NUMBERVALUE(LEFT('Rinks for 5 groups'!V12,SUM(FIND("v",'Rinks for 5 groups'!V12,1),-2))),'Group Check'!$B:$E,4,FALSE)))</f>
        <v>IOM v JPN         MS 4</v>
      </c>
    </row>
    <row r="13" spans="1:22" ht="24.95" customHeight="1">
      <c r="A13" s="2"/>
      <c r="B13" s="270" t="s">
        <v>499</v>
      </c>
      <c r="C13" s="271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8"/>
    </row>
    <row r="14" spans="1:22" ht="24.95" customHeight="1" thickBot="1">
      <c r="A14" s="2" t="s">
        <v>660</v>
      </c>
      <c r="B14" s="32"/>
      <c r="C14" s="33" t="str">
        <f>IF('Rinks for 5 groups'!C14="","",CONCATENATE(VLOOKUP(_xlfn.NUMBERVALUE(LEFT('Rinks for 5 groups'!C14,SUM(FIND("v",'Rinks for 5 groups'!C14,1),-2))),'Group Check'!$B:$E,3,FALSE)," v ",VLOOKUP(_xlfn.NUMBERVALUE(RIGHT('Rinks for 5 groups'!C14,SUM(LEN('Rinks for 5 groups'!C14),-FIND("v",'Rinks for 5 groups'!C14,1),-1))),'Group Check'!$B:$E,3,FALSE),"         ",VLOOKUP(_xlfn.NUMBERVALUE(LEFT('Rinks for 5 groups'!C14,SUM(FIND("v",'Rinks for 5 groups'!C14,1),-2))),'Group Check'!$B:$E,4,FALSE)))</f>
        <v>NFK v ISR         WS 3</v>
      </c>
      <c r="D14" s="33" t="str">
        <f>IF('Rinks for 5 groups'!D14="","",CONCATENATE(VLOOKUP(_xlfn.NUMBERVALUE(LEFT('Rinks for 5 groups'!D14,SUM(FIND("v",'Rinks for 5 groups'!D14,1),-2))),'Group Check'!$B:$E,3,FALSE)," v ",VLOOKUP(_xlfn.NUMBERVALUE(RIGHT('Rinks for 5 groups'!D14,SUM(LEN('Rinks for 5 groups'!D14),-FIND("v",'Rinks for 5 groups'!D14,1),-1))),'Group Check'!$B:$E,3,FALSE),"         ",VLOOKUP(_xlfn.NUMBERVALUE(LEFT('Rinks for 5 groups'!D14,SUM(FIND("v",'Rinks for 5 groups'!D14,1),-2))),'Group Check'!$B:$E,4,FALSE)))</f>
        <v>WAL v AUS         WS 3</v>
      </c>
      <c r="E14" s="33" t="str">
        <f>IF('Rinks for 5 groups'!E14="","",CONCATENATE(VLOOKUP(_xlfn.NUMBERVALUE(LEFT('Rinks for 5 groups'!E14,SUM(FIND("v",'Rinks for 5 groups'!E14,1),-2))),'Group Check'!$B:$E,3,FALSE)," v ",VLOOKUP(_xlfn.NUMBERVALUE(RIGHT('Rinks for 5 groups'!E14,SUM(LEN('Rinks for 5 groups'!E14),-FIND("v",'Rinks for 5 groups'!E14,1),-1))),'Group Check'!$B:$E,3,FALSE),"         ",VLOOKUP(_xlfn.NUMBERVALUE(LEFT('Rinks for 5 groups'!E14,SUM(FIND("v",'Rinks for 5 groups'!E14,1),-2))),'Group Check'!$B:$E,4,FALSE)))</f>
        <v>HKG v USA         WS 2</v>
      </c>
      <c r="F14" s="33" t="str">
        <f>IF('Rinks for 5 groups'!F14="","",CONCATENATE(VLOOKUP(_xlfn.NUMBERVALUE(LEFT('Rinks for 5 groups'!F14,SUM(FIND("v",'Rinks for 5 groups'!F14,1),-2))),'Group Check'!$B:$E,3,FALSE)," v ",VLOOKUP(_xlfn.NUMBERVALUE(RIGHT('Rinks for 5 groups'!F14,SUM(LEN('Rinks for 5 groups'!F14),-FIND("v",'Rinks for 5 groups'!F14,1),-1))),'Group Check'!$B:$E,3,FALSE),"         ",VLOOKUP(_xlfn.NUMBERVALUE(LEFT('Rinks for 5 groups'!F14,SUM(FIND("v",'Rinks for 5 groups'!F14,1),-2))),'Group Check'!$B:$E,4,FALSE)))</f>
        <v>JPN v JER         WS 2</v>
      </c>
      <c r="G14" s="33" t="str">
        <f>IF('Rinks for 5 groups'!G14="","",CONCATENATE(VLOOKUP(_xlfn.NUMBERVALUE(LEFT('Rinks for 5 groups'!G14,SUM(FIND("v",'Rinks for 5 groups'!G14,1),-2))),'Group Check'!$B:$E,3,FALSE)," v ",VLOOKUP(_xlfn.NUMBERVALUE(RIGHT('Rinks for 5 groups'!G14,SUM(LEN('Rinks for 5 groups'!G14),-FIND("v",'Rinks for 5 groups'!G14,1),-1))),'Group Check'!$B:$E,3,FALSE),"         ",VLOOKUP(_xlfn.NUMBERVALUE(LEFT('Rinks for 5 groups'!G14,SUM(FIND("v",'Rinks for 5 groups'!G14,1),-2))),'Group Check'!$B:$E,4,FALSE)))</f>
        <v>DeC v MLT         WS 2</v>
      </c>
      <c r="H14" s="33" t="str">
        <f>IF('Rinks for 5 groups'!H14="","",CONCATENATE(VLOOKUP(_xlfn.NUMBERVALUE(LEFT('Rinks for 5 groups'!H14,SUM(FIND("v",'Rinks for 5 groups'!H14,1),-2))),'Group Check'!$B:$E,3,FALSE)," v ",VLOOKUP(_xlfn.NUMBERVALUE(RIGHT('Rinks for 5 groups'!H14,SUM(LEN('Rinks for 5 groups'!H14),-FIND("v",'Rinks for 5 groups'!H14,1),-1))),'Group Check'!$B:$E,3,FALSE),"         ",VLOOKUP(_xlfn.NUMBERVALUE(LEFT('Rinks for 5 groups'!H14,SUM(FIND("v",'Rinks for 5 groups'!H14,1),-2))),'Group Check'!$B:$E,4,FALSE)))</f>
        <v>CAN v FRA         WS 4</v>
      </c>
      <c r="I14" s="34"/>
      <c r="J14" s="33" t="str">
        <f>IF('Rinks for 5 groups'!J14="","",CONCATENATE(VLOOKUP(_xlfn.NUMBERVALUE(LEFT('Rinks for 5 groups'!J14,SUM(FIND("v",'Rinks for 5 groups'!J14,1),-2))),'Group Check'!$B:$E,3,FALSE)," v ",VLOOKUP(_xlfn.NUMBERVALUE(RIGHT('Rinks for 5 groups'!J14,SUM(LEN('Rinks for 5 groups'!J14),-FIND("v",'Rinks for 5 groups'!J14,1),-1))),'Group Check'!$B:$E,3,FALSE),"         ",VLOOKUP(_xlfn.NUMBERVALUE(LEFT('Rinks for 5 groups'!J14,SUM(FIND("v",'Rinks for 5 groups'!J14,1),-2))),'Group Check'!$B:$E,4,FALSE)))</f>
        <v>NAM v SCO         MS 3</v>
      </c>
      <c r="K14" s="33" t="str">
        <f>IF('Rinks for 5 groups'!K14="","",CONCATENATE(VLOOKUP(_xlfn.NUMBERVALUE(LEFT('Rinks for 5 groups'!K14,SUM(FIND("v",'Rinks for 5 groups'!K14,1),-2))),'Group Check'!$B:$E,3,FALSE)," v ",VLOOKUP(_xlfn.NUMBERVALUE(RIGHT('Rinks for 5 groups'!K14,SUM(LEN('Rinks for 5 groups'!K14),-FIND("v",'Rinks for 5 groups'!K14,1),-1))),'Group Check'!$B:$E,3,FALSE),"         ",VLOOKUP(_xlfn.NUMBERVALUE(LEFT('Rinks for 5 groups'!K14,SUM(FIND("v",'Rinks for 5 groups'!K14,1),-2))),'Group Check'!$B:$E,4,FALSE)))</f>
        <v>GGY v SWE         MS 3</v>
      </c>
      <c r="L14" s="33" t="str">
        <f>IF('Rinks for 5 groups'!L14="","",CONCATENATE(VLOOKUP(_xlfn.NUMBERVALUE(LEFT('Rinks for 5 groups'!L14,SUM(FIND("v",'Rinks for 5 groups'!L14,1),-2))),'Group Check'!$B:$E,3,FALSE)," v ",VLOOKUP(_xlfn.NUMBERVALUE(RIGHT('Rinks for 5 groups'!L14,SUM(LEN('Rinks for 5 groups'!L14),-FIND("v",'Rinks for 5 groups'!L14,1),-1))),'Group Check'!$B:$E,3,FALSE),"         ",VLOOKUP(_xlfn.NUMBERVALUE(LEFT('Rinks for 5 groups'!L14,SUM(FIND("v",'Rinks for 5 groups'!L14,1),-2))),'Group Check'!$B:$E,4,FALSE)))</f>
        <v>SWI v FRA         MS 3</v>
      </c>
      <c r="M14" s="33" t="str">
        <f>IF('Rinks for 5 groups'!M14="","",CONCATENATE(VLOOKUP(_xlfn.NUMBERVALUE(LEFT('Rinks for 5 groups'!M14,SUM(FIND("v",'Rinks for 5 groups'!M14,1),-2))),'Group Check'!$B:$E,3,FALSE)," v ",VLOOKUP(_xlfn.NUMBERVALUE(RIGHT('Rinks for 5 groups'!M14,SUM(LEN('Rinks for 5 groups'!M14),-FIND("v",'Rinks for 5 groups'!M14,1),-1))),'Group Check'!$B:$E,3,FALSE),"         ",VLOOKUP(_xlfn.NUMBERVALUE(LEFT('Rinks for 5 groups'!M14,SUM(FIND("v",'Rinks for 5 groups'!M14,1),-2))),'Group Check'!$B:$E,4,FALSE)))</f>
        <v>JER v MLT         MS 2</v>
      </c>
      <c r="N14" s="33" t="str">
        <f>IF('Rinks for 5 groups'!N14="","",CONCATENATE(VLOOKUP(_xlfn.NUMBERVALUE(LEFT('Rinks for 5 groups'!N14,SUM(FIND("v",'Rinks for 5 groups'!N14,1),-2))),'Group Check'!$B:$E,3,FALSE)," v ",VLOOKUP(_xlfn.NUMBERVALUE(RIGHT('Rinks for 5 groups'!N14,SUM(LEN('Rinks for 5 groups'!N14),-FIND("v",'Rinks for 5 groups'!N14,1),-1))),'Group Check'!$B:$E,3,FALSE),"         ",VLOOKUP(_xlfn.NUMBERVALUE(LEFT('Rinks for 5 groups'!N14,SUM(FIND("v",'Rinks for 5 groups'!N14,1),-2))),'Group Check'!$B:$E,4,FALSE)))</f>
        <v>JAM v AUS         MS 1</v>
      </c>
      <c r="O14" s="33" t="str">
        <f>IF('Rinks for 5 groups'!O14="","",CONCATENATE(VLOOKUP(_xlfn.NUMBERVALUE(LEFT('Rinks for 5 groups'!O14,SUM(FIND("v",'Rinks for 5 groups'!O14,1),-2))),'Group Check'!$B:$E,3,FALSE)," v ",VLOOKUP(_xlfn.NUMBERVALUE(RIGHT('Rinks for 5 groups'!O14,SUM(LEN('Rinks for 5 groups'!O14),-FIND("v",'Rinks for 5 groups'!O14,1),-1))),'Group Check'!$B:$E,3,FALSE),"         ",VLOOKUP(_xlfn.NUMBERVALUE(LEFT('Rinks for 5 groups'!O14,SUM(FIND("v",'Rinks for 5 groups'!O14,1),-2))),'Group Check'!$B:$E,4,FALSE)))</f>
        <v>TUR v USA         MS 1</v>
      </c>
      <c r="P14" s="35"/>
      <c r="Q14" s="33" t="str">
        <f>IF('Rinks for 5 groups'!Q14="","",CONCATENATE(VLOOKUP(_xlfn.NUMBERVALUE(LEFT('Rinks for 5 groups'!Q14,SUM(FIND("v",'Rinks for 5 groups'!Q14,1),-2))),'Group Check'!$B:$E,3,FALSE)," v ",VLOOKUP(_xlfn.NUMBERVALUE(RIGHT('Rinks for 5 groups'!Q14,SUM(LEN('Rinks for 5 groups'!Q14),-FIND("v",'Rinks for 5 groups'!Q14,1),-1))),'Group Check'!$B:$E,3,FALSE),"         ",VLOOKUP(_xlfn.NUMBERVALUE(LEFT('Rinks for 5 groups'!Q14,SUM(FIND("v",'Rinks for 5 groups'!Q14,1),-2))),'Group Check'!$B:$E,4,FALSE)))</f>
        <v>AUS v HKG         MS 1</v>
      </c>
      <c r="R14" s="33" t="str">
        <f>IF('Rinks for 5 groups'!R14="","",CONCATENATE(VLOOKUP(_xlfn.NUMBERVALUE(LEFT('Rinks for 5 groups'!R14,SUM(FIND("v",'Rinks for 5 groups'!R14,1),-2))),'Group Check'!$B:$E,3,FALSE)," v ",VLOOKUP(_xlfn.NUMBERVALUE(RIGHT('Rinks for 5 groups'!R14,SUM(LEN('Rinks for 5 groups'!R14),-FIND("v",'Rinks for 5 groups'!R14,1),-1))),'Group Check'!$B:$E,3,FALSE),"         ",VLOOKUP(_xlfn.NUMBERVALUE(LEFT('Rinks for 5 groups'!R14,SUM(FIND("v",'Rinks for 5 groups'!R14,1),-2))),'Group Check'!$B:$E,4,FALSE)))</f>
        <v>FRA v SCO         MS 3</v>
      </c>
      <c r="S14" s="33" t="str">
        <f>IF('Rinks for 5 groups'!S14="","",CONCATENATE(VLOOKUP(_xlfn.NUMBERVALUE(LEFT('Rinks for 5 groups'!S14,SUM(FIND("v",'Rinks for 5 groups'!S14,1),-2))),'Group Check'!$B:$E,3,FALSE)," v ",VLOOKUP(_xlfn.NUMBERVALUE(RIGHT('Rinks for 5 groups'!S14,SUM(LEN('Rinks for 5 groups'!S14),-FIND("v",'Rinks for 5 groups'!S14,1),-1))),'Group Check'!$B:$E,3,FALSE),"         ",VLOOKUP(_xlfn.NUMBERVALUE(LEFT('Rinks for 5 groups'!S14,SUM(FIND("v",'Rinks for 5 groups'!S14,1),-2))),'Group Check'!$B:$E,4,FALSE)))</f>
        <v>JER v ESP         MS 2</v>
      </c>
      <c r="T14" s="33" t="str">
        <f>IF('Rinks for 5 groups'!T14="","",CONCATENATE(VLOOKUP(_xlfn.NUMBERVALUE(LEFT('Rinks for 5 groups'!T14,SUM(FIND("v",'Rinks for 5 groups'!T14,1),-2))),'Group Check'!$B:$E,3,FALSE)," v ",VLOOKUP(_xlfn.NUMBERVALUE(RIGHT('Rinks for 5 groups'!T14,SUM(LEN('Rinks for 5 groups'!T14),-FIND("v",'Rinks for 5 groups'!T14,1),-1))),'Group Check'!$B:$E,3,FALSE),"         ",VLOOKUP(_xlfn.NUMBERVALUE(LEFT('Rinks for 5 groups'!T14,SUM(FIND("v",'Rinks for 5 groups'!T14,1),-2))),'Group Check'!$B:$E,4,FALSE)))</f>
        <v>JAM v TUR         MS 1</v>
      </c>
      <c r="U14" s="33" t="str">
        <f>IF('Rinks for 5 groups'!U14="","",CONCATENATE(VLOOKUP(_xlfn.NUMBERVALUE(LEFT('Rinks for 5 groups'!U14,SUM(FIND("v",'Rinks for 5 groups'!U14,1),-2))),'Group Check'!$B:$E,3,FALSE)," v ",VLOOKUP(_xlfn.NUMBERVALUE(RIGHT('Rinks for 5 groups'!U14,SUM(LEN('Rinks for 5 groups'!U14),-FIND("v",'Rinks for 5 groups'!U14,1),-1))),'Group Check'!$B:$E,3,FALSE),"         ",VLOOKUP(_xlfn.NUMBERVALUE(LEFT('Rinks for 5 groups'!U14,SUM(FIND("v",'Rinks for 5 groups'!U14,1),-2))),'Group Check'!$B:$E,4,FALSE)))</f>
        <v>MAS v MLT         MS 2</v>
      </c>
      <c r="V14" s="33" t="str">
        <f>IF('Rinks for 5 groups'!V14="","",CONCATENATE(VLOOKUP(_xlfn.NUMBERVALUE(LEFT('Rinks for 5 groups'!V14,SUM(FIND("v",'Rinks for 5 groups'!V14,1),-2))),'Group Check'!$B:$E,3,FALSE)," v ",VLOOKUP(_xlfn.NUMBERVALUE(RIGHT('Rinks for 5 groups'!V14,SUM(LEN('Rinks for 5 groups'!V14),-FIND("v",'Rinks for 5 groups'!V14,1),-1))),'Group Check'!$B:$E,3,FALSE),"         ",VLOOKUP(_xlfn.NUMBERVALUE(LEFT('Rinks for 5 groups'!V14,SUM(FIND("v",'Rinks for 5 groups'!V14,1),-2))),'Group Check'!$B:$E,4,FALSE)))</f>
        <v>IRE v USA         MS 1</v>
      </c>
    </row>
    <row r="15" spans="1:22" ht="24.95" customHeight="1" thickBot="1">
      <c r="A15" s="2" t="s">
        <v>661</v>
      </c>
      <c r="B15" s="41"/>
      <c r="C15" s="33" t="str">
        <f>IF('Rinks for 5 groups'!C15="","",CONCATENATE(VLOOKUP(_xlfn.NUMBERVALUE(LEFT('Rinks for 5 groups'!C15,SUM(FIND("v",'Rinks for 5 groups'!C15,1),-2))),'Group Check'!$B:$E,3,FALSE)," v ",VLOOKUP(_xlfn.NUMBERVALUE(RIGHT('Rinks for 5 groups'!C15,SUM(LEN('Rinks for 5 groups'!C15),-FIND("v",'Rinks for 5 groups'!C15,1),-1))),'Group Check'!$B:$E,3,FALSE),"         ",VLOOKUP(_xlfn.NUMBERVALUE(LEFT('Rinks for 5 groups'!C15,SUM(FIND("v",'Rinks for 5 groups'!C15,1),-2))),'Group Check'!$B:$E,4,FALSE)))</f>
        <v>JAM v NZL         WS 4</v>
      </c>
      <c r="D15" s="33" t="str">
        <f>IF('Rinks for 5 groups'!D15="","",CONCATENATE(VLOOKUP(_xlfn.NUMBERVALUE(LEFT('Rinks for 5 groups'!D15,SUM(FIND("v",'Rinks for 5 groups'!D15,1),-2))),'Group Check'!$B:$E,3,FALSE)," v ",VLOOKUP(_xlfn.NUMBERVALUE(RIGHT('Rinks for 5 groups'!D15,SUM(LEN('Rinks for 5 groups'!D15),-FIND("v",'Rinks for 5 groups'!D15,1),-1))),'Group Check'!$B:$E,3,FALSE),"         ",VLOOKUP(_xlfn.NUMBERVALUE(LEFT('Rinks for 5 groups'!D15,SUM(FIND("v",'Rinks for 5 groups'!D15,1),-2))),'Group Check'!$B:$E,4,FALSE)))</f>
        <v>BOT v MAC         WS 4</v>
      </c>
      <c r="E15" s="33" t="str">
        <f>IF('Rinks for 5 groups'!E15="","",CONCATENATE(VLOOKUP(_xlfn.NUMBERVALUE(LEFT('Rinks for 5 groups'!E15,SUM(FIND("v",'Rinks for 5 groups'!E15,1),-2))),'Group Check'!$B:$E,3,FALSE)," v ",VLOOKUP(_xlfn.NUMBERVALUE(RIGHT('Rinks for 5 groups'!E15,SUM(LEN('Rinks for 5 groups'!E15),-FIND("v",'Rinks for 5 groups'!E15,1),-1))),'Group Check'!$B:$E,3,FALSE),"         ",VLOOKUP(_xlfn.NUMBERVALUE(LEFT('Rinks for 5 groups'!E15,SUM(FIND("v",'Rinks for 5 groups'!E15,1),-2))),'Group Check'!$B:$E,4,FALSE)))</f>
        <v>SWI v GGY         WS 5</v>
      </c>
      <c r="F15" s="33" t="str">
        <f>IF('Rinks for 5 groups'!F15="","",CONCATENATE(VLOOKUP(_xlfn.NUMBERVALUE(LEFT('Rinks for 5 groups'!F15,SUM(FIND("v",'Rinks for 5 groups'!F15,1),-2))),'Group Check'!$B:$E,3,FALSE)," v ",VLOOKUP(_xlfn.NUMBERVALUE(RIGHT('Rinks for 5 groups'!F15,SUM(LEN('Rinks for 5 groups'!F15),-FIND("v",'Rinks for 5 groups'!F15,1),-1))),'Group Check'!$B:$E,3,FALSE),"         ",VLOOKUP(_xlfn.NUMBERVALUE(LEFT('Rinks for 5 groups'!F15,SUM(FIND("v",'Rinks for 5 groups'!F15,1),-2))),'Group Check'!$B:$E,4,FALSE)))</f>
        <v>IOM v IRE         WS 5</v>
      </c>
      <c r="G15" s="33" t="str">
        <f>IF('Rinks for 5 groups'!G15="","",CONCATENATE(VLOOKUP(_xlfn.NUMBERVALUE(LEFT('Rinks for 5 groups'!G15,SUM(FIND("v",'Rinks for 5 groups'!G15,1),-2))),'Group Check'!$B:$E,3,FALSE)," v ",VLOOKUP(_xlfn.NUMBERVALUE(RIGHT('Rinks for 5 groups'!G15,SUM(LEN('Rinks for 5 groups'!G15),-FIND("v",'Rinks for 5 groups'!G15,1),-1))),'Group Check'!$B:$E,3,FALSE),"         ",VLOOKUP(_xlfn.NUMBERVALUE(LEFT('Rinks for 5 groups'!G15,SUM(FIND("v",'Rinks for 5 groups'!G15,1),-2))),'Group Check'!$B:$E,4,FALSE)))</f>
        <v>NAM v ENG         WS 5</v>
      </c>
      <c r="H15" s="33" t="str">
        <f>IF('Rinks for 5 groups'!H15="","",CONCATENATE(VLOOKUP(_xlfn.NUMBERVALUE(LEFT('Rinks for 5 groups'!H15,SUM(FIND("v",'Rinks for 5 groups'!H15,1),-2))),'Group Check'!$B:$E,3,FALSE)," v ",VLOOKUP(_xlfn.NUMBERVALUE(RIGHT('Rinks for 5 groups'!H15,SUM(LEN('Rinks for 5 groups'!H15),-FIND("v",'Rinks for 5 groups'!H15,1),-1))),'Group Check'!$B:$E,3,FALSE),"         ",VLOOKUP(_xlfn.NUMBERVALUE(LEFT('Rinks for 5 groups'!H15,SUM(FIND("v",'Rinks for 5 groups'!H15,1),-2))),'Group Check'!$B:$E,4,FALSE)))</f>
        <v/>
      </c>
      <c r="I15" s="34"/>
      <c r="J15" s="33" t="str">
        <f>IF('Rinks for 5 groups'!J15="","",CONCATENATE(VLOOKUP(_xlfn.NUMBERVALUE(LEFT('Rinks for 5 groups'!J15,SUM(FIND("v",'Rinks for 5 groups'!J15,1),-2))),'Group Check'!$B:$E,3,FALSE)," v ",VLOOKUP(_xlfn.NUMBERVALUE(RIGHT('Rinks for 5 groups'!J15,SUM(LEN('Rinks for 5 groups'!J15),-FIND("v",'Rinks for 5 groups'!J15,1),-1))),'Group Check'!$B:$E,3,FALSE),"         ",VLOOKUP(_xlfn.NUMBERVALUE(LEFT('Rinks for 5 groups'!J15,SUM(FIND("v",'Rinks for 5 groups'!J15,1),-2))),'Group Check'!$B:$E,4,FALSE)))</f>
        <v>FLK v BOT         MS 5</v>
      </c>
      <c r="K15" s="33" t="str">
        <f>IF('Rinks for 5 groups'!K15="","",CONCATENATE(VLOOKUP(_xlfn.NUMBERVALUE(LEFT('Rinks for 5 groups'!K15,SUM(FIND("v",'Rinks for 5 groups'!K15,1),-2))),'Group Check'!$B:$E,3,FALSE)," v ",VLOOKUP(_xlfn.NUMBERVALUE(RIGHT('Rinks for 5 groups'!K15,SUM(LEN('Rinks for 5 groups'!K15),-FIND("v",'Rinks for 5 groups'!K15,1),-1))),'Group Check'!$B:$E,3,FALSE),"         ",VLOOKUP(_xlfn.NUMBERVALUE(LEFT('Rinks for 5 groups'!K15,SUM(FIND("v",'Rinks for 5 groups'!K15,1),-2))),'Group Check'!$B:$E,4,FALSE)))</f>
        <v>JPN v HUN         MS 4</v>
      </c>
      <c r="L15" s="33" t="str">
        <f>IF('Rinks for 5 groups'!L15="","",CONCATENATE(VLOOKUP(_xlfn.NUMBERVALUE(LEFT('Rinks for 5 groups'!L15,SUM(FIND("v",'Rinks for 5 groups'!L15,1),-2))),'Group Check'!$B:$E,3,FALSE)," v ",VLOOKUP(_xlfn.NUMBERVALUE(RIGHT('Rinks for 5 groups'!L15,SUM(LEN('Rinks for 5 groups'!L15),-FIND("v",'Rinks for 5 groups'!L15,1),-1))),'Group Check'!$B:$E,3,FALSE),"         ",VLOOKUP(_xlfn.NUMBERVALUE(LEFT('Rinks for 5 groups'!L15,SUM(FIND("v",'Rinks for 5 groups'!L15,1),-2))),'Group Check'!$B:$E,4,FALSE)))</f>
        <v>ENG v RSA         MS 5</v>
      </c>
      <c r="M15" s="33" t="str">
        <f>IF('Rinks for 5 groups'!M15="","",CONCATENATE(VLOOKUP(_xlfn.NUMBERVALUE(LEFT('Rinks for 5 groups'!M15,SUM(FIND("v",'Rinks for 5 groups'!M15,1),-2))),'Group Check'!$B:$E,3,FALSE)," v ",VLOOKUP(_xlfn.NUMBERVALUE(RIGHT('Rinks for 5 groups'!M15,SUM(LEN('Rinks for 5 groups'!M15),-FIND("v",'Rinks for 5 groups'!M15,1),-1))),'Group Check'!$B:$E,3,FALSE),"         ",VLOOKUP(_xlfn.NUMBERVALUE(LEFT('Rinks for 5 groups'!M15,SUM(FIND("v",'Rinks for 5 groups'!M15,1),-2))),'Group Check'!$B:$E,4,FALSE)))</f>
        <v>IOM v WAL         MS 4</v>
      </c>
      <c r="N15" s="33" t="str">
        <f>IF('Rinks for 5 groups'!N15="","",CONCATENATE(VLOOKUP(_xlfn.NUMBERVALUE(LEFT('Rinks for 5 groups'!N15,SUM(FIND("v",'Rinks for 5 groups'!N15,1),-2))),'Group Check'!$B:$E,3,FALSE)," v ",VLOOKUP(_xlfn.NUMBERVALUE(RIGHT('Rinks for 5 groups'!N15,SUM(LEN('Rinks for 5 groups'!N15),-FIND("v",'Rinks for 5 groups'!N15,1),-1))),'Group Check'!$B:$E,3,FALSE),"         ",VLOOKUP(_xlfn.NUMBERVALUE(LEFT('Rinks for 5 groups'!N15,SUM(FIND("v",'Rinks for 5 groups'!N15,1),-2))),'Group Check'!$B:$E,4,FALSE)))</f>
        <v>NFK v MAS         MS 2</v>
      </c>
      <c r="O15" s="33" t="str">
        <f>IF('Rinks for 5 groups'!O15="","",CONCATENATE(VLOOKUP(_xlfn.NUMBERVALUE(LEFT('Rinks for 5 groups'!O15,SUM(FIND("v",'Rinks for 5 groups'!O15,1),-2))),'Group Check'!$B:$E,3,FALSE)," v ",VLOOKUP(_xlfn.NUMBERVALUE(RIGHT('Rinks for 5 groups'!O15,SUM(LEN('Rinks for 5 groups'!O15),-FIND("v",'Rinks for 5 groups'!O15,1),-1))),'Group Check'!$B:$E,3,FALSE),"         ",VLOOKUP(_xlfn.NUMBERVALUE(LEFT('Rinks for 5 groups'!O15,SUM(FIND("v",'Rinks for 5 groups'!O15,1),-2))),'Group Check'!$B:$E,4,FALSE)))</f>
        <v/>
      </c>
      <c r="P15" s="35"/>
      <c r="Q15" s="33" t="str">
        <f>IF('Rinks for 5 groups'!Q15="","",CONCATENATE(VLOOKUP(_xlfn.NUMBERVALUE(LEFT('Rinks for 5 groups'!Q15,SUM(FIND("v",'Rinks for 5 groups'!Q15,1),-2))),'Group Check'!$B:$E,3,FALSE)," v ",VLOOKUP(_xlfn.NUMBERVALUE(RIGHT('Rinks for 5 groups'!Q15,SUM(LEN('Rinks for 5 groups'!Q15),-FIND("v",'Rinks for 5 groups'!Q15,1),-1))),'Group Check'!$B:$E,3,FALSE),"         ",VLOOKUP(_xlfn.NUMBERVALUE(LEFT('Rinks for 5 groups'!Q15,SUM(FIND("v",'Rinks for 5 groups'!Q15,1),-2))),'Group Check'!$B:$E,4,FALSE)))</f>
        <v/>
      </c>
      <c r="R15" s="33" t="str">
        <f>IF('Rinks for 5 groups'!R15="","",CONCATENATE(VLOOKUP(_xlfn.NUMBERVALUE(LEFT('Rinks for 5 groups'!R15,SUM(FIND("v",'Rinks for 5 groups'!R15,1),-2))),'Group Check'!$B:$E,3,FALSE)," v ",VLOOKUP(_xlfn.NUMBERVALUE(RIGHT('Rinks for 5 groups'!R15,SUM(LEN('Rinks for 5 groups'!R15),-FIND("v",'Rinks for 5 groups'!R15,1),-1))),'Group Check'!$B:$E,3,FALSE),"         ",VLOOKUP(_xlfn.NUMBERVALUE(LEFT('Rinks for 5 groups'!R15,SUM(FIND("v",'Rinks for 5 groups'!R15,1),-2))),'Group Check'!$B:$E,4,FALSE)))</f>
        <v>NFK v SGP         MS 2</v>
      </c>
      <c r="S15" s="33" t="str">
        <f>IF('Rinks for 5 groups'!S15="","",CONCATENATE(VLOOKUP(_xlfn.NUMBERVALUE(LEFT('Rinks for 5 groups'!S15,SUM(FIND("v",'Rinks for 5 groups'!S15,1),-2))),'Group Check'!$B:$E,3,FALSE)," v ",VLOOKUP(_xlfn.NUMBERVALUE(RIGHT('Rinks for 5 groups'!S15,SUM(LEN('Rinks for 5 groups'!S15),-FIND("v",'Rinks for 5 groups'!S15,1),-1))),'Group Check'!$B:$E,3,FALSE),"         ",VLOOKUP(_xlfn.NUMBERVALUE(LEFT('Rinks for 5 groups'!S15,SUM(FIND("v",'Rinks for 5 groups'!S15,1),-2))),'Group Check'!$B:$E,4,FALSE)))</f>
        <v>SWI v GGY         MS 3</v>
      </c>
      <c r="T15" s="33" t="str">
        <f>IF('Rinks for 5 groups'!T15="","",CONCATENATE(VLOOKUP(_xlfn.NUMBERVALUE(LEFT('Rinks for 5 groups'!T15,SUM(FIND("v",'Rinks for 5 groups'!T15,1),-2))),'Group Check'!$B:$E,3,FALSE)," v ",VLOOKUP(_xlfn.NUMBERVALUE(RIGHT('Rinks for 5 groups'!T15,SUM(LEN('Rinks for 5 groups'!T15),-FIND("v",'Rinks for 5 groups'!T15,1),-1))),'Group Check'!$B:$E,3,FALSE),"         ",VLOOKUP(_xlfn.NUMBERVALUE(LEFT('Rinks for 5 groups'!T15,SUM(FIND("v",'Rinks for 5 groups'!T15,1),-2))),'Group Check'!$B:$E,4,FALSE)))</f>
        <v>NAM v SWE         MS 3</v>
      </c>
      <c r="U15" s="33" t="str">
        <f>IF('Rinks for 5 groups'!U15="","",CONCATENATE(VLOOKUP(_xlfn.NUMBERVALUE(LEFT('Rinks for 5 groups'!U15,SUM(FIND("v",'Rinks for 5 groups'!U15,1),-2))),'Group Check'!$B:$E,3,FALSE)," v ",VLOOKUP(_xlfn.NUMBERVALUE(RIGHT('Rinks for 5 groups'!U15,SUM(LEN('Rinks for 5 groups'!U15),-FIND("v",'Rinks for 5 groups'!U15,1),-1))),'Group Check'!$B:$E,3,FALSE),"         ",VLOOKUP(_xlfn.NUMBERVALUE(LEFT('Rinks for 5 groups'!U15,SUM(FIND("v",'Rinks for 5 groups'!U15,1),-2))),'Group Check'!$B:$E,4,FALSE)))</f>
        <v>ENG v CAN         MS 5</v>
      </c>
      <c r="V15" s="33" t="str">
        <f>IF('Rinks for 5 groups'!V15="","",CONCATENATE(VLOOKUP(_xlfn.NUMBERVALUE(LEFT('Rinks for 5 groups'!V15,SUM(FIND("v",'Rinks for 5 groups'!V15,1),-2))),'Group Check'!$B:$E,3,FALSE)," v ",VLOOKUP(_xlfn.NUMBERVALUE(RIGHT('Rinks for 5 groups'!V15,SUM(LEN('Rinks for 5 groups'!V15),-FIND("v",'Rinks for 5 groups'!V15,1),-1))),'Group Check'!$B:$E,3,FALSE),"         ",VLOOKUP(_xlfn.NUMBERVALUE(LEFT('Rinks for 5 groups'!V15,SUM(FIND("v",'Rinks for 5 groups'!V15,1),-2))),'Group Check'!$B:$E,4,FALSE)))</f>
        <v>FLK v MAC         MS 5</v>
      </c>
    </row>
    <row r="16" spans="1:22" ht="15.75" thickBot="1"/>
    <row r="17" spans="1:22" ht="15.75" thickBot="1">
      <c r="A17" s="2"/>
      <c r="B17" s="272" t="s">
        <v>488</v>
      </c>
      <c r="C17" s="273"/>
      <c r="D17" s="273"/>
      <c r="E17" s="273"/>
      <c r="F17" s="273"/>
      <c r="G17" s="273"/>
      <c r="H17" s="273"/>
      <c r="I17" s="274"/>
      <c r="J17" s="274"/>
      <c r="K17" s="274"/>
      <c r="L17" s="274"/>
      <c r="M17" s="274"/>
      <c r="N17" s="274"/>
      <c r="O17" s="274"/>
      <c r="P17" s="274"/>
      <c r="Q17" s="274"/>
      <c r="R17" s="274"/>
      <c r="S17" s="274"/>
      <c r="T17" s="274"/>
      <c r="U17" s="274"/>
      <c r="V17" s="275"/>
    </row>
    <row r="18" spans="1:22" ht="15.75" thickBot="1">
      <c r="B18" s="24"/>
      <c r="C18" s="25"/>
      <c r="D18" s="25"/>
      <c r="E18" s="26" t="s">
        <v>502</v>
      </c>
      <c r="F18" s="25"/>
      <c r="G18" s="25"/>
      <c r="H18" s="27"/>
      <c r="I18" s="24"/>
      <c r="J18" s="25"/>
      <c r="K18" s="25"/>
      <c r="L18" s="26" t="s">
        <v>503</v>
      </c>
      <c r="M18" s="25"/>
      <c r="N18" s="25"/>
      <c r="O18" s="27"/>
      <c r="P18" s="24"/>
      <c r="Q18" s="25"/>
      <c r="R18" s="25"/>
      <c r="S18" s="26" t="s">
        <v>504</v>
      </c>
      <c r="T18" s="25"/>
      <c r="U18" s="25"/>
      <c r="V18" s="27"/>
    </row>
    <row r="19" spans="1:22" ht="15.75" thickBot="1">
      <c r="A19" s="2"/>
      <c r="B19" s="276" t="s">
        <v>492</v>
      </c>
      <c r="C19" s="277"/>
      <c r="D19" s="277"/>
      <c r="E19" s="277"/>
      <c r="F19" s="277"/>
      <c r="G19" s="277"/>
      <c r="H19" s="278"/>
      <c r="I19" s="267" t="s">
        <v>492</v>
      </c>
      <c r="J19" s="268"/>
      <c r="K19" s="268"/>
      <c r="L19" s="268"/>
      <c r="M19" s="268"/>
      <c r="N19" s="268"/>
      <c r="O19" s="269"/>
      <c r="P19" s="267" t="s">
        <v>492</v>
      </c>
      <c r="Q19" s="268"/>
      <c r="R19" s="268"/>
      <c r="S19" s="268"/>
      <c r="T19" s="268"/>
      <c r="U19" s="268"/>
      <c r="V19" s="269"/>
    </row>
    <row r="20" spans="1:22" ht="15.75" thickBot="1">
      <c r="A20" s="1"/>
      <c r="B20" s="28"/>
      <c r="C20" s="29" t="s">
        <v>0</v>
      </c>
      <c r="D20" s="29" t="s">
        <v>1</v>
      </c>
      <c r="E20" s="30" t="s">
        <v>2</v>
      </c>
      <c r="F20" s="28" t="s">
        <v>3</v>
      </c>
      <c r="G20" s="29" t="s">
        <v>4</v>
      </c>
      <c r="H20" s="29" t="s">
        <v>5</v>
      </c>
      <c r="I20" s="26"/>
      <c r="J20" s="28" t="s">
        <v>0</v>
      </c>
      <c r="K20" s="29" t="s">
        <v>1</v>
      </c>
      <c r="L20" s="29" t="s">
        <v>2</v>
      </c>
      <c r="M20" s="30" t="s">
        <v>3</v>
      </c>
      <c r="N20" s="28" t="s">
        <v>4</v>
      </c>
      <c r="O20" s="29" t="s">
        <v>5</v>
      </c>
      <c r="P20" s="31"/>
      <c r="Q20" s="30" t="s">
        <v>0</v>
      </c>
      <c r="R20" s="28" t="s">
        <v>1</v>
      </c>
      <c r="S20" s="29" t="s">
        <v>2</v>
      </c>
      <c r="T20" s="29" t="s">
        <v>3</v>
      </c>
      <c r="U20" s="30" t="s">
        <v>4</v>
      </c>
      <c r="V20" s="29" t="s">
        <v>5</v>
      </c>
    </row>
    <row r="21" spans="1:22" ht="24.95" customHeight="1" thickBot="1">
      <c r="A21" s="2" t="s">
        <v>662</v>
      </c>
      <c r="B21" s="32"/>
      <c r="C21" s="33" t="str">
        <f>IF('Rinks for 5 groups'!C21="","",CONCATENATE(VLOOKUP(_xlfn.NUMBERVALUE(LEFT('Rinks for 5 groups'!C21,SUM(FIND("v",'Rinks for 5 groups'!C21,1),-2))),'Group Check'!$B:$E,3,FALSE)," v ",VLOOKUP(_xlfn.NUMBERVALUE(RIGHT('Rinks for 5 groups'!C21,SUM(LEN('Rinks for 5 groups'!C21),-FIND("v",'Rinks for 5 groups'!C21,1),-1))),'Group Check'!$B:$E,3,FALSE),"         ",VLOOKUP(_xlfn.NUMBERVALUE(LEFT('Rinks for 5 groups'!C21,SUM(FIND("v",'Rinks for 5 groups'!C21,1),-2))),'Group Check'!$B:$E,4,FALSE)))</f>
        <v>USA v ENG         MXP 4</v>
      </c>
      <c r="D21" s="33" t="str">
        <f>IF('Rinks for 5 groups'!D21="","",CONCATENATE(VLOOKUP(_xlfn.NUMBERVALUE(LEFT('Rinks for 5 groups'!D21,SUM(FIND("v",'Rinks for 5 groups'!D21,1),-2))),'Group Check'!$B:$E,3,FALSE)," v ",VLOOKUP(_xlfn.NUMBERVALUE(RIGHT('Rinks for 5 groups'!D21,SUM(LEN('Rinks for 5 groups'!D21),-FIND("v",'Rinks for 5 groups'!D21,1),-1))),'Group Check'!$B:$E,3,FALSE),"         ",VLOOKUP(_xlfn.NUMBERVALUE(LEFT('Rinks for 5 groups'!D21,SUM(FIND("v",'Rinks for 5 groups'!D21,1),-2))),'Group Check'!$B:$E,4,FALSE)))</f>
        <v>HKG v NZL         MXP 4</v>
      </c>
      <c r="E21" s="33" t="str">
        <f>IF('Rinks for 5 groups'!E21="","",CONCATENATE(VLOOKUP(_xlfn.NUMBERVALUE(LEFT('Rinks for 5 groups'!E21,SUM(FIND("v",'Rinks for 5 groups'!E21,1),-2))),'Group Check'!$B:$E,3,FALSE)," v ",VLOOKUP(_xlfn.NUMBERVALUE(RIGHT('Rinks for 5 groups'!E21,SUM(LEN('Rinks for 5 groups'!E21),-FIND("v",'Rinks for 5 groups'!E21,1),-1))),'Group Check'!$B:$E,3,FALSE),"         ",VLOOKUP(_xlfn.NUMBERVALUE(LEFT('Rinks for 5 groups'!E21,SUM(FIND("v",'Rinks for 5 groups'!E21,1),-2))),'Group Check'!$B:$E,4,FALSE)))</f>
        <v>SGP v FRA         MXP 4</v>
      </c>
      <c r="F21" s="33" t="str">
        <f>IF('Rinks for 5 groups'!F21="","",CONCATENATE(VLOOKUP(_xlfn.NUMBERVALUE(LEFT('Rinks for 5 groups'!F21,SUM(FIND("v",'Rinks for 5 groups'!F21,1),-2))),'Group Check'!$B:$E,3,FALSE)," v ",VLOOKUP(_xlfn.NUMBERVALUE(RIGHT('Rinks for 5 groups'!F21,SUM(LEN('Rinks for 5 groups'!F21),-FIND("v",'Rinks for 5 groups'!F21,1),-1))),'Group Check'!$B:$E,3,FALSE),"         ",VLOOKUP(_xlfn.NUMBERVALUE(LEFT('Rinks for 5 groups'!F21,SUM(FIND("v",'Rinks for 5 groups'!F21,1),-2))),'Group Check'!$B:$E,4,FALSE)))</f>
        <v>CM2 v NFK         MXP 2</v>
      </c>
      <c r="G21" s="33" t="str">
        <f>IF('Rinks for 5 groups'!G21="","",CONCATENATE(VLOOKUP(_xlfn.NUMBERVALUE(LEFT('Rinks for 5 groups'!G21,SUM(FIND("v",'Rinks for 5 groups'!G21,1),-2))),'Group Check'!$B:$E,3,FALSE)," v ",VLOOKUP(_xlfn.NUMBERVALUE(RIGHT('Rinks for 5 groups'!G21,SUM(LEN('Rinks for 5 groups'!G21),-FIND("v",'Rinks for 5 groups'!G21,1),-1))),'Group Check'!$B:$E,3,FALSE),"         ",VLOOKUP(_xlfn.NUMBERVALUE(LEFT('Rinks for 5 groups'!G21,SUM(FIND("v",'Rinks for 5 groups'!G21,1),-2))),'Group Check'!$B:$E,4,FALSE)))</f>
        <v>IRE v CM3         MXP 3</v>
      </c>
      <c r="H21" s="33" t="str">
        <f>IF('Rinks for 5 groups'!H21="","",CONCATENATE(VLOOKUP(_xlfn.NUMBERVALUE(LEFT('Rinks for 5 groups'!H21,SUM(FIND("v",'Rinks for 5 groups'!H21,1),-2))),'Group Check'!$B:$E,3,FALSE)," v ",VLOOKUP(_xlfn.NUMBERVALUE(RIGHT('Rinks for 5 groups'!H21,SUM(LEN('Rinks for 5 groups'!H21),-FIND("v",'Rinks for 5 groups'!H21,1),-1))),'Group Check'!$B:$E,3,FALSE),"         ",VLOOKUP(_xlfn.NUMBERVALUE(LEFT('Rinks for 5 groups'!H21,SUM(FIND("v",'Rinks for 5 groups'!H21,1),-2))),'Group Check'!$B:$E,4,FALSE)))</f>
        <v>JAM v MAC         MXP 3</v>
      </c>
      <c r="I21" s="34"/>
      <c r="J21" s="33" t="str">
        <f>IF('Rinks for 5 groups'!J21="","",CONCATENATE(VLOOKUP(_xlfn.NUMBERVALUE(LEFT('Rinks for 5 groups'!J21,SUM(FIND("v",'Rinks for 5 groups'!J21,1),-2))),'Group Check'!$B:$E,3,FALSE)," v ",VLOOKUP(_xlfn.NUMBERVALUE(RIGHT('Rinks for 5 groups'!J21,SUM(LEN('Rinks for 5 groups'!J21),-FIND("v",'Rinks for 5 groups'!J21,1),-1))),'Group Check'!$B:$E,3,FALSE),"         ",VLOOKUP(_xlfn.NUMBERVALUE(LEFT('Rinks for 5 groups'!J21,SUM(FIND("v",'Rinks for 5 groups'!J21,1),-2))),'Group Check'!$B:$E,4,FALSE)))</f>
        <v>NFK v JER         MXP 2</v>
      </c>
      <c r="K21" s="33" t="str">
        <f>IF('Rinks for 5 groups'!K21="","",CONCATENATE(VLOOKUP(_xlfn.NUMBERVALUE(LEFT('Rinks for 5 groups'!K21,SUM(FIND("v",'Rinks for 5 groups'!K21,1),-2))),'Group Check'!$B:$E,3,FALSE)," v ",VLOOKUP(_xlfn.NUMBERVALUE(RIGHT('Rinks for 5 groups'!K21,SUM(LEN('Rinks for 5 groups'!K21),-FIND("v",'Rinks for 5 groups'!K21,1),-1))),'Group Check'!$B:$E,3,FALSE),"         ",VLOOKUP(_xlfn.NUMBERVALUE(LEFT('Rinks for 5 groups'!K21,SUM(FIND("v",'Rinks for 5 groups'!K21,1),-2))),'Group Check'!$B:$E,4,FALSE)))</f>
        <v>CM2 v MAS         MXP 2</v>
      </c>
      <c r="L21" s="33" t="str">
        <f>IF('Rinks for 5 groups'!L21="","",CONCATENATE(VLOOKUP(_xlfn.NUMBERVALUE(LEFT('Rinks for 5 groups'!L21,SUM(FIND("v",'Rinks for 5 groups'!L21,1),-2))),'Group Check'!$B:$E,3,FALSE)," v ",VLOOKUP(_xlfn.NUMBERVALUE(RIGHT('Rinks for 5 groups'!L21,SUM(LEN('Rinks for 5 groups'!L21),-FIND("v",'Rinks for 5 groups'!L21,1),-1))),'Group Check'!$B:$E,3,FALSE),"         ",VLOOKUP(_xlfn.NUMBERVALUE(LEFT('Rinks for 5 groups'!L21,SUM(FIND("v",'Rinks for 5 groups'!L21,1),-2))),'Group Check'!$B:$E,4,FALSE)))</f>
        <v>MLT v CM1         MXP 2</v>
      </c>
      <c r="M21" s="33" t="str">
        <f>IF('Rinks for 5 groups'!M21="","",CONCATENATE(VLOOKUP(_xlfn.NUMBERVALUE(LEFT('Rinks for 5 groups'!M21,SUM(FIND("v",'Rinks for 5 groups'!M21,1),-2))),'Group Check'!$B:$E,3,FALSE)," v ",VLOOKUP(_xlfn.NUMBERVALUE(RIGHT('Rinks for 5 groups'!M21,SUM(LEN('Rinks for 5 groups'!M21),-FIND("v",'Rinks for 5 groups'!M21,1),-1))),'Group Check'!$B:$E,3,FALSE),"         ",VLOOKUP(_xlfn.NUMBERVALUE(LEFT('Rinks for 5 groups'!M21,SUM(FIND("v",'Rinks for 5 groups'!M21,1),-2))),'Group Check'!$B:$E,4,FALSE)))</f>
        <v>JPN v ESP         MXP 5</v>
      </c>
      <c r="N21" s="33" t="str">
        <f>IF('Rinks for 5 groups'!N21="","",CONCATENATE(VLOOKUP(_xlfn.NUMBERVALUE(LEFT('Rinks for 5 groups'!N21,SUM(FIND("v",'Rinks for 5 groups'!N21,1),-2))),'Group Check'!$B:$E,3,FALSE)," v ",VLOOKUP(_xlfn.NUMBERVALUE(RIGHT('Rinks for 5 groups'!N21,SUM(LEN('Rinks for 5 groups'!N21),-FIND("v",'Rinks for 5 groups'!N21,1),-1))),'Group Check'!$B:$E,3,FALSE),"         ",VLOOKUP(_xlfn.NUMBERVALUE(LEFT('Rinks for 5 groups'!N21,SUM(FIND("v",'Rinks for 5 groups'!N21,1),-2))),'Group Check'!$B:$E,4,FALSE)))</f>
        <v>RSA v GGY         MXP 5</v>
      </c>
      <c r="O21" s="33" t="str">
        <f>IF('Rinks for 5 groups'!O21="","",CONCATENATE(VLOOKUP(_xlfn.NUMBERVALUE(LEFT('Rinks for 5 groups'!O21,SUM(FIND("v",'Rinks for 5 groups'!O21,1),-2))),'Group Check'!$B:$E,3,FALSE)," v ",VLOOKUP(_xlfn.NUMBERVALUE(RIGHT('Rinks for 5 groups'!O21,SUM(LEN('Rinks for 5 groups'!O21),-FIND("v",'Rinks for 5 groups'!O21,1),-1))),'Group Check'!$B:$E,3,FALSE),"         ",VLOOKUP(_xlfn.NUMBERVALUE(LEFT('Rinks for 5 groups'!O21,SUM(FIND("v",'Rinks for 5 groups'!O21,1),-2))),'Group Check'!$B:$E,4,FALSE)))</f>
        <v>TUR v SCO         MXP 5</v>
      </c>
      <c r="P21" s="35"/>
      <c r="Q21" s="33" t="str">
        <f>IF('Rinks for 5 groups'!Q21="","",VLOOKUP(_xlfn.NUMBERVALUE('Rinks for 5 groups'!Q21),'Group Check'!$B:$E,2,FALSE))</f>
        <v/>
      </c>
      <c r="R21" s="33" t="str">
        <f>IF('Rinks for 5 groups'!R21="","",IF(ISNA(VLOOKUP('Rinks for 5 groups'!R21,'Knock Out Draws'!$A$1:$D$46,2,FALSE)),'Rinks for 5 groups'!R21,IF(VLOOKUP('Rinks for 5 groups'!R21,'Knock Out Draws'!$A$1:$D$46,2,FALSE)="",'Rinks for 5 groups'!R21,CONCATENATE(VLOOKUP(VLOOKUP('Rinks for 5 groups'!R21,'Knock Out Draws'!$A$1:$D$46,2,FALSE),'Group Check'!$C:$D,2,FALSE)," v ",VLOOKUP(VLOOKUP('Rinks for 5 groups'!R21,'Knock Out Draws'!$A$1:$D$46,4,FALSE),'Group Check'!$C:$D,2,FALSE),"          ",'Rinks for 5 groups'!R21))))</f>
        <v>MXP KO 1</v>
      </c>
      <c r="S21" s="33" t="str">
        <f>IF('Rinks for 5 groups'!S21="","",VLOOKUP(_xlfn.NUMBERVALUE('Rinks for 5 groups'!S21),'Group Check'!$B:$E,2,FALSE))</f>
        <v/>
      </c>
      <c r="T21" s="33" t="str">
        <f>IF('Rinks for 5 groups'!T21="","",VLOOKUP(_xlfn.NUMBERVALUE('Rinks for 5 groups'!T21),'Group Check'!$B:$E,2,FALSE))</f>
        <v/>
      </c>
      <c r="U21" s="33" t="str">
        <f>IF('Rinks for 5 groups'!U21="","",IF(ISNA(VLOOKUP('Rinks for 5 groups'!U21,'Knock Out Draws'!$A$1:$D$46,2,FALSE)),'Rinks for 5 groups'!U21,IF(VLOOKUP('Rinks for 5 groups'!U21,'Knock Out Draws'!$A$1:$D$46,2,FALSE)="",'Rinks for 5 groups'!U21,CONCATENATE(VLOOKUP(VLOOKUP('Rinks for 5 groups'!U21,'Knock Out Draws'!$A$1:$D$46,2,FALSE),'Group Check'!$C:$D,2,FALSE)," v ",VLOOKUP(VLOOKUP('Rinks for 5 groups'!U21,'Knock Out Draws'!$A$1:$D$46,4,FALSE),'Group Check'!$C:$D,2,FALSE),"          ",'Rinks for 5 groups'!U21))))</f>
        <v>MXP KO 2</v>
      </c>
      <c r="V21" s="33" t="str">
        <f>IF('Rinks for 5 groups'!V21="","",VLOOKUP(_xlfn.NUMBERVALUE('Rinks for 5 groups'!V21),'Group Check'!$B:$E,2,FALSE))</f>
        <v/>
      </c>
    </row>
    <row r="22" spans="1:22" ht="24.95" customHeight="1" thickBot="1">
      <c r="A22" s="2" t="s">
        <v>663</v>
      </c>
      <c r="B22" s="36"/>
      <c r="C22" s="33" t="str">
        <f>IF('Rinks for 5 groups'!C22="","",CONCATENATE(VLOOKUP(_xlfn.NUMBERVALUE(LEFT('Rinks for 5 groups'!C22,SUM(FIND("v",'Rinks for 5 groups'!C22,1),-2))),'Group Check'!$B:$E,3,FALSE)," v ",VLOOKUP(_xlfn.NUMBERVALUE(RIGHT('Rinks for 5 groups'!C22,SUM(LEN('Rinks for 5 groups'!C22),-FIND("v",'Rinks for 5 groups'!C22,1),-1))),'Group Check'!$B:$E,3,FALSE),"         ",VLOOKUP(_xlfn.NUMBERVALUE(LEFT('Rinks for 5 groups'!C22,SUM(FIND("v",'Rinks for 5 groups'!C22,1),-2))),'Group Check'!$B:$E,4,FALSE)))</f>
        <v>AUS v IOM         MXP 1</v>
      </c>
      <c r="D22" s="33" t="str">
        <f>IF('Rinks for 5 groups'!D22="","",CONCATENATE(VLOOKUP(_xlfn.NUMBERVALUE(LEFT('Rinks for 5 groups'!D22,SUM(FIND("v",'Rinks for 5 groups'!D22,1),-2))),'Group Check'!$B:$E,3,FALSE)," v ",VLOOKUP(_xlfn.NUMBERVALUE(RIGHT('Rinks for 5 groups'!D22,SUM(LEN('Rinks for 5 groups'!D22),-FIND("v",'Rinks for 5 groups'!D22,1),-1))),'Group Check'!$B:$E,3,FALSE),"         ",VLOOKUP(_xlfn.NUMBERVALUE(LEFT('Rinks for 5 groups'!D22,SUM(FIND("v",'Rinks for 5 groups'!D22,1),-2))),'Group Check'!$B:$E,4,FALSE)))</f>
        <v>TUR v JPN         MXP 5</v>
      </c>
      <c r="E22" s="33" t="str">
        <f>IF('Rinks for 5 groups'!E22="","",CONCATENATE(VLOOKUP(_xlfn.NUMBERVALUE(LEFT('Rinks for 5 groups'!E22,SUM(FIND("v",'Rinks for 5 groups'!E22,1),-2))),'Group Check'!$B:$E,3,FALSE)," v ",VLOOKUP(_xlfn.NUMBERVALUE(RIGHT('Rinks for 5 groups'!E22,SUM(LEN('Rinks for 5 groups'!E22),-FIND("v",'Rinks for 5 groups'!E22,1),-1))),'Group Check'!$B:$E,3,FALSE),"         ",VLOOKUP(_xlfn.NUMBERVALUE(LEFT('Rinks for 5 groups'!E22,SUM(FIND("v",'Rinks for 5 groups'!E22,1),-2))),'Group Check'!$B:$E,4,FALSE)))</f>
        <v>GGY v ESP         MXP 5</v>
      </c>
      <c r="F22" s="33" t="str">
        <f>IF('Rinks for 5 groups'!F22="","",CONCATENATE(VLOOKUP(_xlfn.NUMBERVALUE(LEFT('Rinks for 5 groups'!F22,SUM(FIND("v",'Rinks for 5 groups'!F22,1),-2))),'Group Check'!$B:$E,3,FALSE)," v ",VLOOKUP(_xlfn.NUMBERVALUE(RIGHT('Rinks for 5 groups'!F22,SUM(LEN('Rinks for 5 groups'!F22),-FIND("v",'Rinks for 5 groups'!F22,1),-1))),'Group Check'!$B:$E,3,FALSE),"         ",VLOOKUP(_xlfn.NUMBERVALUE(LEFT('Rinks for 5 groups'!F22,SUM(FIND("v",'Rinks for 5 groups'!F22,1),-2))),'Group Check'!$B:$E,4,FALSE)))</f>
        <v>CM1 v JER         MXP 2</v>
      </c>
      <c r="G22" s="33" t="str">
        <f>IF('Rinks for 5 groups'!G22="","",CONCATENATE(VLOOKUP(_xlfn.NUMBERVALUE(LEFT('Rinks for 5 groups'!G22,SUM(FIND("v",'Rinks for 5 groups'!G22,1),-2))),'Group Check'!$B:$E,3,FALSE)," v ",VLOOKUP(_xlfn.NUMBERVALUE(RIGHT('Rinks for 5 groups'!G22,SUM(LEN('Rinks for 5 groups'!G22),-FIND("v",'Rinks for 5 groups'!G22,1),-1))),'Group Check'!$B:$E,3,FALSE),"         ",VLOOKUP(_xlfn.NUMBERVALUE(LEFT('Rinks for 5 groups'!G22,SUM(FIND("v",'Rinks for 5 groups'!G22,1),-2))),'Group Check'!$B:$E,4,FALSE)))</f>
        <v>BOT v CAN         MXP 3</v>
      </c>
      <c r="H22" s="33" t="str">
        <f>IF('Rinks for 5 groups'!H22="","",CONCATENATE(VLOOKUP(_xlfn.NUMBERVALUE(LEFT('Rinks for 5 groups'!H22,SUM(FIND("v",'Rinks for 5 groups'!H22,1),-2))),'Group Check'!$B:$E,3,FALSE)," v ",VLOOKUP(_xlfn.NUMBERVALUE(RIGHT('Rinks for 5 groups'!H22,SUM(LEN('Rinks for 5 groups'!H22),-FIND("v",'Rinks for 5 groups'!H22,1),-1))),'Group Check'!$B:$E,3,FALSE),"         ",VLOOKUP(_xlfn.NUMBERVALUE(LEFT('Rinks for 5 groups'!H22,SUM(FIND("v",'Rinks for 5 groups'!H22,1),-2))),'Group Check'!$B:$E,4,FALSE)))</f>
        <v>MLT v MAS         MXP 2</v>
      </c>
      <c r="I22" s="34"/>
      <c r="J22" s="33" t="str">
        <f>IF('Rinks for 5 groups'!J22="","",CONCATENATE(VLOOKUP(_xlfn.NUMBERVALUE(LEFT('Rinks for 5 groups'!J22,SUM(FIND("v",'Rinks for 5 groups'!J22,1),-2))),'Group Check'!$B:$E,3,FALSE)," v ",VLOOKUP(_xlfn.NUMBERVALUE(RIGHT('Rinks for 5 groups'!J22,SUM(LEN('Rinks for 5 groups'!J22),-FIND("v",'Rinks for 5 groups'!J22,1),-1))),'Group Check'!$B:$E,3,FALSE),"         ",VLOOKUP(_xlfn.NUMBERVALUE(LEFT('Rinks for 5 groups'!J22,SUM(FIND("v",'Rinks for 5 groups'!J22,1),-2))),'Group Check'!$B:$E,4,FALSE)))</f>
        <v>MAC v CAN         MXP 3</v>
      </c>
      <c r="K22" s="33" t="str">
        <f>IF('Rinks for 5 groups'!K22="","",CONCATENATE(VLOOKUP(_xlfn.NUMBERVALUE(LEFT('Rinks for 5 groups'!K22,SUM(FIND("v",'Rinks for 5 groups'!K22,1),-2))),'Group Check'!$B:$E,3,FALSE)," v ",VLOOKUP(_xlfn.NUMBERVALUE(RIGHT('Rinks for 5 groups'!K22,SUM(LEN('Rinks for 5 groups'!K22),-FIND("v",'Rinks for 5 groups'!K22,1),-1))),'Group Check'!$B:$E,3,FALSE),"         ",VLOOKUP(_xlfn.NUMBERVALUE(LEFT('Rinks for 5 groups'!K22,SUM(FIND("v",'Rinks for 5 groups'!K22,1),-2))),'Group Check'!$B:$E,4,FALSE)))</f>
        <v>JAM v CM3         MXP 3</v>
      </c>
      <c r="L22" s="33" t="str">
        <f>IF('Rinks for 5 groups'!L22="","",CONCATENATE(VLOOKUP(_xlfn.NUMBERVALUE(LEFT('Rinks for 5 groups'!L22,SUM(FIND("v",'Rinks for 5 groups'!L22,1),-2))),'Group Check'!$B:$E,3,FALSE)," v ",VLOOKUP(_xlfn.NUMBERVALUE(RIGHT('Rinks for 5 groups'!L22,SUM(LEN('Rinks for 5 groups'!L22),-FIND("v",'Rinks for 5 groups'!L22,1),-1))),'Group Check'!$B:$E,3,FALSE),"         ",VLOOKUP(_xlfn.NUMBERVALUE(LEFT('Rinks for 5 groups'!L22,SUM(FIND("v",'Rinks for 5 groups'!L22,1),-2))),'Group Check'!$B:$E,4,FALSE)))</f>
        <v>IRE v BOT         MXP 3</v>
      </c>
      <c r="M22" s="33" t="str">
        <f>IF('Rinks for 5 groups'!M22="","",CONCATENATE(VLOOKUP(_xlfn.NUMBERVALUE(LEFT('Rinks for 5 groups'!M22,SUM(FIND("v",'Rinks for 5 groups'!M22,1),-2))),'Group Check'!$B:$E,3,FALSE)," v ",VLOOKUP(_xlfn.NUMBERVALUE(RIGHT('Rinks for 5 groups'!M22,SUM(LEN('Rinks for 5 groups'!M22),-FIND("v",'Rinks for 5 groups'!M22,1),-1))),'Group Check'!$B:$E,3,FALSE),"         ",VLOOKUP(_xlfn.NUMBERVALUE(LEFT('Rinks for 5 groups'!M22,SUM(FIND("v",'Rinks for 5 groups'!M22,1),-2))),'Group Check'!$B:$E,4,FALSE)))</f>
        <v>FRA v NZL         MXP 4</v>
      </c>
      <c r="N22" s="33" t="str">
        <f>IF('Rinks for 5 groups'!N22="","",CONCATENATE(VLOOKUP(_xlfn.NUMBERVALUE(LEFT('Rinks for 5 groups'!N22,SUM(FIND("v",'Rinks for 5 groups'!N22,1),-2))),'Group Check'!$B:$E,3,FALSE)," v ",VLOOKUP(_xlfn.NUMBERVALUE(RIGHT('Rinks for 5 groups'!N22,SUM(LEN('Rinks for 5 groups'!N22),-FIND("v",'Rinks for 5 groups'!N22,1),-1))),'Group Check'!$B:$E,3,FALSE),"         ",VLOOKUP(_xlfn.NUMBERVALUE(LEFT('Rinks for 5 groups'!N22,SUM(FIND("v",'Rinks for 5 groups'!N22,1),-2))),'Group Check'!$B:$E,4,FALSE)))</f>
        <v>SGP v ENG         MXP 4</v>
      </c>
      <c r="O22" s="33" t="str">
        <f>IF('Rinks for 5 groups'!O22="","",CONCATENATE(VLOOKUP(_xlfn.NUMBERVALUE(LEFT('Rinks for 5 groups'!O22,SUM(FIND("v",'Rinks for 5 groups'!O22,1),-2))),'Group Check'!$B:$E,3,FALSE)," v ",VLOOKUP(_xlfn.NUMBERVALUE(RIGHT('Rinks for 5 groups'!O22,SUM(LEN('Rinks for 5 groups'!O22),-FIND("v",'Rinks for 5 groups'!O22,1),-1))),'Group Check'!$B:$E,3,FALSE),"         ",VLOOKUP(_xlfn.NUMBERVALUE(LEFT('Rinks for 5 groups'!O22,SUM(FIND("v",'Rinks for 5 groups'!O22,1),-2))),'Group Check'!$B:$E,4,FALSE)))</f>
        <v>USA v HKG         MXP 4</v>
      </c>
      <c r="P22" s="35"/>
      <c r="Q22" s="33" t="str">
        <f>IF('Rinks for 5 groups'!Q22="","",VLOOKUP(_xlfn.NUMBERVALUE('Rinks for 5 groups'!Q22),'Group Check'!$B:$E,2,FALSE))</f>
        <v/>
      </c>
      <c r="R22" s="33" t="str">
        <f>IF('Rinks for 5 groups'!R22="","",IF(ISNA(VLOOKUP('Rinks for 5 groups'!R22,'Knock Out Draws'!$A$1:$D$46,2,FALSE)),'Rinks for 5 groups'!R22,IF(VLOOKUP('Rinks for 5 groups'!R22,'Knock Out Draws'!$A$1:$D$46,2,FALSE)="",'Rinks for 5 groups'!R22,CONCATENATE(VLOOKUP(VLOOKUP('Rinks for 5 groups'!R22,'Knock Out Draws'!$A$1:$D$46,2,FALSE),'Group Check'!$C:$D,2,FALSE)," v ",VLOOKUP(VLOOKUP('Rinks for 5 groups'!R22,'Knock Out Draws'!$A$1:$D$46,4,FALSE),'Group Check'!$C:$D,2,FALSE),"          ",'Rinks for 5 groups'!R22))))</f>
        <v>WS KO 1</v>
      </c>
      <c r="S22" s="33" t="str">
        <f>IF('Rinks for 5 groups'!S22="","",IF(ISNA(VLOOKUP('Rinks for 5 groups'!S22,'Knock Out Draws'!$A$1:$D$46,2,FALSE)),'Rinks for 5 groups'!S22,IF(VLOOKUP('Rinks for 5 groups'!S22,'Knock Out Draws'!$A$1:$D$46,2,FALSE)="",'Rinks for 5 groups'!S22,CONCATENATE(VLOOKUP(VLOOKUP('Rinks for 5 groups'!S22,'Knock Out Draws'!$A$1:$D$46,2,FALSE),'Group Check'!$C:$D,2,FALSE)," v ",VLOOKUP(VLOOKUP('Rinks for 5 groups'!S22,'Knock Out Draws'!$A$1:$D$46,4,FALSE),'Group Check'!$C:$D,2,FALSE),"          ",'Rinks for 5 groups'!S22))))</f>
        <v>WS KO 2</v>
      </c>
      <c r="T22" s="33" t="str">
        <f>IF('Rinks for 5 groups'!T22="","",IF(ISNA(VLOOKUP('Rinks for 5 groups'!T22,'Knock Out Draws'!$A$1:$D$46,2,FALSE)),'Rinks for 5 groups'!T22,IF(VLOOKUP('Rinks for 5 groups'!T22,'Knock Out Draws'!$A$1:$D$46,2,FALSE)="",'Rinks for 5 groups'!T22,CONCATENATE(VLOOKUP(VLOOKUP('Rinks for 5 groups'!T22,'Knock Out Draws'!$A$1:$D$46,2,FALSE),'Group Check'!$C:$D,2,FALSE)," v ",VLOOKUP(VLOOKUP('Rinks for 5 groups'!T22,'Knock Out Draws'!$A$1:$D$46,4,FALSE),'Group Check'!$C:$D,2,FALSE),"          ",'Rinks for 5 groups'!T22))))</f>
        <v>MS KO 1</v>
      </c>
      <c r="U22" s="33" t="str">
        <f>IF('Rinks for 5 groups'!U22="","",IF(ISNA(VLOOKUP('Rinks for 5 groups'!U22,'Knock Out Draws'!$A$1:$D$46,2,FALSE)),'Rinks for 5 groups'!U22,IF(VLOOKUP('Rinks for 5 groups'!U22,'Knock Out Draws'!$A$1:$D$46,2,FALSE)="",'Rinks for 5 groups'!U22,CONCATENATE(VLOOKUP(VLOOKUP('Rinks for 5 groups'!U22,'Knock Out Draws'!$A$1:$D$46,2,FALSE),'Group Check'!$C:$D,2,FALSE)," v ",VLOOKUP(VLOOKUP('Rinks for 5 groups'!U22,'Knock Out Draws'!$A$1:$D$46,4,FALSE),'Group Check'!$C:$D,2,FALSE),"          ",'Rinks for 5 groups'!U22))))</f>
        <v>MS KO 2</v>
      </c>
      <c r="V22" s="33" t="str">
        <f>IF('Rinks for 5 groups'!V22="","",VLOOKUP(_xlfn.NUMBERVALUE('Rinks for 5 groups'!V22),'Group Check'!$B:$E,2,FALSE))</f>
        <v/>
      </c>
    </row>
    <row r="23" spans="1:22" ht="24.95" customHeight="1">
      <c r="A23" s="2"/>
      <c r="B23" s="270" t="s">
        <v>495</v>
      </c>
      <c r="C23" s="27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8"/>
    </row>
    <row r="24" spans="1:22" ht="24.95" customHeight="1" thickBot="1">
      <c r="A24" s="2" t="s">
        <v>664</v>
      </c>
      <c r="B24" s="32"/>
      <c r="C24" s="33" t="str">
        <f>IF('Rinks for 5 groups'!C24="","",CONCATENATE(VLOOKUP(_xlfn.NUMBERVALUE(LEFT('Rinks for 5 groups'!C24,SUM(FIND("v",'Rinks for 5 groups'!C24,1),-2))),'Group Check'!$B:$E,3,FALSE)," v ",VLOOKUP(_xlfn.NUMBERVALUE(RIGHT('Rinks for 5 groups'!C24,SUM(LEN('Rinks for 5 groups'!C24),-FIND("v",'Rinks for 5 groups'!C24,1),-1))),'Group Check'!$B:$E,3,FALSE),"         ",VLOOKUP(_xlfn.NUMBERVALUE(LEFT('Rinks for 5 groups'!C24,SUM(FIND("v",'Rinks for 5 groups'!C24,1),-2))),'Group Check'!$B:$E,4,FALSE)))</f>
        <v>JAM v IRE         MS 1</v>
      </c>
      <c r="D24" s="33" t="str">
        <f>IF('Rinks for 5 groups'!D24="","",CONCATENATE(VLOOKUP(_xlfn.NUMBERVALUE(LEFT('Rinks for 5 groups'!D24,SUM(FIND("v",'Rinks for 5 groups'!D24,1),-2))),'Group Check'!$B:$E,3,FALSE)," v ",VLOOKUP(_xlfn.NUMBERVALUE(RIGHT('Rinks for 5 groups'!D24,SUM(LEN('Rinks for 5 groups'!D24),-FIND("v",'Rinks for 5 groups'!D24,1),-1))),'Group Check'!$B:$E,3,FALSE),"         ",VLOOKUP(_xlfn.NUMBERVALUE(LEFT('Rinks for 5 groups'!D24,SUM(FIND("v",'Rinks for 5 groups'!D24,1),-2))),'Group Check'!$B:$E,4,FALSE)))</f>
        <v>FLK v ENG         MS 5</v>
      </c>
      <c r="E24" s="33" t="str">
        <f>IF('Rinks for 5 groups'!E24="","",CONCATENATE(VLOOKUP(_xlfn.NUMBERVALUE(LEFT('Rinks for 5 groups'!E24,SUM(FIND("v",'Rinks for 5 groups'!E24,1),-2))),'Group Check'!$B:$E,3,FALSE)," v ",VLOOKUP(_xlfn.NUMBERVALUE(RIGHT('Rinks for 5 groups'!E24,SUM(LEN('Rinks for 5 groups'!E24),-FIND("v",'Rinks for 5 groups'!E24,1),-1))),'Group Check'!$B:$E,3,FALSE),"         ",VLOOKUP(_xlfn.NUMBERVALUE(LEFT('Rinks for 5 groups'!E24,SUM(FIND("v",'Rinks for 5 groups'!E24,1),-2))),'Group Check'!$B:$E,4,FALSE)))</f>
        <v>HKG v USA         MS 1</v>
      </c>
      <c r="F24" s="33" t="str">
        <f>IF('Rinks for 5 groups'!F24="","",CONCATENATE(VLOOKUP(_xlfn.NUMBERVALUE(LEFT('Rinks for 5 groups'!F24,SUM(FIND("v",'Rinks for 5 groups'!F24,1),-2))),'Group Check'!$B:$E,3,FALSE)," v ",VLOOKUP(_xlfn.NUMBERVALUE(RIGHT('Rinks for 5 groups'!F24,SUM(LEN('Rinks for 5 groups'!F24),-FIND("v",'Rinks for 5 groups'!F24,1),-1))),'Group Check'!$B:$E,3,FALSE),"         ",VLOOKUP(_xlfn.NUMBERVALUE(LEFT('Rinks for 5 groups'!F24,SUM(FIND("v",'Rinks for 5 groups'!F24,1),-2))),'Group Check'!$B:$E,4,FALSE)))</f>
        <v>RSA v SCO         MXP 5</v>
      </c>
      <c r="G24" s="33" t="str">
        <f>IF('Rinks for 5 groups'!G24="","",CONCATENATE(VLOOKUP(_xlfn.NUMBERVALUE(LEFT('Rinks for 5 groups'!G24,SUM(FIND("v",'Rinks for 5 groups'!G24,1),-2))),'Group Check'!$B:$E,3,FALSE)," v ",VLOOKUP(_xlfn.NUMBERVALUE(RIGHT('Rinks for 5 groups'!G24,SUM(LEN('Rinks for 5 groups'!G24),-FIND("v",'Rinks for 5 groups'!G24,1),-1))),'Group Check'!$B:$E,3,FALSE),"         ",VLOOKUP(_xlfn.NUMBERVALUE(LEFT('Rinks for 5 groups'!G24,SUM(FIND("v",'Rinks for 5 groups'!G24,1),-2))),'Group Check'!$B:$E,4,FALSE)))</f>
        <v>SWI v NAM         MXP 1</v>
      </c>
      <c r="H24" s="33" t="str">
        <f>IF('Rinks for 5 groups'!H24="","",CONCATENATE(VLOOKUP(_xlfn.NUMBERVALUE(LEFT('Rinks for 5 groups'!H24,SUM(FIND("v",'Rinks for 5 groups'!H24,1),-2))),'Group Check'!$B:$E,3,FALSE)," v ",VLOOKUP(_xlfn.NUMBERVALUE(RIGHT('Rinks for 5 groups'!H24,SUM(LEN('Rinks for 5 groups'!H24),-FIND("v",'Rinks for 5 groups'!H24,1),-1))),'Group Check'!$B:$E,3,FALSE),"         ",VLOOKUP(_xlfn.NUMBERVALUE(LEFT('Rinks for 5 groups'!H24,SUM(FIND("v",'Rinks for 5 groups'!H24,1),-2))),'Group Check'!$B:$E,4,FALSE)))</f>
        <v>NZL v HUN         MS 4</v>
      </c>
      <c r="I24" s="34"/>
      <c r="J24" s="33" t="str">
        <f>IF('Rinks for 5 groups'!J24="","",CONCATENATE(VLOOKUP(_xlfn.NUMBERVALUE(LEFT('Rinks for 5 groups'!J24,SUM(FIND("v",'Rinks for 5 groups'!J24,1),-2))),'Group Check'!$B:$E,3,FALSE)," v ",VLOOKUP(_xlfn.NUMBERVALUE(RIGHT('Rinks for 5 groups'!J24,SUM(LEN('Rinks for 5 groups'!J24),-FIND("v",'Rinks for 5 groups'!J24,1),-1))),'Group Check'!$B:$E,3,FALSE),"         ",VLOOKUP(_xlfn.NUMBERVALUE(LEFT('Rinks for 5 groups'!J24,SUM(FIND("v",'Rinks for 5 groups'!J24,1),-2))),'Group Check'!$B:$E,4,FALSE)))</f>
        <v>NAM v IOM         MXP 1</v>
      </c>
      <c r="K24" s="33" t="str">
        <f>IF('Rinks for 5 groups'!K24="","",CONCATENATE(VLOOKUP(_xlfn.NUMBERVALUE(LEFT('Rinks for 5 groups'!K24,SUM(FIND("v",'Rinks for 5 groups'!K24,1),-2))),'Group Check'!$B:$E,3,FALSE)," v ",VLOOKUP(_xlfn.NUMBERVALUE(RIGHT('Rinks for 5 groups'!K24,SUM(LEN('Rinks for 5 groups'!K24),-FIND("v",'Rinks for 5 groups'!K24,1),-1))),'Group Check'!$B:$E,3,FALSE),"         ",VLOOKUP(_xlfn.NUMBERVALUE(LEFT('Rinks for 5 groups'!K24,SUM(FIND("v",'Rinks for 5 groups'!K24,1),-2))),'Group Check'!$B:$E,4,FALSE)))</f>
        <v>SWI v WAL         MXP 1</v>
      </c>
      <c r="L24" s="33" t="str">
        <f>IF('Rinks for 5 groups'!L24="","",CONCATENATE(VLOOKUP(_xlfn.NUMBERVALUE(LEFT('Rinks for 5 groups'!L24,SUM(FIND("v",'Rinks for 5 groups'!L24,1),-2))),'Group Check'!$B:$E,3,FALSE)," v ",VLOOKUP(_xlfn.NUMBERVALUE(RIGHT('Rinks for 5 groups'!L24,SUM(LEN('Rinks for 5 groups'!L24),-FIND("v",'Rinks for 5 groups'!L24,1),-1))),'Group Check'!$B:$E,3,FALSE),"         ",VLOOKUP(_xlfn.NUMBERVALUE(LEFT('Rinks for 5 groups'!L24,SUM(FIND("v",'Rinks for 5 groups'!L24,1),-2))),'Group Check'!$B:$E,4,FALSE)))</f>
        <v>TUR v SCO 2         WS 1</v>
      </c>
      <c r="M24" s="33" t="str">
        <f>IF('Rinks for 5 groups'!M24="","",CONCATENATE(VLOOKUP(_xlfn.NUMBERVALUE(LEFT('Rinks for 5 groups'!M24,SUM(FIND("v",'Rinks for 5 groups'!M24,1),-2))),'Group Check'!$B:$E,3,FALSE)," v ",VLOOKUP(_xlfn.NUMBERVALUE(RIGHT('Rinks for 5 groups'!M24,SUM(LEN('Rinks for 5 groups'!M24),-FIND("v",'Rinks for 5 groups'!M24,1),-1))),'Group Check'!$B:$E,3,FALSE),"         ",VLOOKUP(_xlfn.NUMBERVALUE(LEFT('Rinks for 5 groups'!M24,SUM(FIND("v",'Rinks for 5 groups'!M24,1),-2))),'Group Check'!$B:$E,4,FALSE)))</f>
        <v>NFK v AUS         WS 3</v>
      </c>
      <c r="N24" s="33" t="str">
        <f>IF('Rinks for 5 groups'!N24="","",CONCATENATE(VLOOKUP(_xlfn.NUMBERVALUE(LEFT('Rinks for 5 groups'!N24,SUM(FIND("v",'Rinks for 5 groups'!N24,1),-2))),'Group Check'!$B:$E,3,FALSE)," v ",VLOOKUP(_xlfn.NUMBERVALUE(RIGHT('Rinks for 5 groups'!N24,SUM(LEN('Rinks for 5 groups'!N24),-FIND("v",'Rinks for 5 groups'!N24,1),-1))),'Group Check'!$B:$E,3,FALSE),"         ",VLOOKUP(_xlfn.NUMBERVALUE(LEFT('Rinks for 5 groups'!N24,SUM(FIND("v",'Rinks for 5 groups'!N24,1),-2))),'Group Check'!$B:$E,4,FALSE)))</f>
        <v>ESP v MAS         WS 1</v>
      </c>
      <c r="O24" s="33" t="str">
        <f>IF('Rinks for 5 groups'!O24="","",CONCATENATE(VLOOKUP(_xlfn.NUMBERVALUE(LEFT('Rinks for 5 groups'!O24,SUM(FIND("v",'Rinks for 5 groups'!O24,1),-2))),'Group Check'!$B:$E,3,FALSE)," v ",VLOOKUP(_xlfn.NUMBERVALUE(RIGHT('Rinks for 5 groups'!O24,SUM(LEN('Rinks for 5 groups'!O24),-FIND("v",'Rinks for 5 groups'!O24,1),-1))),'Group Check'!$B:$E,3,FALSE),"         ",VLOOKUP(_xlfn.NUMBERVALUE(LEFT('Rinks for 5 groups'!O24,SUM(FIND("v",'Rinks for 5 groups'!O24,1),-2))),'Group Check'!$B:$E,4,FALSE)))</f>
        <v>SGP v ISR         WS 3</v>
      </c>
      <c r="P24" s="35"/>
      <c r="Q24" s="33" t="str">
        <f>IF('Rinks for 5 groups'!Q24="","",VLOOKUP(_xlfn.NUMBERVALUE('Rinks for 5 groups'!Q24),'Group Check'!$B:$E,2,FALSE))</f>
        <v/>
      </c>
      <c r="R24" s="33" t="str">
        <f>IF('Rinks for 5 groups'!R24="","",IF(ISNA(VLOOKUP('Rinks for 5 groups'!R24,'Knock Out Draws'!$A$1:$D$46,2,FALSE)),'Rinks for 5 groups'!R24,IF(VLOOKUP('Rinks for 5 groups'!R24,'Knock Out Draws'!$A$1:$D$46,2,FALSE)="",'Rinks for 5 groups'!R24,CONCATENATE(VLOOKUP(VLOOKUP('Rinks for 5 groups'!R24,'Knock Out Draws'!$A$1:$D$46,2,FALSE),'Group Check'!$C:$D,2,FALSE)," v ",VLOOKUP(VLOOKUP('Rinks for 5 groups'!R24,'Knock Out Draws'!$A$1:$D$46,4,FALSE),'Group Check'!$C:$D,2,FALSE),"          ",'Rinks for 5 groups'!R24))))</f>
        <v>MXP QF 1</v>
      </c>
      <c r="S24" s="33" t="str">
        <f>IF('Rinks for 5 groups'!S24="","",IF(ISNA(VLOOKUP('Rinks for 5 groups'!S24,'Knock Out Draws'!$A$1:$D$46,2,FALSE)),'Rinks for 5 groups'!S24,IF(VLOOKUP('Rinks for 5 groups'!S24,'Knock Out Draws'!$A$1:$D$46,2,FALSE)="",'Rinks for 5 groups'!S24,CONCATENATE(VLOOKUP(VLOOKUP('Rinks for 5 groups'!S24,'Knock Out Draws'!$A$1:$D$46,2,FALSE),'Group Check'!$C:$D,2,FALSE)," v ",VLOOKUP(VLOOKUP('Rinks for 5 groups'!S24,'Knock Out Draws'!$A$1:$D$46,4,FALSE),'Group Check'!$C:$D,2,FALSE),"          ",'Rinks for 5 groups'!S24))))</f>
        <v>MXP QF 2</v>
      </c>
      <c r="T24" s="33" t="str">
        <f>IF('Rinks for 5 groups'!T24="","",IF(ISNA(VLOOKUP('Rinks for 5 groups'!T24,'Knock Out Draws'!$A$1:$D$46,2,FALSE)),'Rinks for 5 groups'!T24,IF(VLOOKUP('Rinks for 5 groups'!T24,'Knock Out Draws'!$A$1:$D$46,2,FALSE)="",'Rinks for 5 groups'!T24,CONCATENATE(VLOOKUP(VLOOKUP('Rinks for 5 groups'!T24,'Knock Out Draws'!$A$1:$D$46,2,FALSE),'Group Check'!$C:$D,2,FALSE)," v ",VLOOKUP(VLOOKUP('Rinks for 5 groups'!T24,'Knock Out Draws'!$A$1:$D$46,4,FALSE),'Group Check'!$C:$D,2,FALSE),"          ",'Rinks for 5 groups'!T24))))</f>
        <v>MXP QF 3</v>
      </c>
      <c r="U24" s="33" t="str">
        <f>IF('Rinks for 5 groups'!U24="","",IF(ISNA(VLOOKUP('Rinks for 5 groups'!U24,'Knock Out Draws'!$A$1:$D$46,2,FALSE)),'Rinks for 5 groups'!U24,IF(VLOOKUP('Rinks for 5 groups'!U24,'Knock Out Draws'!$A$1:$D$46,2,FALSE)="",'Rinks for 5 groups'!U24,CONCATENATE(VLOOKUP(VLOOKUP('Rinks for 5 groups'!U24,'Knock Out Draws'!$A$1:$D$46,2,FALSE),'Group Check'!$C:$D,2,FALSE)," v ",VLOOKUP(VLOOKUP('Rinks for 5 groups'!U24,'Knock Out Draws'!$A$1:$D$46,4,FALSE),'Group Check'!$C:$D,2,FALSE),"          ",'Rinks for 5 groups'!U24))))</f>
        <v>MXP QF 4</v>
      </c>
      <c r="V24" s="33" t="str">
        <f>IF('Rinks for 5 groups'!V24="","",VLOOKUP(_xlfn.NUMBERVALUE('Rinks for 5 groups'!V24),'Group Check'!$B:$E,2,FALSE))</f>
        <v/>
      </c>
    </row>
    <row r="25" spans="1:22" ht="24.95" customHeight="1" thickBot="1">
      <c r="A25" s="2" t="s">
        <v>665</v>
      </c>
      <c r="B25" s="40"/>
      <c r="C25" s="33" t="str">
        <f>IF('Rinks for 5 groups'!C25="","",CONCATENATE(VLOOKUP(_xlfn.NUMBERVALUE(LEFT('Rinks for 5 groups'!C25,SUM(FIND("v",'Rinks for 5 groups'!C25,1),-2))),'Group Check'!$B:$E,3,FALSE)," v ",VLOOKUP(_xlfn.NUMBERVALUE(RIGHT('Rinks for 5 groups'!C25,SUM(LEN('Rinks for 5 groups'!C25),-FIND("v",'Rinks for 5 groups'!C25,1),-1))),'Group Check'!$B:$E,3,FALSE),"         ",VLOOKUP(_xlfn.NUMBERVALUE(LEFT('Rinks for 5 groups'!C25,SUM(FIND("v",'Rinks for 5 groups'!C25,1),-2))),'Group Check'!$B:$E,4,FALSE)))</f>
        <v>MAS v SGP         MS 2</v>
      </c>
      <c r="D25" s="33" t="str">
        <f>IF('Rinks for 5 groups'!D25="","",CONCATENATE(VLOOKUP(_xlfn.NUMBERVALUE(LEFT('Rinks for 5 groups'!D25,SUM(FIND("v",'Rinks for 5 groups'!D25,1),-2))),'Group Check'!$B:$E,3,FALSE)," v ",VLOOKUP(_xlfn.NUMBERVALUE(RIGHT('Rinks for 5 groups'!D25,SUM(LEN('Rinks for 5 groups'!D25),-FIND("v",'Rinks for 5 groups'!D25,1),-1))),'Group Check'!$B:$E,3,FALSE),"         ",VLOOKUP(_xlfn.NUMBERVALUE(LEFT('Rinks for 5 groups'!D25,SUM(FIND("v",'Rinks for 5 groups'!D25,1),-2))),'Group Check'!$B:$E,4,FALSE)))</f>
        <v>NFK v JER         MS 2</v>
      </c>
      <c r="E25" s="33" t="str">
        <f>IF('Rinks for 5 groups'!E25="","",CONCATENATE(VLOOKUP(_xlfn.NUMBERVALUE(LEFT('Rinks for 5 groups'!E25,SUM(FIND("v",'Rinks for 5 groups'!E25,1),-2))),'Group Check'!$B:$E,3,FALSE)," v ",VLOOKUP(_xlfn.NUMBERVALUE(RIGHT('Rinks for 5 groups'!E25,SUM(LEN('Rinks for 5 groups'!E25),-FIND("v",'Rinks for 5 groups'!E25,1),-1))),'Group Check'!$B:$E,3,FALSE),"         ",VLOOKUP(_xlfn.NUMBERVALUE(LEFT('Rinks for 5 groups'!E25,SUM(FIND("v",'Rinks for 5 groups'!E25,1),-2))),'Group Check'!$B:$E,4,FALSE)))</f>
        <v>BOT v MAC         MS 5</v>
      </c>
      <c r="F25" s="33" t="str">
        <f>IF('Rinks for 5 groups'!F25="","",CONCATENATE(VLOOKUP(_xlfn.NUMBERVALUE(LEFT('Rinks for 5 groups'!F25,SUM(FIND("v",'Rinks for 5 groups'!F25,1),-2))),'Group Check'!$B:$E,3,FALSE)," v ",VLOOKUP(_xlfn.NUMBERVALUE(RIGHT('Rinks for 5 groups'!F25,SUM(LEN('Rinks for 5 groups'!F25),-FIND("v",'Rinks for 5 groups'!F25,1),-1))),'Group Check'!$B:$E,3,FALSE),"         ",VLOOKUP(_xlfn.NUMBERVALUE(LEFT('Rinks for 5 groups'!F25,SUM(FIND("v",'Rinks for 5 groups'!F25,1),-2))),'Group Check'!$B:$E,4,FALSE)))</f>
        <v>FRA v GGY         MS 3</v>
      </c>
      <c r="G25" s="33" t="str">
        <f>IF('Rinks for 5 groups'!G25="","",CONCATENATE(VLOOKUP(_xlfn.NUMBERVALUE(LEFT('Rinks for 5 groups'!G25,SUM(FIND("v",'Rinks for 5 groups'!G25,1),-2))),'Group Check'!$B:$E,3,FALSE)," v ",VLOOKUP(_xlfn.NUMBERVALUE(RIGHT('Rinks for 5 groups'!G25,SUM(LEN('Rinks for 5 groups'!G25),-FIND("v",'Rinks for 5 groups'!G25,1),-1))),'Group Check'!$B:$E,3,FALSE),"         ",VLOOKUP(_xlfn.NUMBERVALUE(LEFT('Rinks for 5 groups'!G25,SUM(FIND("v",'Rinks for 5 groups'!G25,1),-2))),'Group Check'!$B:$E,4,FALSE)))</f>
        <v>MLT v ESP         MS 2</v>
      </c>
      <c r="H25" s="33" t="str">
        <f>IF('Rinks for 5 groups'!H25="","",CONCATENATE(VLOOKUP(_xlfn.NUMBERVALUE(LEFT('Rinks for 5 groups'!H25,SUM(FIND("v",'Rinks for 5 groups'!H25,1),-2))),'Group Check'!$B:$E,3,FALSE)," v ",VLOOKUP(_xlfn.NUMBERVALUE(RIGHT('Rinks for 5 groups'!H25,SUM(LEN('Rinks for 5 groups'!H25),-FIND("v",'Rinks for 5 groups'!H25,1),-1))),'Group Check'!$B:$E,3,FALSE),"         ",VLOOKUP(_xlfn.NUMBERVALUE(LEFT('Rinks for 5 groups'!H25,SUM(FIND("v",'Rinks for 5 groups'!H25,1),-2))),'Group Check'!$B:$E,4,FALSE)))</f>
        <v>AUS v TUR         MS 1</v>
      </c>
      <c r="I25" s="34"/>
      <c r="J25" s="33" t="str">
        <f>IF('Rinks for 5 groups'!J25="","",CONCATENATE(VLOOKUP(_xlfn.NUMBERVALUE(LEFT('Rinks for 5 groups'!J25,SUM(FIND("v",'Rinks for 5 groups'!J25,1),-2))),'Group Check'!$B:$E,3,FALSE)," v ",VLOOKUP(_xlfn.NUMBERVALUE(RIGHT('Rinks for 5 groups'!J25,SUM(LEN('Rinks for 5 groups'!J25),-FIND("v",'Rinks for 5 groups'!J25,1),-1))),'Group Check'!$B:$E,3,FALSE),"         ",VLOOKUP(_xlfn.NUMBERVALUE(LEFT('Rinks for 5 groups'!J25,SUM(FIND("v",'Rinks for 5 groups'!J25,1),-2))),'Group Check'!$B:$E,4,FALSE)))</f>
        <v>JAM v BOT         WS 4</v>
      </c>
      <c r="K25" s="33" t="str">
        <f>IF('Rinks for 5 groups'!K25="","",CONCATENATE(VLOOKUP(_xlfn.NUMBERVALUE(LEFT('Rinks for 5 groups'!K25,SUM(FIND("v",'Rinks for 5 groups'!K25,1),-2))),'Group Check'!$B:$E,3,FALSE)," v ",VLOOKUP(_xlfn.NUMBERVALUE(RIGHT('Rinks for 5 groups'!K25,SUM(LEN('Rinks for 5 groups'!K25),-FIND("v",'Rinks for 5 groups'!K25,1),-1))),'Group Check'!$B:$E,3,FALSE),"         ",VLOOKUP(_xlfn.NUMBERVALUE(LEFT('Rinks for 5 groups'!K25,SUM(FIND("v",'Rinks for 5 groups'!K25,1),-2))),'Group Check'!$B:$E,4,FALSE)))</f>
        <v>MLT v USA         WS 2</v>
      </c>
      <c r="L25" s="33" t="str">
        <f>IF('Rinks for 5 groups'!L25="","",CONCATENATE(VLOOKUP(_xlfn.NUMBERVALUE(LEFT('Rinks for 5 groups'!L25,SUM(FIND("v",'Rinks for 5 groups'!L25,1),-2))),'Group Check'!$B:$E,3,FALSE)," v ",VLOOKUP(_xlfn.NUMBERVALUE(RIGHT('Rinks for 5 groups'!L25,SUM(LEN('Rinks for 5 groups'!L25),-FIND("v",'Rinks for 5 groups'!L25,1),-1))),'Group Check'!$B:$E,3,FALSE),"         ",VLOOKUP(_xlfn.NUMBERVALUE(LEFT('Rinks for 5 groups'!L25,SUM(FIND("v",'Rinks for 5 groups'!L25,1),-2))),'Group Check'!$B:$E,4,FALSE)))</f>
        <v>MAC v FRA         WS 4</v>
      </c>
      <c r="M25" s="33" t="str">
        <f>IF('Rinks for 5 groups'!M25="","",CONCATENATE(VLOOKUP(_xlfn.NUMBERVALUE(LEFT('Rinks for 5 groups'!M25,SUM(FIND("v",'Rinks for 5 groups'!M25,1),-2))),'Group Check'!$B:$E,3,FALSE)," v ",VLOOKUP(_xlfn.NUMBERVALUE(RIGHT('Rinks for 5 groups'!M25,SUM(LEN('Rinks for 5 groups'!M25),-FIND("v",'Rinks for 5 groups'!M25,1),-1))),'Group Check'!$B:$E,3,FALSE),"         ",VLOOKUP(_xlfn.NUMBERVALUE(LEFT('Rinks for 5 groups'!M25,SUM(FIND("v",'Rinks for 5 groups'!M25,1),-2))),'Group Check'!$B:$E,4,FALSE)))</f>
        <v>JER v HKG         WS 2</v>
      </c>
      <c r="N25" s="33" t="str">
        <f>IF('Rinks for 5 groups'!N25="","",CONCATENATE(VLOOKUP(_xlfn.NUMBERVALUE(LEFT('Rinks for 5 groups'!N25,SUM(FIND("v",'Rinks for 5 groups'!N25,1),-2))),'Group Check'!$B:$E,3,FALSE)," v ",VLOOKUP(_xlfn.NUMBERVALUE(RIGHT('Rinks for 5 groups'!N25,SUM(LEN('Rinks for 5 groups'!N25),-FIND("v",'Rinks for 5 groups'!N25,1),-1))),'Group Check'!$B:$E,3,FALSE),"         ",VLOOKUP(_xlfn.NUMBERVALUE(LEFT('Rinks for 5 groups'!N25,SUM(FIND("v",'Rinks for 5 groups'!N25,1),-2))),'Group Check'!$B:$E,4,FALSE)))</f>
        <v>JPN v DeC         WS 2</v>
      </c>
      <c r="O25" s="33" t="str">
        <f>IF('Rinks for 5 groups'!O25="","",CONCATENATE(VLOOKUP(_xlfn.NUMBERVALUE(LEFT('Rinks for 5 groups'!O25,SUM(FIND("v",'Rinks for 5 groups'!O25,1),-2))),'Group Check'!$B:$E,3,FALSE)," v ",VLOOKUP(_xlfn.NUMBERVALUE(RIGHT('Rinks for 5 groups'!O25,SUM(LEN('Rinks for 5 groups'!O25),-FIND("v",'Rinks for 5 groups'!O25,1),-1))),'Group Check'!$B:$E,3,FALSE),"         ",VLOOKUP(_xlfn.NUMBERVALUE(LEFT('Rinks for 5 groups'!O25,SUM(FIND("v",'Rinks for 5 groups'!O25,1),-2))),'Group Check'!$B:$E,4,FALSE)))</f>
        <v>NZL v CAN         WS 4</v>
      </c>
      <c r="P25" s="35"/>
      <c r="Q25" s="33" t="str">
        <f>IF('Rinks for 5 groups'!Q25="","",VLOOKUP(_xlfn.NUMBERVALUE('Rinks for 5 groups'!Q25),'Group Check'!$B:$E,2,FALSE))</f>
        <v/>
      </c>
      <c r="R25" s="33" t="str">
        <f>IF('Rinks for 5 groups'!R25="","",IF(ISNA(VLOOKUP('Rinks for 5 groups'!R25,'Knock Out Draws'!$A$1:$D$46,2,FALSE)),'Rinks for 5 groups'!R25,IF(VLOOKUP('Rinks for 5 groups'!R25,'Knock Out Draws'!$A$1:$D$46,2,FALSE)="",'Rinks for 5 groups'!R25,CONCATENATE(VLOOKUP(VLOOKUP('Rinks for 5 groups'!R25,'Knock Out Draws'!$A$1:$D$46,2,FALSE),'Group Check'!$C:$D,2,FALSE)," v ",VLOOKUP(VLOOKUP('Rinks for 5 groups'!R25,'Knock Out Draws'!$A$1:$D$46,4,FALSE),'Group Check'!$C:$D,2,FALSE),"          ",'Rinks for 5 groups'!R25))))</f>
        <v>MS QF 1</v>
      </c>
      <c r="S25" s="33" t="str">
        <f>IF('Rinks for 5 groups'!S25="","",IF(ISNA(VLOOKUP('Rinks for 5 groups'!S25,'Knock Out Draws'!$A$1:$D$46,2,FALSE)),'Rinks for 5 groups'!S25,IF(VLOOKUP('Rinks for 5 groups'!S25,'Knock Out Draws'!$A$1:$D$46,2,FALSE)="",'Rinks for 5 groups'!S25,CONCATENATE(VLOOKUP(VLOOKUP('Rinks for 5 groups'!S25,'Knock Out Draws'!$A$1:$D$46,2,FALSE),'Group Check'!$C:$D,2,FALSE)," v ",VLOOKUP(VLOOKUP('Rinks for 5 groups'!S25,'Knock Out Draws'!$A$1:$D$46,4,FALSE),'Group Check'!$C:$D,2,FALSE),"          ",'Rinks for 5 groups'!S25))))</f>
        <v>WS QF 1</v>
      </c>
      <c r="T25" s="33" t="str">
        <f>IF('Rinks for 5 groups'!T25="","",IF(ISNA(VLOOKUP('Rinks for 5 groups'!T25,'Knock Out Draws'!$A$1:$D$46,2,FALSE)),'Rinks for 5 groups'!T25,IF(VLOOKUP('Rinks for 5 groups'!T25,'Knock Out Draws'!$A$1:$D$46,2,FALSE)="",'Rinks for 5 groups'!T25,CONCATENATE(VLOOKUP(VLOOKUP('Rinks for 5 groups'!T25,'Knock Out Draws'!$A$1:$D$46,2,FALSE),'Group Check'!$C:$D,2,FALSE)," v ",VLOOKUP(VLOOKUP('Rinks for 5 groups'!T25,'Knock Out Draws'!$A$1:$D$46,4,FALSE),'Group Check'!$C:$D,2,FALSE),"          ",'Rinks for 5 groups'!T25))))</f>
        <v>MS QF 2</v>
      </c>
      <c r="U25" s="33" t="str">
        <f>IF('Rinks for 5 groups'!U25="","",IF(ISNA(VLOOKUP('Rinks for 5 groups'!U25,'Knock Out Draws'!$A$1:$D$46,2,FALSE)),'Rinks for 5 groups'!U25,IF(VLOOKUP('Rinks for 5 groups'!U25,'Knock Out Draws'!$A$1:$D$46,2,FALSE)="",'Rinks for 5 groups'!U25,CONCATENATE(VLOOKUP(VLOOKUP('Rinks for 5 groups'!U25,'Knock Out Draws'!$A$1:$D$46,2,FALSE),'Group Check'!$C:$D,2,FALSE)," v ",VLOOKUP(VLOOKUP('Rinks for 5 groups'!U25,'Knock Out Draws'!$A$1:$D$46,4,FALSE),'Group Check'!$C:$D,2,FALSE),"          ",'Rinks for 5 groups'!U25))))</f>
        <v>WS QF 2</v>
      </c>
      <c r="V25" s="33" t="str">
        <f>IF('Rinks for 5 groups'!V25="","",VLOOKUP(_xlfn.NUMBERVALUE('Rinks for 5 groups'!V25),'Group Check'!$B:$E,2,FALSE))</f>
        <v/>
      </c>
    </row>
    <row r="26" spans="1:22" ht="24.95" customHeight="1" thickBot="1">
      <c r="A26" s="42" t="s">
        <v>666</v>
      </c>
      <c r="B26" s="32"/>
      <c r="C26" s="33" t="str">
        <f>IF('Rinks for 5 groups'!C26="","",CONCATENATE(VLOOKUP(_xlfn.NUMBERVALUE(LEFT('Rinks for 5 groups'!C26,SUM(FIND("v",'Rinks for 5 groups'!C26,1),-2))),'Group Check'!$B:$E,3,FALSE)," v ",VLOOKUP(_xlfn.NUMBERVALUE(RIGHT('Rinks for 5 groups'!C26,SUM(LEN('Rinks for 5 groups'!C26),-FIND("v",'Rinks for 5 groups'!C26,1),-1))),'Group Check'!$B:$E,3,FALSE),"         ",VLOOKUP(_xlfn.NUMBERVALUE(LEFT('Rinks for 5 groups'!C26,SUM(FIND("v",'Rinks for 5 groups'!C26,1),-2))),'Group Check'!$B:$E,4,FALSE)))</f>
        <v>TUR v ESP         WS 1</v>
      </c>
      <c r="D26" s="33" t="str">
        <f>IF('Rinks for 5 groups'!D26="","",CONCATENATE(VLOOKUP(_xlfn.NUMBERVALUE(LEFT('Rinks for 5 groups'!D26,SUM(FIND("v",'Rinks for 5 groups'!D26,1),-2))),'Group Check'!$B:$E,3,FALSE)," v ",VLOOKUP(_xlfn.NUMBERVALUE(RIGHT('Rinks for 5 groups'!D26,SUM(LEN('Rinks for 5 groups'!D26),-FIND("v",'Rinks for 5 groups'!D26,1),-1))),'Group Check'!$B:$E,3,FALSE),"         ",VLOOKUP(_xlfn.NUMBERVALUE(LEFT('Rinks for 5 groups'!D26,SUM(FIND("v",'Rinks for 5 groups'!D26,1),-2))),'Group Check'!$B:$E,4,FALSE)))</f>
        <v>RSA v MAS         WS 1</v>
      </c>
      <c r="E26" s="33" t="str">
        <f>IF('Rinks for 5 groups'!E26="","",CONCATENATE(VLOOKUP(_xlfn.NUMBERVALUE(LEFT('Rinks for 5 groups'!E26,SUM(FIND("v",'Rinks for 5 groups'!E26,1),-2))),'Group Check'!$B:$E,3,FALSE)," v ",VLOOKUP(_xlfn.NUMBERVALUE(RIGHT('Rinks for 5 groups'!E26,SUM(LEN('Rinks for 5 groups'!E26),-FIND("v",'Rinks for 5 groups'!E26,1),-1))),'Group Check'!$B:$E,3,FALSE),"         ",VLOOKUP(_xlfn.NUMBERVALUE(LEFT('Rinks for 5 groups'!E26,SUM(FIND("v",'Rinks for 5 groups'!E26,1),-2))),'Group Check'!$B:$E,4,FALSE)))</f>
        <v>RSA v CAN         MS 5</v>
      </c>
      <c r="F26" s="33" t="str">
        <f>IF('Rinks for 5 groups'!F26="","",CONCATENATE(VLOOKUP(_xlfn.NUMBERVALUE(LEFT('Rinks for 5 groups'!F26,SUM(FIND("v",'Rinks for 5 groups'!F26,1),-2))),'Group Check'!$B:$E,3,FALSE)," v ",VLOOKUP(_xlfn.NUMBERVALUE(RIGHT('Rinks for 5 groups'!F26,SUM(LEN('Rinks for 5 groups'!F26),-FIND("v",'Rinks for 5 groups'!F26,1),-1))),'Group Check'!$B:$E,3,FALSE),"         ",VLOOKUP(_xlfn.NUMBERVALUE(LEFT('Rinks for 5 groups'!F26,SUM(FIND("v",'Rinks for 5 groups'!F26,1),-2))),'Group Check'!$B:$E,4,FALSE)))</f>
        <v>WAL v JPN         MS 4</v>
      </c>
      <c r="G26" s="33" t="str">
        <f>IF('Rinks for 5 groups'!G26="","",CONCATENATE(VLOOKUP(_xlfn.NUMBERVALUE(LEFT('Rinks for 5 groups'!G26,SUM(FIND("v",'Rinks for 5 groups'!G26,1),-2))),'Group Check'!$B:$E,3,FALSE)," v ",VLOOKUP(_xlfn.NUMBERVALUE(RIGHT('Rinks for 5 groups'!G26,SUM(LEN('Rinks for 5 groups'!G26),-FIND("v",'Rinks for 5 groups'!G26,1),-1))),'Group Check'!$B:$E,3,FALSE),"         ",VLOOKUP(_xlfn.NUMBERVALUE(LEFT('Rinks for 5 groups'!G26,SUM(FIND("v",'Rinks for 5 groups'!G26,1),-2))),'Group Check'!$B:$E,4,FALSE)))</f>
        <v>SWI v NAM         MS 3</v>
      </c>
      <c r="H26" s="33" t="str">
        <f>IF('Rinks for 5 groups'!H26="","",CONCATENATE(VLOOKUP(_xlfn.NUMBERVALUE(LEFT('Rinks for 5 groups'!H26,SUM(FIND("v",'Rinks for 5 groups'!H26,1),-2))),'Group Check'!$B:$E,3,FALSE)," v ",VLOOKUP(_xlfn.NUMBERVALUE(RIGHT('Rinks for 5 groups'!H26,SUM(LEN('Rinks for 5 groups'!H26),-FIND("v",'Rinks for 5 groups'!H26,1),-1))),'Group Check'!$B:$E,3,FALSE),"         ",VLOOKUP(_xlfn.NUMBERVALUE(LEFT('Rinks for 5 groups'!H26,SUM(FIND("v",'Rinks for 5 groups'!H26,1),-2))),'Group Check'!$B:$E,4,FALSE)))</f>
        <v>SCO v SWE         MS 3</v>
      </c>
      <c r="I26" s="34"/>
      <c r="J26" s="33" t="str">
        <f>IF('Rinks for 5 groups'!J26="","",CONCATENATE(VLOOKUP(_xlfn.NUMBERVALUE(LEFT('Rinks for 5 groups'!J26,SUM(FIND("v",'Rinks for 5 groups'!J26,1),-2))),'Group Check'!$B:$E,3,FALSE)," v ",VLOOKUP(_xlfn.NUMBERVALUE(RIGHT('Rinks for 5 groups'!J26,SUM(LEN('Rinks for 5 groups'!J26),-FIND("v",'Rinks for 5 groups'!J26,1),-1))),'Group Check'!$B:$E,3,FALSE),"         ",VLOOKUP(_xlfn.NUMBERVALUE(LEFT('Rinks for 5 groups'!J26,SUM(FIND("v",'Rinks for 5 groups'!J26,1),-2))),'Group Check'!$B:$E,4,FALSE)))</f>
        <v/>
      </c>
      <c r="K26" s="33" t="str">
        <f>IF('Rinks for 5 groups'!K26="","",CONCATENATE(VLOOKUP(_xlfn.NUMBERVALUE(LEFT('Rinks for 5 groups'!K26,SUM(FIND("v",'Rinks for 5 groups'!K26,1),-2))),'Group Check'!$B:$E,3,FALSE)," v ",VLOOKUP(_xlfn.NUMBERVALUE(RIGHT('Rinks for 5 groups'!K26,SUM(LEN('Rinks for 5 groups'!K26),-FIND("v",'Rinks for 5 groups'!K26,1),-1))),'Group Check'!$B:$E,3,FALSE),"         ",VLOOKUP(_xlfn.NUMBERVALUE(LEFT('Rinks for 5 groups'!K26,SUM(FIND("v",'Rinks for 5 groups'!K26,1),-2))),'Group Check'!$B:$E,4,FALSE)))</f>
        <v>IOM v NAM         WS 5</v>
      </c>
      <c r="L26" s="33" t="str">
        <f>IF('Rinks for 5 groups'!L26="","",CONCATENATE(VLOOKUP(_xlfn.NUMBERVALUE(LEFT('Rinks for 5 groups'!L26,SUM(FIND("v",'Rinks for 5 groups'!L26,1),-2))),'Group Check'!$B:$E,3,FALSE)," v ",VLOOKUP(_xlfn.NUMBERVALUE(RIGHT('Rinks for 5 groups'!L26,SUM(LEN('Rinks for 5 groups'!L26),-FIND("v",'Rinks for 5 groups'!L26,1),-1))),'Group Check'!$B:$E,3,FALSE),"         ",VLOOKUP(_xlfn.NUMBERVALUE(LEFT('Rinks for 5 groups'!L26,SUM(FIND("v",'Rinks for 5 groups'!L26,1),-2))),'Group Check'!$B:$E,4,FALSE)))</f>
        <v>ENG v GGY         WS 5</v>
      </c>
      <c r="M26" s="33" t="str">
        <f>IF('Rinks for 5 groups'!M26="","",CONCATENATE(VLOOKUP(_xlfn.NUMBERVALUE(LEFT('Rinks for 5 groups'!M26,SUM(FIND("v",'Rinks for 5 groups'!M26,1),-2))),'Group Check'!$B:$E,3,FALSE)," v ",VLOOKUP(_xlfn.NUMBERVALUE(RIGHT('Rinks for 5 groups'!M26,SUM(LEN('Rinks for 5 groups'!M26),-FIND("v",'Rinks for 5 groups'!M26,1),-1))),'Group Check'!$B:$E,3,FALSE),"         ",VLOOKUP(_xlfn.NUMBERVALUE(LEFT('Rinks for 5 groups'!M26,SUM(FIND("v",'Rinks for 5 groups'!M26,1),-2))),'Group Check'!$B:$E,4,FALSE)))</f>
        <v>IRE v SWI         WS 5</v>
      </c>
      <c r="N26" s="33" t="str">
        <f>IF('Rinks for 5 groups'!N26="","",CONCATENATE(VLOOKUP(_xlfn.NUMBERVALUE(LEFT('Rinks for 5 groups'!N26,SUM(FIND("v",'Rinks for 5 groups'!N26,1),-2))),'Group Check'!$B:$E,3,FALSE)," v ",VLOOKUP(_xlfn.NUMBERVALUE(RIGHT('Rinks for 5 groups'!N26,SUM(LEN('Rinks for 5 groups'!N26),-FIND("v",'Rinks for 5 groups'!N26,1),-1))),'Group Check'!$B:$E,3,FALSE),"         ",VLOOKUP(_xlfn.NUMBERVALUE(LEFT('Rinks for 5 groups'!N26,SUM(FIND("v",'Rinks for 5 groups'!N26,1),-2))),'Group Check'!$B:$E,4,FALSE)))</f>
        <v>WAL v HUN         MS 4</v>
      </c>
      <c r="O26" s="33" t="str">
        <f>IF('Rinks for 5 groups'!O26="","",CONCATENATE(VLOOKUP(_xlfn.NUMBERVALUE(LEFT('Rinks for 5 groups'!O26,SUM(FIND("v",'Rinks for 5 groups'!O26,1),-2))),'Group Check'!$B:$E,3,FALSE)," v ",VLOOKUP(_xlfn.NUMBERVALUE(RIGHT('Rinks for 5 groups'!O26,SUM(LEN('Rinks for 5 groups'!O26),-FIND("v",'Rinks for 5 groups'!O26,1),-1))),'Group Check'!$B:$E,3,FALSE),"         ",VLOOKUP(_xlfn.NUMBERVALUE(LEFT('Rinks for 5 groups'!O26,SUM(FIND("v",'Rinks for 5 groups'!O26,1),-2))),'Group Check'!$B:$E,4,FALSE)))</f>
        <v>NZL v IOM         MS 4</v>
      </c>
      <c r="P26" s="35"/>
      <c r="Q26" s="33" t="str">
        <f>IF('Rinks for 5 groups'!Q26="","",VLOOKUP(_xlfn.NUMBERVALUE('Rinks for 5 groups'!Q26),'Group Check'!$B:$E,2,FALSE))</f>
        <v/>
      </c>
      <c r="R26" s="33" t="str">
        <f>IF('Rinks for 5 groups'!R26="","",IF(ISNA(VLOOKUP('Rinks for 5 groups'!R26,'Knock Out Draws'!$A$1:$D$46,2,FALSE)),'Rinks for 5 groups'!R26,IF(VLOOKUP('Rinks for 5 groups'!R26,'Knock Out Draws'!$A$1:$D$46,2,FALSE)="",'Rinks for 5 groups'!R26,CONCATENATE(VLOOKUP(VLOOKUP('Rinks for 5 groups'!R26,'Knock Out Draws'!$A$1:$D$46,2,FALSE),'Group Check'!$C:$D,2,FALSE)," v ",VLOOKUP(VLOOKUP('Rinks for 5 groups'!R26,'Knock Out Draws'!$A$1:$D$46,4,FALSE),'Group Check'!$C:$D,2,FALSE),"          ",'Rinks for 5 groups'!R26))))</f>
        <v>MS QF 3</v>
      </c>
      <c r="S26" s="33" t="str">
        <f>IF('Rinks for 5 groups'!S26="","",IF(ISNA(VLOOKUP('Rinks for 5 groups'!S26,'Knock Out Draws'!$A$1:$D$46,2,FALSE)),'Rinks for 5 groups'!S26,IF(VLOOKUP('Rinks for 5 groups'!S26,'Knock Out Draws'!$A$1:$D$46,2,FALSE)="",'Rinks for 5 groups'!S26,CONCATENATE(VLOOKUP(VLOOKUP('Rinks for 5 groups'!S26,'Knock Out Draws'!$A$1:$D$46,2,FALSE),'Group Check'!$C:$D,2,FALSE)," v ",VLOOKUP(VLOOKUP('Rinks for 5 groups'!S26,'Knock Out Draws'!$A$1:$D$46,4,FALSE),'Group Check'!$C:$D,2,FALSE),"          ",'Rinks for 5 groups'!S26))))</f>
        <v>WS QF 3</v>
      </c>
      <c r="T26" s="33" t="str">
        <f>IF('Rinks for 5 groups'!T26="","",IF(ISNA(VLOOKUP('Rinks for 5 groups'!T26,'Knock Out Draws'!$A$1:$D$46,2,FALSE)),'Rinks for 5 groups'!T26,IF(VLOOKUP('Rinks for 5 groups'!T26,'Knock Out Draws'!$A$1:$D$46,2,FALSE)="",'Rinks for 5 groups'!T26,CONCATENATE(VLOOKUP(VLOOKUP('Rinks for 5 groups'!T26,'Knock Out Draws'!$A$1:$D$46,2,FALSE),'Group Check'!$C:$D,2,FALSE)," v ",VLOOKUP(VLOOKUP('Rinks for 5 groups'!T26,'Knock Out Draws'!$A$1:$D$46,4,FALSE),'Group Check'!$C:$D,2,FALSE),"          ",'Rinks for 5 groups'!T26))))</f>
        <v>MS QF 4</v>
      </c>
      <c r="U26" s="33" t="str">
        <f>IF('Rinks for 5 groups'!U26="","",IF(ISNA(VLOOKUP('Rinks for 5 groups'!U26,'Knock Out Draws'!$A$1:$D$46,2,FALSE)),'Rinks for 5 groups'!U26,IF(VLOOKUP('Rinks for 5 groups'!U26,'Knock Out Draws'!$A$1:$D$46,2,FALSE)="",'Rinks for 5 groups'!U26,CONCATENATE(VLOOKUP(VLOOKUP('Rinks for 5 groups'!U26,'Knock Out Draws'!$A$1:$D$46,2,FALSE),'Group Check'!$C:$D,2,FALSE)," v ",VLOOKUP(VLOOKUP('Rinks for 5 groups'!U26,'Knock Out Draws'!$A$1:$D$46,4,FALSE),'Group Check'!$C:$D,2,FALSE),"          ",'Rinks for 5 groups'!U26))))</f>
        <v>WS QF 4</v>
      </c>
      <c r="V26" s="33" t="str">
        <f>IF('Rinks for 5 groups'!V26="","",VLOOKUP(_xlfn.NUMBERVALUE('Rinks for 5 groups'!V26),'Group Check'!$B:$E,2,FALSE))</f>
        <v/>
      </c>
    </row>
    <row r="27" spans="1:22" ht="24.95" customHeight="1">
      <c r="A27" s="2"/>
      <c r="B27" s="270" t="s">
        <v>499</v>
      </c>
      <c r="C27" s="271"/>
      <c r="D27" s="37"/>
      <c r="E27" s="37"/>
      <c r="F27" s="37"/>
      <c r="G27" s="43"/>
      <c r="H27" s="44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8"/>
    </row>
    <row r="28" spans="1:22" ht="24.95" customHeight="1" thickBot="1">
      <c r="A28" s="42" t="s">
        <v>660</v>
      </c>
      <c r="B28" s="32"/>
      <c r="C28" s="33" t="str">
        <f>IF('Rinks for 5 groups'!C28="","",CONCATENATE(VLOOKUP(_xlfn.NUMBERVALUE(LEFT('Rinks for 5 groups'!C28,SUM(FIND("v",'Rinks for 5 groups'!C28,1),-2))),'Group Check'!$B:$E,3,FALSE)," v ",VLOOKUP(_xlfn.NUMBERVALUE(RIGHT('Rinks for 5 groups'!C28,SUM(LEN('Rinks for 5 groups'!C28),-FIND("v",'Rinks for 5 groups'!C28,1),-1))),'Group Check'!$B:$E,3,FALSE),"         ",VLOOKUP(_xlfn.NUMBERVALUE(LEFT('Rinks for 5 groups'!C28,SUM(FIND("v",'Rinks for 5 groups'!C28,1),-2))),'Group Check'!$B:$E,4,FALSE)))</f>
        <v>HKG v DeC         WS 2</v>
      </c>
      <c r="D28" s="33" t="str">
        <f>IF('Rinks for 5 groups'!D28="","",CONCATENATE(VLOOKUP(_xlfn.NUMBERVALUE(LEFT('Rinks for 5 groups'!D28,SUM(FIND("v",'Rinks for 5 groups'!D28,1),-2))),'Group Check'!$B:$E,3,FALSE)," v ",VLOOKUP(_xlfn.NUMBERVALUE(RIGHT('Rinks for 5 groups'!D28,SUM(LEN('Rinks for 5 groups'!D28),-FIND("v",'Rinks for 5 groups'!D28,1),-1))),'Group Check'!$B:$E,3,FALSE),"         ",VLOOKUP(_xlfn.NUMBERVALUE(LEFT('Rinks for 5 groups'!D28,SUM(FIND("v",'Rinks for 5 groups'!D28,1),-2))),'Group Check'!$B:$E,4,FALSE)))</f>
        <v>JER v USA         WS 2</v>
      </c>
      <c r="E28" s="33" t="str">
        <f>IF('Rinks for 5 groups'!E28="","",CONCATENATE(VLOOKUP(_xlfn.NUMBERVALUE(LEFT('Rinks for 5 groups'!E28,SUM(FIND("v",'Rinks for 5 groups'!E28,1),-2))),'Group Check'!$B:$E,3,FALSE)," v ",VLOOKUP(_xlfn.NUMBERVALUE(RIGHT('Rinks for 5 groups'!E28,SUM(LEN('Rinks for 5 groups'!E28),-FIND("v",'Rinks for 5 groups'!E28,1),-1))),'Group Check'!$B:$E,3,FALSE),"         ",VLOOKUP(_xlfn.NUMBERVALUE(LEFT('Rinks for 5 groups'!E28,SUM(FIND("v",'Rinks for 5 groups'!E28,1),-2))),'Group Check'!$B:$E,4,FALSE)))</f>
        <v>MLT v JPN         WS 2</v>
      </c>
      <c r="F28" s="33" t="str">
        <f>IF('Rinks for 5 groups'!F28="","",CONCATENATE(VLOOKUP(_xlfn.NUMBERVALUE(LEFT('Rinks for 5 groups'!F28,SUM(FIND("v",'Rinks for 5 groups'!F28,1),-2))),'Group Check'!$B:$E,3,FALSE)," v ",VLOOKUP(_xlfn.NUMBERVALUE(RIGHT('Rinks for 5 groups'!F28,SUM(LEN('Rinks for 5 groups'!F28),-FIND("v",'Rinks for 5 groups'!F28,1),-1))),'Group Check'!$B:$E,3,FALSE),"         ",VLOOKUP(_xlfn.NUMBERVALUE(LEFT('Rinks for 5 groups'!F28,SUM(FIND("v",'Rinks for 5 groups'!F28,1),-2))),'Group Check'!$B:$E,4,FALSE)))</f>
        <v>SGP v WAL         WS 3</v>
      </c>
      <c r="G28" s="33" t="str">
        <f>IF('Rinks for 5 groups'!G28="","",CONCATENATE(VLOOKUP(_xlfn.NUMBERVALUE(LEFT('Rinks for 5 groups'!G28,SUM(FIND("v",'Rinks for 5 groups'!G28,1),-2))),'Group Check'!$B:$E,3,FALSE)," v ",VLOOKUP(_xlfn.NUMBERVALUE(RIGHT('Rinks for 5 groups'!G28,SUM(LEN('Rinks for 5 groups'!G28),-FIND("v",'Rinks for 5 groups'!G28,1),-1))),'Group Check'!$B:$E,3,FALSE),"         ",VLOOKUP(_xlfn.NUMBERVALUE(LEFT('Rinks for 5 groups'!G28,SUM(FIND("v",'Rinks for 5 groups'!G28,1),-2))),'Group Check'!$B:$E,4,FALSE)))</f>
        <v>AUS v ISR         WS 3</v>
      </c>
      <c r="H28" s="33" t="str">
        <f>IF('Rinks for 5 groups'!H28="","",CONCATENATE(VLOOKUP(_xlfn.NUMBERVALUE(LEFT('Rinks for 5 groups'!H28,SUM(FIND("v",'Rinks for 5 groups'!H28,1),-2))),'Group Check'!$B:$E,3,FALSE)," v ",VLOOKUP(_xlfn.NUMBERVALUE(RIGHT('Rinks for 5 groups'!H28,SUM(LEN('Rinks for 5 groups'!H28),-FIND("v",'Rinks for 5 groups'!H28,1),-1))),'Group Check'!$B:$E,3,FALSE),"         ",VLOOKUP(_xlfn.NUMBERVALUE(LEFT('Rinks for 5 groups'!H28,SUM(FIND("v",'Rinks for 5 groups'!H28,1),-2))),'Group Check'!$B:$E,4,FALSE)))</f>
        <v>MAC v JAM         WS 4</v>
      </c>
      <c r="I28" s="34"/>
      <c r="J28" s="33" t="str">
        <f>IF('Rinks for 5 groups'!J28="","",CONCATENATE(VLOOKUP(_xlfn.NUMBERVALUE(LEFT('Rinks for 5 groups'!J28,SUM(FIND("v",'Rinks for 5 groups'!J28,1),-2))),'Group Check'!$B:$E,3,FALSE)," v ",VLOOKUP(_xlfn.NUMBERVALUE(RIGHT('Rinks for 5 groups'!J28,SUM(LEN('Rinks for 5 groups'!J28),-FIND("v",'Rinks for 5 groups'!J28,1),-1))),'Group Check'!$B:$E,3,FALSE),"         ",VLOOKUP(_xlfn.NUMBERVALUE(LEFT('Rinks for 5 groups'!J28,SUM(FIND("v",'Rinks for 5 groups'!J28,1),-2))),'Group Check'!$B:$E,4,FALSE)))</f>
        <v>HKG v JAM         MS 1</v>
      </c>
      <c r="K28" s="33" t="str">
        <f>IF('Rinks for 5 groups'!K28="","",CONCATENATE(VLOOKUP(_xlfn.NUMBERVALUE(LEFT('Rinks for 5 groups'!K28,SUM(FIND("v",'Rinks for 5 groups'!K28,1),-2))),'Group Check'!$B:$E,3,FALSE)," v ",VLOOKUP(_xlfn.NUMBERVALUE(RIGHT('Rinks for 5 groups'!K28,SUM(LEN('Rinks for 5 groups'!K28),-FIND("v",'Rinks for 5 groups'!K28,1),-1))),'Group Check'!$B:$E,3,FALSE),"         ",VLOOKUP(_xlfn.NUMBERVALUE(LEFT('Rinks for 5 groups'!K28,SUM(FIND("v",'Rinks for 5 groups'!K28,1),-2))),'Group Check'!$B:$E,4,FALSE)))</f>
        <v>TUR v IRE         MS 1</v>
      </c>
      <c r="L28" s="33" t="str">
        <f>IF('Rinks for 5 groups'!L28="","",CONCATENATE(VLOOKUP(_xlfn.NUMBERVALUE(LEFT('Rinks for 5 groups'!L28,SUM(FIND("v",'Rinks for 5 groups'!L28,1),-2))),'Group Check'!$B:$E,3,FALSE)," v ",VLOOKUP(_xlfn.NUMBERVALUE(RIGHT('Rinks for 5 groups'!L28,SUM(LEN('Rinks for 5 groups'!L28),-FIND("v",'Rinks for 5 groups'!L28,1),-1))),'Group Check'!$B:$E,3,FALSE),"         ",VLOOKUP(_xlfn.NUMBERVALUE(LEFT('Rinks for 5 groups'!L28,SUM(FIND("v",'Rinks for 5 groups'!L28,1),-2))),'Group Check'!$B:$E,4,FALSE)))</f>
        <v>SGP v JER         MS 2</v>
      </c>
      <c r="M28" s="33" t="str">
        <f>IF('Rinks for 5 groups'!M28="","",CONCATENATE(VLOOKUP(_xlfn.NUMBERVALUE(LEFT('Rinks for 5 groups'!M28,SUM(FIND("v",'Rinks for 5 groups'!M28,1),-2))),'Group Check'!$B:$E,3,FALSE)," v ",VLOOKUP(_xlfn.NUMBERVALUE(RIGHT('Rinks for 5 groups'!M28,SUM(LEN('Rinks for 5 groups'!M28),-FIND("v",'Rinks for 5 groups'!M28,1),-1))),'Group Check'!$B:$E,3,FALSE),"         ",VLOOKUP(_xlfn.NUMBERVALUE(LEFT('Rinks for 5 groups'!M28,SUM(FIND("v",'Rinks for 5 groups'!M28,1),-2))),'Group Check'!$B:$E,4,FALSE)))</f>
        <v>MLT v NFK         MS 2</v>
      </c>
      <c r="N28" s="33" t="str">
        <f>IF('Rinks for 5 groups'!N28="","",CONCATENATE(VLOOKUP(_xlfn.NUMBERVALUE(LEFT('Rinks for 5 groups'!N28,SUM(FIND("v",'Rinks for 5 groups'!N28,1),-2))),'Group Check'!$B:$E,3,FALSE)," v ",VLOOKUP(_xlfn.NUMBERVALUE(RIGHT('Rinks for 5 groups'!N28,SUM(LEN('Rinks for 5 groups'!N28),-FIND("v",'Rinks for 5 groups'!N28,1),-1))),'Group Check'!$B:$E,3,FALSE),"         ",VLOOKUP(_xlfn.NUMBERVALUE(LEFT('Rinks for 5 groups'!N28,SUM(FIND("v",'Rinks for 5 groups'!N28,1),-2))),'Group Check'!$B:$E,4,FALSE)))</f>
        <v>AUS v USA         MS 1</v>
      </c>
      <c r="O28" s="33" t="str">
        <f>IF('Rinks for 5 groups'!O28="","",CONCATENATE(VLOOKUP(_xlfn.NUMBERVALUE(LEFT('Rinks for 5 groups'!O28,SUM(FIND("v",'Rinks for 5 groups'!O28,1),-2))),'Group Check'!$B:$E,3,FALSE)," v ",VLOOKUP(_xlfn.NUMBERVALUE(RIGHT('Rinks for 5 groups'!O28,SUM(LEN('Rinks for 5 groups'!O28),-FIND("v",'Rinks for 5 groups'!O28,1),-1))),'Group Check'!$B:$E,3,FALSE),"         ",VLOOKUP(_xlfn.NUMBERVALUE(LEFT('Rinks for 5 groups'!O28,SUM(FIND("v",'Rinks for 5 groups'!O28,1),-2))),'Group Check'!$B:$E,4,FALSE)))</f>
        <v>MAS v ESP         MS 2</v>
      </c>
      <c r="P28" s="35"/>
      <c r="Q28" s="33" t="str">
        <f>IF('Rinks for 5 groups'!Q28="","",VLOOKUP(_xlfn.NUMBERVALUE('Rinks for 5 groups'!Q28),'Group Check'!$B:$E,2,FALSE))</f>
        <v/>
      </c>
      <c r="R28" s="33" t="str">
        <f>IF('Rinks for 5 groups'!R28="","",VLOOKUP(_xlfn.NUMBERVALUE('Rinks for 5 groups'!R28),'Group Check'!$B:$E,2,FALSE))</f>
        <v/>
      </c>
      <c r="S28" s="33" t="str">
        <f>IF('Rinks for 5 groups'!S28="","",VLOOKUP(_xlfn.NUMBERVALUE('Rinks for 5 groups'!S28),'Group Check'!$B:$E,2,FALSE))</f>
        <v/>
      </c>
      <c r="T28" s="33" t="str">
        <f>IF('Rinks for 5 groups'!T28="","",VLOOKUP(_xlfn.NUMBERVALUE('Rinks for 5 groups'!T28),'Group Check'!$B:$E,2,FALSE))</f>
        <v/>
      </c>
      <c r="U28" s="33" t="str">
        <f>IF('Rinks for 5 groups'!U28="","",VLOOKUP(_xlfn.NUMBERVALUE('Rinks for 5 groups'!U28),'Group Check'!$B:$E,2,FALSE))</f>
        <v/>
      </c>
      <c r="V28" s="33" t="str">
        <f>IF('Rinks for 5 groups'!V28="","",VLOOKUP(_xlfn.NUMBERVALUE('Rinks for 5 groups'!V28),'Group Check'!$B:$E,2,FALSE))</f>
        <v/>
      </c>
    </row>
    <row r="29" spans="1:22" ht="24.95" customHeight="1" thickBot="1">
      <c r="A29" s="42" t="s">
        <v>661</v>
      </c>
      <c r="B29" s="41"/>
      <c r="C29" s="33" t="str">
        <f>IF('Rinks for 5 groups'!C29="","",CONCATENATE(VLOOKUP(_xlfn.NUMBERVALUE(LEFT('Rinks for 5 groups'!C29,SUM(FIND("v",'Rinks for 5 groups'!C29,1),-2))),'Group Check'!$B:$E,3,FALSE)," v ",VLOOKUP(_xlfn.NUMBERVALUE(RIGHT('Rinks for 5 groups'!C29,SUM(LEN('Rinks for 5 groups'!C29),-FIND("v",'Rinks for 5 groups'!C29,1),-1))),'Group Check'!$B:$E,3,FALSE),"         ",VLOOKUP(_xlfn.NUMBERVALUE(LEFT('Rinks for 5 groups'!C29,SUM(FIND("v",'Rinks for 5 groups'!C29,1),-2))),'Group Check'!$B:$E,4,FALSE)))</f>
        <v/>
      </c>
      <c r="D29" s="33" t="str">
        <f>IF('Rinks for 5 groups'!D29="","",CONCATENATE(VLOOKUP(_xlfn.NUMBERVALUE(LEFT('Rinks for 5 groups'!D29,SUM(FIND("v",'Rinks for 5 groups'!D29,1),-2))),'Group Check'!$B:$E,3,FALSE)," v ",VLOOKUP(_xlfn.NUMBERVALUE(RIGHT('Rinks for 5 groups'!D29,SUM(LEN('Rinks for 5 groups'!D29),-FIND("v",'Rinks for 5 groups'!D29,1),-1))),'Group Check'!$B:$E,3,FALSE),"         ",VLOOKUP(_xlfn.NUMBERVALUE(LEFT('Rinks for 5 groups'!D29,SUM(FIND("v",'Rinks for 5 groups'!D29,1),-2))),'Group Check'!$B:$E,4,FALSE)))</f>
        <v>ENG v IOM         WS 5</v>
      </c>
      <c r="E29" s="33" t="str">
        <f>IF('Rinks for 5 groups'!E29="","",CONCATENATE(VLOOKUP(_xlfn.NUMBERVALUE(LEFT('Rinks for 5 groups'!E29,SUM(FIND("v",'Rinks for 5 groups'!E29,1),-2))),'Group Check'!$B:$E,3,FALSE)," v ",VLOOKUP(_xlfn.NUMBERVALUE(RIGHT('Rinks for 5 groups'!E29,SUM(LEN('Rinks for 5 groups'!E29),-FIND("v",'Rinks for 5 groups'!E29,1),-1))),'Group Check'!$B:$E,3,FALSE),"         ",VLOOKUP(_xlfn.NUMBERVALUE(LEFT('Rinks for 5 groups'!E29,SUM(FIND("v",'Rinks for 5 groups'!E29,1),-2))),'Group Check'!$B:$E,4,FALSE)))</f>
        <v>SWI v NAM         WS 5</v>
      </c>
      <c r="F29" s="33" t="str">
        <f>IF('Rinks for 5 groups'!F29="","",CONCATENATE(VLOOKUP(_xlfn.NUMBERVALUE(LEFT('Rinks for 5 groups'!F29,SUM(FIND("v",'Rinks for 5 groups'!F29,1),-2))),'Group Check'!$B:$E,3,FALSE)," v ",VLOOKUP(_xlfn.NUMBERVALUE(RIGHT('Rinks for 5 groups'!F29,SUM(LEN('Rinks for 5 groups'!F29),-FIND("v",'Rinks for 5 groups'!F29,1),-1))),'Group Check'!$B:$E,3,FALSE),"         ",VLOOKUP(_xlfn.NUMBERVALUE(LEFT('Rinks for 5 groups'!F29,SUM(FIND("v",'Rinks for 5 groups'!F29,1),-2))),'Group Check'!$B:$E,4,FALSE)))</f>
        <v>IRE v GGY         WS 5</v>
      </c>
      <c r="G29" s="33" t="str">
        <f>IF('Rinks for 5 groups'!G29="","",CONCATENATE(VLOOKUP(_xlfn.NUMBERVALUE(LEFT('Rinks for 5 groups'!G29,SUM(FIND("v",'Rinks for 5 groups'!G29,1),-2))),'Group Check'!$B:$E,3,FALSE)," v ",VLOOKUP(_xlfn.NUMBERVALUE(RIGHT('Rinks for 5 groups'!G29,SUM(LEN('Rinks for 5 groups'!G29),-FIND("v",'Rinks for 5 groups'!G29,1),-1))),'Group Check'!$B:$E,3,FALSE),"         ",VLOOKUP(_xlfn.NUMBERVALUE(LEFT('Rinks for 5 groups'!G29,SUM(FIND("v",'Rinks for 5 groups'!G29,1),-2))),'Group Check'!$B:$E,4,FALSE)))</f>
        <v>NZL v FRA         WS 4</v>
      </c>
      <c r="H29" s="33" t="str">
        <f>IF('Rinks for 5 groups'!H29="","",CONCATENATE(VLOOKUP(_xlfn.NUMBERVALUE(LEFT('Rinks for 5 groups'!H29,SUM(FIND("v",'Rinks for 5 groups'!H29,1),-2))),'Group Check'!$B:$E,3,FALSE)," v ",VLOOKUP(_xlfn.NUMBERVALUE(RIGHT('Rinks for 5 groups'!H29,SUM(LEN('Rinks for 5 groups'!H29),-FIND("v",'Rinks for 5 groups'!H29,1),-1))),'Group Check'!$B:$E,3,FALSE),"         ",VLOOKUP(_xlfn.NUMBERVALUE(LEFT('Rinks for 5 groups'!H29,SUM(FIND("v",'Rinks for 5 groups'!H29,1),-2))),'Group Check'!$B:$E,4,FALSE)))</f>
        <v>CAN v BOT         WS 4</v>
      </c>
      <c r="I29" s="34"/>
      <c r="J29" s="33" t="str">
        <f>IF('Rinks for 5 groups'!J29="","",CONCATENATE(VLOOKUP(_xlfn.NUMBERVALUE(LEFT('Rinks for 5 groups'!J29,SUM(FIND("v",'Rinks for 5 groups'!J29,1),-2))),'Group Check'!$B:$E,3,FALSE)," v ",VLOOKUP(_xlfn.NUMBERVALUE(RIGHT('Rinks for 5 groups'!J29,SUM(LEN('Rinks for 5 groups'!J29),-FIND("v",'Rinks for 5 groups'!J29,1),-1))),'Group Check'!$B:$E,3,FALSE),"         ",VLOOKUP(_xlfn.NUMBERVALUE(LEFT('Rinks for 5 groups'!J29,SUM(FIND("v",'Rinks for 5 groups'!J29,1),-2))),'Group Check'!$B:$E,4,FALSE)))</f>
        <v>SCO v SWI         MS 3</v>
      </c>
      <c r="K29" s="33" t="str">
        <f>IF('Rinks for 5 groups'!K29="","",CONCATENATE(VLOOKUP(_xlfn.NUMBERVALUE(LEFT('Rinks for 5 groups'!K29,SUM(FIND("v",'Rinks for 5 groups'!K29,1),-2))),'Group Check'!$B:$E,3,FALSE)," v ",VLOOKUP(_xlfn.NUMBERVALUE(RIGHT('Rinks for 5 groups'!K29,SUM(LEN('Rinks for 5 groups'!K29),-FIND("v",'Rinks for 5 groups'!K29,1),-1))),'Group Check'!$B:$E,3,FALSE),"         ",VLOOKUP(_xlfn.NUMBERVALUE(LEFT('Rinks for 5 groups'!K29,SUM(FIND("v",'Rinks for 5 groups'!K29,1),-2))),'Group Check'!$B:$E,4,FALSE)))</f>
        <v>FRA v SWE         MS 3</v>
      </c>
      <c r="L29" s="33" t="str">
        <f>IF('Rinks for 5 groups'!L29="","",CONCATENATE(VLOOKUP(_xlfn.NUMBERVALUE(LEFT('Rinks for 5 groups'!L29,SUM(FIND("v",'Rinks for 5 groups'!L29,1),-2))),'Group Check'!$B:$E,3,FALSE)," v ",VLOOKUP(_xlfn.NUMBERVALUE(RIGHT('Rinks for 5 groups'!L29,SUM(LEN('Rinks for 5 groups'!L29),-FIND("v",'Rinks for 5 groups'!L29,1),-1))),'Group Check'!$B:$E,3,FALSE),"         ",VLOOKUP(_xlfn.NUMBERVALUE(LEFT('Rinks for 5 groups'!L29,SUM(FIND("v",'Rinks for 5 groups'!L29,1),-2))),'Group Check'!$B:$E,4,FALSE)))</f>
        <v>GGY v NAM         MS 3</v>
      </c>
      <c r="M29" s="33" t="str">
        <f>IF('Rinks for 5 groups'!M29="","",CONCATENATE(VLOOKUP(_xlfn.NUMBERVALUE(LEFT('Rinks for 5 groups'!M29,SUM(FIND("v",'Rinks for 5 groups'!M29,1),-2))),'Group Check'!$B:$E,3,FALSE)," v ",VLOOKUP(_xlfn.NUMBERVALUE(RIGHT('Rinks for 5 groups'!M29,SUM(LEN('Rinks for 5 groups'!M29),-FIND("v",'Rinks for 5 groups'!M29,1),-1))),'Group Check'!$B:$E,3,FALSE),"         ",VLOOKUP(_xlfn.NUMBERVALUE(LEFT('Rinks for 5 groups'!M29,SUM(FIND("v",'Rinks for 5 groups'!M29,1),-2))),'Group Check'!$B:$E,4,FALSE)))</f>
        <v>RSA v FLK         MS 5</v>
      </c>
      <c r="N29" s="33" t="str">
        <f>IF('Rinks for 5 groups'!N29="","",CONCATENATE(VLOOKUP(_xlfn.NUMBERVALUE(LEFT('Rinks for 5 groups'!N29,SUM(FIND("v",'Rinks for 5 groups'!N29,1),-2))),'Group Check'!$B:$E,3,FALSE)," v ",VLOOKUP(_xlfn.NUMBERVALUE(RIGHT('Rinks for 5 groups'!N29,SUM(LEN('Rinks for 5 groups'!N29),-FIND("v",'Rinks for 5 groups'!N29,1),-1))),'Group Check'!$B:$E,3,FALSE),"         ",VLOOKUP(_xlfn.NUMBERVALUE(LEFT('Rinks for 5 groups'!N29,SUM(FIND("v",'Rinks for 5 groups'!N29,1),-2))),'Group Check'!$B:$E,4,FALSE)))</f>
        <v>BOT v CAN         MS 5</v>
      </c>
      <c r="O29" s="33" t="str">
        <f>IF('Rinks for 5 groups'!O29="","",CONCATENATE(VLOOKUP(_xlfn.NUMBERVALUE(LEFT('Rinks for 5 groups'!O29,SUM(FIND("v",'Rinks for 5 groups'!O29,1),-2))),'Group Check'!$B:$E,3,FALSE)," v ",VLOOKUP(_xlfn.NUMBERVALUE(RIGHT('Rinks for 5 groups'!O29,SUM(LEN('Rinks for 5 groups'!O29),-FIND("v",'Rinks for 5 groups'!O29,1),-1))),'Group Check'!$B:$E,3,FALSE),"         ",VLOOKUP(_xlfn.NUMBERVALUE(LEFT('Rinks for 5 groups'!O29,SUM(FIND("v",'Rinks for 5 groups'!O29,1),-2))),'Group Check'!$B:$E,4,FALSE)))</f>
        <v>MAC v ENG         MS 5</v>
      </c>
      <c r="P29" s="35"/>
      <c r="Q29" s="33" t="str">
        <f>IF('Rinks for 5 groups'!Q29="","",VLOOKUP(_xlfn.NUMBERVALUE('Rinks for 5 groups'!Q29),'Group Check'!$B:$E,2,FALSE))</f>
        <v/>
      </c>
      <c r="R29" s="33" t="str">
        <f>IF('Rinks for 5 groups'!R29="","",VLOOKUP(_xlfn.NUMBERVALUE('Rinks for 5 groups'!R29),'Group Check'!$B:$E,2,FALSE))</f>
        <v/>
      </c>
      <c r="S29" s="33" t="str">
        <f>IF('Rinks for 5 groups'!S29="","",VLOOKUP(_xlfn.NUMBERVALUE('Rinks for 5 groups'!S29),'Group Check'!$B:$E,2,FALSE))</f>
        <v/>
      </c>
      <c r="T29" s="33" t="str">
        <f>IF('Rinks for 5 groups'!T29="","",VLOOKUP(_xlfn.NUMBERVALUE('Rinks for 5 groups'!T29),'Group Check'!$B:$E,2,FALSE))</f>
        <v/>
      </c>
      <c r="U29" s="33" t="str">
        <f>IF('Rinks for 5 groups'!U29="","",VLOOKUP(_xlfn.NUMBERVALUE('Rinks for 5 groups'!U29),'Group Check'!$B:$E,2,FALSE))</f>
        <v/>
      </c>
      <c r="V29" s="33" t="str">
        <f>IF('Rinks for 5 groups'!V29="","",VLOOKUP(_xlfn.NUMBERVALUE('Rinks for 5 groups'!V29),'Group Check'!$B:$E,2,FALSE))</f>
        <v/>
      </c>
    </row>
    <row r="30" spans="1:22" ht="15.75" thickBot="1"/>
    <row r="31" spans="1:22" ht="15.75" thickBot="1">
      <c r="B31" s="24"/>
      <c r="C31" s="25"/>
      <c r="D31" s="25"/>
      <c r="E31" s="26" t="s">
        <v>508</v>
      </c>
      <c r="F31" s="25"/>
      <c r="G31" s="25"/>
      <c r="H31" s="27"/>
      <c r="S31" s="13"/>
    </row>
    <row r="32" spans="1:22" ht="15.75" thickBot="1">
      <c r="A32" s="2"/>
      <c r="B32" s="267" t="s">
        <v>492</v>
      </c>
      <c r="C32" s="268"/>
      <c r="D32" s="268"/>
      <c r="E32" s="268"/>
      <c r="F32" s="268"/>
      <c r="G32" s="268"/>
      <c r="H32" s="269"/>
      <c r="I32" s="2"/>
      <c r="J32" s="1"/>
      <c r="K32" s="1"/>
      <c r="L32" s="1"/>
      <c r="M32" s="1"/>
      <c r="O32" s="1"/>
      <c r="P32" s="2"/>
      <c r="Q32" s="1"/>
      <c r="R32" s="1"/>
      <c r="S32" s="1"/>
      <c r="T32" s="1"/>
      <c r="U32" s="1"/>
      <c r="V32" s="1"/>
    </row>
    <row r="33" spans="1:22" ht="15.75" thickBot="1">
      <c r="A33" s="1"/>
      <c r="B33" s="141"/>
      <c r="C33" s="142" t="s">
        <v>0</v>
      </c>
      <c r="D33" s="142" t="s">
        <v>1</v>
      </c>
      <c r="E33" s="143" t="s">
        <v>2</v>
      </c>
      <c r="F33" s="141" t="s">
        <v>3</v>
      </c>
      <c r="G33" s="142" t="s">
        <v>4</v>
      </c>
      <c r="H33" s="142" t="s">
        <v>5</v>
      </c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</row>
    <row r="34" spans="1:22" ht="24.95" customHeight="1">
      <c r="A34" s="2" t="s">
        <v>509</v>
      </c>
      <c r="B34" s="144"/>
      <c r="C34" s="33" t="str">
        <f>IF('Rinks for 5 groups'!C34="","",VLOOKUP(_xlfn.NUMBERVALUE('Rinks for 5 groups'!C34),'Group Check'!$B:$E,2,FALSE))</f>
        <v/>
      </c>
      <c r="D34" s="33" t="str">
        <f>IF('Rinks for 5 groups'!D34="","",IF(ISNA(VLOOKUP('Rinks for 5 groups'!D34,'Knock Out Draws'!$A$1:$D$46,2,FALSE)),'Rinks for 5 groups'!D34,IF(VLOOKUP('Rinks for 5 groups'!D34,'Knock Out Draws'!$A$1:$D$46,2,FALSE)="",'Rinks for 5 groups'!D34,CONCATENATE(VLOOKUP(VLOOKUP('Rinks for 5 groups'!D34,'Knock Out Draws'!$A$1:$D$46,2,FALSE),'Group Check'!$C:$D,2,FALSE)," v ",VLOOKUP(VLOOKUP('Rinks for 5 groups'!D34,'Knock Out Draws'!$A$1:$D$46,4,FALSE),'Group Check'!$C:$D,2,FALSE),"          ",'Rinks for 5 groups'!D34))))</f>
        <v>MXP SF 1</v>
      </c>
      <c r="E34" s="33" t="str">
        <f>IF('Rinks for 5 groups'!E34="","",VLOOKUP(_xlfn.NUMBERVALUE('Rinks for 5 groups'!E34),'Group Check'!$B:$E,2,FALSE))</f>
        <v/>
      </c>
      <c r="F34" s="33" t="str">
        <f>IF('Rinks for 5 groups'!F34="","",VLOOKUP(_xlfn.NUMBERVALUE('Rinks for 5 groups'!F34),'Group Check'!$B:$E,2,FALSE))</f>
        <v/>
      </c>
      <c r="G34" s="33" t="str">
        <f>IF('Rinks for 5 groups'!G34="","",IF(ISNA(VLOOKUP('Rinks for 5 groups'!G34,'Knock Out Draws'!$A$1:$D$46,2,FALSE)),'Rinks for 5 groups'!G34,IF(VLOOKUP('Rinks for 5 groups'!G34,'Knock Out Draws'!$A$1:$D$46,2,FALSE)="",'Rinks for 5 groups'!G34,CONCATENATE(VLOOKUP(VLOOKUP('Rinks for 5 groups'!G34,'Knock Out Draws'!$A$1:$D$46,2,FALSE),'Group Check'!$C:$D,2,FALSE)," v ",VLOOKUP(VLOOKUP('Rinks for 5 groups'!G34,'Knock Out Draws'!$A$1:$D$46,4,FALSE),'Group Check'!$C:$D,2,FALSE),"          ",'Rinks for 5 groups'!G34))))</f>
        <v>MXP SF 2</v>
      </c>
      <c r="H34" s="33" t="str">
        <f>IF('Rinks for 5 groups'!H34="","",VLOOKUP(_xlfn.NUMBERVALUE('Rinks for 5 groups'!H34),'Group Check'!$B:$E,2,FALSE))</f>
        <v/>
      </c>
      <c r="I34" s="151"/>
      <c r="J34" s="45"/>
      <c r="K34" s="46"/>
      <c r="L34" s="45" t="s">
        <v>510</v>
      </c>
      <c r="M34" s="45"/>
      <c r="N34" s="45"/>
      <c r="O34" s="45"/>
      <c r="P34" s="45"/>
      <c r="Q34" s="45"/>
      <c r="R34" s="45"/>
      <c r="S34" s="45"/>
      <c r="T34" s="45"/>
      <c r="U34" s="45"/>
      <c r="V34" s="45"/>
    </row>
    <row r="35" spans="1:22" ht="24.95" customHeight="1">
      <c r="A35" s="2" t="s">
        <v>511</v>
      </c>
      <c r="B35" s="32"/>
      <c r="C35" s="33" t="str">
        <f>IF('Rinks for 5 groups'!C35="","",VLOOKUP(_xlfn.NUMBERVALUE('Rinks for 5 groups'!C35),'Group Check'!$B:$E,2,FALSE))</f>
        <v/>
      </c>
      <c r="D35" s="33" t="str">
        <f>IF('Rinks for 5 groups'!D35="","",IF(ISNA(VLOOKUP('Rinks for 5 groups'!D35,'Knock Out Draws'!$A$1:$D$46,2,FALSE)),'Rinks for 5 groups'!D35,IF(VLOOKUP('Rinks for 5 groups'!D35,'Knock Out Draws'!$A$1:$D$46,2,FALSE)="",'Rinks for 5 groups'!D35,CONCATENATE(VLOOKUP(VLOOKUP('Rinks for 5 groups'!D35,'Knock Out Draws'!$A$1:$D$46,2,FALSE),'Group Check'!$C:$D,2,FALSE)," v ",VLOOKUP(VLOOKUP('Rinks for 5 groups'!D35,'Knock Out Draws'!$A$1:$D$46,4,FALSE),'Group Check'!$C:$D,2,FALSE),"          ",'Rinks for 5 groups'!D35))))</f>
        <v>WS SF 1</v>
      </c>
      <c r="E35" s="33" t="str">
        <f>IF('Rinks for 5 groups'!E35="","",IF(ISNA(VLOOKUP('Rinks for 5 groups'!E35,'Knock Out Draws'!$A$1:$D$46,2,FALSE)),'Rinks for 5 groups'!E35,IF(VLOOKUP('Rinks for 5 groups'!E35,'Knock Out Draws'!$A$1:$D$46,2,FALSE)="",'Rinks for 5 groups'!E35,CONCATENATE(VLOOKUP(VLOOKUP('Rinks for 5 groups'!E35,'Knock Out Draws'!$A$1:$D$46,2,FALSE),'Group Check'!$C:$D,2,FALSE)," v ",VLOOKUP(VLOOKUP('Rinks for 5 groups'!E35,'Knock Out Draws'!$A$1:$D$46,4,FALSE),'Group Check'!$C:$D,2,FALSE),"          ",'Rinks for 5 groups'!E35))))</f>
        <v>MS SF 1</v>
      </c>
      <c r="F35" s="33" t="str">
        <f>IF('Rinks for 5 groups'!F35="","",IF(ISNA(VLOOKUP('Rinks for 5 groups'!F35,'Knock Out Draws'!$A$1:$D$46,2,FALSE)),'Rinks for 5 groups'!F35,IF(VLOOKUP('Rinks for 5 groups'!F35,'Knock Out Draws'!$A$1:$D$46,2,FALSE)="",'Rinks for 5 groups'!F35,CONCATENATE(VLOOKUP(VLOOKUP('Rinks for 5 groups'!F35,'Knock Out Draws'!$A$1:$D$46,2,FALSE),'Group Check'!$C:$D,2,FALSE)," v ",VLOOKUP(VLOOKUP('Rinks for 5 groups'!F35,'Knock Out Draws'!$A$1:$D$46,4,FALSE),'Group Check'!$C:$D,2,FALSE),"          ",'Rinks for 5 groups'!F35))))</f>
        <v>WS SF 2</v>
      </c>
      <c r="G35" s="33" t="str">
        <f>IF('Rinks for 5 groups'!G35="","",IF(ISNA(VLOOKUP('Rinks for 5 groups'!G35,'Knock Out Draws'!$A$1:$D$46,2,FALSE)),'Rinks for 5 groups'!G35,IF(VLOOKUP('Rinks for 5 groups'!G35,'Knock Out Draws'!$A$1:$D$46,2,FALSE)="",'Rinks for 5 groups'!G35,CONCATENATE(VLOOKUP(VLOOKUP('Rinks for 5 groups'!G35,'Knock Out Draws'!$A$1:$D$46,2,FALSE),'Group Check'!$C:$D,2,FALSE)," v ",VLOOKUP(VLOOKUP('Rinks for 5 groups'!G35,'Knock Out Draws'!$A$1:$D$46,4,FALSE),'Group Check'!$C:$D,2,FALSE),"          ",'Rinks for 5 groups'!G35))))</f>
        <v>MS SF 2</v>
      </c>
      <c r="H35" s="33" t="str">
        <f>IF('Rinks for 5 groups'!H35="","",VLOOKUP(_xlfn.NUMBERVALUE('Rinks for 5 groups'!H35),'Group Check'!$B:$E,2,FALSE))</f>
        <v/>
      </c>
      <c r="I35" s="152"/>
      <c r="J35" s="47"/>
      <c r="K35" s="48"/>
      <c r="L35" s="47" t="s">
        <v>512</v>
      </c>
      <c r="M35" s="47"/>
      <c r="N35" s="47"/>
      <c r="O35" s="47"/>
      <c r="P35" s="47"/>
      <c r="Q35" s="47"/>
      <c r="R35" s="47"/>
      <c r="S35" s="47"/>
      <c r="T35" s="47"/>
      <c r="U35" s="47"/>
      <c r="V35" s="47"/>
    </row>
    <row r="36" spans="1:22" ht="24.95" customHeight="1">
      <c r="A36" s="2"/>
      <c r="B36" s="265" t="s">
        <v>495</v>
      </c>
      <c r="C36" s="266"/>
      <c r="D36" s="145"/>
      <c r="E36" s="145"/>
      <c r="F36" s="145"/>
      <c r="G36" s="145"/>
      <c r="H36" s="150"/>
      <c r="I36" s="151"/>
      <c r="J36" s="45"/>
      <c r="K36" s="49"/>
      <c r="L36" s="45" t="s">
        <v>652</v>
      </c>
      <c r="M36" s="45"/>
      <c r="N36" s="45"/>
      <c r="O36" s="45"/>
      <c r="P36" s="45"/>
      <c r="Q36" s="45"/>
      <c r="R36" s="45"/>
      <c r="S36" s="45"/>
      <c r="T36" s="45"/>
      <c r="U36" s="45"/>
      <c r="V36" s="50"/>
    </row>
    <row r="37" spans="1:22" ht="24.95" customHeight="1">
      <c r="A37" s="2" t="s">
        <v>513</v>
      </c>
      <c r="B37" s="146"/>
      <c r="C37" s="33" t="str">
        <f>IF('Rinks for 5 groups'!C37="","",VLOOKUP(_xlfn.NUMBERVALUE('Rinks for 5 groups'!C37),'Group Check'!$B:$E,2,FALSE))</f>
        <v/>
      </c>
      <c r="D37" s="33" t="str">
        <f>IF('Rinks for 5 groups'!D37="","",VLOOKUP(_xlfn.NUMBERVALUE('Rinks for 5 groups'!D37),'Group Check'!$B:$E,2,FALSE))</f>
        <v/>
      </c>
      <c r="E37" s="33" t="str">
        <f>IF('Rinks for 5 groups'!E37="","",VLOOKUP(_xlfn.NUMBERVALUE('Rinks for 5 groups'!E37),'Group Check'!$B:$E,2,FALSE))</f>
        <v/>
      </c>
      <c r="F37" s="33" t="str">
        <f>IF('Rinks for 5 groups'!F37="","",VLOOKUP(_xlfn.NUMBERVALUE('Rinks for 5 groups'!F37),'Group Check'!$B:$E,2,FALSE))</f>
        <v/>
      </c>
      <c r="G37" s="33" t="str">
        <f>IF('Rinks for 5 groups'!G37="","",IF(ISNA(VLOOKUP('Rinks for 5 groups'!G37,'Knock Out Draws'!$A$1:$D$46,2,FALSE)),'Rinks for 5 groups'!G37,IF(VLOOKUP('Rinks for 5 groups'!G37,'Knock Out Draws'!$A$1:$D$46,2,FALSE)="",'Rinks for 5 groups'!G37,CONCATENATE(VLOOKUP(VLOOKUP('Rinks for 5 groups'!G37,'Knock Out Draws'!$A$1:$D$46,2,FALSE),'Group Check'!$C:$D,2,FALSE)," v ",VLOOKUP(VLOOKUP('Rinks for 5 groups'!G37,'Knock Out Draws'!$A$1:$D$46,4,FALSE),'Group Check'!$C:$D,2,FALSE),"          ",'Rinks for 5 groups'!G37))))</f>
        <v>MXP FINAL</v>
      </c>
      <c r="H37" s="33" t="str">
        <f>IF('Rinks for 5 groups'!H37="","",VLOOKUP(_xlfn.NUMBERVALUE('Rinks for 5 groups'!H37),'Group Check'!$B:$E,2,FALSE))</f>
        <v/>
      </c>
      <c r="I37" s="151"/>
      <c r="J37" s="45"/>
      <c r="K37" s="51"/>
      <c r="L37" s="51" t="s">
        <v>514</v>
      </c>
      <c r="M37" s="45"/>
      <c r="N37" s="45"/>
      <c r="O37" s="45"/>
      <c r="P37" s="45"/>
      <c r="Q37" s="45"/>
      <c r="R37" s="45"/>
      <c r="S37" s="45"/>
      <c r="T37" s="45"/>
      <c r="U37" s="45"/>
      <c r="V37" s="50"/>
    </row>
    <row r="38" spans="1:22" ht="24.95" customHeight="1">
      <c r="A38" s="2" t="s">
        <v>515</v>
      </c>
      <c r="B38" s="32"/>
      <c r="C38" s="33" t="str">
        <f>IF('Rinks for 5 groups'!C38="","",VLOOKUP(_xlfn.NUMBERVALUE('Rinks for 5 groups'!C38),'Group Check'!$B:$E,2,FALSE))</f>
        <v/>
      </c>
      <c r="D38" s="33" t="str">
        <f>IF('Rinks for 5 groups'!D38="","",IF(ISNA(VLOOKUP('Rinks for 5 groups'!D38,'Knock Out Draws'!$A$1:$D$46,2,FALSE)),'Rinks for 5 groups'!D38,IF(VLOOKUP('Rinks for 5 groups'!D38,'Knock Out Draws'!$A$1:$D$46,2,FALSE)="",'Rinks for 5 groups'!D38,CONCATENATE(VLOOKUP(VLOOKUP('Rinks for 5 groups'!D38,'Knock Out Draws'!$A$1:$D$46,2,FALSE),'Group Check'!$C:$D,2,FALSE)," v ",VLOOKUP(VLOOKUP('Rinks for 5 groups'!D38,'Knock Out Draws'!$A$1:$D$46,4,FALSE),'Group Check'!$C:$D,2,FALSE),"          ",'Rinks for 5 groups'!D38))))</f>
        <v>WS FINAL</v>
      </c>
      <c r="E38" s="33" t="str">
        <f>IF('Rinks for 5 groups'!E38="","",VLOOKUP(_xlfn.NUMBERVALUE('Rinks for 5 groups'!E38),'Group Check'!$B:$E,2,FALSE))</f>
        <v/>
      </c>
      <c r="F38" s="33" t="str">
        <f>IF('Rinks for 5 groups'!F38="","",VLOOKUP(_xlfn.NUMBERVALUE('Rinks for 5 groups'!F38),'Group Check'!$B:$E,2,FALSE))</f>
        <v/>
      </c>
      <c r="G38" s="33" t="str">
        <f>IF('Rinks for 5 groups'!G38="","",VLOOKUP(_xlfn.NUMBERVALUE('Rinks for 5 groups'!G38),'Group Check'!$B:$E,2,FALSE))</f>
        <v/>
      </c>
      <c r="H38" s="33" t="str">
        <f>IF('Rinks for 5 groups'!H38="","",VLOOKUP(_xlfn.NUMBERVALUE('Rinks for 5 groups'!H38),'Group Check'!$B:$E,2,FALSE))</f>
        <v/>
      </c>
      <c r="I38" s="151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50"/>
    </row>
    <row r="39" spans="1:22" ht="24.95" customHeight="1" thickBot="1">
      <c r="A39" s="2" t="s">
        <v>516</v>
      </c>
      <c r="B39" s="147"/>
      <c r="C39" s="33" t="str">
        <f>IF('Rinks for 5 groups'!C39="","",VLOOKUP(_xlfn.NUMBERVALUE('Rinks for 5 groups'!C39),'Group Check'!$B:$E,2,FALSE))</f>
        <v/>
      </c>
      <c r="D39" s="33" t="str">
        <f>IF('Rinks for 5 groups'!D39="","",IF(ISNA(VLOOKUP('Rinks for 5 groups'!D39,'Knock Out Draws'!$A$1:$D$46,2,FALSE)),'Rinks for 5 groups'!D39,IF(VLOOKUP('Rinks for 5 groups'!D39,'Knock Out Draws'!$A$1:$D$46,2,FALSE)="",'Rinks for 5 groups'!D39,CONCATENATE(VLOOKUP(VLOOKUP('Rinks for 5 groups'!D39,'Knock Out Draws'!$A$1:$D$46,2,FALSE),'Group Check'!$C:$D,2,FALSE)," v ",VLOOKUP(VLOOKUP('Rinks for 5 groups'!D39,'Knock Out Draws'!$A$1:$D$46,4,FALSE),'Group Check'!$C:$D,2,FALSE),"          ",'Rinks for 5 groups'!D39))))</f>
        <v>MS FINAL</v>
      </c>
      <c r="E39" s="33" t="str">
        <f>IF('Rinks for 5 groups'!E39="","",VLOOKUP(_xlfn.NUMBERVALUE('Rinks for 5 groups'!E39),'Group Check'!$B:$E,2,FALSE))</f>
        <v/>
      </c>
      <c r="F39" s="33" t="str">
        <f>IF('Rinks for 5 groups'!F39="","",VLOOKUP(_xlfn.NUMBERVALUE('Rinks for 5 groups'!F39),'Group Check'!$B:$E,2,FALSE))</f>
        <v/>
      </c>
      <c r="G39" s="33" t="str">
        <f>IF('Rinks for 5 groups'!G39="","",VLOOKUP(_xlfn.NUMBERVALUE('Rinks for 5 groups'!G39),'Group Check'!$B:$E,2,FALSE))</f>
        <v/>
      </c>
      <c r="H39" s="33" t="str">
        <f>IF('Rinks for 5 groups'!H39="","",VLOOKUP(_xlfn.NUMBERVALUE('Rinks for 5 groups'!H39),'Group Check'!$B:$E,2,FALSE))</f>
        <v/>
      </c>
      <c r="I39" s="152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</row>
    <row r="40" spans="1:22">
      <c r="A40" s="2"/>
      <c r="B40" s="148"/>
      <c r="C40" s="148"/>
      <c r="D40" s="148"/>
      <c r="E40" s="148"/>
      <c r="F40" s="148"/>
      <c r="G40" s="148"/>
      <c r="H40" s="148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50"/>
    </row>
    <row r="41" spans="1:22">
      <c r="A41" s="2"/>
      <c r="B41" s="45"/>
      <c r="C41" s="45"/>
      <c r="E41" s="149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50"/>
    </row>
    <row r="42" spans="1:22">
      <c r="A42" s="2" t="s">
        <v>708</v>
      </c>
      <c r="B42" s="53"/>
      <c r="C42" s="149"/>
      <c r="D42" s="149"/>
      <c r="F42" s="45"/>
      <c r="G42" s="45"/>
      <c r="H42" s="45"/>
    </row>
    <row r="43" spans="1:22" ht="24.75">
      <c r="A43" s="252" t="s">
        <v>709</v>
      </c>
      <c r="B43" s="16" t="s">
        <v>484</v>
      </c>
    </row>
    <row r="44" spans="1:22" ht="15" customHeight="1">
      <c r="A44" s="2" t="s">
        <v>710</v>
      </c>
      <c r="B44" s="16" t="s">
        <v>485</v>
      </c>
    </row>
    <row r="45" spans="1:22" ht="24.75">
      <c r="A45" s="252" t="s">
        <v>711</v>
      </c>
      <c r="B45" s="16" t="s">
        <v>486</v>
      </c>
    </row>
    <row r="59" spans="1:22">
      <c r="A59" s="2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>
      <c r="A60" s="2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>
      <c r="A62" s="2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</row>
    <row r="63" spans="1:22">
      <c r="A63" s="2"/>
      <c r="B63" s="52"/>
      <c r="C63" s="52"/>
      <c r="D63" s="52"/>
      <c r="E63" s="52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</row>
    <row r="64" spans="1:22">
      <c r="A64" s="2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</row>
    <row r="65" spans="1:22">
      <c r="A65" s="2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50"/>
    </row>
    <row r="66" spans="1:22">
      <c r="A66" s="2"/>
      <c r="B66" s="53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50"/>
    </row>
  </sheetData>
  <mergeCells count="14">
    <mergeCell ref="B36:C36"/>
    <mergeCell ref="B32:H32"/>
    <mergeCell ref="B13:C13"/>
    <mergeCell ref="B27:C27"/>
    <mergeCell ref="B3:V3"/>
    <mergeCell ref="B5:H5"/>
    <mergeCell ref="I5:O5"/>
    <mergeCell ref="P5:V5"/>
    <mergeCell ref="B17:V17"/>
    <mergeCell ref="B19:H19"/>
    <mergeCell ref="I19:O19"/>
    <mergeCell ref="P19:V19"/>
    <mergeCell ref="B9:C9"/>
    <mergeCell ref="B23:C23"/>
  </mergeCells>
  <conditionalFormatting sqref="A1:V8 A9:B9 D9:V9 A10:V22 A23:B23 D23:V23 A24:V35 A36:B36 D36:V36 A37:V1048576">
    <cfRule type="containsText" dxfId="1308" priority="1" stopIfTrue="1" operator="containsText" text="Natalie">
      <formula>NOT(ISERROR(SEARCH("Natalie",A1)))</formula>
    </cfRule>
    <cfRule type="containsText" dxfId="1307" priority="2" stopIfTrue="1" operator="containsText" text="Mixed Pairs">
      <formula>NOT(ISERROR(SEARCH("Mixed Pairs",A1)))</formula>
    </cfRule>
    <cfRule type="containsText" dxfId="1306" priority="68" stopIfTrue="1" operator="containsText" text="MS">
      <formula>NOT(ISERROR(SEARCH("MS",A1)))</formula>
    </cfRule>
    <cfRule type="containsText" dxfId="1305" priority="69" stopIfTrue="1" operator="containsText" text="MXP">
      <formula>NOT(ISERROR(SEARCH("MXP",A1)))</formula>
    </cfRule>
  </conditionalFormatting>
  <conditionalFormatting sqref="A10:V22 A24:V35 A37:V1048576 A1:V8 A9:B9 D9:V9 A23:B23 D23:V23 A36:B36 D36:V36">
    <cfRule type="containsText" dxfId="1304" priority="67" stopIfTrue="1" operator="containsText" text="WS">
      <formula>NOT(ISERROR(SEARCH("WS",A1)))</formula>
    </cfRule>
  </conditionalFormatting>
  <conditionalFormatting sqref="C7:H8">
    <cfRule type="containsBlanks" dxfId="1303" priority="70" stopIfTrue="1">
      <formula>LEN(TRIM(C7))=0</formula>
    </cfRule>
  </conditionalFormatting>
  <conditionalFormatting sqref="C10:H12">
    <cfRule type="containsBlanks" dxfId="1302" priority="71" stopIfTrue="1">
      <formula>LEN(TRIM(C10))=0</formula>
    </cfRule>
  </conditionalFormatting>
  <conditionalFormatting sqref="C14:H15">
    <cfRule type="containsBlanks" dxfId="1301" priority="72" stopIfTrue="1">
      <formula>LEN(TRIM(C14))=0</formula>
    </cfRule>
  </conditionalFormatting>
  <conditionalFormatting sqref="C21:H22">
    <cfRule type="containsBlanks" dxfId="1300" priority="64" stopIfTrue="1">
      <formula>LEN(TRIM(C21))=0</formula>
    </cfRule>
  </conditionalFormatting>
  <conditionalFormatting sqref="C24:H26">
    <cfRule type="containsBlanks" dxfId="1299" priority="63" stopIfTrue="1">
      <formula>LEN(TRIM(C24))=0</formula>
    </cfRule>
  </conditionalFormatting>
  <conditionalFormatting sqref="C28:H29">
    <cfRule type="containsBlanks" dxfId="1298" priority="62" stopIfTrue="1">
      <formula>LEN(TRIM(C28))=0</formula>
    </cfRule>
  </conditionalFormatting>
  <conditionalFormatting sqref="C34:H35">
    <cfRule type="containsBlanks" dxfId="1297" priority="32" stopIfTrue="1">
      <formula>LEN(TRIM(C34))=0</formula>
    </cfRule>
  </conditionalFormatting>
  <conditionalFormatting sqref="C37:H39">
    <cfRule type="containsBlanks" dxfId="1296" priority="39" stopIfTrue="1">
      <formula>LEN(TRIM(C37))=0</formula>
    </cfRule>
  </conditionalFormatting>
  <conditionalFormatting sqref="D38:D39">
    <cfRule type="containsBlanks" dxfId="1295" priority="3" stopIfTrue="1">
      <formula>LEN(TRIM(D38))=0</formula>
    </cfRule>
  </conditionalFormatting>
  <conditionalFormatting sqref="D35:G35">
    <cfRule type="containsBlanks" dxfId="1294" priority="12" stopIfTrue="1">
      <formula>LEN(TRIM(D35))=0</formula>
    </cfRule>
  </conditionalFormatting>
  <conditionalFormatting sqref="G37">
    <cfRule type="containsBlanks" dxfId="1293" priority="9" stopIfTrue="1">
      <formula>LEN(TRIM(G37))=0</formula>
    </cfRule>
  </conditionalFormatting>
  <conditionalFormatting sqref="J7:O8">
    <cfRule type="containsBlanks" dxfId="1292" priority="73" stopIfTrue="1">
      <formula>LEN(TRIM(J7))=0</formula>
    </cfRule>
  </conditionalFormatting>
  <conditionalFormatting sqref="J10:O12">
    <cfRule type="containsBlanks" dxfId="1291" priority="74" stopIfTrue="1">
      <formula>LEN(TRIM(J10))=0</formula>
    </cfRule>
  </conditionalFormatting>
  <conditionalFormatting sqref="J14:O15">
    <cfRule type="containsBlanks" dxfId="1290" priority="75" stopIfTrue="1">
      <formula>LEN(TRIM(J14))=0</formula>
    </cfRule>
  </conditionalFormatting>
  <conditionalFormatting sqref="J21:O22">
    <cfRule type="containsBlanks" dxfId="1289" priority="61" stopIfTrue="1">
      <formula>LEN(TRIM(J21))=0</formula>
    </cfRule>
  </conditionalFormatting>
  <conditionalFormatting sqref="J24:O26">
    <cfRule type="containsBlanks" dxfId="1288" priority="60" stopIfTrue="1">
      <formula>LEN(TRIM(J24))=0</formula>
    </cfRule>
  </conditionalFormatting>
  <conditionalFormatting sqref="J28:O29">
    <cfRule type="containsBlanks" dxfId="1287" priority="59" stopIfTrue="1">
      <formula>LEN(TRIM(J28))=0</formula>
    </cfRule>
  </conditionalFormatting>
  <conditionalFormatting sqref="Q7:V8">
    <cfRule type="containsBlanks" dxfId="1286" priority="76" stopIfTrue="1">
      <formula>LEN(TRIM(Q7))=0</formula>
    </cfRule>
  </conditionalFormatting>
  <conditionalFormatting sqref="Q10:V12">
    <cfRule type="containsBlanks" dxfId="1285" priority="66" stopIfTrue="1">
      <formula>LEN(TRIM(Q10))=0</formula>
    </cfRule>
  </conditionalFormatting>
  <conditionalFormatting sqref="Q14:V15">
    <cfRule type="containsBlanks" dxfId="1284" priority="65" stopIfTrue="1">
      <formula>LEN(TRIM(Q14))=0</formula>
    </cfRule>
  </conditionalFormatting>
  <conditionalFormatting sqref="Q21:V22">
    <cfRule type="containsBlanks" dxfId="1283" priority="58" stopIfTrue="1">
      <formula>LEN(TRIM(Q21))=0</formula>
    </cfRule>
  </conditionalFormatting>
  <conditionalFormatting sqref="Q24:V26">
    <cfRule type="containsBlanks" dxfId="1282" priority="20" stopIfTrue="1">
      <formula>LEN(TRIM(Q24))=0</formula>
    </cfRule>
  </conditionalFormatting>
  <conditionalFormatting sqref="Q28:V29">
    <cfRule type="containsBlanks" dxfId="1281" priority="47" stopIfTrue="1">
      <formula>LEN(TRIM(Q28))=0</formula>
    </cfRule>
  </conditionalFormatting>
  <pageMargins left="0.70866141732283472" right="0.70866141732283472" top="0.74803149606299213" bottom="0.74803149606299213" header="0.31496062992125984" footer="0.31496062992125984"/>
  <pageSetup paperSize="9" scale="61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CE78F-5301-4362-9957-9706C30AE643}">
  <dimension ref="A1:BC96"/>
  <sheetViews>
    <sheetView zoomScale="85" zoomScaleNormal="85" workbookViewId="0">
      <selection activeCell="E61" sqref="E61"/>
    </sheetView>
  </sheetViews>
  <sheetFormatPr defaultRowHeight="12"/>
  <cols>
    <col min="1" max="1" width="36.85546875" style="2" customWidth="1"/>
    <col min="2" max="22" width="16.7109375" style="2" customWidth="1"/>
    <col min="23" max="38" width="9.140625" style="2"/>
    <col min="39" max="39" width="11.28515625" style="2" bestFit="1" customWidth="1"/>
    <col min="40" max="16384" width="9.140625" style="2"/>
  </cols>
  <sheetData>
    <row r="1" spans="1:55">
      <c r="A1" s="13" t="s">
        <v>487</v>
      </c>
      <c r="AD1" s="12"/>
      <c r="AE1" s="12"/>
      <c r="AF1" s="12"/>
      <c r="AG1" s="12"/>
      <c r="AH1" s="12"/>
      <c r="AI1" s="12"/>
      <c r="AJ1" s="12"/>
      <c r="AK1" s="2" t="s">
        <v>292</v>
      </c>
      <c r="AN1" s="2" t="s">
        <v>67</v>
      </c>
      <c r="AO1" s="153"/>
      <c r="AR1" s="12" t="s">
        <v>393</v>
      </c>
      <c r="AS1" s="12" t="s">
        <v>394</v>
      </c>
      <c r="AT1" s="12"/>
      <c r="AU1" s="12" t="s">
        <v>391</v>
      </c>
      <c r="AV1" s="12" t="s">
        <v>392</v>
      </c>
      <c r="AW1" s="12"/>
      <c r="AX1" s="12" t="s">
        <v>395</v>
      </c>
      <c r="AZ1" s="154"/>
      <c r="BA1" s="154"/>
      <c r="BB1" s="154"/>
      <c r="BC1" s="154"/>
    </row>
    <row r="2" spans="1:55" ht="12.75" thickBot="1">
      <c r="AD2" s="12"/>
      <c r="AE2" s="12"/>
      <c r="AF2" s="12"/>
      <c r="AG2" s="12"/>
      <c r="AH2" s="12"/>
      <c r="AI2" s="12"/>
      <c r="AJ2" s="12"/>
      <c r="AO2" s="153"/>
      <c r="AR2" s="12"/>
      <c r="AS2" s="12"/>
      <c r="AT2" s="12"/>
      <c r="AU2" s="12"/>
      <c r="AV2" s="12"/>
      <c r="AW2" s="12"/>
      <c r="AX2" s="12"/>
      <c r="AZ2" s="154"/>
      <c r="BA2" s="154"/>
      <c r="BB2" s="154"/>
      <c r="BC2" s="154"/>
    </row>
    <row r="3" spans="1:55">
      <c r="B3" s="281" t="s">
        <v>488</v>
      </c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AD3" s="12"/>
      <c r="AE3" s="12"/>
      <c r="AF3" s="12"/>
      <c r="AG3" s="12"/>
      <c r="AH3" s="12"/>
      <c r="AI3" s="12"/>
      <c r="AJ3" s="12"/>
      <c r="AO3" s="153"/>
      <c r="AR3" s="12"/>
      <c r="AS3" s="12"/>
      <c r="AT3" s="12"/>
      <c r="AU3" s="12"/>
      <c r="AV3" s="12"/>
      <c r="AW3" s="12"/>
      <c r="AX3" s="12"/>
      <c r="AZ3" s="154"/>
      <c r="BA3" s="154"/>
      <c r="BB3" s="154"/>
      <c r="BC3" s="154"/>
    </row>
    <row r="4" spans="1:55">
      <c r="B4" s="283" t="s">
        <v>489</v>
      </c>
      <c r="C4" s="284"/>
      <c r="D4" s="284"/>
      <c r="E4" s="284"/>
      <c r="F4" s="284"/>
      <c r="G4" s="284"/>
      <c r="H4" s="285"/>
      <c r="I4" s="283" t="s">
        <v>490</v>
      </c>
      <c r="J4" s="284"/>
      <c r="K4" s="284"/>
      <c r="L4" s="284"/>
      <c r="M4" s="284"/>
      <c r="N4" s="284"/>
      <c r="O4" s="285"/>
      <c r="P4" s="283" t="s">
        <v>491</v>
      </c>
      <c r="Q4" s="284"/>
      <c r="R4" s="284"/>
      <c r="S4" s="284"/>
      <c r="T4" s="284"/>
      <c r="U4" s="284"/>
      <c r="V4" s="285"/>
      <c r="AD4" s="12"/>
      <c r="AE4" s="12"/>
      <c r="AF4" s="12"/>
      <c r="AG4" s="12"/>
      <c r="AH4" s="12"/>
      <c r="AI4" s="12"/>
      <c r="AJ4" s="12"/>
      <c r="AO4" s="153"/>
      <c r="AR4" s="12"/>
      <c r="AS4" s="12"/>
      <c r="AT4" s="12"/>
      <c r="AU4" s="12"/>
      <c r="AV4" s="12"/>
      <c r="AW4" s="12"/>
      <c r="AX4" s="12"/>
      <c r="AZ4" s="154"/>
      <c r="BA4" s="154"/>
      <c r="BB4" s="154"/>
      <c r="BC4" s="154"/>
    </row>
    <row r="5" spans="1:55">
      <c r="B5" s="282" t="s">
        <v>492</v>
      </c>
      <c r="C5" s="282"/>
      <c r="D5" s="282"/>
      <c r="E5" s="282"/>
      <c r="F5" s="282"/>
      <c r="G5" s="282"/>
      <c r="H5" s="282"/>
      <c r="I5" s="282" t="s">
        <v>492</v>
      </c>
      <c r="J5" s="282"/>
      <c r="K5" s="282"/>
      <c r="L5" s="282"/>
      <c r="M5" s="282"/>
      <c r="N5" s="282"/>
      <c r="O5" s="282"/>
      <c r="P5" s="282" t="s">
        <v>492</v>
      </c>
      <c r="Q5" s="282"/>
      <c r="R5" s="282"/>
      <c r="S5" s="282"/>
      <c r="T5" s="282"/>
      <c r="U5" s="282"/>
      <c r="V5" s="282"/>
      <c r="AD5" s="12"/>
      <c r="AE5" s="12"/>
      <c r="AF5" s="12"/>
      <c r="AG5" s="12"/>
      <c r="AH5" s="12"/>
      <c r="AI5" s="12"/>
      <c r="AJ5" s="12"/>
      <c r="AO5" s="153"/>
      <c r="AR5" s="12"/>
      <c r="AS5" s="12"/>
      <c r="AT5" s="12"/>
      <c r="AU5" s="12"/>
      <c r="AV5" s="12"/>
      <c r="AW5" s="12"/>
      <c r="AX5" s="12"/>
      <c r="AZ5" s="154"/>
      <c r="BA5" s="154"/>
      <c r="BB5" s="154"/>
      <c r="BC5" s="154"/>
    </row>
    <row r="6" spans="1:55" s="12" customFormat="1">
      <c r="B6" s="169"/>
      <c r="C6" s="169" t="s">
        <v>0</v>
      </c>
      <c r="D6" s="169" t="s">
        <v>1</v>
      </c>
      <c r="E6" s="169" t="s">
        <v>2</v>
      </c>
      <c r="F6" s="169" t="s">
        <v>3</v>
      </c>
      <c r="G6" s="169" t="s">
        <v>4</v>
      </c>
      <c r="H6" s="169" t="s">
        <v>5</v>
      </c>
      <c r="I6" s="169"/>
      <c r="J6" s="169" t="s">
        <v>0</v>
      </c>
      <c r="K6" s="169" t="s">
        <v>1</v>
      </c>
      <c r="L6" s="169" t="s">
        <v>2</v>
      </c>
      <c r="M6" s="169" t="s">
        <v>3</v>
      </c>
      <c r="N6" s="169" t="s">
        <v>4</v>
      </c>
      <c r="O6" s="169" t="s">
        <v>5</v>
      </c>
      <c r="P6" s="169"/>
      <c r="Q6" s="169" t="s">
        <v>0</v>
      </c>
      <c r="R6" s="169" t="s">
        <v>1</v>
      </c>
      <c r="S6" s="169" t="s">
        <v>2</v>
      </c>
      <c r="T6" s="169" t="s">
        <v>3</v>
      </c>
      <c r="U6" s="169" t="s">
        <v>4</v>
      </c>
      <c r="V6" s="169" t="s">
        <v>5</v>
      </c>
      <c r="AM6" s="12" t="s">
        <v>67</v>
      </c>
      <c r="AN6" s="173"/>
    </row>
    <row r="7" spans="1:55">
      <c r="A7" s="172" t="str">
        <f>'Rinks for 5 groups'!A7</f>
        <v>Session 1 - 8:00am - 10:00am</v>
      </c>
      <c r="B7" s="176"/>
      <c r="C7" s="159">
        <f>IF('Rinks for 5 groups'!C7="","",_xlfn.NUMBERVALUE(LEFT('Rinks for 5 groups'!C7,SUM(FIND("v",'Rinks for 5 groups'!C7,1),-2))))</f>
        <v>81</v>
      </c>
      <c r="D7" s="159">
        <f>IF('Rinks for 5 groups'!D7="","",_xlfn.NUMBERVALUE(LEFT('Rinks for 5 groups'!D7,SUM(FIND("v",'Rinks for 5 groups'!D7,1),-2))))</f>
        <v>100</v>
      </c>
      <c r="E7" s="159">
        <f>IF('Rinks for 5 groups'!E7="","",_xlfn.NUMBERVALUE(LEFT('Rinks for 5 groups'!E7,SUM(FIND("v",'Rinks for 5 groups'!E7,1),-2))))</f>
        <v>93</v>
      </c>
      <c r="F7" s="159">
        <f>IF('Rinks for 5 groups'!F7="","",_xlfn.NUMBERVALUE(LEFT('Rinks for 5 groups'!F7,SUM(FIND("v",'Rinks for 5 groups'!F7,1),-2))))</f>
        <v>96</v>
      </c>
      <c r="G7" s="159">
        <f>IF('Rinks for 5 groups'!G7="","",_xlfn.NUMBERVALUE(LEFT('Rinks for 5 groups'!G7,SUM(FIND("v",'Rinks for 5 groups'!G7,1),-2))))</f>
        <v>105</v>
      </c>
      <c r="H7" s="159">
        <f>IF('Rinks for 5 groups'!H7="","",_xlfn.NUMBERVALUE(LEFT('Rinks for 5 groups'!H7,SUM(FIND("v",'Rinks for 5 groups'!H7,1),-2))))</f>
        <v>106</v>
      </c>
      <c r="I7" s="176"/>
      <c r="J7" s="159">
        <f>IF('Rinks for 5 groups'!J7="","",_xlfn.NUMBERVALUE(LEFT('Rinks for 5 groups'!J7,SUM(FIND("v",'Rinks for 5 groups'!J7,1),-2))))</f>
        <v>100</v>
      </c>
      <c r="K7" s="159">
        <f>IF('Rinks for 5 groups'!K7="","",_xlfn.NUMBERVALUE(LEFT('Rinks for 5 groups'!K7,SUM(FIND("v",'Rinks for 5 groups'!K7,1),-2))))</f>
        <v>99</v>
      </c>
      <c r="L7" s="159">
        <f>IF('Rinks for 5 groups'!L7="","",_xlfn.NUMBERVALUE(LEFT('Rinks for 5 groups'!L7,SUM(FIND("v",'Rinks for 5 groups'!L7,1),-2))))</f>
        <v>102</v>
      </c>
      <c r="M7" s="159">
        <f>IF('Rinks for 5 groups'!M7="","",_xlfn.NUMBERVALUE(LEFT('Rinks for 5 groups'!M7,SUM(FIND("v",'Rinks for 5 groups'!M7,1),-2))))</f>
        <v>96</v>
      </c>
      <c r="N7" s="159">
        <f>IF('Rinks for 5 groups'!N7="","",_xlfn.NUMBERVALUE(LEFT('Rinks for 5 groups'!N7,SUM(FIND("v",'Rinks for 5 groups'!N7,1),-2))))</f>
        <v>94</v>
      </c>
      <c r="O7" s="159">
        <f>IF('Rinks for 5 groups'!O7="","",_xlfn.NUMBERVALUE(LEFT('Rinks for 5 groups'!O7,SUM(FIND("v",'Rinks for 5 groups'!O7,1),-2))))</f>
        <v>108</v>
      </c>
      <c r="P7" s="176"/>
      <c r="Q7" s="159">
        <f>IF('Rinks for 5 groups'!Q7="","",_xlfn.NUMBERVALUE(LEFT('Rinks for 5 groups'!Q7,SUM(FIND("v",'Rinks for 5 groups'!Q7,1),-2))))</f>
        <v>105</v>
      </c>
      <c r="R7" s="159">
        <f>IF('Rinks for 5 groups'!R7="","",_xlfn.NUMBERVALUE(LEFT('Rinks for 5 groups'!R7,SUM(FIND("v",'Rinks for 5 groups'!R7,1),-2))))</f>
        <v>102</v>
      </c>
      <c r="S7" s="159">
        <f>IF('Rinks for 5 groups'!S7="","",_xlfn.NUMBERVALUE(LEFT('Rinks for 5 groups'!S7,SUM(FIND("v",'Rinks for 5 groups'!S7,1),-2))))</f>
        <v>93</v>
      </c>
      <c r="T7" s="159">
        <f>IF('Rinks for 5 groups'!T7="","",_xlfn.NUMBERVALUE(LEFT('Rinks for 5 groups'!T7,SUM(FIND("v",'Rinks for 5 groups'!T7,1),-2))))</f>
        <v>96</v>
      </c>
      <c r="U7" s="159">
        <f>IF('Rinks for 5 groups'!U7="","",_xlfn.NUMBERVALUE(LEFT('Rinks for 5 groups'!U7,SUM(FIND("v",'Rinks for 5 groups'!U7,1),-2))))</f>
        <v>98</v>
      </c>
      <c r="V7" s="159">
        <f>IF('Rinks for 5 groups'!V7="","",_xlfn.NUMBERVALUE(LEFT('Rinks for 5 groups'!V7,SUM(FIND("v",'Rinks for 5 groups'!V7,1),-2))))</f>
        <v>99</v>
      </c>
      <c r="AM7" s="2" t="s">
        <v>8</v>
      </c>
      <c r="AN7" s="160"/>
    </row>
    <row r="8" spans="1:55">
      <c r="A8" s="172"/>
      <c r="B8" s="176"/>
      <c r="C8" s="159" t="s">
        <v>83</v>
      </c>
      <c r="D8" s="159" t="s">
        <v>83</v>
      </c>
      <c r="E8" s="159" t="s">
        <v>83</v>
      </c>
      <c r="F8" s="159" t="s">
        <v>83</v>
      </c>
      <c r="G8" s="159" t="s">
        <v>83</v>
      </c>
      <c r="H8" s="159" t="s">
        <v>83</v>
      </c>
      <c r="I8" s="176"/>
      <c r="J8" s="159" t="s">
        <v>83</v>
      </c>
      <c r="K8" s="159" t="s">
        <v>83</v>
      </c>
      <c r="L8" s="159" t="s">
        <v>83</v>
      </c>
      <c r="M8" s="159" t="s">
        <v>83</v>
      </c>
      <c r="N8" s="159" t="s">
        <v>83</v>
      </c>
      <c r="O8" s="159" t="s">
        <v>83</v>
      </c>
      <c r="P8" s="176"/>
      <c r="Q8" s="159" t="s">
        <v>83</v>
      </c>
      <c r="R8" s="159" t="s">
        <v>83</v>
      </c>
      <c r="S8" s="159" t="s">
        <v>83</v>
      </c>
      <c r="T8" s="159" t="s">
        <v>83</v>
      </c>
      <c r="U8" s="159" t="s">
        <v>83</v>
      </c>
      <c r="V8" s="159" t="s">
        <v>83</v>
      </c>
      <c r="AM8" s="2" t="s">
        <v>66</v>
      </c>
      <c r="AN8" s="163"/>
    </row>
    <row r="9" spans="1:55">
      <c r="A9" s="172"/>
      <c r="B9" s="176"/>
      <c r="C9" s="159">
        <f>IF('Rinks for 5 groups'!C7="","",_xlfn.NUMBERVALUE(RIGHT('Rinks for 5 groups'!C7,SUM(LEN('Rinks for 5 groups'!C7),-FIND("v",'Rinks for 5 groups'!C7,1),-1))))</f>
        <v>85</v>
      </c>
      <c r="D9" s="159">
        <f>IF('Rinks for 5 groups'!D7="","",_xlfn.NUMBERVALUE(RIGHT('Rinks for 5 groups'!D7,SUM(LEN('Rinks for 5 groups'!D7),-FIND("v",'Rinks for 5 groups'!D7,1),-1))))</f>
        <v>101</v>
      </c>
      <c r="E9" s="159">
        <f>IF('Rinks for 5 groups'!E7="","",_xlfn.NUMBERVALUE(RIGHT('Rinks for 5 groups'!E7,SUM(LEN('Rinks for 5 groups'!E7),-FIND("v",'Rinks for 5 groups'!E7,1),-1))))</f>
        <v>97</v>
      </c>
      <c r="F9" s="159">
        <f>IF('Rinks for 5 groups'!F7="","",_xlfn.NUMBERVALUE(RIGHT('Rinks for 5 groups'!F7,SUM(LEN('Rinks for 5 groups'!F7),-FIND("v",'Rinks for 5 groups'!F7,1),-1))))</f>
        <v>98</v>
      </c>
      <c r="G9" s="159">
        <f>IF('Rinks for 5 groups'!G7="","",_xlfn.NUMBERVALUE(RIGHT('Rinks for 5 groups'!G7,SUM(LEN('Rinks for 5 groups'!G7),-FIND("v",'Rinks for 5 groups'!G7,1),-1))))</f>
        <v>109</v>
      </c>
      <c r="H9" s="159">
        <f>IF('Rinks for 5 groups'!H7="","",_xlfn.NUMBERVALUE(RIGHT('Rinks for 5 groups'!H7,SUM(LEN('Rinks for 5 groups'!H7),-FIND("v",'Rinks for 5 groups'!H7,1),-1))))</f>
        <v>107</v>
      </c>
      <c r="I9" s="176"/>
      <c r="J9" s="159">
        <f>IF('Rinks for 5 groups'!J7="","",_xlfn.NUMBERVALUE(RIGHT('Rinks for 5 groups'!J7,SUM(LEN('Rinks for 5 groups'!J7),-FIND("v",'Rinks for 5 groups'!J7,1),-1))))</f>
        <v>103</v>
      </c>
      <c r="K9" s="159">
        <f>IF('Rinks for 5 groups'!K7="","",_xlfn.NUMBERVALUE(RIGHT('Rinks for 5 groups'!K7,SUM(LEN('Rinks for 5 groups'!K7),-FIND("v",'Rinks for 5 groups'!K7,1),-1))))</f>
        <v>104</v>
      </c>
      <c r="L9" s="159">
        <f>IF('Rinks for 5 groups'!L7="","",_xlfn.NUMBERVALUE(RIGHT('Rinks for 5 groups'!L7,SUM(LEN('Rinks for 5 groups'!L7),-FIND("v",'Rinks for 5 groups'!L7,1),-1))))</f>
        <v>101</v>
      </c>
      <c r="M9" s="159">
        <f>IF('Rinks for 5 groups'!M7="","",_xlfn.NUMBERVALUE(RIGHT('Rinks for 5 groups'!M7,SUM(LEN('Rinks for 5 groups'!M7),-FIND("v",'Rinks for 5 groups'!M7,1),-1))))</f>
        <v>95</v>
      </c>
      <c r="N9" s="159">
        <f>IF('Rinks for 5 groups'!N7="","",_xlfn.NUMBERVALUE(RIGHT('Rinks for 5 groups'!N7,SUM(LEN('Rinks for 5 groups'!N7),-FIND("v",'Rinks for 5 groups'!N7,1),-1))))</f>
        <v>97</v>
      </c>
      <c r="O9" s="159">
        <f>IF('Rinks for 5 groups'!O7="","",_xlfn.NUMBERVALUE(RIGHT('Rinks for 5 groups'!O7,SUM(LEN('Rinks for 5 groups'!O7),-FIND("v",'Rinks for 5 groups'!O7,1),-1))))</f>
        <v>107</v>
      </c>
      <c r="P9" s="176"/>
      <c r="Q9" s="159">
        <f>IF('Rinks for 5 groups'!Q7="","",_xlfn.NUMBERVALUE(RIGHT('Rinks for 5 groups'!Q7,SUM(LEN('Rinks for 5 groups'!Q7),-FIND("v",'Rinks for 5 groups'!Q7,1),-1))))</f>
        <v>106</v>
      </c>
      <c r="R9" s="159">
        <f>IF('Rinks for 5 groups'!R7="","",_xlfn.NUMBERVALUE(RIGHT('Rinks for 5 groups'!R7,SUM(LEN('Rinks for 5 groups'!R7),-FIND("v",'Rinks for 5 groups'!R7,1),-1))))</f>
        <v>103</v>
      </c>
      <c r="S9" s="159">
        <f>IF('Rinks for 5 groups'!S7="","",_xlfn.NUMBERVALUE(RIGHT('Rinks for 5 groups'!S7,SUM(LEN('Rinks for 5 groups'!S7),-FIND("v",'Rinks for 5 groups'!S7,1),-1))))</f>
        <v>94</v>
      </c>
      <c r="T9" s="159">
        <f>IF('Rinks for 5 groups'!T7="","",_xlfn.NUMBERVALUE(RIGHT('Rinks for 5 groups'!T7,SUM(LEN('Rinks for 5 groups'!T7),-FIND("v",'Rinks for 5 groups'!T7,1),-1))))</f>
        <v>97</v>
      </c>
      <c r="U9" s="159">
        <f>IF('Rinks for 5 groups'!U7="","",_xlfn.NUMBERVALUE(RIGHT('Rinks for 5 groups'!U7,SUM(LEN('Rinks for 5 groups'!U7),-FIND("v",'Rinks for 5 groups'!U7,1),-1))))</f>
        <v>95</v>
      </c>
      <c r="V9" s="159">
        <f>IF('Rinks for 5 groups'!V7="","",_xlfn.NUMBERVALUE(RIGHT('Rinks for 5 groups'!V7,SUM(LEN('Rinks for 5 groups'!V7),-FIND("v",'Rinks for 5 groups'!V7,1),-1))))</f>
        <v>100</v>
      </c>
      <c r="AM9" s="2" t="s">
        <v>346</v>
      </c>
      <c r="AN9" s="164"/>
    </row>
    <row r="10" spans="1:55">
      <c r="A10" s="172"/>
      <c r="B10" s="176"/>
      <c r="C10" s="193" t="s">
        <v>83</v>
      </c>
      <c r="D10" s="193" t="s">
        <v>83</v>
      </c>
      <c r="E10" s="193" t="s">
        <v>83</v>
      </c>
      <c r="F10" s="193" t="s">
        <v>83</v>
      </c>
      <c r="G10" s="193" t="s">
        <v>83</v>
      </c>
      <c r="H10" s="193" t="s">
        <v>83</v>
      </c>
      <c r="I10" s="176"/>
      <c r="J10" s="193" t="s">
        <v>83</v>
      </c>
      <c r="K10" s="193" t="s">
        <v>83</v>
      </c>
      <c r="L10" s="193" t="s">
        <v>83</v>
      </c>
      <c r="M10" s="193" t="s">
        <v>83</v>
      </c>
      <c r="N10" s="193" t="s">
        <v>83</v>
      </c>
      <c r="O10" s="193" t="s">
        <v>83</v>
      </c>
      <c r="P10" s="176"/>
      <c r="Q10" s="193" t="s">
        <v>83</v>
      </c>
      <c r="R10" s="193" t="s">
        <v>83</v>
      </c>
      <c r="S10" s="193" t="s">
        <v>83</v>
      </c>
      <c r="T10" s="193" t="s">
        <v>83</v>
      </c>
      <c r="U10" s="193" t="s">
        <v>83</v>
      </c>
      <c r="V10" s="193" t="s">
        <v>83</v>
      </c>
    </row>
    <row r="11" spans="1:55">
      <c r="A11" s="172" t="str">
        <f>'Rinks for 5 groups'!A8</f>
        <v>Session 2 - 10.00am- 12:00pm</v>
      </c>
      <c r="B11" s="176"/>
      <c r="C11" s="159">
        <f>IF('Rinks for 5 groups'!C8="","",_xlfn.NUMBERVALUE(LEFT('Rinks for 5 groups'!C8,SUM(FIND("v",'Rinks for 5 groups'!C8,1),-2))))</f>
        <v>94</v>
      </c>
      <c r="D11" s="159">
        <f>IF('Rinks for 5 groups'!D8="","",_xlfn.NUMBERVALUE(LEFT('Rinks for 5 groups'!D8,SUM(FIND("v",'Rinks for 5 groups'!D8,1),-2))))</f>
        <v>84</v>
      </c>
      <c r="E11" s="159">
        <f>IF('Rinks for 5 groups'!E8="","",_xlfn.NUMBERVALUE(LEFT('Rinks for 5 groups'!E8,SUM(FIND("v",'Rinks for 5 groups'!E8,1),-2))))</f>
        <v>108</v>
      </c>
      <c r="F11" s="159">
        <f>IF('Rinks for 5 groups'!F8="","",_xlfn.NUMBERVALUE(LEFT('Rinks for 5 groups'!F8,SUM(FIND("v",'Rinks for 5 groups'!F8,1),-2))))</f>
        <v>99</v>
      </c>
      <c r="G11" s="159">
        <f>IF('Rinks for 5 groups'!G8="","",_xlfn.NUMBERVALUE(LEFT('Rinks for 5 groups'!G8,SUM(FIND("v",'Rinks for 5 groups'!G8,1),-2))))</f>
        <v>88</v>
      </c>
      <c r="H11" s="159">
        <f>IF('Rinks for 5 groups'!H8="","",_xlfn.NUMBERVALUE(LEFT('Rinks for 5 groups'!H8,SUM(FIND("v",'Rinks for 5 groups'!H8,1),-2))))</f>
        <v>102</v>
      </c>
      <c r="I11" s="176"/>
      <c r="J11" s="159">
        <f>IF('Rinks for 5 groups'!J8="","",_xlfn.NUMBERVALUE(LEFT('Rinks for 5 groups'!J8,SUM(FIND("v",'Rinks for 5 groups'!J8,1),-2))))</f>
        <v>87</v>
      </c>
      <c r="K11" s="159">
        <f>IF('Rinks for 5 groups'!K8="","",_xlfn.NUMBERVALUE(LEFT('Rinks for 5 groups'!K8,SUM(FIND("v",'Rinks for 5 groups'!K8,1),-2))))</f>
        <v>88</v>
      </c>
      <c r="L11" s="159">
        <f>IF('Rinks for 5 groups'!L8="","",_xlfn.NUMBERVALUE(LEFT('Rinks for 5 groups'!L8,SUM(FIND("v",'Rinks for 5 groups'!L8,1),-2))))</f>
        <v>90</v>
      </c>
      <c r="M11" s="159">
        <f>IF('Rinks for 5 groups'!M8="","",_xlfn.NUMBERVALUE(LEFT('Rinks for 5 groups'!M8,SUM(FIND("v",'Rinks for 5 groups'!M8,1),-2))))</f>
        <v>93</v>
      </c>
      <c r="N11" s="159">
        <f>IF('Rinks for 5 groups'!N8="","",_xlfn.NUMBERVALUE(LEFT('Rinks for 5 groups'!N8,SUM(FIND("v",'Rinks for 5 groups'!N8,1),-2))))</f>
        <v>106</v>
      </c>
      <c r="O11" s="159">
        <f>IF('Rinks for 5 groups'!O8="","",_xlfn.NUMBERVALUE(LEFT('Rinks for 5 groups'!O8,SUM(FIND("v",'Rinks for 5 groups'!O8,1),-2))))</f>
        <v>81</v>
      </c>
      <c r="P11" s="176"/>
      <c r="Q11" s="159">
        <f>IF('Rinks for 5 groups'!Q8="","",_xlfn.NUMBERVALUE(LEFT('Rinks for 5 groups'!Q8,SUM(FIND("v",'Rinks for 5 groups'!Q8,1),-2))))</f>
        <v>87</v>
      </c>
      <c r="R11" s="159">
        <f>IF('Rinks for 5 groups'!R8="","",_xlfn.NUMBERVALUE(LEFT('Rinks for 5 groups'!R8,SUM(FIND("v",'Rinks for 5 groups'!R8,1),-2))))</f>
        <v>84</v>
      </c>
      <c r="S11" s="159">
        <f>IF('Rinks for 5 groups'!S8="","",_xlfn.NUMBERVALUE(LEFT('Rinks for 5 groups'!S8,SUM(FIND("v",'Rinks for 5 groups'!S8,1),-2))))</f>
        <v>81</v>
      </c>
      <c r="T11" s="159">
        <f>IF('Rinks for 5 groups'!T8="","",_xlfn.NUMBERVALUE(LEFT('Rinks for 5 groups'!T8,SUM(FIND("v",'Rinks for 5 groups'!T8,1),-2))))</f>
        <v>104</v>
      </c>
      <c r="U11" s="159">
        <f>IF('Rinks for 5 groups'!U8="","",_xlfn.NUMBERVALUE(LEFT('Rinks for 5 groups'!U8,SUM(FIND("v",'Rinks for 5 groups'!U8,1),-2))))</f>
        <v>108</v>
      </c>
      <c r="V11" s="159">
        <f>IF('Rinks for 5 groups'!V8="","",_xlfn.NUMBERVALUE(LEFT('Rinks for 5 groups'!V8,SUM(FIND("v",'Rinks for 5 groups'!V8,1),-2))))</f>
        <v>110</v>
      </c>
      <c r="AM11" s="2" t="s">
        <v>66</v>
      </c>
      <c r="AN11" s="163"/>
      <c r="AQ11" s="1"/>
      <c r="AR11" s="1"/>
    </row>
    <row r="12" spans="1:55">
      <c r="A12" s="172"/>
      <c r="B12" s="176"/>
      <c r="C12" s="159" t="s">
        <v>83</v>
      </c>
      <c r="D12" s="159" t="s">
        <v>83</v>
      </c>
      <c r="E12" s="159" t="s">
        <v>83</v>
      </c>
      <c r="F12" s="159" t="s">
        <v>83</v>
      </c>
      <c r="G12" s="159" t="s">
        <v>83</v>
      </c>
      <c r="H12" s="159" t="s">
        <v>83</v>
      </c>
      <c r="I12" s="176"/>
      <c r="J12" s="159" t="s">
        <v>83</v>
      </c>
      <c r="K12" s="159" t="s">
        <v>83</v>
      </c>
      <c r="L12" s="159" t="s">
        <v>83</v>
      </c>
      <c r="M12" s="159" t="s">
        <v>83</v>
      </c>
      <c r="N12" s="159" t="s">
        <v>83</v>
      </c>
      <c r="O12" s="159" t="s">
        <v>83</v>
      </c>
      <c r="P12" s="176"/>
      <c r="Q12" s="159" t="s">
        <v>83</v>
      </c>
      <c r="R12" s="159" t="s">
        <v>83</v>
      </c>
      <c r="S12" s="159" t="s">
        <v>83</v>
      </c>
      <c r="T12" s="159" t="s">
        <v>83</v>
      </c>
      <c r="U12" s="159" t="s">
        <v>83</v>
      </c>
      <c r="V12" s="159" t="s">
        <v>83</v>
      </c>
      <c r="AQ12" s="1"/>
      <c r="AR12" s="1"/>
    </row>
    <row r="13" spans="1:55">
      <c r="A13" s="172"/>
      <c r="B13" s="176"/>
      <c r="C13" s="159">
        <f>IF('Rinks for 5 groups'!C8="","",_xlfn.NUMBERVALUE(RIGHT('Rinks for 5 groups'!C8,SUM(LEN('Rinks for 5 groups'!C8),-FIND("v",'Rinks for 5 groups'!C8,1),-1))))</f>
        <v>95</v>
      </c>
      <c r="D13" s="159">
        <f>IF('Rinks for 5 groups'!D8="","",_xlfn.NUMBERVALUE(RIGHT('Rinks for 5 groups'!D8,SUM(LEN('Rinks for 5 groups'!D8),-FIND("v",'Rinks for 5 groups'!D8,1),-1))))</f>
        <v>86</v>
      </c>
      <c r="E13" s="159">
        <f>IF('Rinks for 5 groups'!E8="","",_xlfn.NUMBERVALUE(RIGHT('Rinks for 5 groups'!E8,SUM(LEN('Rinks for 5 groups'!E8),-FIND("v",'Rinks for 5 groups'!E8,1),-1))))</f>
        <v>110</v>
      </c>
      <c r="F13" s="159">
        <f>IF('Rinks for 5 groups'!F8="","",_xlfn.NUMBERVALUE(RIGHT('Rinks for 5 groups'!F8,SUM(LEN('Rinks for 5 groups'!F8),-FIND("v",'Rinks for 5 groups'!F8,1),-1))))</f>
        <v>103</v>
      </c>
      <c r="G13" s="159">
        <f>IF('Rinks for 5 groups'!G8="","",_xlfn.NUMBERVALUE(RIGHT('Rinks for 5 groups'!G8,SUM(LEN('Rinks for 5 groups'!G8),-FIND("v",'Rinks for 5 groups'!G8,1),-1))))</f>
        <v>89</v>
      </c>
      <c r="H13" s="159">
        <f>IF('Rinks for 5 groups'!H8="","",_xlfn.NUMBERVALUE(RIGHT('Rinks for 5 groups'!H8,SUM(LEN('Rinks for 5 groups'!H8),-FIND("v",'Rinks for 5 groups'!H8,1),-1))))</f>
        <v>104</v>
      </c>
      <c r="I13" s="176"/>
      <c r="J13" s="159">
        <f>IF('Rinks for 5 groups'!J8="","",_xlfn.NUMBERVALUE(RIGHT('Rinks for 5 groups'!J8,SUM(LEN('Rinks for 5 groups'!J8),-FIND("v",'Rinks for 5 groups'!J8,1),-1))))</f>
        <v>92</v>
      </c>
      <c r="K13" s="159">
        <f>IF('Rinks for 5 groups'!K8="","",_xlfn.NUMBERVALUE(RIGHT('Rinks for 5 groups'!K8,SUM(LEN('Rinks for 5 groups'!K8),-FIND("v",'Rinks for 5 groups'!K8,1),-1))))</f>
        <v>91</v>
      </c>
      <c r="L13" s="159">
        <f>IF('Rinks for 5 groups'!L8="","",_xlfn.NUMBERVALUE(RIGHT('Rinks for 5 groups'!L8,SUM(LEN('Rinks for 5 groups'!L8),-FIND("v",'Rinks for 5 groups'!L8,1),-1))))</f>
        <v>89</v>
      </c>
      <c r="M13" s="159">
        <f>IF('Rinks for 5 groups'!M8="","",_xlfn.NUMBERVALUE(RIGHT('Rinks for 5 groups'!M8,SUM(LEN('Rinks for 5 groups'!M8),-FIND("v",'Rinks for 5 groups'!M8,1),-1))))</f>
        <v>98</v>
      </c>
      <c r="N13" s="159">
        <f>IF('Rinks for 5 groups'!N8="","",_xlfn.NUMBERVALUE(RIGHT('Rinks for 5 groups'!N8,SUM(LEN('Rinks for 5 groups'!N8),-FIND("v",'Rinks for 5 groups'!N8,1),-1))))</f>
        <v>109</v>
      </c>
      <c r="O13" s="159">
        <f>IF('Rinks for 5 groups'!O8="","",_xlfn.NUMBERVALUE(RIGHT('Rinks for 5 groups'!O8,SUM(LEN('Rinks for 5 groups'!O8),-FIND("v",'Rinks for 5 groups'!O8,1),-1))))</f>
        <v>86</v>
      </c>
      <c r="P13" s="176"/>
      <c r="Q13" s="159">
        <f>IF('Rinks for 5 groups'!Q8="","",_xlfn.NUMBERVALUE(RIGHT('Rinks for 5 groups'!Q8,SUM(LEN('Rinks for 5 groups'!Q8),-FIND("v",'Rinks for 5 groups'!Q8,1),-1))))</f>
        <v>88</v>
      </c>
      <c r="R13" s="159">
        <f>IF('Rinks for 5 groups'!R8="","",_xlfn.NUMBERVALUE(RIGHT('Rinks for 5 groups'!R8,SUM(LEN('Rinks for 5 groups'!R8),-FIND("v",'Rinks for 5 groups'!R8,1),-1))))</f>
        <v>85</v>
      </c>
      <c r="S13" s="159">
        <f>IF('Rinks for 5 groups'!S8="","",_xlfn.NUMBERVALUE(RIGHT('Rinks for 5 groups'!S8,SUM(LEN('Rinks for 5 groups'!S8),-FIND("v",'Rinks for 5 groups'!S8,1),-1))))</f>
        <v>82</v>
      </c>
      <c r="T13" s="159">
        <f>IF('Rinks for 5 groups'!T8="","",_xlfn.NUMBERVALUE(RIGHT('Rinks for 5 groups'!T8,SUM(LEN('Rinks for 5 groups'!T8),-FIND("v",'Rinks for 5 groups'!T8,1),-1))))</f>
        <v>101</v>
      </c>
      <c r="U13" s="159">
        <f>IF('Rinks for 5 groups'!U8="","",_xlfn.NUMBERVALUE(RIGHT('Rinks for 5 groups'!U8,SUM(LEN('Rinks for 5 groups'!U8),-FIND("v",'Rinks for 5 groups'!U8,1),-1))))</f>
        <v>109</v>
      </c>
      <c r="V13" s="159">
        <f>IF('Rinks for 5 groups'!V8="","",_xlfn.NUMBERVALUE(RIGHT('Rinks for 5 groups'!V8,SUM(LEN('Rinks for 5 groups'!V8),-FIND("v",'Rinks for 5 groups'!V8,1),-1))))</f>
        <v>107</v>
      </c>
      <c r="AQ13" s="1"/>
      <c r="AR13" s="1"/>
    </row>
    <row r="14" spans="1:55">
      <c r="A14" s="172"/>
      <c r="B14" s="176"/>
      <c r="C14" s="193" t="s">
        <v>83</v>
      </c>
      <c r="D14" s="193" t="s">
        <v>83</v>
      </c>
      <c r="E14" s="193" t="s">
        <v>83</v>
      </c>
      <c r="F14" s="193" t="s">
        <v>83</v>
      </c>
      <c r="G14" s="193" t="s">
        <v>83</v>
      </c>
      <c r="H14" s="193" t="s">
        <v>83</v>
      </c>
      <c r="I14" s="176"/>
      <c r="J14" s="193" t="s">
        <v>83</v>
      </c>
      <c r="K14" s="193" t="s">
        <v>83</v>
      </c>
      <c r="L14" s="193" t="s">
        <v>83</v>
      </c>
      <c r="M14" s="193" t="s">
        <v>83</v>
      </c>
      <c r="N14" s="193" t="s">
        <v>83</v>
      </c>
      <c r="O14" s="193" t="s">
        <v>83</v>
      </c>
      <c r="P14" s="176"/>
      <c r="Q14" s="193" t="s">
        <v>83</v>
      </c>
      <c r="R14" s="193" t="s">
        <v>83</v>
      </c>
      <c r="S14" s="193" t="s">
        <v>83</v>
      </c>
      <c r="T14" s="193" t="s">
        <v>83</v>
      </c>
      <c r="U14" s="193" t="s">
        <v>83</v>
      </c>
      <c r="V14" s="193" t="s">
        <v>83</v>
      </c>
      <c r="AQ14" s="12"/>
      <c r="AR14" s="1"/>
    </row>
    <row r="15" spans="1:55">
      <c r="A15" s="172" t="str">
        <f>'Rinks for 5 groups'!A10</f>
        <v>Session 3 - 12.00pm- 2.00pm</v>
      </c>
      <c r="B15" s="176"/>
      <c r="C15" s="159">
        <f>IF('Rinks for 5 groups'!C10="","",_xlfn.NUMBERVALUE(LEFT('Rinks for 5 groups'!C10,SUM(FIND("v",'Rinks for 5 groups'!C10,1),-2))))</f>
        <v>25</v>
      </c>
      <c r="D15" s="159">
        <f>IF('Rinks for 5 groups'!D10="","",_xlfn.NUMBERVALUE(LEFT('Rinks for 5 groups'!D10,SUM(FIND("v",'Rinks for 5 groups'!D10,1),-2))))</f>
        <v>14</v>
      </c>
      <c r="E15" s="159">
        <f>IF('Rinks for 5 groups'!E10="","",_xlfn.NUMBERVALUE(LEFT('Rinks for 5 groups'!E10,SUM(FIND("v",'Rinks for 5 groups'!E10,1),-2))))</f>
        <v>1</v>
      </c>
      <c r="F15" s="159">
        <f>IF('Rinks for 5 groups'!F10="","",_xlfn.NUMBERVALUE(LEFT('Rinks for 5 groups'!F10,SUM(FIND("v",'Rinks for 5 groups'!F10,1),-2))))</f>
        <v>87</v>
      </c>
      <c r="G15" s="159">
        <f>IF('Rinks for 5 groups'!G10="","",_xlfn.NUMBERVALUE(LEFT('Rinks for 5 groups'!G10,SUM(FIND("v",'Rinks for 5 groups'!G10,1),-2))))</f>
        <v>16</v>
      </c>
      <c r="H15" s="159">
        <f>IF('Rinks for 5 groups'!H10="","",_xlfn.NUMBERVALUE(LEFT('Rinks for 5 groups'!H10,SUM(FIND("v",'Rinks for 5 groups'!H10,1),-2))))</f>
        <v>90</v>
      </c>
      <c r="I15" s="176"/>
      <c r="J15" s="159">
        <f>IF('Rinks for 5 groups'!J10="","",_xlfn.NUMBERVALUE(LEFT('Rinks for 5 groups'!J10,SUM(FIND("v",'Rinks for 5 groups'!J10,1),-2))))</f>
        <v>8</v>
      </c>
      <c r="K15" s="159">
        <f>IF('Rinks for 5 groups'!K10="","",_xlfn.NUMBERVALUE(LEFT('Rinks for 5 groups'!K10,SUM(FIND("v",'Rinks for 5 groups'!K10,1),-2))))</f>
        <v>41</v>
      </c>
      <c r="L15" s="159">
        <f>IF('Rinks for 5 groups'!L10="","",_xlfn.NUMBERVALUE(LEFT('Rinks for 5 groups'!L10,SUM(FIND("v",'Rinks for 5 groups'!L10,1),-2))))</f>
        <v>58</v>
      </c>
      <c r="M15" s="159">
        <f>IF('Rinks for 5 groups'!M10="","",_xlfn.NUMBERVALUE(LEFT('Rinks for 5 groups'!M10,SUM(FIND("v",'Rinks for 5 groups'!M10,1),-2))))</f>
        <v>105</v>
      </c>
      <c r="N15" s="159">
        <f>IF('Rinks for 5 groups'!N10="","",_xlfn.NUMBERVALUE(LEFT('Rinks for 5 groups'!N10,SUM(FIND("v",'Rinks for 5 groups'!N10,1),-2))))</f>
        <v>82</v>
      </c>
      <c r="O15" s="159">
        <f>IF('Rinks for 5 groups'!O10="","",_xlfn.NUMBERVALUE(LEFT('Rinks for 5 groups'!O10,SUM(FIND("v",'Rinks for 5 groups'!O10,1),-2))))</f>
        <v>4</v>
      </c>
      <c r="P15" s="176"/>
      <c r="Q15" s="159">
        <f>IF('Rinks for 5 groups'!Q10="","",_xlfn.NUMBERVALUE(LEFT('Rinks for 5 groups'!Q10,SUM(FIND("v",'Rinks for 5 groups'!Q10,1),-2))))</f>
        <v>92</v>
      </c>
      <c r="R15" s="159">
        <f>IF('Rinks for 5 groups'!R10="","",_xlfn.NUMBERVALUE(LEFT('Rinks for 5 groups'!R10,SUM(FIND("v",'Rinks for 5 groups'!R10,1),-2))))</f>
        <v>90</v>
      </c>
      <c r="S15" s="159">
        <f>IF('Rinks for 5 groups'!S10="","",_xlfn.NUMBERVALUE(LEFT('Rinks for 5 groups'!S10,SUM(FIND("v",'Rinks for 5 groups'!S10,1),-2))))</f>
        <v>46</v>
      </c>
      <c r="T15" s="159">
        <f>IF('Rinks for 5 groups'!T10="","",_xlfn.NUMBERVALUE(LEFT('Rinks for 5 groups'!T10,SUM(FIND("v",'Rinks for 5 groups'!T10,1),-2))))</f>
        <v>61</v>
      </c>
      <c r="U15" s="159">
        <f>IF('Rinks for 5 groups'!U10="","",_xlfn.NUMBERVALUE(LEFT('Rinks for 5 groups'!U10,SUM(FIND("v",'Rinks for 5 groups'!U10,1),-2))))</f>
        <v>63</v>
      </c>
      <c r="V15" s="159">
        <f>IF('Rinks for 5 groups'!V10="","",_xlfn.NUMBERVALUE(LEFT('Rinks for 5 groups'!V10,SUM(FIND("v",'Rinks for 5 groups'!V10,1),-2))))</f>
        <v>58</v>
      </c>
      <c r="AM15" s="2" t="s">
        <v>346</v>
      </c>
      <c r="AN15" s="164"/>
      <c r="AQ15" s="1"/>
    </row>
    <row r="16" spans="1:55">
      <c r="A16" s="172"/>
      <c r="B16" s="176"/>
      <c r="C16" s="159" t="s">
        <v>83</v>
      </c>
      <c r="D16" s="159" t="s">
        <v>83</v>
      </c>
      <c r="E16" s="159" t="s">
        <v>83</v>
      </c>
      <c r="F16" s="159" t="s">
        <v>83</v>
      </c>
      <c r="G16" s="159" t="s">
        <v>83</v>
      </c>
      <c r="H16" s="159" t="s">
        <v>83</v>
      </c>
      <c r="I16" s="176"/>
      <c r="J16" s="159" t="s">
        <v>83</v>
      </c>
      <c r="K16" s="159" t="s">
        <v>83</v>
      </c>
      <c r="L16" s="159" t="s">
        <v>83</v>
      </c>
      <c r="M16" s="159" t="s">
        <v>83</v>
      </c>
      <c r="N16" s="159" t="s">
        <v>83</v>
      </c>
      <c r="O16" s="159" t="s">
        <v>83</v>
      </c>
      <c r="P16" s="176"/>
      <c r="Q16" s="159" t="s">
        <v>83</v>
      </c>
      <c r="R16" s="159" t="s">
        <v>83</v>
      </c>
      <c r="S16" s="159" t="s">
        <v>83</v>
      </c>
      <c r="T16" s="159" t="s">
        <v>83</v>
      </c>
      <c r="U16" s="159" t="s">
        <v>83</v>
      </c>
      <c r="V16" s="159" t="s">
        <v>83</v>
      </c>
      <c r="AQ16" s="1"/>
    </row>
    <row r="17" spans="1:44">
      <c r="A17" s="172"/>
      <c r="B17" s="176"/>
      <c r="C17" s="159">
        <f>IF('Rinks for 5 groups'!C10="","",_xlfn.NUMBERVALUE(RIGHT('Rinks for 5 groups'!C10,SUM(LEN('Rinks for 5 groups'!C10),-FIND("v",'Rinks for 5 groups'!C10,1),-1))))</f>
        <v>29</v>
      </c>
      <c r="D17" s="159">
        <f>IF('Rinks for 5 groups'!D10="","",_xlfn.NUMBERVALUE(RIGHT('Rinks for 5 groups'!D10,SUM(LEN('Rinks for 5 groups'!D10),-FIND("v",'Rinks for 5 groups'!D10,1),-1))))</f>
        <v>15</v>
      </c>
      <c r="E17" s="159">
        <f>IF('Rinks for 5 groups'!E10="","",_xlfn.NUMBERVALUE(RIGHT('Rinks for 5 groups'!E10,SUM(LEN('Rinks for 5 groups'!E10),-FIND("v",'Rinks for 5 groups'!E10,1),-1))))</f>
        <v>5</v>
      </c>
      <c r="F17" s="159">
        <f>IF('Rinks for 5 groups'!F10="","",_xlfn.NUMBERVALUE(RIGHT('Rinks for 5 groups'!F10,SUM(LEN('Rinks for 5 groups'!F10),-FIND("v",'Rinks for 5 groups'!F10,1),-1))))</f>
        <v>91</v>
      </c>
      <c r="G17" s="159">
        <f>IF('Rinks for 5 groups'!G10="","",_xlfn.NUMBERVALUE(RIGHT('Rinks for 5 groups'!G10,SUM(LEN('Rinks for 5 groups'!G10),-FIND("v",'Rinks for 5 groups'!G10,1),-1))))</f>
        <v>18</v>
      </c>
      <c r="H17" s="159">
        <f>IF('Rinks for 5 groups'!H10="","",_xlfn.NUMBERVALUE(RIGHT('Rinks for 5 groups'!H10,SUM(LEN('Rinks for 5 groups'!H10),-FIND("v",'Rinks for 5 groups'!H10,1),-1))))</f>
        <v>92</v>
      </c>
      <c r="I17" s="176"/>
      <c r="J17" s="159">
        <f>IF('Rinks for 5 groups'!J10="","",_xlfn.NUMBERVALUE(RIGHT('Rinks for 5 groups'!J10,SUM(LEN('Rinks for 5 groups'!J10),-FIND("v",'Rinks for 5 groups'!J10,1),-1))))</f>
        <v>11</v>
      </c>
      <c r="K17" s="159">
        <f>IF('Rinks for 5 groups'!K10="","",_xlfn.NUMBERVALUE(RIGHT('Rinks for 5 groups'!K10,SUM(LEN('Rinks for 5 groups'!K10),-FIND("v",'Rinks for 5 groups'!K10,1),-1))))</f>
        <v>43</v>
      </c>
      <c r="L17" s="159">
        <f>IF('Rinks for 5 groups'!L10="","",_xlfn.NUMBERVALUE(RIGHT('Rinks for 5 groups'!L10,SUM(LEN('Rinks for 5 groups'!L10),-FIND("v",'Rinks for 5 groups'!L10,1),-1))))</f>
        <v>63</v>
      </c>
      <c r="M17" s="159">
        <f>IF('Rinks for 5 groups'!M10="","",_xlfn.NUMBERVALUE(RIGHT('Rinks for 5 groups'!M10,SUM(LEN('Rinks for 5 groups'!M10),-FIND("v",'Rinks for 5 groups'!M10,1),-1))))</f>
        <v>110</v>
      </c>
      <c r="N17" s="159">
        <f>IF('Rinks for 5 groups'!N10="","",_xlfn.NUMBERVALUE(RIGHT('Rinks for 5 groups'!N10,SUM(LEN('Rinks for 5 groups'!N10),-FIND("v",'Rinks for 5 groups'!N10,1),-1))))</f>
        <v>85</v>
      </c>
      <c r="O17" s="159">
        <f>IF('Rinks for 5 groups'!O10="","",_xlfn.NUMBERVALUE(RIGHT('Rinks for 5 groups'!O10,SUM(LEN('Rinks for 5 groups'!O10),-FIND("v",'Rinks for 5 groups'!O10,1),-1))))</f>
        <v>3</v>
      </c>
      <c r="P17" s="176"/>
      <c r="Q17" s="159">
        <f>IF('Rinks for 5 groups'!Q10="","",_xlfn.NUMBERVALUE(RIGHT('Rinks for 5 groups'!Q10,SUM(LEN('Rinks for 5 groups'!Q10),-FIND("v",'Rinks for 5 groups'!Q10,1),-1))))</f>
        <v>89</v>
      </c>
      <c r="R17" s="159">
        <f>IF('Rinks for 5 groups'!R10="","",_xlfn.NUMBERVALUE(RIGHT('Rinks for 5 groups'!R10,SUM(LEN('Rinks for 5 groups'!R10),-FIND("v",'Rinks for 5 groups'!R10,1),-1))))</f>
        <v>91</v>
      </c>
      <c r="S17" s="159">
        <f>IF('Rinks for 5 groups'!S10="","",_xlfn.NUMBERVALUE(RIGHT('Rinks for 5 groups'!S10,SUM(LEN('Rinks for 5 groups'!S10),-FIND("v",'Rinks for 5 groups'!S10,1),-1))))</f>
        <v>47</v>
      </c>
      <c r="T17" s="159">
        <f>IF('Rinks for 5 groups'!T10="","",_xlfn.NUMBERVALUE(RIGHT('Rinks for 5 groups'!T10,SUM(LEN('Rinks for 5 groups'!T10),-FIND("v",'Rinks for 5 groups'!T10,1),-1))))</f>
        <v>62</v>
      </c>
      <c r="U17" s="159">
        <f>IF('Rinks for 5 groups'!U10="","",_xlfn.NUMBERVALUE(RIGHT('Rinks for 5 groups'!U10,SUM(LEN('Rinks for 5 groups'!U10),-FIND("v",'Rinks for 5 groups'!U10,1),-1))))</f>
        <v>60</v>
      </c>
      <c r="V17" s="159">
        <f>IF('Rinks for 5 groups'!V10="","",_xlfn.NUMBERVALUE(RIGHT('Rinks for 5 groups'!V10,SUM(LEN('Rinks for 5 groups'!V10),-FIND("v",'Rinks for 5 groups'!V10,1),-1))))</f>
        <v>59</v>
      </c>
      <c r="AQ17" s="1"/>
    </row>
    <row r="18" spans="1:44">
      <c r="A18" s="172"/>
      <c r="B18" s="176"/>
      <c r="C18" s="193" t="s">
        <v>83</v>
      </c>
      <c r="D18" s="193" t="s">
        <v>83</v>
      </c>
      <c r="E18" s="193" t="s">
        <v>83</v>
      </c>
      <c r="F18" s="193" t="s">
        <v>83</v>
      </c>
      <c r="G18" s="193" t="s">
        <v>83</v>
      </c>
      <c r="H18" s="193" t="s">
        <v>83</v>
      </c>
      <c r="I18" s="176"/>
      <c r="J18" s="193" t="s">
        <v>83</v>
      </c>
      <c r="K18" s="193" t="s">
        <v>83</v>
      </c>
      <c r="L18" s="193" t="s">
        <v>83</v>
      </c>
      <c r="M18" s="193" t="s">
        <v>83</v>
      </c>
      <c r="N18" s="193" t="s">
        <v>83</v>
      </c>
      <c r="O18" s="193" t="s">
        <v>83</v>
      </c>
      <c r="P18" s="176"/>
      <c r="Q18" s="193" t="s">
        <v>83</v>
      </c>
      <c r="R18" s="193" t="s">
        <v>83</v>
      </c>
      <c r="S18" s="193" t="s">
        <v>83</v>
      </c>
      <c r="T18" s="193" t="s">
        <v>83</v>
      </c>
      <c r="U18" s="193" t="s">
        <v>83</v>
      </c>
      <c r="V18" s="193" t="s">
        <v>83</v>
      </c>
    </row>
    <row r="19" spans="1:44">
      <c r="A19" s="172" t="str">
        <f>'Rinks for 5 groups'!A11</f>
        <v>Session 4 - 2.00pm- 3.30pm</v>
      </c>
      <c r="B19" s="176"/>
      <c r="C19" s="159">
        <f>IF('Rinks for 5 groups'!C11="","",_xlfn.NUMBERVALUE(LEFT('Rinks for 5 groups'!C11,SUM(FIND("v",'Rinks for 5 groups'!C11,1),-2))))</f>
        <v>28</v>
      </c>
      <c r="D19" s="159">
        <f>IF('Rinks for 5 groups'!D11="","",_xlfn.NUMBERVALUE(LEFT('Rinks for 5 groups'!D11,SUM(FIND("v",'Rinks for 5 groups'!D11,1),-2))))</f>
        <v>26</v>
      </c>
      <c r="E19" s="159">
        <f>IF('Rinks for 5 groups'!E11="","",_xlfn.NUMBERVALUE(LEFT('Rinks for 5 groups'!E11,SUM(FIND("v",'Rinks for 5 groups'!E11,1),-2))))</f>
        <v>8</v>
      </c>
      <c r="F19" s="159">
        <f>IF('Rinks for 5 groups'!F11="","",_xlfn.NUMBERVALUE(LEFT('Rinks for 5 groups'!F11,SUM(FIND("v",'Rinks for 5 groups'!F11,1),-2))))</f>
        <v>7</v>
      </c>
      <c r="G19" s="159">
        <f>IF('Rinks for 5 groups'!G11="","",_xlfn.NUMBERVALUE(LEFT('Rinks for 5 groups'!G11,SUM(FIND("v",'Rinks for 5 groups'!G11,1),-2))))</f>
        <v>20</v>
      </c>
      <c r="H19" s="159">
        <f>IF('Rinks for 5 groups'!H11="","",_xlfn.NUMBERVALUE(LEFT('Rinks for 5 groups'!H11,SUM(FIND("v",'Rinks for 5 groups'!H11,1),-2))))</f>
        <v>2</v>
      </c>
      <c r="I19" s="176"/>
      <c r="J19" s="159">
        <f>IF('Rinks for 5 groups'!J11="","",_xlfn.NUMBERVALUE(LEFT('Rinks for 5 groups'!J11,SUM(FIND("v",'Rinks for 5 groups'!J11,1),-2))))</f>
        <v>46</v>
      </c>
      <c r="K19" s="159">
        <f>IF('Rinks for 5 groups'!K11="","",_xlfn.NUMBERVALUE(LEFT('Rinks for 5 groups'!K11,SUM(FIND("v",'Rinks for 5 groups'!K11,1),-2))))</f>
        <v>47</v>
      </c>
      <c r="L19" s="159">
        <f>IF('Rinks for 5 groups'!L11="","",_xlfn.NUMBERVALUE(LEFT('Rinks for 5 groups'!L11,SUM(FIND("v",'Rinks for 5 groups'!L11,1),-2))))</f>
        <v>52</v>
      </c>
      <c r="M19" s="159">
        <f>IF('Rinks for 5 groups'!M11="","",_xlfn.NUMBERVALUE(LEFT('Rinks for 5 groups'!M11,SUM(FIND("v",'Rinks for 5 groups'!M11,1),-2))))</f>
        <v>49</v>
      </c>
      <c r="N19" s="159">
        <f>IF('Rinks for 5 groups'!N11="","",_xlfn.NUMBERVALUE(LEFT('Rinks for 5 groups'!N11,SUM(FIND("v",'Rinks for 5 groups'!N11,1),-2))))</f>
        <v>64</v>
      </c>
      <c r="O19" s="159">
        <f>IF('Rinks for 5 groups'!O11="","",_xlfn.NUMBERVALUE(LEFT('Rinks for 5 groups'!O11,SUM(FIND("v",'Rinks for 5 groups'!O11,1),-2))))</f>
        <v>61</v>
      </c>
      <c r="P19" s="176"/>
      <c r="Q19" s="159">
        <f>IF('Rinks for 5 groups'!Q11="","",_xlfn.NUMBERVALUE(LEFT('Rinks for 5 groups'!Q11,SUM(FIND("v",'Rinks for 5 groups'!Q11,1),-2))))</f>
        <v>45</v>
      </c>
      <c r="R19" s="159">
        <f>IF('Rinks for 5 groups'!R11="","",_xlfn.NUMBERVALUE(LEFT('Rinks for 5 groups'!R11,SUM(FIND("v",'Rinks for 5 groups'!R11,1),-2))))</f>
        <v>41</v>
      </c>
      <c r="S19" s="159">
        <f>IF('Rinks for 5 groups'!S11="","",_xlfn.NUMBERVALUE(LEFT('Rinks for 5 groups'!S11,SUM(FIND("v",'Rinks for 5 groups'!S11,1),-2))))</f>
        <v>52</v>
      </c>
      <c r="T19" s="159">
        <f>IF('Rinks for 5 groups'!T11="","",_xlfn.NUMBERVALUE(LEFT('Rinks for 5 groups'!T11,SUM(FIND("v",'Rinks for 5 groups'!T11,1),-2))))</f>
        <v>69</v>
      </c>
      <c r="U19" s="159">
        <f>IF('Rinks for 5 groups'!U11="","",_xlfn.NUMBERVALUE(LEFT('Rinks for 5 groups'!U11,SUM(FIND("v",'Rinks for 5 groups'!U11,1),-2))))</f>
        <v>67</v>
      </c>
      <c r="V19" s="159">
        <f>IF('Rinks for 5 groups'!V11="","",_xlfn.NUMBERVALUE(LEFT('Rinks for 5 groups'!V11,SUM(FIND("v",'Rinks for 5 groups'!V11,1),-2))))</f>
        <v>64</v>
      </c>
      <c r="AQ19" s="1"/>
    </row>
    <row r="20" spans="1:44">
      <c r="A20" s="172"/>
      <c r="B20" s="176"/>
      <c r="C20" s="159" t="s">
        <v>83</v>
      </c>
      <c r="D20" s="159" t="s">
        <v>83</v>
      </c>
      <c r="E20" s="159" t="s">
        <v>83</v>
      </c>
      <c r="F20" s="159" t="s">
        <v>83</v>
      </c>
      <c r="G20" s="159" t="s">
        <v>83</v>
      </c>
      <c r="H20" s="159" t="s">
        <v>83</v>
      </c>
      <c r="I20" s="176"/>
      <c r="J20" s="159" t="s">
        <v>83</v>
      </c>
      <c r="K20" s="159" t="s">
        <v>83</v>
      </c>
      <c r="L20" s="159" t="s">
        <v>83</v>
      </c>
      <c r="M20" s="159" t="s">
        <v>83</v>
      </c>
      <c r="N20" s="159" t="s">
        <v>83</v>
      </c>
      <c r="O20" s="159" t="s">
        <v>83</v>
      </c>
      <c r="P20" s="176"/>
      <c r="Q20" s="159" t="s">
        <v>83</v>
      </c>
      <c r="R20" s="159" t="s">
        <v>83</v>
      </c>
      <c r="S20" s="159" t="s">
        <v>83</v>
      </c>
      <c r="T20" s="159" t="s">
        <v>83</v>
      </c>
      <c r="U20" s="159" t="s">
        <v>83</v>
      </c>
      <c r="V20" s="159" t="s">
        <v>83</v>
      </c>
      <c r="AQ20" s="1"/>
    </row>
    <row r="21" spans="1:44">
      <c r="A21" s="172"/>
      <c r="B21" s="176"/>
      <c r="C21" s="159">
        <f>IF('Rinks for 5 groups'!C11="","",_xlfn.NUMBERVALUE(RIGHT('Rinks for 5 groups'!C11,SUM(LEN('Rinks for 5 groups'!C11),-FIND("v",'Rinks for 5 groups'!C11,1),-1))))</f>
        <v>30</v>
      </c>
      <c r="D21" s="159">
        <f>IF('Rinks for 5 groups'!D11="","",_xlfn.NUMBERVALUE(RIGHT('Rinks for 5 groups'!D11,SUM(LEN('Rinks for 5 groups'!D11),-FIND("v",'Rinks for 5 groups'!D11,1),-1))))</f>
        <v>27</v>
      </c>
      <c r="E21" s="159">
        <f>IF('Rinks for 5 groups'!E11="","",_xlfn.NUMBERVALUE(RIGHT('Rinks for 5 groups'!E11,SUM(LEN('Rinks for 5 groups'!E11),-FIND("v",'Rinks for 5 groups'!E11,1),-1))))</f>
        <v>9</v>
      </c>
      <c r="F21" s="159">
        <f>IF('Rinks for 5 groups'!F11="","",_xlfn.NUMBERVALUE(RIGHT('Rinks for 5 groups'!F11,SUM(LEN('Rinks for 5 groups'!F11),-FIND("v",'Rinks for 5 groups'!F11,1),-1))))</f>
        <v>11</v>
      </c>
      <c r="G21" s="159">
        <f>IF('Rinks for 5 groups'!G11="","",_xlfn.NUMBERVALUE(RIGHT('Rinks for 5 groups'!G11,SUM(LEN('Rinks for 5 groups'!G11),-FIND("v",'Rinks for 5 groups'!G11,1),-1))))</f>
        <v>21</v>
      </c>
      <c r="H21" s="159">
        <f>IF('Rinks for 5 groups'!H11="","",_xlfn.NUMBERVALUE(RIGHT('Rinks for 5 groups'!H11,SUM(LEN('Rinks for 5 groups'!H11),-FIND("v",'Rinks for 5 groups'!H11,1),-1))))</f>
        <v>3</v>
      </c>
      <c r="I21" s="176"/>
      <c r="J21" s="159">
        <f>IF('Rinks for 5 groups'!J11="","",_xlfn.NUMBERVALUE(RIGHT('Rinks for 5 groups'!J11,SUM(LEN('Rinks for 5 groups'!J11),-FIND("v",'Rinks for 5 groups'!J11,1),-1))))</f>
        <v>51</v>
      </c>
      <c r="K21" s="159">
        <f>IF('Rinks for 5 groups'!K11="","",_xlfn.NUMBERVALUE(RIGHT('Rinks for 5 groups'!K11,SUM(LEN('Rinks for 5 groups'!K11),-FIND("v",'Rinks for 5 groups'!K11,1),-1))))</f>
        <v>50</v>
      </c>
      <c r="L21" s="159">
        <f>IF('Rinks for 5 groups'!L11="","",_xlfn.NUMBERVALUE(RIGHT('Rinks for 5 groups'!L11,SUM(LEN('Rinks for 5 groups'!L11),-FIND("v",'Rinks for 5 groups'!L11,1),-1))))</f>
        <v>57</v>
      </c>
      <c r="M21" s="159">
        <f>IF('Rinks for 5 groups'!M11="","",_xlfn.NUMBERVALUE(RIGHT('Rinks for 5 groups'!M11,SUM(LEN('Rinks for 5 groups'!M11),-FIND("v",'Rinks for 5 groups'!M11,1),-1))))</f>
        <v>48</v>
      </c>
      <c r="N21" s="159">
        <f>IF('Rinks for 5 groups'!N11="","",_xlfn.NUMBERVALUE(RIGHT('Rinks for 5 groups'!N11,SUM(LEN('Rinks for 5 groups'!N11),-FIND("v",'Rinks for 5 groups'!N11,1),-1))))</f>
        <v>69</v>
      </c>
      <c r="O21" s="159">
        <f>IF('Rinks for 5 groups'!O11="","",_xlfn.NUMBERVALUE(RIGHT('Rinks for 5 groups'!O11,SUM(LEN('Rinks for 5 groups'!O11),-FIND("v",'Rinks for 5 groups'!O11,1),-1))))</f>
        <v>60</v>
      </c>
      <c r="P21" s="176"/>
      <c r="Q21" s="159">
        <f>IF('Rinks for 5 groups'!Q11="","",_xlfn.NUMBERVALUE(RIGHT('Rinks for 5 groups'!Q11,SUM(LEN('Rinks for 5 groups'!Q11),-FIND("v",'Rinks for 5 groups'!Q11,1),-1))))</f>
        <v>43</v>
      </c>
      <c r="R21" s="159">
        <f>IF('Rinks for 5 groups'!R11="","",_xlfn.NUMBERVALUE(RIGHT('Rinks for 5 groups'!R11,SUM(LEN('Rinks for 5 groups'!R11),-FIND("v",'Rinks for 5 groups'!R11,1),-1))))</f>
        <v>42</v>
      </c>
      <c r="S21" s="159">
        <f>IF('Rinks for 5 groups'!S11="","",_xlfn.NUMBERVALUE(RIGHT('Rinks for 5 groups'!S11,SUM(LEN('Rinks for 5 groups'!S11),-FIND("v",'Rinks for 5 groups'!S11,1),-1))))</f>
        <v>53</v>
      </c>
      <c r="T21" s="159">
        <f>IF('Rinks for 5 groups'!T11="","",_xlfn.NUMBERVALUE(RIGHT('Rinks for 5 groups'!T11,SUM(LEN('Rinks for 5 groups'!T11),-FIND("v",'Rinks for 5 groups'!T11,1),-1))))</f>
        <v>66</v>
      </c>
      <c r="U21" s="159">
        <f>IF('Rinks for 5 groups'!U11="","",_xlfn.NUMBERVALUE(RIGHT('Rinks for 5 groups'!U11,SUM(LEN('Rinks for 5 groups'!U11),-FIND("v",'Rinks for 5 groups'!U11,1),-1))))</f>
        <v>68</v>
      </c>
      <c r="V21" s="159">
        <f>IF('Rinks for 5 groups'!V11="","",_xlfn.NUMBERVALUE(RIGHT('Rinks for 5 groups'!V11,SUM(LEN('Rinks for 5 groups'!V11),-FIND("v",'Rinks for 5 groups'!V11,1),-1))))</f>
        <v>65</v>
      </c>
      <c r="AQ21" s="1"/>
    </row>
    <row r="22" spans="1:44">
      <c r="A22" s="172"/>
      <c r="B22" s="176"/>
      <c r="C22" s="193" t="s">
        <v>83</v>
      </c>
      <c r="D22" s="193" t="s">
        <v>83</v>
      </c>
      <c r="E22" s="193" t="s">
        <v>83</v>
      </c>
      <c r="F22" s="193" t="s">
        <v>83</v>
      </c>
      <c r="G22" s="193" t="s">
        <v>83</v>
      </c>
      <c r="H22" s="193" t="s">
        <v>83</v>
      </c>
      <c r="I22" s="176"/>
      <c r="J22" s="193" t="s">
        <v>83</v>
      </c>
      <c r="K22" s="193" t="s">
        <v>83</v>
      </c>
      <c r="L22" s="193" t="s">
        <v>83</v>
      </c>
      <c r="M22" s="193" t="s">
        <v>83</v>
      </c>
      <c r="N22" s="193" t="s">
        <v>83</v>
      </c>
      <c r="O22" s="193" t="s">
        <v>83</v>
      </c>
      <c r="P22" s="176"/>
      <c r="Q22" s="193" t="s">
        <v>83</v>
      </c>
      <c r="R22" s="193" t="s">
        <v>83</v>
      </c>
      <c r="S22" s="193" t="s">
        <v>83</v>
      </c>
      <c r="T22" s="193" t="s">
        <v>83</v>
      </c>
      <c r="U22" s="193" t="s">
        <v>83</v>
      </c>
      <c r="V22" s="193" t="s">
        <v>83</v>
      </c>
    </row>
    <row r="23" spans="1:44">
      <c r="A23" s="172" t="str">
        <f>'Rinks for 5 groups'!A12</f>
        <v>Session  - 3.30pm - 5.00pm</v>
      </c>
      <c r="B23" s="176"/>
      <c r="C23" s="159">
        <f>IF('Rinks for 5 groups'!C12="","",_xlfn.NUMBERVALUE(LEFT('Rinks for 5 groups'!C12,SUM(FIND("v",'Rinks for 5 groups'!C12,1),-2))))</f>
        <v>10</v>
      </c>
      <c r="D23" s="159">
        <f>IF('Rinks for 5 groups'!D12="","",_xlfn.NUMBERVALUE(LEFT('Rinks for 5 groups'!D12,SUM(FIND("v",'Rinks for 5 groups'!D12,1),-2))))</f>
        <v>4</v>
      </c>
      <c r="E23" s="159">
        <f>IF('Rinks for 5 groups'!E12="","",_xlfn.NUMBERVALUE(LEFT('Rinks for 5 groups'!E12,SUM(FIND("v",'Rinks for 5 groups'!E12,1),-2))))</f>
        <v>13</v>
      </c>
      <c r="F23" s="159">
        <f>IF('Rinks for 5 groups'!F12="","",_xlfn.NUMBERVALUE(LEFT('Rinks for 5 groups'!F12,SUM(FIND("v",'Rinks for 5 groups'!F12,1),-2))))</f>
        <v>42</v>
      </c>
      <c r="G23" s="159">
        <f>IF('Rinks for 5 groups'!G12="","",_xlfn.NUMBERVALUE(LEFT('Rinks for 5 groups'!G12,SUM(FIND("v",'Rinks for 5 groups'!G12,1),-2))))</f>
        <v>19</v>
      </c>
      <c r="H23" s="159">
        <f>IF('Rinks for 5 groups'!H12="","",_xlfn.NUMBERVALUE(LEFT('Rinks for 5 groups'!H12,SUM(FIND("v",'Rinks for 5 groups'!H12,1),-2))))</f>
        <v>41</v>
      </c>
      <c r="I23" s="176"/>
      <c r="J23" s="159">
        <f>IF('Rinks for 5 groups'!J12="","",_xlfn.NUMBERVALUE(LEFT('Rinks for 5 groups'!J12,SUM(FIND("v",'Rinks for 5 groups'!J12,1),-2))))</f>
        <v>67</v>
      </c>
      <c r="K23" s="159">
        <f>IF('Rinks for 5 groups'!K12="","",_xlfn.NUMBERVALUE(LEFT('Rinks for 5 groups'!K12,SUM(FIND("v",'Rinks for 5 groups'!K12,1),-2))))</f>
        <v>65</v>
      </c>
      <c r="L23" s="159">
        <f>IF('Rinks for 5 groups'!L12="","",_xlfn.NUMBERVALUE(LEFT('Rinks for 5 groups'!L12,SUM(FIND("v",'Rinks for 5 groups'!L12,1),-2))))</f>
        <v>59</v>
      </c>
      <c r="M23" s="159">
        <f>IF('Rinks for 5 groups'!M12="","",_xlfn.NUMBERVALUE(LEFT('Rinks for 5 groups'!M12,SUM(FIND("v",'Rinks for 5 groups'!M12,1),-2))))</f>
        <v>53</v>
      </c>
      <c r="N23" s="159">
        <f>IF('Rinks for 5 groups'!N12="","",_xlfn.NUMBERVALUE(LEFT('Rinks for 5 groups'!N12,SUM(FIND("v",'Rinks for 5 groups'!N12,1),-2))))</f>
        <v>45</v>
      </c>
      <c r="O23" s="159">
        <f>IF('Rinks for 5 groups'!O12="","",_xlfn.NUMBERVALUE(LEFT('Rinks for 5 groups'!O12,SUM(FIND("v",'Rinks for 5 groups'!O12,1),-2))))</f>
        <v>26</v>
      </c>
      <c r="P23" s="176"/>
      <c r="Q23" s="159">
        <f>IF('Rinks for 5 groups'!Q12="","",_xlfn.NUMBERVALUE(LEFT('Rinks for 5 groups'!Q12,SUM(FIND("v",'Rinks for 5 groups'!Q12,1),-2))))</f>
        <v>49</v>
      </c>
      <c r="R23" s="159">
        <f>IF('Rinks for 5 groups'!R12="","",_xlfn.NUMBERVALUE(LEFT('Rinks for 5 groups'!R12,SUM(FIND("v",'Rinks for 5 groups'!R12,1),-2))))</f>
        <v>55</v>
      </c>
      <c r="S23" s="159">
        <f>IF('Rinks for 5 groups'!S12="","",_xlfn.NUMBERVALUE(LEFT('Rinks for 5 groups'!S12,SUM(FIND("v",'Rinks for 5 groups'!S12,1),-2))))</f>
        <v>51</v>
      </c>
      <c r="T23" s="159">
        <f>IF('Rinks for 5 groups'!T12="","",_xlfn.NUMBERVALUE(LEFT('Rinks for 5 groups'!T12,SUM(FIND("v",'Rinks for 5 groups'!T12,1),-2))))</f>
        <v>30</v>
      </c>
      <c r="U23" s="159">
        <f>IF('Rinks for 5 groups'!U12="","",_xlfn.NUMBERVALUE(LEFT('Rinks for 5 groups'!U12,SUM(FIND("v",'Rinks for 5 groups'!U12,1),-2))))</f>
        <v>24</v>
      </c>
      <c r="V23" s="159">
        <f>IF('Rinks for 5 groups'!V12="","",_xlfn.NUMBERVALUE(LEFT('Rinks for 5 groups'!V12,SUM(FIND("v",'Rinks for 5 groups'!V12,1),-2))))</f>
        <v>19</v>
      </c>
      <c r="AO23" s="1"/>
      <c r="AQ23" s="1"/>
    </row>
    <row r="24" spans="1:44">
      <c r="A24" s="172"/>
      <c r="B24" s="176"/>
      <c r="C24" s="159" t="s">
        <v>83</v>
      </c>
      <c r="D24" s="159" t="s">
        <v>83</v>
      </c>
      <c r="E24" s="159" t="s">
        <v>83</v>
      </c>
      <c r="F24" s="159" t="s">
        <v>83</v>
      </c>
      <c r="G24" s="159" t="s">
        <v>83</v>
      </c>
      <c r="H24" s="159" t="s">
        <v>83</v>
      </c>
      <c r="I24" s="176"/>
      <c r="J24" s="159" t="s">
        <v>83</v>
      </c>
      <c r="K24" s="159" t="s">
        <v>83</v>
      </c>
      <c r="L24" s="159" t="s">
        <v>83</v>
      </c>
      <c r="M24" s="159" t="s">
        <v>83</v>
      </c>
      <c r="N24" s="159" t="s">
        <v>83</v>
      </c>
      <c r="O24" s="159" t="s">
        <v>83</v>
      </c>
      <c r="P24" s="176"/>
      <c r="Q24" s="159" t="s">
        <v>83</v>
      </c>
      <c r="R24" s="159" t="s">
        <v>83</v>
      </c>
      <c r="S24" s="159" t="s">
        <v>83</v>
      </c>
      <c r="T24" s="159" t="s">
        <v>83</v>
      </c>
      <c r="U24" s="159" t="s">
        <v>83</v>
      </c>
      <c r="V24" s="159" t="s">
        <v>83</v>
      </c>
      <c r="AO24" s="1"/>
      <c r="AQ24" s="1"/>
    </row>
    <row r="25" spans="1:44">
      <c r="A25" s="172"/>
      <c r="B25" s="176"/>
      <c r="C25" s="159">
        <f>IF('Rinks for 5 groups'!C12="","",_xlfn.NUMBERVALUE(RIGHT('Rinks for 5 groups'!C12,SUM(LEN('Rinks for 5 groups'!C12),-FIND("v",'Rinks for 5 groups'!C12,1),-1))))</f>
        <v>12</v>
      </c>
      <c r="D25" s="159">
        <f>IF('Rinks for 5 groups'!D12="","",_xlfn.NUMBERVALUE(RIGHT('Rinks for 5 groups'!D12,SUM(LEN('Rinks for 5 groups'!D12),-FIND("v",'Rinks for 5 groups'!D12,1),-1))))</f>
        <v>6</v>
      </c>
      <c r="E25" s="159">
        <f>IF('Rinks for 5 groups'!E12="","",_xlfn.NUMBERVALUE(RIGHT('Rinks for 5 groups'!E12,SUM(LEN('Rinks for 5 groups'!E12),-FIND("v",'Rinks for 5 groups'!E12,1),-1))))</f>
        <v>17</v>
      </c>
      <c r="F25" s="159">
        <f>IF('Rinks for 5 groups'!F12="","",_xlfn.NUMBERVALUE(RIGHT('Rinks for 5 groups'!F12,SUM(LEN('Rinks for 5 groups'!F12),-FIND("v",'Rinks for 5 groups'!F12,1),-1))))</f>
        <v>43</v>
      </c>
      <c r="G25" s="159">
        <f>IF('Rinks for 5 groups'!G12="","",_xlfn.NUMBERVALUE(RIGHT('Rinks for 5 groups'!G12,SUM(LEN('Rinks for 5 groups'!G12),-FIND("v",'Rinks for 5 groups'!G12,1),-1))))</f>
        <v>23</v>
      </c>
      <c r="H25" s="159">
        <f>IF('Rinks for 5 groups'!H12="","",_xlfn.NUMBERVALUE(RIGHT('Rinks for 5 groups'!H12,SUM(LEN('Rinks for 5 groups'!H12),-FIND("v",'Rinks for 5 groups'!H12,1),-1))))</f>
        <v>44</v>
      </c>
      <c r="I25" s="176"/>
      <c r="J25" s="159">
        <f>IF('Rinks for 5 groups'!J12="","",_xlfn.NUMBERVALUE(RIGHT('Rinks for 5 groups'!J12,SUM(LEN('Rinks for 5 groups'!J12),-FIND("v",'Rinks for 5 groups'!J12,1),-1))))</f>
        <v>66</v>
      </c>
      <c r="K25" s="159">
        <f>IF('Rinks for 5 groups'!K12="","",_xlfn.NUMBERVALUE(RIGHT('Rinks for 5 groups'!K12,SUM(LEN('Rinks for 5 groups'!K12),-FIND("v",'Rinks for 5 groups'!K12,1),-1))))</f>
        <v>68</v>
      </c>
      <c r="L25" s="159">
        <f>IF('Rinks for 5 groups'!L12="","",_xlfn.NUMBERVALUE(RIGHT('Rinks for 5 groups'!L12,SUM(LEN('Rinks for 5 groups'!L12),-FIND("v",'Rinks for 5 groups'!L12,1),-1))))</f>
        <v>62</v>
      </c>
      <c r="M25" s="159">
        <f>IF('Rinks for 5 groups'!M12="","",_xlfn.NUMBERVALUE(RIGHT('Rinks for 5 groups'!M12,SUM(LEN('Rinks for 5 groups'!M12),-FIND("v",'Rinks for 5 groups'!M12,1),-1))))</f>
        <v>56</v>
      </c>
      <c r="N25" s="159">
        <f>IF('Rinks for 5 groups'!N12="","",_xlfn.NUMBERVALUE(RIGHT('Rinks for 5 groups'!N12,SUM(LEN('Rinks for 5 groups'!N12),-FIND("v",'Rinks for 5 groups'!N12,1),-1))))</f>
        <v>44</v>
      </c>
      <c r="O25" s="159">
        <f>IF('Rinks for 5 groups'!O12="","",_xlfn.NUMBERVALUE(RIGHT('Rinks for 5 groups'!O12,SUM(LEN('Rinks for 5 groups'!O12),-FIND("v",'Rinks for 5 groups'!O12,1),-1))))</f>
        <v>29</v>
      </c>
      <c r="P25" s="176"/>
      <c r="Q25" s="159">
        <f>IF('Rinks for 5 groups'!Q12="","",_xlfn.NUMBERVALUE(RIGHT('Rinks for 5 groups'!Q12,SUM(LEN('Rinks for 5 groups'!Q12),-FIND("v",'Rinks for 5 groups'!Q12,1),-1))))</f>
        <v>50</v>
      </c>
      <c r="R25" s="159">
        <f>IF('Rinks for 5 groups'!R12="","",_xlfn.NUMBERVALUE(RIGHT('Rinks for 5 groups'!R12,SUM(LEN('Rinks for 5 groups'!R12),-FIND("v",'Rinks for 5 groups'!R12,1),-1))))</f>
        <v>57</v>
      </c>
      <c r="S25" s="159">
        <f>IF('Rinks for 5 groups'!S12="","",_xlfn.NUMBERVALUE(RIGHT('Rinks for 5 groups'!S12,SUM(LEN('Rinks for 5 groups'!S12),-FIND("v",'Rinks for 5 groups'!S12,1),-1))))</f>
        <v>48</v>
      </c>
      <c r="T25" s="159">
        <f>IF('Rinks for 5 groups'!T12="","",_xlfn.NUMBERVALUE(RIGHT('Rinks for 5 groups'!T12,SUM(LEN('Rinks for 5 groups'!T12),-FIND("v",'Rinks for 5 groups'!T12,1),-1))))</f>
        <v>27</v>
      </c>
      <c r="U25" s="159">
        <f>IF('Rinks for 5 groups'!U12="","",_xlfn.NUMBERVALUE(RIGHT('Rinks for 5 groups'!U12,SUM(LEN('Rinks for 5 groups'!U12),-FIND("v",'Rinks for 5 groups'!U12,1),-1))))</f>
        <v>21</v>
      </c>
      <c r="V25" s="159">
        <f>IF('Rinks for 5 groups'!V12="","",_xlfn.NUMBERVALUE(RIGHT('Rinks for 5 groups'!V12,SUM(LEN('Rinks for 5 groups'!V12),-FIND("v",'Rinks for 5 groups'!V12,1),-1))))</f>
        <v>20</v>
      </c>
      <c r="AO25" s="1"/>
      <c r="AQ25" s="1"/>
    </row>
    <row r="26" spans="1:44">
      <c r="B26" s="177"/>
      <c r="C26" s="193" t="s">
        <v>83</v>
      </c>
      <c r="D26" s="193" t="s">
        <v>83</v>
      </c>
      <c r="E26" s="193" t="s">
        <v>83</v>
      </c>
      <c r="F26" s="193" t="s">
        <v>83</v>
      </c>
      <c r="G26" s="193" t="s">
        <v>83</v>
      </c>
      <c r="H26" s="193" t="s">
        <v>83</v>
      </c>
      <c r="I26" s="177"/>
      <c r="J26" s="193" t="s">
        <v>83</v>
      </c>
      <c r="K26" s="193" t="s">
        <v>83</v>
      </c>
      <c r="L26" s="193" t="s">
        <v>83</v>
      </c>
      <c r="M26" s="193" t="s">
        <v>83</v>
      </c>
      <c r="N26" s="193" t="s">
        <v>83</v>
      </c>
      <c r="O26" s="193" t="s">
        <v>83</v>
      </c>
      <c r="P26" s="177"/>
      <c r="Q26" s="193" t="s">
        <v>83</v>
      </c>
      <c r="R26" s="193" t="s">
        <v>83</v>
      </c>
      <c r="S26" s="193" t="s">
        <v>83</v>
      </c>
      <c r="T26" s="193" t="s">
        <v>83</v>
      </c>
      <c r="U26" s="193" t="s">
        <v>83</v>
      </c>
      <c r="V26" s="193" t="s">
        <v>83</v>
      </c>
    </row>
    <row r="27" spans="1:44">
      <c r="A27" s="172" t="str">
        <f>'Rinks for 5 groups'!A14</f>
        <v>Session 6 - 5.00pm - 6.30pm</v>
      </c>
      <c r="B27" s="176"/>
      <c r="C27" s="159">
        <f>IF('Rinks for 5 groups'!C14="","",_xlfn.NUMBERVALUE(LEFT('Rinks for 5 groups'!C14,SUM(FIND("v",'Rinks for 5 groups'!C14,1),-2))))</f>
        <v>52</v>
      </c>
      <c r="D27" s="159">
        <f>IF('Rinks for 5 groups'!D14="","",_xlfn.NUMBERVALUE(LEFT('Rinks for 5 groups'!D14,SUM(FIND("v",'Rinks for 5 groups'!D14,1),-2))))</f>
        <v>53</v>
      </c>
      <c r="E27" s="159">
        <f>IF('Rinks for 5 groups'!E14="","",_xlfn.NUMBERVALUE(LEFT('Rinks for 5 groups'!E14,SUM(FIND("v",'Rinks for 5 groups'!E14,1),-2))))</f>
        <v>46</v>
      </c>
      <c r="F27" s="159">
        <f>IF('Rinks for 5 groups'!F14="","",_xlfn.NUMBERVALUE(LEFT('Rinks for 5 groups'!F14,SUM(FIND("v",'Rinks for 5 groups'!F14,1),-2))))</f>
        <v>47</v>
      </c>
      <c r="G27" s="159">
        <f>IF('Rinks for 5 groups'!G14="","",_xlfn.NUMBERVALUE(LEFT('Rinks for 5 groups'!G14,SUM(FIND("v",'Rinks for 5 groups'!G14,1),-2))))</f>
        <v>49</v>
      </c>
      <c r="H27" s="159">
        <f>IF('Rinks for 5 groups'!H14="","",_xlfn.NUMBERVALUE(LEFT('Rinks for 5 groups'!H14,SUM(FIND("v",'Rinks for 5 groups'!H14,1),-2))))</f>
        <v>58</v>
      </c>
      <c r="I27" s="176"/>
      <c r="J27" s="159">
        <f>IF('Rinks for 5 groups'!J14="","",_xlfn.NUMBERVALUE(LEFT('Rinks for 5 groups'!J14,SUM(FIND("v",'Rinks for 5 groups'!J14,1),-2))))</f>
        <v>16</v>
      </c>
      <c r="K27" s="159">
        <f>IF('Rinks for 5 groups'!K14="","",_xlfn.NUMBERVALUE(LEFT('Rinks for 5 groups'!K14,SUM(FIND("v",'Rinks for 5 groups'!K14,1),-2))))</f>
        <v>14</v>
      </c>
      <c r="L27" s="159">
        <f>IF('Rinks for 5 groups'!L14="","",_xlfn.NUMBERVALUE(LEFT('Rinks for 5 groups'!L14,SUM(FIND("v",'Rinks for 5 groups'!L14,1),-2))))</f>
        <v>13</v>
      </c>
      <c r="M27" s="159">
        <f>IF('Rinks for 5 groups'!M14="","",_xlfn.NUMBERVALUE(LEFT('Rinks for 5 groups'!M14,SUM(FIND("v",'Rinks for 5 groups'!M14,1),-2))))</f>
        <v>10</v>
      </c>
      <c r="N27" s="159">
        <f>IF('Rinks for 5 groups'!N14="","",_xlfn.NUMBERVALUE(LEFT('Rinks for 5 groups'!N14,SUM(FIND("v",'Rinks for 5 groups'!N14,1),-2))))</f>
        <v>1</v>
      </c>
      <c r="O27" s="159">
        <f>IF('Rinks for 5 groups'!O14="","",_xlfn.NUMBERVALUE(LEFT('Rinks for 5 groups'!O14,SUM(FIND("v",'Rinks for 5 groups'!O14,1),-2))))</f>
        <v>2</v>
      </c>
      <c r="P27" s="176"/>
      <c r="Q27" s="159">
        <f>IF('Rinks for 5 groups'!Q14="","",_xlfn.NUMBERVALUE(LEFT('Rinks for 5 groups'!Q14,SUM(FIND("v",'Rinks for 5 groups'!Q14,1),-2))))</f>
        <v>6</v>
      </c>
      <c r="R27" s="159">
        <f>IF('Rinks for 5 groups'!R14="","",_xlfn.NUMBERVALUE(LEFT('Rinks for 5 groups'!R14,SUM(FIND("v",'Rinks for 5 groups'!R14,1),-2))))</f>
        <v>18</v>
      </c>
      <c r="S27" s="159">
        <f>IF('Rinks for 5 groups'!S14="","",_xlfn.NUMBERVALUE(LEFT('Rinks for 5 groups'!S14,SUM(FIND("v",'Rinks for 5 groups'!S14,1),-2))))</f>
        <v>10</v>
      </c>
      <c r="T27" s="159">
        <f>IF('Rinks for 5 groups'!T14="","",_xlfn.NUMBERVALUE(LEFT('Rinks for 5 groups'!T14,SUM(FIND("v",'Rinks for 5 groups'!T14,1),-2))))</f>
        <v>1</v>
      </c>
      <c r="U27" s="159">
        <f>IF('Rinks for 5 groups'!U14="","",_xlfn.NUMBERVALUE(LEFT('Rinks for 5 groups'!U14,SUM(FIND("v",'Rinks for 5 groups'!U14,1),-2))))</f>
        <v>12</v>
      </c>
      <c r="V27" s="159">
        <f>IF('Rinks for 5 groups'!V14="","",_xlfn.NUMBERVALUE(LEFT('Rinks for 5 groups'!V14,SUM(FIND("v",'Rinks for 5 groups'!V14,1),-2))))</f>
        <v>4</v>
      </c>
      <c r="AQ27" s="1"/>
      <c r="AR27" s="1"/>
    </row>
    <row r="28" spans="1:44">
      <c r="A28" s="172"/>
      <c r="B28" s="176"/>
      <c r="C28" s="159" t="s">
        <v>83</v>
      </c>
      <c r="D28" s="159" t="s">
        <v>83</v>
      </c>
      <c r="E28" s="159" t="s">
        <v>83</v>
      </c>
      <c r="F28" s="159" t="s">
        <v>83</v>
      </c>
      <c r="G28" s="159" t="s">
        <v>83</v>
      </c>
      <c r="H28" s="159" t="s">
        <v>83</v>
      </c>
      <c r="I28" s="176"/>
      <c r="J28" s="159" t="s">
        <v>83</v>
      </c>
      <c r="K28" s="159" t="s">
        <v>83</v>
      </c>
      <c r="L28" s="159" t="s">
        <v>83</v>
      </c>
      <c r="M28" s="159" t="s">
        <v>83</v>
      </c>
      <c r="N28" s="159" t="s">
        <v>83</v>
      </c>
      <c r="O28" s="159" t="s">
        <v>83</v>
      </c>
      <c r="P28" s="176"/>
      <c r="Q28" s="159" t="s">
        <v>83</v>
      </c>
      <c r="R28" s="159" t="s">
        <v>83</v>
      </c>
      <c r="S28" s="159" t="s">
        <v>83</v>
      </c>
      <c r="T28" s="159" t="s">
        <v>83</v>
      </c>
      <c r="U28" s="159" t="s">
        <v>83</v>
      </c>
      <c r="V28" s="159" t="s">
        <v>83</v>
      </c>
      <c r="AQ28" s="1"/>
      <c r="AR28" s="1"/>
    </row>
    <row r="29" spans="1:44">
      <c r="A29" s="172"/>
      <c r="B29" s="176"/>
      <c r="C29" s="159">
        <f>IF('Rinks for 5 groups'!C14="","",_xlfn.NUMBERVALUE(RIGHT('Rinks for 5 groups'!C14,SUM(LEN('Rinks for 5 groups'!C14),-FIND("v",'Rinks for 5 groups'!C14,1),-1))))</f>
        <v>56</v>
      </c>
      <c r="D29" s="159">
        <f>IF('Rinks for 5 groups'!D14="","",_xlfn.NUMBERVALUE(RIGHT('Rinks for 5 groups'!D14,SUM(LEN('Rinks for 5 groups'!D14),-FIND("v",'Rinks for 5 groups'!D14,1),-1))))</f>
        <v>55</v>
      </c>
      <c r="E29" s="159">
        <f>IF('Rinks for 5 groups'!E14="","",_xlfn.NUMBERVALUE(RIGHT('Rinks for 5 groups'!E14,SUM(LEN('Rinks for 5 groups'!E14),-FIND("v",'Rinks for 5 groups'!E14,1),-1))))</f>
        <v>50</v>
      </c>
      <c r="F29" s="159">
        <f>IF('Rinks for 5 groups'!F14="","",_xlfn.NUMBERVALUE(RIGHT('Rinks for 5 groups'!F14,SUM(LEN('Rinks for 5 groups'!F14),-FIND("v",'Rinks for 5 groups'!F14,1),-1))))</f>
        <v>48</v>
      </c>
      <c r="G29" s="159">
        <f>IF('Rinks for 5 groups'!G14="","",_xlfn.NUMBERVALUE(RIGHT('Rinks for 5 groups'!G14,SUM(LEN('Rinks for 5 groups'!G14),-FIND("v",'Rinks for 5 groups'!G14,1),-1))))</f>
        <v>51</v>
      </c>
      <c r="H29" s="159">
        <f>IF('Rinks for 5 groups'!H14="","",_xlfn.NUMBERVALUE(RIGHT('Rinks for 5 groups'!H14,SUM(LEN('Rinks for 5 groups'!H14),-FIND("v",'Rinks for 5 groups'!H14,1),-1))))</f>
        <v>62</v>
      </c>
      <c r="I29" s="176"/>
      <c r="J29" s="159">
        <f>IF('Rinks for 5 groups'!J14="","",_xlfn.NUMBERVALUE(RIGHT('Rinks for 5 groups'!J14,SUM(LEN('Rinks for 5 groups'!J14),-FIND("v",'Rinks for 5 groups'!J14,1),-1))))</f>
        <v>15</v>
      </c>
      <c r="K29" s="159">
        <f>IF('Rinks for 5 groups'!K14="","",_xlfn.NUMBERVALUE(RIGHT('Rinks for 5 groups'!K14,SUM(LEN('Rinks for 5 groups'!K14),-FIND("v",'Rinks for 5 groups'!K14,1),-1))))</f>
        <v>17</v>
      </c>
      <c r="L29" s="159">
        <f>IF('Rinks for 5 groups'!L14="","",_xlfn.NUMBERVALUE(RIGHT('Rinks for 5 groups'!L14,SUM(LEN('Rinks for 5 groups'!L14),-FIND("v",'Rinks for 5 groups'!L14,1),-1))))</f>
        <v>18</v>
      </c>
      <c r="M29" s="159">
        <f>IF('Rinks for 5 groups'!M14="","",_xlfn.NUMBERVALUE(RIGHT('Rinks for 5 groups'!M14,SUM(LEN('Rinks for 5 groups'!M14),-FIND("v",'Rinks for 5 groups'!M14,1),-1))))</f>
        <v>9</v>
      </c>
      <c r="N29" s="159">
        <f>IF('Rinks for 5 groups'!N14="","",_xlfn.NUMBERVALUE(RIGHT('Rinks for 5 groups'!N14,SUM(LEN('Rinks for 5 groups'!N14),-FIND("v",'Rinks for 5 groups'!N14,1),-1))))</f>
        <v>6</v>
      </c>
      <c r="O29" s="159">
        <f>IF('Rinks for 5 groups'!O14="","",_xlfn.NUMBERVALUE(RIGHT('Rinks for 5 groups'!O14,SUM(LEN('Rinks for 5 groups'!O14),-FIND("v",'Rinks for 5 groups'!O14,1),-1))))</f>
        <v>5</v>
      </c>
      <c r="P29" s="176"/>
      <c r="Q29" s="159">
        <f>IF('Rinks for 5 groups'!Q14="","",_xlfn.NUMBERVALUE(RIGHT('Rinks for 5 groups'!Q14,SUM(LEN('Rinks for 5 groups'!Q14),-FIND("v",'Rinks for 5 groups'!Q14,1),-1))))</f>
        <v>3</v>
      </c>
      <c r="R29" s="159">
        <f>IF('Rinks for 5 groups'!R14="","",_xlfn.NUMBERVALUE(RIGHT('Rinks for 5 groups'!R14,SUM(LEN('Rinks for 5 groups'!R14),-FIND("v",'Rinks for 5 groups'!R14,1),-1))))</f>
        <v>15</v>
      </c>
      <c r="S29" s="159">
        <f>IF('Rinks for 5 groups'!S14="","",_xlfn.NUMBERVALUE(RIGHT('Rinks for 5 groups'!S14,SUM(LEN('Rinks for 5 groups'!S14),-FIND("v",'Rinks for 5 groups'!S14,1),-1))))</f>
        <v>11</v>
      </c>
      <c r="T29" s="159">
        <f>IF('Rinks for 5 groups'!T14="","",_xlfn.NUMBERVALUE(RIGHT('Rinks for 5 groups'!T14,SUM(LEN('Rinks for 5 groups'!T14),-FIND("v",'Rinks for 5 groups'!T14,1),-1))))</f>
        <v>2</v>
      </c>
      <c r="U29" s="159">
        <f>IF('Rinks for 5 groups'!U14="","",_xlfn.NUMBERVALUE(RIGHT('Rinks for 5 groups'!U14,SUM(LEN('Rinks for 5 groups'!U14),-FIND("v",'Rinks for 5 groups'!U14,1),-1))))</f>
        <v>9</v>
      </c>
      <c r="V29" s="159">
        <f>IF('Rinks for 5 groups'!V14="","",_xlfn.NUMBERVALUE(RIGHT('Rinks for 5 groups'!V14,SUM(LEN('Rinks for 5 groups'!V14),-FIND("v",'Rinks for 5 groups'!V14,1),-1))))</f>
        <v>5</v>
      </c>
      <c r="AQ29" s="1"/>
      <c r="AR29" s="1"/>
    </row>
    <row r="30" spans="1:44">
      <c r="A30" s="172"/>
      <c r="B30" s="176"/>
      <c r="C30" s="193" t="s">
        <v>83</v>
      </c>
      <c r="D30" s="193" t="s">
        <v>83</v>
      </c>
      <c r="E30" s="193" t="s">
        <v>83</v>
      </c>
      <c r="F30" s="193" t="s">
        <v>83</v>
      </c>
      <c r="G30" s="193" t="s">
        <v>83</v>
      </c>
      <c r="H30" s="193" t="s">
        <v>83</v>
      </c>
      <c r="I30" s="176"/>
      <c r="J30" s="193" t="s">
        <v>83</v>
      </c>
      <c r="K30" s="193" t="s">
        <v>83</v>
      </c>
      <c r="L30" s="193" t="s">
        <v>83</v>
      </c>
      <c r="M30" s="193" t="s">
        <v>83</v>
      </c>
      <c r="N30" s="193" t="s">
        <v>83</v>
      </c>
      <c r="O30" s="193" t="s">
        <v>83</v>
      </c>
      <c r="P30" s="176"/>
      <c r="Q30" s="193" t="s">
        <v>83</v>
      </c>
      <c r="R30" s="193" t="s">
        <v>83</v>
      </c>
      <c r="S30" s="193" t="s">
        <v>83</v>
      </c>
      <c r="T30" s="193" t="s">
        <v>83</v>
      </c>
      <c r="U30" s="193" t="s">
        <v>83</v>
      </c>
      <c r="V30" s="193" t="s">
        <v>83</v>
      </c>
      <c r="AQ30" s="12"/>
      <c r="AR30" s="1"/>
    </row>
    <row r="31" spans="1:44">
      <c r="A31" s="172" t="str">
        <f>'Rinks for 5 groups'!A15</f>
        <v>Session 7 - 6.30pm - 8.00pm</v>
      </c>
      <c r="B31" s="176"/>
      <c r="C31" s="159">
        <f>IF('Rinks for 5 groups'!C15="","",_xlfn.NUMBERVALUE(LEFT('Rinks for 5 groups'!C15,SUM(FIND("v",'Rinks for 5 groups'!C15,1),-2))))</f>
        <v>59</v>
      </c>
      <c r="D31" s="159">
        <f>IF('Rinks for 5 groups'!D15="","",_xlfn.NUMBERVALUE(LEFT('Rinks for 5 groups'!D15,SUM(FIND("v",'Rinks for 5 groups'!D15,1),-2))))</f>
        <v>61</v>
      </c>
      <c r="E31" s="159">
        <f>IF('Rinks for 5 groups'!E15="","",_xlfn.NUMBERVALUE(LEFT('Rinks for 5 groups'!E15,SUM(FIND("v",'Rinks for 5 groups'!E15,1),-2))))</f>
        <v>64</v>
      </c>
      <c r="F31" s="159">
        <f>IF('Rinks for 5 groups'!F15="","",_xlfn.NUMBERVALUE(LEFT('Rinks for 5 groups'!F15,SUM(FIND("v",'Rinks for 5 groups'!F15,1),-2))))</f>
        <v>65</v>
      </c>
      <c r="G31" s="159">
        <f>IF('Rinks for 5 groups'!G15="","",_xlfn.NUMBERVALUE(LEFT('Rinks for 5 groups'!G15,SUM(FIND("v",'Rinks for 5 groups'!G15,1),-2))))</f>
        <v>67</v>
      </c>
      <c r="H31" s="159" t="str">
        <f>IF('Rinks for 5 groups'!H15="","",_xlfn.NUMBERVALUE(LEFT('Rinks for 5 groups'!H15,SUM(FIND("v",'Rinks for 5 groups'!H15,1),-2))))</f>
        <v/>
      </c>
      <c r="I31" s="176"/>
      <c r="J31" s="159">
        <f>IF('Rinks for 5 groups'!J15="","",_xlfn.NUMBERVALUE(LEFT('Rinks for 5 groups'!J15,SUM(FIND("v",'Rinks for 5 groups'!J15,1),-2))))</f>
        <v>25</v>
      </c>
      <c r="K31" s="159">
        <f>IF('Rinks for 5 groups'!K15="","",_xlfn.NUMBERVALUE(LEFT('Rinks for 5 groups'!K15,SUM(FIND("v",'Rinks for 5 groups'!K15,1),-2))))</f>
        <v>20</v>
      </c>
      <c r="L31" s="159">
        <f>IF('Rinks for 5 groups'!L15="","",_xlfn.NUMBERVALUE(LEFT('Rinks for 5 groups'!L15,SUM(FIND("v",'Rinks for 5 groups'!L15,1),-2))))</f>
        <v>28</v>
      </c>
      <c r="M31" s="159">
        <f>IF('Rinks for 5 groups'!M15="","",_xlfn.NUMBERVALUE(LEFT('Rinks for 5 groups'!M15,SUM(FIND("v",'Rinks for 5 groups'!M15,1),-2))))</f>
        <v>19</v>
      </c>
      <c r="N31" s="159">
        <f>IF('Rinks for 5 groups'!N15="","",_xlfn.NUMBERVALUE(LEFT('Rinks for 5 groups'!N15,SUM(FIND("v",'Rinks for 5 groups'!N15,1),-2))))</f>
        <v>7</v>
      </c>
      <c r="O31" s="159" t="str">
        <f>IF('Rinks for 5 groups'!O15="","",_xlfn.NUMBERVALUE(LEFT('Rinks for 5 groups'!O15,SUM(FIND("v",'Rinks for 5 groups'!O15,1),-2))))</f>
        <v/>
      </c>
      <c r="P31" s="176"/>
      <c r="Q31" s="159" t="str">
        <f>IF('Rinks for 5 groups'!Q15="","",_xlfn.NUMBERVALUE(LEFT('Rinks for 5 groups'!Q15,SUM(FIND("v",'Rinks for 5 groups'!Q15,1),-2))))</f>
        <v/>
      </c>
      <c r="R31" s="159">
        <f>IF('Rinks for 5 groups'!R15="","",_xlfn.NUMBERVALUE(LEFT('Rinks for 5 groups'!R15,SUM(FIND("v",'Rinks for 5 groups'!R15,1),-2))))</f>
        <v>7</v>
      </c>
      <c r="S31" s="159">
        <f>IF('Rinks for 5 groups'!S15="","",_xlfn.NUMBERVALUE(LEFT('Rinks for 5 groups'!S15,SUM(FIND("v",'Rinks for 5 groups'!S15,1),-2))))</f>
        <v>13</v>
      </c>
      <c r="T31" s="159">
        <f>IF('Rinks for 5 groups'!T15="","",_xlfn.NUMBERVALUE(LEFT('Rinks for 5 groups'!T15,SUM(FIND("v",'Rinks for 5 groups'!T15,1),-2))))</f>
        <v>16</v>
      </c>
      <c r="U31" s="159">
        <f>IF('Rinks for 5 groups'!U15="","",_xlfn.NUMBERVALUE(LEFT('Rinks for 5 groups'!U15,SUM(FIND("v",'Rinks for 5 groups'!U15,1),-2))))</f>
        <v>28</v>
      </c>
      <c r="V31" s="159">
        <f>IF('Rinks for 5 groups'!V15="","",_xlfn.NUMBERVALUE(LEFT('Rinks for 5 groups'!V15,SUM(FIND("v",'Rinks for 5 groups'!V15,1),-2))))</f>
        <v>25</v>
      </c>
      <c r="AQ31" s="1"/>
    </row>
    <row r="32" spans="1:44">
      <c r="A32" s="172"/>
      <c r="B32" s="176"/>
      <c r="C32" s="159" t="s">
        <v>83</v>
      </c>
      <c r="D32" s="159" t="s">
        <v>83</v>
      </c>
      <c r="E32" s="159" t="s">
        <v>83</v>
      </c>
      <c r="F32" s="159" t="s">
        <v>83</v>
      </c>
      <c r="G32" s="159" t="s">
        <v>83</v>
      </c>
      <c r="H32" s="159" t="s">
        <v>83</v>
      </c>
      <c r="I32" s="176"/>
      <c r="J32" s="159" t="s">
        <v>83</v>
      </c>
      <c r="K32" s="159" t="s">
        <v>83</v>
      </c>
      <c r="L32" s="159" t="s">
        <v>83</v>
      </c>
      <c r="M32" s="159" t="s">
        <v>83</v>
      </c>
      <c r="N32" s="159" t="s">
        <v>83</v>
      </c>
      <c r="O32" s="159" t="s">
        <v>83</v>
      </c>
      <c r="P32" s="176"/>
      <c r="Q32" s="159" t="s">
        <v>83</v>
      </c>
      <c r="R32" s="159" t="s">
        <v>83</v>
      </c>
      <c r="S32" s="159" t="s">
        <v>83</v>
      </c>
      <c r="T32" s="159" t="s">
        <v>83</v>
      </c>
      <c r="U32" s="159" t="s">
        <v>83</v>
      </c>
      <c r="V32" s="159" t="s">
        <v>83</v>
      </c>
      <c r="AQ32" s="1"/>
    </row>
    <row r="33" spans="1:43" ht="12.75" thickBot="1">
      <c r="A33" s="172"/>
      <c r="B33" s="178"/>
      <c r="C33" s="175">
        <f>IF('Rinks for 5 groups'!C15="","",_xlfn.NUMBERVALUE(RIGHT('Rinks for 5 groups'!C15,SUM(LEN('Rinks for 5 groups'!C15),-FIND("v",'Rinks for 5 groups'!C15,1),-1))))</f>
        <v>60</v>
      </c>
      <c r="D33" s="175">
        <f>IF('Rinks for 5 groups'!D15="","",_xlfn.NUMBERVALUE(RIGHT('Rinks for 5 groups'!D15,SUM(LEN('Rinks for 5 groups'!D15),-FIND("v",'Rinks for 5 groups'!D15,1),-1))))</f>
        <v>63</v>
      </c>
      <c r="E33" s="175">
        <f>IF('Rinks for 5 groups'!E15="","",_xlfn.NUMBERVALUE(RIGHT('Rinks for 5 groups'!E15,SUM(LEN('Rinks for 5 groups'!E15),-FIND("v",'Rinks for 5 groups'!E15,1),-1))))</f>
        <v>68</v>
      </c>
      <c r="F33" s="175">
        <f>IF('Rinks for 5 groups'!F15="","",_xlfn.NUMBERVALUE(RIGHT('Rinks for 5 groups'!F15,SUM(LEN('Rinks for 5 groups'!F15),-FIND("v",'Rinks for 5 groups'!F15,1),-1))))</f>
        <v>66</v>
      </c>
      <c r="G33" s="175">
        <f>IF('Rinks for 5 groups'!G15="","",_xlfn.NUMBERVALUE(RIGHT('Rinks for 5 groups'!G15,SUM(LEN('Rinks for 5 groups'!G15),-FIND("v",'Rinks for 5 groups'!G15,1),-1))))</f>
        <v>69</v>
      </c>
      <c r="H33" s="175" t="str">
        <f>IF('Rinks for 5 groups'!H15="","",_xlfn.NUMBERVALUE(RIGHT('Rinks for 5 groups'!H15,SUM(LEN('Rinks for 5 groups'!H15),-FIND("v",'Rinks for 5 groups'!H15,1),-1))))</f>
        <v/>
      </c>
      <c r="I33" s="178"/>
      <c r="J33" s="175">
        <f>IF('Rinks for 5 groups'!J15="","",_xlfn.NUMBERVALUE(RIGHT('Rinks for 5 groups'!J15,SUM(LEN('Rinks for 5 groups'!J15),-FIND("v",'Rinks for 5 groups'!J15,1),-1))))</f>
        <v>30</v>
      </c>
      <c r="K33" s="175">
        <f>IF('Rinks for 5 groups'!K15="","",_xlfn.NUMBERVALUE(RIGHT('Rinks for 5 groups'!K15,SUM(LEN('Rinks for 5 groups'!K15),-FIND("v",'Rinks for 5 groups'!K15,1),-1))))</f>
        <v>23</v>
      </c>
      <c r="L33" s="175">
        <f>IF('Rinks for 5 groups'!L15="","",_xlfn.NUMBERVALUE(RIGHT('Rinks for 5 groups'!L15,SUM(LEN('Rinks for 5 groups'!L15),-FIND("v",'Rinks for 5 groups'!L15,1),-1))))</f>
        <v>27</v>
      </c>
      <c r="M33" s="175">
        <f>IF('Rinks for 5 groups'!M15="","",_xlfn.NUMBERVALUE(RIGHT('Rinks for 5 groups'!M15,SUM(LEN('Rinks for 5 groups'!M15),-FIND("v",'Rinks for 5 groups'!M15,1),-1))))</f>
        <v>24</v>
      </c>
      <c r="N33" s="175">
        <f>IF('Rinks for 5 groups'!N15="","",_xlfn.NUMBERVALUE(RIGHT('Rinks for 5 groups'!N15,SUM(LEN('Rinks for 5 groups'!N15),-FIND("v",'Rinks for 5 groups'!N15,1),-1))))</f>
        <v>12</v>
      </c>
      <c r="O33" s="175" t="str">
        <f>IF('Rinks for 5 groups'!O15="","",_xlfn.NUMBERVALUE(RIGHT('Rinks for 5 groups'!O15,SUM(LEN('Rinks for 5 groups'!O15),-FIND("v",'Rinks for 5 groups'!O15,1),-1))))</f>
        <v/>
      </c>
      <c r="P33" s="178"/>
      <c r="Q33" s="175" t="str">
        <f>IF('Rinks for 5 groups'!Q15="","",_xlfn.NUMBERVALUE(RIGHT('Rinks for 5 groups'!Q15,SUM(LEN('Rinks for 5 groups'!Q15),-FIND("v",'Rinks for 5 groups'!Q15,1),-1))))</f>
        <v/>
      </c>
      <c r="R33" s="175">
        <f>IF('Rinks for 5 groups'!R15="","",_xlfn.NUMBERVALUE(RIGHT('Rinks for 5 groups'!R15,SUM(LEN('Rinks for 5 groups'!R15),-FIND("v",'Rinks for 5 groups'!R15,1),-1))))</f>
        <v>8</v>
      </c>
      <c r="S33" s="175">
        <f>IF('Rinks for 5 groups'!S15="","",_xlfn.NUMBERVALUE(RIGHT('Rinks for 5 groups'!S15,SUM(LEN('Rinks for 5 groups'!S15),-FIND("v",'Rinks for 5 groups'!S15,1),-1))))</f>
        <v>14</v>
      </c>
      <c r="T33" s="175">
        <f>IF('Rinks for 5 groups'!T15="","",_xlfn.NUMBERVALUE(RIGHT('Rinks for 5 groups'!T15,SUM(LEN('Rinks for 5 groups'!T15),-FIND("v",'Rinks for 5 groups'!T15,1),-1))))</f>
        <v>17</v>
      </c>
      <c r="U33" s="175">
        <f>IF('Rinks for 5 groups'!U15="","",_xlfn.NUMBERVALUE(RIGHT('Rinks for 5 groups'!U15,SUM(LEN('Rinks for 5 groups'!U15),-FIND("v",'Rinks for 5 groups'!U15,1),-1))))</f>
        <v>29</v>
      </c>
      <c r="V33" s="175">
        <f>IF('Rinks for 5 groups'!V15="","",_xlfn.NUMBERVALUE(RIGHT('Rinks for 5 groups'!V15,SUM(LEN('Rinks for 5 groups'!V15),-FIND("v",'Rinks for 5 groups'!V15,1),-1))))</f>
        <v>26</v>
      </c>
      <c r="AQ33" s="1"/>
    </row>
    <row r="34" spans="1:43">
      <c r="A34" s="172"/>
      <c r="B34" s="172"/>
      <c r="C34" s="1"/>
      <c r="D34" s="1"/>
      <c r="E34" s="1"/>
      <c r="F34" s="1"/>
      <c r="G34" s="1"/>
      <c r="H34" s="1"/>
    </row>
    <row r="35" spans="1:43" ht="12.75" thickBot="1">
      <c r="AQ35" s="1"/>
    </row>
    <row r="36" spans="1:43">
      <c r="B36" s="279" t="s">
        <v>626</v>
      </c>
      <c r="C36" s="279"/>
      <c r="D36" s="279"/>
      <c r="E36" s="279"/>
      <c r="F36" s="279"/>
      <c r="G36" s="279"/>
      <c r="H36" s="279"/>
      <c r="I36" s="279" t="s">
        <v>627</v>
      </c>
      <c r="J36" s="279"/>
      <c r="K36" s="279"/>
      <c r="L36" s="279"/>
      <c r="M36" s="279"/>
      <c r="N36" s="279"/>
      <c r="O36" s="279"/>
      <c r="P36" s="279" t="s">
        <v>628</v>
      </c>
      <c r="Q36" s="279"/>
      <c r="R36" s="279"/>
      <c r="S36" s="279"/>
      <c r="T36" s="279"/>
      <c r="U36" s="279"/>
      <c r="V36" s="279"/>
    </row>
    <row r="37" spans="1:43">
      <c r="B37" s="168"/>
      <c r="C37" s="168" t="s">
        <v>0</v>
      </c>
      <c r="D37" s="168" t="s">
        <v>1</v>
      </c>
      <c r="E37" s="168" t="s">
        <v>2</v>
      </c>
      <c r="F37" s="168" t="s">
        <v>3</v>
      </c>
      <c r="G37" s="168" t="s">
        <v>4</v>
      </c>
      <c r="H37" s="168" t="s">
        <v>5</v>
      </c>
      <c r="I37" s="168"/>
      <c r="J37" s="168" t="s">
        <v>0</v>
      </c>
      <c r="K37" s="168" t="s">
        <v>1</v>
      </c>
      <c r="L37" s="168" t="s">
        <v>2</v>
      </c>
      <c r="M37" s="168" t="s">
        <v>3</v>
      </c>
      <c r="N37" s="168" t="s">
        <v>4</v>
      </c>
      <c r="O37" s="168" t="s">
        <v>5</v>
      </c>
      <c r="P37" s="168"/>
      <c r="Q37" s="162" t="s">
        <v>0</v>
      </c>
      <c r="R37" s="168" t="s">
        <v>1</v>
      </c>
      <c r="S37" s="168" t="s">
        <v>2</v>
      </c>
      <c r="T37" s="168" t="s">
        <v>3</v>
      </c>
      <c r="U37" s="168" t="s">
        <v>4</v>
      </c>
      <c r="V37" s="168" t="s">
        <v>5</v>
      </c>
    </row>
    <row r="38" spans="1:43">
      <c r="A38" s="172" t="str">
        <f>'Rinks for 5 groups'!A21</f>
        <v>Session 1 - 8:00am - 10:00am</v>
      </c>
      <c r="B38" s="176"/>
      <c r="C38" s="159">
        <f>IF('Rinks for 5 groups'!C21="","",_xlfn.NUMBERVALUE(LEFT('Rinks for 5 groups'!C21,SUM(FIND("v",'Rinks for 5 groups'!C21,1),-2))))</f>
        <v>101</v>
      </c>
      <c r="D38" s="159">
        <f>IF('Rinks for 5 groups'!D21="","",_xlfn.NUMBERVALUE(LEFT('Rinks for 5 groups'!D21,SUM(FIND("v",'Rinks for 5 groups'!D21,1),-2))))</f>
        <v>99</v>
      </c>
      <c r="E38" s="159">
        <f>IF('Rinks for 5 groups'!E21="","",_xlfn.NUMBERVALUE(LEFT('Rinks for 5 groups'!E21,SUM(FIND("v",'Rinks for 5 groups'!E21,1),-2))))</f>
        <v>104</v>
      </c>
      <c r="F38" s="159">
        <f>IF('Rinks for 5 groups'!F21="","",_xlfn.NUMBERVALUE(LEFT('Rinks for 5 groups'!F21,SUM(FIND("v",'Rinks for 5 groups'!F21,1),-2))))</f>
        <v>92</v>
      </c>
      <c r="G38" s="159">
        <f>IF('Rinks for 5 groups'!G21="","",_xlfn.NUMBERVALUE(LEFT('Rinks for 5 groups'!G21,SUM(FIND("v",'Rinks for 5 groups'!G21,1),-2))))</f>
        <v>95</v>
      </c>
      <c r="H38" s="159">
        <f>IF('Rinks for 5 groups'!H21="","",_xlfn.NUMBERVALUE(LEFT('Rinks for 5 groups'!H21,SUM(FIND("v",'Rinks for 5 groups'!H21,1),-2))))</f>
        <v>98</v>
      </c>
      <c r="I38" s="176"/>
      <c r="J38" s="159">
        <f>IF('Rinks for 5 groups'!J21="","",_xlfn.NUMBERVALUE(LEFT('Rinks for 5 groups'!J21,SUM(FIND("v",'Rinks for 5 groups'!J21,1),-2))))</f>
        <v>88</v>
      </c>
      <c r="K38" s="159">
        <f>IF('Rinks for 5 groups'!K21="","",_xlfn.NUMBERVALUE(LEFT('Rinks for 5 groups'!K21,SUM(FIND("v",'Rinks for 5 groups'!K21,1),-2))))</f>
        <v>92</v>
      </c>
      <c r="L38" s="159">
        <f>IF('Rinks for 5 groups'!L21="","",_xlfn.NUMBERVALUE(LEFT('Rinks for 5 groups'!L21,SUM(FIND("v",'Rinks for 5 groups'!L21,1),-2))))</f>
        <v>89</v>
      </c>
      <c r="M38" s="159">
        <f>IF('Rinks for 5 groups'!M21="","",_xlfn.NUMBERVALUE(LEFT('Rinks for 5 groups'!M21,SUM(FIND("v",'Rinks for 5 groups'!M21,1),-2))))</f>
        <v>106</v>
      </c>
      <c r="N38" s="159">
        <f>IF('Rinks for 5 groups'!N21="","",_xlfn.NUMBERVALUE(LEFT('Rinks for 5 groups'!N21,SUM(FIND("v",'Rinks for 5 groups'!N21,1),-2))))</f>
        <v>107</v>
      </c>
      <c r="O38" s="159">
        <f>IF('Rinks for 5 groups'!O21="","",_xlfn.NUMBERVALUE(LEFT('Rinks for 5 groups'!O21,SUM(FIND("v",'Rinks for 5 groups'!O21,1),-2))))</f>
        <v>110</v>
      </c>
      <c r="P38" s="176"/>
      <c r="Q38" s="159" t="str">
        <f>IF('Rinks for 5 groups'!Q21="","",_xlfn.NUMBERVALUE(LEFT('Rinks for 5 groups'!Q21,SUM(FIND("v",'Rinks for 5 groups'!Q21,1),-2))))</f>
        <v/>
      </c>
      <c r="R38" s="159" t="e">
        <f>IF('Rinks for 5 groups'!R21="","",_xlfn.NUMBERVALUE(LEFT('Rinks for 5 groups'!R21,SUM(FIND("v",'Rinks for 5 groups'!R21,1),-2))))</f>
        <v>#VALUE!</v>
      </c>
      <c r="S38" s="159" t="str">
        <f>IF('Rinks for 5 groups'!S21="","",_xlfn.NUMBERVALUE(LEFT('Rinks for 5 groups'!S21,SUM(FIND("v",'Rinks for 5 groups'!S21,1),-2))))</f>
        <v/>
      </c>
      <c r="T38" s="159" t="str">
        <f>IF('Rinks for 5 groups'!T21="","",_xlfn.NUMBERVALUE(LEFT('Rinks for 5 groups'!T21,SUM(FIND("v",'Rinks for 5 groups'!T21,1),-2))))</f>
        <v/>
      </c>
      <c r="U38" s="159" t="e">
        <f>IF('Rinks for 5 groups'!U21="","",_xlfn.NUMBERVALUE(LEFT('Rinks for 5 groups'!U21,SUM(FIND("v",'Rinks for 5 groups'!U21,1),-2))))</f>
        <v>#VALUE!</v>
      </c>
      <c r="V38" s="159" t="str">
        <f>IF('Rinks for 5 groups'!V21="","",_xlfn.NUMBERVALUE(LEFT('Rinks for 5 groups'!V21,SUM(FIND("v",'Rinks for 5 groups'!V21,1),-2))))</f>
        <v/>
      </c>
      <c r="AL38" s="2">
        <v>99</v>
      </c>
      <c r="AN38" s="2">
        <v>98</v>
      </c>
    </row>
    <row r="39" spans="1:43">
      <c r="A39" s="172"/>
      <c r="B39" s="176"/>
      <c r="C39" s="159" t="s">
        <v>83</v>
      </c>
      <c r="D39" s="159" t="s">
        <v>83</v>
      </c>
      <c r="E39" s="159" t="s">
        <v>83</v>
      </c>
      <c r="F39" s="159" t="s">
        <v>83</v>
      </c>
      <c r="G39" s="159" t="s">
        <v>83</v>
      </c>
      <c r="H39" s="159" t="s">
        <v>83</v>
      </c>
      <c r="I39" s="176"/>
      <c r="J39" s="159" t="s">
        <v>83</v>
      </c>
      <c r="K39" s="159" t="s">
        <v>83</v>
      </c>
      <c r="L39" s="159" t="s">
        <v>83</v>
      </c>
      <c r="M39" s="159" t="s">
        <v>83</v>
      </c>
      <c r="N39" s="159" t="s">
        <v>83</v>
      </c>
      <c r="O39" s="159" t="s">
        <v>83</v>
      </c>
      <c r="P39" s="176"/>
      <c r="Q39" s="159" t="s">
        <v>83</v>
      </c>
      <c r="R39" s="159" t="s">
        <v>83</v>
      </c>
      <c r="S39" s="159" t="s">
        <v>83</v>
      </c>
      <c r="T39" s="159" t="s">
        <v>83</v>
      </c>
      <c r="U39" s="159" t="s">
        <v>83</v>
      </c>
      <c r="V39" s="159" t="s">
        <v>83</v>
      </c>
    </row>
    <row r="40" spans="1:43">
      <c r="A40" s="172"/>
      <c r="B40" s="176"/>
      <c r="C40" s="159">
        <f>IF('Rinks for 5 groups'!C21="","",_xlfn.NUMBERVALUE(RIGHT('Rinks for 5 groups'!C21,SUM(LEN('Rinks for 5 groups'!C21),-FIND("v",'Rinks for 5 groups'!C21,1),-1))))</f>
        <v>103</v>
      </c>
      <c r="D40" s="159">
        <f>IF('Rinks for 5 groups'!D21="","",_xlfn.NUMBERVALUE(RIGHT('Rinks for 5 groups'!D21,SUM(LEN('Rinks for 5 groups'!D21),-FIND("v",'Rinks for 5 groups'!D21,1),-1))))</f>
        <v>102</v>
      </c>
      <c r="E40" s="159">
        <f>IF('Rinks for 5 groups'!E21="","",_xlfn.NUMBERVALUE(RIGHT('Rinks for 5 groups'!E21,SUM(LEN('Rinks for 5 groups'!E21),-FIND("v",'Rinks for 5 groups'!E21,1),-1))))</f>
        <v>100</v>
      </c>
      <c r="F40" s="159">
        <f>IF('Rinks for 5 groups'!F21="","",_xlfn.NUMBERVALUE(RIGHT('Rinks for 5 groups'!F21,SUM(LEN('Rinks for 5 groups'!F21),-FIND("v",'Rinks for 5 groups'!F21,1),-1))))</f>
        <v>88</v>
      </c>
      <c r="G40" s="159">
        <f>IF('Rinks for 5 groups'!G21="","",_xlfn.NUMBERVALUE(RIGHT('Rinks for 5 groups'!G21,SUM(LEN('Rinks for 5 groups'!G21),-FIND("v",'Rinks for 5 groups'!G21,1),-1))))</f>
        <v>97</v>
      </c>
      <c r="H40" s="159">
        <f>IF('Rinks for 5 groups'!H21="","",_xlfn.NUMBERVALUE(RIGHT('Rinks for 5 groups'!H21,SUM(LEN('Rinks for 5 groups'!H21),-FIND("v",'Rinks for 5 groups'!H21,1),-1))))</f>
        <v>94</v>
      </c>
      <c r="I40" s="176"/>
      <c r="J40" s="159">
        <f>IF('Rinks for 5 groups'!J21="","",_xlfn.NUMBERVALUE(RIGHT('Rinks for 5 groups'!J21,SUM(LEN('Rinks for 5 groups'!J21),-FIND("v",'Rinks for 5 groups'!J21,1),-1))))</f>
        <v>90</v>
      </c>
      <c r="K40" s="159">
        <f>IF('Rinks for 5 groups'!K21="","",_xlfn.NUMBERVALUE(RIGHT('Rinks for 5 groups'!K21,SUM(LEN('Rinks for 5 groups'!K21),-FIND("v",'Rinks for 5 groups'!K21,1),-1))))</f>
        <v>91</v>
      </c>
      <c r="L40" s="159">
        <f>IF('Rinks for 5 groups'!L21="","",_xlfn.NUMBERVALUE(RIGHT('Rinks for 5 groups'!L21,SUM(LEN('Rinks for 5 groups'!L21),-FIND("v",'Rinks for 5 groups'!L21,1),-1))))</f>
        <v>87</v>
      </c>
      <c r="M40" s="159">
        <f>IF('Rinks for 5 groups'!M21="","",_xlfn.NUMBERVALUE(RIGHT('Rinks for 5 groups'!M21,SUM(LEN('Rinks for 5 groups'!M21),-FIND("v",'Rinks for 5 groups'!M21,1),-1))))</f>
        <v>108</v>
      </c>
      <c r="N40" s="159">
        <f>IF('Rinks for 5 groups'!N21="","",_xlfn.NUMBERVALUE(RIGHT('Rinks for 5 groups'!N21,SUM(LEN('Rinks for 5 groups'!N21),-FIND("v",'Rinks for 5 groups'!N21,1),-1))))</f>
        <v>105</v>
      </c>
      <c r="O40" s="159">
        <f>IF('Rinks for 5 groups'!O21="","",_xlfn.NUMBERVALUE(RIGHT('Rinks for 5 groups'!O21,SUM(LEN('Rinks for 5 groups'!O21),-FIND("v",'Rinks for 5 groups'!O21,1),-1))))</f>
        <v>109</v>
      </c>
      <c r="P40" s="176"/>
      <c r="Q40" s="159" t="str">
        <f>IF('Rinks for 5 groups'!Q21="","",_xlfn.NUMBERVALUE(RIGHT('Rinks for 5 groups'!Q21,SUM(LEN('Rinks for 5 groups'!Q21),-FIND("v",'Rinks for 5 groups'!Q21,1),-1))))</f>
        <v/>
      </c>
      <c r="R40" s="159" t="e">
        <f>IF('Rinks for 5 groups'!R21="","",_xlfn.NUMBERVALUE(RIGHT('Rinks for 5 groups'!R21,SUM(LEN('Rinks for 5 groups'!R21),-FIND("v",'Rinks for 5 groups'!R21,1),-1))))</f>
        <v>#VALUE!</v>
      </c>
      <c r="S40" s="159" t="str">
        <f>IF('Rinks for 5 groups'!S21="","",_xlfn.NUMBERVALUE(RIGHT('Rinks for 5 groups'!S21,SUM(LEN('Rinks for 5 groups'!S21),-FIND("v",'Rinks for 5 groups'!S21,1),-1))))</f>
        <v/>
      </c>
      <c r="T40" s="159" t="str">
        <f>IF('Rinks for 5 groups'!T21="","",_xlfn.NUMBERVALUE(RIGHT('Rinks for 5 groups'!T21,SUM(LEN('Rinks for 5 groups'!T21),-FIND("v",'Rinks for 5 groups'!T21,1),-1))))</f>
        <v/>
      </c>
      <c r="U40" s="159" t="e">
        <f>IF('Rinks for 5 groups'!U21="","",_xlfn.NUMBERVALUE(RIGHT('Rinks for 5 groups'!U21,SUM(LEN('Rinks for 5 groups'!U21),-FIND("v",'Rinks for 5 groups'!U21,1),-1))))</f>
        <v>#VALUE!</v>
      </c>
      <c r="V40" s="159" t="str">
        <f>IF('Rinks for 5 groups'!V21="","",_xlfn.NUMBERVALUE(RIGHT('Rinks for 5 groups'!V21,SUM(LEN('Rinks for 5 groups'!V21),-FIND("v",'Rinks for 5 groups'!V21,1),-1))))</f>
        <v/>
      </c>
      <c r="AL40" s="2">
        <v>102</v>
      </c>
      <c r="AN40" s="2">
        <v>94</v>
      </c>
    </row>
    <row r="41" spans="1:43">
      <c r="A41" s="172"/>
      <c r="B41" s="176"/>
      <c r="C41" s="193" t="s">
        <v>83</v>
      </c>
      <c r="D41" s="193" t="s">
        <v>83</v>
      </c>
      <c r="E41" s="193" t="s">
        <v>83</v>
      </c>
      <c r="F41" s="193" t="s">
        <v>83</v>
      </c>
      <c r="G41" s="193" t="s">
        <v>83</v>
      </c>
      <c r="H41" s="193" t="s">
        <v>83</v>
      </c>
      <c r="I41" s="176"/>
      <c r="J41" s="193" t="s">
        <v>83</v>
      </c>
      <c r="K41" s="193" t="s">
        <v>83</v>
      </c>
      <c r="L41" s="193" t="s">
        <v>83</v>
      </c>
      <c r="M41" s="193" t="s">
        <v>83</v>
      </c>
      <c r="N41" s="193" t="s">
        <v>83</v>
      </c>
      <c r="O41" s="193" t="s">
        <v>83</v>
      </c>
      <c r="P41" s="176"/>
      <c r="Q41" s="193" t="s">
        <v>83</v>
      </c>
      <c r="R41" s="193" t="s">
        <v>83</v>
      </c>
      <c r="S41" s="193" t="s">
        <v>83</v>
      </c>
      <c r="T41" s="193" t="s">
        <v>83</v>
      </c>
      <c r="U41" s="193" t="s">
        <v>83</v>
      </c>
      <c r="V41" s="193" t="s">
        <v>83</v>
      </c>
    </row>
    <row r="42" spans="1:43">
      <c r="A42" s="172" t="str">
        <f>'Rinks for 5 groups'!A22</f>
        <v>Session 2 - 10.00am- 12:00pm</v>
      </c>
      <c r="B42" s="176"/>
      <c r="C42" s="159">
        <f>IF('Rinks for 5 groups'!C22="","",_xlfn.NUMBERVALUE(LEFT('Rinks for 5 groups'!C22,SUM(FIND("v",'Rinks for 5 groups'!C22,1),-2))))</f>
        <v>81</v>
      </c>
      <c r="D42" s="159">
        <f>IF('Rinks for 5 groups'!D22="","",_xlfn.NUMBERVALUE(LEFT('Rinks for 5 groups'!D22,SUM(FIND("v",'Rinks for 5 groups'!D22,1),-2))))</f>
        <v>110</v>
      </c>
      <c r="E42" s="159">
        <f>IF('Rinks for 5 groups'!E22="","",_xlfn.NUMBERVALUE(LEFT('Rinks for 5 groups'!E22,SUM(FIND("v",'Rinks for 5 groups'!E22,1),-2))))</f>
        <v>105</v>
      </c>
      <c r="F42" s="159">
        <f>IF('Rinks for 5 groups'!F22="","",_xlfn.NUMBERVALUE(LEFT('Rinks for 5 groups'!F22,SUM(FIND("v",'Rinks for 5 groups'!F22,1),-2))))</f>
        <v>87</v>
      </c>
      <c r="G42" s="159">
        <f>IF('Rinks for 5 groups'!G22="","",_xlfn.NUMBERVALUE(LEFT('Rinks for 5 groups'!G22,SUM(FIND("v",'Rinks for 5 groups'!G22,1),-2))))</f>
        <v>93</v>
      </c>
      <c r="H42" s="159">
        <f>IF('Rinks for 5 groups'!H22="","",_xlfn.NUMBERVALUE(LEFT('Rinks for 5 groups'!H22,SUM(FIND("v",'Rinks for 5 groups'!H22,1),-2))))</f>
        <v>89</v>
      </c>
      <c r="I42" s="176"/>
      <c r="J42" s="159">
        <f>IF('Rinks for 5 groups'!J22="","",_xlfn.NUMBERVALUE(LEFT('Rinks for 5 groups'!J22,SUM(FIND("v",'Rinks for 5 groups'!J22,1),-2))))</f>
        <v>94</v>
      </c>
      <c r="K42" s="159">
        <f>IF('Rinks for 5 groups'!K22="","",_xlfn.NUMBERVALUE(LEFT('Rinks for 5 groups'!K22,SUM(FIND("v",'Rinks for 5 groups'!K22,1),-2))))</f>
        <v>98</v>
      </c>
      <c r="L42" s="159">
        <f>IF('Rinks for 5 groups'!L22="","",_xlfn.NUMBERVALUE(LEFT('Rinks for 5 groups'!L22,SUM(FIND("v",'Rinks for 5 groups'!L22,1),-2))))</f>
        <v>95</v>
      </c>
      <c r="M42" s="159">
        <f>IF('Rinks for 5 groups'!M22="","",_xlfn.NUMBERVALUE(LEFT('Rinks for 5 groups'!M22,SUM(FIND("v",'Rinks for 5 groups'!M22,1),-2))))</f>
        <v>100</v>
      </c>
      <c r="N42" s="159">
        <f>IF('Rinks for 5 groups'!N22="","",_xlfn.NUMBERVALUE(LEFT('Rinks for 5 groups'!N22,SUM(FIND("v",'Rinks for 5 groups'!N22,1),-2))))</f>
        <v>104</v>
      </c>
      <c r="O42" s="159">
        <f>IF('Rinks for 5 groups'!O22="","",_xlfn.NUMBERVALUE(LEFT('Rinks for 5 groups'!O22,SUM(FIND("v",'Rinks for 5 groups'!O22,1),-2))))</f>
        <v>101</v>
      </c>
      <c r="P42" s="176"/>
      <c r="Q42" s="159" t="str">
        <f>IF('Rinks for 5 groups'!Q22="","",_xlfn.NUMBERVALUE(LEFT('Rinks for 5 groups'!Q22,SUM(FIND("v",'Rinks for 5 groups'!Q22,1),-2))))</f>
        <v/>
      </c>
      <c r="R42" s="159" t="e">
        <f>IF('Rinks for 5 groups'!R22="","",_xlfn.NUMBERVALUE(LEFT('Rinks for 5 groups'!R22,SUM(FIND("v",'Rinks for 5 groups'!R22,1),-2))))</f>
        <v>#VALUE!</v>
      </c>
      <c r="S42" s="159" t="e">
        <f>IF('Rinks for 5 groups'!S22="","",_xlfn.NUMBERVALUE(LEFT('Rinks for 5 groups'!S22,SUM(FIND("v",'Rinks for 5 groups'!S22,1),-2))))</f>
        <v>#VALUE!</v>
      </c>
      <c r="T42" s="159" t="e">
        <f>IF('Rinks for 5 groups'!T22="","",_xlfn.NUMBERVALUE(LEFT('Rinks for 5 groups'!T22,SUM(FIND("v",'Rinks for 5 groups'!T22,1),-2))))</f>
        <v>#VALUE!</v>
      </c>
      <c r="U42" s="159" t="e">
        <f>IF('Rinks for 5 groups'!U22="","",_xlfn.NUMBERVALUE(LEFT('Rinks for 5 groups'!U22,SUM(FIND("v",'Rinks for 5 groups'!U22,1),-2))))</f>
        <v>#VALUE!</v>
      </c>
      <c r="V42" s="159" t="str">
        <f>IF('Rinks for 5 groups'!V22="","",_xlfn.NUMBERVALUE(LEFT('Rinks for 5 groups'!V22,SUM(FIND("v",'Rinks for 5 groups'!V22,1),-2))))</f>
        <v/>
      </c>
    </row>
    <row r="43" spans="1:43">
      <c r="A43" s="172"/>
      <c r="B43" s="176"/>
      <c r="C43" s="159" t="s">
        <v>83</v>
      </c>
      <c r="D43" s="159" t="s">
        <v>83</v>
      </c>
      <c r="E43" s="159" t="s">
        <v>83</v>
      </c>
      <c r="F43" s="159" t="s">
        <v>83</v>
      </c>
      <c r="G43" s="159" t="s">
        <v>83</v>
      </c>
      <c r="H43" s="159" t="s">
        <v>83</v>
      </c>
      <c r="I43" s="176"/>
      <c r="J43" s="159" t="s">
        <v>83</v>
      </c>
      <c r="K43" s="159" t="s">
        <v>83</v>
      </c>
      <c r="L43" s="159" t="s">
        <v>83</v>
      </c>
      <c r="M43" s="159" t="s">
        <v>83</v>
      </c>
      <c r="N43" s="159" t="s">
        <v>83</v>
      </c>
      <c r="O43" s="159" t="s">
        <v>83</v>
      </c>
      <c r="P43" s="176"/>
      <c r="Q43" s="159" t="s">
        <v>83</v>
      </c>
      <c r="R43" s="159" t="s">
        <v>83</v>
      </c>
      <c r="S43" s="159" t="s">
        <v>83</v>
      </c>
      <c r="T43" s="159" t="s">
        <v>83</v>
      </c>
      <c r="U43" s="159" t="s">
        <v>83</v>
      </c>
      <c r="V43" s="159" t="s">
        <v>83</v>
      </c>
    </row>
    <row r="44" spans="1:43">
      <c r="A44" s="172"/>
      <c r="B44" s="176"/>
      <c r="C44" s="159">
        <f>IF('Rinks for 5 groups'!C22="","",_xlfn.NUMBERVALUE(RIGHT('Rinks for 5 groups'!C22,SUM(LEN('Rinks for 5 groups'!C22),-FIND("v",'Rinks for 5 groups'!C22,1),-1))))</f>
        <v>84</v>
      </c>
      <c r="D44" s="159">
        <f>IF('Rinks for 5 groups'!D22="","",_xlfn.NUMBERVALUE(RIGHT('Rinks for 5 groups'!D22,SUM(LEN('Rinks for 5 groups'!D22),-FIND("v",'Rinks for 5 groups'!D22,1),-1))))</f>
        <v>106</v>
      </c>
      <c r="E44" s="159">
        <f>IF('Rinks for 5 groups'!E22="","",_xlfn.NUMBERVALUE(RIGHT('Rinks for 5 groups'!E22,SUM(LEN('Rinks for 5 groups'!E22),-FIND("v",'Rinks for 5 groups'!E22,1),-1))))</f>
        <v>108</v>
      </c>
      <c r="F44" s="159">
        <f>IF('Rinks for 5 groups'!F22="","",_xlfn.NUMBERVALUE(RIGHT('Rinks for 5 groups'!F22,SUM(LEN('Rinks for 5 groups'!F22),-FIND("v",'Rinks for 5 groups'!F22,1),-1))))</f>
        <v>90</v>
      </c>
      <c r="G44" s="159">
        <f>IF('Rinks for 5 groups'!G22="","",_xlfn.NUMBERVALUE(RIGHT('Rinks for 5 groups'!G22,SUM(LEN('Rinks for 5 groups'!G22),-FIND("v",'Rinks for 5 groups'!G22,1),-1))))</f>
        <v>96</v>
      </c>
      <c r="H44" s="159">
        <f>IF('Rinks for 5 groups'!H22="","",_xlfn.NUMBERVALUE(RIGHT('Rinks for 5 groups'!H22,SUM(LEN('Rinks for 5 groups'!H22),-FIND("v",'Rinks for 5 groups'!H22,1),-1))))</f>
        <v>91</v>
      </c>
      <c r="I44" s="176"/>
      <c r="J44" s="159">
        <f>IF('Rinks for 5 groups'!J22="","",_xlfn.NUMBERVALUE(RIGHT('Rinks for 5 groups'!J22,SUM(LEN('Rinks for 5 groups'!J22),-FIND("v",'Rinks for 5 groups'!J22,1),-1))))</f>
        <v>96</v>
      </c>
      <c r="K44" s="159">
        <f>IF('Rinks for 5 groups'!K22="","",_xlfn.NUMBERVALUE(RIGHT('Rinks for 5 groups'!K22,SUM(LEN('Rinks for 5 groups'!K22),-FIND("v",'Rinks for 5 groups'!K22,1),-1))))</f>
        <v>97</v>
      </c>
      <c r="L44" s="159">
        <f>IF('Rinks for 5 groups'!L22="","",_xlfn.NUMBERVALUE(RIGHT('Rinks for 5 groups'!L22,SUM(LEN('Rinks for 5 groups'!L22),-FIND("v",'Rinks for 5 groups'!L22,1),-1))))</f>
        <v>93</v>
      </c>
      <c r="M44" s="159">
        <f>IF('Rinks for 5 groups'!M22="","",_xlfn.NUMBERVALUE(RIGHT('Rinks for 5 groups'!M22,SUM(LEN('Rinks for 5 groups'!M22),-FIND("v",'Rinks for 5 groups'!M22,1),-1))))</f>
        <v>102</v>
      </c>
      <c r="N44" s="159">
        <f>IF('Rinks for 5 groups'!N22="","",_xlfn.NUMBERVALUE(RIGHT('Rinks for 5 groups'!N22,SUM(LEN('Rinks for 5 groups'!N22),-FIND("v",'Rinks for 5 groups'!N22,1),-1))))</f>
        <v>103</v>
      </c>
      <c r="O44" s="159">
        <f>IF('Rinks for 5 groups'!O22="","",_xlfn.NUMBERVALUE(RIGHT('Rinks for 5 groups'!O22,SUM(LEN('Rinks for 5 groups'!O22),-FIND("v",'Rinks for 5 groups'!O22,1),-1))))</f>
        <v>99</v>
      </c>
      <c r="P44" s="176"/>
      <c r="Q44" s="159" t="str">
        <f>IF('Rinks for 5 groups'!Q22="","",_xlfn.NUMBERVALUE(RIGHT('Rinks for 5 groups'!Q22,SUM(LEN('Rinks for 5 groups'!Q22),-FIND("v",'Rinks for 5 groups'!Q22,1),-1))))</f>
        <v/>
      </c>
      <c r="R44" s="159" t="e">
        <f>IF('Rinks for 5 groups'!R22="","",_xlfn.NUMBERVALUE(RIGHT('Rinks for 5 groups'!R22,SUM(LEN('Rinks for 5 groups'!R22),-FIND("v",'Rinks for 5 groups'!R22,1),-1))))</f>
        <v>#VALUE!</v>
      </c>
      <c r="S44" s="159" t="e">
        <f>IF('Rinks for 5 groups'!S22="","",_xlfn.NUMBERVALUE(RIGHT('Rinks for 5 groups'!S22,SUM(LEN('Rinks for 5 groups'!S22),-FIND("v",'Rinks for 5 groups'!S22,1),-1))))</f>
        <v>#VALUE!</v>
      </c>
      <c r="T44" s="159" t="e">
        <f>IF('Rinks for 5 groups'!T22="","",_xlfn.NUMBERVALUE(RIGHT('Rinks for 5 groups'!T22,SUM(LEN('Rinks for 5 groups'!T22),-FIND("v",'Rinks for 5 groups'!T22,1),-1))))</f>
        <v>#VALUE!</v>
      </c>
      <c r="U44" s="159" t="e">
        <f>IF('Rinks for 5 groups'!U22="","",_xlfn.NUMBERVALUE(RIGHT('Rinks for 5 groups'!U22,SUM(LEN('Rinks for 5 groups'!U22),-FIND("v",'Rinks for 5 groups'!U22,1),-1))))</f>
        <v>#VALUE!</v>
      </c>
      <c r="V44" s="159" t="str">
        <f>IF('Rinks for 5 groups'!V22="","",_xlfn.NUMBERVALUE(RIGHT('Rinks for 5 groups'!V22,SUM(LEN('Rinks for 5 groups'!V22),-FIND("v",'Rinks for 5 groups'!V22,1),-1))))</f>
        <v/>
      </c>
    </row>
    <row r="45" spans="1:43">
      <c r="A45" s="172"/>
      <c r="B45" s="176"/>
      <c r="C45" s="193" t="s">
        <v>83</v>
      </c>
      <c r="D45" s="193" t="s">
        <v>83</v>
      </c>
      <c r="E45" s="193" t="s">
        <v>83</v>
      </c>
      <c r="F45" s="193" t="s">
        <v>83</v>
      </c>
      <c r="G45" s="193" t="s">
        <v>83</v>
      </c>
      <c r="H45" s="193" t="s">
        <v>83</v>
      </c>
      <c r="I45" s="176"/>
      <c r="J45" s="193" t="s">
        <v>83</v>
      </c>
      <c r="K45" s="193" t="s">
        <v>83</v>
      </c>
      <c r="L45" s="193" t="s">
        <v>83</v>
      </c>
      <c r="M45" s="193" t="s">
        <v>83</v>
      </c>
      <c r="N45" s="193" t="s">
        <v>83</v>
      </c>
      <c r="O45" s="193" t="s">
        <v>83</v>
      </c>
      <c r="P45" s="176"/>
      <c r="Q45" s="193" t="s">
        <v>83</v>
      </c>
      <c r="R45" s="193" t="s">
        <v>83</v>
      </c>
      <c r="S45" s="193" t="s">
        <v>83</v>
      </c>
      <c r="T45" s="193" t="s">
        <v>83</v>
      </c>
      <c r="U45" s="193" t="s">
        <v>83</v>
      </c>
      <c r="V45" s="193" t="s">
        <v>83</v>
      </c>
    </row>
    <row r="46" spans="1:43">
      <c r="A46" s="172" t="str">
        <f>'Rinks for 5 groups'!A24</f>
        <v>Session 3 - 12.00pm- 2.00pm</v>
      </c>
      <c r="B46" s="176"/>
      <c r="C46" s="159">
        <f>IF('Rinks for 5 groups'!C24="","",_xlfn.NUMBERVALUE(LEFT('Rinks for 5 groups'!C24,SUM(FIND("v",'Rinks for 5 groups'!C24,1),-2))))</f>
        <v>1</v>
      </c>
      <c r="D46" s="159">
        <f>IF('Rinks for 5 groups'!D24="","",_xlfn.NUMBERVALUE(LEFT('Rinks for 5 groups'!D24,SUM(FIND("v",'Rinks for 5 groups'!D24,1),-2))))</f>
        <v>25</v>
      </c>
      <c r="E46" s="159">
        <f>IF('Rinks for 5 groups'!E24="","",_xlfn.NUMBERVALUE(LEFT('Rinks for 5 groups'!E24,SUM(FIND("v",'Rinks for 5 groups'!E24,1),-2))))</f>
        <v>3</v>
      </c>
      <c r="F46" s="159">
        <f>IF('Rinks for 5 groups'!F24="","",_xlfn.NUMBERVALUE(LEFT('Rinks for 5 groups'!F24,SUM(FIND("v",'Rinks for 5 groups'!F24,1),-2))))</f>
        <v>107</v>
      </c>
      <c r="G46" s="159">
        <f>IF('Rinks for 5 groups'!G24="","",_xlfn.NUMBERVALUE(LEFT('Rinks for 5 groups'!G24,SUM(FIND("v",'Rinks for 5 groups'!G24,1),-2))))</f>
        <v>86</v>
      </c>
      <c r="H46" s="159">
        <f>IF('Rinks for 5 groups'!H24="","",_xlfn.NUMBERVALUE(LEFT('Rinks for 5 groups'!H24,SUM(FIND("v",'Rinks for 5 groups'!H24,1),-2))))</f>
        <v>21</v>
      </c>
      <c r="I46" s="176"/>
      <c r="J46" s="159">
        <f>IF('Rinks for 5 groups'!J24="","",_xlfn.NUMBERVALUE(LEFT('Rinks for 5 groups'!J24,SUM(FIND("v",'Rinks for 5 groups'!J24,1),-2))))</f>
        <v>82</v>
      </c>
      <c r="K46" s="159">
        <f>IF('Rinks for 5 groups'!K24="","",_xlfn.NUMBERVALUE(LEFT('Rinks for 5 groups'!K24,SUM(FIND("v",'Rinks for 5 groups'!K24,1),-2))))</f>
        <v>86</v>
      </c>
      <c r="L46" s="159">
        <f>IF('Rinks for 5 groups'!L24="","",_xlfn.NUMBERVALUE(LEFT('Rinks for 5 groups'!L24,SUM(FIND("v",'Rinks for 5 groups'!L24,1),-2))))</f>
        <v>45</v>
      </c>
      <c r="M46" s="159">
        <f>IF('Rinks for 5 groups'!M24="","",_xlfn.NUMBERVALUE(LEFT('Rinks for 5 groups'!M24,SUM(FIND("v",'Rinks for 5 groups'!M24,1),-2))))</f>
        <v>52</v>
      </c>
      <c r="N46" s="159">
        <f>IF('Rinks for 5 groups'!N24="","",_xlfn.NUMBERVALUE(LEFT('Rinks for 5 groups'!N24,SUM(FIND("v",'Rinks for 5 groups'!N24,1),-2))))</f>
        <v>42</v>
      </c>
      <c r="O46" s="159">
        <f>IF('Rinks for 5 groups'!O24="","",_xlfn.NUMBERVALUE(LEFT('Rinks for 5 groups'!O24,SUM(FIND("v",'Rinks for 5 groups'!O24,1),-2))))</f>
        <v>57</v>
      </c>
      <c r="P46" s="176"/>
      <c r="Q46" s="179"/>
      <c r="R46" s="161">
        <v>220</v>
      </c>
      <c r="S46" s="179"/>
      <c r="T46" s="179"/>
      <c r="U46" s="161">
        <v>220</v>
      </c>
      <c r="V46" s="179"/>
      <c r="AL46" s="1"/>
      <c r="AM46" s="1"/>
      <c r="AN46" s="1"/>
      <c r="AO46" s="1"/>
      <c r="AP46" s="1"/>
      <c r="AQ46" s="1"/>
    </row>
    <row r="47" spans="1:43" s="12" customFormat="1" ht="24">
      <c r="A47" s="171"/>
      <c r="B47" s="158"/>
      <c r="C47" s="161" t="s">
        <v>83</v>
      </c>
      <c r="D47" s="161" t="s">
        <v>83</v>
      </c>
      <c r="E47" s="161" t="s">
        <v>83</v>
      </c>
      <c r="F47" s="161" t="s">
        <v>83</v>
      </c>
      <c r="G47" s="161" t="s">
        <v>83</v>
      </c>
      <c r="H47" s="161" t="s">
        <v>83</v>
      </c>
      <c r="I47" s="158"/>
      <c r="J47" s="161" t="s">
        <v>83</v>
      </c>
      <c r="K47" s="161" t="s">
        <v>83</v>
      </c>
      <c r="L47" s="161" t="s">
        <v>83</v>
      </c>
      <c r="M47" s="161" t="s">
        <v>83</v>
      </c>
      <c r="N47" s="161" t="s">
        <v>83</v>
      </c>
      <c r="O47" s="161" t="s">
        <v>83</v>
      </c>
      <c r="P47" s="158"/>
      <c r="Q47" s="187"/>
      <c r="R47" s="188" t="s">
        <v>383</v>
      </c>
      <c r="S47" s="187"/>
      <c r="T47" s="187"/>
      <c r="U47" s="188" t="s">
        <v>383</v>
      </c>
      <c r="V47" s="187"/>
    </row>
    <row r="48" spans="1:43">
      <c r="A48" s="172"/>
      <c r="B48" s="176"/>
      <c r="C48" s="159">
        <f>IF('Rinks for 5 groups'!C24="","",_xlfn.NUMBERVALUE(RIGHT('Rinks for 5 groups'!C24,SUM(LEN('Rinks for 5 groups'!C24),-FIND("v",'Rinks for 5 groups'!C24,1),-1))))</f>
        <v>4</v>
      </c>
      <c r="D48" s="159">
        <f>IF('Rinks for 5 groups'!D24="","",_xlfn.NUMBERVALUE(RIGHT('Rinks for 5 groups'!D24,SUM(LEN('Rinks for 5 groups'!D24),-FIND("v",'Rinks for 5 groups'!D24,1),-1))))</f>
        <v>28</v>
      </c>
      <c r="E48" s="159">
        <f>IF('Rinks for 5 groups'!E24="","",_xlfn.NUMBERVALUE(RIGHT('Rinks for 5 groups'!E24,SUM(LEN('Rinks for 5 groups'!E24),-FIND("v",'Rinks for 5 groups'!E24,1),-1))))</f>
        <v>5</v>
      </c>
      <c r="F48" s="159">
        <f>IF('Rinks for 5 groups'!F24="","",_xlfn.NUMBERVALUE(RIGHT('Rinks for 5 groups'!F24,SUM(LEN('Rinks for 5 groups'!F24),-FIND("v",'Rinks for 5 groups'!F24,1),-1))))</f>
        <v>109</v>
      </c>
      <c r="G48" s="159">
        <f>IF('Rinks for 5 groups'!G24="","",_xlfn.NUMBERVALUE(RIGHT('Rinks for 5 groups'!G24,SUM(LEN('Rinks for 5 groups'!G24),-FIND("v",'Rinks for 5 groups'!G24,1),-1))))</f>
        <v>82</v>
      </c>
      <c r="H48" s="159">
        <f>IF('Rinks for 5 groups'!H24="","",_xlfn.NUMBERVALUE(RIGHT('Rinks for 5 groups'!H24,SUM(LEN('Rinks for 5 groups'!H24),-FIND("v",'Rinks for 5 groups'!H24,1),-1))))</f>
        <v>23</v>
      </c>
      <c r="I48" s="176"/>
      <c r="J48" s="159">
        <f>IF('Rinks for 5 groups'!J24="","",_xlfn.NUMBERVALUE(RIGHT('Rinks for 5 groups'!J24,SUM(LEN('Rinks for 5 groups'!J24),-FIND("v",'Rinks for 5 groups'!J24,1),-1))))</f>
        <v>84</v>
      </c>
      <c r="K48" s="159">
        <f>IF('Rinks for 5 groups'!K24="","",_xlfn.NUMBERVALUE(RIGHT('Rinks for 5 groups'!K24,SUM(LEN('Rinks for 5 groups'!K24),-FIND("v",'Rinks for 5 groups'!K24,1),-1))))</f>
        <v>85</v>
      </c>
      <c r="L48" s="159">
        <f>IF('Rinks for 5 groups'!L24="","",_xlfn.NUMBERVALUE(RIGHT('Rinks for 5 groups'!L24,SUM(LEN('Rinks for 5 groups'!L24),-FIND("v",'Rinks for 5 groups'!L24,1),-1))))</f>
        <v>41</v>
      </c>
      <c r="M48" s="159">
        <f>IF('Rinks for 5 groups'!M24="","",_xlfn.NUMBERVALUE(RIGHT('Rinks for 5 groups'!M24,SUM(LEN('Rinks for 5 groups'!M24),-FIND("v",'Rinks for 5 groups'!M24,1),-1))))</f>
        <v>55</v>
      </c>
      <c r="N48" s="159">
        <f>IF('Rinks for 5 groups'!N24="","",_xlfn.NUMBERVALUE(RIGHT('Rinks for 5 groups'!N24,SUM(LEN('Rinks for 5 groups'!N24),-FIND("v",'Rinks for 5 groups'!N24,1),-1))))</f>
        <v>44</v>
      </c>
      <c r="O48" s="159">
        <f>IF('Rinks for 5 groups'!O24="","",_xlfn.NUMBERVALUE(RIGHT('Rinks for 5 groups'!O24,SUM(LEN('Rinks for 5 groups'!O24),-FIND("v",'Rinks for 5 groups'!O24,1),-1))))</f>
        <v>56</v>
      </c>
      <c r="P48" s="176"/>
      <c r="Q48" s="179"/>
      <c r="R48" s="180"/>
      <c r="S48" s="179"/>
      <c r="T48" s="179"/>
      <c r="U48" s="180"/>
      <c r="V48" s="179"/>
      <c r="AL48" s="1"/>
      <c r="AM48" s="1"/>
      <c r="AN48" s="1"/>
      <c r="AO48" s="1"/>
      <c r="AP48" s="1"/>
      <c r="AQ48" s="1"/>
    </row>
    <row r="49" spans="1:40">
      <c r="A49" s="172"/>
      <c r="B49" s="176"/>
      <c r="C49" s="193" t="s">
        <v>83</v>
      </c>
      <c r="D49" s="193" t="s">
        <v>83</v>
      </c>
      <c r="E49" s="193" t="s">
        <v>83</v>
      </c>
      <c r="F49" s="193" t="s">
        <v>83</v>
      </c>
      <c r="G49" s="193" t="s">
        <v>83</v>
      </c>
      <c r="H49" s="193" t="s">
        <v>83</v>
      </c>
      <c r="I49" s="176"/>
      <c r="J49" s="193" t="s">
        <v>83</v>
      </c>
      <c r="K49" s="193" t="s">
        <v>83</v>
      </c>
      <c r="L49" s="193" t="s">
        <v>83</v>
      </c>
      <c r="M49" s="193" t="s">
        <v>83</v>
      </c>
      <c r="N49" s="193" t="s">
        <v>83</v>
      </c>
      <c r="O49" s="193" t="s">
        <v>83</v>
      </c>
      <c r="P49" s="176"/>
      <c r="Q49" s="193" t="s">
        <v>83</v>
      </c>
      <c r="R49" s="193" t="s">
        <v>83</v>
      </c>
      <c r="S49" s="193" t="s">
        <v>83</v>
      </c>
      <c r="T49" s="193" t="s">
        <v>83</v>
      </c>
      <c r="U49" s="193" t="s">
        <v>83</v>
      </c>
      <c r="V49" s="193" t="s">
        <v>83</v>
      </c>
    </row>
    <row r="50" spans="1:40">
      <c r="A50" s="172" t="str">
        <f>'Rinks for 5 groups'!A25</f>
        <v>Session 4 - 2.00pm- 3.30pm</v>
      </c>
      <c r="B50" s="176"/>
      <c r="C50" s="159">
        <f>IF('Rinks for 5 groups'!C25="","",_xlfn.NUMBERVALUE(LEFT('Rinks for 5 groups'!C25,SUM(FIND("v",'Rinks for 5 groups'!C25,1),-2))))</f>
        <v>12</v>
      </c>
      <c r="D50" s="159">
        <f>IF('Rinks for 5 groups'!D25="","",_xlfn.NUMBERVALUE(LEFT('Rinks for 5 groups'!D25,SUM(FIND("v",'Rinks for 5 groups'!D25,1),-2))))</f>
        <v>7</v>
      </c>
      <c r="E50" s="159">
        <f>IF('Rinks for 5 groups'!E25="","",_xlfn.NUMBERVALUE(LEFT('Rinks for 5 groups'!E25,SUM(FIND("v",'Rinks for 5 groups'!E25,1),-2))))</f>
        <v>30</v>
      </c>
      <c r="F50" s="159">
        <f>IF('Rinks for 5 groups'!F25="","",_xlfn.NUMBERVALUE(LEFT('Rinks for 5 groups'!F25,SUM(FIND("v",'Rinks for 5 groups'!F25,1),-2))))</f>
        <v>18</v>
      </c>
      <c r="G50" s="159">
        <f>IF('Rinks for 5 groups'!G25="","",_xlfn.NUMBERVALUE(LEFT('Rinks for 5 groups'!G25,SUM(FIND("v",'Rinks for 5 groups'!G25,1),-2))))</f>
        <v>9</v>
      </c>
      <c r="H50" s="159">
        <f>IF('Rinks for 5 groups'!H25="","",_xlfn.NUMBERVALUE(LEFT('Rinks for 5 groups'!H25,SUM(FIND("v",'Rinks for 5 groups'!H25,1),-2))))</f>
        <v>6</v>
      </c>
      <c r="I50" s="176"/>
      <c r="J50" s="159">
        <f>IF('Rinks for 5 groups'!J25="","",_xlfn.NUMBERVALUE(LEFT('Rinks for 5 groups'!J25,SUM(FIND("v",'Rinks for 5 groups'!J25,1),-2))))</f>
        <v>59</v>
      </c>
      <c r="K50" s="159">
        <f>IF('Rinks for 5 groups'!K25="","",_xlfn.NUMBERVALUE(LEFT('Rinks for 5 groups'!K25,SUM(FIND("v",'Rinks for 5 groups'!K25,1),-2))))</f>
        <v>51</v>
      </c>
      <c r="L50" s="159">
        <f>IF('Rinks for 5 groups'!L25="","",_xlfn.NUMBERVALUE(LEFT('Rinks for 5 groups'!L25,SUM(FIND("v",'Rinks for 5 groups'!L25,1),-2))))</f>
        <v>63</v>
      </c>
      <c r="M50" s="159">
        <f>IF('Rinks for 5 groups'!M25="","",_xlfn.NUMBERVALUE(LEFT('Rinks for 5 groups'!M25,SUM(FIND("v",'Rinks for 5 groups'!M25,1),-2))))</f>
        <v>48</v>
      </c>
      <c r="N50" s="159">
        <f>IF('Rinks for 5 groups'!N25="","",_xlfn.NUMBERVALUE(LEFT('Rinks for 5 groups'!N25,SUM(FIND("v",'Rinks for 5 groups'!N25,1),-2))))</f>
        <v>47</v>
      </c>
      <c r="O50" s="159">
        <f>IF('Rinks for 5 groups'!O25="","",_xlfn.NUMBERVALUE(LEFT('Rinks for 5 groups'!O25,SUM(FIND("v",'Rinks for 5 groups'!O25,1),-2))))</f>
        <v>60</v>
      </c>
      <c r="P50" s="176"/>
      <c r="Q50" s="181"/>
      <c r="R50" s="166">
        <v>210</v>
      </c>
      <c r="S50" s="166">
        <v>210</v>
      </c>
      <c r="T50" s="165">
        <v>200</v>
      </c>
      <c r="U50" s="165">
        <v>200</v>
      </c>
      <c r="V50" s="181"/>
      <c r="AL50" s="2">
        <v>46</v>
      </c>
      <c r="AN50" s="2">
        <v>3</v>
      </c>
    </row>
    <row r="51" spans="1:40" s="12" customFormat="1">
      <c r="A51" s="171"/>
      <c r="B51" s="158"/>
      <c r="C51" s="161" t="s">
        <v>83</v>
      </c>
      <c r="D51" s="161" t="s">
        <v>83</v>
      </c>
      <c r="E51" s="161" t="s">
        <v>83</v>
      </c>
      <c r="F51" s="161" t="s">
        <v>83</v>
      </c>
      <c r="G51" s="161" t="s">
        <v>83</v>
      </c>
      <c r="H51" s="161" t="s">
        <v>83</v>
      </c>
      <c r="I51" s="158"/>
      <c r="J51" s="161" t="s">
        <v>83</v>
      </c>
      <c r="K51" s="161" t="s">
        <v>83</v>
      </c>
      <c r="L51" s="161" t="s">
        <v>83</v>
      </c>
      <c r="M51" s="161" t="s">
        <v>83</v>
      </c>
      <c r="N51" s="161" t="s">
        <v>83</v>
      </c>
      <c r="O51" s="161" t="s">
        <v>83</v>
      </c>
      <c r="P51" s="158"/>
      <c r="Q51" s="191"/>
      <c r="R51" s="189" t="s">
        <v>473</v>
      </c>
      <c r="S51" s="189" t="s">
        <v>473</v>
      </c>
      <c r="T51" s="190" t="s">
        <v>384</v>
      </c>
      <c r="U51" s="190" t="s">
        <v>384</v>
      </c>
      <c r="V51" s="191"/>
    </row>
    <row r="52" spans="1:40">
      <c r="A52" s="172"/>
      <c r="B52" s="176"/>
      <c r="C52" s="159">
        <f>IF('Rinks for 5 groups'!C25="","",_xlfn.NUMBERVALUE(RIGHT('Rinks for 5 groups'!C25,SUM(LEN('Rinks for 5 groups'!C25),-FIND("v",'Rinks for 5 groups'!C25,1),-1))))</f>
        <v>8</v>
      </c>
      <c r="D52" s="159">
        <f>IF('Rinks for 5 groups'!D25="","",_xlfn.NUMBERVALUE(RIGHT('Rinks for 5 groups'!D25,SUM(LEN('Rinks for 5 groups'!D25),-FIND("v",'Rinks for 5 groups'!D25,1),-1))))</f>
        <v>10</v>
      </c>
      <c r="E52" s="159">
        <f>IF('Rinks for 5 groups'!E25="","",_xlfn.NUMBERVALUE(RIGHT('Rinks for 5 groups'!E25,SUM(LEN('Rinks for 5 groups'!E25),-FIND("v",'Rinks for 5 groups'!E25,1),-1))))</f>
        <v>26</v>
      </c>
      <c r="F52" s="159">
        <f>IF('Rinks for 5 groups'!F25="","",_xlfn.NUMBERVALUE(RIGHT('Rinks for 5 groups'!F25,SUM(LEN('Rinks for 5 groups'!F25),-FIND("v",'Rinks for 5 groups'!F25,1),-1))))</f>
        <v>14</v>
      </c>
      <c r="G52" s="159">
        <f>IF('Rinks for 5 groups'!G25="","",_xlfn.NUMBERVALUE(RIGHT('Rinks for 5 groups'!G25,SUM(LEN('Rinks for 5 groups'!G25),-FIND("v",'Rinks for 5 groups'!G25,1),-1))))</f>
        <v>11</v>
      </c>
      <c r="H52" s="159">
        <f>IF('Rinks for 5 groups'!H25="","",_xlfn.NUMBERVALUE(RIGHT('Rinks for 5 groups'!H25,SUM(LEN('Rinks for 5 groups'!H25),-FIND("v",'Rinks for 5 groups'!H25,1),-1))))</f>
        <v>2</v>
      </c>
      <c r="I52" s="176"/>
      <c r="J52" s="159">
        <f>IF('Rinks for 5 groups'!J25="","",_xlfn.NUMBERVALUE(RIGHT('Rinks for 5 groups'!J25,SUM(LEN('Rinks for 5 groups'!J25),-FIND("v",'Rinks for 5 groups'!J25,1),-1))))</f>
        <v>61</v>
      </c>
      <c r="K52" s="159">
        <f>IF('Rinks for 5 groups'!K25="","",_xlfn.NUMBERVALUE(RIGHT('Rinks for 5 groups'!K25,SUM(LEN('Rinks for 5 groups'!K25),-FIND("v",'Rinks for 5 groups'!K25,1),-1))))</f>
        <v>50</v>
      </c>
      <c r="L52" s="159">
        <f>IF('Rinks for 5 groups'!L25="","",_xlfn.NUMBERVALUE(RIGHT('Rinks for 5 groups'!L25,SUM(LEN('Rinks for 5 groups'!L25),-FIND("v",'Rinks for 5 groups'!L25,1),-1))))</f>
        <v>62</v>
      </c>
      <c r="M52" s="159">
        <f>IF('Rinks for 5 groups'!M25="","",_xlfn.NUMBERVALUE(RIGHT('Rinks for 5 groups'!M25,SUM(LEN('Rinks for 5 groups'!M25),-FIND("v",'Rinks for 5 groups'!M25,1),-1))))</f>
        <v>46</v>
      </c>
      <c r="N52" s="159">
        <f>IF('Rinks for 5 groups'!N25="","",_xlfn.NUMBERVALUE(RIGHT('Rinks for 5 groups'!N25,SUM(LEN('Rinks for 5 groups'!N25),-FIND("v",'Rinks for 5 groups'!N25,1),-1))))</f>
        <v>49</v>
      </c>
      <c r="O52" s="159">
        <f>IF('Rinks for 5 groups'!O25="","",_xlfn.NUMBERVALUE(RIGHT('Rinks for 5 groups'!O25,SUM(LEN('Rinks for 5 groups'!O25),-FIND("v",'Rinks for 5 groups'!O25,1),-1))))</f>
        <v>58</v>
      </c>
      <c r="P52" s="176"/>
      <c r="Q52" s="181"/>
      <c r="R52" s="166"/>
      <c r="S52" s="166"/>
      <c r="T52" s="165"/>
      <c r="U52" s="165"/>
      <c r="V52" s="181"/>
      <c r="AL52" s="2">
        <v>47</v>
      </c>
      <c r="AN52" s="2">
        <v>5</v>
      </c>
    </row>
    <row r="53" spans="1:40">
      <c r="A53" s="172"/>
      <c r="B53" s="176"/>
      <c r="C53" s="193" t="s">
        <v>83</v>
      </c>
      <c r="D53" s="193" t="s">
        <v>83</v>
      </c>
      <c r="E53" s="193" t="s">
        <v>83</v>
      </c>
      <c r="F53" s="193" t="s">
        <v>83</v>
      </c>
      <c r="G53" s="193" t="s">
        <v>83</v>
      </c>
      <c r="H53" s="193" t="s">
        <v>83</v>
      </c>
      <c r="I53" s="176"/>
      <c r="J53" s="193" t="s">
        <v>83</v>
      </c>
      <c r="K53" s="193" t="s">
        <v>83</v>
      </c>
      <c r="L53" s="193" t="s">
        <v>83</v>
      </c>
      <c r="M53" s="193" t="s">
        <v>83</v>
      </c>
      <c r="N53" s="193" t="s">
        <v>83</v>
      </c>
      <c r="O53" s="193" t="s">
        <v>83</v>
      </c>
      <c r="P53" s="176"/>
      <c r="Q53" s="193" t="s">
        <v>83</v>
      </c>
      <c r="R53" s="193" t="s">
        <v>83</v>
      </c>
      <c r="S53" s="193" t="s">
        <v>83</v>
      </c>
      <c r="T53" s="193" t="s">
        <v>83</v>
      </c>
      <c r="U53" s="193" t="s">
        <v>83</v>
      </c>
      <c r="V53" s="193" t="s">
        <v>83</v>
      </c>
    </row>
    <row r="54" spans="1:40">
      <c r="A54" s="172" t="str">
        <f>'Rinks for 5 groups'!A26</f>
        <v xml:space="preserve">Session 5 - 3.30pm - 5.00pm   Finals - 3.30pm </v>
      </c>
      <c r="B54" s="176"/>
      <c r="C54" s="159">
        <f>IF('Rinks for 5 groups'!C26="","",_xlfn.NUMBERVALUE(LEFT('Rinks for 5 groups'!C26,SUM(FIND("v",'Rinks for 5 groups'!C26,1),-2))))</f>
        <v>45</v>
      </c>
      <c r="D54" s="159">
        <f>IF('Rinks for 5 groups'!D26="","",_xlfn.NUMBERVALUE(LEFT('Rinks for 5 groups'!D26,SUM(FIND("v",'Rinks for 5 groups'!D26,1),-2))))</f>
        <v>43</v>
      </c>
      <c r="E54" s="159">
        <f>IF('Rinks for 5 groups'!E26="","",_xlfn.NUMBERVALUE(LEFT('Rinks for 5 groups'!E26,SUM(FIND("v",'Rinks for 5 groups'!E26,1),-2))))</f>
        <v>27</v>
      </c>
      <c r="F54" s="159">
        <f>IF('Rinks for 5 groups'!F26="","",_xlfn.NUMBERVALUE(LEFT('Rinks for 5 groups'!F26,SUM(FIND("v",'Rinks for 5 groups'!F26,1),-2))))</f>
        <v>24</v>
      </c>
      <c r="G54" s="159">
        <f>IF('Rinks for 5 groups'!G26="","",_xlfn.NUMBERVALUE(LEFT('Rinks for 5 groups'!G26,SUM(FIND("v",'Rinks for 5 groups'!G26,1),-2))))</f>
        <v>13</v>
      </c>
      <c r="H54" s="159">
        <f>IF('Rinks for 5 groups'!H26="","",_xlfn.NUMBERVALUE(LEFT('Rinks for 5 groups'!H26,SUM(FIND("v",'Rinks for 5 groups'!H26,1),-2))))</f>
        <v>15</v>
      </c>
      <c r="I54" s="176"/>
      <c r="J54" s="159" t="str">
        <f>IF('Rinks for 5 groups'!J26="","",_xlfn.NUMBERVALUE(LEFT('Rinks for 5 groups'!J26,SUM(FIND("v",'Rinks for 5 groups'!J26,1),-2))))</f>
        <v/>
      </c>
      <c r="K54" s="159">
        <f>IF('Rinks for 5 groups'!K26="","",_xlfn.NUMBERVALUE(LEFT('Rinks for 5 groups'!K26,SUM(FIND("v",'Rinks for 5 groups'!K26,1),-2))))</f>
        <v>65</v>
      </c>
      <c r="L54" s="159">
        <f>IF('Rinks for 5 groups'!L26="","",_xlfn.NUMBERVALUE(LEFT('Rinks for 5 groups'!L26,SUM(FIND("v",'Rinks for 5 groups'!L26,1),-2))))</f>
        <v>69</v>
      </c>
      <c r="M54" s="159">
        <f>IF('Rinks for 5 groups'!M26="","",_xlfn.NUMBERVALUE(LEFT('Rinks for 5 groups'!M26,SUM(FIND("v",'Rinks for 5 groups'!M26,1),-2))))</f>
        <v>66</v>
      </c>
      <c r="N54" s="159">
        <f>IF('Rinks for 5 groups'!N26="","",_xlfn.NUMBERVALUE(LEFT('Rinks for 5 groups'!N26,SUM(FIND("v",'Rinks for 5 groups'!N26,1),-2))))</f>
        <v>24</v>
      </c>
      <c r="O54" s="159">
        <f>IF('Rinks for 5 groups'!O26="","",_xlfn.NUMBERVALUE(LEFT('Rinks for 5 groups'!O26,SUM(FIND("v",'Rinks for 5 groups'!O26,1),-2))))</f>
        <v>21</v>
      </c>
      <c r="P54" s="176"/>
      <c r="Q54" s="181"/>
      <c r="R54" s="161">
        <v>221</v>
      </c>
      <c r="S54" s="161">
        <v>221</v>
      </c>
      <c r="T54" s="161">
        <v>221</v>
      </c>
      <c r="U54" s="161">
        <v>221</v>
      </c>
      <c r="V54" s="181"/>
    </row>
    <row r="55" spans="1:40" s="12" customFormat="1" ht="24">
      <c r="A55" s="171"/>
      <c r="B55" s="158"/>
      <c r="C55" s="161" t="s">
        <v>83</v>
      </c>
      <c r="D55" s="161" t="s">
        <v>83</v>
      </c>
      <c r="E55" s="161" t="s">
        <v>83</v>
      </c>
      <c r="F55" s="161" t="s">
        <v>83</v>
      </c>
      <c r="G55" s="161" t="s">
        <v>83</v>
      </c>
      <c r="H55" s="161" t="s">
        <v>83</v>
      </c>
      <c r="I55" s="158"/>
      <c r="J55" s="161" t="s">
        <v>83</v>
      </c>
      <c r="K55" s="161" t="s">
        <v>83</v>
      </c>
      <c r="L55" s="161" t="s">
        <v>83</v>
      </c>
      <c r="M55" s="161" t="s">
        <v>83</v>
      </c>
      <c r="N55" s="161" t="s">
        <v>83</v>
      </c>
      <c r="O55" s="161" t="s">
        <v>83</v>
      </c>
      <c r="P55" s="158"/>
      <c r="Q55" s="191"/>
      <c r="R55" s="188" t="s">
        <v>385</v>
      </c>
      <c r="S55" s="188" t="s">
        <v>385</v>
      </c>
      <c r="T55" s="188" t="s">
        <v>385</v>
      </c>
      <c r="U55" s="188" t="s">
        <v>385</v>
      </c>
      <c r="V55" s="191"/>
    </row>
    <row r="56" spans="1:40">
      <c r="A56" s="172"/>
      <c r="B56" s="176"/>
      <c r="C56" s="159">
        <f>IF('Rinks for 5 groups'!C26="","",_xlfn.NUMBERVALUE(RIGHT('Rinks for 5 groups'!C26,SUM(LEN('Rinks for 5 groups'!C26),-FIND("v",'Rinks for 5 groups'!C26,1),-1))))</f>
        <v>42</v>
      </c>
      <c r="D56" s="159">
        <f>IF('Rinks for 5 groups'!D26="","",_xlfn.NUMBERVALUE(RIGHT('Rinks for 5 groups'!D26,SUM(LEN('Rinks for 5 groups'!D26),-FIND("v",'Rinks for 5 groups'!D26,1),-1))))</f>
        <v>44</v>
      </c>
      <c r="E56" s="159">
        <f>IF('Rinks for 5 groups'!E26="","",_xlfn.NUMBERVALUE(RIGHT('Rinks for 5 groups'!E26,SUM(LEN('Rinks for 5 groups'!E26),-FIND("v",'Rinks for 5 groups'!E26,1),-1))))</f>
        <v>29</v>
      </c>
      <c r="F56" s="159">
        <f>IF('Rinks for 5 groups'!F26="","",_xlfn.NUMBERVALUE(RIGHT('Rinks for 5 groups'!F26,SUM(LEN('Rinks for 5 groups'!F26),-FIND("v",'Rinks for 5 groups'!F26,1),-1))))</f>
        <v>20</v>
      </c>
      <c r="G56" s="159">
        <f>IF('Rinks for 5 groups'!G26="","",_xlfn.NUMBERVALUE(RIGHT('Rinks for 5 groups'!G26,SUM(LEN('Rinks for 5 groups'!G26),-FIND("v",'Rinks for 5 groups'!G26,1),-1))))</f>
        <v>16</v>
      </c>
      <c r="H56" s="159">
        <f>IF('Rinks for 5 groups'!H26="","",_xlfn.NUMBERVALUE(RIGHT('Rinks for 5 groups'!H26,SUM(LEN('Rinks for 5 groups'!H26),-FIND("v",'Rinks for 5 groups'!H26,1),-1))))</f>
        <v>17</v>
      </c>
      <c r="I56" s="176"/>
      <c r="J56" s="159" t="str">
        <f>IF('Rinks for 5 groups'!J26="","",_xlfn.NUMBERVALUE(RIGHT('Rinks for 5 groups'!J26,SUM(LEN('Rinks for 5 groups'!J26),-FIND("v",'Rinks for 5 groups'!J26,1),-1))))</f>
        <v/>
      </c>
      <c r="K56" s="159">
        <f>IF('Rinks for 5 groups'!K26="","",_xlfn.NUMBERVALUE(RIGHT('Rinks for 5 groups'!K26,SUM(LEN('Rinks for 5 groups'!K26),-FIND("v",'Rinks for 5 groups'!K26,1),-1))))</f>
        <v>67</v>
      </c>
      <c r="L56" s="159">
        <f>IF('Rinks for 5 groups'!L26="","",_xlfn.NUMBERVALUE(RIGHT('Rinks for 5 groups'!L26,SUM(LEN('Rinks for 5 groups'!L26),-FIND("v",'Rinks for 5 groups'!L26,1),-1))))</f>
        <v>68</v>
      </c>
      <c r="M56" s="159">
        <f>IF('Rinks for 5 groups'!M26="","",_xlfn.NUMBERVALUE(RIGHT('Rinks for 5 groups'!M26,SUM(LEN('Rinks for 5 groups'!M26),-FIND("v",'Rinks for 5 groups'!M26,1),-1))))</f>
        <v>64</v>
      </c>
      <c r="N56" s="159">
        <f>IF('Rinks for 5 groups'!N26="","",_xlfn.NUMBERVALUE(RIGHT('Rinks for 5 groups'!N26,SUM(LEN('Rinks for 5 groups'!N26),-FIND("v",'Rinks for 5 groups'!N26,1),-1))))</f>
        <v>23</v>
      </c>
      <c r="O56" s="159">
        <f>IF('Rinks for 5 groups'!O26="","",_xlfn.NUMBERVALUE(RIGHT('Rinks for 5 groups'!O26,SUM(LEN('Rinks for 5 groups'!O26),-FIND("v",'Rinks for 5 groups'!O26,1),-1))))</f>
        <v>19</v>
      </c>
      <c r="P56" s="176"/>
      <c r="Q56" s="181"/>
      <c r="R56" s="180"/>
      <c r="S56" s="180"/>
      <c r="T56" s="180"/>
      <c r="U56" s="180"/>
      <c r="V56" s="181"/>
    </row>
    <row r="57" spans="1:40">
      <c r="A57" s="172"/>
      <c r="B57" s="176"/>
      <c r="C57" s="193" t="s">
        <v>83</v>
      </c>
      <c r="D57" s="193" t="s">
        <v>83</v>
      </c>
      <c r="E57" s="193" t="s">
        <v>83</v>
      </c>
      <c r="F57" s="193" t="s">
        <v>83</v>
      </c>
      <c r="G57" s="193" t="s">
        <v>83</v>
      </c>
      <c r="H57" s="193" t="s">
        <v>83</v>
      </c>
      <c r="I57" s="176"/>
      <c r="J57" s="193" t="s">
        <v>83</v>
      </c>
      <c r="K57" s="193" t="s">
        <v>83</v>
      </c>
      <c r="L57" s="193" t="s">
        <v>83</v>
      </c>
      <c r="M57" s="193" t="s">
        <v>83</v>
      </c>
      <c r="N57" s="193" t="s">
        <v>83</v>
      </c>
      <c r="O57" s="193" t="s">
        <v>83</v>
      </c>
      <c r="P57" s="176"/>
      <c r="Q57" s="193" t="s">
        <v>83</v>
      </c>
      <c r="R57" s="193" t="s">
        <v>83</v>
      </c>
      <c r="S57" s="193" t="s">
        <v>83</v>
      </c>
      <c r="T57" s="193" t="s">
        <v>83</v>
      </c>
      <c r="U57" s="193" t="s">
        <v>83</v>
      </c>
      <c r="V57" s="193" t="s">
        <v>83</v>
      </c>
    </row>
    <row r="58" spans="1:40">
      <c r="A58" s="172" t="str">
        <f>'Rinks for 5 groups'!A28</f>
        <v>Session 6 - 5.00pm - 6.30pm   Finals - 5.45pm</v>
      </c>
      <c r="B58" s="176"/>
      <c r="C58" s="159">
        <f>IF('Rinks for 5 groups'!C28="","",_xlfn.NUMBERVALUE(LEFT('Rinks for 5 groups'!C28,SUM(FIND("v",'Rinks for 5 groups'!C28,1),-2))))</f>
        <v>46</v>
      </c>
      <c r="D58" s="159">
        <f>IF('Rinks for 5 groups'!D28="","",_xlfn.NUMBERVALUE(LEFT('Rinks for 5 groups'!D28,SUM(FIND("v",'Rinks for 5 groups'!D28,1),-2))))</f>
        <v>48</v>
      </c>
      <c r="E58" s="159">
        <f>IF('Rinks for 5 groups'!E28="","",_xlfn.NUMBERVALUE(LEFT('Rinks for 5 groups'!E28,SUM(FIND("v",'Rinks for 5 groups'!E28,1),-2))))</f>
        <v>51</v>
      </c>
      <c r="F58" s="159">
        <f>IF('Rinks for 5 groups'!F28="","",_xlfn.NUMBERVALUE(LEFT('Rinks for 5 groups'!F28,SUM(FIND("v",'Rinks for 5 groups'!F28,1),-2))))</f>
        <v>57</v>
      </c>
      <c r="G58" s="159">
        <f>IF('Rinks for 5 groups'!G28="","",_xlfn.NUMBERVALUE(LEFT('Rinks for 5 groups'!G28,SUM(FIND("v",'Rinks for 5 groups'!G28,1),-2))))</f>
        <v>55</v>
      </c>
      <c r="H58" s="159">
        <f>IF('Rinks for 5 groups'!H28="","",_xlfn.NUMBERVALUE(LEFT('Rinks for 5 groups'!H28,SUM(FIND("v",'Rinks for 5 groups'!H28,1),-2))))</f>
        <v>63</v>
      </c>
      <c r="I58" s="176"/>
      <c r="J58" s="159">
        <f>IF('Rinks for 5 groups'!J28="","",_xlfn.NUMBERVALUE(LEFT('Rinks for 5 groups'!J28,SUM(FIND("v",'Rinks for 5 groups'!J28,1),-2))))</f>
        <v>3</v>
      </c>
      <c r="K58" s="159">
        <f>IF('Rinks for 5 groups'!K28="","",_xlfn.NUMBERVALUE(LEFT('Rinks for 5 groups'!K28,SUM(FIND("v",'Rinks for 5 groups'!K28,1),-2))))</f>
        <v>2</v>
      </c>
      <c r="L58" s="159">
        <f>IF('Rinks for 5 groups'!L28="","",_xlfn.NUMBERVALUE(LEFT('Rinks for 5 groups'!L28,SUM(FIND("v",'Rinks for 5 groups'!L28,1),-2))))</f>
        <v>8</v>
      </c>
      <c r="M58" s="159">
        <f>IF('Rinks for 5 groups'!M28="","",_xlfn.NUMBERVALUE(LEFT('Rinks for 5 groups'!M28,SUM(FIND("v",'Rinks for 5 groups'!M28,1),-2))))</f>
        <v>9</v>
      </c>
      <c r="N58" s="159">
        <f>IF('Rinks for 5 groups'!N28="","",_xlfn.NUMBERVALUE(LEFT('Rinks for 5 groups'!N28,SUM(FIND("v",'Rinks for 5 groups'!N28,1),-2))))</f>
        <v>6</v>
      </c>
      <c r="O58" s="159">
        <f>IF('Rinks for 5 groups'!O28="","",_xlfn.NUMBERVALUE(LEFT('Rinks for 5 groups'!O28,SUM(FIND("v",'Rinks for 5 groups'!O28,1),-2))))</f>
        <v>12</v>
      </c>
      <c r="P58" s="176"/>
      <c r="Q58" s="181"/>
      <c r="R58" s="165">
        <v>201</v>
      </c>
      <c r="S58" s="166">
        <v>211</v>
      </c>
      <c r="T58" s="165">
        <v>201</v>
      </c>
      <c r="U58" s="166">
        <v>211</v>
      </c>
      <c r="V58" s="181"/>
    </row>
    <row r="59" spans="1:40" s="12" customFormat="1" ht="24">
      <c r="A59" s="171"/>
      <c r="B59" s="158"/>
      <c r="C59" s="161" t="s">
        <v>83</v>
      </c>
      <c r="D59" s="161" t="s">
        <v>83</v>
      </c>
      <c r="E59" s="161" t="s">
        <v>83</v>
      </c>
      <c r="F59" s="161" t="s">
        <v>83</v>
      </c>
      <c r="G59" s="161" t="s">
        <v>83</v>
      </c>
      <c r="H59" s="161" t="s">
        <v>83</v>
      </c>
      <c r="I59" s="158"/>
      <c r="J59" s="161" t="s">
        <v>83</v>
      </c>
      <c r="K59" s="161" t="s">
        <v>83</v>
      </c>
      <c r="L59" s="161" t="s">
        <v>83</v>
      </c>
      <c r="M59" s="161" t="s">
        <v>83</v>
      </c>
      <c r="N59" s="161" t="s">
        <v>83</v>
      </c>
      <c r="O59" s="161" t="s">
        <v>83</v>
      </c>
      <c r="P59" s="158"/>
      <c r="Q59" s="191"/>
      <c r="R59" s="190" t="s">
        <v>475</v>
      </c>
      <c r="S59" s="189" t="s">
        <v>474</v>
      </c>
      <c r="T59" s="190" t="s">
        <v>475</v>
      </c>
      <c r="U59" s="189" t="s">
        <v>474</v>
      </c>
      <c r="V59" s="191"/>
    </row>
    <row r="60" spans="1:40">
      <c r="A60" s="172"/>
      <c r="B60" s="176"/>
      <c r="C60" s="159">
        <f>IF('Rinks for 5 groups'!C28="","",_xlfn.NUMBERVALUE(RIGHT('Rinks for 5 groups'!C28,SUM(LEN('Rinks for 5 groups'!C28),-FIND("v",'Rinks for 5 groups'!C28,1),-1))))</f>
        <v>49</v>
      </c>
      <c r="D60" s="159">
        <f>IF('Rinks for 5 groups'!D28="","",_xlfn.NUMBERVALUE(RIGHT('Rinks for 5 groups'!D28,SUM(LEN('Rinks for 5 groups'!D28),-FIND("v",'Rinks for 5 groups'!D28,1),-1))))</f>
        <v>50</v>
      </c>
      <c r="E60" s="159">
        <f>IF('Rinks for 5 groups'!E28="","",_xlfn.NUMBERVALUE(RIGHT('Rinks for 5 groups'!E28,SUM(LEN('Rinks for 5 groups'!E28),-FIND("v",'Rinks for 5 groups'!E28,1),-1))))</f>
        <v>47</v>
      </c>
      <c r="F60" s="159">
        <f>IF('Rinks for 5 groups'!F28="","",_xlfn.NUMBERVALUE(RIGHT('Rinks for 5 groups'!F28,SUM(LEN('Rinks for 5 groups'!F28),-FIND("v",'Rinks for 5 groups'!F28,1),-1))))</f>
        <v>53</v>
      </c>
      <c r="G60" s="159">
        <f>IF('Rinks for 5 groups'!G28="","",_xlfn.NUMBERVALUE(RIGHT('Rinks for 5 groups'!G28,SUM(LEN('Rinks for 5 groups'!G28),-FIND("v",'Rinks for 5 groups'!G28,1),-1))))</f>
        <v>56</v>
      </c>
      <c r="H60" s="159">
        <f>IF('Rinks for 5 groups'!H28="","",_xlfn.NUMBERVALUE(RIGHT('Rinks for 5 groups'!H28,SUM(LEN('Rinks for 5 groups'!H28),-FIND("v",'Rinks for 5 groups'!H28,1),-1))))</f>
        <v>59</v>
      </c>
      <c r="I60" s="176"/>
      <c r="J60" s="159">
        <f>IF('Rinks for 5 groups'!J28="","",_xlfn.NUMBERVALUE(RIGHT('Rinks for 5 groups'!J28,SUM(LEN('Rinks for 5 groups'!J28),-FIND("v",'Rinks for 5 groups'!J28,1),-1))))</f>
        <v>1</v>
      </c>
      <c r="K60" s="159">
        <f>IF('Rinks for 5 groups'!K28="","",_xlfn.NUMBERVALUE(RIGHT('Rinks for 5 groups'!K28,SUM(LEN('Rinks for 5 groups'!K28),-FIND("v",'Rinks for 5 groups'!K28,1),-1))))</f>
        <v>4</v>
      </c>
      <c r="L60" s="159">
        <f>IF('Rinks for 5 groups'!L28="","",_xlfn.NUMBERVALUE(RIGHT('Rinks for 5 groups'!L28,SUM(LEN('Rinks for 5 groups'!L28),-FIND("v",'Rinks for 5 groups'!L28,1),-1))))</f>
        <v>10</v>
      </c>
      <c r="M60" s="159">
        <f>IF('Rinks for 5 groups'!M28="","",_xlfn.NUMBERVALUE(RIGHT('Rinks for 5 groups'!M28,SUM(LEN('Rinks for 5 groups'!M28),-FIND("v",'Rinks for 5 groups'!M28,1),-1))))</f>
        <v>7</v>
      </c>
      <c r="N60" s="159">
        <f>IF('Rinks for 5 groups'!N28="","",_xlfn.NUMBERVALUE(RIGHT('Rinks for 5 groups'!N28,SUM(LEN('Rinks for 5 groups'!N28),-FIND("v",'Rinks for 5 groups'!N28,1),-1))))</f>
        <v>5</v>
      </c>
      <c r="O60" s="159">
        <f>IF('Rinks for 5 groups'!O28="","",_xlfn.NUMBERVALUE(RIGHT('Rinks for 5 groups'!O28,SUM(LEN('Rinks for 5 groups'!O28),-FIND("v",'Rinks for 5 groups'!O28,1),-1))))</f>
        <v>11</v>
      </c>
      <c r="P60" s="176"/>
      <c r="Q60" s="181"/>
      <c r="R60" s="182"/>
      <c r="S60" s="166"/>
      <c r="T60" s="182"/>
      <c r="U60" s="166"/>
      <c r="V60" s="181"/>
    </row>
    <row r="61" spans="1:40">
      <c r="A61" s="172"/>
      <c r="B61" s="176"/>
      <c r="C61" s="193" t="s">
        <v>83</v>
      </c>
      <c r="D61" s="193" t="s">
        <v>83</v>
      </c>
      <c r="E61" s="193" t="s">
        <v>83</v>
      </c>
      <c r="F61" s="193" t="s">
        <v>83</v>
      </c>
      <c r="G61" s="193" t="s">
        <v>83</v>
      </c>
      <c r="H61" s="193" t="s">
        <v>83</v>
      </c>
      <c r="I61" s="176"/>
      <c r="J61" s="193" t="s">
        <v>83</v>
      </c>
      <c r="K61" s="193" t="s">
        <v>83</v>
      </c>
      <c r="L61" s="193" t="s">
        <v>83</v>
      </c>
      <c r="M61" s="193" t="s">
        <v>83</v>
      </c>
      <c r="N61" s="193" t="s">
        <v>83</v>
      </c>
      <c r="O61" s="193" t="s">
        <v>83</v>
      </c>
      <c r="P61" s="176"/>
      <c r="Q61" s="193" t="s">
        <v>83</v>
      </c>
      <c r="R61" s="193" t="s">
        <v>83</v>
      </c>
      <c r="S61" s="193" t="s">
        <v>83</v>
      </c>
      <c r="T61" s="193" t="s">
        <v>83</v>
      </c>
      <c r="U61" s="193" t="s">
        <v>83</v>
      </c>
      <c r="V61" s="193" t="s">
        <v>83</v>
      </c>
    </row>
    <row r="62" spans="1:40">
      <c r="A62" s="172" t="str">
        <f>'Rinks for 5 groups'!A29</f>
        <v>Session 7 - 6.30pm - 8.00pm.   Finals 7.30pm</v>
      </c>
      <c r="B62" s="176"/>
      <c r="C62" s="159" t="str">
        <f>IF('Rinks for 5 groups'!C29="","",_xlfn.NUMBERVALUE(LEFT('Rinks for 5 groups'!C29,SUM(FIND("v",'Rinks for 5 groups'!C29,1),-2))))</f>
        <v/>
      </c>
      <c r="D62" s="159">
        <f>IF('Rinks for 5 groups'!D29="","",_xlfn.NUMBERVALUE(LEFT('Rinks for 5 groups'!D29,SUM(FIND("v",'Rinks for 5 groups'!D29,1),-2))))</f>
        <v>69</v>
      </c>
      <c r="E62" s="159">
        <f>IF('Rinks for 5 groups'!E29="","",_xlfn.NUMBERVALUE(LEFT('Rinks for 5 groups'!E29,SUM(FIND("v",'Rinks for 5 groups'!E29,1),-2))))</f>
        <v>64</v>
      </c>
      <c r="F62" s="159">
        <f>IF('Rinks for 5 groups'!F29="","",_xlfn.NUMBERVALUE(LEFT('Rinks for 5 groups'!F29,SUM(FIND("v",'Rinks for 5 groups'!F29,1),-2))))</f>
        <v>66</v>
      </c>
      <c r="G62" s="159">
        <f>IF('Rinks for 5 groups'!G29="","",_xlfn.NUMBERVALUE(LEFT('Rinks for 5 groups'!G29,SUM(FIND("v",'Rinks for 5 groups'!G29,1),-2))))</f>
        <v>60</v>
      </c>
      <c r="H62" s="159">
        <f>IF('Rinks for 5 groups'!H29="","",_xlfn.NUMBERVALUE(LEFT('Rinks for 5 groups'!H29,SUM(FIND("v",'Rinks for 5 groups'!H29,1),-2))))</f>
        <v>58</v>
      </c>
      <c r="I62" s="176"/>
      <c r="J62" s="159">
        <f>IF('Rinks for 5 groups'!J29="","",_xlfn.NUMBERVALUE(LEFT('Rinks for 5 groups'!J29,SUM(FIND("v",'Rinks for 5 groups'!J29,1),-2))))</f>
        <v>15</v>
      </c>
      <c r="K62" s="159">
        <f>IF('Rinks for 5 groups'!K29="","",_xlfn.NUMBERVALUE(LEFT('Rinks for 5 groups'!K29,SUM(FIND("v",'Rinks for 5 groups'!K29,1),-2))))</f>
        <v>18</v>
      </c>
      <c r="L62" s="159">
        <f>IF('Rinks for 5 groups'!L29="","",_xlfn.NUMBERVALUE(LEFT('Rinks for 5 groups'!L29,SUM(FIND("v",'Rinks for 5 groups'!L29,1),-2))))</f>
        <v>14</v>
      </c>
      <c r="M62" s="159">
        <f>IF('Rinks for 5 groups'!M29="","",_xlfn.NUMBERVALUE(LEFT('Rinks for 5 groups'!M29,SUM(FIND("v",'Rinks for 5 groups'!M29,1),-2))))</f>
        <v>27</v>
      </c>
      <c r="N62" s="159">
        <f>IF('Rinks for 5 groups'!N29="","",_xlfn.NUMBERVALUE(LEFT('Rinks for 5 groups'!N29,SUM(FIND("v",'Rinks for 5 groups'!N29,1),-2))))</f>
        <v>30</v>
      </c>
      <c r="O62" s="159">
        <f>IF('Rinks for 5 groups'!O29="","",_xlfn.NUMBERVALUE(LEFT('Rinks for 5 groups'!O29,SUM(FIND("v",'Rinks for 5 groups'!O29,1),-2))))</f>
        <v>26</v>
      </c>
      <c r="P62" s="176"/>
      <c r="Q62" s="181"/>
      <c r="R62" s="165">
        <v>201</v>
      </c>
      <c r="S62" s="166">
        <v>211</v>
      </c>
      <c r="T62" s="165">
        <v>201</v>
      </c>
      <c r="U62" s="166">
        <v>211</v>
      </c>
      <c r="V62" s="181"/>
    </row>
    <row r="63" spans="1:40" s="12" customFormat="1" ht="24">
      <c r="A63" s="171"/>
      <c r="B63" s="158"/>
      <c r="C63" s="161" t="s">
        <v>83</v>
      </c>
      <c r="D63" s="161" t="s">
        <v>83</v>
      </c>
      <c r="E63" s="161" t="s">
        <v>83</v>
      </c>
      <c r="F63" s="161" t="s">
        <v>83</v>
      </c>
      <c r="G63" s="161" t="s">
        <v>83</v>
      </c>
      <c r="H63" s="161" t="s">
        <v>83</v>
      </c>
      <c r="I63" s="158"/>
      <c r="J63" s="161" t="s">
        <v>83</v>
      </c>
      <c r="K63" s="161" t="s">
        <v>83</v>
      </c>
      <c r="L63" s="161" t="s">
        <v>83</v>
      </c>
      <c r="M63" s="161" t="s">
        <v>83</v>
      </c>
      <c r="N63" s="161" t="s">
        <v>83</v>
      </c>
      <c r="O63" s="161" t="s">
        <v>83</v>
      </c>
      <c r="P63" s="158"/>
      <c r="Q63" s="191"/>
      <c r="R63" s="190" t="s">
        <v>475</v>
      </c>
      <c r="S63" s="189" t="s">
        <v>474</v>
      </c>
      <c r="T63" s="190" t="s">
        <v>475</v>
      </c>
      <c r="U63" s="189" t="s">
        <v>474</v>
      </c>
      <c r="V63" s="191"/>
    </row>
    <row r="64" spans="1:40" ht="12.75" thickBot="1">
      <c r="A64" s="172"/>
      <c r="B64" s="178"/>
      <c r="C64" s="175" t="str">
        <f>IF('Rinks for 5 groups'!C29="","",_xlfn.NUMBERVALUE(RIGHT('Rinks for 5 groups'!C29,SUM(LEN('Rinks for 5 groups'!C29),-FIND("v",'Rinks for 5 groups'!C29,1),-1))))</f>
        <v/>
      </c>
      <c r="D64" s="175">
        <f>IF('Rinks for 5 groups'!D29="","",_xlfn.NUMBERVALUE(RIGHT('Rinks for 5 groups'!D29,SUM(LEN('Rinks for 5 groups'!D29),-FIND("v",'Rinks for 5 groups'!D29,1),-1))))</f>
        <v>65</v>
      </c>
      <c r="E64" s="175">
        <f>IF('Rinks for 5 groups'!E29="","",_xlfn.NUMBERVALUE(RIGHT('Rinks for 5 groups'!E29,SUM(LEN('Rinks for 5 groups'!E29),-FIND("v",'Rinks for 5 groups'!E29,1),-1))))</f>
        <v>67</v>
      </c>
      <c r="F64" s="175">
        <f>IF('Rinks for 5 groups'!F29="","",_xlfn.NUMBERVALUE(RIGHT('Rinks for 5 groups'!F29,SUM(LEN('Rinks for 5 groups'!F29),-FIND("v",'Rinks for 5 groups'!F29,1),-1))))</f>
        <v>68</v>
      </c>
      <c r="G64" s="175">
        <f>IF('Rinks for 5 groups'!G29="","",_xlfn.NUMBERVALUE(RIGHT('Rinks for 5 groups'!G29,SUM(LEN('Rinks for 5 groups'!G29),-FIND("v",'Rinks for 5 groups'!G29,1),-1))))</f>
        <v>62</v>
      </c>
      <c r="H64" s="175">
        <f>IF('Rinks for 5 groups'!H29="","",_xlfn.NUMBERVALUE(RIGHT('Rinks for 5 groups'!H29,SUM(LEN('Rinks for 5 groups'!H29),-FIND("v",'Rinks for 5 groups'!H29,1),-1))))</f>
        <v>61</v>
      </c>
      <c r="I64" s="178"/>
      <c r="J64" s="175">
        <f>IF('Rinks for 5 groups'!J29="","",_xlfn.NUMBERVALUE(RIGHT('Rinks for 5 groups'!J29,SUM(LEN('Rinks for 5 groups'!J29),-FIND("v",'Rinks for 5 groups'!J29,1),-1))))</f>
        <v>13</v>
      </c>
      <c r="K64" s="175">
        <f>IF('Rinks for 5 groups'!K29="","",_xlfn.NUMBERVALUE(RIGHT('Rinks for 5 groups'!K29,SUM(LEN('Rinks for 5 groups'!K29),-FIND("v",'Rinks for 5 groups'!K29,1),-1))))</f>
        <v>17</v>
      </c>
      <c r="L64" s="175">
        <f>IF('Rinks for 5 groups'!L29="","",_xlfn.NUMBERVALUE(RIGHT('Rinks for 5 groups'!L29,SUM(LEN('Rinks for 5 groups'!L29),-FIND("v",'Rinks for 5 groups'!L29,1),-1))))</f>
        <v>16</v>
      </c>
      <c r="M64" s="175">
        <f>IF('Rinks for 5 groups'!M29="","",_xlfn.NUMBERVALUE(RIGHT('Rinks for 5 groups'!M29,SUM(LEN('Rinks for 5 groups'!M29),-FIND("v",'Rinks for 5 groups'!M29,1),-1))))</f>
        <v>25</v>
      </c>
      <c r="N64" s="175">
        <f>IF('Rinks for 5 groups'!N29="","",_xlfn.NUMBERVALUE(RIGHT('Rinks for 5 groups'!N29,SUM(LEN('Rinks for 5 groups'!N29),-FIND("v",'Rinks for 5 groups'!N29,1),-1))))</f>
        <v>29</v>
      </c>
      <c r="O64" s="175">
        <f>IF('Rinks for 5 groups'!O29="","",_xlfn.NUMBERVALUE(RIGHT('Rinks for 5 groups'!O29,SUM(LEN('Rinks for 5 groups'!O29),-FIND("v",'Rinks for 5 groups'!O29,1),-1))))</f>
        <v>28</v>
      </c>
      <c r="P64" s="178"/>
      <c r="Q64" s="183"/>
      <c r="R64" s="184"/>
      <c r="S64" s="167"/>
      <c r="T64" s="184"/>
      <c r="U64" s="167"/>
      <c r="V64" s="183"/>
    </row>
    <row r="67" spans="1:37" ht="12.75" thickBot="1">
      <c r="A67" s="174"/>
      <c r="B67" s="174"/>
      <c r="C67" s="12"/>
      <c r="D67" s="12"/>
      <c r="E67" s="12"/>
      <c r="F67" s="12"/>
      <c r="G67" s="12"/>
      <c r="H67" s="12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</row>
    <row r="68" spans="1:37">
      <c r="B68" s="280" t="s">
        <v>629</v>
      </c>
      <c r="C68" s="280"/>
      <c r="D68" s="280"/>
      <c r="E68" s="280"/>
      <c r="F68" s="280"/>
      <c r="G68" s="280"/>
      <c r="H68" s="280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</row>
    <row r="69" spans="1:37">
      <c r="A69" s="154"/>
      <c r="B69" s="181"/>
      <c r="C69" s="181" t="s">
        <v>0</v>
      </c>
      <c r="D69" s="181" t="s">
        <v>1</v>
      </c>
      <c r="E69" s="181" t="s">
        <v>2</v>
      </c>
      <c r="F69" s="181" t="s">
        <v>3</v>
      </c>
      <c r="G69" s="181" t="s">
        <v>4</v>
      </c>
      <c r="H69" s="181" t="s">
        <v>5</v>
      </c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4"/>
      <c r="AG69" s="154"/>
      <c r="AH69" s="154"/>
      <c r="AI69" s="154"/>
      <c r="AJ69" s="154"/>
      <c r="AK69" s="154"/>
    </row>
    <row r="70" spans="1:37">
      <c r="A70" s="172" t="str">
        <f>'Rinks for 5 groups'!A34</f>
        <v>Session 1 - 8:30am</v>
      </c>
      <c r="B70" s="185"/>
      <c r="C70" s="181"/>
      <c r="D70" s="161">
        <v>222</v>
      </c>
      <c r="E70" s="169"/>
      <c r="F70" s="169"/>
      <c r="G70" s="161">
        <v>222</v>
      </c>
      <c r="H70" s="181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  <c r="AG70" s="154"/>
      <c r="AH70" s="154"/>
      <c r="AI70" s="154"/>
      <c r="AJ70" s="154"/>
      <c r="AK70" s="154"/>
    </row>
    <row r="71" spans="1:37">
      <c r="A71" s="174"/>
      <c r="B71" s="185"/>
      <c r="C71" s="181"/>
      <c r="D71" s="161" t="s">
        <v>476</v>
      </c>
      <c r="E71" s="181"/>
      <c r="F71" s="181"/>
      <c r="G71" s="161" t="s">
        <v>476</v>
      </c>
      <c r="H71" s="181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  <c r="AC71" s="154"/>
      <c r="AD71" s="154"/>
      <c r="AE71" s="154"/>
      <c r="AF71" s="154"/>
      <c r="AG71" s="154"/>
      <c r="AH71" s="154"/>
      <c r="AI71" s="154"/>
      <c r="AJ71" s="154"/>
      <c r="AK71" s="154"/>
    </row>
    <row r="72" spans="1:37">
      <c r="A72" s="174"/>
      <c r="B72" s="185"/>
      <c r="C72" s="181"/>
      <c r="D72" s="161"/>
      <c r="E72" s="181"/>
      <c r="F72" s="181"/>
      <c r="G72" s="161"/>
      <c r="H72" s="181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  <c r="AC72" s="154"/>
      <c r="AD72" s="154"/>
      <c r="AE72" s="154"/>
      <c r="AF72" s="154"/>
      <c r="AG72" s="154"/>
      <c r="AH72" s="154"/>
      <c r="AI72" s="154"/>
      <c r="AJ72" s="154"/>
      <c r="AK72" s="154"/>
    </row>
    <row r="73" spans="1:37">
      <c r="A73" s="174"/>
      <c r="B73" s="185"/>
      <c r="C73" s="193" t="s">
        <v>83</v>
      </c>
      <c r="D73" s="193" t="s">
        <v>83</v>
      </c>
      <c r="E73" s="193" t="s">
        <v>83</v>
      </c>
      <c r="F73" s="193" t="s">
        <v>83</v>
      </c>
      <c r="G73" s="193" t="s">
        <v>83</v>
      </c>
      <c r="H73" s="193" t="s">
        <v>83</v>
      </c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154"/>
      <c r="AE73" s="154"/>
      <c r="AF73" s="154"/>
      <c r="AG73" s="154"/>
      <c r="AH73" s="154"/>
      <c r="AI73" s="154"/>
      <c r="AJ73" s="154"/>
      <c r="AK73" s="154"/>
    </row>
    <row r="74" spans="1:37">
      <c r="A74" s="172" t="str">
        <f>'Rinks for 5 groups'!A35</f>
        <v>Session 2 - 10.45am</v>
      </c>
      <c r="B74" s="185"/>
      <c r="C74" s="181"/>
      <c r="D74" s="166">
        <v>212</v>
      </c>
      <c r="E74" s="165">
        <v>202</v>
      </c>
      <c r="F74" s="166">
        <v>212</v>
      </c>
      <c r="G74" s="165">
        <v>202</v>
      </c>
      <c r="H74" s="181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154"/>
      <c r="AE74" s="154"/>
      <c r="AF74" s="154"/>
      <c r="AG74" s="154"/>
      <c r="AH74" s="154"/>
      <c r="AI74" s="154"/>
      <c r="AJ74" s="154"/>
      <c r="AK74" s="154"/>
    </row>
    <row r="75" spans="1:37">
      <c r="A75" s="174"/>
      <c r="B75" s="185"/>
      <c r="C75" s="181"/>
      <c r="D75" s="166" t="s">
        <v>477</v>
      </c>
      <c r="E75" s="165" t="s">
        <v>478</v>
      </c>
      <c r="F75" s="166" t="s">
        <v>477</v>
      </c>
      <c r="G75" s="165" t="s">
        <v>478</v>
      </c>
      <c r="H75" s="181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  <c r="AB75" s="154"/>
      <c r="AC75" s="154"/>
      <c r="AD75" s="154"/>
      <c r="AE75" s="154"/>
      <c r="AF75" s="154"/>
      <c r="AG75" s="154"/>
      <c r="AH75" s="154"/>
      <c r="AI75" s="154"/>
      <c r="AJ75" s="154"/>
      <c r="AK75" s="154"/>
    </row>
    <row r="76" spans="1:37">
      <c r="A76" s="174"/>
      <c r="B76" s="185"/>
      <c r="C76" s="181"/>
      <c r="D76" s="166"/>
      <c r="E76" s="165"/>
      <c r="F76" s="166"/>
      <c r="G76" s="165"/>
      <c r="H76" s="181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  <c r="AC76" s="154"/>
      <c r="AD76" s="154"/>
      <c r="AE76" s="154"/>
      <c r="AF76" s="154"/>
      <c r="AG76" s="154"/>
      <c r="AH76" s="154"/>
      <c r="AI76" s="154"/>
      <c r="AJ76" s="154"/>
      <c r="AK76" s="154"/>
    </row>
    <row r="77" spans="1:37">
      <c r="A77" s="174"/>
      <c r="B77" s="185"/>
      <c r="C77" s="193" t="s">
        <v>83</v>
      </c>
      <c r="D77" s="193" t="s">
        <v>83</v>
      </c>
      <c r="E77" s="193" t="s">
        <v>83</v>
      </c>
      <c r="F77" s="193" t="s">
        <v>83</v>
      </c>
      <c r="G77" s="193" t="s">
        <v>83</v>
      </c>
      <c r="H77" s="193" t="s">
        <v>83</v>
      </c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  <c r="AB77" s="154"/>
      <c r="AC77" s="154"/>
      <c r="AD77" s="154"/>
      <c r="AE77" s="154"/>
      <c r="AF77" s="154"/>
      <c r="AG77" s="154"/>
      <c r="AH77" s="154"/>
      <c r="AI77" s="154"/>
      <c r="AJ77" s="154"/>
      <c r="AK77" s="154"/>
    </row>
    <row r="78" spans="1:37">
      <c r="A78" s="174" t="str">
        <f>'Rinks for 5 groups'!A37</f>
        <v>Session 3 - 12.30pm</v>
      </c>
      <c r="B78" s="185"/>
      <c r="C78" s="181"/>
      <c r="D78" s="181"/>
      <c r="E78" s="181"/>
      <c r="F78" s="181"/>
      <c r="G78" s="161">
        <v>223</v>
      </c>
      <c r="H78" s="169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  <c r="AB78" s="154"/>
      <c r="AC78" s="154"/>
      <c r="AD78" s="154"/>
      <c r="AE78" s="154"/>
      <c r="AF78" s="154"/>
      <c r="AG78" s="154"/>
      <c r="AH78" s="154"/>
      <c r="AI78" s="154"/>
      <c r="AJ78" s="154"/>
      <c r="AK78" s="154"/>
    </row>
    <row r="79" spans="1:37">
      <c r="A79" s="174"/>
      <c r="B79" s="185"/>
      <c r="C79" s="181"/>
      <c r="D79" s="181"/>
      <c r="E79" s="181"/>
      <c r="F79" s="181"/>
      <c r="G79" s="161" t="s">
        <v>479</v>
      </c>
      <c r="H79" s="169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/>
      <c r="AD79" s="154"/>
      <c r="AE79" s="154"/>
      <c r="AF79" s="154"/>
      <c r="AG79" s="154"/>
      <c r="AH79" s="154"/>
      <c r="AI79" s="154"/>
      <c r="AJ79" s="154"/>
      <c r="AK79" s="154"/>
    </row>
    <row r="80" spans="1:37">
      <c r="A80" s="174"/>
      <c r="B80" s="185"/>
      <c r="C80" s="181"/>
      <c r="D80" s="181"/>
      <c r="E80" s="181"/>
      <c r="F80" s="181"/>
      <c r="G80" s="161"/>
      <c r="H80" s="169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</row>
    <row r="81" spans="1:37">
      <c r="A81" s="174"/>
      <c r="B81" s="185"/>
      <c r="C81" s="193" t="s">
        <v>83</v>
      </c>
      <c r="D81" s="193" t="s">
        <v>83</v>
      </c>
      <c r="E81" s="193" t="s">
        <v>83</v>
      </c>
      <c r="F81" s="193" t="s">
        <v>83</v>
      </c>
      <c r="G81" s="193" t="s">
        <v>83</v>
      </c>
      <c r="H81" s="193" t="s">
        <v>83</v>
      </c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  <c r="AE81" s="154"/>
      <c r="AF81" s="154"/>
      <c r="AG81" s="154"/>
      <c r="AH81" s="154"/>
      <c r="AI81" s="154"/>
      <c r="AJ81" s="154"/>
      <c r="AK81" s="154"/>
    </row>
    <row r="82" spans="1:37">
      <c r="A82" s="174" t="str">
        <f>'Rinks for 5 groups'!A38</f>
        <v>Session 4 - 2.45pm</v>
      </c>
      <c r="B82" s="185"/>
      <c r="C82" s="181"/>
      <c r="D82" s="166">
        <v>213</v>
      </c>
      <c r="E82" s="181"/>
      <c r="F82" s="181"/>
      <c r="G82" s="181"/>
      <c r="H82" s="181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</row>
    <row r="83" spans="1:37">
      <c r="A83" s="174"/>
      <c r="B83" s="185"/>
      <c r="C83" s="181"/>
      <c r="D83" s="166" t="s">
        <v>480</v>
      </c>
      <c r="E83" s="181"/>
      <c r="F83" s="181"/>
      <c r="G83" s="181"/>
      <c r="H83" s="181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</row>
    <row r="84" spans="1:37">
      <c r="A84" s="174"/>
      <c r="B84" s="185"/>
      <c r="C84" s="181"/>
      <c r="D84" s="166"/>
      <c r="E84" s="181"/>
      <c r="F84" s="181"/>
      <c r="G84" s="181"/>
      <c r="H84" s="181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</row>
    <row r="85" spans="1:37">
      <c r="A85" s="174"/>
      <c r="B85" s="185"/>
      <c r="C85" s="193" t="s">
        <v>83</v>
      </c>
      <c r="D85" s="193" t="s">
        <v>83</v>
      </c>
      <c r="E85" s="193" t="s">
        <v>83</v>
      </c>
      <c r="F85" s="193" t="s">
        <v>83</v>
      </c>
      <c r="G85" s="193" t="s">
        <v>83</v>
      </c>
      <c r="H85" s="193" t="s">
        <v>83</v>
      </c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  <c r="AB85" s="154"/>
      <c r="AC85" s="154"/>
      <c r="AD85" s="154"/>
      <c r="AE85" s="154"/>
      <c r="AF85" s="154"/>
      <c r="AG85" s="154"/>
      <c r="AH85" s="154"/>
      <c r="AI85" s="154"/>
      <c r="AJ85" s="154"/>
      <c r="AK85" s="154"/>
    </row>
    <row r="86" spans="1:37">
      <c r="A86" s="174" t="str">
        <f>'Rinks for 5 groups'!A39</f>
        <v>Session 5 - 4.30pm</v>
      </c>
      <c r="B86" s="185"/>
      <c r="C86" s="181"/>
      <c r="D86" s="165">
        <v>203</v>
      </c>
      <c r="E86" s="181"/>
      <c r="F86" s="181"/>
      <c r="G86" s="181"/>
      <c r="H86" s="181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4"/>
      <c r="AD86" s="154"/>
      <c r="AE86" s="154"/>
      <c r="AF86" s="154"/>
      <c r="AG86" s="154"/>
      <c r="AH86" s="154"/>
      <c r="AI86" s="154"/>
      <c r="AJ86" s="154"/>
      <c r="AK86" s="154"/>
    </row>
    <row r="87" spans="1:37">
      <c r="A87" s="174"/>
      <c r="B87" s="185"/>
      <c r="C87" s="181"/>
      <c r="D87" s="165" t="s">
        <v>88</v>
      </c>
      <c r="E87" s="181"/>
      <c r="F87" s="181"/>
      <c r="G87" s="181"/>
      <c r="H87" s="181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  <c r="AH87" s="154"/>
      <c r="AI87" s="154"/>
      <c r="AJ87" s="154"/>
      <c r="AK87" s="154"/>
    </row>
    <row r="88" spans="1:37" ht="12.75" thickBot="1">
      <c r="A88" s="174"/>
      <c r="B88" s="186"/>
      <c r="C88" s="183"/>
      <c r="D88" s="170"/>
      <c r="E88" s="183"/>
      <c r="F88" s="183"/>
      <c r="G88" s="183"/>
      <c r="H88" s="183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</row>
    <row r="89" spans="1:37">
      <c r="A89" s="172"/>
      <c r="B89" s="172"/>
      <c r="C89" s="1"/>
      <c r="D89" s="1"/>
      <c r="E89" s="1"/>
      <c r="F89" s="1"/>
      <c r="G89" s="1"/>
      <c r="H89" s="1"/>
    </row>
    <row r="90" spans="1:37">
      <c r="A90" s="172"/>
      <c r="B90" s="172"/>
      <c r="C90" s="154"/>
      <c r="D90" s="154"/>
      <c r="E90" s="154"/>
      <c r="F90" s="154"/>
      <c r="G90" s="154"/>
      <c r="H90" s="154"/>
    </row>
    <row r="91" spans="1:37">
      <c r="A91" s="172"/>
      <c r="B91" s="172"/>
      <c r="C91" s="154"/>
      <c r="D91" s="154"/>
      <c r="E91" s="154"/>
      <c r="F91" s="154"/>
      <c r="G91" s="154"/>
      <c r="H91" s="154"/>
    </row>
    <row r="92" spans="1:37">
      <c r="A92" s="172"/>
      <c r="B92" s="172"/>
      <c r="C92" s="154"/>
      <c r="D92" s="154"/>
      <c r="E92" s="154"/>
      <c r="F92" s="154"/>
      <c r="G92" s="154"/>
      <c r="H92" s="154"/>
    </row>
    <row r="93" spans="1:37">
      <c r="A93" s="172"/>
      <c r="B93" s="172"/>
      <c r="C93" s="1"/>
      <c r="D93" s="1"/>
      <c r="E93" s="1"/>
      <c r="F93" s="1"/>
      <c r="G93" s="12"/>
      <c r="H93" s="1"/>
    </row>
    <row r="94" spans="1:37">
      <c r="A94" s="172"/>
      <c r="B94" s="172"/>
      <c r="C94" s="1"/>
      <c r="D94" s="1"/>
      <c r="E94" s="1"/>
      <c r="F94" s="1"/>
      <c r="G94" s="1"/>
      <c r="H94" s="1"/>
    </row>
    <row r="95" spans="1:37">
      <c r="A95" s="172"/>
      <c r="B95" s="172"/>
      <c r="C95" s="1"/>
      <c r="D95" s="1"/>
      <c r="E95" s="1"/>
      <c r="F95" s="1"/>
      <c r="G95" s="1"/>
      <c r="H95" s="1"/>
    </row>
    <row r="96" spans="1:37">
      <c r="A96" s="172"/>
      <c r="B96" s="172"/>
      <c r="C96" s="1"/>
      <c r="D96" s="1"/>
      <c r="E96" s="1"/>
      <c r="F96" s="1"/>
      <c r="G96" s="1"/>
      <c r="H96" s="1"/>
    </row>
  </sheetData>
  <autoFilter ref="A7:H92" xr:uid="{0E2D0419-11FB-488A-B58E-9A824A657682}"/>
  <mergeCells count="11">
    <mergeCell ref="P36:V36"/>
    <mergeCell ref="B68:H68"/>
    <mergeCell ref="B3:V3"/>
    <mergeCell ref="B5:H5"/>
    <mergeCell ref="I5:O5"/>
    <mergeCell ref="P5:V5"/>
    <mergeCell ref="B4:H4"/>
    <mergeCell ref="I4:O4"/>
    <mergeCell ref="P4:V4"/>
    <mergeCell ref="B36:H36"/>
    <mergeCell ref="I36:O36"/>
  </mergeCells>
  <conditionalFormatting sqref="A1:V3 A4:B4 I4 P4 A5:V5">
    <cfRule type="containsText" dxfId="1280" priority="78" stopIfTrue="1" operator="containsText" text="WS">
      <formula>NOT(ISERROR(SEARCH("WS",A1)))</formula>
    </cfRule>
    <cfRule type="containsText" dxfId="1279" priority="79" stopIfTrue="1" operator="containsText" text="MS">
      <formula>NOT(ISERROR(SEARCH("MS",A1)))</formula>
    </cfRule>
    <cfRule type="containsText" dxfId="1278" priority="80" stopIfTrue="1" operator="containsText" text="MXP">
      <formula>NOT(ISERROR(SEARCH("MXP",A1)))</formula>
    </cfRule>
  </conditionalFormatting>
  <conditionalFormatting sqref="A6:XFD35 A37:XFD67 A69:XFD1048576 B36 I36 P36 W36:XFD36 B68 I68:XFD68">
    <cfRule type="cellIs" dxfId="1277" priority="153" stopIfTrue="1" operator="between">
      <formula>1</formula>
      <formula>39</formula>
    </cfRule>
  </conditionalFormatting>
  <conditionalFormatting sqref="A6:XFD35 B36 I36 P36 W36:XFD36 A37:XFD67 B68 I68:XFD68 A69:XFD1048576">
    <cfRule type="cellIs" dxfId="1276" priority="154" stopIfTrue="1" operator="between">
      <formula>40</formula>
      <formula>79</formula>
    </cfRule>
  </conditionalFormatting>
  <conditionalFormatting sqref="C7">
    <cfRule type="cellIs" dxfId="1275" priority="155" stopIfTrue="1" operator="between">
      <formula>80</formula>
      <formula>119</formula>
    </cfRule>
  </conditionalFormatting>
  <conditionalFormatting sqref="C22">
    <cfRule type="containsBlanks" priority="152" stopIfTrue="1">
      <formula>LEN(TRIM(C22))=0</formula>
    </cfRule>
  </conditionalFormatting>
  <conditionalFormatting sqref="C7:H33">
    <cfRule type="containsBlanks" dxfId="1274" priority="156" stopIfTrue="1">
      <formula>LEN(TRIM(C7))=0</formula>
    </cfRule>
  </conditionalFormatting>
  <conditionalFormatting sqref="C10:H10">
    <cfRule type="containsBlanks" dxfId="1273" priority="77" stopIfTrue="1">
      <formula>LEN(TRIM(C10))=0</formula>
    </cfRule>
  </conditionalFormatting>
  <conditionalFormatting sqref="C14:H14">
    <cfRule type="containsBlanks" dxfId="1272" priority="76" stopIfTrue="1">
      <formula>LEN(TRIM(C14))=0</formula>
    </cfRule>
  </conditionalFormatting>
  <conditionalFormatting sqref="C18:H18">
    <cfRule type="containsBlanks" dxfId="1271" priority="75" stopIfTrue="1">
      <formula>LEN(TRIM(C18))=0</formula>
    </cfRule>
  </conditionalFormatting>
  <conditionalFormatting sqref="C22:H22">
    <cfRule type="containsBlanks" dxfId="1270" priority="74" stopIfTrue="1">
      <formula>LEN(TRIM(C22))=0</formula>
    </cfRule>
  </conditionalFormatting>
  <conditionalFormatting sqref="C26:H26">
    <cfRule type="containsBlanks" dxfId="1269" priority="73" stopIfTrue="1">
      <formula>LEN(TRIM(C26))=0</formula>
    </cfRule>
  </conditionalFormatting>
  <conditionalFormatting sqref="C30:H30">
    <cfRule type="containsBlanks" dxfId="1268" priority="72" stopIfTrue="1">
      <formula>LEN(TRIM(C30))=0</formula>
    </cfRule>
  </conditionalFormatting>
  <conditionalFormatting sqref="C38:H38">
    <cfRule type="cellIs" dxfId="1267" priority="147" stopIfTrue="1" operator="between">
      <formula>80</formula>
      <formula>119</formula>
    </cfRule>
  </conditionalFormatting>
  <conditionalFormatting sqref="C38:H64">
    <cfRule type="containsBlanks" dxfId="1266" priority="28" stopIfTrue="1">
      <formula>LEN(TRIM(C38))=0</formula>
    </cfRule>
  </conditionalFormatting>
  <conditionalFormatting sqref="C42:H42">
    <cfRule type="cellIs" dxfId="1265" priority="134" stopIfTrue="1" operator="between">
      <formula>80</formula>
      <formula>119</formula>
    </cfRule>
  </conditionalFormatting>
  <conditionalFormatting sqref="C46:H46">
    <cfRule type="cellIs" dxfId="1264" priority="121" stopIfTrue="1" operator="between">
      <formula>80</formula>
      <formula>119</formula>
    </cfRule>
  </conditionalFormatting>
  <conditionalFormatting sqref="C50:H50">
    <cfRule type="cellIs" dxfId="1263" priority="114" stopIfTrue="1" operator="between">
      <formula>80</formula>
      <formula>119</formula>
    </cfRule>
  </conditionalFormatting>
  <conditionalFormatting sqref="C54:H54">
    <cfRule type="cellIs" dxfId="1262" priority="107" stopIfTrue="1" operator="between">
      <formula>80</formula>
      <formula>119</formula>
    </cfRule>
  </conditionalFormatting>
  <conditionalFormatting sqref="C58:H58">
    <cfRule type="cellIs" dxfId="1261" priority="100" stopIfTrue="1" operator="between">
      <formula>80</formula>
      <formula>119</formula>
    </cfRule>
  </conditionalFormatting>
  <conditionalFormatting sqref="C62:H62">
    <cfRule type="cellIs" dxfId="1260" priority="93" stopIfTrue="1" operator="between">
      <formula>80</formula>
      <formula>119</formula>
    </cfRule>
  </conditionalFormatting>
  <conditionalFormatting sqref="C70:H88">
    <cfRule type="containsBlanks" dxfId="1259" priority="1" stopIfTrue="1">
      <formula>LEN(TRIM(C70))=0</formula>
    </cfRule>
  </conditionalFormatting>
  <conditionalFormatting sqref="C73:H73">
    <cfRule type="cellIs" dxfId="1258" priority="17" stopIfTrue="1" operator="equal">
      <formula>"v"</formula>
    </cfRule>
  </conditionalFormatting>
  <conditionalFormatting sqref="C77:H77">
    <cfRule type="cellIs" dxfId="1257" priority="13" stopIfTrue="1" operator="equal">
      <formula>"v"</formula>
    </cfRule>
  </conditionalFormatting>
  <conditionalFormatting sqref="C81:H81">
    <cfRule type="cellIs" dxfId="1256" priority="9" stopIfTrue="1" operator="equal">
      <formula>"v"</formula>
    </cfRule>
  </conditionalFormatting>
  <conditionalFormatting sqref="C85:H85">
    <cfRule type="cellIs" dxfId="1255" priority="5" stopIfTrue="1" operator="equal">
      <formula>"v"</formula>
    </cfRule>
  </conditionalFormatting>
  <conditionalFormatting sqref="C7:V64">
    <cfRule type="cellIs" dxfId="1254" priority="157" stopIfTrue="1" operator="equal">
      <formula>"v"</formula>
    </cfRule>
  </conditionalFormatting>
  <conditionalFormatting sqref="J7">
    <cfRule type="cellIs" dxfId="1253" priority="151" stopIfTrue="1" operator="between">
      <formula>80</formula>
      <formula>119</formula>
    </cfRule>
  </conditionalFormatting>
  <conditionalFormatting sqref="J22">
    <cfRule type="containsBlanks" priority="150" stopIfTrue="1">
      <formula>LEN(TRIM(J22))=0</formula>
    </cfRule>
  </conditionalFormatting>
  <conditionalFormatting sqref="J7:O33">
    <cfRule type="containsBlanks" dxfId="1252" priority="58" stopIfTrue="1">
      <formula>LEN(TRIM(J7))=0</formula>
    </cfRule>
  </conditionalFormatting>
  <conditionalFormatting sqref="J38:O38">
    <cfRule type="cellIs" dxfId="1251" priority="141" stopIfTrue="1" operator="between">
      <formula>80</formula>
      <formula>119</formula>
    </cfRule>
  </conditionalFormatting>
  <conditionalFormatting sqref="J38:O64">
    <cfRule type="containsBlanks" dxfId="1250" priority="27" stopIfTrue="1">
      <formula>LEN(TRIM(J38))=0</formula>
    </cfRule>
  </conditionalFormatting>
  <conditionalFormatting sqref="J42:O42">
    <cfRule type="cellIs" dxfId="1249" priority="128" stopIfTrue="1" operator="between">
      <formula>80</formula>
      <formula>119</formula>
    </cfRule>
  </conditionalFormatting>
  <conditionalFormatting sqref="J46:O46">
    <cfRule type="cellIs" dxfId="1248" priority="115" stopIfTrue="1" operator="between">
      <formula>80</formula>
      <formula>119</formula>
    </cfRule>
  </conditionalFormatting>
  <conditionalFormatting sqref="J50:O50">
    <cfRule type="cellIs" dxfId="1247" priority="108" stopIfTrue="1" operator="between">
      <formula>80</formula>
      <formula>119</formula>
    </cfRule>
  </conditionalFormatting>
  <conditionalFormatting sqref="J54:O54">
    <cfRule type="cellIs" dxfId="1246" priority="101" stopIfTrue="1" operator="between">
      <formula>80</formula>
      <formula>119</formula>
    </cfRule>
  </conditionalFormatting>
  <conditionalFormatting sqref="J58:O58">
    <cfRule type="cellIs" dxfId="1245" priority="94" stopIfTrue="1" operator="between">
      <formula>80</formula>
      <formula>119</formula>
    </cfRule>
  </conditionalFormatting>
  <conditionalFormatting sqref="J62:O62">
    <cfRule type="cellIs" dxfId="1244" priority="87" stopIfTrue="1" operator="between">
      <formula>80</formula>
      <formula>119</formula>
    </cfRule>
  </conditionalFormatting>
  <conditionalFormatting sqref="Q7">
    <cfRule type="cellIs" dxfId="1243" priority="149" stopIfTrue="1" operator="between">
      <formula>80</formula>
      <formula>119</formula>
    </cfRule>
  </conditionalFormatting>
  <conditionalFormatting sqref="Q22">
    <cfRule type="containsBlanks" priority="148" stopIfTrue="1">
      <formula>LEN(TRIM(Q22))=0</formula>
    </cfRule>
  </conditionalFormatting>
  <conditionalFormatting sqref="Q7:V33">
    <cfRule type="containsBlanks" dxfId="1242" priority="57" stopIfTrue="1">
      <formula>LEN(TRIM(Q7))=0</formula>
    </cfRule>
  </conditionalFormatting>
  <conditionalFormatting sqref="Q38:V38">
    <cfRule type="cellIs" dxfId="1241" priority="135" stopIfTrue="1" operator="between">
      <formula>80</formula>
      <formula>119</formula>
    </cfRule>
  </conditionalFormatting>
  <conditionalFormatting sqref="Q38:V64">
    <cfRule type="containsBlanks" dxfId="1240" priority="18" stopIfTrue="1">
      <formula>LEN(TRIM(Q38))=0</formula>
    </cfRule>
  </conditionalFormatting>
  <conditionalFormatting sqref="Q42:V42">
    <cfRule type="cellIs" dxfId="1239" priority="122" stopIfTrue="1" operator="between">
      <formula>80</formula>
      <formula>119</formula>
    </cfRule>
  </conditionalFormatting>
  <conditionalFormatting sqref="AD1:AJ5">
    <cfRule type="beginsWith" dxfId="1238" priority="85" stopIfTrue="1" operator="beginsWith" text="&lt;229">
      <formula>LEFT(AD1,LEN("&lt;229"))="&lt;229"</formula>
    </cfRule>
    <cfRule type="beginsWith" dxfId="1237" priority="81" stopIfTrue="1" operator="beginsWith" text="&lt;39">
      <formula>LEFT(AD1,LEN("&lt;39"))="&lt;39"</formula>
    </cfRule>
    <cfRule type="beginsWith" dxfId="1236" priority="84" stopIfTrue="1" operator="beginsWith" text="&lt;219">
      <formula>LEFT(AD1,LEN("&lt;219"))="&lt;219"</formula>
    </cfRule>
    <cfRule type="beginsWith" dxfId="1235" priority="83" stopIfTrue="1" operator="beginsWith" text="&lt;119">
      <formula>LEFT(AD1,LEN("&lt;119"))="&lt;119"</formula>
    </cfRule>
    <cfRule type="beginsWith" dxfId="1234" priority="82" stopIfTrue="1" operator="beginsWith" text="&lt;79">
      <formula>LEFT(AD1,LEN("&lt;79"))="&lt;79"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52BCD-0045-417C-A5C2-DD25F6429AC8}">
  <dimension ref="A1:BC141"/>
  <sheetViews>
    <sheetView zoomScale="85" zoomScaleNormal="85" workbookViewId="0">
      <selection activeCell="A7" sqref="A7"/>
    </sheetView>
  </sheetViews>
  <sheetFormatPr defaultRowHeight="12.75"/>
  <cols>
    <col min="1" max="1" width="43.42578125" style="57" customWidth="1"/>
    <col min="2" max="2" width="9.140625" style="57" customWidth="1"/>
    <col min="3" max="3" width="62.7109375" style="58" customWidth="1"/>
    <col min="4" max="8" width="62.7109375" style="57" customWidth="1"/>
    <col min="9" max="9" width="9.140625" style="57"/>
    <col min="10" max="15" width="62.7109375" style="57" customWidth="1"/>
    <col min="16" max="16" width="9.140625" style="57"/>
    <col min="17" max="22" width="62.7109375" style="57" customWidth="1"/>
    <col min="23" max="16384" width="9.140625" style="57"/>
  </cols>
  <sheetData>
    <row r="1" spans="1:55" s="2" customFormat="1" ht="12">
      <c r="A1" s="257" t="s">
        <v>487</v>
      </c>
      <c r="B1" s="257"/>
      <c r="C1" s="257"/>
      <c r="AD1" s="12"/>
      <c r="AE1" s="12"/>
      <c r="AF1" s="12"/>
      <c r="AG1" s="12"/>
      <c r="AH1" s="12"/>
      <c r="AI1" s="12"/>
      <c r="AJ1" s="12"/>
      <c r="AK1" s="2" t="s">
        <v>292</v>
      </c>
      <c r="AN1" s="2" t="s">
        <v>67</v>
      </c>
      <c r="AO1" s="153"/>
      <c r="AR1" s="12" t="s">
        <v>393</v>
      </c>
      <c r="AS1" s="12" t="s">
        <v>394</v>
      </c>
      <c r="AT1" s="12"/>
      <c r="AU1" s="12" t="s">
        <v>391</v>
      </c>
      <c r="AV1" s="12" t="s">
        <v>392</v>
      </c>
      <c r="AW1" s="12"/>
      <c r="AX1" s="12" t="s">
        <v>395</v>
      </c>
      <c r="AZ1" s="154"/>
      <c r="BA1" s="154"/>
      <c r="BB1" s="154"/>
      <c r="BC1" s="154"/>
    </row>
    <row r="2" spans="1:55" s="2" customFormat="1" thickBot="1">
      <c r="AD2" s="12"/>
      <c r="AE2" s="12"/>
      <c r="AF2" s="12"/>
      <c r="AG2" s="12"/>
      <c r="AH2" s="12"/>
      <c r="AI2" s="12"/>
      <c r="AJ2" s="12"/>
      <c r="AO2" s="153"/>
      <c r="AR2" s="12"/>
      <c r="AS2" s="12"/>
      <c r="AT2" s="12"/>
      <c r="AU2" s="12"/>
      <c r="AV2" s="12"/>
      <c r="AW2" s="12"/>
      <c r="AX2" s="12"/>
      <c r="AZ2" s="154"/>
      <c r="BA2" s="154"/>
      <c r="BB2" s="154"/>
      <c r="BC2" s="154"/>
    </row>
    <row r="3" spans="1:55" s="2" customFormat="1" thickBot="1">
      <c r="B3" s="288" t="s">
        <v>488</v>
      </c>
      <c r="C3" s="288"/>
      <c r="D3" s="288"/>
      <c r="E3" s="288"/>
      <c r="F3" s="288"/>
      <c r="G3" s="288"/>
      <c r="H3" s="288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AD3" s="12"/>
      <c r="AE3" s="12"/>
      <c r="AF3" s="12"/>
      <c r="AG3" s="12"/>
      <c r="AH3" s="12"/>
      <c r="AI3" s="12"/>
      <c r="AJ3" s="12"/>
      <c r="AO3" s="153"/>
      <c r="AR3" s="12"/>
      <c r="AS3" s="12"/>
      <c r="AT3" s="12"/>
      <c r="AU3" s="12"/>
      <c r="AV3" s="12"/>
      <c r="AW3" s="12"/>
      <c r="AX3" s="12"/>
      <c r="AZ3" s="154"/>
      <c r="BA3" s="154"/>
      <c r="BB3" s="154"/>
      <c r="BC3" s="154"/>
    </row>
    <row r="4" spans="1:55" s="2" customFormat="1" ht="12">
      <c r="B4" s="289" t="s">
        <v>489</v>
      </c>
      <c r="C4" s="290"/>
      <c r="D4" s="290"/>
      <c r="E4" s="290"/>
      <c r="F4" s="290"/>
      <c r="G4" s="290"/>
      <c r="H4" s="291"/>
      <c r="I4" s="284" t="s">
        <v>490</v>
      </c>
      <c r="J4" s="284"/>
      <c r="K4" s="284"/>
      <c r="L4" s="284"/>
      <c r="M4" s="284"/>
      <c r="N4" s="284"/>
      <c r="O4" s="285"/>
      <c r="P4" s="283" t="s">
        <v>491</v>
      </c>
      <c r="Q4" s="284"/>
      <c r="R4" s="284"/>
      <c r="S4" s="284"/>
      <c r="T4" s="284"/>
      <c r="U4" s="284"/>
      <c r="V4" s="285"/>
      <c r="AD4" s="12"/>
      <c r="AE4" s="12"/>
      <c r="AF4" s="12"/>
      <c r="AG4" s="12"/>
      <c r="AH4" s="12"/>
      <c r="AI4" s="12"/>
      <c r="AJ4" s="12"/>
      <c r="AO4" s="153"/>
      <c r="AR4" s="12"/>
      <c r="AS4" s="12"/>
      <c r="AT4" s="12"/>
      <c r="AU4" s="12"/>
      <c r="AV4" s="12"/>
      <c r="AW4" s="12"/>
      <c r="AX4" s="12"/>
      <c r="AZ4" s="154"/>
      <c r="BA4" s="154"/>
      <c r="BB4" s="154"/>
      <c r="BC4" s="154"/>
    </row>
    <row r="5" spans="1:55" s="2" customFormat="1" ht="12">
      <c r="B5" s="282" t="s">
        <v>492</v>
      </c>
      <c r="C5" s="282"/>
      <c r="D5" s="282"/>
      <c r="E5" s="282"/>
      <c r="F5" s="282"/>
      <c r="G5" s="282"/>
      <c r="H5" s="282"/>
      <c r="I5" s="286" t="s">
        <v>492</v>
      </c>
      <c r="J5" s="282"/>
      <c r="K5" s="282"/>
      <c r="L5" s="282"/>
      <c r="M5" s="282"/>
      <c r="N5" s="282"/>
      <c r="O5" s="282"/>
      <c r="P5" s="282" t="s">
        <v>492</v>
      </c>
      <c r="Q5" s="282"/>
      <c r="R5" s="282"/>
      <c r="S5" s="282"/>
      <c r="T5" s="282"/>
      <c r="U5" s="282"/>
      <c r="V5" s="282"/>
      <c r="AD5" s="12"/>
      <c r="AE5" s="12"/>
      <c r="AF5" s="12"/>
      <c r="AG5" s="12"/>
      <c r="AH5" s="12"/>
      <c r="AI5" s="12"/>
      <c r="AJ5" s="12"/>
      <c r="AO5" s="153"/>
      <c r="AR5" s="12"/>
      <c r="AS5" s="12"/>
      <c r="AT5" s="12"/>
      <c r="AU5" s="12"/>
      <c r="AV5" s="12"/>
      <c r="AW5" s="12"/>
      <c r="AX5" s="12"/>
      <c r="AZ5" s="154"/>
      <c r="BA5" s="154"/>
      <c r="BB5" s="154"/>
      <c r="BC5" s="154"/>
    </row>
    <row r="6" spans="1:55" s="58" customFormat="1" ht="13.5" thickBot="1">
      <c r="A6" s="58" t="s">
        <v>623</v>
      </c>
      <c r="B6" s="200"/>
      <c r="C6" s="58" t="s">
        <v>0</v>
      </c>
      <c r="D6" s="58" t="s">
        <v>1</v>
      </c>
      <c r="E6" s="58" t="s">
        <v>2</v>
      </c>
      <c r="F6" s="58" t="s">
        <v>3</v>
      </c>
      <c r="G6" s="58" t="s">
        <v>4</v>
      </c>
      <c r="H6" s="194" t="s">
        <v>5</v>
      </c>
      <c r="J6" s="58" t="s">
        <v>0</v>
      </c>
      <c r="K6" s="58" t="s">
        <v>1</v>
      </c>
      <c r="L6" s="58" t="s">
        <v>2</v>
      </c>
      <c r="M6" s="58" t="s">
        <v>3</v>
      </c>
      <c r="N6" s="58" t="s">
        <v>4</v>
      </c>
      <c r="O6" s="194" t="s">
        <v>5</v>
      </c>
      <c r="Q6" s="58" t="s">
        <v>0</v>
      </c>
      <c r="R6" s="58" t="s">
        <v>1</v>
      </c>
      <c r="S6" s="58" t="s">
        <v>2</v>
      </c>
      <c r="T6" s="58" t="s">
        <v>3</v>
      </c>
      <c r="U6" s="58" t="s">
        <v>4</v>
      </c>
      <c r="V6" s="194" t="s">
        <v>5</v>
      </c>
    </row>
    <row r="7" spans="1:55">
      <c r="A7" s="59" t="str">
        <f>Scheduling!A7</f>
        <v>Session 1 - 8:00am - 10:00am</v>
      </c>
      <c r="B7" s="197"/>
      <c r="C7" s="60" t="str">
        <f>IF(C8="","",CONCATENATE("Group ",VLOOKUP(_xlfn.NUMBERVALUE(LEFT('Rinks for 5 groups'!C7,SUM(FIND("v",'Rinks for 5 groups'!C7,1),-2))),'Group Check'!$B:$E,4,FALSE)))</f>
        <v>Group MXP 1</v>
      </c>
      <c r="D7" s="60" t="str">
        <f>IF(D8="","",CONCATENATE("Group ",VLOOKUP(_xlfn.NUMBERVALUE(LEFT('Rinks for 5 groups'!D7,SUM(FIND("v",'Rinks for 5 groups'!D7,1),-2))),'Group Check'!$B:$E,4,FALSE)))</f>
        <v>Group MXP 4</v>
      </c>
      <c r="E7" s="60" t="str">
        <f>IF(E8="","",CONCATENATE("Group ",VLOOKUP(_xlfn.NUMBERVALUE(LEFT('Rinks for 5 groups'!E7,SUM(FIND("v",'Rinks for 5 groups'!E7,1),-2))),'Group Check'!$B:$E,4,FALSE)))</f>
        <v>Group MXP 3</v>
      </c>
      <c r="F7" s="60" t="str">
        <f>IF(F8="","",CONCATENATE("Group ",VLOOKUP(_xlfn.NUMBERVALUE(LEFT('Rinks for 5 groups'!F7,SUM(FIND("v",'Rinks for 5 groups'!F7,1),-2))),'Group Check'!$B:$E,4,FALSE)))</f>
        <v>Group MXP 3</v>
      </c>
      <c r="G7" s="60" t="str">
        <f>IF(G8="","",CONCATENATE("Group ",VLOOKUP(_xlfn.NUMBERVALUE(LEFT('Rinks for 5 groups'!G7,SUM(FIND("v",'Rinks for 5 groups'!G7,1),-2))),'Group Check'!$B:$E,4,FALSE)))</f>
        <v>Group MXP 5</v>
      </c>
      <c r="H7" s="60" t="str">
        <f>IF(H8="","",CONCATENATE("Group ",VLOOKUP(_xlfn.NUMBERVALUE(LEFT('Rinks for 5 groups'!H7,SUM(FIND("v",'Rinks for 5 groups'!H7,1),-2))),'Group Check'!$B:$E,4,FALSE)))</f>
        <v>Group MXP 5</v>
      </c>
      <c r="I7" s="197"/>
      <c r="J7" s="60" t="str">
        <f>IF(J8="","",CONCATENATE("Group ",VLOOKUP(_xlfn.NUMBERVALUE(LEFT('Rinks for 5 groups'!J7,SUM(FIND("v",'Rinks for 5 groups'!J7,1),-2))),'Group Check'!$B:$E,4,FALSE)))</f>
        <v>Group MXP 4</v>
      </c>
      <c r="K7" s="60" t="str">
        <f>IF(K8="","",CONCATENATE("Group ",VLOOKUP(_xlfn.NUMBERVALUE(LEFT('Rinks for 5 groups'!K7,SUM(FIND("v",'Rinks for 5 groups'!K7,1),-2))),'Group Check'!$B:$E,4,FALSE)))</f>
        <v>Group MXP 4</v>
      </c>
      <c r="L7" s="60" t="str">
        <f>IF(L8="","",CONCATENATE("Group ",VLOOKUP(_xlfn.NUMBERVALUE(LEFT('Rinks for 5 groups'!L7,SUM(FIND("v",'Rinks for 5 groups'!L7,1),-2))),'Group Check'!$B:$E,4,FALSE)))</f>
        <v>Group MXP 4</v>
      </c>
      <c r="M7" s="60" t="str">
        <f>IF(M8="","",CONCATENATE("Group ",VLOOKUP(_xlfn.NUMBERVALUE(LEFT('Rinks for 5 groups'!M7,SUM(FIND("v",'Rinks for 5 groups'!M7,1),-2))),'Group Check'!$B:$E,4,FALSE)))</f>
        <v>Group MXP 3</v>
      </c>
      <c r="N7" s="60" t="str">
        <f>IF(N8="","",CONCATENATE("Group ",VLOOKUP(_xlfn.NUMBERVALUE(LEFT('Rinks for 5 groups'!N7,SUM(FIND("v",'Rinks for 5 groups'!N7,1),-2))),'Group Check'!$B:$E,4,FALSE)))</f>
        <v>Group MXP 3</v>
      </c>
      <c r="O7" s="60" t="str">
        <f>IF(O8="","",CONCATENATE("Group ",VLOOKUP(_xlfn.NUMBERVALUE(LEFT('Rinks for 5 groups'!O7,SUM(FIND("v",'Rinks for 5 groups'!O7,1),-2))),'Group Check'!$B:$E,4,FALSE)))</f>
        <v>Group MXP 5</v>
      </c>
      <c r="P7" s="197"/>
      <c r="Q7" s="60" t="str">
        <f>IF(Q8="","",CONCATENATE("Group ",VLOOKUP(_xlfn.NUMBERVALUE(LEFT('Rinks for 5 groups'!Q7,SUM(FIND("v",'Rinks for 5 groups'!Q7,1),-2))),'Group Check'!$B:$E,4,FALSE)))</f>
        <v>Group MXP 5</v>
      </c>
      <c r="R7" s="60" t="str">
        <f>IF(R8="","",CONCATENATE("Group ",VLOOKUP(_xlfn.NUMBERVALUE(LEFT('Rinks for 5 groups'!R7,SUM(FIND("v",'Rinks for 5 groups'!R7,1),-2))),'Group Check'!$B:$E,4,FALSE)))</f>
        <v>Group MXP 4</v>
      </c>
      <c r="S7" s="60" t="str">
        <f>IF(S8="","",CONCATENATE("Group ",VLOOKUP(_xlfn.NUMBERVALUE(LEFT('Rinks for 5 groups'!S7,SUM(FIND("v",'Rinks for 5 groups'!S7,1),-2))),'Group Check'!$B:$E,4,FALSE)))</f>
        <v>Group MXP 3</v>
      </c>
      <c r="T7" s="60" t="str">
        <f>IF(T8="","",CONCATENATE("Group ",VLOOKUP(_xlfn.NUMBERVALUE(LEFT('Rinks for 5 groups'!T7,SUM(FIND("v",'Rinks for 5 groups'!T7,1),-2))),'Group Check'!$B:$E,4,FALSE)))</f>
        <v>Group MXP 3</v>
      </c>
      <c r="U7" s="60" t="str">
        <f>IF(U8="","",CONCATENATE("Group ",VLOOKUP(_xlfn.NUMBERVALUE(LEFT('Rinks for 5 groups'!U7,SUM(FIND("v",'Rinks for 5 groups'!U7,1),-2))),'Group Check'!$B:$E,4,FALSE)))</f>
        <v>Group MXP 3</v>
      </c>
      <c r="V7" s="60" t="str">
        <f>IF(V8="","",CONCATENATE("Group ",VLOOKUP(_xlfn.NUMBERVALUE(LEFT('Rinks for 5 groups'!V7,SUM(FIND("v",'Rinks for 5 groups'!V7,1),-2))),'Group Check'!$B:$E,4,FALSE)))</f>
        <v>Group MXP 4</v>
      </c>
    </row>
    <row r="8" spans="1:55">
      <c r="B8" s="198"/>
      <c r="C8" s="61" t="str">
        <f>IF('Rinks for 5 groups'!C7="","",VLOOKUP(_xlfn.NUMBERVALUE(LEFT('Rinks for 5 groups'!C7,SUM(FIND("v",'Rinks for 5 groups'!C7,1),-2))),'Group Check'!$B:$E,2,FALSE))</f>
        <v>Samantha Atkinson (Australia) &amp; Ray Pearse (Australia)</v>
      </c>
      <c r="D8" s="61" t="str">
        <f>IF('Rinks for 5 groups'!D7="","",VLOOKUP(_xlfn.NUMBERVALUE(LEFT('Rinks for 5 groups'!D7,SUM(FIND("v",'Rinks for 5 groups'!D7,1),-2))),'Group Check'!$B:$E,2,FALSE))</f>
        <v>Cindy Royet  (France) &amp; Maxime Faure  (France)</v>
      </c>
      <c r="E8" s="61" t="str">
        <f>IF('Rinks for 5 groups'!E7="","",VLOOKUP(_xlfn.NUMBERVALUE(LEFT('Rinks for 5 groups'!E7,SUM(FIND("v",'Rinks for 5 groups'!E7,1),-2))),'Group Check'!$B:$E,2,FALSE))</f>
        <v>Lephai Marea Modutlwa (Botswana) &amp; Michael Gabobewe (Botswana)</v>
      </c>
      <c r="F8" s="61" t="str">
        <f>IF('Rinks for 5 groups'!F7="","",VLOOKUP(_xlfn.NUMBERVALUE(LEFT('Rinks for 5 groups'!F7,SUM(FIND("v",'Rinks for 5 groups'!F7,1),-2))),'Group Check'!$B:$E,2,FALSE))</f>
        <v>Linda Ng (Canada ) &amp; Mike McNorton (Canada )</v>
      </c>
      <c r="G8" s="61" t="str">
        <f>IF('Rinks for 5 groups'!G7="","",VLOOKUP(_xlfn.NUMBERVALUE(LEFT('Rinks for 5 groups'!G7,SUM(FIND("v",'Rinks for 5 groups'!G7,1),-2))),'Group Check'!$B:$E,2,FALSE))</f>
        <v>Rosemary Ogier (Guernsey ) &amp; Jason Greenslade (Guernsey )</v>
      </c>
      <c r="H8" s="61" t="str">
        <f>IF('Rinks for 5 groups'!H7="","",VLOOKUP(_xlfn.NUMBERVALUE(LEFT('Rinks for 5 groups'!H7,SUM(FIND("v",'Rinks for 5 groups'!H7,1),-2))),'Group Check'!$B:$E,2,FALSE))</f>
        <v>Keiko Kurohara (Japan ) &amp; Hisaharu Satou (Japan )</v>
      </c>
      <c r="I8" s="198"/>
      <c r="J8" s="61" t="str">
        <f>IF('Rinks for 5 groups'!J7="","",VLOOKUP(_xlfn.NUMBERVALUE(LEFT('Rinks for 5 groups'!J7,SUM(FIND("v",'Rinks for 5 groups'!J7,1),-2))),'Group Check'!$B:$E,2,FALSE))</f>
        <v>Cindy Royet  (France) &amp; Maxime Faure  (France)</v>
      </c>
      <c r="K8" s="61" t="str">
        <f>IF('Rinks for 5 groups'!K7="","",VLOOKUP(_xlfn.NUMBERVALUE(LEFT('Rinks for 5 groups'!K7,SUM(FIND("v",'Rinks for 5 groups'!K7,1),-2))),'Group Check'!$B:$E,2,FALSE))</f>
        <v>Ha Yat Ting (Gloria) (Hong Kong China ) &amp; Lai Gon-Lap Stanley (Hong Kong China )</v>
      </c>
      <c r="L8" s="61" t="str">
        <f>IF('Rinks for 5 groups'!L7="","",VLOOKUP(_xlfn.NUMBERVALUE(LEFT('Rinks for 5 groups'!L7,SUM(FIND("v",'Rinks for 5 groups'!L7,1),-2))),'Group Check'!$B:$E,2,FALSE))</f>
        <v>Tayla Bruce (New Zealand) &amp; Shannon McIlroy (New Zealand)</v>
      </c>
      <c r="M8" s="61" t="str">
        <f>IF('Rinks for 5 groups'!M7="","",VLOOKUP(_xlfn.NUMBERVALUE(LEFT('Rinks for 5 groups'!M7,SUM(FIND("v",'Rinks for 5 groups'!M7,1),-2))),'Group Check'!$B:$E,2,FALSE))</f>
        <v>Linda Ng (Canada ) &amp; Mike McNorton (Canada )</v>
      </c>
      <c r="N8" s="61" t="str">
        <f>IF('Rinks for 5 groups'!N7="","",VLOOKUP(_xlfn.NUMBERVALUE(LEFT('Rinks for 5 groups'!N7,SUM(FIND("v",'Rinks for 5 groups'!N7,1),-2))),'Group Check'!$B:$E,2,FALSE))</f>
        <v>Pian Lai (Macao China ) &amp; Johnny Ng (Macao China )</v>
      </c>
      <c r="O8" s="61" t="str">
        <f>IF('Rinks for 5 groups'!O7="","",VLOOKUP(_xlfn.NUMBERVALUE(LEFT('Rinks for 5 groups'!O7,SUM(FIND("v",'Rinks for 5 groups'!O7,1),-2))),'Group Check'!$B:$E,2,FALSE))</f>
        <v>Lisa Bonsor (Spain) &amp; Peter Bonsor (Spain)</v>
      </c>
      <c r="P8" s="198"/>
      <c r="Q8" s="61" t="str">
        <f>IF('Rinks for 5 groups'!Q7="","",VLOOKUP(_xlfn.NUMBERVALUE(LEFT('Rinks for 5 groups'!Q7,SUM(FIND("v",'Rinks for 5 groups'!Q7,1),-2))),'Group Check'!$B:$E,2,FALSE))</f>
        <v>Rosemary Ogier (Guernsey ) &amp; Jason Greenslade (Guernsey )</v>
      </c>
      <c r="R8" s="61" t="str">
        <f>IF('Rinks for 5 groups'!R7="","",VLOOKUP(_xlfn.NUMBERVALUE(LEFT('Rinks for 5 groups'!R7,SUM(FIND("v",'Rinks for 5 groups'!R7,1),-2))),'Group Check'!$B:$E,2,FALSE))</f>
        <v>Tayla Bruce (New Zealand) &amp; Shannon McIlroy (New Zealand)</v>
      </c>
      <c r="S8" s="61" t="str">
        <f>IF('Rinks for 5 groups'!S7="","",VLOOKUP(_xlfn.NUMBERVALUE(LEFT('Rinks for 5 groups'!S7,SUM(FIND("v",'Rinks for 5 groups'!S7,1),-2))),'Group Check'!$B:$E,2,FALSE))</f>
        <v>Lephai Marea Modutlwa (Botswana) &amp; Michael Gabobewe (Botswana)</v>
      </c>
      <c r="T8" s="61" t="str">
        <f>IF('Rinks for 5 groups'!T7="","",VLOOKUP(_xlfn.NUMBERVALUE(LEFT('Rinks for 5 groups'!T7,SUM(FIND("v",'Rinks for 5 groups'!T7,1),-2))),'Group Check'!$B:$E,2,FALSE))</f>
        <v>Linda Ng (Canada ) &amp; Mike McNorton (Canada )</v>
      </c>
      <c r="U8" s="61" t="str">
        <f>IF('Rinks for 5 groups'!U7="","",VLOOKUP(_xlfn.NUMBERVALUE(LEFT('Rinks for 5 groups'!U7,SUM(FIND("v",'Rinks for 5 groups'!U7,1),-2))),'Group Check'!$B:$E,2,FALSE))</f>
        <v>Maureen Caesar (Jamaica) &amp; Robert Simpson (Jamaica)</v>
      </c>
      <c r="V8" s="61" t="str">
        <f>IF('Rinks for 5 groups'!V7="","",VLOOKUP(_xlfn.NUMBERVALUE(LEFT('Rinks for 5 groups'!V7,SUM(FIND("v",'Rinks for 5 groups'!V7,1),-2))),'Group Check'!$B:$E,2,FALSE))</f>
        <v>Ha Yat Ting (Gloria) (Hong Kong China ) &amp; Lai Gon-Lap Stanley (Hong Kong China )</v>
      </c>
    </row>
    <row r="9" spans="1:55">
      <c r="B9" s="198"/>
      <c r="C9" s="61" t="str">
        <f t="shared" ref="C9:H9" si="0">IF(C7="","","v")</f>
        <v>v</v>
      </c>
      <c r="D9" s="61" t="str">
        <f t="shared" si="0"/>
        <v>v</v>
      </c>
      <c r="E9" s="61" t="str">
        <f t="shared" si="0"/>
        <v>v</v>
      </c>
      <c r="F9" s="61" t="str">
        <f t="shared" si="0"/>
        <v>v</v>
      </c>
      <c r="G9" s="61" t="str">
        <f t="shared" si="0"/>
        <v>v</v>
      </c>
      <c r="H9" s="61" t="str">
        <f t="shared" si="0"/>
        <v>v</v>
      </c>
      <c r="I9" s="198"/>
      <c r="J9" s="61" t="str">
        <f t="shared" ref="J9:O9" si="1">IF(J7="","","v")</f>
        <v>v</v>
      </c>
      <c r="K9" s="61" t="str">
        <f t="shared" si="1"/>
        <v>v</v>
      </c>
      <c r="L9" s="61" t="str">
        <f t="shared" si="1"/>
        <v>v</v>
      </c>
      <c r="M9" s="61" t="str">
        <f t="shared" si="1"/>
        <v>v</v>
      </c>
      <c r="N9" s="61" t="str">
        <f t="shared" si="1"/>
        <v>v</v>
      </c>
      <c r="O9" s="61" t="str">
        <f t="shared" si="1"/>
        <v>v</v>
      </c>
      <c r="P9" s="198"/>
      <c r="Q9" s="61" t="str">
        <f t="shared" ref="Q9:V9" si="2">IF(Q7="","","v")</f>
        <v>v</v>
      </c>
      <c r="R9" s="61" t="str">
        <f t="shared" si="2"/>
        <v>v</v>
      </c>
      <c r="S9" s="61" t="str">
        <f t="shared" si="2"/>
        <v>v</v>
      </c>
      <c r="T9" s="61" t="str">
        <f t="shared" si="2"/>
        <v>v</v>
      </c>
      <c r="U9" s="61" t="str">
        <f t="shared" si="2"/>
        <v>v</v>
      </c>
      <c r="V9" s="61" t="str">
        <f t="shared" si="2"/>
        <v>v</v>
      </c>
    </row>
    <row r="10" spans="1:55" ht="13.5" thickBot="1">
      <c r="B10" s="198"/>
      <c r="C10" s="62" t="str">
        <f>IF('Rinks for 5 groups'!C7="","",VLOOKUP(_xlfn.NUMBERVALUE(RIGHT('Rinks for 5 groups'!C7,SUM(LEN('Rinks for 5 groups'!C7),-FIND("v",'Rinks for 5 groups'!C7,1),-1))),'Group Check'!$B:$E,2,FALSE))</f>
        <v>Sara Marie Nicholls (Wales) &amp; Kristian Crocker (Wales)</v>
      </c>
      <c r="D10" s="62" t="str">
        <f>IF('Rinks for 5 groups'!D7="","",VLOOKUP(_xlfn.NUMBERVALUE(RIGHT('Rinks for 5 groups'!D7,SUM(LEN('Rinks for 5 groups'!D7),-FIND("v",'Rinks for 5 groups'!D7,1),-1))),'Group Check'!$B:$E,2,FALSE))</f>
        <v>Mary Thompson (USA) &amp; Loren Dion (USA)</v>
      </c>
      <c r="E10" s="62" t="str">
        <f>IF('Rinks for 5 groups'!E7="","",VLOOKUP(_xlfn.NUMBERVALUE(RIGHT('Rinks for 5 groups'!E7,SUM(LEN('Rinks for 5 groups'!E7),-FIND("v",'Rinks for 5 groups'!E7,1),-1))),'Group Check'!$B:$E,2,FALSE))</f>
        <v>Natalie McWilliams (Scotland) &amp; Oliver John Thompson (Falkland Islands )</v>
      </c>
      <c r="F10" s="62" t="str">
        <f>IF('Rinks for 5 groups'!F7="","",VLOOKUP(_xlfn.NUMBERVALUE(RIGHT('Rinks for 5 groups'!F7,SUM(LEN('Rinks for 5 groups'!F7),-FIND("v",'Rinks for 5 groups'!F7,1),-1))),'Group Check'!$B:$E,2,FALSE))</f>
        <v>Maureen Caesar (Jamaica) &amp; Robert Simpson (Jamaica)</v>
      </c>
      <c r="G10" s="62" t="str">
        <f>IF('Rinks for 5 groups'!G7="","",VLOOKUP(_xlfn.NUMBERVALUE(RIGHT('Rinks for 5 groups'!G7,SUM(LEN('Rinks for 5 groups'!G7),-FIND("v",'Rinks for 5 groups'!G7,1),-1))),'Group Check'!$B:$E,2,FALSE))</f>
        <v>Julie Forrest (Defending Champion) &amp; Michael Stepney (Scotland)</v>
      </c>
      <c r="H10" s="62" t="str">
        <f>IF('Rinks for 5 groups'!H7="","",VLOOKUP(_xlfn.NUMBERVALUE(RIGHT('Rinks for 5 groups'!H7,SUM(LEN('Rinks for 5 groups'!H7),-FIND("v",'Rinks for 5 groups'!H7,1),-1))),'Group Check'!$B:$E,2,FALSE))</f>
        <v>Esme Haley (South Africa ) &amp; Jason Lee Evans (South Africa )</v>
      </c>
      <c r="I10" s="198"/>
      <c r="J10" s="62" t="str">
        <f>IF('Rinks for 5 groups'!J7="","",VLOOKUP(_xlfn.NUMBERVALUE(RIGHT('Rinks for 5 groups'!J7,SUM(LEN('Rinks for 5 groups'!J7),-FIND("v",'Rinks for 5 groups'!J7,1),-1))),'Group Check'!$B:$E,2,FALSE))</f>
        <v>Rebecca McMillan (England ) &amp; Harry Goodwin (England )</v>
      </c>
      <c r="K10" s="62" t="str">
        <f>IF('Rinks for 5 groups'!K7="","",VLOOKUP(_xlfn.NUMBERVALUE(RIGHT('Rinks for 5 groups'!K7,SUM(LEN('Rinks for 5 groups'!K7),-FIND("v",'Rinks for 5 groups'!K7,1),-1))),'Group Check'!$B:$E,2,FALSE))</f>
        <v>Lee Beng Hua (May) (Singapore ) &amp; Chiu Pok Man (Singapore )</v>
      </c>
      <c r="L10" s="62" t="str">
        <f>IF('Rinks for 5 groups'!L7="","",VLOOKUP(_xlfn.NUMBERVALUE(RIGHT('Rinks for 5 groups'!L7,SUM(LEN('Rinks for 5 groups'!L7),-FIND("v",'Rinks for 5 groups'!L7,1),-1))),'Group Check'!$B:$E,2,FALSE))</f>
        <v>Mary Thompson (USA) &amp; Loren Dion (USA)</v>
      </c>
      <c r="M10" s="62" t="str">
        <f>IF('Rinks for 5 groups'!M7="","",VLOOKUP(_xlfn.NUMBERVALUE(RIGHT('Rinks for 5 groups'!M7,SUM(LEN('Rinks for 5 groups'!M7),-FIND("v",'Rinks for 5 groups'!M7,1),-1))),'Group Check'!$B:$E,2,FALSE))</f>
        <v>Sandra Hazel Bailie MBE (Ireland ) &amp; Simon Martin (Ireland )</v>
      </c>
      <c r="N10" s="62" t="str">
        <f>IF('Rinks for 5 groups'!N7="","",VLOOKUP(_xlfn.NUMBERVALUE(RIGHT('Rinks for 5 groups'!N7,SUM(LEN('Rinks for 5 groups'!N7),-FIND("v",'Rinks for 5 groups'!N7,1),-1))),'Group Check'!$B:$E,2,FALSE))</f>
        <v>Natalie McWilliams (Scotland) &amp; Oliver John Thompson (Falkland Islands )</v>
      </c>
      <c r="O10" s="62" t="str">
        <f>IF('Rinks for 5 groups'!O7="","",VLOOKUP(_xlfn.NUMBERVALUE(RIGHT('Rinks for 5 groups'!O7,SUM(LEN('Rinks for 5 groups'!O7),-FIND("v",'Rinks for 5 groups'!O7,1),-1))),'Group Check'!$B:$E,2,FALSE))</f>
        <v>Esme Haley (South Africa ) &amp; Jason Lee Evans (South Africa )</v>
      </c>
      <c r="P10" s="198"/>
      <c r="Q10" s="62" t="str">
        <f>IF('Rinks for 5 groups'!Q7="","",VLOOKUP(_xlfn.NUMBERVALUE(RIGHT('Rinks for 5 groups'!Q7,SUM(LEN('Rinks for 5 groups'!Q7),-FIND("v",'Rinks for 5 groups'!Q7,1),-1))),'Group Check'!$B:$E,2,FALSE))</f>
        <v>Keiko Kurohara (Japan ) &amp; Hisaharu Satou (Japan )</v>
      </c>
      <c r="R10" s="62" t="str">
        <f>IF('Rinks for 5 groups'!R7="","",VLOOKUP(_xlfn.NUMBERVALUE(RIGHT('Rinks for 5 groups'!R7,SUM(LEN('Rinks for 5 groups'!R7),-FIND("v",'Rinks for 5 groups'!R7,1),-1))),'Group Check'!$B:$E,2,FALSE))</f>
        <v>Rebecca McMillan (England ) &amp; Harry Goodwin (England )</v>
      </c>
      <c r="S10" s="62" t="str">
        <f>IF('Rinks for 5 groups'!S7="","",VLOOKUP(_xlfn.NUMBERVALUE(RIGHT('Rinks for 5 groups'!S7,SUM(LEN('Rinks for 5 groups'!S7),-FIND("v",'Rinks for 5 groups'!S7,1),-1))),'Group Check'!$B:$E,2,FALSE))</f>
        <v>Pian Lai (Macao China ) &amp; Johnny Ng (Macao China )</v>
      </c>
      <c r="T10" s="62" t="str">
        <f>IF('Rinks for 5 groups'!T7="","",VLOOKUP(_xlfn.NUMBERVALUE(RIGHT('Rinks for 5 groups'!T7,SUM(LEN('Rinks for 5 groups'!T7),-FIND("v",'Rinks for 5 groups'!T7,1),-1))),'Group Check'!$B:$E,2,FALSE))</f>
        <v>Natalie McWilliams (Scotland) &amp; Oliver John Thompson (Falkland Islands )</v>
      </c>
      <c r="U10" s="62" t="str">
        <f>IF('Rinks for 5 groups'!U7="","",VLOOKUP(_xlfn.NUMBERVALUE(RIGHT('Rinks for 5 groups'!U7,SUM(LEN('Rinks for 5 groups'!U7),-FIND("v",'Rinks for 5 groups'!U7,1),-1))),'Group Check'!$B:$E,2,FALSE))</f>
        <v>Sandra Hazel Bailie MBE (Ireland ) &amp; Simon Martin (Ireland )</v>
      </c>
      <c r="V10" s="62" t="str">
        <f>IF('Rinks for 5 groups'!V7="","",VLOOKUP(_xlfn.NUMBERVALUE(RIGHT('Rinks for 5 groups'!V7,SUM(LEN('Rinks for 5 groups'!V7),-FIND("v",'Rinks for 5 groups'!V7,1),-1))),'Group Check'!$B:$E,2,FALSE))</f>
        <v>Cindy Royet  (France) &amp; Maxime Faure  (France)</v>
      </c>
    </row>
    <row r="11" spans="1:55" ht="13.5" thickBot="1">
      <c r="B11" s="198"/>
      <c r="D11" s="140"/>
      <c r="E11" s="58"/>
      <c r="F11" s="58"/>
      <c r="G11" s="58"/>
      <c r="H11" s="194"/>
      <c r="I11" s="198"/>
      <c r="J11" s="58"/>
      <c r="K11" s="140"/>
      <c r="L11" s="58"/>
      <c r="M11" s="58"/>
      <c r="N11" s="58"/>
      <c r="O11" s="194"/>
      <c r="P11" s="198"/>
      <c r="Q11" s="58"/>
      <c r="R11" s="140"/>
      <c r="S11" s="58"/>
      <c r="T11" s="58"/>
      <c r="U11" s="58"/>
      <c r="V11" s="194"/>
    </row>
    <row r="12" spans="1:55">
      <c r="A12" s="59" t="str">
        <f>Scheduling!A11</f>
        <v>Session 2 - 10.00am- 12:00pm</v>
      </c>
      <c r="B12" s="197"/>
      <c r="C12" s="60" t="str">
        <f>IF(C13="","",CONCATENATE("Group ",VLOOKUP(_xlfn.NUMBERVALUE(LEFT('Rinks for 5 groups'!C8,SUM(FIND("v",'Rinks for 5 groups'!C8,1),-2))),'Group Check'!$B:$E,4,FALSE)))</f>
        <v>Group MXP 3</v>
      </c>
      <c r="D12" s="60" t="str">
        <f>IF(D13="","",CONCATENATE("Group ",VLOOKUP(_xlfn.NUMBERVALUE(LEFT('Rinks for 5 groups'!D8,SUM(FIND("v",'Rinks for 5 groups'!D8,1),-2))),'Group Check'!$B:$E,4,FALSE)))</f>
        <v>Group MXP 1</v>
      </c>
      <c r="E12" s="60" t="str">
        <f>IF(E13="","",CONCATENATE("Group ",VLOOKUP(_xlfn.NUMBERVALUE(LEFT('Rinks for 5 groups'!E8,SUM(FIND("v",'Rinks for 5 groups'!E8,1),-2))),'Group Check'!$B:$E,4,FALSE)))</f>
        <v>Group MXP 5</v>
      </c>
      <c r="F12" s="60" t="str">
        <f>IF(F13="","",CONCATENATE("Group ",VLOOKUP(_xlfn.NUMBERVALUE(LEFT('Rinks for 5 groups'!F8,SUM(FIND("v",'Rinks for 5 groups'!F8,1),-2))),'Group Check'!$B:$E,4,FALSE)))</f>
        <v>Group MXP 4</v>
      </c>
      <c r="G12" s="60" t="str">
        <f>IF(G13="","",CONCATENATE("Group ",VLOOKUP(_xlfn.NUMBERVALUE(LEFT('Rinks for 5 groups'!G8,SUM(FIND("v",'Rinks for 5 groups'!G8,1),-2))),'Group Check'!$B:$E,4,FALSE)))</f>
        <v>Group MXP 2</v>
      </c>
      <c r="H12" s="60" t="str">
        <f>IF(H13="","",CONCATENATE("Group ",VLOOKUP(_xlfn.NUMBERVALUE(LEFT('Rinks for 5 groups'!H8,SUM(FIND("v",'Rinks for 5 groups'!H8,1),-2))),'Group Check'!$B:$E,4,FALSE)))</f>
        <v>Group MXP 4</v>
      </c>
      <c r="I12" s="197"/>
      <c r="J12" s="60" t="str">
        <f>IF(J13="","",CONCATENATE("Group ",VLOOKUP(_xlfn.NUMBERVALUE(LEFT('Rinks for 5 groups'!J8,SUM(FIND("v",'Rinks for 5 groups'!J8,1),-2))),'Group Check'!$B:$E,4,FALSE)))</f>
        <v>Group MXP 2</v>
      </c>
      <c r="K12" s="60" t="str">
        <f>IF(K13="","",CONCATENATE("Group ",VLOOKUP(_xlfn.NUMBERVALUE(LEFT('Rinks for 5 groups'!K8,SUM(FIND("v",'Rinks for 5 groups'!K8,1),-2))),'Group Check'!$B:$E,4,FALSE)))</f>
        <v>Group MXP 2</v>
      </c>
      <c r="L12" s="60" t="str">
        <f>IF(L13="","",CONCATENATE("Group ",VLOOKUP(_xlfn.NUMBERVALUE(LEFT('Rinks for 5 groups'!L8,SUM(FIND("v",'Rinks for 5 groups'!L8,1),-2))),'Group Check'!$B:$E,4,FALSE)))</f>
        <v>Group MXP 2</v>
      </c>
      <c r="M12" s="60" t="str">
        <f>IF(M13="","",CONCATENATE("Group ",VLOOKUP(_xlfn.NUMBERVALUE(LEFT('Rinks for 5 groups'!M8,SUM(FIND("v",'Rinks for 5 groups'!M8,1),-2))),'Group Check'!$B:$E,4,FALSE)))</f>
        <v>Group MXP 3</v>
      </c>
      <c r="N12" s="60" t="str">
        <f>IF(N13="","",CONCATENATE("Group ",VLOOKUP(_xlfn.NUMBERVALUE(LEFT('Rinks for 5 groups'!N8,SUM(FIND("v",'Rinks for 5 groups'!N8,1),-2))),'Group Check'!$B:$E,4,FALSE)))</f>
        <v>Group MXP 5</v>
      </c>
      <c r="O12" s="60" t="str">
        <f>IF(O13="","",CONCATENATE("Group ",VLOOKUP(_xlfn.NUMBERVALUE(LEFT('Rinks for 5 groups'!O8,SUM(FIND("v",'Rinks for 5 groups'!O8,1),-2))),'Group Check'!$B:$E,4,FALSE)))</f>
        <v>Group MXP 1</v>
      </c>
      <c r="P12" s="197"/>
      <c r="Q12" s="60" t="str">
        <f>IF(Q13="","",CONCATENATE("Group ",VLOOKUP(_xlfn.NUMBERVALUE(LEFT('Rinks for 5 groups'!Q8,SUM(FIND("v",'Rinks for 5 groups'!Q8,1),-2))),'Group Check'!$B:$E,4,FALSE)))</f>
        <v>Group MXP 2</v>
      </c>
      <c r="R12" s="60" t="str">
        <f>IF(R13="","",CONCATENATE("Group ",VLOOKUP(_xlfn.NUMBERVALUE(LEFT('Rinks for 5 groups'!R8,SUM(FIND("v",'Rinks for 5 groups'!R8,1),-2))),'Group Check'!$B:$E,4,FALSE)))</f>
        <v>Group MXP 1</v>
      </c>
      <c r="S12" s="60" t="str">
        <f>IF(S13="","",CONCATENATE("Group ",VLOOKUP(_xlfn.NUMBERVALUE(LEFT('Rinks for 5 groups'!S8,SUM(FIND("v",'Rinks for 5 groups'!S8,1),-2))),'Group Check'!$B:$E,4,FALSE)))</f>
        <v>Group MXP 1</v>
      </c>
      <c r="T12" s="60" t="str">
        <f>IF(T13="","",CONCATENATE("Group ",VLOOKUP(_xlfn.NUMBERVALUE(LEFT('Rinks for 5 groups'!T8,SUM(FIND("v",'Rinks for 5 groups'!T8,1),-2))),'Group Check'!$B:$E,4,FALSE)))</f>
        <v>Group MXP 4</v>
      </c>
      <c r="U12" s="60" t="str">
        <f>IF(U13="","",CONCATENATE("Group ",VLOOKUP(_xlfn.NUMBERVALUE(LEFT('Rinks for 5 groups'!U8,SUM(FIND("v",'Rinks for 5 groups'!U8,1),-2))),'Group Check'!$B:$E,4,FALSE)))</f>
        <v>Group MXP 5</v>
      </c>
      <c r="V12" s="60" t="str">
        <f>IF(V13="","",CONCATENATE("Group ",VLOOKUP(_xlfn.NUMBERVALUE(LEFT('Rinks for 5 groups'!V8,SUM(FIND("v",'Rinks for 5 groups'!V8,1),-2))),'Group Check'!$B:$E,4,FALSE)))</f>
        <v>Group MXP 5</v>
      </c>
    </row>
    <row r="13" spans="1:55">
      <c r="B13" s="198"/>
      <c r="C13" s="61" t="str">
        <f>IF('Rinks for 5 groups'!C8="","",VLOOKUP(_xlfn.NUMBERVALUE(LEFT('Rinks for 5 groups'!C8,SUM(FIND("v",'Rinks for 5 groups'!C8,1),-2))),'Group Check'!$B:$E,2,FALSE))</f>
        <v>Pian Lai (Macao China ) &amp; Johnny Ng (Macao China )</v>
      </c>
      <c r="D13" s="61" t="str">
        <f>IF('Rinks for 5 groups'!D8="","",VLOOKUP(_xlfn.NUMBERVALUE(LEFT('Rinks for 5 groups'!D8,SUM(FIND("v",'Rinks for 5 groups'!D8,1),-2))),'Group Check'!$B:$E,2,FALSE))</f>
        <v>Caroline Whitehead (Isle Of Man) &amp; Clive McGreal (Isle Of Man)</v>
      </c>
      <c r="E13" s="61" t="str">
        <f>IF('Rinks for 5 groups'!E8="","",VLOOKUP(_xlfn.NUMBERVALUE(LEFT('Rinks for 5 groups'!E8,SUM(FIND("v",'Rinks for 5 groups'!E8,1),-2))),'Group Check'!$B:$E,2,FALSE))</f>
        <v>Lisa Bonsor (Spain) &amp; Peter Bonsor (Spain)</v>
      </c>
      <c r="F13" s="61" t="str">
        <f>IF('Rinks for 5 groups'!F8="","",VLOOKUP(_xlfn.NUMBERVALUE(LEFT('Rinks for 5 groups'!F8,SUM(FIND("v",'Rinks for 5 groups'!F8,1),-2))),'Group Check'!$B:$E,2,FALSE))</f>
        <v>Ha Yat Ting (Gloria) (Hong Kong China ) &amp; Lai Gon-Lap Stanley (Hong Kong China )</v>
      </c>
      <c r="G13" s="61" t="str">
        <f>IF('Rinks for 5 groups'!G8="","",VLOOKUP(_xlfn.NUMBERVALUE(LEFT('Rinks for 5 groups'!G8,SUM(FIND("v",'Rinks for 5 groups'!G8,1),-2))),'Group Check'!$B:$E,2,FALSE))</f>
        <v>Christine (Petal) Jones (Norfolk Island) &amp; Jordy Jones (Norfolk Island)</v>
      </c>
      <c r="H13" s="61" t="str">
        <f>IF('Rinks for 5 groups'!H8="","",VLOOKUP(_xlfn.NUMBERVALUE(LEFT('Rinks for 5 groups'!H8,SUM(FIND("v",'Rinks for 5 groups'!H8,1),-2))),'Group Check'!$B:$E,2,FALSE))</f>
        <v>Tayla Bruce (New Zealand) &amp; Shannon McIlroy (New Zealand)</v>
      </c>
      <c r="I13" s="198"/>
      <c r="J13" s="61" t="str">
        <f>IF('Rinks for 5 groups'!J8="","",VLOOKUP(_xlfn.NUMBERVALUE(LEFT('Rinks for 5 groups'!J8,SUM(FIND("v",'Rinks for 5 groups'!J8,1),-2))),'Group Check'!$B:$E,2,FALSE))</f>
        <v>Alison Merrien MBE (Guernsey ) &amp; Lars Olov Backgren (Sweden )</v>
      </c>
      <c r="K13" s="61" t="str">
        <f>IF('Rinks for 5 groups'!K8="","",VLOOKUP(_xlfn.NUMBERVALUE(LEFT('Rinks for 5 groups'!K8,SUM(FIND("v",'Rinks for 5 groups'!K8,1),-2))),'Group Check'!$B:$E,2,FALSE))</f>
        <v>Christine (Petal) Jones (Norfolk Island) &amp; Jordy Jones (Norfolk Island)</v>
      </c>
      <c r="L13" s="61" t="str">
        <f>IF('Rinks for 5 groups'!L8="","",VLOOKUP(_xlfn.NUMBERVALUE(LEFT('Rinks for 5 groups'!L8,SUM(FIND("v",'Rinks for 5 groups'!L8,1),-2))),'Group Check'!$B:$E,2,FALSE))</f>
        <v>Lindsey Greechan (Jersey) &amp; Derek Boswell (Jersey)</v>
      </c>
      <c r="M13" s="61" t="str">
        <f>IF('Rinks for 5 groups'!M8="","",VLOOKUP(_xlfn.NUMBERVALUE(LEFT('Rinks for 5 groups'!M8,SUM(FIND("v",'Rinks for 5 groups'!M8,1),-2))),'Group Check'!$B:$E,2,FALSE))</f>
        <v>Lephai Marea Modutlwa (Botswana) &amp; Michael Gabobewe (Botswana)</v>
      </c>
      <c r="N13" s="61" t="str">
        <f>IF('Rinks for 5 groups'!N8="","",VLOOKUP(_xlfn.NUMBERVALUE(LEFT('Rinks for 5 groups'!N8,SUM(FIND("v",'Rinks for 5 groups'!N8,1),-2))),'Group Check'!$B:$E,2,FALSE))</f>
        <v>Keiko Kurohara (Japan ) &amp; Hisaharu Satou (Japan )</v>
      </c>
      <c r="O13" s="61" t="str">
        <f>IF('Rinks for 5 groups'!O8="","",VLOOKUP(_xlfn.NUMBERVALUE(LEFT('Rinks for 5 groups'!O8,SUM(FIND("v",'Rinks for 5 groups'!O8,1),-2))),'Group Check'!$B:$E,2,FALSE))</f>
        <v>Samantha Atkinson (Australia) &amp; Ray Pearse (Australia)</v>
      </c>
      <c r="P13" s="198"/>
      <c r="Q13" s="61" t="str">
        <f>IF('Rinks for 5 groups'!Q8="","",VLOOKUP(_xlfn.NUMBERVALUE(LEFT('Rinks for 5 groups'!Q8,SUM(FIND("v",'Rinks for 5 groups'!Q8,1),-2))),'Group Check'!$B:$E,2,FALSE))</f>
        <v>Alison Merrien MBE (Guernsey ) &amp; Lars Olov Backgren (Sweden )</v>
      </c>
      <c r="R13" s="61" t="str">
        <f>IF('Rinks for 5 groups'!R8="","",VLOOKUP(_xlfn.NUMBERVALUE(LEFT('Rinks for 5 groups'!R8,SUM(FIND("v",'Rinks for 5 groups'!R8,1),-2))),'Group Check'!$B:$E,2,FALSE))</f>
        <v>Caroline Whitehead (Isle Of Man) &amp; Clive McGreal (Isle Of Man)</v>
      </c>
      <c r="S13" s="61" t="str">
        <f>IF('Rinks for 5 groups'!S8="","",VLOOKUP(_xlfn.NUMBERVALUE(LEFT('Rinks for 5 groups'!S8,SUM(FIND("v",'Rinks for 5 groups'!S8,1),-2))),'Group Check'!$B:$E,2,FALSE))</f>
        <v>Samantha Atkinson (Australia) &amp; Ray Pearse (Australia)</v>
      </c>
      <c r="T13" s="61" t="str">
        <f>IF('Rinks for 5 groups'!T8="","",VLOOKUP(_xlfn.NUMBERVALUE(LEFT('Rinks for 5 groups'!T8,SUM(FIND("v",'Rinks for 5 groups'!T8,1),-2))),'Group Check'!$B:$E,2,FALSE))</f>
        <v>Lee Beng Hua (May) (Singapore ) &amp; Chiu Pok Man (Singapore )</v>
      </c>
      <c r="U13" s="61" t="str">
        <f>IF('Rinks for 5 groups'!U8="","",VLOOKUP(_xlfn.NUMBERVALUE(LEFT('Rinks for 5 groups'!U8,SUM(FIND("v",'Rinks for 5 groups'!U8,1),-2))),'Group Check'!$B:$E,2,FALSE))</f>
        <v>Lisa Bonsor (Spain) &amp; Peter Bonsor (Spain)</v>
      </c>
      <c r="V13" s="61" t="str">
        <f>IF('Rinks for 5 groups'!V8="","",VLOOKUP(_xlfn.NUMBERVALUE(LEFT('Rinks for 5 groups'!V8,SUM(FIND("v",'Rinks for 5 groups'!V8,1),-2))),'Group Check'!$B:$E,2,FALSE))</f>
        <v>Rahsan Akar (Turkiye) &amp; Ozkan Akar (Turkiye)</v>
      </c>
    </row>
    <row r="14" spans="1:55">
      <c r="B14" s="198"/>
      <c r="C14" s="61" t="str">
        <f t="shared" ref="C14:H14" si="3">IF(C12="","","v")</f>
        <v>v</v>
      </c>
      <c r="D14" s="61" t="str">
        <f t="shared" si="3"/>
        <v>v</v>
      </c>
      <c r="E14" s="61" t="str">
        <f t="shared" si="3"/>
        <v>v</v>
      </c>
      <c r="F14" s="61" t="str">
        <f t="shared" si="3"/>
        <v>v</v>
      </c>
      <c r="G14" s="61" t="str">
        <f t="shared" si="3"/>
        <v>v</v>
      </c>
      <c r="H14" s="61" t="str">
        <f t="shared" si="3"/>
        <v>v</v>
      </c>
      <c r="I14" s="198"/>
      <c r="J14" s="61" t="str">
        <f t="shared" ref="J14:O14" si="4">IF(J12="","","v")</f>
        <v>v</v>
      </c>
      <c r="K14" s="61" t="str">
        <f t="shared" si="4"/>
        <v>v</v>
      </c>
      <c r="L14" s="61" t="str">
        <f t="shared" si="4"/>
        <v>v</v>
      </c>
      <c r="M14" s="61" t="str">
        <f t="shared" si="4"/>
        <v>v</v>
      </c>
      <c r="N14" s="61" t="str">
        <f t="shared" si="4"/>
        <v>v</v>
      </c>
      <c r="O14" s="61" t="str">
        <f t="shared" si="4"/>
        <v>v</v>
      </c>
      <c r="P14" s="198"/>
      <c r="Q14" s="61" t="str">
        <f t="shared" ref="Q14:V14" si="5">IF(Q12="","","v")</f>
        <v>v</v>
      </c>
      <c r="R14" s="61" t="str">
        <f t="shared" si="5"/>
        <v>v</v>
      </c>
      <c r="S14" s="61" t="str">
        <f t="shared" si="5"/>
        <v>v</v>
      </c>
      <c r="T14" s="61" t="str">
        <f t="shared" si="5"/>
        <v>v</v>
      </c>
      <c r="U14" s="61" t="str">
        <f t="shared" si="5"/>
        <v>v</v>
      </c>
      <c r="V14" s="61" t="str">
        <f t="shared" si="5"/>
        <v>v</v>
      </c>
    </row>
    <row r="15" spans="1:55" ht="13.5" thickBot="1">
      <c r="B15" s="198"/>
      <c r="C15" s="62" t="str">
        <f>IF('Rinks for 5 groups'!C8="","",VLOOKUP(_xlfn.NUMBERVALUE(RIGHT('Rinks for 5 groups'!C8,SUM(LEN('Rinks for 5 groups'!C8),-FIND("v",'Rinks for 5 groups'!C8,1),-1))),'Group Check'!$B:$E,2,FALSE))</f>
        <v>Sandra Hazel Bailie MBE (Ireland ) &amp; Simon Martin (Ireland )</v>
      </c>
      <c r="D15" s="62" t="str">
        <f>IF('Rinks for 5 groups'!D8="","",VLOOKUP(_xlfn.NUMBERVALUE(RIGHT('Rinks for 5 groups'!D8,SUM(LEN('Rinks for 5 groups'!D8),-FIND("v",'Rinks for 5 groups'!D8,1),-1))),'Group Check'!$B:$E,2,FALSE))</f>
        <v>Marianne Kuenzle (Switzerland ) &amp; Beat Matti (Switzerland )</v>
      </c>
      <c r="E15" s="62" t="str">
        <f>IF('Rinks for 5 groups'!E8="","",VLOOKUP(_xlfn.NUMBERVALUE(RIGHT('Rinks for 5 groups'!E8,SUM(LEN('Rinks for 5 groups'!E8),-FIND("v",'Rinks for 5 groups'!E8,1),-1))),'Group Check'!$B:$E,2,FALSE))</f>
        <v>Rahsan Akar (Turkiye) &amp; Ozkan Akar (Turkiye)</v>
      </c>
      <c r="F15" s="62" t="str">
        <f>IF('Rinks for 5 groups'!F8="","",VLOOKUP(_xlfn.NUMBERVALUE(RIGHT('Rinks for 5 groups'!F8,SUM(LEN('Rinks for 5 groups'!F8),-FIND("v",'Rinks for 5 groups'!F8,1),-1))),'Group Check'!$B:$E,2,FALSE))</f>
        <v>Rebecca McMillan (England ) &amp; Harry Goodwin (England )</v>
      </c>
      <c r="G15" s="62" t="str">
        <f>IF('Rinks for 5 groups'!G8="","",VLOOKUP(_xlfn.NUMBERVALUE(RIGHT('Rinks for 5 groups'!G8,SUM(LEN('Rinks for 5 groups'!G8),-FIND("v",'Rinks for 5 groups'!G8,1),-1))),'Group Check'!$B:$E,2,FALSE))</f>
        <v>Connie Rixon (Malta) &amp; Peter Ellul (Malta)</v>
      </c>
      <c r="H15" s="62" t="str">
        <f>IF('Rinks for 5 groups'!H8="","",VLOOKUP(_xlfn.NUMBERVALUE(RIGHT('Rinks for 5 groups'!H8,SUM(LEN('Rinks for 5 groups'!H8),-FIND("v",'Rinks for 5 groups'!H8,1),-1))),'Group Check'!$B:$E,2,FALSE))</f>
        <v>Lee Beng Hua (May) (Singapore ) &amp; Chiu Pok Man (Singapore )</v>
      </c>
      <c r="I15" s="198"/>
      <c r="J15" s="62" t="str">
        <f>IF('Rinks for 5 groups'!J8="","",VLOOKUP(_xlfn.NUMBERVALUE(RIGHT('Rinks for 5 groups'!J8,SUM(LEN('Rinks for 5 groups'!J8),-FIND("v",'Rinks for 5 groups'!J8,1),-1))),'Group Check'!$B:$E,2,FALSE))</f>
        <v>Irit Grencel (Israel ) &amp; Gabor Foti (Hungary)</v>
      </c>
      <c r="K15" s="62" t="str">
        <f>IF('Rinks for 5 groups'!K8="","",VLOOKUP(_xlfn.NUMBERVALUE(RIGHT('Rinks for 5 groups'!K8,SUM(LEN('Rinks for 5 groups'!K8),-FIND("v",'Rinks for 5 groups'!K8,1),-1))),'Group Check'!$B:$E,2,FALSE))</f>
        <v>Nor Farrah Ain Abdullah (Malaysia ) &amp; Izzat Shameer Dzulkeple (Malaysia )</v>
      </c>
      <c r="L15" s="62" t="str">
        <f>IF('Rinks for 5 groups'!L8="","",VLOOKUP(_xlfn.NUMBERVALUE(RIGHT('Rinks for 5 groups'!L8,SUM(LEN('Rinks for 5 groups'!L8),-FIND("v",'Rinks for 5 groups'!L8,1),-1))),'Group Check'!$B:$E,2,FALSE))</f>
        <v>Connie Rixon (Malta) &amp; Peter Ellul (Malta)</v>
      </c>
      <c r="M15" s="62" t="str">
        <f>IF('Rinks for 5 groups'!M8="","",VLOOKUP(_xlfn.NUMBERVALUE(RIGHT('Rinks for 5 groups'!M8,SUM(LEN('Rinks for 5 groups'!M8),-FIND("v",'Rinks for 5 groups'!M8,1),-1))),'Group Check'!$B:$E,2,FALSE))</f>
        <v>Maureen Caesar (Jamaica) &amp; Robert Simpson (Jamaica)</v>
      </c>
      <c r="N15" s="62" t="str">
        <f>IF('Rinks for 5 groups'!N8="","",VLOOKUP(_xlfn.NUMBERVALUE(RIGHT('Rinks for 5 groups'!N8,SUM(LEN('Rinks for 5 groups'!N8),-FIND("v",'Rinks for 5 groups'!N8,1),-1))),'Group Check'!$B:$E,2,FALSE))</f>
        <v>Julie Forrest (Defending Champion) &amp; Michael Stepney (Scotland)</v>
      </c>
      <c r="O15" s="62" t="str">
        <f>IF('Rinks for 5 groups'!O8="","",VLOOKUP(_xlfn.NUMBERVALUE(RIGHT('Rinks for 5 groups'!O8,SUM(LEN('Rinks for 5 groups'!O8),-FIND("v",'Rinks for 5 groups'!O8,1),-1))),'Group Check'!$B:$E,2,FALSE))</f>
        <v>Marianne Kuenzle (Switzerland ) &amp; Beat Matti (Switzerland )</v>
      </c>
      <c r="P15" s="198"/>
      <c r="Q15" s="62" t="str">
        <f>IF('Rinks for 5 groups'!Q8="","",VLOOKUP(_xlfn.NUMBERVALUE(RIGHT('Rinks for 5 groups'!Q8,SUM(LEN('Rinks for 5 groups'!Q8),-FIND("v",'Rinks for 5 groups'!Q8,1),-1))),'Group Check'!$B:$E,2,FALSE))</f>
        <v>Christine (Petal) Jones (Norfolk Island) &amp; Jordy Jones (Norfolk Island)</v>
      </c>
      <c r="R15" s="62" t="str">
        <f>IF('Rinks for 5 groups'!R8="","",VLOOKUP(_xlfn.NUMBERVALUE(RIGHT('Rinks for 5 groups'!R8,SUM(LEN('Rinks for 5 groups'!R8),-FIND("v",'Rinks for 5 groups'!R8,1),-1))),'Group Check'!$B:$E,2,FALSE))</f>
        <v>Sara Marie Nicholls (Wales) &amp; Kristian Crocker (Wales)</v>
      </c>
      <c r="S15" s="62" t="str">
        <f>IF('Rinks for 5 groups'!S8="","",VLOOKUP(_xlfn.NUMBERVALUE(RIGHT('Rinks for 5 groups'!S8,SUM(LEN('Rinks for 5 groups'!S8),-FIND("v",'Rinks for 5 groups'!S8,1),-1))),'Group Check'!$B:$E,2,FALSE))</f>
        <v>Yvonne Olivier (Namibia) &amp; Carel Aaron Olivier (Namibia)</v>
      </c>
      <c r="T15" s="62" t="str">
        <f>IF('Rinks for 5 groups'!T8="","",VLOOKUP(_xlfn.NUMBERVALUE(RIGHT('Rinks for 5 groups'!T8,SUM(LEN('Rinks for 5 groups'!T8),-FIND("v",'Rinks for 5 groups'!T8,1),-1))),'Group Check'!$B:$E,2,FALSE))</f>
        <v>Mary Thompson (USA) &amp; Loren Dion (USA)</v>
      </c>
      <c r="U15" s="62" t="str">
        <f>IF('Rinks for 5 groups'!U8="","",VLOOKUP(_xlfn.NUMBERVALUE(RIGHT('Rinks for 5 groups'!U8,SUM(LEN('Rinks for 5 groups'!U8),-FIND("v",'Rinks for 5 groups'!U8,1),-1))),'Group Check'!$B:$E,2,FALSE))</f>
        <v>Julie Forrest (Defending Champion) &amp; Michael Stepney (Scotland)</v>
      </c>
      <c r="V15" s="62" t="str">
        <f>IF('Rinks for 5 groups'!V8="","",VLOOKUP(_xlfn.NUMBERVALUE(RIGHT('Rinks for 5 groups'!V8,SUM(LEN('Rinks for 5 groups'!V8),-FIND("v",'Rinks for 5 groups'!V8,1),-1))),'Group Check'!$B:$E,2,FALSE))</f>
        <v>Esme Haley (South Africa ) &amp; Jason Lee Evans (South Africa )</v>
      </c>
    </row>
    <row r="16" spans="1:55" ht="13.5" thickBot="1">
      <c r="B16" s="198"/>
      <c r="C16" s="63"/>
      <c r="D16" s="63"/>
      <c r="E16" s="63"/>
      <c r="F16" s="63"/>
      <c r="G16" s="63"/>
      <c r="H16" s="195"/>
      <c r="I16" s="198"/>
      <c r="J16" s="63"/>
      <c r="K16" s="63"/>
      <c r="L16" s="63"/>
      <c r="M16" s="63"/>
      <c r="N16" s="63"/>
      <c r="O16" s="195"/>
      <c r="P16" s="198"/>
      <c r="Q16" s="63"/>
      <c r="R16" s="63"/>
      <c r="S16" s="63"/>
      <c r="T16" s="63"/>
      <c r="U16" s="63"/>
      <c r="V16" s="195"/>
    </row>
    <row r="17" spans="1:22">
      <c r="A17" s="59" t="str">
        <f>Scheduling!A15</f>
        <v>Session 3 - 12.00pm- 2.00pm</v>
      </c>
      <c r="B17" s="197"/>
      <c r="C17" s="60" t="str">
        <f>IF(C18="","",CONCATENATE("Group ",VLOOKUP(_xlfn.NUMBERVALUE(LEFT('Rinks for 5 groups'!C10,SUM(FIND("v",'Rinks for 5 groups'!C10,1),-2))),'Group Check'!$B:$E,4,FALSE)))</f>
        <v>Group MS 5</v>
      </c>
      <c r="D17" s="60" t="str">
        <f>IF(D18="","",CONCATENATE("Group ",VLOOKUP(_xlfn.NUMBERVALUE(LEFT('Rinks for 5 groups'!D10,SUM(FIND("v",'Rinks for 5 groups'!D10,1),-2))),'Group Check'!$B:$E,4,FALSE)))</f>
        <v>Group MS 3</v>
      </c>
      <c r="E17" s="60" t="str">
        <f>IF(E18="","",CONCATENATE("Group ",VLOOKUP(_xlfn.NUMBERVALUE(LEFT('Rinks for 5 groups'!E10,SUM(FIND("v",'Rinks for 5 groups'!E10,1),-2))),'Group Check'!$B:$E,4,FALSE)))</f>
        <v>Group MS 1</v>
      </c>
      <c r="F17" s="60" t="str">
        <f>IF(F18="","",CONCATENATE("Group ",VLOOKUP(_xlfn.NUMBERVALUE(LEFT('Rinks for 5 groups'!F10,SUM(FIND("v",'Rinks for 5 groups'!F10,1),-2))),'Group Check'!$B:$E,4,FALSE)))</f>
        <v>Group MXP 2</v>
      </c>
      <c r="G17" s="60" t="str">
        <f>IF(G18="","",CONCATENATE("Group ",VLOOKUP(_xlfn.NUMBERVALUE(LEFT('Rinks for 5 groups'!G10,SUM(FIND("v",'Rinks for 5 groups'!G10,1),-2))),'Group Check'!$B:$E,4,FALSE)))</f>
        <v>Group MS 3</v>
      </c>
      <c r="H17" s="60" t="str">
        <f>IF(H18="","",CONCATENATE("Group ",VLOOKUP(_xlfn.NUMBERVALUE(LEFT('Rinks for 5 groups'!H10,SUM(FIND("v",'Rinks for 5 groups'!H10,1),-2))),'Group Check'!$B:$E,4,FALSE)))</f>
        <v>Group MXP 2</v>
      </c>
      <c r="I17" s="197"/>
      <c r="J17" s="60" t="str">
        <f>IF(J18="","",CONCATENATE("Group ",VLOOKUP(_xlfn.NUMBERVALUE(LEFT('Rinks for 5 groups'!J10,SUM(FIND("v",'Rinks for 5 groups'!J10,1),-2))),'Group Check'!$B:$E,4,FALSE)))</f>
        <v>Group MS 2</v>
      </c>
      <c r="K17" s="60" t="str">
        <f>IF(K18="","",CONCATENATE("Group ",VLOOKUP(_xlfn.NUMBERVALUE(LEFT('Rinks for 5 groups'!K10,SUM(FIND("v",'Rinks for 5 groups'!K10,1),-2))),'Group Check'!$B:$E,4,FALSE)))</f>
        <v>Group WS 1</v>
      </c>
      <c r="L17" s="60" t="str">
        <f>IF(L18="","",CONCATENATE("Group ",VLOOKUP(_xlfn.NUMBERVALUE(LEFT('Rinks for 5 groups'!L10,SUM(FIND("v",'Rinks for 5 groups'!L10,1),-2))),'Group Check'!$B:$E,4,FALSE)))</f>
        <v>Group WS 4</v>
      </c>
      <c r="M17" s="60" t="str">
        <f>IF(M18="","",CONCATENATE("Group ",VLOOKUP(_xlfn.NUMBERVALUE(LEFT('Rinks for 5 groups'!M10,SUM(FIND("v",'Rinks for 5 groups'!M10,1),-2))),'Group Check'!$B:$E,4,FALSE)))</f>
        <v>Group MXP 5</v>
      </c>
      <c r="N17" s="60" t="str">
        <f>IF(N18="","",CONCATENATE("Group ",VLOOKUP(_xlfn.NUMBERVALUE(LEFT('Rinks for 5 groups'!N10,SUM(FIND("v",'Rinks for 5 groups'!N10,1),-2))),'Group Check'!$B:$E,4,FALSE)))</f>
        <v>Group MXP 1</v>
      </c>
      <c r="O17" s="60" t="str">
        <f>IF(O18="","",CONCATENATE("Group ",VLOOKUP(_xlfn.NUMBERVALUE(LEFT('Rinks for 5 groups'!O10,SUM(FIND("v",'Rinks for 5 groups'!O10,1),-2))),'Group Check'!$B:$E,4,FALSE)))</f>
        <v>Group MS 1</v>
      </c>
      <c r="P17" s="197"/>
      <c r="Q17" s="60" t="str">
        <f>IF(Q18="","",CONCATENATE("Group ",VLOOKUP(_xlfn.NUMBERVALUE(LEFT('Rinks for 5 groups'!Q10,SUM(FIND("v",'Rinks for 5 groups'!Q10,1),-2))),'Group Check'!$B:$E,4,FALSE)))</f>
        <v>Group MXP 2</v>
      </c>
      <c r="R17" s="60" t="str">
        <f>IF(R18="","",CONCATENATE("Group ",VLOOKUP(_xlfn.NUMBERVALUE(LEFT('Rinks for 5 groups'!R10,SUM(FIND("v",'Rinks for 5 groups'!R10,1),-2))),'Group Check'!$B:$E,4,FALSE)))</f>
        <v>Group MXP 2</v>
      </c>
      <c r="S17" s="60" t="str">
        <f>IF(S18="","",CONCATENATE("Group ",VLOOKUP(_xlfn.NUMBERVALUE(LEFT('Rinks for 5 groups'!S10,SUM(FIND("v",'Rinks for 5 groups'!S10,1),-2))),'Group Check'!$B:$E,4,FALSE)))</f>
        <v>Group WS 2</v>
      </c>
      <c r="T17" s="60" t="str">
        <f>IF(T18="","",CONCATENATE("Group ",VLOOKUP(_xlfn.NUMBERVALUE(LEFT('Rinks for 5 groups'!T10,SUM(FIND("v",'Rinks for 5 groups'!T10,1),-2))),'Group Check'!$B:$E,4,FALSE)))</f>
        <v>Group WS 4</v>
      </c>
      <c r="U17" s="60" t="str">
        <f>IF(U18="","",CONCATENATE("Group ",VLOOKUP(_xlfn.NUMBERVALUE(LEFT('Rinks for 5 groups'!U10,SUM(FIND("v",'Rinks for 5 groups'!U10,1),-2))),'Group Check'!$B:$E,4,FALSE)))</f>
        <v>Group WS 4</v>
      </c>
      <c r="V17" s="60" t="str">
        <f>IF(V18="","",CONCATENATE("Group ",VLOOKUP(_xlfn.NUMBERVALUE(LEFT('Rinks for 5 groups'!V10,SUM(FIND("v",'Rinks for 5 groups'!V10,1),-2))),'Group Check'!$B:$E,4,FALSE)))</f>
        <v>Group WS 4</v>
      </c>
    </row>
    <row r="18" spans="1:22">
      <c r="B18" s="198"/>
      <c r="C18" s="61" t="str">
        <f>IF('Rinks for 5 groups'!C10="","",VLOOKUP(_xlfn.NUMBERVALUE(LEFT('Rinks for 5 groups'!C10,SUM(FIND("v",'Rinks for 5 groups'!C10,1),-2))),'Group Check'!$B:$E,2,FALSE))</f>
        <v>Oliver John Thompson (Falkland Islands )</v>
      </c>
      <c r="D18" s="61" t="str">
        <f>IF('Rinks for 5 groups'!D10="","",VLOOKUP(_xlfn.NUMBERVALUE(LEFT('Rinks for 5 groups'!D10,SUM(FIND("v",'Rinks for 5 groups'!D10,1),-2))),'Group Check'!$B:$E,2,FALSE))</f>
        <v>Jason Greenslade (Guernsey )</v>
      </c>
      <c r="E18" s="61" t="str">
        <f>IF('Rinks for 5 groups'!E10="","",VLOOKUP(_xlfn.NUMBERVALUE(LEFT('Rinks for 5 groups'!E10,SUM(FIND("v",'Rinks for 5 groups'!E10,1),-2))),'Group Check'!$B:$E,2,FALSE))</f>
        <v>Robert Simpson (Jamaica)</v>
      </c>
      <c r="F18" s="61" t="str">
        <f>IF('Rinks for 5 groups'!F10="","",VLOOKUP(_xlfn.NUMBERVALUE(LEFT('Rinks for 5 groups'!F10,SUM(FIND("v",'Rinks for 5 groups'!F10,1),-2))),'Group Check'!$B:$E,2,FALSE))</f>
        <v>Alison Merrien MBE (Guernsey ) &amp; Lars Olov Backgren (Sweden )</v>
      </c>
      <c r="G18" s="61" t="str">
        <f>IF('Rinks for 5 groups'!G10="","",VLOOKUP(_xlfn.NUMBERVALUE(LEFT('Rinks for 5 groups'!G10,SUM(FIND("v",'Rinks for 5 groups'!G10,1),-2))),'Group Check'!$B:$E,2,FALSE))</f>
        <v>Carel Aaron Olivier (Namibia)</v>
      </c>
      <c r="H18" s="61" t="str">
        <f>IF('Rinks for 5 groups'!H10="","",VLOOKUP(_xlfn.NUMBERVALUE(LEFT('Rinks for 5 groups'!H10,SUM(FIND("v",'Rinks for 5 groups'!H10,1),-2))),'Group Check'!$B:$E,2,FALSE))</f>
        <v>Lindsey Greechan (Jersey) &amp; Derek Boswell (Jersey)</v>
      </c>
      <c r="I18" s="198"/>
      <c r="J18" s="61" t="str">
        <f>IF('Rinks for 5 groups'!J10="","",VLOOKUP(_xlfn.NUMBERVALUE(LEFT('Rinks for 5 groups'!J10,SUM(FIND("v",'Rinks for 5 groups'!J10,1),-2))),'Group Check'!$B:$E,2,FALSE))</f>
        <v>Chiu Pok Man (Singapore )</v>
      </c>
      <c r="K18" s="61" t="str">
        <f>IF('Rinks for 5 groups'!K10="","",VLOOKUP(_xlfn.NUMBERVALUE(LEFT('Rinks for 5 groups'!K10,SUM(FIND("v",'Rinks for 5 groups'!K10,1),-2))),'Group Check'!$B:$E,2,FALSE))</f>
        <v>Natalie McWilliams (Scotland)</v>
      </c>
      <c r="L18" s="61" t="str">
        <f>IF('Rinks for 5 groups'!L10="","",VLOOKUP(_xlfn.NUMBERVALUE(LEFT('Rinks for 5 groups'!L10,SUM(FIND("v",'Rinks for 5 groups'!L10,1),-2))),'Group Check'!$B:$E,2,FALSE))</f>
        <v>Linda Ng (Canada )</v>
      </c>
      <c r="M18" s="61" t="str">
        <f>IF('Rinks for 5 groups'!M10="","",VLOOKUP(_xlfn.NUMBERVALUE(LEFT('Rinks for 5 groups'!M10,SUM(FIND("v",'Rinks for 5 groups'!M10,1),-2))),'Group Check'!$B:$E,2,FALSE))</f>
        <v>Rosemary Ogier (Guernsey ) &amp; Jason Greenslade (Guernsey )</v>
      </c>
      <c r="N18" s="61" t="str">
        <f>IF('Rinks for 5 groups'!N10="","",VLOOKUP(_xlfn.NUMBERVALUE(LEFT('Rinks for 5 groups'!N10,SUM(FIND("v",'Rinks for 5 groups'!N10,1),-2))),'Group Check'!$B:$E,2,FALSE))</f>
        <v>Yvonne Olivier (Namibia) &amp; Carel Aaron Olivier (Namibia)</v>
      </c>
      <c r="O18" s="61" t="str">
        <f>IF('Rinks for 5 groups'!O10="","",VLOOKUP(_xlfn.NUMBERVALUE(LEFT('Rinks for 5 groups'!O10,SUM(FIND("v",'Rinks for 5 groups'!O10,1),-2))),'Group Check'!$B:$E,2,FALSE))</f>
        <v>Simon Martin (Ireland )</v>
      </c>
      <c r="P18" s="198"/>
      <c r="Q18" s="61" t="str">
        <f>IF('Rinks for 5 groups'!Q10="","",VLOOKUP(_xlfn.NUMBERVALUE(LEFT('Rinks for 5 groups'!Q10,SUM(FIND("v",'Rinks for 5 groups'!Q10,1),-2))),'Group Check'!$B:$E,2,FALSE))</f>
        <v>Irit Grencel (Israel ) &amp; Gabor Foti (Hungary)</v>
      </c>
      <c r="R18" s="61" t="str">
        <f>IF('Rinks for 5 groups'!R10="","",VLOOKUP(_xlfn.NUMBERVALUE(LEFT('Rinks for 5 groups'!R10,SUM(FIND("v",'Rinks for 5 groups'!R10,1),-2))),'Group Check'!$B:$E,2,FALSE))</f>
        <v>Lindsey Greechan (Jersey) &amp; Derek Boswell (Jersey)</v>
      </c>
      <c r="S18" s="61" t="str">
        <f>IF('Rinks for 5 groups'!S10="","",VLOOKUP(_xlfn.NUMBERVALUE(LEFT('Rinks for 5 groups'!S10,SUM(FIND("v",'Rinks for 5 groups'!S10,1),-2))),'Group Check'!$B:$E,2,FALSE))</f>
        <v>Ha Yat Ting (Gloria) (Hong Kong China )</v>
      </c>
      <c r="T18" s="61" t="str">
        <f>IF('Rinks for 5 groups'!T10="","",VLOOKUP(_xlfn.NUMBERVALUE(LEFT('Rinks for 5 groups'!T10,SUM(FIND("v",'Rinks for 5 groups'!T10,1),-2))),'Group Check'!$B:$E,2,FALSE))</f>
        <v>Lephai Marea Modutlwa (Botswana)</v>
      </c>
      <c r="U18" s="61" t="str">
        <f>IF('Rinks for 5 groups'!U10="","",VLOOKUP(_xlfn.NUMBERVALUE(LEFT('Rinks for 5 groups'!U10,SUM(FIND("v",'Rinks for 5 groups'!U10,1),-2))),'Group Check'!$B:$E,2,FALSE))</f>
        <v>Pian Lai (Macao China )</v>
      </c>
      <c r="V18" s="61" t="str">
        <f>IF('Rinks for 5 groups'!V10="","",VLOOKUP(_xlfn.NUMBERVALUE(LEFT('Rinks for 5 groups'!V10,SUM(FIND("v",'Rinks for 5 groups'!V10,1),-2))),'Group Check'!$B:$E,2,FALSE))</f>
        <v>Linda Ng (Canada )</v>
      </c>
    </row>
    <row r="19" spans="1:22">
      <c r="B19" s="198"/>
      <c r="C19" s="61" t="str">
        <f t="shared" ref="C19:H19" si="6">IF(C17="","","v")</f>
        <v>v</v>
      </c>
      <c r="D19" s="61" t="str">
        <f t="shared" si="6"/>
        <v>v</v>
      </c>
      <c r="E19" s="61" t="str">
        <f t="shared" si="6"/>
        <v>v</v>
      </c>
      <c r="F19" s="61" t="str">
        <f t="shared" si="6"/>
        <v>v</v>
      </c>
      <c r="G19" s="61" t="str">
        <f t="shared" si="6"/>
        <v>v</v>
      </c>
      <c r="H19" s="61" t="str">
        <f t="shared" si="6"/>
        <v>v</v>
      </c>
      <c r="I19" s="198"/>
      <c r="J19" s="61" t="str">
        <f t="shared" ref="J19:O19" si="7">IF(J17="","","v")</f>
        <v>v</v>
      </c>
      <c r="K19" s="61" t="str">
        <f t="shared" si="7"/>
        <v>v</v>
      </c>
      <c r="L19" s="61" t="str">
        <f t="shared" si="7"/>
        <v>v</v>
      </c>
      <c r="M19" s="61" t="str">
        <f t="shared" si="7"/>
        <v>v</v>
      </c>
      <c r="N19" s="61" t="str">
        <f t="shared" si="7"/>
        <v>v</v>
      </c>
      <c r="O19" s="61" t="str">
        <f t="shared" si="7"/>
        <v>v</v>
      </c>
      <c r="P19" s="198"/>
      <c r="Q19" s="61" t="str">
        <f t="shared" ref="Q19:V19" si="8">IF(Q17="","","v")</f>
        <v>v</v>
      </c>
      <c r="R19" s="61" t="str">
        <f t="shared" si="8"/>
        <v>v</v>
      </c>
      <c r="S19" s="61" t="str">
        <f t="shared" si="8"/>
        <v>v</v>
      </c>
      <c r="T19" s="61" t="str">
        <f t="shared" si="8"/>
        <v>v</v>
      </c>
      <c r="U19" s="61" t="str">
        <f t="shared" si="8"/>
        <v>v</v>
      </c>
      <c r="V19" s="61" t="str">
        <f t="shared" si="8"/>
        <v>v</v>
      </c>
    </row>
    <row r="20" spans="1:22" ht="13.5" thickBot="1">
      <c r="B20" s="198"/>
      <c r="C20" s="62" t="str">
        <f>IF('Rinks for 5 groups'!C10="","",VLOOKUP(_xlfn.NUMBERVALUE(RIGHT('Rinks for 5 groups'!C10,SUM(LEN('Rinks for 5 groups'!C10),-FIND("v",'Rinks for 5 groups'!C10,1),-1))),'Group Check'!$B:$E,2,FALSE))</f>
        <v>Mike McNorton (Canada )</v>
      </c>
      <c r="D20" s="62" t="str">
        <f>IF('Rinks for 5 groups'!D10="","",VLOOKUP(_xlfn.NUMBERVALUE(RIGHT('Rinks for 5 groups'!D10,SUM(LEN('Rinks for 5 groups'!D10),-FIND("v",'Rinks for 5 groups'!D10,1),-1))),'Group Check'!$B:$E,2,FALSE))</f>
        <v>Michael Stepney (Scotland)</v>
      </c>
      <c r="E20" s="62" t="str">
        <f>IF('Rinks for 5 groups'!E10="","",VLOOKUP(_xlfn.NUMBERVALUE(RIGHT('Rinks for 5 groups'!E10,SUM(LEN('Rinks for 5 groups'!E10),-FIND("v",'Rinks for 5 groups'!E10,1),-1))),'Group Check'!$B:$E,2,FALSE))</f>
        <v>Loren Dion (USA)</v>
      </c>
      <c r="F20" s="62" t="str">
        <f>IF('Rinks for 5 groups'!F10="","",VLOOKUP(_xlfn.NUMBERVALUE(RIGHT('Rinks for 5 groups'!F10,SUM(LEN('Rinks for 5 groups'!F10),-FIND("v",'Rinks for 5 groups'!F10,1),-1))),'Group Check'!$B:$E,2,FALSE))</f>
        <v>Nor Farrah Ain Abdullah (Malaysia ) &amp; Izzat Shameer Dzulkeple (Malaysia )</v>
      </c>
      <c r="G20" s="62" t="str">
        <f>IF('Rinks for 5 groups'!G10="","",VLOOKUP(_xlfn.NUMBERVALUE(RIGHT('Rinks for 5 groups'!G10,SUM(LEN('Rinks for 5 groups'!G10),-FIND("v",'Rinks for 5 groups'!G10,1),-1))),'Group Check'!$B:$E,2,FALSE))</f>
        <v>Maxime Faure  (France)</v>
      </c>
      <c r="H20" s="62" t="str">
        <f>IF('Rinks for 5 groups'!H10="","",VLOOKUP(_xlfn.NUMBERVALUE(RIGHT('Rinks for 5 groups'!H10,SUM(LEN('Rinks for 5 groups'!H10),-FIND("v",'Rinks for 5 groups'!H10,1),-1))),'Group Check'!$B:$E,2,FALSE))</f>
        <v>Irit Grencel (Israel ) &amp; Gabor Foti (Hungary)</v>
      </c>
      <c r="I20" s="198"/>
      <c r="J20" s="62" t="str">
        <f>IF('Rinks for 5 groups'!J10="","",VLOOKUP(_xlfn.NUMBERVALUE(RIGHT('Rinks for 5 groups'!J10,SUM(LEN('Rinks for 5 groups'!J10),-FIND("v",'Rinks for 5 groups'!J10,1),-1))),'Group Check'!$B:$E,2,FALSE))</f>
        <v>Peter Bonsor (Spain)</v>
      </c>
      <c r="K20" s="62" t="str">
        <f>IF('Rinks for 5 groups'!K10="","",VLOOKUP(_xlfn.NUMBERVALUE(RIGHT('Rinks for 5 groups'!K10,SUM(LEN('Rinks for 5 groups'!K10),-FIND("v",'Rinks for 5 groups'!K10,1),-1))),'Group Check'!$B:$E,2,FALSE))</f>
        <v>Esme Haley (South Africa )</v>
      </c>
      <c r="L20" s="62" t="str">
        <f>IF('Rinks for 5 groups'!L10="","",VLOOKUP(_xlfn.NUMBERVALUE(RIGHT('Rinks for 5 groups'!L10,SUM(LEN('Rinks for 5 groups'!L10),-FIND("v",'Rinks for 5 groups'!L10,1),-1))),'Group Check'!$B:$E,2,FALSE))</f>
        <v>Pian Lai (Macao China )</v>
      </c>
      <c r="M20" s="62" t="str">
        <f>IF('Rinks for 5 groups'!M10="","",VLOOKUP(_xlfn.NUMBERVALUE(RIGHT('Rinks for 5 groups'!M10,SUM(LEN('Rinks for 5 groups'!M10),-FIND("v",'Rinks for 5 groups'!M10,1),-1))),'Group Check'!$B:$E,2,FALSE))</f>
        <v>Rahsan Akar (Turkiye) &amp; Ozkan Akar (Turkiye)</v>
      </c>
      <c r="N20" s="62" t="str">
        <f>IF('Rinks for 5 groups'!N10="","",VLOOKUP(_xlfn.NUMBERVALUE(RIGHT('Rinks for 5 groups'!N10,SUM(LEN('Rinks for 5 groups'!N10),-FIND("v",'Rinks for 5 groups'!N10,1),-1))),'Group Check'!$B:$E,2,FALSE))</f>
        <v>Sara Marie Nicholls (Wales) &amp; Kristian Crocker (Wales)</v>
      </c>
      <c r="O20" s="62" t="str">
        <f>IF('Rinks for 5 groups'!O10="","",VLOOKUP(_xlfn.NUMBERVALUE(RIGHT('Rinks for 5 groups'!O10,SUM(LEN('Rinks for 5 groups'!O10),-FIND("v",'Rinks for 5 groups'!O10,1),-1))),'Group Check'!$B:$E,2,FALSE))</f>
        <v>Lai Gon-Lap Stanley (Hong Kong China )</v>
      </c>
      <c r="P20" s="198"/>
      <c r="Q20" s="62" t="str">
        <f>IF('Rinks for 5 groups'!Q10="","",VLOOKUP(_xlfn.NUMBERVALUE(RIGHT('Rinks for 5 groups'!Q10,SUM(LEN('Rinks for 5 groups'!Q10),-FIND("v",'Rinks for 5 groups'!Q10,1),-1))),'Group Check'!$B:$E,2,FALSE))</f>
        <v>Connie Rixon (Malta) &amp; Peter Ellul (Malta)</v>
      </c>
      <c r="R20" s="62" t="str">
        <f>IF('Rinks for 5 groups'!R10="","",VLOOKUP(_xlfn.NUMBERVALUE(RIGHT('Rinks for 5 groups'!R10,SUM(LEN('Rinks for 5 groups'!R10),-FIND("v",'Rinks for 5 groups'!R10,1),-1))),'Group Check'!$B:$E,2,FALSE))</f>
        <v>Nor Farrah Ain Abdullah (Malaysia ) &amp; Izzat Shameer Dzulkeple (Malaysia )</v>
      </c>
      <c r="S20" s="62" t="str">
        <f>IF('Rinks for 5 groups'!S10="","",VLOOKUP(_xlfn.NUMBERVALUE(RIGHT('Rinks for 5 groups'!S10,SUM(LEN('Rinks for 5 groups'!S10),-FIND("v",'Rinks for 5 groups'!S10,1),-1))),'Group Check'!$B:$E,2,FALSE))</f>
        <v>Keiko Kurohara (Japan )</v>
      </c>
      <c r="T20" s="62" t="str">
        <f>IF('Rinks for 5 groups'!T10="","",VLOOKUP(_xlfn.NUMBERVALUE(RIGHT('Rinks for 5 groups'!T10,SUM(LEN('Rinks for 5 groups'!T10),-FIND("v",'Rinks for 5 groups'!T10,1),-1))),'Group Check'!$B:$E,2,FALSE))</f>
        <v>Cindy Royet  (France)</v>
      </c>
      <c r="U20" s="62" t="str">
        <f>IF('Rinks for 5 groups'!U10="","",VLOOKUP(_xlfn.NUMBERVALUE(RIGHT('Rinks for 5 groups'!U10,SUM(LEN('Rinks for 5 groups'!U10),-FIND("v",'Rinks for 5 groups'!U10,1),-1))),'Group Check'!$B:$E,2,FALSE))</f>
        <v>Tayla Bruce (New Zealand)</v>
      </c>
      <c r="V20" s="62" t="str">
        <f>IF('Rinks for 5 groups'!V10="","",VLOOKUP(_xlfn.NUMBERVALUE(RIGHT('Rinks for 5 groups'!V10,SUM(LEN('Rinks for 5 groups'!V10),-FIND("v",'Rinks for 5 groups'!V10,1),-1))),'Group Check'!$B:$E,2,FALSE))</f>
        <v>Maureen Caesar (Jamaica)</v>
      </c>
    </row>
    <row r="21" spans="1:22">
      <c r="B21" s="198"/>
      <c r="D21" s="58"/>
      <c r="E21" s="58"/>
      <c r="F21" s="58"/>
      <c r="G21" s="58"/>
      <c r="H21" s="194"/>
      <c r="I21" s="198"/>
      <c r="J21" s="58"/>
      <c r="K21" s="58"/>
      <c r="L21" s="58"/>
      <c r="M21" s="58"/>
      <c r="N21" s="58"/>
      <c r="O21" s="194"/>
      <c r="P21" s="198"/>
      <c r="Q21" s="58"/>
      <c r="R21" s="58"/>
      <c r="S21" s="58"/>
      <c r="T21" s="58"/>
      <c r="U21" s="58"/>
      <c r="V21" s="194"/>
    </row>
    <row r="22" spans="1:22">
      <c r="B22" s="198"/>
      <c r="C22" s="58" t="str">
        <f>IF(C18="","",IF(ISNUMBER(MATCH(CONCATENATE("*",C18,"*"),C$6:C17,0)),"Rink Match",IF(ISNUMBER(MATCH(CONCATENATE("*",C18,"*"),C13:H13,0)),"Previous Session",IF(ISNUMBER(MATCH(CONCATENATE("*",C18,"*"),C15:H15,0)),"Previous Session",IF(ISNUMBER(MATCH(CONCATENATE("*",C18,"*"),D18:H18,0)),"Same Session",IF(ISNUMBER(MATCH(CONCATENATE("*",C18,"*"),D20:H20,0)),"Same Session",""))))))</f>
        <v/>
      </c>
      <c r="D22" s="58" t="str">
        <f>IF(D18="","",IF(ISNUMBER(MATCH(CONCATENATE("*",D18,"*"),D$6:D17,0)),"Rink Match",IF(ISNUMBER(MATCH(CONCATENATE("*",D18,"*"),C13:H13,0)),"Previous Session",IF(ISNUMBER(MATCH(CONCATENATE("*",D18,"*"),C15:H15,0)),"Previous Session",IF(ISNUMBER(MATCH(CONCATENATE("*",D18,"*"),C18:C18,0)),"Same Session",IF(ISNUMBER(MATCH(CONCATENATE("*",D18,"*"),C20:C20,0)),"Same Session",IF(ISNUMBER(MATCH(CONCATENATE("*",D18,"*"),E18:H18,0)),"Same Session",IF(ISNUMBER(MATCH(CONCATENATE("*",D18,"*"),E20:H20,0)),"Same Session",""))))))))</f>
        <v/>
      </c>
      <c r="E22" s="58" t="str">
        <f>IF(E18="","",IF(ISNUMBER(MATCH(CONCATENATE("*",E18,"*"),E$6:E17,0)),"Rink Match",IF(ISNUMBER(MATCH(CONCATENATE("*",E18,"*"),C13:H13,0)),"Previous Session",IF(ISNUMBER(MATCH(CONCATENATE("*",E18,"*"),C15:H15,0)),"Previous Session",IF(ISNUMBER(MATCH(CONCATENATE("*",E18,"*"),C18:D18,0)),"Same Session",IF(ISNUMBER(MATCH(CONCATENATE("*",E18,"*"),C20:D20,0)),"Same Session",IF(ISNUMBER(MATCH(CONCATENATE("*",E18,"*"),F18:H18,0)),"Same Session",IF(ISNUMBER(MATCH(CONCATENATE("*",E18,"*"),F20:H20,0)),"Same Session",""))))))))</f>
        <v/>
      </c>
      <c r="F22" s="58" t="str">
        <f>IF(F18="","",IF(ISNUMBER(MATCH(CONCATENATE("*",F18,"*"),F$6:F17,0)),"Rink Match",IF(ISNUMBER(MATCH(CONCATENATE("*",F18,"*"),C13:H13,0)),"Previous Session",IF(ISNUMBER(MATCH(CONCATENATE("*",F18,"*"),C15:H15,0)),"Previous Session",IF(ISNUMBER(MATCH(CONCATENATE("*",F18,"*"),C18:E18,0)),"Same Session",IF(ISNUMBER(MATCH(CONCATENATE("*",F18,"*"),C20:E20,0)),"Same Session",IF(ISNUMBER(MATCH(CONCATENATE("*",F18,"*"),G18:H18,0)),"Same Session",IF(ISNUMBER(MATCH(CONCATENATE("*",F18,"*"),G20:H20,0)),"Same Session",""))))))))</f>
        <v/>
      </c>
      <c r="G22" s="58" t="str">
        <f>IF(G18="","",IF(ISNUMBER(MATCH(CONCATENATE("*",G18,"*"),G$6:G17,0)),"Rink Match",IF(ISNUMBER(MATCH(CONCATENATE("*",G18,"*"),C13:H13,0)),"Previous Session",IF(ISNUMBER(MATCH(CONCATENATE("*",G18,"*"),C15:H15,0)),"Previous Session",IF(ISNUMBER(MATCH(CONCATENATE("*",G18,"*"),C18:F18,0)),"Same Session",IF(ISNUMBER(MATCH(CONCATENATE("*",G18,"*"),C20:F20,0)),"Same Session",IF(ISNUMBER(MATCH(CONCATENATE("*",G18,"*"),H18:H18,0)),"Same Session",IF(ISNUMBER(MATCH(CONCATENATE("*",G18,"*"),H20:H20,0)),"Same Session",""))))))))</f>
        <v/>
      </c>
      <c r="H22" s="58" t="str">
        <f>IF(H18="","",IF(ISNUMBER(MATCH(CONCATENATE("*",H18,"*"),H$6:H17,0)),"Rink Match",IF(ISNUMBER(MATCH(CONCATENATE("*",H18,"*"),C13:H13,0)),"Previous Session",IF(ISNUMBER(MATCH(CONCATENATE("*",H18,"*"),C15:H15,0)),"Previous Session",IF(ISNUMBER(MATCH(CONCATENATE("*",H18,"*"),C18:G18,0)),"Previous Session",IF(ISNUMBER(MATCH(CONCATENATE("*",H18,"*"),C20:G20,0)),"Previous Session",""))))))</f>
        <v/>
      </c>
      <c r="I22" s="198"/>
      <c r="J22" s="58" t="str">
        <f>IF(J18="","",IF(ISNUMBER(MATCH(CONCATENATE("*",J18,"*"),J$6:J17,0)),"Rink Match",IF(ISNUMBER(MATCH(CONCATENATE("*",J18,"*"),J13:O13,0)),"Previous Session",IF(ISNUMBER(MATCH(CONCATENATE("*",J18,"*"),J15:O15,0)),"Previous Session",IF(ISNUMBER(MATCH(CONCATENATE("*",J18,"*"),K18:O18,0)),"Same Session",IF(ISNUMBER(MATCH(CONCATENATE("*",J18,"*"),K20:O20,0)),"Same Session",""))))))</f>
        <v/>
      </c>
      <c r="K22" s="58" t="str">
        <f>IF(K18="","",IF(ISNUMBER(MATCH(CONCATENATE("*",K18,"*"),K$6:K17,0)),"Rink Match",IF(ISNUMBER(MATCH(CONCATENATE("*",K18,"*"),J13:O13,0)),"Previous Session",IF(ISNUMBER(MATCH(CONCATENATE("*",K18,"*"),J15:O15,0)),"Previous Session",IF(ISNUMBER(MATCH(CONCATENATE("*",K18,"*"),J18:J18,0)),"Same Session",IF(ISNUMBER(MATCH(CONCATENATE("*",K18,"*"),J20:J20,0)),"Same Session",IF(ISNUMBER(MATCH(CONCATENATE("*",K18,"*"),L18:O18,0)),"Same Session",IF(ISNUMBER(MATCH(CONCATENATE("*",K18,"*"),L20:O20,0)),"Same Session",""))))))))</f>
        <v/>
      </c>
      <c r="L22" s="58" t="str">
        <f>IF(L18="","",IF(ISNUMBER(MATCH(CONCATENATE("*",L18,"*"),L$6:L17,0)),"Rink Match",IF(ISNUMBER(MATCH(CONCATENATE("*",L18,"*"),J13:O13,0)),"Previous Session",IF(ISNUMBER(MATCH(CONCATENATE("*",L18,"*"),J15:O15,0)),"Previous Session",IF(ISNUMBER(MATCH(CONCATENATE("*",L18,"*"),J18:K18,0)),"Same Session",IF(ISNUMBER(MATCH(CONCATENATE("*",L18,"*"),J20:K20,0)),"Same Session",IF(ISNUMBER(MATCH(CONCATENATE("*",L18,"*"),M18:O18,0)),"Same Session",IF(ISNUMBER(MATCH(CONCATENATE("*",L18,"*"),M20:O20,0)),"Same Session",""))))))))</f>
        <v/>
      </c>
      <c r="M22" s="58" t="str">
        <f>IF(M18="","",IF(ISNUMBER(MATCH(CONCATENATE("*",M18,"*"),M$6:M17,0)),"Rink Match",IF(ISNUMBER(MATCH(CONCATENATE("*",M18,"*"),J13:O13,0)),"Previous Session",IF(ISNUMBER(MATCH(CONCATENATE("*",M18,"*"),J15:O15,0)),"Previous Session",IF(ISNUMBER(MATCH(CONCATENATE("*",M18,"*"),J18:L18,0)),"Same Session",IF(ISNUMBER(MATCH(CONCATENATE("*",M18,"*"),J20:L20,0)),"Same Session",IF(ISNUMBER(MATCH(CONCATENATE("*",M18,"*"),N18:O18,0)),"Same Session",IF(ISNUMBER(MATCH(CONCATENATE("*",M18,"*"),N20:O20,0)),"Same Session",""))))))))</f>
        <v/>
      </c>
      <c r="N22" s="58" t="str">
        <f>IF(N18="","",IF(ISNUMBER(MATCH(CONCATENATE("*",N18,"*"),N$6:N17,0)),"Rink Match",IF(ISNUMBER(MATCH(CONCATENATE("*",N18,"*"),J13:O13,0)),"Previous Session",IF(ISNUMBER(MATCH(CONCATENATE("*",N18,"*"),J15:O15,0)),"Previous Session",IF(ISNUMBER(MATCH(CONCATENATE("*",N18,"*"),J18:M18,0)),"Same Session",IF(ISNUMBER(MATCH(CONCATENATE("*",N18,"*"),J20:M20,0)),"Same Session",IF(ISNUMBER(MATCH(CONCATENATE("*",N18,"*"),O18:O18,0)),"Same Session",IF(ISNUMBER(MATCH(CONCATENATE("*",N18,"*"),O20:O20,0)),"Same Session",""))))))))</f>
        <v/>
      </c>
      <c r="O22" s="58" t="str">
        <f>IF(O18="","",IF(ISNUMBER(MATCH(CONCATENATE("*",O18,"*"),O$6:O17,0)),"Rink Match",IF(ISNUMBER(MATCH(CONCATENATE("*",O18,"*"),J13:O13,0)),"Previous Session",IF(ISNUMBER(MATCH(CONCATENATE("*",O18,"*"),J15:O15,0)),"Previous Session",IF(ISNUMBER(MATCH(CONCATENATE("*",O18,"*"),J18:N18,0)),"Previous Session",IF(ISNUMBER(MATCH(CONCATENATE("*",O18,"*"),J20:N20,0)),"Previous Session",""))))))</f>
        <v/>
      </c>
      <c r="P22" s="198"/>
      <c r="Q22" s="58" t="str">
        <f>IF(Q18="","",IF(ISNUMBER(MATCH(CONCATENATE("*",Q18,"*"),Q$6:Q17,0)),"Rink Match",IF(ISNUMBER(MATCH(CONCATENATE("*",Q18,"*"),Q13:V13,0)),"Previous Session",IF(ISNUMBER(MATCH(CONCATENATE("*",Q18,"*"),Q15:V15,0)),"Previous Session",IF(ISNUMBER(MATCH(CONCATENATE("*",Q18,"*"),R18:V18,0)),"Same Session",IF(ISNUMBER(MATCH(CONCATENATE("*",Q18,"*"),R20:V20,0)),"Same Session",""))))))</f>
        <v/>
      </c>
      <c r="R22" s="58" t="str">
        <f>IF(R18="","",IF(ISNUMBER(MATCH(CONCATENATE("*",R18,"*"),R$6:R17,0)),"Rink Match",IF(ISNUMBER(MATCH(CONCATENATE("*",R18,"*"),Q13:V13,0)),"Previous Session",IF(ISNUMBER(MATCH(CONCATENATE("*",R18,"*"),Q15:V15,0)),"Previous Session",IF(ISNUMBER(MATCH(CONCATENATE("*",R18,"*"),Q18:Q18,0)),"Same Session",IF(ISNUMBER(MATCH(CONCATENATE("*",R18,"*"),Q20:Q20,0)),"Same Session",IF(ISNUMBER(MATCH(CONCATENATE("*",R18,"*"),S18:V18,0)),"Same Session",IF(ISNUMBER(MATCH(CONCATENATE("*",R18,"*"),S20:V20,0)),"Same Session",""))))))))</f>
        <v/>
      </c>
      <c r="S22" s="58" t="str">
        <f>IF(S18="","",IF(ISNUMBER(MATCH(CONCATENATE("*",S18,"*"),S$6:S17,0)),"Rink Match",IF(ISNUMBER(MATCH(CONCATENATE("*",S18,"*"),Q13:V13,0)),"Previous Session",IF(ISNUMBER(MATCH(CONCATENATE("*",S18,"*"),Q15:V15,0)),"Previous Session",IF(ISNUMBER(MATCH(CONCATENATE("*",S18,"*"),Q18:R18,0)),"Same Session",IF(ISNUMBER(MATCH(CONCATENATE("*",S18,"*"),Q20:R20,0)),"Same Session",IF(ISNUMBER(MATCH(CONCATENATE("*",S18,"*"),T18:V18,0)),"Same Session",IF(ISNUMBER(MATCH(CONCATENATE("*",S18,"*"),T20:V20,0)),"Same Session",""))))))))</f>
        <v/>
      </c>
      <c r="T22" s="58" t="str">
        <f>IF(T18="","",IF(ISNUMBER(MATCH(CONCATENATE("*",T18,"*"),T$6:T17,0)),"Rink Match",IF(ISNUMBER(MATCH(CONCATENATE("*",T18,"*"),Q13:V13,0)),"Previous Session",IF(ISNUMBER(MATCH(CONCATENATE("*",T18,"*"),Q15:V15,0)),"Previous Session",IF(ISNUMBER(MATCH(CONCATENATE("*",T18,"*"),Q18:S18,0)),"Same Session",IF(ISNUMBER(MATCH(CONCATENATE("*",T18,"*"),Q20:S20,0)),"Same Session",IF(ISNUMBER(MATCH(CONCATENATE("*",T18,"*"),U18:V18,0)),"Same Session",IF(ISNUMBER(MATCH(CONCATENATE("*",T18,"*"),U20:V20,0)),"Same Session",""))))))))</f>
        <v/>
      </c>
      <c r="U22" s="58" t="str">
        <f>IF(U18="","",IF(ISNUMBER(MATCH(CONCATENATE("*",U18,"*"),U$6:U17,0)),"Rink Match",IF(ISNUMBER(MATCH(CONCATENATE("*",U18,"*"),Q13:V13,0)),"Previous Session",IF(ISNUMBER(MATCH(CONCATENATE("*",U18,"*"),Q15:V15,0)),"Previous Session",IF(ISNUMBER(MATCH(CONCATENATE("*",U18,"*"),Q18:T18,0)),"Same Session",IF(ISNUMBER(MATCH(CONCATENATE("*",U18,"*"),Q20:T20,0)),"Same Session",IF(ISNUMBER(MATCH(CONCATENATE("*",U18,"*"),V18:V18,0)),"Same Session",IF(ISNUMBER(MATCH(CONCATENATE("*",U18,"*"),V20:V20,0)),"Same Session",""))))))))</f>
        <v/>
      </c>
      <c r="V22" s="58" t="str">
        <f>IF(V18="","",IF(ISNUMBER(MATCH(CONCATENATE("*",V18,"*"),V$6:V17,0)),"Rink Match",IF(ISNUMBER(MATCH(CONCATENATE("*",V18,"*"),Q13:V13,0)),"Previous Session",IF(ISNUMBER(MATCH(CONCATENATE("*",V18,"*"),Q15:V15,0)),"Previous Session",IF(ISNUMBER(MATCH(CONCATENATE("*",V18,"*"),Q18:U18,0)),"Previous Session",IF(ISNUMBER(MATCH(CONCATENATE("*",V18,"*"),Q20:U20,0)),"Previous Session",""))))))</f>
        <v/>
      </c>
    </row>
    <row r="23" spans="1:22">
      <c r="B23" s="198"/>
      <c r="C23" s="58" t="str">
        <f>IF(C20="","",IF(ISNUMBER(MATCH(CONCATENATE("*",C20,"*"),C$6:C17,0)),"Rink Match",IF(ISNUMBER(MATCH(CONCATENATE("*",C20,"*"),C13:H13,0)),"Previous Session",IF(ISNUMBER(MATCH(CONCATENATE("*",C20,"*"),C15:H15,0)),"Previous Session",IF(ISNUMBER(MATCH(CONCATENATE("*",C20,"*"),D18:H18,0)),"Same Session",IF(ISNUMBER(MATCH(CONCATENATE("*",C20,"*"),D20:H20,0)),"Same Session",""))))))</f>
        <v/>
      </c>
      <c r="D23" s="58" t="str">
        <f>IF(D20="","",IF(ISNUMBER(MATCH(CONCATENATE("*",D20,"*"),D$6:D17,0)),"Rink Match",IF(ISNUMBER(MATCH(CONCATENATE("*",D20,"*"),C13:H13,0)),"Previous Session",IF(ISNUMBER(MATCH(CONCATENATE("*",D20,"*"),C15:H15,0)),"Previous Session",IF(ISNUMBER(MATCH(CONCATENATE("*",D20,"*"),C18:C18,0)),"Same Session",IF(ISNUMBER(MATCH(CONCATENATE("*",D20,"*"),C20:C20,0)),"Same Session",IF(ISNUMBER(MATCH(CONCATENATE("*",D20,"*"),E18:H18,0)),"Same Session",IF(ISNUMBER(MATCH(CONCATENATE("*",D20,"*"),E20:H20,0)),"Same Session",""))))))))</f>
        <v/>
      </c>
      <c r="E23" s="58" t="str">
        <f>IF(E20="","",IF(ISNUMBER(MATCH(CONCATENATE("*",E20,"*"),E$6:E17,0)),"Rink Match",IF(ISNUMBER(MATCH(CONCATENATE("*",E20,"*"),C13:H13,0)),"Previous Session",IF(ISNUMBER(MATCH(CONCATENATE("*",E20,"*"),C15:H15,0)),"Previous Session",IF(ISNUMBER(MATCH(CONCATENATE("*",E20,"*"),C18:D18,0)),"Same Session",IF(ISNUMBER(MATCH(CONCATENATE("*",E20,"*"),C20:D20,0)),"Same Session",IF(ISNUMBER(MATCH(CONCATENATE("*",E20,"*"),F18:H18,0)),"Same Session",IF(ISNUMBER(MATCH(CONCATENATE("*",E20,"*"),F20:H20,0)),"Same Session",""))))))))</f>
        <v/>
      </c>
      <c r="F23" s="58" t="str">
        <f>IF(F20="","",IF(ISNUMBER(MATCH(CONCATENATE("*",F20,"*"),F$6:F17,0)),"Rink Match",IF(ISNUMBER(MATCH(CONCATENATE("*",F20,"*"),C13:H13,0)),"Previous Session",IF(ISNUMBER(MATCH(CONCATENATE("*",F20,"*"),C15:H15,0)),"Previous Session",IF(ISNUMBER(MATCH(CONCATENATE("*",F20,"*"),C18:E18,0)),"Same Session",IF(ISNUMBER(MATCH(CONCATENATE("*",F20,"*"),C20:E20,0)),"Same Session",IF(ISNUMBER(MATCH(CONCATENATE("*",F20,"*"),G18:H18,0)),"Same Session",IF(ISNUMBER(MATCH(CONCATENATE("*",F20,"*"),G20:H20,0)),"Same Session",""))))))))</f>
        <v/>
      </c>
      <c r="G23" s="58" t="str">
        <f>IF(G20="","",IF(ISNUMBER(MATCH(CONCATENATE("*",G20,"*"),G$6:G17,0)),"Rink Match",IF(ISNUMBER(MATCH(CONCATENATE("*",G20,"*"),C13:H13,0)),"Previous Session",IF(ISNUMBER(MATCH(CONCATENATE("*",G20,"*"),C15:H15,0)),"Previous Session",IF(ISNUMBER(MATCH(CONCATENATE("*",G20,"*"),C18:F18,0)),"Same Session",IF(ISNUMBER(MATCH(CONCATENATE("*",G20,"*"),C20:F20,0)),"Same Session",IF(ISNUMBER(MATCH(CONCATENATE("*",G20,"*"),H18:H18,0)),"Same Session",IF(ISNUMBER(MATCH(CONCATENATE("*",G20,"*"),H20:H20,0)),"Same Session",""))))))))</f>
        <v/>
      </c>
      <c r="H23" s="58" t="str">
        <f>IF(H20="","",IF(ISNUMBER(MATCH(CONCATENATE("*",H20,"*"),H$6:H17,0)),"Rink Match",IF(ISNUMBER(MATCH(CONCATENATE("*",H20,"*"),C13:H13,0)),"Previous Session",IF(ISNUMBER(MATCH(CONCATENATE("*",H20,"*"),C15:H15,0)),"Previous Session",IF(ISNUMBER(MATCH(CONCATENATE("*",H20,"*"),C18:G18,0)),"Same Session",IF(ISNUMBER(MATCH(CONCATENATE("*",H20,"*"),C20:G20,0)),"Same Session",""))))))</f>
        <v/>
      </c>
      <c r="I23" s="198"/>
      <c r="J23" s="58" t="str">
        <f>IF(J20="","",IF(ISNUMBER(MATCH(CONCATENATE("*",J20,"*"),J$6:J17,0)),"Rink Match",IF(ISNUMBER(MATCH(CONCATENATE("*",J20,"*"),J13:O13,0)),"Previous Session",IF(ISNUMBER(MATCH(CONCATENATE("*",J20,"*"),J15:O15,0)),"Previous Session",IF(ISNUMBER(MATCH(CONCATENATE("*",J20,"*"),K18:O18,0)),"Same Session",IF(ISNUMBER(MATCH(CONCATENATE("*",J20,"*"),K20:O20,0)),"Same Session",""))))))</f>
        <v/>
      </c>
      <c r="K23" s="58" t="str">
        <f>IF(K20="","",IF(ISNUMBER(MATCH(CONCATENATE("*",K20,"*"),K$6:K17,0)),"Rink Match",IF(ISNUMBER(MATCH(CONCATENATE("*",K20,"*"),J13:O13,0)),"Previous Session",IF(ISNUMBER(MATCH(CONCATENATE("*",K20,"*"),J15:O15,0)),"Previous Session",IF(ISNUMBER(MATCH(CONCATENATE("*",K20,"*"),J18:J18,0)),"Same Session",IF(ISNUMBER(MATCH(CONCATENATE("*",K20,"*"),J20:J20,0)),"Same Session",IF(ISNUMBER(MATCH(CONCATENATE("*",K20,"*"),L18:O18,0)),"Same Session",IF(ISNUMBER(MATCH(CONCATENATE("*",K20,"*"),L20:O20,0)),"Same Session",""))))))))</f>
        <v/>
      </c>
      <c r="L23" s="58" t="str">
        <f>IF(L20="","",IF(ISNUMBER(MATCH(CONCATENATE("*",L20,"*"),L$6:L17,0)),"Rink Match",IF(ISNUMBER(MATCH(CONCATENATE("*",L20,"*"),J13:O13,0)),"Previous Session",IF(ISNUMBER(MATCH(CONCATENATE("*",L20,"*"),J15:O15,0)),"Previous Session",IF(ISNUMBER(MATCH(CONCATENATE("*",L20,"*"),J18:K18,0)),"Same Session",IF(ISNUMBER(MATCH(CONCATENATE("*",L20,"*"),J20:K20,0)),"Same Session",IF(ISNUMBER(MATCH(CONCATENATE("*",L20,"*"),M18:O18,0)),"Same Session",IF(ISNUMBER(MATCH(CONCATENATE("*",L20,"*"),M20:O20,0)),"Same Session",""))))))))</f>
        <v/>
      </c>
      <c r="M23" s="58" t="str">
        <f>IF(M20="","",IF(ISNUMBER(MATCH(CONCATENATE("*",M20,"*"),M$6:M17,0)),"Rink Match",IF(ISNUMBER(MATCH(CONCATENATE("*",M20,"*"),J13:O13,0)),"Previous Session",IF(ISNUMBER(MATCH(CONCATENATE("*",M20,"*"),J15:O15,0)),"Previous Session",IF(ISNUMBER(MATCH(CONCATENATE("*",M20,"*"),J18:L18,0)),"Same Session",IF(ISNUMBER(MATCH(CONCATENATE("*",M20,"*"),J20:L20,0)),"Same Session",IF(ISNUMBER(MATCH(CONCATENATE("*",M20,"*"),N18:O18,0)),"Same Session",IF(ISNUMBER(MATCH(CONCATENATE("*",M20,"*"),N20:O20,0)),"Same Session",""))))))))</f>
        <v/>
      </c>
      <c r="N23" s="58" t="str">
        <f>IF(N20="","",IF(ISNUMBER(MATCH(CONCATENATE("*",N20,"*"),N$6:N17,0)),"Rink Match",IF(ISNUMBER(MATCH(CONCATENATE("*",N20,"*"),J13:O13,0)),"Previous Session",IF(ISNUMBER(MATCH(CONCATENATE("*",N20,"*"),J15:O15,0)),"Previous Session",IF(ISNUMBER(MATCH(CONCATENATE("*",N20,"*"),J18:M18,0)),"Same Session",IF(ISNUMBER(MATCH(CONCATENATE("*",N20,"*"),J20:M20,0)),"Same Session",IF(ISNUMBER(MATCH(CONCATENATE("*",N20,"*"),O18:O18,0)),"Same Session",IF(ISNUMBER(MATCH(CONCATENATE("*",N20,"*"),O20:O20,0)),"Same Session",""))))))))</f>
        <v/>
      </c>
      <c r="O23" s="58" t="str">
        <f>IF(O20="","",IF(ISNUMBER(MATCH(CONCATENATE("*",O20,"*"),O$6:O17,0)),"Rink Match",IF(ISNUMBER(MATCH(CONCATENATE("*",O20,"*"),J13:O13,0)),"Previous Session",IF(ISNUMBER(MATCH(CONCATENATE("*",O20,"*"),J15:O15,0)),"Previous Session",IF(ISNUMBER(MATCH(CONCATENATE("*",O20,"*"),J18:N18,0)),"Same Session",IF(ISNUMBER(MATCH(CONCATENATE("*",O20,"*"),J20:N20,0)),"Same Session",""))))))</f>
        <v/>
      </c>
      <c r="P23" s="198"/>
      <c r="Q23" s="58" t="str">
        <f>IF(Q20="","",IF(ISNUMBER(MATCH(CONCATENATE("*",Q20,"*"),Q$6:Q17,0)),"Rink Match",IF(ISNUMBER(MATCH(CONCATENATE("*",Q20,"*"),Q13:V13,0)),"Previous Session",IF(ISNUMBER(MATCH(CONCATENATE("*",Q20,"*"),Q15:V15,0)),"Previous Session",IF(ISNUMBER(MATCH(CONCATENATE("*",Q20,"*"),R18:V18,0)),"Same Session",IF(ISNUMBER(MATCH(CONCATENATE("*",Q20,"*"),R20:V20,0)),"Same Session",""))))))</f>
        <v/>
      </c>
      <c r="R23" s="58" t="str">
        <f>IF(R20="","",IF(ISNUMBER(MATCH(CONCATENATE("*",R20,"*"),R$6:R17,0)),"Rink Match",IF(ISNUMBER(MATCH(CONCATENATE("*",R20,"*"),Q13:V13,0)),"Previous Session",IF(ISNUMBER(MATCH(CONCATENATE("*",R20,"*"),Q15:V15,0)),"Previous Session",IF(ISNUMBER(MATCH(CONCATENATE("*",R20,"*"),Q18:Q18,0)),"Same Session",IF(ISNUMBER(MATCH(CONCATENATE("*",R20,"*"),Q20:Q20,0)),"Same Session",IF(ISNUMBER(MATCH(CONCATENATE("*",R20,"*"),S18:V18,0)),"Same Session",IF(ISNUMBER(MATCH(CONCATENATE("*",R20,"*"),S20:V20,0)),"Same Session",""))))))))</f>
        <v/>
      </c>
      <c r="S23" s="58" t="str">
        <f>IF(S20="","",IF(ISNUMBER(MATCH(CONCATENATE("*",S20,"*"),S$6:S17,0)),"Rink Match",IF(ISNUMBER(MATCH(CONCATENATE("*",S20,"*"),Q13:V13,0)),"Previous Session",IF(ISNUMBER(MATCH(CONCATENATE("*",S20,"*"),Q15:V15,0)),"Previous Session",IF(ISNUMBER(MATCH(CONCATENATE("*",S20,"*"),Q18:R18,0)),"Same Session",IF(ISNUMBER(MATCH(CONCATENATE("*",S20,"*"),Q20:R20,0)),"Same Session",IF(ISNUMBER(MATCH(CONCATENATE("*",S20,"*"),T18:V18,0)),"Same Session",IF(ISNUMBER(MATCH(CONCATENATE("*",S20,"*"),T20:V20,0)),"Same Session",""))))))))</f>
        <v/>
      </c>
      <c r="T23" s="58" t="str">
        <f>IF(T20="","",IF(ISNUMBER(MATCH(CONCATENATE("*",T20,"*"),T$6:T17,0)),"Rink Match",IF(ISNUMBER(MATCH(CONCATENATE("*",T20,"*"),Q13:V13,0)),"Previous Session",IF(ISNUMBER(MATCH(CONCATENATE("*",T20,"*"),Q15:V15,0)),"Previous Session",IF(ISNUMBER(MATCH(CONCATENATE("*",T20,"*"),Q18:S18,0)),"Same Session",IF(ISNUMBER(MATCH(CONCATENATE("*",T20,"*"),Q20:S20,0)),"Same Session",IF(ISNUMBER(MATCH(CONCATENATE("*",T20,"*"),U18:V18,0)),"Same Session",IF(ISNUMBER(MATCH(CONCATENATE("*",T20,"*"),U20:V20,0)),"Same Session",""))))))))</f>
        <v/>
      </c>
      <c r="U23" s="58" t="str">
        <f>IF(U20="","",IF(ISNUMBER(MATCH(CONCATENATE("*",U20,"*"),U$6:U17,0)),"Rink Match",IF(ISNUMBER(MATCH(CONCATENATE("*",U20,"*"),Q13:V13,0)),"Previous Session",IF(ISNUMBER(MATCH(CONCATENATE("*",U20,"*"),Q15:V15,0)),"Previous Session",IF(ISNUMBER(MATCH(CONCATENATE("*",U20,"*"),Q18:T18,0)),"Same Session",IF(ISNUMBER(MATCH(CONCATENATE("*",U20,"*"),Q20:T20,0)),"Same Session",IF(ISNUMBER(MATCH(CONCATENATE("*",U20,"*"),V18:V18,0)),"Same Session",IF(ISNUMBER(MATCH(CONCATENATE("*",U20,"*"),V20:V20,0)),"Same Session",""))))))))</f>
        <v/>
      </c>
      <c r="V23" s="58" t="str">
        <f>IF(V20="","",IF(ISNUMBER(MATCH(CONCATENATE("*",V20,"*"),V$6:V17,0)),"Rink Match",IF(ISNUMBER(MATCH(CONCATENATE("*",V20,"*"),Q13:V13,0)),"Previous Session",IF(ISNUMBER(MATCH(CONCATENATE("*",V20,"*"),Q15:V15,0)),"Previous Session",IF(ISNUMBER(MATCH(CONCATENATE("*",V20,"*"),Q18:U18,0)),"Same Session",IF(ISNUMBER(MATCH(CONCATENATE("*",V20,"*"),Q20:U20,0)),"Same Session",""))))))</f>
        <v/>
      </c>
    </row>
    <row r="24" spans="1:22" ht="13.5" thickBot="1">
      <c r="B24" s="198"/>
      <c r="C24" s="139"/>
      <c r="D24" s="139"/>
      <c r="E24" s="139"/>
      <c r="F24" s="139"/>
      <c r="G24" s="139"/>
      <c r="H24" s="196"/>
      <c r="I24" s="198"/>
      <c r="J24" s="139"/>
      <c r="K24" s="139"/>
      <c r="L24" s="139"/>
      <c r="M24" s="139"/>
      <c r="N24" s="139"/>
      <c r="O24" s="196"/>
      <c r="P24" s="198"/>
      <c r="Q24" s="139"/>
      <c r="R24" s="139"/>
      <c r="S24" s="139"/>
      <c r="T24" s="139"/>
      <c r="U24" s="139"/>
      <c r="V24" s="196"/>
    </row>
    <row r="25" spans="1:22">
      <c r="A25" s="59" t="str">
        <f>Scheduling!A19</f>
        <v>Session 4 - 2.00pm- 3.30pm</v>
      </c>
      <c r="B25" s="197"/>
      <c r="C25" s="60" t="str">
        <f>IF(C26="","",CONCATENATE("Group ",VLOOKUP(_xlfn.NUMBERVALUE(LEFT('Rinks for 5 groups'!C11,SUM(FIND("v",'Rinks for 5 groups'!C11,1),-2))),'Group Check'!$B:$E,4,FALSE)))</f>
        <v>Group MS 5</v>
      </c>
      <c r="D25" s="60" t="str">
        <f>IF(D26="","",CONCATENATE("Group ",VLOOKUP(_xlfn.NUMBERVALUE(LEFT('Rinks for 5 groups'!D11,SUM(FIND("v",'Rinks for 5 groups'!D11,1),-2))),'Group Check'!$B:$E,4,FALSE)))</f>
        <v>Group MS 5</v>
      </c>
      <c r="E25" s="60" t="str">
        <f>IF(E26="","",CONCATENATE("Group ",VLOOKUP(_xlfn.NUMBERVALUE(LEFT('Rinks for 5 groups'!E11,SUM(FIND("v",'Rinks for 5 groups'!E11,1),-2))),'Group Check'!$B:$E,4,FALSE)))</f>
        <v>Group MS 2</v>
      </c>
      <c r="F25" s="60" t="str">
        <f>IF(F26="","",CONCATENATE("Group ",VLOOKUP(_xlfn.NUMBERVALUE(LEFT('Rinks for 5 groups'!F11,SUM(FIND("v",'Rinks for 5 groups'!F11,1),-2))),'Group Check'!$B:$E,4,FALSE)))</f>
        <v>Group MS 2</v>
      </c>
      <c r="G25" s="60" t="str">
        <f>IF(G26="","",CONCATENATE("Group ",VLOOKUP(_xlfn.NUMBERVALUE(LEFT('Rinks for 5 groups'!G11,SUM(FIND("v",'Rinks for 5 groups'!G11,1),-2))),'Group Check'!$B:$E,4,FALSE)))</f>
        <v>Group MS 4</v>
      </c>
      <c r="H25" s="60" t="str">
        <f>IF(H26="","",CONCATENATE("Group ",VLOOKUP(_xlfn.NUMBERVALUE(LEFT('Rinks for 5 groups'!H11,SUM(FIND("v",'Rinks for 5 groups'!H11,1),-2))),'Group Check'!$B:$E,4,FALSE)))</f>
        <v>Group MS 1</v>
      </c>
      <c r="I25" s="197"/>
      <c r="J25" s="60" t="str">
        <f>IF(J26="","",CONCATENATE("Group ",VLOOKUP(_xlfn.NUMBERVALUE(LEFT('Rinks for 5 groups'!J11,SUM(FIND("v",'Rinks for 5 groups'!J11,1),-2))),'Group Check'!$B:$E,4,FALSE)))</f>
        <v>Group WS 2</v>
      </c>
      <c r="K25" s="60" t="str">
        <f>IF(K26="","",CONCATENATE("Group ",VLOOKUP(_xlfn.NUMBERVALUE(LEFT('Rinks for 5 groups'!K11,SUM(FIND("v",'Rinks for 5 groups'!K11,1),-2))),'Group Check'!$B:$E,4,FALSE)))</f>
        <v>Group WS 2</v>
      </c>
      <c r="L25" s="60" t="str">
        <f>IF(L26="","",CONCATENATE("Group ",VLOOKUP(_xlfn.NUMBERVALUE(LEFT('Rinks for 5 groups'!L11,SUM(FIND("v",'Rinks for 5 groups'!L11,1),-2))),'Group Check'!$B:$E,4,FALSE)))</f>
        <v>Group WS 3</v>
      </c>
      <c r="M25" s="60" t="str">
        <f>IF(M26="","",CONCATENATE("Group ",VLOOKUP(_xlfn.NUMBERVALUE(LEFT('Rinks for 5 groups'!M11,SUM(FIND("v",'Rinks for 5 groups'!M11,1),-2))),'Group Check'!$B:$E,4,FALSE)))</f>
        <v>Group WS 2</v>
      </c>
      <c r="N25" s="60" t="str">
        <f>IF(N26="","",CONCATENATE("Group ",VLOOKUP(_xlfn.NUMBERVALUE(LEFT('Rinks for 5 groups'!N11,SUM(FIND("v",'Rinks for 5 groups'!N11,1),-2))),'Group Check'!$B:$E,4,FALSE)))</f>
        <v>Group WS 5</v>
      </c>
      <c r="O25" s="60" t="str">
        <f>IF(O26="","",CONCATENATE("Group ",VLOOKUP(_xlfn.NUMBERVALUE(LEFT('Rinks for 5 groups'!O11,SUM(FIND("v",'Rinks for 5 groups'!O11,1),-2))),'Group Check'!$B:$E,4,FALSE)))</f>
        <v>Group WS 4</v>
      </c>
      <c r="P25" s="197"/>
      <c r="Q25" s="60" t="str">
        <f>IF(Q26="","",CONCATENATE("Group ",VLOOKUP(_xlfn.NUMBERVALUE(LEFT('Rinks for 5 groups'!Q11,SUM(FIND("v",'Rinks for 5 groups'!Q11,1),-2))),'Group Check'!$B:$E,4,FALSE)))</f>
        <v>Group WS 1</v>
      </c>
      <c r="R25" s="60" t="str">
        <f>IF(R26="","",CONCATENATE("Group ",VLOOKUP(_xlfn.NUMBERVALUE(LEFT('Rinks for 5 groups'!R11,SUM(FIND("v",'Rinks for 5 groups'!R11,1),-2))),'Group Check'!$B:$E,4,FALSE)))</f>
        <v>Group WS 1</v>
      </c>
      <c r="S25" s="60" t="str">
        <f>IF(S26="","",CONCATENATE("Group ",VLOOKUP(_xlfn.NUMBERVALUE(LEFT('Rinks for 5 groups'!S11,SUM(FIND("v",'Rinks for 5 groups'!S11,1),-2))),'Group Check'!$B:$E,4,FALSE)))</f>
        <v>Group WS 3</v>
      </c>
      <c r="T25" s="60" t="str">
        <f>IF(T26="","",CONCATENATE("Group ",VLOOKUP(_xlfn.NUMBERVALUE(LEFT('Rinks for 5 groups'!T11,SUM(FIND("v",'Rinks for 5 groups'!T11,1),-2))),'Group Check'!$B:$E,4,FALSE)))</f>
        <v>Group WS 5</v>
      </c>
      <c r="U25" s="60" t="str">
        <f>IF(U26="","",CONCATENATE("Group ",VLOOKUP(_xlfn.NUMBERVALUE(LEFT('Rinks for 5 groups'!U11,SUM(FIND("v",'Rinks for 5 groups'!U11,1),-2))),'Group Check'!$B:$E,4,FALSE)))</f>
        <v>Group WS 5</v>
      </c>
      <c r="V25" s="60" t="str">
        <f>IF(V26="","",CONCATENATE("Group ",VLOOKUP(_xlfn.NUMBERVALUE(LEFT('Rinks for 5 groups'!V11,SUM(FIND("v",'Rinks for 5 groups'!V11,1),-2))),'Group Check'!$B:$E,4,FALSE)))</f>
        <v>Group WS 5</v>
      </c>
    </row>
    <row r="26" spans="1:22">
      <c r="B26" s="198"/>
      <c r="C26" s="61" t="str">
        <f>IF('Rinks for 5 groups'!C11="","",VLOOKUP(_xlfn.NUMBERVALUE(LEFT('Rinks for 5 groups'!C11,SUM(FIND("v",'Rinks for 5 groups'!C11,1),-2))),'Group Check'!$B:$E,2,FALSE))</f>
        <v>Harry Goodwin (England )</v>
      </c>
      <c r="D26" s="61" t="str">
        <f>IF('Rinks for 5 groups'!D11="","",VLOOKUP(_xlfn.NUMBERVALUE(LEFT('Rinks for 5 groups'!D11,SUM(FIND("v",'Rinks for 5 groups'!D11,1),-2))),'Group Check'!$B:$E,2,FALSE))</f>
        <v>Johnny Ng (Macao China )</v>
      </c>
      <c r="E26" s="61" t="str">
        <f>IF('Rinks for 5 groups'!E11="","",VLOOKUP(_xlfn.NUMBERVALUE(LEFT('Rinks for 5 groups'!E11,SUM(FIND("v",'Rinks for 5 groups'!E11,1),-2))),'Group Check'!$B:$E,2,FALSE))</f>
        <v>Chiu Pok Man (Singapore )</v>
      </c>
      <c r="F26" s="61" t="str">
        <f>IF('Rinks for 5 groups'!F11="","",VLOOKUP(_xlfn.NUMBERVALUE(LEFT('Rinks for 5 groups'!F11,SUM(FIND("v",'Rinks for 5 groups'!F11,1),-2))),'Group Check'!$B:$E,2,FALSE))</f>
        <v>Jordy Jones (Norfolk Island)</v>
      </c>
      <c r="G26" s="61" t="str">
        <f>IF('Rinks for 5 groups'!G11="","",VLOOKUP(_xlfn.NUMBERVALUE(LEFT('Rinks for 5 groups'!G11,SUM(FIND("v",'Rinks for 5 groups'!G11,1),-2))),'Group Check'!$B:$E,2,FALSE))</f>
        <v>Hisaharu Satou (Japan )</v>
      </c>
      <c r="H26" s="61" t="str">
        <f>IF('Rinks for 5 groups'!H11="","",VLOOKUP(_xlfn.NUMBERVALUE(LEFT('Rinks for 5 groups'!H11,SUM(FIND("v",'Rinks for 5 groups'!H11,1),-2))),'Group Check'!$B:$E,2,FALSE))</f>
        <v>Ozkan Akar (Turkiye)</v>
      </c>
      <c r="I26" s="198"/>
      <c r="J26" s="61" t="str">
        <f>IF('Rinks for 5 groups'!J11="","",VLOOKUP(_xlfn.NUMBERVALUE(LEFT('Rinks for 5 groups'!J11,SUM(FIND("v",'Rinks for 5 groups'!J11,1),-2))),'Group Check'!$B:$E,2,FALSE))</f>
        <v>Ha Yat Ting (Gloria) (Hong Kong China )</v>
      </c>
      <c r="K26" s="61" t="str">
        <f>IF('Rinks for 5 groups'!K11="","",VLOOKUP(_xlfn.NUMBERVALUE(LEFT('Rinks for 5 groups'!K11,SUM(FIND("v",'Rinks for 5 groups'!K11,1),-2))),'Group Check'!$B:$E,2,FALSE))</f>
        <v>Keiko Kurohara (Japan )</v>
      </c>
      <c r="L26" s="61" t="str">
        <f>IF('Rinks for 5 groups'!L11="","",VLOOKUP(_xlfn.NUMBERVALUE(LEFT('Rinks for 5 groups'!L11,SUM(FIND("v",'Rinks for 5 groups'!L11,1),-2))),'Group Check'!$B:$E,2,FALSE))</f>
        <v>Christine (Petal) Jones (Norfolk Island)</v>
      </c>
      <c r="M26" s="61" t="str">
        <f>IF('Rinks for 5 groups'!M11="","",VLOOKUP(_xlfn.NUMBERVALUE(LEFT('Rinks for 5 groups'!M11,SUM(FIND("v",'Rinks for 5 groups'!M11,1),-2))),'Group Check'!$B:$E,2,FALSE))</f>
        <v>Julie Forrest (Defending Champion)</v>
      </c>
      <c r="N26" s="61" t="str">
        <f>IF('Rinks for 5 groups'!N11="","",VLOOKUP(_xlfn.NUMBERVALUE(LEFT('Rinks for 5 groups'!N11,SUM(FIND("v",'Rinks for 5 groups'!N11,1),-2))),'Group Check'!$B:$E,2,FALSE))</f>
        <v>Marianne Kuenzle (Switzerland )</v>
      </c>
      <c r="O26" s="61" t="str">
        <f>IF('Rinks for 5 groups'!O11="","",VLOOKUP(_xlfn.NUMBERVALUE(LEFT('Rinks for 5 groups'!O11,SUM(FIND("v",'Rinks for 5 groups'!O11,1),-2))),'Group Check'!$B:$E,2,FALSE))</f>
        <v>Lephai Marea Modutlwa (Botswana)</v>
      </c>
      <c r="P26" s="198"/>
      <c r="Q26" s="61" t="str">
        <f>IF('Rinks for 5 groups'!Q11="","",VLOOKUP(_xlfn.NUMBERVALUE(LEFT('Rinks for 5 groups'!Q11,SUM(FIND("v",'Rinks for 5 groups'!Q11,1),-2))),'Group Check'!$B:$E,2,FALSE))</f>
        <v>Rahsan Akar (Turkiye)</v>
      </c>
      <c r="R26" s="61" t="str">
        <f>IF('Rinks for 5 groups'!R11="","",VLOOKUP(_xlfn.NUMBERVALUE(LEFT('Rinks for 5 groups'!R11,SUM(FIND("v",'Rinks for 5 groups'!R11,1),-2))),'Group Check'!$B:$E,2,FALSE))</f>
        <v>Natalie McWilliams (Scotland)</v>
      </c>
      <c r="S26" s="61" t="str">
        <f>IF('Rinks for 5 groups'!S11="","",VLOOKUP(_xlfn.NUMBERVALUE(LEFT('Rinks for 5 groups'!S11,SUM(FIND("v",'Rinks for 5 groups'!S11,1),-2))),'Group Check'!$B:$E,2,FALSE))</f>
        <v>Christine (Petal) Jones (Norfolk Island)</v>
      </c>
      <c r="T26" s="61" t="str">
        <f>IF('Rinks for 5 groups'!T11="","",VLOOKUP(_xlfn.NUMBERVALUE(LEFT('Rinks for 5 groups'!T11,SUM(FIND("v",'Rinks for 5 groups'!T11,1),-2))),'Group Check'!$B:$E,2,FALSE))</f>
        <v>Rebecca McMillan (England )</v>
      </c>
      <c r="U26" s="61" t="str">
        <f>IF('Rinks for 5 groups'!U11="","",VLOOKUP(_xlfn.NUMBERVALUE(LEFT('Rinks for 5 groups'!U11,SUM(FIND("v",'Rinks for 5 groups'!U11,1),-2))),'Group Check'!$B:$E,2,FALSE))</f>
        <v>Yvonne Olivier (Namibia)</v>
      </c>
      <c r="V26" s="61" t="str">
        <f>IF('Rinks for 5 groups'!V11="","",VLOOKUP(_xlfn.NUMBERVALUE(LEFT('Rinks for 5 groups'!V11,SUM(FIND("v",'Rinks for 5 groups'!V11,1),-2))),'Group Check'!$B:$E,2,FALSE))</f>
        <v>Marianne Kuenzle (Switzerland )</v>
      </c>
    </row>
    <row r="27" spans="1:22">
      <c r="B27" s="198"/>
      <c r="C27" s="61" t="str">
        <f t="shared" ref="C27:H27" si="9">IF(C25="","","v")</f>
        <v>v</v>
      </c>
      <c r="D27" s="61" t="str">
        <f t="shared" si="9"/>
        <v>v</v>
      </c>
      <c r="E27" s="61" t="str">
        <f t="shared" si="9"/>
        <v>v</v>
      </c>
      <c r="F27" s="61" t="str">
        <f t="shared" si="9"/>
        <v>v</v>
      </c>
      <c r="G27" s="61" t="str">
        <f t="shared" si="9"/>
        <v>v</v>
      </c>
      <c r="H27" s="61" t="str">
        <f t="shared" si="9"/>
        <v>v</v>
      </c>
      <c r="I27" s="198"/>
      <c r="J27" s="61" t="str">
        <f t="shared" ref="J27:O27" si="10">IF(J25="","","v")</f>
        <v>v</v>
      </c>
      <c r="K27" s="61" t="str">
        <f t="shared" si="10"/>
        <v>v</v>
      </c>
      <c r="L27" s="61" t="str">
        <f t="shared" si="10"/>
        <v>v</v>
      </c>
      <c r="M27" s="61" t="str">
        <f t="shared" si="10"/>
        <v>v</v>
      </c>
      <c r="N27" s="61" t="str">
        <f t="shared" si="10"/>
        <v>v</v>
      </c>
      <c r="O27" s="61" t="str">
        <f t="shared" si="10"/>
        <v>v</v>
      </c>
      <c r="P27" s="198"/>
      <c r="Q27" s="61" t="str">
        <f t="shared" ref="Q27:V27" si="11">IF(Q25="","","v")</f>
        <v>v</v>
      </c>
      <c r="R27" s="61" t="str">
        <f t="shared" si="11"/>
        <v>v</v>
      </c>
      <c r="S27" s="61" t="str">
        <f t="shared" si="11"/>
        <v>v</v>
      </c>
      <c r="T27" s="61" t="str">
        <f t="shared" si="11"/>
        <v>v</v>
      </c>
      <c r="U27" s="61" t="str">
        <f t="shared" si="11"/>
        <v>v</v>
      </c>
      <c r="V27" s="61" t="str">
        <f t="shared" si="11"/>
        <v>v</v>
      </c>
    </row>
    <row r="28" spans="1:22" ht="13.5" thickBot="1">
      <c r="B28" s="198"/>
      <c r="C28" s="62" t="str">
        <f>IF('Rinks for 5 groups'!C11="","",VLOOKUP(_xlfn.NUMBERVALUE(RIGHT('Rinks for 5 groups'!C11,SUM(LEN('Rinks for 5 groups'!C11),-FIND("v",'Rinks for 5 groups'!C11,1),-1))),'Group Check'!$B:$E,2,FALSE))</f>
        <v>Michael Gabobewe (Botswana)</v>
      </c>
      <c r="D28" s="62" t="str">
        <f>IF('Rinks for 5 groups'!D11="","",VLOOKUP(_xlfn.NUMBERVALUE(RIGHT('Rinks for 5 groups'!D11,SUM(LEN('Rinks for 5 groups'!D11),-FIND("v",'Rinks for 5 groups'!D11,1),-1))),'Group Check'!$B:$E,2,FALSE))</f>
        <v>Jason Lee Evans (South Africa )</v>
      </c>
      <c r="E28" s="62" t="str">
        <f>IF('Rinks for 5 groups'!E11="","",VLOOKUP(_xlfn.NUMBERVALUE(RIGHT('Rinks for 5 groups'!E11,SUM(LEN('Rinks for 5 groups'!E11),-FIND("v",'Rinks for 5 groups'!E11,1),-1))),'Group Check'!$B:$E,2,FALSE))</f>
        <v>Peter Ellul (Malta)</v>
      </c>
      <c r="F28" s="62" t="str">
        <f>IF('Rinks for 5 groups'!F11="","",VLOOKUP(_xlfn.NUMBERVALUE(RIGHT('Rinks for 5 groups'!F11,SUM(LEN('Rinks for 5 groups'!F11),-FIND("v",'Rinks for 5 groups'!F11,1),-1))),'Group Check'!$B:$E,2,FALSE))</f>
        <v>Peter Bonsor (Spain)</v>
      </c>
      <c r="G28" s="62" t="str">
        <f>IF('Rinks for 5 groups'!G11="","",VLOOKUP(_xlfn.NUMBERVALUE(RIGHT('Rinks for 5 groups'!G11,SUM(LEN('Rinks for 5 groups'!G11),-FIND("v",'Rinks for 5 groups'!G11,1),-1))),'Group Check'!$B:$E,2,FALSE))</f>
        <v>Shannon McIlroy (New Zealand)</v>
      </c>
      <c r="H28" s="62" t="str">
        <f>IF('Rinks for 5 groups'!H11="","",VLOOKUP(_xlfn.NUMBERVALUE(RIGHT('Rinks for 5 groups'!H11,SUM(LEN('Rinks for 5 groups'!H11),-FIND("v",'Rinks for 5 groups'!H11,1),-1))),'Group Check'!$B:$E,2,FALSE))</f>
        <v>Lai Gon-Lap Stanley (Hong Kong China )</v>
      </c>
      <c r="I28" s="198"/>
      <c r="J28" s="62" t="str">
        <f>IF('Rinks for 5 groups'!J11="","",VLOOKUP(_xlfn.NUMBERVALUE(RIGHT('Rinks for 5 groups'!J11,SUM(LEN('Rinks for 5 groups'!J11),-FIND("v",'Rinks for 5 groups'!J11,1),-1))),'Group Check'!$B:$E,2,FALSE))</f>
        <v>Connie Rixon (Malta)</v>
      </c>
      <c r="K28" s="62" t="str">
        <f>IF('Rinks for 5 groups'!K11="","",VLOOKUP(_xlfn.NUMBERVALUE(RIGHT('Rinks for 5 groups'!K11,SUM(LEN('Rinks for 5 groups'!K11),-FIND("v",'Rinks for 5 groups'!K11,1),-1))),'Group Check'!$B:$E,2,FALSE))</f>
        <v>Mary Thompson (USA)</v>
      </c>
      <c r="L28" s="62" t="str">
        <f>IF('Rinks for 5 groups'!L11="","",VLOOKUP(_xlfn.NUMBERVALUE(RIGHT('Rinks for 5 groups'!L11,SUM(LEN('Rinks for 5 groups'!L11),-FIND("v",'Rinks for 5 groups'!L11,1),-1))),'Group Check'!$B:$E,2,FALSE))</f>
        <v>Lee Beng Hua (May) (Singapore )</v>
      </c>
      <c r="M28" s="62" t="str">
        <f>IF('Rinks for 5 groups'!M11="","",VLOOKUP(_xlfn.NUMBERVALUE(RIGHT('Rinks for 5 groups'!M11,SUM(LEN('Rinks for 5 groups'!M11),-FIND("v",'Rinks for 5 groups'!M11,1),-1))),'Group Check'!$B:$E,2,FALSE))</f>
        <v>Lindsey Greechan (Jersey)</v>
      </c>
      <c r="N28" s="62" t="str">
        <f>IF('Rinks for 5 groups'!N11="","",VLOOKUP(_xlfn.NUMBERVALUE(RIGHT('Rinks for 5 groups'!N11,SUM(LEN('Rinks for 5 groups'!N11),-FIND("v",'Rinks for 5 groups'!N11,1),-1))),'Group Check'!$B:$E,2,FALSE))</f>
        <v>Rebecca McMillan (England )</v>
      </c>
      <c r="O28" s="62" t="str">
        <f>IF('Rinks for 5 groups'!O11="","",VLOOKUP(_xlfn.NUMBERVALUE(RIGHT('Rinks for 5 groups'!O11,SUM(LEN('Rinks for 5 groups'!O11),-FIND("v",'Rinks for 5 groups'!O11,1),-1))),'Group Check'!$B:$E,2,FALSE))</f>
        <v>Tayla Bruce (New Zealand)</v>
      </c>
      <c r="P28" s="198"/>
      <c r="Q28" s="62" t="str">
        <f>IF('Rinks for 5 groups'!Q11="","",VLOOKUP(_xlfn.NUMBERVALUE(RIGHT('Rinks for 5 groups'!Q11,SUM(LEN('Rinks for 5 groups'!Q11),-FIND("v",'Rinks for 5 groups'!Q11,1),-1))),'Group Check'!$B:$E,2,FALSE))</f>
        <v>Esme Haley (South Africa )</v>
      </c>
      <c r="R28" s="62" t="str">
        <f>IF('Rinks for 5 groups'!R11="","",VLOOKUP(_xlfn.NUMBERVALUE(RIGHT('Rinks for 5 groups'!R11,SUM(LEN('Rinks for 5 groups'!R11),-FIND("v",'Rinks for 5 groups'!R11,1),-1))),'Group Check'!$B:$E,2,FALSE))</f>
        <v>Lisa Bonsor (Spain)</v>
      </c>
      <c r="S28" s="62" t="str">
        <f>IF('Rinks for 5 groups'!S11="","",VLOOKUP(_xlfn.NUMBERVALUE(RIGHT('Rinks for 5 groups'!S11,SUM(LEN('Rinks for 5 groups'!S11),-FIND("v",'Rinks for 5 groups'!S11,1),-1))),'Group Check'!$B:$E,2,FALSE))</f>
        <v>Sara Marie Nicholls (Wales)</v>
      </c>
      <c r="T28" s="62" t="str">
        <f>IF('Rinks for 5 groups'!T11="","",VLOOKUP(_xlfn.NUMBERVALUE(RIGHT('Rinks for 5 groups'!T11,SUM(LEN('Rinks for 5 groups'!T11),-FIND("v",'Rinks for 5 groups'!T11,1),-1))),'Group Check'!$B:$E,2,FALSE))</f>
        <v>Sandra Hazel Bailie MBE (Ireland )</v>
      </c>
      <c r="U28" s="62" t="str">
        <f>IF('Rinks for 5 groups'!U11="","",VLOOKUP(_xlfn.NUMBERVALUE(RIGHT('Rinks for 5 groups'!U11,SUM(LEN('Rinks for 5 groups'!U11),-FIND("v",'Rinks for 5 groups'!U11,1),-1))),'Group Check'!$B:$E,2,FALSE))</f>
        <v>Rosemary Ogier (Guernsey )</v>
      </c>
      <c r="V28" s="62" t="str">
        <f>IF('Rinks for 5 groups'!V11="","",VLOOKUP(_xlfn.NUMBERVALUE(RIGHT('Rinks for 5 groups'!V11,SUM(LEN('Rinks for 5 groups'!V11),-FIND("v",'Rinks for 5 groups'!V11,1),-1))),'Group Check'!$B:$E,2,FALSE))</f>
        <v>Caroline Whitehead (Isle Of Man)</v>
      </c>
    </row>
    <row r="29" spans="1:22">
      <c r="B29" s="198"/>
      <c r="D29" s="58"/>
      <c r="E29" s="58"/>
      <c r="F29" s="58"/>
      <c r="G29" s="58"/>
      <c r="H29" s="194"/>
      <c r="I29" s="198"/>
      <c r="J29" s="58"/>
      <c r="K29" s="58"/>
      <c r="L29" s="58"/>
      <c r="M29" s="58"/>
      <c r="N29" s="58"/>
      <c r="O29" s="194"/>
      <c r="P29" s="198"/>
      <c r="Q29" s="58"/>
      <c r="R29" s="58"/>
      <c r="S29" s="58"/>
      <c r="T29" s="58"/>
      <c r="U29" s="58"/>
      <c r="V29" s="194"/>
    </row>
    <row r="30" spans="1:22">
      <c r="B30" s="198"/>
      <c r="C30" s="58" t="str">
        <f>IF(C26="","",IF(ISNUMBER(MATCH(CONCATENATE("*",C26,"*"),C$6:C25,0)),"Rink Match",IF(ISNUMBER(MATCH(CONCATENATE("*",C26,"*"),C18:H18,0)),"Previous Session",IF(ISNUMBER(MATCH(CONCATENATE("*",C26,"*"),C20:H20,0)),"Previous Session",IF(ISNUMBER(MATCH(CONCATENATE("*",C26,"*"),D26:H26,0)),"Same Session",IF(ISNUMBER(MATCH(CONCATENATE("*",C26,"*"),D28:H28,0)),"Same Session",""))))))</f>
        <v/>
      </c>
      <c r="D30" s="58" t="str">
        <f>IF(D26="","",IF(ISNUMBER(MATCH(CONCATENATE("*",D26,"*"),D$6:D25,0)),"Rink Match",IF(ISNUMBER(MATCH(CONCATENATE("*",D26,"*"),C18:H18,0)),"Previous Session",IF(ISNUMBER(MATCH(CONCATENATE("*",D26,"*"),C20:H20,0)),"Previous Session",IF(ISNUMBER(MATCH(CONCATENATE("*",D26,"*"),C26:C26,0)),"Same Session",IF(ISNUMBER(MATCH(CONCATENATE("*",D26,"*"),C28:C28,0)),"Same Session",IF(ISNUMBER(MATCH(CONCATENATE("*",D26,"*"),E26:H26,0)),"Same Session",IF(ISNUMBER(MATCH(CONCATENATE("*",D26,"*"),E28:H28,0)),"Same Session",""))))))))</f>
        <v/>
      </c>
      <c r="E30" s="58" t="str">
        <f>IF(E26="","",IF(ISNUMBER(MATCH(CONCATENATE("*",E26,"*"),E$6:E25,0)),"Rink Match",IF(ISNUMBER(MATCH(CONCATENATE("*",E26,"*"),C18:H18,0)),"Previous Session",IF(ISNUMBER(MATCH(CONCATENATE("*",E26,"*"),C20:H20,0)),"Previous Session",IF(ISNUMBER(MATCH(CONCATENATE("*",E26,"*"),C26:D26,0)),"Same Session",IF(ISNUMBER(MATCH(CONCATENATE("*",E26,"*"),C28:D28,0)),"Same Session",IF(ISNUMBER(MATCH(CONCATENATE("*",E26,"*"),F26:H26,0)),"Same Session",IF(ISNUMBER(MATCH(CONCATENATE("*",E26,"*"),F28:H28,0)),"Same Session",""))))))))</f>
        <v/>
      </c>
      <c r="F30" s="58" t="str">
        <f>IF(F26="","",IF(ISNUMBER(MATCH(CONCATENATE("*",F26,"*"),F$6:F25,0)),"Rink Match",IF(ISNUMBER(MATCH(CONCATENATE("*",F26,"*"),C18:H18,0)),"Previous Session",IF(ISNUMBER(MATCH(CONCATENATE("*",F26,"*"),C20:H20,0)),"Previous Session",IF(ISNUMBER(MATCH(CONCATENATE("*",F26,"*"),C26:E26,0)),"Same Session",IF(ISNUMBER(MATCH(CONCATENATE("*",F26,"*"),C28:E28,0)),"Same Session",IF(ISNUMBER(MATCH(CONCATENATE("*",F26,"*"),G26:H26,0)),"Same Session",IF(ISNUMBER(MATCH(CONCATENATE("*",F26,"*"),G28:H28,0)),"Same Session",""))))))))</f>
        <v/>
      </c>
      <c r="G30" s="58" t="str">
        <f>IF(G26="","",IF(ISNUMBER(MATCH(CONCATENATE("*",G26,"*"),G$6:G25,0)),"Rink Match",IF(ISNUMBER(MATCH(CONCATENATE("*",G26,"*"),C18:H18,0)),"Previous Session",IF(ISNUMBER(MATCH(CONCATENATE("*",G26,"*"),C20:H20,0)),"Previous Session",IF(ISNUMBER(MATCH(CONCATENATE("*",G26,"*"),C26:F26,0)),"Same Session",IF(ISNUMBER(MATCH(CONCATENATE("*",G26,"*"),C28:F28,0)),"Same Session",IF(ISNUMBER(MATCH(CONCATENATE("*",G26,"*"),H26:H26,0)),"Same Session",IF(ISNUMBER(MATCH(CONCATENATE("*",G26,"*"),H28:H28,0)),"Same Session",""))))))))</f>
        <v/>
      </c>
      <c r="H30" s="58" t="str">
        <f>IF(H26="","",IF(ISNUMBER(MATCH(CONCATENATE("*",H26,"*"),H$6:H25,0)),"Rink Match",IF(ISNUMBER(MATCH(CONCATENATE("*",H26,"*"),C18:H18,0)),"Previous Session",IF(ISNUMBER(MATCH(CONCATENATE("*",H26,"*"),C20:H20,0)),"Previous Session",IF(ISNUMBER(MATCH(CONCATENATE("*",H26,"*"),C26:G26,0)),"Previous Session",IF(ISNUMBER(MATCH(CONCATENATE("*",H26,"*"),C28:G28,0)),"Previous Session",""))))))</f>
        <v/>
      </c>
      <c r="I30" s="198"/>
      <c r="J30" s="58" t="str">
        <f>IF(J26="","",IF(ISNUMBER(MATCH(CONCATENATE("*",J26,"*"),J$6:J25,0)),"Rink Match",IF(ISNUMBER(MATCH(CONCATENATE("*",J26,"*"),J18:O18,0)),"Previous Session",IF(ISNUMBER(MATCH(CONCATENATE("*",J26,"*"),J20:O20,0)),"Previous Session",IF(ISNUMBER(MATCH(CONCATENATE("*",J26,"*"),K26:O26,0)),"Same Session",IF(ISNUMBER(MATCH(CONCATENATE("*",J26,"*"),K28:O28,0)),"Same Session",""))))))</f>
        <v/>
      </c>
      <c r="K30" s="58" t="str">
        <f>IF(K26="","",IF(ISNUMBER(MATCH(CONCATENATE("*",K26,"*"),K$6:K25,0)),"Rink Match",IF(ISNUMBER(MATCH(CONCATENATE("*",K26,"*"),J18:O18,0)),"Previous Session",IF(ISNUMBER(MATCH(CONCATENATE("*",K26,"*"),J20:O20,0)),"Previous Session",IF(ISNUMBER(MATCH(CONCATENATE("*",K26,"*"),J26:J26,0)),"Same Session",IF(ISNUMBER(MATCH(CONCATENATE("*",K26,"*"),J28:J28,0)),"Same Session",IF(ISNUMBER(MATCH(CONCATENATE("*",K26,"*"),L26:O26,0)),"Same Session",IF(ISNUMBER(MATCH(CONCATENATE("*",K26,"*"),L28:O28,0)),"Same Session",""))))))))</f>
        <v/>
      </c>
      <c r="L30" s="58" t="str">
        <f>IF(L26="","",IF(ISNUMBER(MATCH(CONCATENATE("*",L26,"*"),L$6:L25,0)),"Rink Match",IF(ISNUMBER(MATCH(CONCATENATE("*",L26,"*"),J18:O18,0)),"Previous Session",IF(ISNUMBER(MATCH(CONCATENATE("*",L26,"*"),J20:O20,0)),"Previous Session",IF(ISNUMBER(MATCH(CONCATENATE("*",L26,"*"),J26:K26,0)),"Same Session",IF(ISNUMBER(MATCH(CONCATENATE("*",L26,"*"),J28:K28,0)),"Same Session",IF(ISNUMBER(MATCH(CONCATENATE("*",L26,"*"),M26:O26,0)),"Same Session",IF(ISNUMBER(MATCH(CONCATENATE("*",L26,"*"),M28:O28,0)),"Same Session",""))))))))</f>
        <v/>
      </c>
      <c r="M30" s="58" t="str">
        <f>IF(M26="","",IF(ISNUMBER(MATCH(CONCATENATE("*",M26,"*"),M$6:M25,0)),"Rink Match",IF(ISNUMBER(MATCH(CONCATENATE("*",M26,"*"),J18:O18,0)),"Previous Session",IF(ISNUMBER(MATCH(CONCATENATE("*",M26,"*"),J20:O20,0)),"Previous Session",IF(ISNUMBER(MATCH(CONCATENATE("*",M26,"*"),J26:L26,0)),"Same Session",IF(ISNUMBER(MATCH(CONCATENATE("*",M26,"*"),J28:L28,0)),"Same Session",IF(ISNUMBER(MATCH(CONCATENATE("*",M26,"*"),N26:O26,0)),"Same Session",IF(ISNUMBER(MATCH(CONCATENATE("*",M26,"*"),N28:O28,0)),"Same Session",""))))))))</f>
        <v/>
      </c>
      <c r="N30" s="58" t="str">
        <f>IF(N26="","",IF(ISNUMBER(MATCH(CONCATENATE("*",N26,"*"),N$6:N25,0)),"Rink Match",IF(ISNUMBER(MATCH(CONCATENATE("*",N26,"*"),J18:O18,0)),"Previous Session",IF(ISNUMBER(MATCH(CONCATENATE("*",N26,"*"),J20:O20,0)),"Previous Session",IF(ISNUMBER(MATCH(CONCATENATE("*",N26,"*"),J26:M26,0)),"Same Session",IF(ISNUMBER(MATCH(CONCATENATE("*",N26,"*"),J28:M28,0)),"Same Session",IF(ISNUMBER(MATCH(CONCATENATE("*",N26,"*"),O26:O26,0)),"Same Session",IF(ISNUMBER(MATCH(CONCATENATE("*",N26,"*"),O28:O28,0)),"Same Session",""))))))))</f>
        <v/>
      </c>
      <c r="O30" s="58" t="str">
        <f>IF(O26="","",IF(ISNUMBER(MATCH(CONCATENATE("*",O26,"*"),O$6:O25,0)),"Rink Match",IF(ISNUMBER(MATCH(CONCATENATE("*",O26,"*"),J18:O18,0)),"Previous Session",IF(ISNUMBER(MATCH(CONCATENATE("*",O26,"*"),J20:O20,0)),"Previous Session",IF(ISNUMBER(MATCH(CONCATENATE("*",O26,"*"),J26:N26,0)),"Previous Session",IF(ISNUMBER(MATCH(CONCATENATE("*",O26,"*"),J28:N28,0)),"Previous Session",""))))))</f>
        <v/>
      </c>
      <c r="P30" s="198"/>
      <c r="Q30" s="58" t="str">
        <f>IF(Q26="","",IF(ISNUMBER(MATCH(CONCATENATE("*",Q26,"*"),Q$6:Q25,0)),"Rink Match",IF(ISNUMBER(MATCH(CONCATENATE("*",Q26,"*"),Q18:V18,0)),"Previous Session",IF(ISNUMBER(MATCH(CONCATENATE("*",Q26,"*"),Q20:V20,0)),"Previous Session",IF(ISNUMBER(MATCH(CONCATENATE("*",Q26,"*"),R26:V26,0)),"Same Session",IF(ISNUMBER(MATCH(CONCATENATE("*",Q26,"*"),R28:V28,0)),"Same Session",""))))))</f>
        <v/>
      </c>
      <c r="R30" s="58" t="str">
        <f>IF(R26="","",IF(ISNUMBER(MATCH(CONCATENATE("*",R26,"*"),R$6:R25,0)),"Rink Match",IF(ISNUMBER(MATCH(CONCATENATE("*",R26,"*"),Q18:V18,0)),"Previous Session",IF(ISNUMBER(MATCH(CONCATENATE("*",R26,"*"),Q20:V20,0)),"Previous Session",IF(ISNUMBER(MATCH(CONCATENATE("*",R26,"*"),Q26:Q26,0)),"Same Session",IF(ISNUMBER(MATCH(CONCATENATE("*",R26,"*"),Q28:Q28,0)),"Same Session",IF(ISNUMBER(MATCH(CONCATENATE("*",R26,"*"),S26:V26,0)),"Same Session",IF(ISNUMBER(MATCH(CONCATENATE("*",R26,"*"),S28:V28,0)),"Same Session",""))))))))</f>
        <v/>
      </c>
      <c r="S30" s="58" t="str">
        <f>IF(S26="","",IF(ISNUMBER(MATCH(CONCATENATE("*",S26,"*"),S$6:S25,0)),"Rink Match",IF(ISNUMBER(MATCH(CONCATENATE("*",S26,"*"),Q18:V18,0)),"Previous Session",IF(ISNUMBER(MATCH(CONCATENATE("*",S26,"*"),Q20:V20,0)),"Previous Session",IF(ISNUMBER(MATCH(CONCATENATE("*",S26,"*"),Q26:R26,0)),"Same Session",IF(ISNUMBER(MATCH(CONCATENATE("*",S26,"*"),Q28:R28,0)),"Same Session",IF(ISNUMBER(MATCH(CONCATENATE("*",S26,"*"),T26:V26,0)),"Same Session",IF(ISNUMBER(MATCH(CONCATENATE("*",S26,"*"),T28:V28,0)),"Same Session",""))))))))</f>
        <v/>
      </c>
      <c r="T30" s="58" t="str">
        <f>IF(T26="","",IF(ISNUMBER(MATCH(CONCATENATE("*",T26,"*"),T$6:T25,0)),"Rink Match",IF(ISNUMBER(MATCH(CONCATENATE("*",T26,"*"),Q18:V18,0)),"Previous Session",IF(ISNUMBER(MATCH(CONCATENATE("*",T26,"*"),Q20:V20,0)),"Previous Session",IF(ISNUMBER(MATCH(CONCATENATE("*",T26,"*"),Q26:S26,0)),"Same Session",IF(ISNUMBER(MATCH(CONCATENATE("*",T26,"*"),Q28:S28,0)),"Same Session",IF(ISNUMBER(MATCH(CONCATENATE("*",T26,"*"),U26:V26,0)),"Same Session",IF(ISNUMBER(MATCH(CONCATENATE("*",T26,"*"),U28:V28,0)),"Same Session",""))))))))</f>
        <v/>
      </c>
      <c r="U30" s="58" t="str">
        <f>IF(U26="","",IF(ISNUMBER(MATCH(CONCATENATE("*",U26,"*"),U$6:U25,0)),"Rink Match",IF(ISNUMBER(MATCH(CONCATENATE("*",U26,"*"),Q18:V18,0)),"Previous Session",IF(ISNUMBER(MATCH(CONCATENATE("*",U26,"*"),Q20:V20,0)),"Previous Session",IF(ISNUMBER(MATCH(CONCATENATE("*",U26,"*"),Q26:T26,0)),"Same Session",IF(ISNUMBER(MATCH(CONCATENATE("*",U26,"*"),Q28:T28,0)),"Same Session",IF(ISNUMBER(MATCH(CONCATENATE("*",U26,"*"),V26:V26,0)),"Same Session",IF(ISNUMBER(MATCH(CONCATENATE("*",U26,"*"),V28:V28,0)),"Same Session",""))))))))</f>
        <v/>
      </c>
      <c r="V30" s="58" t="str">
        <f>IF(V26="","",IF(ISNUMBER(MATCH(CONCATENATE("*",V26,"*"),V$6:V25,0)),"Rink Match",IF(ISNUMBER(MATCH(CONCATENATE("*",V26,"*"),Q18:V18,0)),"Previous Session",IF(ISNUMBER(MATCH(CONCATENATE("*",V26,"*"),Q20:V20,0)),"Previous Session",IF(ISNUMBER(MATCH(CONCATENATE("*",V26,"*"),Q26:U26,0)),"Previous Session",IF(ISNUMBER(MATCH(CONCATENATE("*",V26,"*"),Q28:U28,0)),"Previous Session",""))))))</f>
        <v/>
      </c>
    </row>
    <row r="31" spans="1:22">
      <c r="B31" s="198"/>
      <c r="C31" s="58" t="str">
        <f>IF(C28="","",IF(ISNUMBER(MATCH(CONCATENATE("*",C28,"*"),C$6:C25,0)),"Rink Match",IF(ISNUMBER(MATCH(CONCATENATE("*",C28,"*"),C18:H18,0)),"Previous Session",IF(ISNUMBER(MATCH(CONCATENATE("*",C28,"*"),C20:H20,0)),"Previous Session",IF(ISNUMBER(MATCH(CONCATENATE("*",C28,"*"),D26:H26,0)),"Same Session",IF(ISNUMBER(MATCH(CONCATENATE("*",C28,"*"),D28:H28,0)),"Same Session",""))))))</f>
        <v/>
      </c>
      <c r="D31" s="58" t="str">
        <f>IF(D28="","",IF(ISNUMBER(MATCH(CONCATENATE("*",D28,"*"),D$6:D25,0)),"Rink Match",IF(ISNUMBER(MATCH(CONCATENATE("*",D28,"*"),C18:H18,0)),"Previous Session",IF(ISNUMBER(MATCH(CONCATENATE("*",D28,"*"),C20:H20,0)),"Previous Session",IF(ISNUMBER(MATCH(CONCATENATE("*",D28,"*"),C26:C26,0)),"Same Session",IF(ISNUMBER(MATCH(CONCATENATE("*",D28,"*"),C28:C28,0)),"Same Session",IF(ISNUMBER(MATCH(CONCATENATE("*",D28,"*"),E26:H26,0)),"Same Session",IF(ISNUMBER(MATCH(CONCATENATE("*",D28,"*"),E28:H28,0)),"Same Session",""))))))))</f>
        <v/>
      </c>
      <c r="E31" s="58" t="str">
        <f>IF(E28="","",IF(ISNUMBER(MATCH(CONCATENATE("*",E28,"*"),E$6:E25,0)),"Rink Match",IF(ISNUMBER(MATCH(CONCATENATE("*",E28,"*"),C18:H18,0)),"Previous Session",IF(ISNUMBER(MATCH(CONCATENATE("*",E28,"*"),C20:H20,0)),"Previous Session",IF(ISNUMBER(MATCH(CONCATENATE("*",E28,"*"),C26:D26,0)),"Same Session",IF(ISNUMBER(MATCH(CONCATENATE("*",E28,"*"),C28:D28,0)),"Same Session",IF(ISNUMBER(MATCH(CONCATENATE("*",E28,"*"),F26:H26,0)),"Same Session",IF(ISNUMBER(MATCH(CONCATENATE("*",E28,"*"),F28:H28,0)),"Same Session",""))))))))</f>
        <v/>
      </c>
      <c r="F31" s="58" t="str">
        <f>IF(F28="","",IF(ISNUMBER(MATCH(CONCATENATE("*",F28,"*"),F$6:F25,0)),"Rink Match",IF(ISNUMBER(MATCH(CONCATENATE("*",F28,"*"),C18:H18,0)),"Previous Session",IF(ISNUMBER(MATCH(CONCATENATE("*",F28,"*"),C20:H20,0)),"Previous Session",IF(ISNUMBER(MATCH(CONCATENATE("*",F28,"*"),C26:E26,0)),"Same Session",IF(ISNUMBER(MATCH(CONCATENATE("*",F28,"*"),C28:E28,0)),"Same Session",IF(ISNUMBER(MATCH(CONCATENATE("*",F28,"*"),G26:H26,0)),"Same Session",IF(ISNUMBER(MATCH(CONCATENATE("*",F28,"*"),G28:H28,0)),"Same Session",""))))))))</f>
        <v/>
      </c>
      <c r="G31" s="58" t="str">
        <f>IF(G28="","",IF(ISNUMBER(MATCH(CONCATENATE("*",G28,"*"),G$6:G25,0)),"Rink Match",IF(ISNUMBER(MATCH(CONCATENATE("*",G28,"*"),C18:H18,0)),"Previous Session",IF(ISNUMBER(MATCH(CONCATENATE("*",G28,"*"),C20:H20,0)),"Previous Session",IF(ISNUMBER(MATCH(CONCATENATE("*",G28,"*"),C26:F26,0)),"Same Session",IF(ISNUMBER(MATCH(CONCATENATE("*",G28,"*"),C28:F28,0)),"Same Session",IF(ISNUMBER(MATCH(CONCATENATE("*",G28,"*"),H26:H26,0)),"Same Session",IF(ISNUMBER(MATCH(CONCATENATE("*",G28,"*"),H28:H28,0)),"Same Session",""))))))))</f>
        <v/>
      </c>
      <c r="H31" s="58" t="str">
        <f>IF(H28="","",IF(ISNUMBER(MATCH(CONCATENATE("*",H28,"*"),H$6:H25,0)),"Rink Match",IF(ISNUMBER(MATCH(CONCATENATE("*",H28,"*"),C18:H18,0)),"Previous Session",IF(ISNUMBER(MATCH(CONCATENATE("*",H28,"*"),C20:H20,0)),"Previous Session",IF(ISNUMBER(MATCH(CONCATENATE("*",H28,"*"),C26:G26,0)),"Same Session",IF(ISNUMBER(MATCH(CONCATENATE("*",H28,"*"),C28:G28,0)),"Same Session",""))))))</f>
        <v/>
      </c>
      <c r="I31" s="198"/>
      <c r="J31" s="58" t="str">
        <f>IF(J28="","",IF(ISNUMBER(MATCH(CONCATENATE("*",J28,"*"),J$6:J25,0)),"Rink Match",IF(ISNUMBER(MATCH(CONCATENATE("*",J28,"*"),J18:O18,0)),"Previous Session",IF(ISNUMBER(MATCH(CONCATENATE("*",J28,"*"),J20:O20,0)),"Previous Session",IF(ISNUMBER(MATCH(CONCATENATE("*",J28,"*"),K26:O26,0)),"Same Session",IF(ISNUMBER(MATCH(CONCATENATE("*",J28,"*"),K28:O28,0)),"Same Session",""))))))</f>
        <v/>
      </c>
      <c r="K31" s="58" t="str">
        <f>IF(K28="","",IF(ISNUMBER(MATCH(CONCATENATE("*",K28,"*"),K$6:K25,0)),"Rink Match",IF(ISNUMBER(MATCH(CONCATENATE("*",K28,"*"),J18:O18,0)),"Previous Session",IF(ISNUMBER(MATCH(CONCATENATE("*",K28,"*"),J20:O20,0)),"Previous Session",IF(ISNUMBER(MATCH(CONCATENATE("*",K28,"*"),J26:J26,0)),"Same Session",IF(ISNUMBER(MATCH(CONCATENATE("*",K28,"*"),J28:J28,0)),"Same Session",IF(ISNUMBER(MATCH(CONCATENATE("*",K28,"*"),L26:O26,0)),"Same Session",IF(ISNUMBER(MATCH(CONCATENATE("*",K28,"*"),L28:O28,0)),"Same Session",""))))))))</f>
        <v/>
      </c>
      <c r="L31" s="58" t="str">
        <f>IF(L28="","",IF(ISNUMBER(MATCH(CONCATENATE("*",L28,"*"),L$6:L25,0)),"Rink Match",IF(ISNUMBER(MATCH(CONCATENATE("*",L28,"*"),J18:O18,0)),"Previous Session",IF(ISNUMBER(MATCH(CONCATENATE("*",L28,"*"),J20:O20,0)),"Previous Session",IF(ISNUMBER(MATCH(CONCATENATE("*",L28,"*"),J26:K26,0)),"Same Session",IF(ISNUMBER(MATCH(CONCATENATE("*",L28,"*"),J28:K28,0)),"Same Session",IF(ISNUMBER(MATCH(CONCATENATE("*",L28,"*"),M26:O26,0)),"Same Session",IF(ISNUMBER(MATCH(CONCATENATE("*",L28,"*"),M28:O28,0)),"Same Session",""))))))))</f>
        <v/>
      </c>
      <c r="M31" s="58" t="str">
        <f>IF(M28="","",IF(ISNUMBER(MATCH(CONCATENATE("*",M28,"*"),M$6:M25,0)),"Rink Match",IF(ISNUMBER(MATCH(CONCATENATE("*",M28,"*"),J18:O18,0)),"Previous Session",IF(ISNUMBER(MATCH(CONCATENATE("*",M28,"*"),J20:O20,0)),"Previous Session",IF(ISNUMBER(MATCH(CONCATENATE("*",M28,"*"),J26:L26,0)),"Same Session",IF(ISNUMBER(MATCH(CONCATENATE("*",M28,"*"),J28:L28,0)),"Same Session",IF(ISNUMBER(MATCH(CONCATENATE("*",M28,"*"),N26:O26,0)),"Same Session",IF(ISNUMBER(MATCH(CONCATENATE("*",M28,"*"),N28:O28,0)),"Same Session",""))))))))</f>
        <v/>
      </c>
      <c r="N31" s="58" t="str">
        <f>IF(N28="","",IF(ISNUMBER(MATCH(CONCATENATE("*",N28,"*"),N$6:N25,0)),"Rink Match",IF(ISNUMBER(MATCH(CONCATENATE("*",N28,"*"),J18:O18,0)),"Previous Session",IF(ISNUMBER(MATCH(CONCATENATE("*",N28,"*"),J20:O20,0)),"Previous Session",IF(ISNUMBER(MATCH(CONCATENATE("*",N28,"*"),J26:M26,0)),"Same Session",IF(ISNUMBER(MATCH(CONCATENATE("*",N28,"*"),J28:M28,0)),"Same Session",IF(ISNUMBER(MATCH(CONCATENATE("*",N28,"*"),O26:O26,0)),"Same Session",IF(ISNUMBER(MATCH(CONCATENATE("*",N28,"*"),O28:O28,0)),"Same Session",""))))))))</f>
        <v/>
      </c>
      <c r="O31" s="58" t="str">
        <f>IF(O28="","",IF(ISNUMBER(MATCH(CONCATENATE("*",O28,"*"),O$6:O25,0)),"Rink Match",IF(ISNUMBER(MATCH(CONCATENATE("*",O28,"*"),J18:O18,0)),"Previous Session",IF(ISNUMBER(MATCH(CONCATENATE("*",O28,"*"),J20:O20,0)),"Previous Session",IF(ISNUMBER(MATCH(CONCATENATE("*",O28,"*"),J26:N26,0)),"Same Session",IF(ISNUMBER(MATCH(CONCATENATE("*",O28,"*"),J28:N28,0)),"Same Session",""))))))</f>
        <v/>
      </c>
      <c r="P31" s="198"/>
      <c r="Q31" s="58" t="str">
        <f>IF(Q28="","",IF(ISNUMBER(MATCH(CONCATENATE("*",Q28,"*"),Q$6:Q25,0)),"Rink Match",IF(ISNUMBER(MATCH(CONCATENATE("*",Q28,"*"),Q18:V18,0)),"Previous Session",IF(ISNUMBER(MATCH(CONCATENATE("*",Q28,"*"),Q20:V20,0)),"Previous Session",IF(ISNUMBER(MATCH(CONCATENATE("*",Q28,"*"),R26:V26,0)),"Same Session",IF(ISNUMBER(MATCH(CONCATENATE("*",Q28,"*"),R28:V28,0)),"Same Session",""))))))</f>
        <v/>
      </c>
      <c r="R31" s="58" t="str">
        <f>IF(R28="","",IF(ISNUMBER(MATCH(CONCATENATE("*",R28,"*"),R$6:R25,0)),"Rink Match",IF(ISNUMBER(MATCH(CONCATENATE("*",R28,"*"),Q18:V18,0)),"Previous Session",IF(ISNUMBER(MATCH(CONCATENATE("*",R28,"*"),Q20:V20,0)),"Previous Session",IF(ISNUMBER(MATCH(CONCATENATE("*",R28,"*"),Q26:Q26,0)),"Same Session",IF(ISNUMBER(MATCH(CONCATENATE("*",R28,"*"),Q28:Q28,0)),"Same Session",IF(ISNUMBER(MATCH(CONCATENATE("*",R28,"*"),S26:V26,0)),"Same Session",IF(ISNUMBER(MATCH(CONCATENATE("*",R28,"*"),S28:V28,0)),"Same Session",""))))))))</f>
        <v/>
      </c>
      <c r="S31" s="58" t="str">
        <f>IF(S28="","",IF(ISNUMBER(MATCH(CONCATENATE("*",S28,"*"),S$6:S25,0)),"Rink Match",IF(ISNUMBER(MATCH(CONCATENATE("*",S28,"*"),Q18:V18,0)),"Previous Session",IF(ISNUMBER(MATCH(CONCATENATE("*",S28,"*"),Q20:V20,0)),"Previous Session",IF(ISNUMBER(MATCH(CONCATENATE("*",S28,"*"),Q26:R26,0)),"Same Session",IF(ISNUMBER(MATCH(CONCATENATE("*",S28,"*"),Q28:R28,0)),"Same Session",IF(ISNUMBER(MATCH(CONCATENATE("*",S28,"*"),T26:V26,0)),"Same Session",IF(ISNUMBER(MATCH(CONCATENATE("*",S28,"*"),T28:V28,0)),"Same Session",""))))))))</f>
        <v/>
      </c>
      <c r="T31" s="58" t="str">
        <f>IF(T28="","",IF(ISNUMBER(MATCH(CONCATENATE("*",T28,"*"),T$6:T25,0)),"Rink Match",IF(ISNUMBER(MATCH(CONCATENATE("*",T28,"*"),Q18:V18,0)),"Previous Session",IF(ISNUMBER(MATCH(CONCATENATE("*",T28,"*"),Q20:V20,0)),"Previous Session",IF(ISNUMBER(MATCH(CONCATENATE("*",T28,"*"),Q26:S26,0)),"Same Session",IF(ISNUMBER(MATCH(CONCATENATE("*",T28,"*"),Q28:S28,0)),"Same Session",IF(ISNUMBER(MATCH(CONCATENATE("*",T28,"*"),U26:V26,0)),"Same Session",IF(ISNUMBER(MATCH(CONCATENATE("*",T28,"*"),U28:V28,0)),"Same Session",""))))))))</f>
        <v/>
      </c>
      <c r="U31" s="58" t="str">
        <f>IF(U28="","",IF(ISNUMBER(MATCH(CONCATENATE("*",U28,"*"),U$6:U25,0)),"Rink Match",IF(ISNUMBER(MATCH(CONCATENATE("*",U28,"*"),Q18:V18,0)),"Previous Session",IF(ISNUMBER(MATCH(CONCATENATE("*",U28,"*"),Q20:V20,0)),"Previous Session",IF(ISNUMBER(MATCH(CONCATENATE("*",U28,"*"),Q26:T26,0)),"Same Session",IF(ISNUMBER(MATCH(CONCATENATE("*",U28,"*"),Q28:T28,0)),"Same Session",IF(ISNUMBER(MATCH(CONCATENATE("*",U28,"*"),V26:V26,0)),"Same Session",IF(ISNUMBER(MATCH(CONCATENATE("*",U28,"*"),V28:V28,0)),"Same Session",""))))))))</f>
        <v/>
      </c>
      <c r="V31" s="58" t="str">
        <f>IF(V28="","",IF(ISNUMBER(MATCH(CONCATENATE("*",V28,"*"),V$6:V25,0)),"Rink Match",IF(ISNUMBER(MATCH(CONCATENATE("*",V28,"*"),Q18:V18,0)),"Previous Session",IF(ISNUMBER(MATCH(CONCATENATE("*",V28,"*"),Q20:V20,0)),"Previous Session",IF(ISNUMBER(MATCH(CONCATENATE("*",V28,"*"),Q26:U26,0)),"Same Session",IF(ISNUMBER(MATCH(CONCATENATE("*",V28,"*"),Q28:U28,0)),"Same Session",""))))))</f>
        <v/>
      </c>
    </row>
    <row r="32" spans="1:22" ht="13.5" thickBot="1">
      <c r="B32" s="198"/>
      <c r="C32" s="139"/>
      <c r="D32" s="139"/>
      <c r="E32" s="139"/>
      <c r="F32" s="139"/>
      <c r="G32" s="139"/>
      <c r="H32" s="196"/>
      <c r="I32" s="198"/>
      <c r="J32" s="139"/>
      <c r="K32" s="139"/>
      <c r="L32" s="139"/>
      <c r="M32" s="139"/>
      <c r="N32" s="139"/>
      <c r="O32" s="196"/>
      <c r="P32" s="198"/>
      <c r="Q32" s="139"/>
      <c r="R32" s="139"/>
      <c r="S32" s="139"/>
      <c r="T32" s="139"/>
      <c r="U32" s="139"/>
      <c r="V32" s="196"/>
    </row>
    <row r="33" spans="1:22">
      <c r="A33" s="59" t="str">
        <f>Scheduling!A23</f>
        <v>Session  - 3.30pm - 5.00pm</v>
      </c>
      <c r="B33" s="197"/>
      <c r="C33" s="60" t="str">
        <f>IF(C34="","",CONCATENATE("Group ",VLOOKUP(_xlfn.NUMBERVALUE(LEFT('Rinks for 5 groups'!C12,SUM(FIND("v",'Rinks for 5 groups'!C12,1),-2))),'Group Check'!$B:$E,4,FALSE)))</f>
        <v>Group MS 2</v>
      </c>
      <c r="D33" s="60" t="str">
        <f>IF(D34="","",CONCATENATE("Group ",VLOOKUP(_xlfn.NUMBERVALUE(LEFT('Rinks for 5 groups'!D12,SUM(FIND("v",'Rinks for 5 groups'!D12,1),-2))),'Group Check'!$B:$E,4,FALSE)))</f>
        <v>Group MS 1</v>
      </c>
      <c r="E33" s="60" t="str">
        <f>IF(E34="","",CONCATENATE("Group ",VLOOKUP(_xlfn.NUMBERVALUE(LEFT('Rinks for 5 groups'!E12,SUM(FIND("v",'Rinks for 5 groups'!E12,1),-2))),'Group Check'!$B:$E,4,FALSE)))</f>
        <v>Group MS 3</v>
      </c>
      <c r="F33" s="60" t="str">
        <f>IF(F34="","",CONCATENATE("Group ",VLOOKUP(_xlfn.NUMBERVALUE(LEFT('Rinks for 5 groups'!F12,SUM(FIND("v",'Rinks for 5 groups'!F12,1),-2))),'Group Check'!$B:$E,4,FALSE)))</f>
        <v>Group WS 1</v>
      </c>
      <c r="G33" s="60" t="str">
        <f>IF(G34="","",CONCATENATE("Group ",VLOOKUP(_xlfn.NUMBERVALUE(LEFT('Rinks for 5 groups'!G12,SUM(FIND("v",'Rinks for 5 groups'!G12,1),-2))),'Group Check'!$B:$E,4,FALSE)))</f>
        <v>Group MS 4</v>
      </c>
      <c r="H33" s="60" t="str">
        <f>IF(H34="","",CONCATENATE("Group ",VLOOKUP(_xlfn.NUMBERVALUE(LEFT('Rinks for 5 groups'!H12,SUM(FIND("v",'Rinks for 5 groups'!H12,1),-2))),'Group Check'!$B:$E,4,FALSE)))</f>
        <v>Group WS 1</v>
      </c>
      <c r="I33" s="197"/>
      <c r="J33" s="60" t="str">
        <f>IF(J34="","",CONCATENATE("Group ",VLOOKUP(_xlfn.NUMBERVALUE(LEFT('Rinks for 5 groups'!J12,SUM(FIND("v",'Rinks for 5 groups'!J12,1),-2))),'Group Check'!$B:$E,4,FALSE)))</f>
        <v>Group WS 5</v>
      </c>
      <c r="K33" s="60" t="str">
        <f>IF(K34="","",CONCATENATE("Group ",VLOOKUP(_xlfn.NUMBERVALUE(LEFT('Rinks for 5 groups'!K12,SUM(FIND("v",'Rinks for 5 groups'!K12,1),-2))),'Group Check'!$B:$E,4,FALSE)))</f>
        <v>Group WS 5</v>
      </c>
      <c r="L33" s="60" t="str">
        <f>IF(L34="","",CONCATENATE("Group ",VLOOKUP(_xlfn.NUMBERVALUE(LEFT('Rinks for 5 groups'!L12,SUM(FIND("v",'Rinks for 5 groups'!L12,1),-2))),'Group Check'!$B:$E,4,FALSE)))</f>
        <v>Group WS 4</v>
      </c>
      <c r="M33" s="60" t="str">
        <f>IF(M34="","",CONCATENATE("Group ",VLOOKUP(_xlfn.NUMBERVALUE(LEFT('Rinks for 5 groups'!M12,SUM(FIND("v",'Rinks for 5 groups'!M12,1),-2))),'Group Check'!$B:$E,4,FALSE)))</f>
        <v>Group WS 3</v>
      </c>
      <c r="N33" s="60" t="str">
        <f>IF(N34="","",CONCATENATE("Group ",VLOOKUP(_xlfn.NUMBERVALUE(LEFT('Rinks for 5 groups'!N12,SUM(FIND("v",'Rinks for 5 groups'!N12,1),-2))),'Group Check'!$B:$E,4,FALSE)))</f>
        <v>Group WS 1</v>
      </c>
      <c r="O33" s="60" t="str">
        <f>IF(O34="","",CONCATENATE("Group ",VLOOKUP(_xlfn.NUMBERVALUE(LEFT('Rinks for 5 groups'!O12,SUM(FIND("v",'Rinks for 5 groups'!O12,1),-2))),'Group Check'!$B:$E,4,FALSE)))</f>
        <v>Group MS 5</v>
      </c>
      <c r="P33" s="197"/>
      <c r="Q33" s="60" t="str">
        <f>IF(Q34="","",CONCATENATE("Group ",VLOOKUP(_xlfn.NUMBERVALUE(LEFT('Rinks for 5 groups'!Q12,SUM(FIND("v",'Rinks for 5 groups'!Q12,1),-2))),'Group Check'!$B:$E,4,FALSE)))</f>
        <v>Group WS 2</v>
      </c>
      <c r="R33" s="60" t="str">
        <f>IF(R34="","",CONCATENATE("Group ",VLOOKUP(_xlfn.NUMBERVALUE(LEFT('Rinks for 5 groups'!R12,SUM(FIND("v",'Rinks for 5 groups'!R12,1),-2))),'Group Check'!$B:$E,4,FALSE)))</f>
        <v>Group WS 3</v>
      </c>
      <c r="S33" s="60" t="str">
        <f>IF(S34="","",CONCATENATE("Group ",VLOOKUP(_xlfn.NUMBERVALUE(LEFT('Rinks for 5 groups'!S12,SUM(FIND("v",'Rinks for 5 groups'!S12,1),-2))),'Group Check'!$B:$E,4,FALSE)))</f>
        <v>Group WS 2</v>
      </c>
      <c r="T33" s="60" t="str">
        <f>IF(T34="","",CONCATENATE("Group ",VLOOKUP(_xlfn.NUMBERVALUE(LEFT('Rinks for 5 groups'!T12,SUM(FIND("v",'Rinks for 5 groups'!T12,1),-2))),'Group Check'!$B:$E,4,FALSE)))</f>
        <v>Group MS 5</v>
      </c>
      <c r="U33" s="60" t="str">
        <f>IF(U34="","",CONCATENATE("Group ",VLOOKUP(_xlfn.NUMBERVALUE(LEFT('Rinks for 5 groups'!U12,SUM(FIND("v",'Rinks for 5 groups'!U12,1),-2))),'Group Check'!$B:$E,4,FALSE)))</f>
        <v>Group MS 4</v>
      </c>
      <c r="V33" s="60" t="str">
        <f>IF(V34="","",CONCATENATE("Group ",VLOOKUP(_xlfn.NUMBERVALUE(LEFT('Rinks for 5 groups'!V12,SUM(FIND("v",'Rinks for 5 groups'!V12,1),-2))),'Group Check'!$B:$E,4,FALSE)))</f>
        <v>Group MS 4</v>
      </c>
    </row>
    <row r="34" spans="1:22">
      <c r="B34" s="198"/>
      <c r="C34" s="61" t="str">
        <f>IF('Rinks for 5 groups'!C12="","",VLOOKUP(_xlfn.NUMBERVALUE(LEFT('Rinks for 5 groups'!C12,SUM(FIND("v",'Rinks for 5 groups'!C12,1),-2))),'Group Check'!$B:$E,2,FALSE))</f>
        <v>Derek Boswell (Jersey)</v>
      </c>
      <c r="D34" s="61" t="str">
        <f>IF('Rinks for 5 groups'!D12="","",VLOOKUP(_xlfn.NUMBERVALUE(LEFT('Rinks for 5 groups'!D12,SUM(FIND("v",'Rinks for 5 groups'!D12,1),-2))),'Group Check'!$B:$E,2,FALSE))</f>
        <v>Simon Martin (Ireland )</v>
      </c>
      <c r="E34" s="61" t="str">
        <f>IF('Rinks for 5 groups'!E12="","",VLOOKUP(_xlfn.NUMBERVALUE(LEFT('Rinks for 5 groups'!E12,SUM(FIND("v",'Rinks for 5 groups'!E12,1),-2))),'Group Check'!$B:$E,2,FALSE))</f>
        <v>Beat Matti (Switzerland )</v>
      </c>
      <c r="F34" s="61" t="str">
        <f>IF('Rinks for 5 groups'!F12="","",VLOOKUP(_xlfn.NUMBERVALUE(LEFT('Rinks for 5 groups'!F12,SUM(FIND("v",'Rinks for 5 groups'!F12,1),-2))),'Group Check'!$B:$E,2,FALSE))</f>
        <v>Lisa Bonsor (Spain)</v>
      </c>
      <c r="G34" s="61" t="str">
        <f>IF('Rinks for 5 groups'!G12="","",VLOOKUP(_xlfn.NUMBERVALUE(LEFT('Rinks for 5 groups'!G12,SUM(FIND("v",'Rinks for 5 groups'!G12,1),-2))),'Group Check'!$B:$E,2,FALSE))</f>
        <v>Clive McGreal (Isle Of Man)</v>
      </c>
      <c r="H34" s="61" t="str">
        <f>IF('Rinks for 5 groups'!H12="","",VLOOKUP(_xlfn.NUMBERVALUE(LEFT('Rinks for 5 groups'!H12,SUM(FIND("v",'Rinks for 5 groups'!H12,1),-2))),'Group Check'!$B:$E,2,FALSE))</f>
        <v>Natalie McWilliams (Scotland)</v>
      </c>
      <c r="I34" s="198"/>
      <c r="J34" s="61" t="str">
        <f>IF('Rinks for 5 groups'!J12="","",VLOOKUP(_xlfn.NUMBERVALUE(LEFT('Rinks for 5 groups'!J12,SUM(FIND("v",'Rinks for 5 groups'!J12,1),-2))),'Group Check'!$B:$E,2,FALSE))</f>
        <v>Yvonne Olivier (Namibia)</v>
      </c>
      <c r="K34" s="61" t="str">
        <f>IF('Rinks for 5 groups'!K12="","",VLOOKUP(_xlfn.NUMBERVALUE(LEFT('Rinks for 5 groups'!K12,SUM(FIND("v",'Rinks for 5 groups'!K12,1),-2))),'Group Check'!$B:$E,2,FALSE))</f>
        <v>Caroline Whitehead (Isle Of Man)</v>
      </c>
      <c r="L34" s="61" t="str">
        <f>IF('Rinks for 5 groups'!L12="","",VLOOKUP(_xlfn.NUMBERVALUE(LEFT('Rinks for 5 groups'!L12,SUM(FIND("v",'Rinks for 5 groups'!L12,1),-2))),'Group Check'!$B:$E,2,FALSE))</f>
        <v>Maureen Caesar (Jamaica)</v>
      </c>
      <c r="M34" s="61" t="str">
        <f>IF('Rinks for 5 groups'!M12="","",VLOOKUP(_xlfn.NUMBERVALUE(LEFT('Rinks for 5 groups'!M12,SUM(FIND("v",'Rinks for 5 groups'!M12,1),-2))),'Group Check'!$B:$E,2,FALSE))</f>
        <v>Sara Marie Nicholls (Wales)</v>
      </c>
      <c r="N34" s="61" t="str">
        <f>IF('Rinks for 5 groups'!N12="","",VLOOKUP(_xlfn.NUMBERVALUE(LEFT('Rinks for 5 groups'!N12,SUM(FIND("v",'Rinks for 5 groups'!N12,1),-2))),'Group Check'!$B:$E,2,FALSE))</f>
        <v>Rahsan Akar (Turkiye)</v>
      </c>
      <c r="O34" s="61" t="str">
        <f>IF('Rinks for 5 groups'!O12="","",VLOOKUP(_xlfn.NUMBERVALUE(LEFT('Rinks for 5 groups'!O12,SUM(FIND("v",'Rinks for 5 groups'!O12,1),-2))),'Group Check'!$B:$E,2,FALSE))</f>
        <v>Johnny Ng (Macao China )</v>
      </c>
      <c r="P34" s="198"/>
      <c r="Q34" s="61" t="str">
        <f>IF('Rinks for 5 groups'!Q12="","",VLOOKUP(_xlfn.NUMBERVALUE(LEFT('Rinks for 5 groups'!Q12,SUM(FIND("v",'Rinks for 5 groups'!Q12,1),-2))),'Group Check'!$B:$E,2,FALSE))</f>
        <v>Julie Forrest (Defending Champion)</v>
      </c>
      <c r="R34" s="61" t="str">
        <f>IF('Rinks for 5 groups'!R12="","",VLOOKUP(_xlfn.NUMBERVALUE(LEFT('Rinks for 5 groups'!R12,SUM(FIND("v",'Rinks for 5 groups'!R12,1),-2))),'Group Check'!$B:$E,2,FALSE))</f>
        <v>Samantha Atkinson (Australia)</v>
      </c>
      <c r="S34" s="61" t="str">
        <f>IF('Rinks for 5 groups'!S12="","",VLOOKUP(_xlfn.NUMBERVALUE(LEFT('Rinks for 5 groups'!S12,SUM(FIND("v",'Rinks for 5 groups'!S12,1),-2))),'Group Check'!$B:$E,2,FALSE))</f>
        <v>Connie Rixon (Malta)</v>
      </c>
      <c r="T34" s="61" t="str">
        <f>IF('Rinks for 5 groups'!T12="","",VLOOKUP(_xlfn.NUMBERVALUE(LEFT('Rinks for 5 groups'!T12,SUM(FIND("v",'Rinks for 5 groups'!T12,1),-2))),'Group Check'!$B:$E,2,FALSE))</f>
        <v>Michael Gabobewe (Botswana)</v>
      </c>
      <c r="U34" s="61" t="str">
        <f>IF('Rinks for 5 groups'!U12="","",VLOOKUP(_xlfn.NUMBERVALUE(LEFT('Rinks for 5 groups'!U12,SUM(FIND("v",'Rinks for 5 groups'!U12,1),-2))),'Group Check'!$B:$E,2,FALSE))</f>
        <v>Kristian Crocker (Wales)</v>
      </c>
      <c r="V34" s="61" t="str">
        <f>IF('Rinks for 5 groups'!V12="","",VLOOKUP(_xlfn.NUMBERVALUE(LEFT('Rinks for 5 groups'!V12,SUM(FIND("v",'Rinks for 5 groups'!V12,1),-2))),'Group Check'!$B:$E,2,FALSE))</f>
        <v>Clive McGreal (Isle Of Man)</v>
      </c>
    </row>
    <row r="35" spans="1:22" s="21" customFormat="1">
      <c r="B35" s="215"/>
      <c r="C35" s="216" t="str">
        <f t="shared" ref="C35:H35" si="12">IF(C33="","","v")</f>
        <v>v</v>
      </c>
      <c r="D35" s="216" t="str">
        <f t="shared" si="12"/>
        <v>v</v>
      </c>
      <c r="E35" s="216" t="str">
        <f t="shared" si="12"/>
        <v>v</v>
      </c>
      <c r="F35" s="216" t="str">
        <f t="shared" si="12"/>
        <v>v</v>
      </c>
      <c r="G35" s="216" t="str">
        <f t="shared" si="12"/>
        <v>v</v>
      </c>
      <c r="H35" s="216" t="str">
        <f t="shared" si="12"/>
        <v>v</v>
      </c>
      <c r="I35" s="215"/>
      <c r="J35" s="216" t="str">
        <f t="shared" ref="J35:O35" si="13">IF(J33="","","v")</f>
        <v>v</v>
      </c>
      <c r="K35" s="216" t="str">
        <f t="shared" si="13"/>
        <v>v</v>
      </c>
      <c r="L35" s="216" t="str">
        <f t="shared" si="13"/>
        <v>v</v>
      </c>
      <c r="M35" s="216" t="str">
        <f t="shared" si="13"/>
        <v>v</v>
      </c>
      <c r="N35" s="216" t="str">
        <f t="shared" si="13"/>
        <v>v</v>
      </c>
      <c r="O35" s="216" t="str">
        <f t="shared" si="13"/>
        <v>v</v>
      </c>
      <c r="P35" s="215"/>
      <c r="Q35" s="216" t="str">
        <f t="shared" ref="Q35:V35" si="14">IF(Q33="","","v")</f>
        <v>v</v>
      </c>
      <c r="R35" s="216" t="str">
        <f t="shared" si="14"/>
        <v>v</v>
      </c>
      <c r="S35" s="216" t="str">
        <f t="shared" si="14"/>
        <v>v</v>
      </c>
      <c r="T35" s="216" t="str">
        <f t="shared" si="14"/>
        <v>v</v>
      </c>
      <c r="U35" s="216" t="str">
        <f t="shared" si="14"/>
        <v>v</v>
      </c>
      <c r="V35" s="216" t="str">
        <f t="shared" si="14"/>
        <v>v</v>
      </c>
    </row>
    <row r="36" spans="1:22" ht="13.5" thickBot="1">
      <c r="B36" s="198"/>
      <c r="C36" s="62" t="str">
        <f>IF('Rinks for 5 groups'!C12="","",VLOOKUP(_xlfn.NUMBERVALUE(RIGHT('Rinks for 5 groups'!C12,SUM(LEN('Rinks for 5 groups'!C12),-FIND("v",'Rinks for 5 groups'!C12,1),-1))),'Group Check'!$B:$E,2,FALSE))</f>
        <v>Izzat Shameer Dzulkeple (Malaysia )</v>
      </c>
      <c r="D36" s="62" t="str">
        <f>IF('Rinks for 5 groups'!D12="","",VLOOKUP(_xlfn.NUMBERVALUE(RIGHT('Rinks for 5 groups'!D12,SUM(LEN('Rinks for 5 groups'!D12),-FIND("v",'Rinks for 5 groups'!D12,1),-1))),'Group Check'!$B:$E,2,FALSE))</f>
        <v>Ray Pearse (Australia)</v>
      </c>
      <c r="E36" s="62" t="str">
        <f>IF('Rinks for 5 groups'!E12="","",VLOOKUP(_xlfn.NUMBERVALUE(RIGHT('Rinks for 5 groups'!E12,SUM(LEN('Rinks for 5 groups'!E12),-FIND("v",'Rinks for 5 groups'!E12,1),-1))),'Group Check'!$B:$E,2,FALSE))</f>
        <v>Lars Olov Backgren (Sweden )</v>
      </c>
      <c r="F36" s="62" t="str">
        <f>IF('Rinks for 5 groups'!F12="","",VLOOKUP(_xlfn.NUMBERVALUE(RIGHT('Rinks for 5 groups'!F12,SUM(LEN('Rinks for 5 groups'!F12),-FIND("v",'Rinks for 5 groups'!F12,1),-1))),'Group Check'!$B:$E,2,FALSE))</f>
        <v>Esme Haley (South Africa )</v>
      </c>
      <c r="G36" s="62" t="str">
        <f>IF('Rinks for 5 groups'!G12="","",VLOOKUP(_xlfn.NUMBERVALUE(RIGHT('Rinks for 5 groups'!G12,SUM(LEN('Rinks for 5 groups'!G12),-FIND("v",'Rinks for 5 groups'!G12,1),-1))),'Group Check'!$B:$E,2,FALSE))</f>
        <v>Gabor Foti (Hungary)</v>
      </c>
      <c r="H36" s="62" t="str">
        <f>IF('Rinks for 5 groups'!H12="","",VLOOKUP(_xlfn.NUMBERVALUE(RIGHT('Rinks for 5 groups'!H12,SUM(LEN('Rinks for 5 groups'!H12),-FIND("v",'Rinks for 5 groups'!H12,1),-1))),'Group Check'!$B:$E,2,FALSE))</f>
        <v>Nor Farrah Ain Abdullah (Malaysia )</v>
      </c>
      <c r="I36" s="198"/>
      <c r="J36" s="62" t="str">
        <f>IF('Rinks for 5 groups'!J12="","",VLOOKUP(_xlfn.NUMBERVALUE(RIGHT('Rinks for 5 groups'!J12,SUM(LEN('Rinks for 5 groups'!J12),-FIND("v",'Rinks for 5 groups'!J12,1),-1))),'Group Check'!$B:$E,2,FALSE))</f>
        <v>Sandra Hazel Bailie MBE (Ireland )</v>
      </c>
      <c r="K36" s="62" t="str">
        <f>IF('Rinks for 5 groups'!K12="","",VLOOKUP(_xlfn.NUMBERVALUE(RIGHT('Rinks for 5 groups'!K12,SUM(LEN('Rinks for 5 groups'!K12),-FIND("v",'Rinks for 5 groups'!K12,1),-1))),'Group Check'!$B:$E,2,FALSE))</f>
        <v>Rosemary Ogier (Guernsey )</v>
      </c>
      <c r="L36" s="62" t="str">
        <f>IF('Rinks for 5 groups'!L12="","",VLOOKUP(_xlfn.NUMBERVALUE(RIGHT('Rinks for 5 groups'!L12,SUM(LEN('Rinks for 5 groups'!L12),-FIND("v",'Rinks for 5 groups'!L12,1),-1))),'Group Check'!$B:$E,2,FALSE))</f>
        <v>Cindy Royet  (France)</v>
      </c>
      <c r="M36" s="62" t="str">
        <f>IF('Rinks for 5 groups'!M12="","",VLOOKUP(_xlfn.NUMBERVALUE(RIGHT('Rinks for 5 groups'!M12,SUM(LEN('Rinks for 5 groups'!M12),-FIND("v",'Rinks for 5 groups'!M12,1),-1))),'Group Check'!$B:$E,2,FALSE))</f>
        <v>Irit Grencel (Israel )</v>
      </c>
      <c r="N36" s="62" t="str">
        <f>IF('Rinks for 5 groups'!N12="","",VLOOKUP(_xlfn.NUMBERVALUE(RIGHT('Rinks for 5 groups'!N12,SUM(LEN('Rinks for 5 groups'!N12),-FIND("v",'Rinks for 5 groups'!N12,1),-1))),'Group Check'!$B:$E,2,FALSE))</f>
        <v>Nor Farrah Ain Abdullah (Malaysia )</v>
      </c>
      <c r="O36" s="62" t="str">
        <f>IF('Rinks for 5 groups'!O12="","",VLOOKUP(_xlfn.NUMBERVALUE(RIGHT('Rinks for 5 groups'!O12,SUM(LEN('Rinks for 5 groups'!O12),-FIND("v",'Rinks for 5 groups'!O12,1),-1))),'Group Check'!$B:$E,2,FALSE))</f>
        <v>Mike McNorton (Canada )</v>
      </c>
      <c r="P36" s="198"/>
      <c r="Q36" s="62" t="str">
        <f>IF('Rinks for 5 groups'!Q12="","",VLOOKUP(_xlfn.NUMBERVALUE(RIGHT('Rinks for 5 groups'!Q12,SUM(LEN('Rinks for 5 groups'!Q12),-FIND("v",'Rinks for 5 groups'!Q12,1),-1))),'Group Check'!$B:$E,2,FALSE))</f>
        <v>Mary Thompson (USA)</v>
      </c>
      <c r="R36" s="62" t="str">
        <f>IF('Rinks for 5 groups'!R12="","",VLOOKUP(_xlfn.NUMBERVALUE(RIGHT('Rinks for 5 groups'!R12,SUM(LEN('Rinks for 5 groups'!R12),-FIND("v",'Rinks for 5 groups'!R12,1),-1))),'Group Check'!$B:$E,2,FALSE))</f>
        <v>Lee Beng Hua (May) (Singapore )</v>
      </c>
      <c r="S36" s="62" t="str">
        <f>IF('Rinks for 5 groups'!S12="","",VLOOKUP(_xlfn.NUMBERVALUE(RIGHT('Rinks for 5 groups'!S12,SUM(LEN('Rinks for 5 groups'!S12),-FIND("v",'Rinks for 5 groups'!S12,1),-1))),'Group Check'!$B:$E,2,FALSE))</f>
        <v>Lindsey Greechan (Jersey)</v>
      </c>
      <c r="T36" s="62" t="str">
        <f>IF('Rinks for 5 groups'!T12="","",VLOOKUP(_xlfn.NUMBERVALUE(RIGHT('Rinks for 5 groups'!T12,SUM(LEN('Rinks for 5 groups'!T12),-FIND("v",'Rinks for 5 groups'!T12,1),-1))),'Group Check'!$B:$E,2,FALSE))</f>
        <v>Jason Lee Evans (South Africa )</v>
      </c>
      <c r="U36" s="62" t="str">
        <f>IF('Rinks for 5 groups'!U12="","",VLOOKUP(_xlfn.NUMBERVALUE(RIGHT('Rinks for 5 groups'!U12,SUM(LEN('Rinks for 5 groups'!U12),-FIND("v",'Rinks for 5 groups'!U12,1),-1))),'Group Check'!$B:$E,2,FALSE))</f>
        <v>Shannon McIlroy (New Zealand)</v>
      </c>
      <c r="V36" s="62" t="str">
        <f>IF('Rinks for 5 groups'!V12="","",VLOOKUP(_xlfn.NUMBERVALUE(RIGHT('Rinks for 5 groups'!V12,SUM(LEN('Rinks for 5 groups'!V12),-FIND("v",'Rinks for 5 groups'!V12,1),-1))),'Group Check'!$B:$E,2,FALSE))</f>
        <v>Hisaharu Satou (Japan )</v>
      </c>
    </row>
    <row r="37" spans="1:22">
      <c r="B37" s="198"/>
      <c r="D37" s="58"/>
      <c r="E37" s="58"/>
      <c r="F37" s="58"/>
      <c r="G37" s="58"/>
      <c r="H37" s="194"/>
      <c r="I37" s="198"/>
      <c r="J37" s="58"/>
      <c r="K37" s="58"/>
      <c r="L37" s="58"/>
      <c r="M37" s="58"/>
      <c r="N37" s="58"/>
      <c r="O37" s="194"/>
      <c r="P37" s="198"/>
      <c r="Q37" s="58"/>
      <c r="R37" s="58"/>
      <c r="S37" s="58"/>
      <c r="T37" s="58"/>
      <c r="U37" s="58"/>
      <c r="V37" s="194"/>
    </row>
    <row r="38" spans="1:22">
      <c r="B38" s="198"/>
      <c r="C38" s="58" t="str">
        <f>IF(C34="","",IF(ISNUMBER(MATCH(CONCATENATE("*",C34,"*"),C$6:C33,0)),"Rink Match",IF(ISNUMBER(MATCH(CONCATENATE("*",C34,"*"),C26:H26,0)),"Previous Session",IF(ISNUMBER(MATCH(CONCATENATE("*",C34,"*"),C28:H28,0)),"Previous Session",IF(ISNUMBER(MATCH(CONCATENATE("*",C34,"*"),D34:H34,0)),"Same Session",IF(ISNUMBER(MATCH(CONCATENATE("*",C34,"*"),D36:H36,0)),"Same Session",""))))))</f>
        <v/>
      </c>
      <c r="D38" s="58" t="str">
        <f>IF(D34="","",IF(ISNUMBER(MATCH(CONCATENATE("*",D34,"*"),D$6:D33,0)),"Rink Match",IF(ISNUMBER(MATCH(CONCATENATE("*",D34,"*"),C26:H26,0)),"Previous Session",IF(ISNUMBER(MATCH(CONCATENATE("*",D34,"*"),C28:H28,0)),"Previous Session",IF(ISNUMBER(MATCH(CONCATENATE("*",D34,"*"),C34:C34,0)),"Same Session",IF(ISNUMBER(MATCH(CONCATENATE("*",D34,"*"),C36:C36,0)),"Same Session",IF(ISNUMBER(MATCH(CONCATENATE("*",D34,"*"),E34:H34,0)),"Same Session",IF(ISNUMBER(MATCH(CONCATENATE("*",D34,"*"),E36:H36,0)),"Same Session",""))))))))</f>
        <v/>
      </c>
      <c r="E38" s="58" t="str">
        <f>IF(E34="","",IF(ISNUMBER(MATCH(CONCATENATE("*",E34,"*"),E$6:E33,0)),"Rink Match",IF(ISNUMBER(MATCH(CONCATENATE("*",E34,"*"),C26:H26,0)),"Previous Session",IF(ISNUMBER(MATCH(CONCATENATE("*",E34,"*"),C28:H28,0)),"Previous Session",IF(ISNUMBER(MATCH(CONCATENATE("*",E34,"*"),C34:D34,0)),"Same Session",IF(ISNUMBER(MATCH(CONCATENATE("*",E34,"*"),C36:D36,0)),"Same Session",IF(ISNUMBER(MATCH(CONCATENATE("*",E34,"*"),F34:H34,0)),"Same Session",IF(ISNUMBER(MATCH(CONCATENATE("*",E34,"*"),F36:H36,0)),"Same Session",""))))))))</f>
        <v/>
      </c>
      <c r="F38" s="58" t="str">
        <f>IF(F34="","",IF(ISNUMBER(MATCH(CONCATENATE("*",F34,"*"),F$6:F33,0)),"Rink Match",IF(ISNUMBER(MATCH(CONCATENATE("*",F34,"*"),C26:H26,0)),"Previous Session",IF(ISNUMBER(MATCH(CONCATENATE("*",F34,"*"),C28:H28,0)),"Previous Session",IF(ISNUMBER(MATCH(CONCATENATE("*",F34,"*"),C34:E34,0)),"Same Session",IF(ISNUMBER(MATCH(CONCATENATE("*",F34,"*"),C36:E36,0)),"Same Session",IF(ISNUMBER(MATCH(CONCATENATE("*",F34,"*"),G34:H34,0)),"Same Session",IF(ISNUMBER(MATCH(CONCATENATE("*",F34,"*"),G36:H36,0)),"Same Session",""))))))))</f>
        <v/>
      </c>
      <c r="G38" s="58" t="str">
        <f>IF(G34="","",IF(ISNUMBER(MATCH(CONCATENATE("*",G34,"*"),G$6:G33,0)),"Rink Match",IF(ISNUMBER(MATCH(CONCATENATE("*",G34,"*"),C26:H26,0)),"Previous Session",IF(ISNUMBER(MATCH(CONCATENATE("*",G34,"*"),C28:H28,0)),"Previous Session",IF(ISNUMBER(MATCH(CONCATENATE("*",G34,"*"),C34:F34,0)),"Same Session",IF(ISNUMBER(MATCH(CONCATENATE("*",G34,"*"),C36:F36,0)),"Same Session",IF(ISNUMBER(MATCH(CONCATENATE("*",G34,"*"),H34:H34,0)),"Same Session",IF(ISNUMBER(MATCH(CONCATENATE("*",G34,"*"),H36:H36,0)),"Same Session",""))))))))</f>
        <v/>
      </c>
      <c r="H38" s="58" t="str">
        <f>IF(H34="","",IF(ISNUMBER(MATCH(CONCATENATE("*",H34,"*"),H$6:H33,0)),"Rink Match",IF(ISNUMBER(MATCH(CONCATENATE("*",H34,"*"),C26:H26,0)),"Previous Session",IF(ISNUMBER(MATCH(CONCATENATE("*",H34,"*"),C28:H28,0)),"Previous Session",IF(ISNUMBER(MATCH(CONCATENATE("*",H34,"*"),C34:G34,0)),"Previous Session",IF(ISNUMBER(MATCH(CONCATENATE("*",H34,"*"),C36:G36,0)),"Previous Session",""))))))</f>
        <v/>
      </c>
      <c r="I38" s="198"/>
      <c r="J38" s="58" t="str">
        <f>IF(J34="","",IF(ISNUMBER(MATCH(CONCATENATE("*",J34,"*"),J$6:J33,0)),"Rink Match",IF(ISNUMBER(MATCH(CONCATENATE("*",J34,"*"),J26:O26,0)),"Previous Session",IF(ISNUMBER(MATCH(CONCATENATE("*",J34,"*"),J28:O28,0)),"Previous Session",IF(ISNUMBER(MATCH(CONCATENATE("*",J34,"*"),K34:O34,0)),"Same Session",IF(ISNUMBER(MATCH(CONCATENATE("*",J34,"*"),K36:O36,0)),"Same Session",""))))))</f>
        <v/>
      </c>
      <c r="K38" s="58" t="str">
        <f>IF(K34="","",IF(ISNUMBER(MATCH(CONCATENATE("*",K34,"*"),K$6:K33,0)),"Rink Match",IF(ISNUMBER(MATCH(CONCATENATE("*",K34,"*"),J26:O26,0)),"Previous Session",IF(ISNUMBER(MATCH(CONCATENATE("*",K34,"*"),J28:O28,0)),"Previous Session",IF(ISNUMBER(MATCH(CONCATENATE("*",K34,"*"),J34:J34,0)),"Same Session",IF(ISNUMBER(MATCH(CONCATENATE("*",K34,"*"),J36:J36,0)),"Same Session",IF(ISNUMBER(MATCH(CONCATENATE("*",K34,"*"),L34:O34,0)),"Same Session",IF(ISNUMBER(MATCH(CONCATENATE("*",K34,"*"),L36:O36,0)),"Same Session",""))))))))</f>
        <v/>
      </c>
      <c r="L38" s="58" t="str">
        <f>IF(L34="","",IF(ISNUMBER(MATCH(CONCATENATE("*",L34,"*"),L$6:L33,0)),"Rink Match",IF(ISNUMBER(MATCH(CONCATENATE("*",L34,"*"),J26:O26,0)),"Previous Session",IF(ISNUMBER(MATCH(CONCATENATE("*",L34,"*"),J28:O28,0)),"Previous Session",IF(ISNUMBER(MATCH(CONCATENATE("*",L34,"*"),J34:K34,0)),"Same Session",IF(ISNUMBER(MATCH(CONCATENATE("*",L34,"*"),J36:K36,0)),"Same Session",IF(ISNUMBER(MATCH(CONCATENATE("*",L34,"*"),M34:O34,0)),"Same Session",IF(ISNUMBER(MATCH(CONCATENATE("*",L34,"*"),M36:O36,0)),"Same Session",""))))))))</f>
        <v/>
      </c>
      <c r="M38" s="58" t="str">
        <f>IF(M34="","",IF(ISNUMBER(MATCH(CONCATENATE("*",M34,"*"),M$6:M33,0)),"Rink Match",IF(ISNUMBER(MATCH(CONCATENATE("*",M34,"*"),J26:O26,0)),"Previous Session",IF(ISNUMBER(MATCH(CONCATENATE("*",M34,"*"),J28:O28,0)),"Previous Session",IF(ISNUMBER(MATCH(CONCATENATE("*",M34,"*"),J34:L34,0)),"Same Session",IF(ISNUMBER(MATCH(CONCATENATE("*",M34,"*"),J36:L36,0)),"Same Session",IF(ISNUMBER(MATCH(CONCATENATE("*",M34,"*"),N34:O34,0)),"Same Session",IF(ISNUMBER(MATCH(CONCATENATE("*",M34,"*"),N36:O36,0)),"Same Session",""))))))))</f>
        <v/>
      </c>
      <c r="N38" s="58" t="str">
        <f>IF(N34="","",IF(ISNUMBER(MATCH(CONCATENATE("*",N34,"*"),N$6:N33,0)),"Rink Match",IF(ISNUMBER(MATCH(CONCATENATE("*",N34,"*"),J26:O26,0)),"Previous Session",IF(ISNUMBER(MATCH(CONCATENATE("*",N34,"*"),J28:O28,0)),"Previous Session",IF(ISNUMBER(MATCH(CONCATENATE("*",N34,"*"),J34:M34,0)),"Same Session",IF(ISNUMBER(MATCH(CONCATENATE("*",N34,"*"),J36:M36,0)),"Same Session",IF(ISNUMBER(MATCH(CONCATENATE("*",N34,"*"),O34:O34,0)),"Same Session",IF(ISNUMBER(MATCH(CONCATENATE("*",N34,"*"),O36:O36,0)),"Same Session",""))))))))</f>
        <v/>
      </c>
      <c r="O38" s="58" t="str">
        <f>IF(O34="","",IF(ISNUMBER(MATCH(CONCATENATE("*",O34,"*"),O$6:O33,0)),"Rink Match",IF(ISNUMBER(MATCH(CONCATENATE("*",O34,"*"),J26:O26,0)),"Previous Session",IF(ISNUMBER(MATCH(CONCATENATE("*",O34,"*"),J28:O28,0)),"Previous Session",IF(ISNUMBER(MATCH(CONCATENATE("*",O34,"*"),J34:N34,0)),"Previous Session",IF(ISNUMBER(MATCH(CONCATENATE("*",O34,"*"),J36:N36,0)),"Previous Session",""))))))</f>
        <v/>
      </c>
      <c r="P38" s="198"/>
      <c r="Q38" s="58" t="str">
        <f>IF(Q34="","",IF(ISNUMBER(MATCH(CONCATENATE("*",Q34,"*"),Q$6:Q33,0)),"Rink Match",IF(ISNUMBER(MATCH(CONCATENATE("*",Q34,"*"),Q26:V26,0)),"Previous Session",IF(ISNUMBER(MATCH(CONCATENATE("*",Q34,"*"),Q28:V28,0)),"Previous Session",IF(ISNUMBER(MATCH(CONCATENATE("*",Q34,"*"),R34:V34,0)),"Same Session",IF(ISNUMBER(MATCH(CONCATENATE("*",Q34,"*"),R36:V36,0)),"Same Session",""))))))</f>
        <v/>
      </c>
      <c r="R38" s="58" t="str">
        <f>IF(R34="","",IF(ISNUMBER(MATCH(CONCATENATE("*",R34,"*"),R$6:R33,0)),"Rink Match",IF(ISNUMBER(MATCH(CONCATENATE("*",R34,"*"),Q26:V26,0)),"Previous Session",IF(ISNUMBER(MATCH(CONCATENATE("*",R34,"*"),Q28:V28,0)),"Previous Session",IF(ISNUMBER(MATCH(CONCATENATE("*",R34,"*"),Q34:Q34,0)),"Same Session",IF(ISNUMBER(MATCH(CONCATENATE("*",R34,"*"),Q36:Q36,0)),"Same Session",IF(ISNUMBER(MATCH(CONCATENATE("*",R34,"*"),S34:V34,0)),"Same Session",IF(ISNUMBER(MATCH(CONCATENATE("*",R34,"*"),S36:V36,0)),"Same Session",""))))))))</f>
        <v/>
      </c>
      <c r="S38" s="58" t="str">
        <f>IF(S34="","",IF(ISNUMBER(MATCH(CONCATENATE("*",S34,"*"),S$6:S33,0)),"Rink Match",IF(ISNUMBER(MATCH(CONCATENATE("*",S34,"*"),Q26:V26,0)),"Previous Session",IF(ISNUMBER(MATCH(CONCATENATE("*",S34,"*"),Q28:V28,0)),"Previous Session",IF(ISNUMBER(MATCH(CONCATENATE("*",S34,"*"),Q34:R34,0)),"Same Session",IF(ISNUMBER(MATCH(CONCATENATE("*",S34,"*"),Q36:R36,0)),"Same Session",IF(ISNUMBER(MATCH(CONCATENATE("*",S34,"*"),T34:V34,0)),"Same Session",IF(ISNUMBER(MATCH(CONCATENATE("*",S34,"*"),T36:V36,0)),"Same Session",""))))))))</f>
        <v/>
      </c>
      <c r="T38" s="58" t="str">
        <f>IF(T34="","",IF(ISNUMBER(MATCH(CONCATENATE("*",T34,"*"),T$6:T33,0)),"Rink Match",IF(ISNUMBER(MATCH(CONCATENATE("*",T34,"*"),Q26:V26,0)),"Previous Session",IF(ISNUMBER(MATCH(CONCATENATE("*",T34,"*"),Q28:V28,0)),"Previous Session",IF(ISNUMBER(MATCH(CONCATENATE("*",T34,"*"),Q34:S34,0)),"Same Session",IF(ISNUMBER(MATCH(CONCATENATE("*",T34,"*"),Q36:S36,0)),"Same Session",IF(ISNUMBER(MATCH(CONCATENATE("*",T34,"*"),U34:V34,0)),"Same Session",IF(ISNUMBER(MATCH(CONCATENATE("*",T34,"*"),U36:V36,0)),"Same Session",""))))))))</f>
        <v/>
      </c>
      <c r="U38" s="58" t="str">
        <f>IF(U34="","",IF(ISNUMBER(MATCH(CONCATENATE("*",U34,"*"),U$6:U33,0)),"Rink Match",IF(ISNUMBER(MATCH(CONCATENATE("*",U34,"*"),Q26:V26,0)),"Previous Session",IF(ISNUMBER(MATCH(CONCATENATE("*",U34,"*"),Q28:V28,0)),"Previous Session",IF(ISNUMBER(MATCH(CONCATENATE("*",U34,"*"),Q34:T34,0)),"Same Session",IF(ISNUMBER(MATCH(CONCATENATE("*",U34,"*"),Q36:T36,0)),"Same Session",IF(ISNUMBER(MATCH(CONCATENATE("*",U34,"*"),V34:V34,0)),"Same Session",IF(ISNUMBER(MATCH(CONCATENATE("*",U34,"*"),V36:V36,0)),"Same Session",""))))))))</f>
        <v/>
      </c>
      <c r="V38" s="58" t="str">
        <f>IF(V34="","",IF(ISNUMBER(MATCH(CONCATENATE("*",V34,"*"),V$6:V33,0)),"Rink Match",IF(ISNUMBER(MATCH(CONCATENATE("*",V34,"*"),Q26:V26,0)),"Previous Session",IF(ISNUMBER(MATCH(CONCATENATE("*",V34,"*"),Q28:V28,0)),"Previous Session",IF(ISNUMBER(MATCH(CONCATENATE("*",V34,"*"),Q34:U34,0)),"Previous Session",IF(ISNUMBER(MATCH(CONCATENATE("*",V34,"*"),Q36:U36,0)),"Previous Session",""))))))</f>
        <v/>
      </c>
    </row>
    <row r="39" spans="1:22">
      <c r="B39" s="198"/>
      <c r="C39" s="58" t="str">
        <f>IF(C36="","",IF(ISNUMBER(MATCH(CONCATENATE("*",C36,"*"),C$6:C33,0)),"Rink Match",IF(ISNUMBER(MATCH(CONCATENATE("*",C36,"*"),C26:H26,0)),"Previous Session",IF(ISNUMBER(MATCH(CONCATENATE("*",C36,"*"),C28:H28,0)),"Previous Session",IF(ISNUMBER(MATCH(CONCATENATE("*",C36,"*"),D34:H34,0)),"Same Session",IF(ISNUMBER(MATCH(CONCATENATE("*",C36,"*"),D36:H36,0)),"Same Session",""))))))</f>
        <v/>
      </c>
      <c r="D39" s="58" t="str">
        <f>IF(D36="","",IF(ISNUMBER(MATCH(CONCATENATE("*",D36,"*"),D$6:D33,0)),"Rink Match",IF(ISNUMBER(MATCH(CONCATENATE("*",D36,"*"),C26:H26,0)),"Previous Session",IF(ISNUMBER(MATCH(CONCATENATE("*",D36,"*"),C28:H28,0)),"Previous Session",IF(ISNUMBER(MATCH(CONCATENATE("*",D36,"*"),C34:C34,0)),"Same Session",IF(ISNUMBER(MATCH(CONCATENATE("*",D36,"*"),C36:C36,0)),"Same Session",IF(ISNUMBER(MATCH(CONCATENATE("*",D36,"*"),E34:H34,0)),"Same Session",IF(ISNUMBER(MATCH(CONCATENATE("*",D36,"*"),E36:H36,0)),"Same Session",""))))))))</f>
        <v/>
      </c>
      <c r="E39" s="58" t="str">
        <f>IF(E36="","",IF(ISNUMBER(MATCH(CONCATENATE("*",E36,"*"),E$6:E33,0)),"Rink Match",IF(ISNUMBER(MATCH(CONCATENATE("*",E36,"*"),C26:H26,0)),"Previous Session",IF(ISNUMBER(MATCH(CONCATENATE("*",E36,"*"),C28:H28,0)),"Previous Session",IF(ISNUMBER(MATCH(CONCATENATE("*",E36,"*"),C34:D34,0)),"Same Session",IF(ISNUMBER(MATCH(CONCATENATE("*",E36,"*"),C36:D36,0)),"Same Session",IF(ISNUMBER(MATCH(CONCATENATE("*",E36,"*"),F34:H34,0)),"Same Session",IF(ISNUMBER(MATCH(CONCATENATE("*",E36,"*"),F36:H36,0)),"Same Session",""))))))))</f>
        <v/>
      </c>
      <c r="F39" s="58" t="str">
        <f>IF(F36="","",IF(ISNUMBER(MATCH(CONCATENATE("*",F36,"*"),F$6:F33,0)),"Rink Match",IF(ISNUMBER(MATCH(CONCATENATE("*",F36,"*"),C26:H26,0)),"Previous Session",IF(ISNUMBER(MATCH(CONCATENATE("*",F36,"*"),C28:H28,0)),"Previous Session",IF(ISNUMBER(MATCH(CONCATENATE("*",F36,"*"),C34:E34,0)),"Same Session",IF(ISNUMBER(MATCH(CONCATENATE("*",F36,"*"),C36:E36,0)),"Same Session",IF(ISNUMBER(MATCH(CONCATENATE("*",F36,"*"),G34:H34,0)),"Same Session",IF(ISNUMBER(MATCH(CONCATENATE("*",F36,"*"),G36:H36,0)),"Same Session",""))))))))</f>
        <v/>
      </c>
      <c r="G39" s="58" t="str">
        <f>IF(G36="","",IF(ISNUMBER(MATCH(CONCATENATE("*",G36,"*"),G$6:G33,0)),"Rink Match",IF(ISNUMBER(MATCH(CONCATENATE("*",G36,"*"),C26:H26,0)),"Previous Session",IF(ISNUMBER(MATCH(CONCATENATE("*",G36,"*"),C28:H28,0)),"Previous Session",IF(ISNUMBER(MATCH(CONCATENATE("*",G36,"*"),C34:F34,0)),"Same Session",IF(ISNUMBER(MATCH(CONCATENATE("*",G36,"*"),C36:F36,0)),"Same Session",IF(ISNUMBER(MATCH(CONCATENATE("*",G36,"*"),H34:H34,0)),"Same Session",IF(ISNUMBER(MATCH(CONCATENATE("*",G36,"*"),H36:H36,0)),"Same Session",""))))))))</f>
        <v/>
      </c>
      <c r="H39" s="58" t="str">
        <f>IF(H36="","",IF(ISNUMBER(MATCH(CONCATENATE("*",H36,"*"),H$6:H33,0)),"Rink Match",IF(ISNUMBER(MATCH(CONCATENATE("*",H36,"*"),C26:H26,0)),"Previous Session",IF(ISNUMBER(MATCH(CONCATENATE("*",H36,"*"),C28:H28,0)),"Previous Session",IF(ISNUMBER(MATCH(CONCATENATE("*",H36,"*"),C34:G34,0)),"Same Session",IF(ISNUMBER(MATCH(CONCATENATE("*",H36,"*"),C36:G36,0)),"Same Session",""))))))</f>
        <v/>
      </c>
      <c r="I39" s="198"/>
      <c r="J39" s="58" t="str">
        <f>IF(J36="","",IF(ISNUMBER(MATCH(CONCATENATE("*",J36,"*"),J$6:J33,0)),"Rink Match",IF(ISNUMBER(MATCH(CONCATENATE("*",J36,"*"),J26:O26,0)),"Previous Session",IF(ISNUMBER(MATCH(CONCATENATE("*",J36,"*"),J28:O28,0)),"Previous Session",IF(ISNUMBER(MATCH(CONCATENATE("*",J36,"*"),K34:O34,0)),"Same Session",IF(ISNUMBER(MATCH(CONCATENATE("*",J36,"*"),K36:O36,0)),"Same Session",""))))))</f>
        <v/>
      </c>
      <c r="K39" s="58" t="str">
        <f>IF(K36="","",IF(ISNUMBER(MATCH(CONCATENATE("*",K36,"*"),K$6:K33,0)),"Rink Match",IF(ISNUMBER(MATCH(CONCATENATE("*",K36,"*"),J26:O26,0)),"Previous Session",IF(ISNUMBER(MATCH(CONCATENATE("*",K36,"*"),J28:O28,0)),"Previous Session",IF(ISNUMBER(MATCH(CONCATENATE("*",K36,"*"),J34:J34,0)),"Same Session",IF(ISNUMBER(MATCH(CONCATENATE("*",K36,"*"),J36:J36,0)),"Same Session",IF(ISNUMBER(MATCH(CONCATENATE("*",K36,"*"),L34:O34,0)),"Same Session",IF(ISNUMBER(MATCH(CONCATENATE("*",K36,"*"),L36:O36,0)),"Same Session",""))))))))</f>
        <v/>
      </c>
      <c r="L39" s="58" t="str">
        <f>IF(L36="","",IF(ISNUMBER(MATCH(CONCATENATE("*",L36,"*"),L$6:L33,0)),"Rink Match",IF(ISNUMBER(MATCH(CONCATENATE("*",L36,"*"),J26:O26,0)),"Previous Session",IF(ISNUMBER(MATCH(CONCATENATE("*",L36,"*"),J28:O28,0)),"Previous Session",IF(ISNUMBER(MATCH(CONCATENATE("*",L36,"*"),J34:K34,0)),"Same Session",IF(ISNUMBER(MATCH(CONCATENATE("*",L36,"*"),J36:K36,0)),"Same Session",IF(ISNUMBER(MATCH(CONCATENATE("*",L36,"*"),M34:O34,0)),"Same Session",IF(ISNUMBER(MATCH(CONCATENATE("*",L36,"*"),M36:O36,0)),"Same Session",""))))))))</f>
        <v/>
      </c>
      <c r="M39" s="58" t="str">
        <f>IF(M36="","",IF(ISNUMBER(MATCH(CONCATENATE("*",M36,"*"),M$6:M33,0)),"Rink Match",IF(ISNUMBER(MATCH(CONCATENATE("*",M36,"*"),J26:O26,0)),"Previous Session",IF(ISNUMBER(MATCH(CONCATENATE("*",M36,"*"),J28:O28,0)),"Previous Session",IF(ISNUMBER(MATCH(CONCATENATE("*",M36,"*"),J34:L34,0)),"Same Session",IF(ISNUMBER(MATCH(CONCATENATE("*",M36,"*"),J36:L36,0)),"Same Session",IF(ISNUMBER(MATCH(CONCATENATE("*",M36,"*"),N34:O34,0)),"Same Session",IF(ISNUMBER(MATCH(CONCATENATE("*",M36,"*"),N36:O36,0)),"Same Session",""))))))))</f>
        <v/>
      </c>
      <c r="N39" s="58" t="str">
        <f>IF(N36="","",IF(ISNUMBER(MATCH(CONCATENATE("*",N36,"*"),N$6:N33,0)),"Rink Match",IF(ISNUMBER(MATCH(CONCATENATE("*",N36,"*"),J26:O26,0)),"Previous Session",IF(ISNUMBER(MATCH(CONCATENATE("*",N36,"*"),J28:O28,0)),"Previous Session",IF(ISNUMBER(MATCH(CONCATENATE("*",N36,"*"),J34:M34,0)),"Same Session",IF(ISNUMBER(MATCH(CONCATENATE("*",N36,"*"),J36:M36,0)),"Same Session",IF(ISNUMBER(MATCH(CONCATENATE("*",N36,"*"),O34:O34,0)),"Same Session",IF(ISNUMBER(MATCH(CONCATENATE("*",N36,"*"),O36:O36,0)),"Same Session",""))))))))</f>
        <v/>
      </c>
      <c r="O39" s="58" t="str">
        <f>IF(O36="","",IF(ISNUMBER(MATCH(CONCATENATE("*",O36,"*"),O$6:O33,0)),"Rink Match",IF(ISNUMBER(MATCH(CONCATENATE("*",O36,"*"),J26:O26,0)),"Previous Session",IF(ISNUMBER(MATCH(CONCATENATE("*",O36,"*"),J28:O28,0)),"Previous Session",IF(ISNUMBER(MATCH(CONCATENATE("*",O36,"*"),J34:N34,0)),"Same Session",IF(ISNUMBER(MATCH(CONCATENATE("*",O36,"*"),J36:N36,0)),"Same Session",""))))))</f>
        <v/>
      </c>
      <c r="P39" s="198"/>
      <c r="Q39" s="58" t="str">
        <f>IF(Q36="","",IF(ISNUMBER(MATCH(CONCATENATE("*",Q36,"*"),Q$6:Q33,0)),"Rink Match",IF(ISNUMBER(MATCH(CONCATENATE("*",Q36,"*"),Q26:V26,0)),"Previous Session",IF(ISNUMBER(MATCH(CONCATENATE("*",Q36,"*"),Q28:V28,0)),"Previous Session",IF(ISNUMBER(MATCH(CONCATENATE("*",Q36,"*"),R34:V34,0)),"Same Session",IF(ISNUMBER(MATCH(CONCATENATE("*",Q36,"*"),R36:V36,0)),"Same Session",""))))))</f>
        <v/>
      </c>
      <c r="R39" s="58" t="str">
        <f>IF(R36="","",IF(ISNUMBER(MATCH(CONCATENATE("*",R36,"*"),R$6:R33,0)),"Rink Match",IF(ISNUMBER(MATCH(CONCATENATE("*",R36,"*"),Q26:V26,0)),"Previous Session",IF(ISNUMBER(MATCH(CONCATENATE("*",R36,"*"),Q28:V28,0)),"Previous Session",IF(ISNUMBER(MATCH(CONCATENATE("*",R36,"*"),Q34:Q34,0)),"Same Session",IF(ISNUMBER(MATCH(CONCATENATE("*",R36,"*"),Q36:Q36,0)),"Same Session",IF(ISNUMBER(MATCH(CONCATENATE("*",R36,"*"),S34:V34,0)),"Same Session",IF(ISNUMBER(MATCH(CONCATENATE("*",R36,"*"),S36:V36,0)),"Same Session",""))))))))</f>
        <v/>
      </c>
      <c r="S39" s="58" t="str">
        <f>IF(S36="","",IF(ISNUMBER(MATCH(CONCATENATE("*",S36,"*"),S$6:S33,0)),"Rink Match",IF(ISNUMBER(MATCH(CONCATENATE("*",S36,"*"),Q26:V26,0)),"Previous Session",IF(ISNUMBER(MATCH(CONCATENATE("*",S36,"*"),Q28:V28,0)),"Previous Session",IF(ISNUMBER(MATCH(CONCATENATE("*",S36,"*"),Q34:R34,0)),"Same Session",IF(ISNUMBER(MATCH(CONCATENATE("*",S36,"*"),Q36:R36,0)),"Same Session",IF(ISNUMBER(MATCH(CONCATENATE("*",S36,"*"),T34:V34,0)),"Same Session",IF(ISNUMBER(MATCH(CONCATENATE("*",S36,"*"),T36:V36,0)),"Same Session",""))))))))</f>
        <v/>
      </c>
      <c r="T39" s="58" t="str">
        <f>IF(T36="","",IF(ISNUMBER(MATCH(CONCATENATE("*",T36,"*"),T$6:T33,0)),"Rink Match",IF(ISNUMBER(MATCH(CONCATENATE("*",T36,"*"),Q26:V26,0)),"Previous Session",IF(ISNUMBER(MATCH(CONCATENATE("*",T36,"*"),Q28:V28,0)),"Previous Session",IF(ISNUMBER(MATCH(CONCATENATE("*",T36,"*"),Q34:S34,0)),"Same Session",IF(ISNUMBER(MATCH(CONCATENATE("*",T36,"*"),Q36:S36,0)),"Same Session",IF(ISNUMBER(MATCH(CONCATENATE("*",T36,"*"),U34:V34,0)),"Same Session",IF(ISNUMBER(MATCH(CONCATENATE("*",T36,"*"),U36:V36,0)),"Same Session",""))))))))</f>
        <v/>
      </c>
      <c r="U39" s="58" t="str">
        <f>IF(U36="","",IF(ISNUMBER(MATCH(CONCATENATE("*",U36,"*"),U$6:U33,0)),"Rink Match",IF(ISNUMBER(MATCH(CONCATENATE("*",U36,"*"),Q26:V26,0)),"Previous Session",IF(ISNUMBER(MATCH(CONCATENATE("*",U36,"*"),Q28:V28,0)),"Previous Session",IF(ISNUMBER(MATCH(CONCATENATE("*",U36,"*"),Q34:T34,0)),"Same Session",IF(ISNUMBER(MATCH(CONCATENATE("*",U36,"*"),Q36:T36,0)),"Same Session",IF(ISNUMBER(MATCH(CONCATENATE("*",U36,"*"),V34:V34,0)),"Same Session",IF(ISNUMBER(MATCH(CONCATENATE("*",U36,"*"),V36:V36,0)),"Same Session",""))))))))</f>
        <v/>
      </c>
      <c r="V39" s="58" t="str">
        <f>IF(V36="","",IF(ISNUMBER(MATCH(CONCATENATE("*",V36,"*"),V$6:V33,0)),"Rink Match",IF(ISNUMBER(MATCH(CONCATENATE("*",V36,"*"),Q26:V26,0)),"Previous Session",IF(ISNUMBER(MATCH(CONCATENATE("*",V36,"*"),Q28:V28,0)),"Previous Session",IF(ISNUMBER(MATCH(CONCATENATE("*",V36,"*"),Q34:U34,0)),"Same Session",IF(ISNUMBER(MATCH(CONCATENATE("*",V36,"*"),Q36:U36,0)),"Same Session",""))))))</f>
        <v/>
      </c>
    </row>
    <row r="40" spans="1:22" ht="13.5" thickBot="1">
      <c r="B40" s="198"/>
      <c r="C40" s="139"/>
      <c r="D40" s="139"/>
      <c r="E40" s="139"/>
      <c r="F40" s="139"/>
      <c r="G40" s="139"/>
      <c r="H40" s="196"/>
      <c r="I40" s="198"/>
      <c r="J40" s="139"/>
      <c r="K40" s="139"/>
      <c r="L40" s="139"/>
      <c r="M40" s="139"/>
      <c r="N40" s="139"/>
      <c r="O40" s="196"/>
      <c r="P40" s="198"/>
      <c r="Q40" s="139"/>
      <c r="R40" s="139"/>
      <c r="S40" s="139"/>
      <c r="T40" s="139"/>
      <c r="U40" s="139"/>
      <c r="V40" s="196"/>
    </row>
    <row r="41" spans="1:22">
      <c r="A41" s="59" t="str">
        <f>Scheduling!A27</f>
        <v>Session 6 - 5.00pm - 6.30pm</v>
      </c>
      <c r="B41" s="197"/>
      <c r="C41" s="60" t="str">
        <f>IF(C42="","",CONCATENATE("Group ",VLOOKUP(_xlfn.NUMBERVALUE(LEFT('Rinks for 5 groups'!C14,SUM(FIND("v",'Rinks for 5 groups'!C14,1),-2))),'Group Check'!$B:$E,4,FALSE)))</f>
        <v>Group WS 3</v>
      </c>
      <c r="D41" s="60" t="str">
        <f>IF(D42="","",CONCATENATE("Group ",VLOOKUP(_xlfn.NUMBERVALUE(LEFT('Rinks for 5 groups'!D14,SUM(FIND("v",'Rinks for 5 groups'!D14,1),-2))),'Group Check'!$B:$E,4,FALSE)))</f>
        <v>Group WS 3</v>
      </c>
      <c r="E41" s="60" t="str">
        <f>IF(E42="","",CONCATENATE("Group ",VLOOKUP(_xlfn.NUMBERVALUE(LEFT('Rinks for 5 groups'!E14,SUM(FIND("v",'Rinks for 5 groups'!E14,1),-2))),'Group Check'!$B:$E,4,FALSE)))</f>
        <v>Group WS 2</v>
      </c>
      <c r="F41" s="60" t="str">
        <f>IF(F42="","",CONCATENATE("Group ",VLOOKUP(_xlfn.NUMBERVALUE(LEFT('Rinks for 5 groups'!F14,SUM(FIND("v",'Rinks for 5 groups'!F14,1),-2))),'Group Check'!$B:$E,4,FALSE)))</f>
        <v>Group WS 2</v>
      </c>
      <c r="G41" s="60" t="str">
        <f>IF(G42="","",CONCATENATE("Group ",VLOOKUP(_xlfn.NUMBERVALUE(LEFT('Rinks for 5 groups'!G14,SUM(FIND("v",'Rinks for 5 groups'!G14,1),-2))),'Group Check'!$B:$E,4,FALSE)))</f>
        <v>Group WS 2</v>
      </c>
      <c r="H41" s="60" t="str">
        <f>IF(H42="","",CONCATENATE("Group ",VLOOKUP(_xlfn.NUMBERVALUE(LEFT('Rinks for 5 groups'!H14,SUM(FIND("v",'Rinks for 5 groups'!H14,1),-2))),'Group Check'!$B:$E,4,FALSE)))</f>
        <v>Group WS 4</v>
      </c>
      <c r="I41" s="197"/>
      <c r="J41" s="60" t="str">
        <f>IF(J42="","",CONCATENATE("Group ",VLOOKUP(_xlfn.NUMBERVALUE(LEFT('Rinks for 5 groups'!J14,SUM(FIND("v",'Rinks for 5 groups'!J14,1),-2))),'Group Check'!$B:$E,4,FALSE)))</f>
        <v>Group MS 3</v>
      </c>
      <c r="K41" s="60" t="str">
        <f>IF(K42="","",CONCATENATE("Group ",VLOOKUP(_xlfn.NUMBERVALUE(LEFT('Rinks for 5 groups'!K14,SUM(FIND("v",'Rinks for 5 groups'!K14,1),-2))),'Group Check'!$B:$E,4,FALSE)))</f>
        <v>Group MS 3</v>
      </c>
      <c r="L41" s="60" t="str">
        <f>IF(L42="","",CONCATENATE("Group ",VLOOKUP(_xlfn.NUMBERVALUE(LEFT('Rinks for 5 groups'!L14,SUM(FIND("v",'Rinks for 5 groups'!L14,1),-2))),'Group Check'!$B:$E,4,FALSE)))</f>
        <v>Group MS 3</v>
      </c>
      <c r="M41" s="60" t="str">
        <f>IF(M42="","",CONCATENATE("Group ",VLOOKUP(_xlfn.NUMBERVALUE(LEFT('Rinks for 5 groups'!M14,SUM(FIND("v",'Rinks for 5 groups'!M14,1),-2))),'Group Check'!$B:$E,4,FALSE)))</f>
        <v>Group MS 2</v>
      </c>
      <c r="N41" s="60" t="str">
        <f>IF(N42="","",CONCATENATE("Group ",VLOOKUP(_xlfn.NUMBERVALUE(LEFT('Rinks for 5 groups'!N14,SUM(FIND("v",'Rinks for 5 groups'!N14,1),-2))),'Group Check'!$B:$E,4,FALSE)))</f>
        <v>Group MS 1</v>
      </c>
      <c r="O41" s="60" t="str">
        <f>IF(O42="","",CONCATENATE("Group ",VLOOKUP(_xlfn.NUMBERVALUE(LEFT('Rinks for 5 groups'!O14,SUM(FIND("v",'Rinks for 5 groups'!O14,1),-2))),'Group Check'!$B:$E,4,FALSE)))</f>
        <v>Group MS 1</v>
      </c>
      <c r="P41" s="197"/>
      <c r="Q41" s="60" t="str">
        <f>IF(Q42="","",CONCATENATE("Group ",VLOOKUP(_xlfn.NUMBERVALUE(LEFT('Rinks for 5 groups'!Q14,SUM(FIND("v",'Rinks for 5 groups'!Q14,1),-2))),'Group Check'!$B:$E,4,FALSE)))</f>
        <v>Group MS 1</v>
      </c>
      <c r="R41" s="60" t="str">
        <f>IF(R42="","",CONCATENATE("Group ",VLOOKUP(_xlfn.NUMBERVALUE(LEFT('Rinks for 5 groups'!R14,SUM(FIND("v",'Rinks for 5 groups'!R14,1),-2))),'Group Check'!$B:$E,4,FALSE)))</f>
        <v>Group MS 3</v>
      </c>
      <c r="S41" s="60" t="str">
        <f>IF(S42="","",CONCATENATE("Group ",VLOOKUP(_xlfn.NUMBERVALUE(LEFT('Rinks for 5 groups'!S14,SUM(FIND("v",'Rinks for 5 groups'!S14,1),-2))),'Group Check'!$B:$E,4,FALSE)))</f>
        <v>Group MS 2</v>
      </c>
      <c r="T41" s="60" t="str">
        <f>IF(T42="","",CONCATENATE("Group ",VLOOKUP(_xlfn.NUMBERVALUE(LEFT('Rinks for 5 groups'!T14,SUM(FIND("v",'Rinks for 5 groups'!T14,1),-2))),'Group Check'!$B:$E,4,FALSE)))</f>
        <v>Group MS 1</v>
      </c>
      <c r="U41" s="60" t="str">
        <f>IF(U42="","",CONCATENATE("Group ",VLOOKUP(_xlfn.NUMBERVALUE(LEFT('Rinks for 5 groups'!U14,SUM(FIND("v",'Rinks for 5 groups'!U14,1),-2))),'Group Check'!$B:$E,4,FALSE)))</f>
        <v>Group MS 2</v>
      </c>
      <c r="V41" s="60" t="str">
        <f>IF(V42="","",CONCATENATE("Group ",VLOOKUP(_xlfn.NUMBERVALUE(LEFT('Rinks for 5 groups'!V14,SUM(FIND("v",'Rinks for 5 groups'!V14,1),-2))),'Group Check'!$B:$E,4,FALSE)))</f>
        <v>Group MS 1</v>
      </c>
    </row>
    <row r="42" spans="1:22">
      <c r="B42" s="198"/>
      <c r="C42" s="61" t="str">
        <f>IF('Rinks for 5 groups'!C14="","",VLOOKUP(_xlfn.NUMBERVALUE(LEFT('Rinks for 5 groups'!C14,SUM(FIND("v",'Rinks for 5 groups'!C14,1),-2))),'Group Check'!$B:$E,2,FALSE))</f>
        <v>Christine (Petal) Jones (Norfolk Island)</v>
      </c>
      <c r="D42" s="61" t="str">
        <f>IF('Rinks for 5 groups'!D14="","",VLOOKUP(_xlfn.NUMBERVALUE(LEFT('Rinks for 5 groups'!D14,SUM(FIND("v",'Rinks for 5 groups'!D14,1),-2))),'Group Check'!$B:$E,2,FALSE))</f>
        <v>Sara Marie Nicholls (Wales)</v>
      </c>
      <c r="E42" s="61" t="str">
        <f>IF('Rinks for 5 groups'!E14="","",VLOOKUP(_xlfn.NUMBERVALUE(LEFT('Rinks for 5 groups'!E14,SUM(FIND("v",'Rinks for 5 groups'!E14,1),-2))),'Group Check'!$B:$E,2,FALSE))</f>
        <v>Ha Yat Ting (Gloria) (Hong Kong China )</v>
      </c>
      <c r="F42" s="61" t="str">
        <f>IF('Rinks for 5 groups'!F14="","",VLOOKUP(_xlfn.NUMBERVALUE(LEFT('Rinks for 5 groups'!F14,SUM(FIND("v",'Rinks for 5 groups'!F14,1),-2))),'Group Check'!$B:$E,2,FALSE))</f>
        <v>Keiko Kurohara (Japan )</v>
      </c>
      <c r="G42" s="61" t="str">
        <f>IF('Rinks for 5 groups'!G14="","",VLOOKUP(_xlfn.NUMBERVALUE(LEFT('Rinks for 5 groups'!G14,SUM(FIND("v",'Rinks for 5 groups'!G14,1),-2))),'Group Check'!$B:$E,2,FALSE))</f>
        <v>Julie Forrest (Defending Champion)</v>
      </c>
      <c r="H42" s="61" t="str">
        <f>IF('Rinks for 5 groups'!H14="","",VLOOKUP(_xlfn.NUMBERVALUE(LEFT('Rinks for 5 groups'!H14,SUM(FIND("v",'Rinks for 5 groups'!H14,1),-2))),'Group Check'!$B:$E,2,FALSE))</f>
        <v>Linda Ng (Canada )</v>
      </c>
      <c r="I42" s="198"/>
      <c r="J42" s="61" t="str">
        <f>IF('Rinks for 5 groups'!J14="","",VLOOKUP(_xlfn.NUMBERVALUE(LEFT('Rinks for 5 groups'!J14,SUM(FIND("v",'Rinks for 5 groups'!J14,1),-2))),'Group Check'!$B:$E,2,FALSE))</f>
        <v>Carel Aaron Olivier (Namibia)</v>
      </c>
      <c r="K42" s="61" t="str">
        <f>IF('Rinks for 5 groups'!K14="","",VLOOKUP(_xlfn.NUMBERVALUE(LEFT('Rinks for 5 groups'!K14,SUM(FIND("v",'Rinks for 5 groups'!K14,1),-2))),'Group Check'!$B:$E,2,FALSE))</f>
        <v>Jason Greenslade (Guernsey )</v>
      </c>
      <c r="L42" s="61" t="str">
        <f>IF('Rinks for 5 groups'!L14="","",VLOOKUP(_xlfn.NUMBERVALUE(LEFT('Rinks for 5 groups'!L14,SUM(FIND("v",'Rinks for 5 groups'!L14,1),-2))),'Group Check'!$B:$E,2,FALSE))</f>
        <v>Beat Matti (Switzerland )</v>
      </c>
      <c r="M42" s="61" t="str">
        <f>IF('Rinks for 5 groups'!M14="","",VLOOKUP(_xlfn.NUMBERVALUE(LEFT('Rinks for 5 groups'!M14,SUM(FIND("v",'Rinks for 5 groups'!M14,1),-2))),'Group Check'!$B:$E,2,FALSE))</f>
        <v>Derek Boswell (Jersey)</v>
      </c>
      <c r="N42" s="61" t="str">
        <f>IF('Rinks for 5 groups'!N14="","",VLOOKUP(_xlfn.NUMBERVALUE(LEFT('Rinks for 5 groups'!N14,SUM(FIND("v",'Rinks for 5 groups'!N14,1),-2))),'Group Check'!$B:$E,2,FALSE))</f>
        <v>Robert Simpson (Jamaica)</v>
      </c>
      <c r="O42" s="61" t="str">
        <f>IF('Rinks for 5 groups'!O14="","",VLOOKUP(_xlfn.NUMBERVALUE(LEFT('Rinks for 5 groups'!O14,SUM(FIND("v",'Rinks for 5 groups'!O14,1),-2))),'Group Check'!$B:$E,2,FALSE))</f>
        <v>Ozkan Akar (Turkiye)</v>
      </c>
      <c r="P42" s="198"/>
      <c r="Q42" s="61" t="str">
        <f>IF('Rinks for 5 groups'!Q14="","",VLOOKUP(_xlfn.NUMBERVALUE(LEFT('Rinks for 5 groups'!Q14,SUM(FIND("v",'Rinks for 5 groups'!Q14,1),-2))),'Group Check'!$B:$E,2,FALSE))</f>
        <v>Ray Pearse (Australia)</v>
      </c>
      <c r="R42" s="61" t="str">
        <f>IF('Rinks for 5 groups'!R14="","",VLOOKUP(_xlfn.NUMBERVALUE(LEFT('Rinks for 5 groups'!R14,SUM(FIND("v",'Rinks for 5 groups'!R14,1),-2))),'Group Check'!$B:$E,2,FALSE))</f>
        <v>Maxime Faure  (France)</v>
      </c>
      <c r="S42" s="61" t="str">
        <f>IF('Rinks for 5 groups'!S14="","",VLOOKUP(_xlfn.NUMBERVALUE(LEFT('Rinks for 5 groups'!S14,SUM(FIND("v",'Rinks for 5 groups'!S14,1),-2))),'Group Check'!$B:$E,2,FALSE))</f>
        <v>Derek Boswell (Jersey)</v>
      </c>
      <c r="T42" s="61" t="str">
        <f>IF('Rinks for 5 groups'!T14="","",VLOOKUP(_xlfn.NUMBERVALUE(LEFT('Rinks for 5 groups'!T14,SUM(FIND("v",'Rinks for 5 groups'!T14,1),-2))),'Group Check'!$B:$E,2,FALSE))</f>
        <v>Robert Simpson (Jamaica)</v>
      </c>
      <c r="U42" s="61" t="str">
        <f>IF('Rinks for 5 groups'!U14="","",VLOOKUP(_xlfn.NUMBERVALUE(LEFT('Rinks for 5 groups'!U14,SUM(FIND("v",'Rinks for 5 groups'!U14,1),-2))),'Group Check'!$B:$E,2,FALSE))</f>
        <v>Izzat Shameer Dzulkeple (Malaysia )</v>
      </c>
      <c r="V42" s="61" t="str">
        <f>IF('Rinks for 5 groups'!V14="","",VLOOKUP(_xlfn.NUMBERVALUE(LEFT('Rinks for 5 groups'!V14,SUM(FIND("v",'Rinks for 5 groups'!V14,1),-2))),'Group Check'!$B:$E,2,FALSE))</f>
        <v>Simon Martin (Ireland )</v>
      </c>
    </row>
    <row r="43" spans="1:22" s="21" customFormat="1">
      <c r="B43" s="215"/>
      <c r="C43" s="216" t="str">
        <f t="shared" ref="C43:H43" si="15">IF(C41="","","v")</f>
        <v>v</v>
      </c>
      <c r="D43" s="216" t="str">
        <f t="shared" si="15"/>
        <v>v</v>
      </c>
      <c r="E43" s="216" t="str">
        <f t="shared" si="15"/>
        <v>v</v>
      </c>
      <c r="F43" s="216" t="str">
        <f t="shared" si="15"/>
        <v>v</v>
      </c>
      <c r="G43" s="216" t="str">
        <f t="shared" si="15"/>
        <v>v</v>
      </c>
      <c r="H43" s="216" t="str">
        <f t="shared" si="15"/>
        <v>v</v>
      </c>
      <c r="I43" s="215"/>
      <c r="J43" s="216" t="str">
        <f t="shared" ref="J43:O43" si="16">IF(J41="","","v")</f>
        <v>v</v>
      </c>
      <c r="K43" s="216" t="str">
        <f t="shared" si="16"/>
        <v>v</v>
      </c>
      <c r="L43" s="216" t="str">
        <f t="shared" si="16"/>
        <v>v</v>
      </c>
      <c r="M43" s="216" t="str">
        <f t="shared" si="16"/>
        <v>v</v>
      </c>
      <c r="N43" s="216" t="str">
        <f t="shared" si="16"/>
        <v>v</v>
      </c>
      <c r="O43" s="216" t="str">
        <f t="shared" si="16"/>
        <v>v</v>
      </c>
      <c r="P43" s="215"/>
      <c r="Q43" s="216" t="str">
        <f t="shared" ref="Q43:V43" si="17">IF(Q41="","","v")</f>
        <v>v</v>
      </c>
      <c r="R43" s="216" t="str">
        <f t="shared" si="17"/>
        <v>v</v>
      </c>
      <c r="S43" s="216" t="str">
        <f t="shared" si="17"/>
        <v>v</v>
      </c>
      <c r="T43" s="216" t="str">
        <f t="shared" si="17"/>
        <v>v</v>
      </c>
      <c r="U43" s="216" t="str">
        <f t="shared" si="17"/>
        <v>v</v>
      </c>
      <c r="V43" s="216" t="str">
        <f t="shared" si="17"/>
        <v>v</v>
      </c>
    </row>
    <row r="44" spans="1:22" ht="13.5" thickBot="1">
      <c r="B44" s="198"/>
      <c r="C44" s="62" t="str">
        <f>IF('Rinks for 5 groups'!C14="","",VLOOKUP(_xlfn.NUMBERVALUE(RIGHT('Rinks for 5 groups'!C14,SUM(LEN('Rinks for 5 groups'!C14),-FIND("v",'Rinks for 5 groups'!C14,1),-1))),'Group Check'!$B:$E,2,FALSE))</f>
        <v>Irit Grencel (Israel )</v>
      </c>
      <c r="D44" s="62" t="str">
        <f>IF('Rinks for 5 groups'!D14="","",VLOOKUP(_xlfn.NUMBERVALUE(RIGHT('Rinks for 5 groups'!D14,SUM(LEN('Rinks for 5 groups'!D14),-FIND("v",'Rinks for 5 groups'!D14,1),-1))),'Group Check'!$B:$E,2,FALSE))</f>
        <v>Samantha Atkinson (Australia)</v>
      </c>
      <c r="E44" s="62" t="str">
        <f>IF('Rinks for 5 groups'!E14="","",VLOOKUP(_xlfn.NUMBERVALUE(RIGHT('Rinks for 5 groups'!E14,SUM(LEN('Rinks for 5 groups'!E14),-FIND("v",'Rinks for 5 groups'!E14,1),-1))),'Group Check'!$B:$E,2,FALSE))</f>
        <v>Mary Thompson (USA)</v>
      </c>
      <c r="F44" s="62" t="str">
        <f>IF('Rinks for 5 groups'!F14="","",VLOOKUP(_xlfn.NUMBERVALUE(RIGHT('Rinks for 5 groups'!F14,SUM(LEN('Rinks for 5 groups'!F14),-FIND("v",'Rinks for 5 groups'!F14,1),-1))),'Group Check'!$B:$E,2,FALSE))</f>
        <v>Lindsey Greechan (Jersey)</v>
      </c>
      <c r="G44" s="62" t="str">
        <f>IF('Rinks for 5 groups'!G14="","",VLOOKUP(_xlfn.NUMBERVALUE(RIGHT('Rinks for 5 groups'!G14,SUM(LEN('Rinks for 5 groups'!G14),-FIND("v",'Rinks for 5 groups'!G14,1),-1))),'Group Check'!$B:$E,2,FALSE))</f>
        <v>Connie Rixon (Malta)</v>
      </c>
      <c r="H44" s="62" t="str">
        <f>IF('Rinks for 5 groups'!H14="","",VLOOKUP(_xlfn.NUMBERVALUE(RIGHT('Rinks for 5 groups'!H14,SUM(LEN('Rinks for 5 groups'!H14),-FIND("v",'Rinks for 5 groups'!H14,1),-1))),'Group Check'!$B:$E,2,FALSE))</f>
        <v>Cindy Royet  (France)</v>
      </c>
      <c r="I44" s="198"/>
      <c r="J44" s="62" t="str">
        <f>IF('Rinks for 5 groups'!J14="","",VLOOKUP(_xlfn.NUMBERVALUE(RIGHT('Rinks for 5 groups'!J14,SUM(LEN('Rinks for 5 groups'!J14),-FIND("v",'Rinks for 5 groups'!J14,1),-1))),'Group Check'!$B:$E,2,FALSE))</f>
        <v>Michael Stepney (Scotland)</v>
      </c>
      <c r="K44" s="62" t="str">
        <f>IF('Rinks for 5 groups'!K14="","",VLOOKUP(_xlfn.NUMBERVALUE(RIGHT('Rinks for 5 groups'!K14,SUM(LEN('Rinks for 5 groups'!K14),-FIND("v",'Rinks for 5 groups'!K14,1),-1))),'Group Check'!$B:$E,2,FALSE))</f>
        <v>Lars Olov Backgren (Sweden )</v>
      </c>
      <c r="L44" s="62" t="str">
        <f>IF('Rinks for 5 groups'!L14="","",VLOOKUP(_xlfn.NUMBERVALUE(RIGHT('Rinks for 5 groups'!L14,SUM(LEN('Rinks for 5 groups'!L14),-FIND("v",'Rinks for 5 groups'!L14,1),-1))),'Group Check'!$B:$E,2,FALSE))</f>
        <v>Maxime Faure  (France)</v>
      </c>
      <c r="M44" s="62" t="str">
        <f>IF('Rinks for 5 groups'!M14="","",VLOOKUP(_xlfn.NUMBERVALUE(RIGHT('Rinks for 5 groups'!M14,SUM(LEN('Rinks for 5 groups'!M14),-FIND("v",'Rinks for 5 groups'!M14,1),-1))),'Group Check'!$B:$E,2,FALSE))</f>
        <v>Peter Ellul (Malta)</v>
      </c>
      <c r="N44" s="62" t="str">
        <f>IF('Rinks for 5 groups'!N14="","",VLOOKUP(_xlfn.NUMBERVALUE(RIGHT('Rinks for 5 groups'!N14,SUM(LEN('Rinks for 5 groups'!N14),-FIND("v",'Rinks for 5 groups'!N14,1),-1))),'Group Check'!$B:$E,2,FALSE))</f>
        <v>Ray Pearse (Australia)</v>
      </c>
      <c r="O44" s="62" t="str">
        <f>IF('Rinks for 5 groups'!O14="","",VLOOKUP(_xlfn.NUMBERVALUE(RIGHT('Rinks for 5 groups'!O14,SUM(LEN('Rinks for 5 groups'!O14),-FIND("v",'Rinks for 5 groups'!O14,1),-1))),'Group Check'!$B:$E,2,FALSE))</f>
        <v>Loren Dion (USA)</v>
      </c>
      <c r="P44" s="198"/>
      <c r="Q44" s="62" t="str">
        <f>IF('Rinks for 5 groups'!Q14="","",VLOOKUP(_xlfn.NUMBERVALUE(RIGHT('Rinks for 5 groups'!Q14,SUM(LEN('Rinks for 5 groups'!Q14),-FIND("v",'Rinks for 5 groups'!Q14,1),-1))),'Group Check'!$B:$E,2,FALSE))</f>
        <v>Lai Gon-Lap Stanley (Hong Kong China )</v>
      </c>
      <c r="R44" s="62" t="str">
        <f>IF('Rinks for 5 groups'!R14="","",VLOOKUP(_xlfn.NUMBERVALUE(RIGHT('Rinks for 5 groups'!R14,SUM(LEN('Rinks for 5 groups'!R14),-FIND("v",'Rinks for 5 groups'!R14,1),-1))),'Group Check'!$B:$E,2,FALSE))</f>
        <v>Michael Stepney (Scotland)</v>
      </c>
      <c r="S44" s="62" t="str">
        <f>IF('Rinks for 5 groups'!S14="","",VLOOKUP(_xlfn.NUMBERVALUE(RIGHT('Rinks for 5 groups'!S14,SUM(LEN('Rinks for 5 groups'!S14),-FIND("v",'Rinks for 5 groups'!S14,1),-1))),'Group Check'!$B:$E,2,FALSE))</f>
        <v>Peter Bonsor (Spain)</v>
      </c>
      <c r="T44" s="62" t="str">
        <f>IF('Rinks for 5 groups'!T14="","",VLOOKUP(_xlfn.NUMBERVALUE(RIGHT('Rinks for 5 groups'!T14,SUM(LEN('Rinks for 5 groups'!T14),-FIND("v",'Rinks for 5 groups'!T14,1),-1))),'Group Check'!$B:$E,2,FALSE))</f>
        <v>Ozkan Akar (Turkiye)</v>
      </c>
      <c r="U44" s="62" t="str">
        <f>IF('Rinks for 5 groups'!U14="","",VLOOKUP(_xlfn.NUMBERVALUE(RIGHT('Rinks for 5 groups'!U14,SUM(LEN('Rinks for 5 groups'!U14),-FIND("v",'Rinks for 5 groups'!U14,1),-1))),'Group Check'!$B:$E,2,FALSE))</f>
        <v>Peter Ellul (Malta)</v>
      </c>
      <c r="V44" s="62" t="str">
        <f>IF('Rinks for 5 groups'!V14="","",VLOOKUP(_xlfn.NUMBERVALUE(RIGHT('Rinks for 5 groups'!V14,SUM(LEN('Rinks for 5 groups'!V14),-FIND("v",'Rinks for 5 groups'!V14,1),-1))),'Group Check'!$B:$E,2,FALSE))</f>
        <v>Loren Dion (USA)</v>
      </c>
    </row>
    <row r="45" spans="1:22">
      <c r="B45" s="198"/>
      <c r="D45" s="58"/>
      <c r="E45" s="58"/>
      <c r="F45" s="58"/>
      <c r="G45" s="58"/>
      <c r="H45" s="194"/>
      <c r="I45" s="198"/>
      <c r="J45" s="58"/>
      <c r="K45" s="58"/>
      <c r="L45" s="58"/>
      <c r="M45" s="58"/>
      <c r="N45" s="58"/>
      <c r="O45" s="194"/>
      <c r="P45" s="198"/>
      <c r="Q45" s="58"/>
      <c r="R45" s="58"/>
      <c r="S45" s="58"/>
      <c r="T45" s="58"/>
      <c r="U45" s="58"/>
      <c r="V45" s="194"/>
    </row>
    <row r="46" spans="1:22">
      <c r="B46" s="198"/>
      <c r="C46" s="58" t="str">
        <f>IF(C42="","",IF(ISNUMBER(MATCH(CONCATENATE("*",C42,"*"),C$6:C41,0)),"Rink Match",IF(ISNUMBER(MATCH(CONCATENATE("*",C42,"*"),C34:H34,0)),"Previous Session",IF(ISNUMBER(MATCH(CONCATENATE("*",C42,"*"),C36:H36,0)),"Previous Session",IF(ISNUMBER(MATCH(CONCATENATE("*",C42,"*"),D42:H42,0)),"Same Session",IF(ISNUMBER(MATCH(CONCATENATE("*",C42,"*"),D44:H44,0)),"Same Session",""))))))</f>
        <v/>
      </c>
      <c r="D46" s="58" t="str">
        <f>IF(D42="","",IF(ISNUMBER(MATCH(CONCATENATE("*",D42,"*"),D$6:D41,0)),"Rink Match",IF(ISNUMBER(MATCH(CONCATENATE("*",D42,"*"),C34:H34,0)),"Previous Session",IF(ISNUMBER(MATCH(CONCATENATE("*",D42,"*"),C36:H36,0)),"Previous Session",IF(ISNUMBER(MATCH(CONCATENATE("*",D42,"*"),C42:C42,0)),"Same Session",IF(ISNUMBER(MATCH(CONCATENATE("*",D42,"*"),C44:C44,0)),"Same Session",IF(ISNUMBER(MATCH(CONCATENATE("*",D42,"*"),E42:H42,0)),"Same Session",IF(ISNUMBER(MATCH(CONCATENATE("*",D42,"*"),E44:H44,0)),"Same Session",""))))))))</f>
        <v/>
      </c>
      <c r="E46" s="58" t="str">
        <f>IF(E42="","",IF(ISNUMBER(MATCH(CONCATENATE("*",E42,"*"),E$6:E41,0)),"Rink Match",IF(ISNUMBER(MATCH(CONCATENATE("*",E42,"*"),C34:H34,0)),"Previous Session",IF(ISNUMBER(MATCH(CONCATENATE("*",E42,"*"),C36:H36,0)),"Previous Session",IF(ISNUMBER(MATCH(CONCATENATE("*",E42,"*"),C42:D42,0)),"Same Session",IF(ISNUMBER(MATCH(CONCATENATE("*",E42,"*"),C44:D44,0)),"Same Session",IF(ISNUMBER(MATCH(CONCATENATE("*",E42,"*"),F42:H42,0)),"Same Session",IF(ISNUMBER(MATCH(CONCATENATE("*",E42,"*"),F44:H44,0)),"Same Session",""))))))))</f>
        <v/>
      </c>
      <c r="F46" s="58" t="str">
        <f>IF(F42="","",IF(ISNUMBER(MATCH(CONCATENATE("*",F42,"*"),F$6:F41,0)),"Rink Match",IF(ISNUMBER(MATCH(CONCATENATE("*",F42,"*"),C34:H34,0)),"Previous Session",IF(ISNUMBER(MATCH(CONCATENATE("*",F42,"*"),C36:H36,0)),"Previous Session",IF(ISNUMBER(MATCH(CONCATENATE("*",F42,"*"),C42:E42,0)),"Same Session",IF(ISNUMBER(MATCH(CONCATENATE("*",F42,"*"),C44:E44,0)),"Same Session",IF(ISNUMBER(MATCH(CONCATENATE("*",F42,"*"),G42:H42,0)),"Same Session",IF(ISNUMBER(MATCH(CONCATENATE("*",F42,"*"),G44:H44,0)),"Same Session",""))))))))</f>
        <v/>
      </c>
      <c r="G46" s="58" t="str">
        <f>IF(G42="","",IF(ISNUMBER(MATCH(CONCATENATE("*",G42,"*"),G$6:G41,0)),"Rink Match",IF(ISNUMBER(MATCH(CONCATENATE("*",G42,"*"),C34:H34,0)),"Previous Session",IF(ISNUMBER(MATCH(CONCATENATE("*",G42,"*"),C36:H36,0)),"Previous Session",IF(ISNUMBER(MATCH(CONCATENATE("*",G42,"*"),C42:F42,0)),"Same Session",IF(ISNUMBER(MATCH(CONCATENATE("*",G42,"*"),C44:F44,0)),"Same Session",IF(ISNUMBER(MATCH(CONCATENATE("*",G42,"*"),H42:H42,0)),"Same Session",IF(ISNUMBER(MATCH(CONCATENATE("*",G42,"*"),H44:H44,0)),"Same Session",""))))))))</f>
        <v>Rink Match</v>
      </c>
      <c r="H46" s="58" t="str">
        <f>IF(H42="","",IF(ISNUMBER(MATCH(CONCATENATE("*",H42,"*"),H$6:H41,0)),"Rink Match",IF(ISNUMBER(MATCH(CONCATENATE("*",H42,"*"),C34:H34,0)),"Previous Session",IF(ISNUMBER(MATCH(CONCATENATE("*",H42,"*"),C36:H36,0)),"Previous Session",IF(ISNUMBER(MATCH(CONCATENATE("*",H42,"*"),C42:G42,0)),"Previous Session",IF(ISNUMBER(MATCH(CONCATENATE("*",H42,"*"),C44:G44,0)),"Previous Session",""))))))</f>
        <v/>
      </c>
      <c r="I46" s="198"/>
      <c r="J46" s="58" t="str">
        <f>IF(J42="","",IF(ISNUMBER(MATCH(CONCATENATE("*",J42,"*"),J$6:J41,0)),"Rink Match",IF(ISNUMBER(MATCH(CONCATENATE("*",J42,"*"),J34:O34,0)),"Previous Session",IF(ISNUMBER(MATCH(CONCATENATE("*",J42,"*"),J36:O36,0)),"Previous Session",IF(ISNUMBER(MATCH(CONCATENATE("*",J42,"*"),K42:O42,0)),"Same Session",IF(ISNUMBER(MATCH(CONCATENATE("*",J42,"*"),K44:O44,0)),"Same Session",""))))))</f>
        <v/>
      </c>
      <c r="K46" s="58" t="str">
        <f>IF(K42="","",IF(ISNUMBER(MATCH(CONCATENATE("*",K42,"*"),K$6:K41,0)),"Rink Match",IF(ISNUMBER(MATCH(CONCATENATE("*",K42,"*"),J34:O34,0)),"Previous Session",IF(ISNUMBER(MATCH(CONCATENATE("*",K42,"*"),J36:O36,0)),"Previous Session",IF(ISNUMBER(MATCH(CONCATENATE("*",K42,"*"),J42:J42,0)),"Same Session",IF(ISNUMBER(MATCH(CONCATENATE("*",K42,"*"),J44:J44,0)),"Same Session",IF(ISNUMBER(MATCH(CONCATENATE("*",K42,"*"),L42:O42,0)),"Same Session",IF(ISNUMBER(MATCH(CONCATENATE("*",K42,"*"),L44:O44,0)),"Same Session",""))))))))</f>
        <v/>
      </c>
      <c r="L46" s="58" t="str">
        <f>IF(L42="","",IF(ISNUMBER(MATCH(CONCATENATE("*",L42,"*"),L$6:L41,0)),"Rink Match",IF(ISNUMBER(MATCH(CONCATENATE("*",L42,"*"),J34:O34,0)),"Previous Session",IF(ISNUMBER(MATCH(CONCATENATE("*",L42,"*"),J36:O36,0)),"Previous Session",IF(ISNUMBER(MATCH(CONCATENATE("*",L42,"*"),J42:K42,0)),"Same Session",IF(ISNUMBER(MATCH(CONCATENATE("*",L42,"*"),J44:K44,0)),"Same Session",IF(ISNUMBER(MATCH(CONCATENATE("*",L42,"*"),M42:O42,0)),"Same Session",IF(ISNUMBER(MATCH(CONCATENATE("*",L42,"*"),M44:O44,0)),"Same Session",""))))))))</f>
        <v/>
      </c>
      <c r="M46" s="58" t="str">
        <f>IF(M42="","",IF(ISNUMBER(MATCH(CONCATENATE("*",M42,"*"),M$6:M41,0)),"Rink Match",IF(ISNUMBER(MATCH(CONCATENATE("*",M42,"*"),J34:O34,0)),"Previous Session",IF(ISNUMBER(MATCH(CONCATENATE("*",M42,"*"),J36:O36,0)),"Previous Session",IF(ISNUMBER(MATCH(CONCATENATE("*",M42,"*"),J42:L42,0)),"Same Session",IF(ISNUMBER(MATCH(CONCATENATE("*",M42,"*"),J44:L44,0)),"Same Session",IF(ISNUMBER(MATCH(CONCATENATE("*",M42,"*"),N42:O42,0)),"Same Session",IF(ISNUMBER(MATCH(CONCATENATE("*",M42,"*"),N44:O44,0)),"Same Session",""))))))))</f>
        <v/>
      </c>
      <c r="N46" s="58" t="str">
        <f>IF(N42="","",IF(ISNUMBER(MATCH(CONCATENATE("*",N42,"*"),N$6:N41,0)),"Rink Match",IF(ISNUMBER(MATCH(CONCATENATE("*",N42,"*"),J34:O34,0)),"Previous Session",IF(ISNUMBER(MATCH(CONCATENATE("*",N42,"*"),J36:O36,0)),"Previous Session",IF(ISNUMBER(MATCH(CONCATENATE("*",N42,"*"),J42:M42,0)),"Same Session",IF(ISNUMBER(MATCH(CONCATENATE("*",N42,"*"),J44:M44,0)),"Same Session",IF(ISNUMBER(MATCH(CONCATENATE("*",N42,"*"),O42:O42,0)),"Same Session",IF(ISNUMBER(MATCH(CONCATENATE("*",N42,"*"),O44:O44,0)),"Same Session",""))))))))</f>
        <v/>
      </c>
      <c r="O46" s="58" t="str">
        <f>IF(O42="","",IF(ISNUMBER(MATCH(CONCATENATE("*",O42,"*"),O$6:O41,0)),"Rink Match",IF(ISNUMBER(MATCH(CONCATENATE("*",O42,"*"),J34:O34,0)),"Previous Session",IF(ISNUMBER(MATCH(CONCATENATE("*",O42,"*"),J36:O36,0)),"Previous Session",IF(ISNUMBER(MATCH(CONCATENATE("*",O42,"*"),J42:N42,0)),"Previous Session",IF(ISNUMBER(MATCH(CONCATENATE("*",O42,"*"),J44:N44,0)),"Previous Session",""))))))</f>
        <v/>
      </c>
      <c r="P46" s="198"/>
      <c r="Q46" s="58" t="str">
        <f>IF(Q42="","",IF(ISNUMBER(MATCH(CONCATENATE("*",Q42,"*"),Q$6:Q41,0)),"Rink Match",IF(ISNUMBER(MATCH(CONCATENATE("*",Q42,"*"),Q34:V34,0)),"Previous Session",IF(ISNUMBER(MATCH(CONCATENATE("*",Q42,"*"),Q36:V36,0)),"Previous Session",IF(ISNUMBER(MATCH(CONCATENATE("*",Q42,"*"),R42:V42,0)),"Same Session",IF(ISNUMBER(MATCH(CONCATENATE("*",Q42,"*"),R44:V44,0)),"Same Session",""))))))</f>
        <v/>
      </c>
      <c r="R46" s="58" t="str">
        <f>IF(R42="","",IF(ISNUMBER(MATCH(CONCATENATE("*",R42,"*"),R$6:R41,0)),"Rink Match",IF(ISNUMBER(MATCH(CONCATENATE("*",R42,"*"),Q34:V34,0)),"Previous Session",IF(ISNUMBER(MATCH(CONCATENATE("*",R42,"*"),Q36:V36,0)),"Previous Session",IF(ISNUMBER(MATCH(CONCATENATE("*",R42,"*"),Q42:Q42,0)),"Same Session",IF(ISNUMBER(MATCH(CONCATENATE("*",R42,"*"),Q44:Q44,0)),"Same Session",IF(ISNUMBER(MATCH(CONCATENATE("*",R42,"*"),S42:V42,0)),"Same Session",IF(ISNUMBER(MATCH(CONCATENATE("*",R42,"*"),S44:V44,0)),"Same Session",""))))))))</f>
        <v/>
      </c>
      <c r="S46" s="58" t="str">
        <f>IF(S42="","",IF(ISNUMBER(MATCH(CONCATENATE("*",S42,"*"),S$6:S41,0)),"Rink Match",IF(ISNUMBER(MATCH(CONCATENATE("*",S42,"*"),Q34:V34,0)),"Previous Session",IF(ISNUMBER(MATCH(CONCATENATE("*",S42,"*"),Q36:V36,0)),"Previous Session",IF(ISNUMBER(MATCH(CONCATENATE("*",S42,"*"),Q42:R42,0)),"Same Session",IF(ISNUMBER(MATCH(CONCATENATE("*",S42,"*"),Q44:R44,0)),"Same Session",IF(ISNUMBER(MATCH(CONCATENATE("*",S42,"*"),T42:V42,0)),"Same Session",IF(ISNUMBER(MATCH(CONCATENATE("*",S42,"*"),T44:V44,0)),"Same Session",""))))))))</f>
        <v/>
      </c>
      <c r="T46" s="58" t="str">
        <f>IF(T42="","",IF(ISNUMBER(MATCH(CONCATENATE("*",T42,"*"),T$6:T41,0)),"Rink Match",IF(ISNUMBER(MATCH(CONCATENATE("*",T42,"*"),Q34:V34,0)),"Previous Session",IF(ISNUMBER(MATCH(CONCATENATE("*",T42,"*"),Q36:V36,0)),"Previous Session",IF(ISNUMBER(MATCH(CONCATENATE("*",T42,"*"),Q42:S42,0)),"Same Session",IF(ISNUMBER(MATCH(CONCATENATE("*",T42,"*"),Q44:S44,0)),"Same Session",IF(ISNUMBER(MATCH(CONCATENATE("*",T42,"*"),U42:V42,0)),"Same Session",IF(ISNUMBER(MATCH(CONCATENATE("*",T42,"*"),U44:V44,0)),"Same Session",""))))))))</f>
        <v/>
      </c>
      <c r="U46" s="58" t="str">
        <f>IF(U42="","",IF(ISNUMBER(MATCH(CONCATENATE("*",U42,"*"),U$6:U41,0)),"Rink Match",IF(ISNUMBER(MATCH(CONCATENATE("*",U42,"*"),Q34:V34,0)),"Previous Session",IF(ISNUMBER(MATCH(CONCATENATE("*",U42,"*"),Q36:V36,0)),"Previous Session",IF(ISNUMBER(MATCH(CONCATENATE("*",U42,"*"),Q42:T42,0)),"Same Session",IF(ISNUMBER(MATCH(CONCATENATE("*",U42,"*"),Q44:T44,0)),"Same Session",IF(ISNUMBER(MATCH(CONCATENATE("*",U42,"*"),V42:V42,0)),"Same Session",IF(ISNUMBER(MATCH(CONCATENATE("*",U42,"*"),V44:V44,0)),"Same Session",""))))))))</f>
        <v/>
      </c>
      <c r="V46" s="58" t="str">
        <f>IF(V42="","",IF(ISNUMBER(MATCH(CONCATENATE("*",V42,"*"),V$6:V41,0)),"Rink Match",IF(ISNUMBER(MATCH(CONCATENATE("*",V42,"*"),Q34:V34,0)),"Previous Session",IF(ISNUMBER(MATCH(CONCATENATE("*",V42,"*"),Q36:V36,0)),"Previous Session",IF(ISNUMBER(MATCH(CONCATENATE("*",V42,"*"),Q42:U42,0)),"Previous Session",IF(ISNUMBER(MATCH(CONCATENATE("*",V42,"*"),Q44:U44,0)),"Previous Session",""))))))</f>
        <v/>
      </c>
    </row>
    <row r="47" spans="1:22">
      <c r="B47" s="198"/>
      <c r="C47" s="58" t="str">
        <f>IF(C44="","",IF(ISNUMBER(MATCH(CONCATENATE("*",C44,"*"),C$6:C41,0)),"Rink Match",IF(ISNUMBER(MATCH(CONCATENATE("*",C44,"*"),C34:H34,0)),"Previous Session",IF(ISNUMBER(MATCH(CONCATENATE("*",C44,"*"),C36:H36,0)),"Previous Session",IF(ISNUMBER(MATCH(CONCATENATE("*",C44,"*"),D42:H42,0)),"Same Session",IF(ISNUMBER(MATCH(CONCATENATE("*",C44,"*"),D44:H44,0)),"Same Session",""))))))</f>
        <v/>
      </c>
      <c r="D47" s="58" t="str">
        <f>IF(D44="","",IF(ISNUMBER(MATCH(CONCATENATE("*",D44,"*"),D$6:D41,0)),"Rink Match",IF(ISNUMBER(MATCH(CONCATENATE("*",D44,"*"),C34:H34,0)),"Previous Session",IF(ISNUMBER(MATCH(CONCATENATE("*",D44,"*"),C36:H36,0)),"Previous Session",IF(ISNUMBER(MATCH(CONCATENATE("*",D44,"*"),C42:C42,0)),"Same Session",IF(ISNUMBER(MATCH(CONCATENATE("*",D44,"*"),C44:C44,0)),"Same Session",IF(ISNUMBER(MATCH(CONCATENATE("*",D44,"*"),E42:H42,0)),"Same Session",IF(ISNUMBER(MATCH(CONCATENATE("*",D44,"*"),E44:H44,0)),"Same Session",""))))))))</f>
        <v/>
      </c>
      <c r="E47" s="58" t="str">
        <f>IF(E44="","",IF(ISNUMBER(MATCH(CONCATENATE("*",E44,"*"),E$6:E41,0)),"Rink Match",IF(ISNUMBER(MATCH(CONCATENATE("*",E44,"*"),C34:H34,0)),"Previous Session",IF(ISNUMBER(MATCH(CONCATENATE("*",E44,"*"),C36:H36,0)),"Previous Session",IF(ISNUMBER(MATCH(CONCATENATE("*",E44,"*"),C42:D42,0)),"Same Session",IF(ISNUMBER(MATCH(CONCATENATE("*",E44,"*"),C44:D44,0)),"Same Session",IF(ISNUMBER(MATCH(CONCATENATE("*",E44,"*"),F42:H42,0)),"Same Session",IF(ISNUMBER(MATCH(CONCATENATE("*",E44,"*"),F44:H44,0)),"Same Session",""))))))))</f>
        <v/>
      </c>
      <c r="F47" s="58" t="str">
        <f>IF(F44="","",IF(ISNUMBER(MATCH(CONCATENATE("*",F44,"*"),F$6:F41,0)),"Rink Match",IF(ISNUMBER(MATCH(CONCATENATE("*",F44,"*"),C34:H34,0)),"Previous Session",IF(ISNUMBER(MATCH(CONCATENATE("*",F44,"*"),C36:H36,0)),"Previous Session",IF(ISNUMBER(MATCH(CONCATENATE("*",F44,"*"),C42:E42,0)),"Same Session",IF(ISNUMBER(MATCH(CONCATENATE("*",F44,"*"),C44:E44,0)),"Same Session",IF(ISNUMBER(MATCH(CONCATENATE("*",F44,"*"),G42:H42,0)),"Same Session",IF(ISNUMBER(MATCH(CONCATENATE("*",F44,"*"),G44:H44,0)),"Same Session",""))))))))</f>
        <v/>
      </c>
      <c r="G47" s="58" t="str">
        <f>IF(G44="","",IF(ISNUMBER(MATCH(CONCATENATE("*",G44,"*"),G$6:G41,0)),"Rink Match",IF(ISNUMBER(MATCH(CONCATENATE("*",G44,"*"),C34:H34,0)),"Previous Session",IF(ISNUMBER(MATCH(CONCATENATE("*",G44,"*"),C36:H36,0)),"Previous Session",IF(ISNUMBER(MATCH(CONCATENATE("*",G44,"*"),C42:F42,0)),"Same Session",IF(ISNUMBER(MATCH(CONCATENATE("*",G44,"*"),C44:F44,0)),"Same Session",IF(ISNUMBER(MATCH(CONCATENATE("*",G44,"*"),H42:H42,0)),"Same Session",IF(ISNUMBER(MATCH(CONCATENATE("*",G44,"*"),H44:H44,0)),"Same Session",""))))))))</f>
        <v>Rink Match</v>
      </c>
      <c r="H47" s="58" t="str">
        <f>IF(H44="","",IF(ISNUMBER(MATCH(CONCATENATE("*",H44,"*"),H$6:H41,0)),"Rink Match",IF(ISNUMBER(MATCH(CONCATENATE("*",H44,"*"),C34:H34,0)),"Previous Session",IF(ISNUMBER(MATCH(CONCATENATE("*",H44,"*"),C36:H36,0)),"Previous Session",IF(ISNUMBER(MATCH(CONCATENATE("*",H44,"*"),C42:G42,0)),"Same Session",IF(ISNUMBER(MATCH(CONCATENATE("*",H44,"*"),C44:G44,0)),"Same Session",""))))))</f>
        <v/>
      </c>
      <c r="I47" s="198"/>
      <c r="J47" s="58" t="str">
        <f>IF(J44="","",IF(ISNUMBER(MATCH(CONCATENATE("*",J44,"*"),J$6:J41,0)),"Rink Match",IF(ISNUMBER(MATCH(CONCATENATE("*",J44,"*"),J34:O34,0)),"Previous Session",IF(ISNUMBER(MATCH(CONCATENATE("*",J44,"*"),J36:O36,0)),"Previous Session",IF(ISNUMBER(MATCH(CONCATENATE("*",J44,"*"),K42:O42,0)),"Same Session",IF(ISNUMBER(MATCH(CONCATENATE("*",J44,"*"),K44:O44,0)),"Same Session",""))))))</f>
        <v/>
      </c>
      <c r="K47" s="58" t="str">
        <f>IF(K44="","",IF(ISNUMBER(MATCH(CONCATENATE("*",K44,"*"),K$6:K41,0)),"Rink Match",IF(ISNUMBER(MATCH(CONCATENATE("*",K44,"*"),J34:O34,0)),"Previous Session",IF(ISNUMBER(MATCH(CONCATENATE("*",K44,"*"),J36:O36,0)),"Previous Session",IF(ISNUMBER(MATCH(CONCATENATE("*",K44,"*"),J42:J42,0)),"Same Session",IF(ISNUMBER(MATCH(CONCATENATE("*",K44,"*"),J44:J44,0)),"Same Session",IF(ISNUMBER(MATCH(CONCATENATE("*",K44,"*"),L42:O42,0)),"Same Session",IF(ISNUMBER(MATCH(CONCATENATE("*",K44,"*"),L44:O44,0)),"Same Session",""))))))))</f>
        <v/>
      </c>
      <c r="L47" s="58" t="str">
        <f>IF(L44="","",IF(ISNUMBER(MATCH(CONCATENATE("*",L44,"*"),L$6:L41,0)),"Rink Match",IF(ISNUMBER(MATCH(CONCATENATE("*",L44,"*"),J34:O34,0)),"Previous Session",IF(ISNUMBER(MATCH(CONCATENATE("*",L44,"*"),J36:O36,0)),"Previous Session",IF(ISNUMBER(MATCH(CONCATENATE("*",L44,"*"),J42:K42,0)),"Same Session",IF(ISNUMBER(MATCH(CONCATENATE("*",L44,"*"),J44:K44,0)),"Same Session",IF(ISNUMBER(MATCH(CONCATENATE("*",L44,"*"),M42:O42,0)),"Same Session",IF(ISNUMBER(MATCH(CONCATENATE("*",L44,"*"),M44:O44,0)),"Same Session",""))))))))</f>
        <v/>
      </c>
      <c r="M47" s="58" t="str">
        <f>IF(M44="","",IF(ISNUMBER(MATCH(CONCATENATE("*",M44,"*"),M$6:M41,0)),"Rink Match",IF(ISNUMBER(MATCH(CONCATENATE("*",M44,"*"),J34:O34,0)),"Previous Session",IF(ISNUMBER(MATCH(CONCATENATE("*",M44,"*"),J36:O36,0)),"Previous Session",IF(ISNUMBER(MATCH(CONCATENATE("*",M44,"*"),J42:L42,0)),"Same Session",IF(ISNUMBER(MATCH(CONCATENATE("*",M44,"*"),J44:L44,0)),"Same Session",IF(ISNUMBER(MATCH(CONCATENATE("*",M44,"*"),N42:O42,0)),"Same Session",IF(ISNUMBER(MATCH(CONCATENATE("*",M44,"*"),N44:O44,0)),"Same Session",""))))))))</f>
        <v/>
      </c>
      <c r="N47" s="58" t="str">
        <f>IF(N44="","",IF(ISNUMBER(MATCH(CONCATENATE("*",N44,"*"),N$6:N41,0)),"Rink Match",IF(ISNUMBER(MATCH(CONCATENATE("*",N44,"*"),J34:O34,0)),"Previous Session",IF(ISNUMBER(MATCH(CONCATENATE("*",N44,"*"),J36:O36,0)),"Previous Session",IF(ISNUMBER(MATCH(CONCATENATE("*",N44,"*"),J42:M42,0)),"Same Session",IF(ISNUMBER(MATCH(CONCATENATE("*",N44,"*"),J44:M44,0)),"Same Session",IF(ISNUMBER(MATCH(CONCATENATE("*",N44,"*"),O42:O42,0)),"Same Session",IF(ISNUMBER(MATCH(CONCATENATE("*",N44,"*"),O44:O44,0)),"Same Session",""))))))))</f>
        <v/>
      </c>
      <c r="O47" s="58" t="str">
        <f>IF(O44="","",IF(ISNUMBER(MATCH(CONCATENATE("*",O44,"*"),O$6:O41,0)),"Rink Match",IF(ISNUMBER(MATCH(CONCATENATE("*",O44,"*"),J34:O34,0)),"Previous Session",IF(ISNUMBER(MATCH(CONCATENATE("*",O44,"*"),J36:O36,0)),"Previous Session",IF(ISNUMBER(MATCH(CONCATENATE("*",O44,"*"),J42:N42,0)),"Same Session",IF(ISNUMBER(MATCH(CONCATENATE("*",O44,"*"),J44:N44,0)),"Same Session",""))))))</f>
        <v/>
      </c>
      <c r="P47" s="198"/>
      <c r="Q47" s="58" t="str">
        <f>IF(Q44="","",IF(ISNUMBER(MATCH(CONCATENATE("*",Q44,"*"),Q$6:Q41,0)),"Rink Match",IF(ISNUMBER(MATCH(CONCATENATE("*",Q44,"*"),Q34:V34,0)),"Previous Session",IF(ISNUMBER(MATCH(CONCATENATE("*",Q44,"*"),Q36:V36,0)),"Previous Session",IF(ISNUMBER(MATCH(CONCATENATE("*",Q44,"*"),R42:V42,0)),"Same Session",IF(ISNUMBER(MATCH(CONCATENATE("*",Q44,"*"),R44:V44,0)),"Same Session",""))))))</f>
        <v/>
      </c>
      <c r="R47" s="58" t="str">
        <f>IF(R44="","",IF(ISNUMBER(MATCH(CONCATENATE("*",R44,"*"),R$6:R41,0)),"Rink Match",IF(ISNUMBER(MATCH(CONCATENATE("*",R44,"*"),Q34:V34,0)),"Previous Session",IF(ISNUMBER(MATCH(CONCATENATE("*",R44,"*"),Q36:V36,0)),"Previous Session",IF(ISNUMBER(MATCH(CONCATENATE("*",R44,"*"),Q42:Q42,0)),"Same Session",IF(ISNUMBER(MATCH(CONCATENATE("*",R44,"*"),Q44:Q44,0)),"Same Session",IF(ISNUMBER(MATCH(CONCATENATE("*",R44,"*"),S42:V42,0)),"Same Session",IF(ISNUMBER(MATCH(CONCATENATE("*",R44,"*"),S44:V44,0)),"Same Session",""))))))))</f>
        <v/>
      </c>
      <c r="S47" s="58" t="str">
        <f>IF(S44="","",IF(ISNUMBER(MATCH(CONCATENATE("*",S44,"*"),S$6:S41,0)),"Rink Match",IF(ISNUMBER(MATCH(CONCATENATE("*",S44,"*"),Q34:V34,0)),"Previous Session",IF(ISNUMBER(MATCH(CONCATENATE("*",S44,"*"),Q36:V36,0)),"Previous Session",IF(ISNUMBER(MATCH(CONCATENATE("*",S44,"*"),Q42:R42,0)),"Same Session",IF(ISNUMBER(MATCH(CONCATENATE("*",S44,"*"),Q44:R44,0)),"Same Session",IF(ISNUMBER(MATCH(CONCATENATE("*",S44,"*"),T42:V42,0)),"Same Session",IF(ISNUMBER(MATCH(CONCATENATE("*",S44,"*"),T44:V44,0)),"Same Session",""))))))))</f>
        <v/>
      </c>
      <c r="T47" s="58" t="str">
        <f>IF(T44="","",IF(ISNUMBER(MATCH(CONCATENATE("*",T44,"*"),T$6:T41,0)),"Rink Match",IF(ISNUMBER(MATCH(CONCATENATE("*",T44,"*"),Q34:V34,0)),"Previous Session",IF(ISNUMBER(MATCH(CONCATENATE("*",T44,"*"),Q36:V36,0)),"Previous Session",IF(ISNUMBER(MATCH(CONCATENATE("*",T44,"*"),Q42:S42,0)),"Same Session",IF(ISNUMBER(MATCH(CONCATENATE("*",T44,"*"),Q44:S44,0)),"Same Session",IF(ISNUMBER(MATCH(CONCATENATE("*",T44,"*"),U42:V42,0)),"Same Session",IF(ISNUMBER(MATCH(CONCATENATE("*",T44,"*"),U44:V44,0)),"Same Session",""))))))))</f>
        <v/>
      </c>
      <c r="U47" s="58" t="str">
        <f>IF(U44="","",IF(ISNUMBER(MATCH(CONCATENATE("*",U44,"*"),U$6:U41,0)),"Rink Match",IF(ISNUMBER(MATCH(CONCATENATE("*",U44,"*"),Q34:V34,0)),"Previous Session",IF(ISNUMBER(MATCH(CONCATENATE("*",U44,"*"),Q36:V36,0)),"Previous Session",IF(ISNUMBER(MATCH(CONCATENATE("*",U44,"*"),Q42:T42,0)),"Same Session",IF(ISNUMBER(MATCH(CONCATENATE("*",U44,"*"),Q44:T44,0)),"Same Session",IF(ISNUMBER(MATCH(CONCATENATE("*",U44,"*"),V42:V42,0)),"Same Session",IF(ISNUMBER(MATCH(CONCATENATE("*",U44,"*"),V44:V44,0)),"Same Session",""))))))))</f>
        <v/>
      </c>
      <c r="V47" s="58" t="str">
        <f>IF(V44="","",IF(ISNUMBER(MATCH(CONCATENATE("*",V44,"*"),V$6:V41,0)),"Rink Match",IF(ISNUMBER(MATCH(CONCATENATE("*",V44,"*"),Q34:V34,0)),"Previous Session",IF(ISNUMBER(MATCH(CONCATENATE("*",V44,"*"),Q36:V36,0)),"Previous Session",IF(ISNUMBER(MATCH(CONCATENATE("*",V44,"*"),Q42:U42,0)),"Same Session",IF(ISNUMBER(MATCH(CONCATENATE("*",V44,"*"),Q44:U44,0)),"Same Session",""))))))</f>
        <v/>
      </c>
    </row>
    <row r="48" spans="1:22" ht="13.5" thickBot="1">
      <c r="B48" s="198"/>
      <c r="C48" s="139"/>
      <c r="D48" s="139"/>
      <c r="E48" s="139"/>
      <c r="F48" s="139"/>
      <c r="G48" s="139"/>
      <c r="H48" s="196"/>
      <c r="I48" s="198"/>
      <c r="J48" s="139"/>
      <c r="K48" s="139"/>
      <c r="L48" s="139"/>
      <c r="M48" s="139"/>
      <c r="N48" s="139"/>
      <c r="O48" s="196"/>
      <c r="P48" s="198"/>
      <c r="Q48" s="139"/>
      <c r="R48" s="139"/>
      <c r="S48" s="139"/>
      <c r="T48" s="139"/>
      <c r="U48" s="139"/>
      <c r="V48" s="196"/>
    </row>
    <row r="49" spans="1:22">
      <c r="A49" s="59" t="str">
        <f>Scheduling!A31</f>
        <v>Session 7 - 6.30pm - 8.00pm</v>
      </c>
      <c r="B49" s="197"/>
      <c r="C49" s="60" t="str">
        <f>IF(C50="","",CONCATENATE("Group ",VLOOKUP(_xlfn.NUMBERVALUE(LEFT('Rinks for 5 groups'!C15,SUM(FIND("v",'Rinks for 5 groups'!C15,1),-2))),'Group Check'!$B:$E,4,FALSE)))</f>
        <v>Group WS 4</v>
      </c>
      <c r="D49" s="60" t="str">
        <f>IF(D50="","",CONCATENATE("Group ",VLOOKUP(_xlfn.NUMBERVALUE(LEFT('Rinks for 5 groups'!D15,SUM(FIND("v",'Rinks for 5 groups'!D15,1),-2))),'Group Check'!$B:$E,4,FALSE)))</f>
        <v>Group WS 4</v>
      </c>
      <c r="E49" s="60" t="str">
        <f>IF(E50="","",CONCATENATE("Group ",VLOOKUP(_xlfn.NUMBERVALUE(LEFT('Rinks for 5 groups'!E15,SUM(FIND("v",'Rinks for 5 groups'!E15,1),-2))),'Group Check'!$B:$E,4,FALSE)))</f>
        <v>Group WS 5</v>
      </c>
      <c r="F49" s="60" t="str">
        <f>IF(F50="","",CONCATENATE("Group ",VLOOKUP(_xlfn.NUMBERVALUE(LEFT('Rinks for 5 groups'!F15,SUM(FIND("v",'Rinks for 5 groups'!F15,1),-2))),'Group Check'!$B:$E,4,FALSE)))</f>
        <v>Group WS 5</v>
      </c>
      <c r="G49" s="60" t="str">
        <f>IF(G50="","",CONCATENATE("Group ",VLOOKUP(_xlfn.NUMBERVALUE(LEFT('Rinks for 5 groups'!G15,SUM(FIND("v",'Rinks for 5 groups'!G15,1),-2))),'Group Check'!$B:$E,4,FALSE)))</f>
        <v>Group WS 5</v>
      </c>
      <c r="H49" s="60" t="str">
        <f>IF(H50="","",CONCATENATE("Group ",VLOOKUP(_xlfn.NUMBERVALUE(LEFT('Rinks for 5 groups'!H15,SUM(FIND("v",'Rinks for 5 groups'!H15,1),-2))),'Group Check'!$B:$E,4,FALSE)))</f>
        <v/>
      </c>
      <c r="I49" s="197"/>
      <c r="J49" s="60" t="str">
        <f>IF(J50="","",CONCATENATE("Group ",VLOOKUP(_xlfn.NUMBERVALUE(LEFT('Rinks for 5 groups'!J15,SUM(FIND("v",'Rinks for 5 groups'!J15,1),-2))),'Group Check'!$B:$E,4,FALSE)))</f>
        <v>Group MS 5</v>
      </c>
      <c r="K49" s="60" t="str">
        <f>IF(K50="","",CONCATENATE("Group ",VLOOKUP(_xlfn.NUMBERVALUE(LEFT('Rinks for 5 groups'!K15,SUM(FIND("v",'Rinks for 5 groups'!K15,1),-2))),'Group Check'!$B:$E,4,FALSE)))</f>
        <v>Group MS 4</v>
      </c>
      <c r="L49" s="60" t="str">
        <f>IF(L50="","",CONCATENATE("Group ",VLOOKUP(_xlfn.NUMBERVALUE(LEFT('Rinks for 5 groups'!L15,SUM(FIND("v",'Rinks for 5 groups'!L15,1),-2))),'Group Check'!$B:$E,4,FALSE)))</f>
        <v>Group MS 5</v>
      </c>
      <c r="M49" s="60" t="str">
        <f>IF(M50="","",CONCATENATE("Group ",VLOOKUP(_xlfn.NUMBERVALUE(LEFT('Rinks for 5 groups'!M15,SUM(FIND("v",'Rinks for 5 groups'!M15,1),-2))),'Group Check'!$B:$E,4,FALSE)))</f>
        <v>Group MS 4</v>
      </c>
      <c r="N49" s="60" t="str">
        <f>IF(N50="","",CONCATENATE("Group ",VLOOKUP(_xlfn.NUMBERVALUE(LEFT('Rinks for 5 groups'!N15,SUM(FIND("v",'Rinks for 5 groups'!N15,1),-2))),'Group Check'!$B:$E,4,FALSE)))</f>
        <v>Group MS 2</v>
      </c>
      <c r="O49" s="60" t="str">
        <f>IF(O50="","",CONCATENATE("Group ",VLOOKUP(_xlfn.NUMBERVALUE(LEFT('Rinks for 5 groups'!O15,SUM(FIND("v",'Rinks for 5 groups'!O15,1),-2))),'Group Check'!$B:$E,4,FALSE)))</f>
        <v/>
      </c>
      <c r="P49" s="197"/>
      <c r="Q49" s="60" t="str">
        <f>IF(Q50="","",CONCATENATE("Group ",VLOOKUP(_xlfn.NUMBERVALUE(LEFT('Rinks for 5 groups'!Q15,SUM(FIND("v",'Rinks for 5 groups'!Q15,1),-2))),'Group Check'!$B:$E,4,FALSE)))</f>
        <v/>
      </c>
      <c r="R49" s="60" t="str">
        <f>IF(R50="","",CONCATENATE("Group ",VLOOKUP(_xlfn.NUMBERVALUE(LEFT('Rinks for 5 groups'!R15,SUM(FIND("v",'Rinks for 5 groups'!R15,1),-2))),'Group Check'!$B:$E,4,FALSE)))</f>
        <v>Group MS 2</v>
      </c>
      <c r="S49" s="60" t="str">
        <f>IF(S50="","",CONCATENATE("Group ",VLOOKUP(_xlfn.NUMBERVALUE(LEFT('Rinks for 5 groups'!S15,SUM(FIND("v",'Rinks for 5 groups'!S15,1),-2))),'Group Check'!$B:$E,4,FALSE)))</f>
        <v>Group MS 3</v>
      </c>
      <c r="T49" s="60" t="str">
        <f>IF(T50="","",CONCATENATE("Group ",VLOOKUP(_xlfn.NUMBERVALUE(LEFT('Rinks for 5 groups'!T15,SUM(FIND("v",'Rinks for 5 groups'!T15,1),-2))),'Group Check'!$B:$E,4,FALSE)))</f>
        <v>Group MS 3</v>
      </c>
      <c r="U49" s="60" t="str">
        <f>IF(U50="","",CONCATENATE("Group ",VLOOKUP(_xlfn.NUMBERVALUE(LEFT('Rinks for 5 groups'!U15,SUM(FIND("v",'Rinks for 5 groups'!U15,1),-2))),'Group Check'!$B:$E,4,FALSE)))</f>
        <v>Group MS 5</v>
      </c>
      <c r="V49" s="60" t="str">
        <f>IF(V50="","",CONCATENATE("Group ",VLOOKUP(_xlfn.NUMBERVALUE(LEFT('Rinks for 5 groups'!V15,SUM(FIND("v",'Rinks for 5 groups'!V15,1),-2))),'Group Check'!$B:$E,4,FALSE)))</f>
        <v>Group MS 5</v>
      </c>
    </row>
    <row r="50" spans="1:22">
      <c r="B50" s="198"/>
      <c r="C50" s="61" t="str">
        <f>IF('Rinks for 5 groups'!C15="","",VLOOKUP(_xlfn.NUMBERVALUE(LEFT('Rinks for 5 groups'!C15,SUM(FIND("v",'Rinks for 5 groups'!C15,1),-2))),'Group Check'!$B:$E,2,FALSE))</f>
        <v>Maureen Caesar (Jamaica)</v>
      </c>
      <c r="D50" s="61" t="str">
        <f>IF('Rinks for 5 groups'!D15="","",VLOOKUP(_xlfn.NUMBERVALUE(LEFT('Rinks for 5 groups'!D15,SUM(FIND("v",'Rinks for 5 groups'!D15,1),-2))),'Group Check'!$B:$E,2,FALSE))</f>
        <v>Lephai Marea Modutlwa (Botswana)</v>
      </c>
      <c r="E50" s="61" t="str">
        <f>IF('Rinks for 5 groups'!E15="","",VLOOKUP(_xlfn.NUMBERVALUE(LEFT('Rinks for 5 groups'!E15,SUM(FIND("v",'Rinks for 5 groups'!E15,1),-2))),'Group Check'!$B:$E,2,FALSE))</f>
        <v>Marianne Kuenzle (Switzerland )</v>
      </c>
      <c r="F50" s="61" t="str">
        <f>IF('Rinks for 5 groups'!F15="","",VLOOKUP(_xlfn.NUMBERVALUE(LEFT('Rinks for 5 groups'!F15,SUM(FIND("v",'Rinks for 5 groups'!F15,1),-2))),'Group Check'!$B:$E,2,FALSE))</f>
        <v>Caroline Whitehead (Isle Of Man)</v>
      </c>
      <c r="G50" s="61" t="str">
        <f>IF('Rinks for 5 groups'!G15="","",VLOOKUP(_xlfn.NUMBERVALUE(LEFT('Rinks for 5 groups'!G15,SUM(FIND("v",'Rinks for 5 groups'!G15,1),-2))),'Group Check'!$B:$E,2,FALSE))</f>
        <v>Yvonne Olivier (Namibia)</v>
      </c>
      <c r="H50" s="61" t="str">
        <f>IF('Rinks for 5 groups'!H15="","",VLOOKUP(_xlfn.NUMBERVALUE(LEFT('Rinks for 5 groups'!H15,SUM(FIND("v",'Rinks for 5 groups'!H15,1),-2))),'Group Check'!$B:$E,2,FALSE))</f>
        <v/>
      </c>
      <c r="I50" s="198"/>
      <c r="J50" s="61" t="str">
        <f>IF('Rinks for 5 groups'!J15="","",VLOOKUP(_xlfn.NUMBERVALUE(LEFT('Rinks for 5 groups'!J15,SUM(FIND("v",'Rinks for 5 groups'!J15,1),-2))),'Group Check'!$B:$E,2,FALSE))</f>
        <v>Oliver John Thompson (Falkland Islands )</v>
      </c>
      <c r="K50" s="61" t="str">
        <f>IF('Rinks for 5 groups'!K15="","",VLOOKUP(_xlfn.NUMBERVALUE(LEFT('Rinks for 5 groups'!K15,SUM(FIND("v",'Rinks for 5 groups'!K15,1),-2))),'Group Check'!$B:$E,2,FALSE))</f>
        <v>Hisaharu Satou (Japan )</v>
      </c>
      <c r="L50" s="61" t="str">
        <f>IF('Rinks for 5 groups'!L15="","",VLOOKUP(_xlfn.NUMBERVALUE(LEFT('Rinks for 5 groups'!L15,SUM(FIND("v",'Rinks for 5 groups'!L15,1),-2))),'Group Check'!$B:$E,2,FALSE))</f>
        <v>Harry Goodwin (England )</v>
      </c>
      <c r="M50" s="61" t="str">
        <f>IF('Rinks for 5 groups'!M15="","",VLOOKUP(_xlfn.NUMBERVALUE(LEFT('Rinks for 5 groups'!M15,SUM(FIND("v",'Rinks for 5 groups'!M15,1),-2))),'Group Check'!$B:$E,2,FALSE))</f>
        <v>Clive McGreal (Isle Of Man)</v>
      </c>
      <c r="N50" s="61" t="str">
        <f>IF('Rinks for 5 groups'!N15="","",VLOOKUP(_xlfn.NUMBERVALUE(LEFT('Rinks for 5 groups'!N15,SUM(FIND("v",'Rinks for 5 groups'!N15,1),-2))),'Group Check'!$B:$E,2,FALSE))</f>
        <v>Jordy Jones (Norfolk Island)</v>
      </c>
      <c r="O50" s="61" t="str">
        <f>IF('Rinks for 5 groups'!O15="","",VLOOKUP(_xlfn.NUMBERVALUE(LEFT('Rinks for 5 groups'!O15,SUM(FIND("v",'Rinks for 5 groups'!O15,1),-2))),'Group Check'!$B:$E,2,FALSE))</f>
        <v/>
      </c>
      <c r="P50" s="198"/>
      <c r="Q50" s="61" t="str">
        <f>IF('Rinks for 5 groups'!Q15="","",VLOOKUP(_xlfn.NUMBERVALUE(LEFT('Rinks for 5 groups'!Q15,SUM(FIND("v",'Rinks for 5 groups'!Q15,1),-2))),'Group Check'!$B:$E,2,FALSE))</f>
        <v/>
      </c>
      <c r="R50" s="61" t="str">
        <f>IF('Rinks for 5 groups'!R15="","",VLOOKUP(_xlfn.NUMBERVALUE(LEFT('Rinks for 5 groups'!R15,SUM(FIND("v",'Rinks for 5 groups'!R15,1),-2))),'Group Check'!$B:$E,2,FALSE))</f>
        <v>Jordy Jones (Norfolk Island)</v>
      </c>
      <c r="S50" s="61" t="str">
        <f>IF('Rinks for 5 groups'!S15="","",VLOOKUP(_xlfn.NUMBERVALUE(LEFT('Rinks for 5 groups'!S15,SUM(FIND("v",'Rinks for 5 groups'!S15,1),-2))),'Group Check'!$B:$E,2,FALSE))</f>
        <v>Beat Matti (Switzerland )</v>
      </c>
      <c r="T50" s="61" t="str">
        <f>IF('Rinks for 5 groups'!T15="","",VLOOKUP(_xlfn.NUMBERVALUE(LEFT('Rinks for 5 groups'!T15,SUM(FIND("v",'Rinks for 5 groups'!T15,1),-2))),'Group Check'!$B:$E,2,FALSE))</f>
        <v>Carel Aaron Olivier (Namibia)</v>
      </c>
      <c r="U50" s="61" t="str">
        <f>IF('Rinks for 5 groups'!U15="","",VLOOKUP(_xlfn.NUMBERVALUE(LEFT('Rinks for 5 groups'!U15,SUM(FIND("v",'Rinks for 5 groups'!U15,1),-2))),'Group Check'!$B:$E,2,FALSE))</f>
        <v>Harry Goodwin (England )</v>
      </c>
      <c r="V50" s="61" t="str">
        <f>IF('Rinks for 5 groups'!V15="","",VLOOKUP(_xlfn.NUMBERVALUE(LEFT('Rinks for 5 groups'!V15,SUM(FIND("v",'Rinks for 5 groups'!V15,1),-2))),'Group Check'!$B:$E,2,FALSE))</f>
        <v>Oliver John Thompson (Falkland Islands )</v>
      </c>
    </row>
    <row r="51" spans="1:22" s="21" customFormat="1">
      <c r="B51" s="215"/>
      <c r="C51" s="216" t="str">
        <f t="shared" ref="C51:H51" si="18">IF(C49="","","v")</f>
        <v>v</v>
      </c>
      <c r="D51" s="216" t="str">
        <f t="shared" si="18"/>
        <v>v</v>
      </c>
      <c r="E51" s="216" t="str">
        <f t="shared" si="18"/>
        <v>v</v>
      </c>
      <c r="F51" s="216" t="str">
        <f t="shared" si="18"/>
        <v>v</v>
      </c>
      <c r="G51" s="216" t="str">
        <f t="shared" si="18"/>
        <v>v</v>
      </c>
      <c r="H51" s="216" t="str">
        <f t="shared" si="18"/>
        <v/>
      </c>
      <c r="I51" s="215"/>
      <c r="J51" s="216" t="str">
        <f t="shared" ref="J51:O51" si="19">IF(J49="","","v")</f>
        <v>v</v>
      </c>
      <c r="K51" s="216" t="str">
        <f t="shared" si="19"/>
        <v>v</v>
      </c>
      <c r="L51" s="216" t="str">
        <f t="shared" si="19"/>
        <v>v</v>
      </c>
      <c r="M51" s="216" t="str">
        <f t="shared" si="19"/>
        <v>v</v>
      </c>
      <c r="N51" s="216" t="str">
        <f t="shared" si="19"/>
        <v>v</v>
      </c>
      <c r="O51" s="216" t="str">
        <f t="shared" si="19"/>
        <v/>
      </c>
      <c r="P51" s="215"/>
      <c r="Q51" s="216" t="str">
        <f t="shared" ref="Q51:V51" si="20">IF(Q49="","","v")</f>
        <v/>
      </c>
      <c r="R51" s="216" t="str">
        <f t="shared" si="20"/>
        <v>v</v>
      </c>
      <c r="S51" s="216" t="str">
        <f t="shared" si="20"/>
        <v>v</v>
      </c>
      <c r="T51" s="216" t="str">
        <f t="shared" si="20"/>
        <v>v</v>
      </c>
      <c r="U51" s="216" t="str">
        <f t="shared" si="20"/>
        <v>v</v>
      </c>
      <c r="V51" s="216" t="str">
        <f t="shared" si="20"/>
        <v>v</v>
      </c>
    </row>
    <row r="52" spans="1:22" ht="13.5" thickBot="1">
      <c r="A52" s="59"/>
      <c r="B52" s="199"/>
      <c r="C52" s="62" t="str">
        <f>IF('Rinks for 5 groups'!C15="","",VLOOKUP(_xlfn.NUMBERVALUE(RIGHT('Rinks for 5 groups'!C15,SUM(LEN('Rinks for 5 groups'!C15),-FIND("v",'Rinks for 5 groups'!C15,1),-1))),'Group Check'!$B:$E,2,FALSE))</f>
        <v>Tayla Bruce (New Zealand)</v>
      </c>
      <c r="D52" s="62" t="str">
        <f>IF('Rinks for 5 groups'!D15="","",VLOOKUP(_xlfn.NUMBERVALUE(RIGHT('Rinks for 5 groups'!D15,SUM(LEN('Rinks for 5 groups'!D15),-FIND("v",'Rinks for 5 groups'!D15,1),-1))),'Group Check'!$B:$E,2,FALSE))</f>
        <v>Pian Lai (Macao China )</v>
      </c>
      <c r="E52" s="62" t="str">
        <f>IF('Rinks for 5 groups'!E15="","",VLOOKUP(_xlfn.NUMBERVALUE(RIGHT('Rinks for 5 groups'!E15,SUM(LEN('Rinks for 5 groups'!E15),-FIND("v",'Rinks for 5 groups'!E15,1),-1))),'Group Check'!$B:$E,2,FALSE))</f>
        <v>Rosemary Ogier (Guernsey )</v>
      </c>
      <c r="F52" s="62" t="str">
        <f>IF('Rinks for 5 groups'!F15="","",VLOOKUP(_xlfn.NUMBERVALUE(RIGHT('Rinks for 5 groups'!F15,SUM(LEN('Rinks for 5 groups'!F15),-FIND("v",'Rinks for 5 groups'!F15,1),-1))),'Group Check'!$B:$E,2,FALSE))</f>
        <v>Sandra Hazel Bailie MBE (Ireland )</v>
      </c>
      <c r="G52" s="62" t="str">
        <f>IF('Rinks for 5 groups'!G15="","",VLOOKUP(_xlfn.NUMBERVALUE(RIGHT('Rinks for 5 groups'!G15,SUM(LEN('Rinks for 5 groups'!G15),-FIND("v",'Rinks for 5 groups'!G15,1),-1))),'Group Check'!$B:$E,2,FALSE))</f>
        <v>Rebecca McMillan (England )</v>
      </c>
      <c r="H52" s="62" t="str">
        <f>IF('Rinks for 5 groups'!H15="","",VLOOKUP(_xlfn.NUMBERVALUE(RIGHT('Rinks for 5 groups'!H15,SUM(LEN('Rinks for 5 groups'!H15),-FIND("v",'Rinks for 5 groups'!H15,1),-1))),'Group Check'!$B:$E,2,FALSE))</f>
        <v/>
      </c>
      <c r="I52" s="199"/>
      <c r="J52" s="62" t="str">
        <f>IF('Rinks for 5 groups'!J15="","",VLOOKUP(_xlfn.NUMBERVALUE(RIGHT('Rinks for 5 groups'!J15,SUM(LEN('Rinks for 5 groups'!J15),-FIND("v",'Rinks for 5 groups'!J15,1),-1))),'Group Check'!$B:$E,2,FALSE))</f>
        <v>Michael Gabobewe (Botswana)</v>
      </c>
      <c r="K52" s="62" t="str">
        <f>IF('Rinks for 5 groups'!K15="","",VLOOKUP(_xlfn.NUMBERVALUE(RIGHT('Rinks for 5 groups'!K15,SUM(LEN('Rinks for 5 groups'!K15),-FIND("v",'Rinks for 5 groups'!K15,1),-1))),'Group Check'!$B:$E,2,FALSE))</f>
        <v>Gabor Foti (Hungary)</v>
      </c>
      <c r="L52" s="62" t="str">
        <f>IF('Rinks for 5 groups'!L15="","",VLOOKUP(_xlfn.NUMBERVALUE(RIGHT('Rinks for 5 groups'!L15,SUM(LEN('Rinks for 5 groups'!L15),-FIND("v",'Rinks for 5 groups'!L15,1),-1))),'Group Check'!$B:$E,2,FALSE))</f>
        <v>Jason Lee Evans (South Africa )</v>
      </c>
      <c r="M52" s="62" t="str">
        <f>IF('Rinks for 5 groups'!M15="","",VLOOKUP(_xlfn.NUMBERVALUE(RIGHT('Rinks for 5 groups'!M15,SUM(LEN('Rinks for 5 groups'!M15),-FIND("v",'Rinks for 5 groups'!M15,1),-1))),'Group Check'!$B:$E,2,FALSE))</f>
        <v>Kristian Crocker (Wales)</v>
      </c>
      <c r="N52" s="62" t="str">
        <f>IF('Rinks for 5 groups'!N15="","",VLOOKUP(_xlfn.NUMBERVALUE(RIGHT('Rinks for 5 groups'!N15,SUM(LEN('Rinks for 5 groups'!N15),-FIND("v",'Rinks for 5 groups'!N15,1),-1))),'Group Check'!$B:$E,2,FALSE))</f>
        <v>Izzat Shameer Dzulkeple (Malaysia )</v>
      </c>
      <c r="O52" s="62" t="str">
        <f>IF('Rinks for 5 groups'!O15="","",VLOOKUP(_xlfn.NUMBERVALUE(RIGHT('Rinks for 5 groups'!O15,SUM(LEN('Rinks for 5 groups'!O15),-FIND("v",'Rinks for 5 groups'!O15,1),-1))),'Group Check'!$B:$E,2,FALSE))</f>
        <v/>
      </c>
      <c r="P52" s="199"/>
      <c r="Q52" s="62" t="str">
        <f>IF('Rinks for 5 groups'!Q15="","",VLOOKUP(_xlfn.NUMBERVALUE(RIGHT('Rinks for 5 groups'!Q15,SUM(LEN('Rinks for 5 groups'!Q15),-FIND("v",'Rinks for 5 groups'!Q15,1),-1))),'Group Check'!$B:$E,2,FALSE))</f>
        <v/>
      </c>
      <c r="R52" s="62" t="str">
        <f>IF('Rinks for 5 groups'!R15="","",VLOOKUP(_xlfn.NUMBERVALUE(RIGHT('Rinks for 5 groups'!R15,SUM(LEN('Rinks for 5 groups'!R15),-FIND("v",'Rinks for 5 groups'!R15,1),-1))),'Group Check'!$B:$E,2,FALSE))</f>
        <v>Chiu Pok Man (Singapore )</v>
      </c>
      <c r="S52" s="62" t="str">
        <f>IF('Rinks for 5 groups'!S15="","",VLOOKUP(_xlfn.NUMBERVALUE(RIGHT('Rinks for 5 groups'!S15,SUM(LEN('Rinks for 5 groups'!S15),-FIND("v",'Rinks for 5 groups'!S15,1),-1))),'Group Check'!$B:$E,2,FALSE))</f>
        <v>Jason Greenslade (Guernsey )</v>
      </c>
      <c r="T52" s="62" t="str">
        <f>IF('Rinks for 5 groups'!T15="","",VLOOKUP(_xlfn.NUMBERVALUE(RIGHT('Rinks for 5 groups'!T15,SUM(LEN('Rinks for 5 groups'!T15),-FIND("v",'Rinks for 5 groups'!T15,1),-1))),'Group Check'!$B:$E,2,FALSE))</f>
        <v>Lars Olov Backgren (Sweden )</v>
      </c>
      <c r="U52" s="62" t="str">
        <f>IF('Rinks for 5 groups'!U15="","",VLOOKUP(_xlfn.NUMBERVALUE(RIGHT('Rinks for 5 groups'!U15,SUM(LEN('Rinks for 5 groups'!U15),-FIND("v",'Rinks for 5 groups'!U15,1),-1))),'Group Check'!$B:$E,2,FALSE))</f>
        <v>Mike McNorton (Canada )</v>
      </c>
      <c r="V52" s="62" t="str">
        <f>IF('Rinks for 5 groups'!V15="","",VLOOKUP(_xlfn.NUMBERVALUE(RIGHT('Rinks for 5 groups'!V15,SUM(LEN('Rinks for 5 groups'!V15),-FIND("v",'Rinks for 5 groups'!V15,1),-1))),'Group Check'!$B:$E,2,FALSE))</f>
        <v>Johnny Ng (Macao China )</v>
      </c>
    </row>
    <row r="53" spans="1:22">
      <c r="D53" s="58"/>
      <c r="E53" s="58"/>
      <c r="F53" s="58"/>
      <c r="G53" s="58"/>
      <c r="H53" s="58"/>
    </row>
    <row r="54" spans="1:22">
      <c r="B54" s="198"/>
      <c r="C54" s="58" t="str">
        <f>IF(C50="","",IF(ISNUMBER(MATCH(CONCATENATE("*",C50,"*"),C$6:C49,0)),"Rink Match",IF(ISNUMBER(MATCH(CONCATENATE("*",C50,"*"),C42:H42,0)),"Previous Session",IF(ISNUMBER(MATCH(CONCATENATE("*",C50,"*"),C44:H44,0)),"Previous Session",IF(ISNUMBER(MATCH(CONCATENATE("*",C50,"*"),D50:H50,0)),"Same Session",IF(ISNUMBER(MATCH(CONCATENATE("*",C50,"*"),D52:H52,0)),"Same Session",""))))))</f>
        <v/>
      </c>
      <c r="D54" s="58" t="str">
        <f>IF(D50="","",IF(ISNUMBER(MATCH(CONCATENATE("*",D50,"*"),D$6:D49,0)),"Rink Match",IF(ISNUMBER(MATCH(CONCATENATE("*",D50,"*"),C42:H42,0)),"Previous Session",IF(ISNUMBER(MATCH(CONCATENATE("*",D50,"*"),C44:H44,0)),"Previous Session",IF(ISNUMBER(MATCH(CONCATENATE("*",D50,"*"),C50:C50,0)),"Same Session",IF(ISNUMBER(MATCH(CONCATENATE("*",D50,"*"),C52:C52,0)),"Same Session",IF(ISNUMBER(MATCH(CONCATENATE("*",D50,"*"),E50:H50,0)),"Same Session",IF(ISNUMBER(MATCH(CONCATENATE("*",D50,"*"),E52:H52,0)),"Same Session",""))))))))</f>
        <v/>
      </c>
      <c r="E54" s="58" t="str">
        <f>IF(E50="","",IF(ISNUMBER(MATCH(CONCATENATE("*",E50,"*"),E$6:E49,0)),"Rink Match",IF(ISNUMBER(MATCH(CONCATENATE("*",E50,"*"),C42:H42,0)),"Previous Session",IF(ISNUMBER(MATCH(CONCATENATE("*",E50,"*"),C44:H44,0)),"Previous Session",IF(ISNUMBER(MATCH(CONCATENATE("*",E50,"*"),C50:D50,0)),"Same Session",IF(ISNUMBER(MATCH(CONCATENATE("*",E50,"*"),C52:D52,0)),"Same Session",IF(ISNUMBER(MATCH(CONCATENATE("*",E50,"*"),F50:H50,0)),"Same Session",IF(ISNUMBER(MATCH(CONCATENATE("*",E50,"*"),F52:H52,0)),"Same Session",""))))))))</f>
        <v/>
      </c>
      <c r="F54" s="58" t="str">
        <f>IF(F50="","",IF(ISNUMBER(MATCH(CONCATENATE("*",F50,"*"),F$6:F49,0)),"Rink Match",IF(ISNUMBER(MATCH(CONCATENATE("*",F50,"*"),C42:H42,0)),"Previous Session",IF(ISNUMBER(MATCH(CONCATENATE("*",F50,"*"),C44:H44,0)),"Previous Session",IF(ISNUMBER(MATCH(CONCATENATE("*",F50,"*"),C50:E50,0)),"Same Session",IF(ISNUMBER(MATCH(CONCATENATE("*",F50,"*"),C52:E52,0)),"Same Session",IF(ISNUMBER(MATCH(CONCATENATE("*",F50,"*"),G50:H50,0)),"Same Session",IF(ISNUMBER(MATCH(CONCATENATE("*",F50,"*"),G52:H52,0)),"Same Session",""))))))))</f>
        <v/>
      </c>
      <c r="G54" s="58" t="str">
        <f>IF(G50="","",IF(ISNUMBER(MATCH(CONCATENATE("*",G50,"*"),G$6:G49,0)),"Rink Match",IF(ISNUMBER(MATCH(CONCATENATE("*",G50,"*"),C42:H42,0)),"Previous Session",IF(ISNUMBER(MATCH(CONCATENATE("*",G50,"*"),C44:H44,0)),"Previous Session",IF(ISNUMBER(MATCH(CONCATENATE("*",G50,"*"),C50:F50,0)),"Same Session",IF(ISNUMBER(MATCH(CONCATENATE("*",G50,"*"),C52:F52,0)),"Same Session",IF(ISNUMBER(MATCH(CONCATENATE("*",G50,"*"),H50:H50,0)),"Same Session",IF(ISNUMBER(MATCH(CONCATENATE("*",G50,"*"),H52:H52,0)),"Same Session",""))))))))</f>
        <v/>
      </c>
      <c r="H54" s="58" t="str">
        <f>IF(H50="","",IF(ISNUMBER(MATCH(CONCATENATE("*",H50,"*"),H$6:H49,0)),"Rink Match",IF(ISNUMBER(MATCH(CONCATENATE("*",H50,"*"),C42:H42,0)),"Previous Session",IF(ISNUMBER(MATCH(CONCATENATE("*",H50,"*"),C44:H44,0)),"Previous Session",IF(ISNUMBER(MATCH(CONCATENATE("*",H50,"*"),C50:G50,0)),"Previous Session",IF(ISNUMBER(MATCH(CONCATENATE("*",H50,"*"),C52:G52,0)),"Previous Session",""))))))</f>
        <v/>
      </c>
      <c r="I54" s="198"/>
      <c r="J54" s="58" t="str">
        <f>IF(J50="","",IF(ISNUMBER(MATCH(CONCATENATE("*",J50,"*"),J$6:J49,0)),"Rink Match",IF(ISNUMBER(MATCH(CONCATENATE("*",J50,"*"),J42:O42,0)),"Previous Session",IF(ISNUMBER(MATCH(CONCATENATE("*",J50,"*"),J44:O44,0)),"Previous Session",IF(ISNUMBER(MATCH(CONCATENATE("*",J50,"*"),K50:O50,0)),"Same Session",IF(ISNUMBER(MATCH(CONCATENATE("*",J50,"*"),K52:O52,0)),"Same Session",""))))))</f>
        <v/>
      </c>
      <c r="K54" s="58" t="str">
        <f>IF(K50="","",IF(ISNUMBER(MATCH(CONCATENATE("*",K50,"*"),K$6:K49,0)),"Rink Match",IF(ISNUMBER(MATCH(CONCATENATE("*",K50,"*"),J42:O42,0)),"Previous Session",IF(ISNUMBER(MATCH(CONCATENATE("*",K50,"*"),J44:O44,0)),"Previous Session",IF(ISNUMBER(MATCH(CONCATENATE("*",K50,"*"),J50:J50,0)),"Same Session",IF(ISNUMBER(MATCH(CONCATENATE("*",K50,"*"),J52:J52,0)),"Same Session",IF(ISNUMBER(MATCH(CONCATENATE("*",K50,"*"),L50:O50,0)),"Same Session",IF(ISNUMBER(MATCH(CONCATENATE("*",K50,"*"),L52:O52,0)),"Same Session",""))))))))</f>
        <v/>
      </c>
      <c r="L54" s="58" t="str">
        <f>IF(L50="","",IF(ISNUMBER(MATCH(CONCATENATE("*",L50,"*"),L$6:L49,0)),"Rink Match",IF(ISNUMBER(MATCH(CONCATENATE("*",L50,"*"),J42:O42,0)),"Previous Session",IF(ISNUMBER(MATCH(CONCATENATE("*",L50,"*"),J44:O44,0)),"Previous Session",IF(ISNUMBER(MATCH(CONCATENATE("*",L50,"*"),J50:K50,0)),"Same Session",IF(ISNUMBER(MATCH(CONCATENATE("*",L50,"*"),J52:K52,0)),"Same Session",IF(ISNUMBER(MATCH(CONCATENATE("*",L50,"*"),M50:O50,0)),"Same Session",IF(ISNUMBER(MATCH(CONCATENATE("*",L50,"*"),M52:O52,0)),"Same Session",""))))))))</f>
        <v/>
      </c>
      <c r="M54" s="58" t="str">
        <f>IF(M50="","",IF(ISNUMBER(MATCH(CONCATENATE("*",M50,"*"),M$6:M49,0)),"Rink Match",IF(ISNUMBER(MATCH(CONCATENATE("*",M50,"*"),J42:O42,0)),"Previous Session",IF(ISNUMBER(MATCH(CONCATENATE("*",M50,"*"),J44:O44,0)),"Previous Session",IF(ISNUMBER(MATCH(CONCATENATE("*",M50,"*"),J50:L50,0)),"Same Session",IF(ISNUMBER(MATCH(CONCATENATE("*",M50,"*"),J52:L52,0)),"Same Session",IF(ISNUMBER(MATCH(CONCATENATE("*",M50,"*"),N50:O50,0)),"Same Session",IF(ISNUMBER(MATCH(CONCATENATE("*",M50,"*"),N52:O52,0)),"Same Session",""))))))))</f>
        <v/>
      </c>
      <c r="N54" s="58" t="str">
        <f>IF(N50="","",IF(ISNUMBER(MATCH(CONCATENATE("*",N50,"*"),N$6:N49,0)),"Rink Match",IF(ISNUMBER(MATCH(CONCATENATE("*",N50,"*"),J42:O42,0)),"Previous Session",IF(ISNUMBER(MATCH(CONCATENATE("*",N50,"*"),J44:O44,0)),"Previous Session",IF(ISNUMBER(MATCH(CONCATENATE("*",N50,"*"),J50:M50,0)),"Same Session",IF(ISNUMBER(MATCH(CONCATENATE("*",N50,"*"),J52:M52,0)),"Same Session",IF(ISNUMBER(MATCH(CONCATENATE("*",N50,"*"),O50:O50,0)),"Same Session",IF(ISNUMBER(MATCH(CONCATENATE("*",N50,"*"),O52:O52,0)),"Same Session",""))))))))</f>
        <v/>
      </c>
      <c r="O54" s="58" t="str">
        <f>IF(O50="","",IF(ISNUMBER(MATCH(CONCATENATE("*",O50,"*"),O$6:O49,0)),"Rink Match",IF(ISNUMBER(MATCH(CONCATENATE("*",O50,"*"),J42:O42,0)),"Previous Session",IF(ISNUMBER(MATCH(CONCATENATE("*",O50,"*"),J44:O44,0)),"Previous Session",IF(ISNUMBER(MATCH(CONCATENATE("*",O50,"*"),J50:N50,0)),"Previous Session",IF(ISNUMBER(MATCH(CONCATENATE("*",O50,"*"),J52:N52,0)),"Previous Session",""))))))</f>
        <v/>
      </c>
      <c r="P54" s="198"/>
      <c r="Q54" s="58" t="str">
        <f>IF(Q50="","",IF(ISNUMBER(MATCH(CONCATENATE("*",Q50,"*"),Q$6:Q49,0)),"Rink Match",IF(ISNUMBER(MATCH(CONCATENATE("*",Q50,"*"),Q42:V42,0)),"Previous Session",IF(ISNUMBER(MATCH(CONCATENATE("*",Q50,"*"),Q44:V44,0)),"Previous Session",IF(ISNUMBER(MATCH(CONCATENATE("*",Q50,"*"),R50:V50,0)),"Same Session",IF(ISNUMBER(MATCH(CONCATENATE("*",Q50,"*"),R52:V52,0)),"Same Session",""))))))</f>
        <v/>
      </c>
      <c r="R54" s="58" t="str">
        <f>IF(R50="","",IF(ISNUMBER(MATCH(CONCATENATE("*",R50,"*"),R$6:R49,0)),"Rink Match",IF(ISNUMBER(MATCH(CONCATENATE("*",R50,"*"),Q42:V42,0)),"Previous Session",IF(ISNUMBER(MATCH(CONCATENATE("*",R50,"*"),Q44:V44,0)),"Previous Session",IF(ISNUMBER(MATCH(CONCATENATE("*",R50,"*"),Q50:Q50,0)),"Same Session",IF(ISNUMBER(MATCH(CONCATENATE("*",R50,"*"),Q52:Q52,0)),"Same Session",IF(ISNUMBER(MATCH(CONCATENATE("*",R50,"*"),S50:V50,0)),"Same Session",IF(ISNUMBER(MATCH(CONCATENATE("*",R50,"*"),S52:V52,0)),"Same Session",""))))))))</f>
        <v/>
      </c>
      <c r="S54" s="58" t="str">
        <f>IF(S50="","",IF(ISNUMBER(MATCH(CONCATENATE("*",S50,"*"),S$6:S49,0)),"Rink Match",IF(ISNUMBER(MATCH(CONCATENATE("*",S50,"*"),Q42:V42,0)),"Previous Session",IF(ISNUMBER(MATCH(CONCATENATE("*",S50,"*"),Q44:V44,0)),"Previous Session",IF(ISNUMBER(MATCH(CONCATENATE("*",S50,"*"),Q50:R50,0)),"Same Session",IF(ISNUMBER(MATCH(CONCATENATE("*",S50,"*"),Q52:R52,0)),"Same Session",IF(ISNUMBER(MATCH(CONCATENATE("*",S50,"*"),T50:V50,0)),"Same Session",IF(ISNUMBER(MATCH(CONCATENATE("*",S50,"*"),T52:V52,0)),"Same Session",""))))))))</f>
        <v/>
      </c>
      <c r="T54" s="58" t="str">
        <f>IF(T50="","",IF(ISNUMBER(MATCH(CONCATENATE("*",T50,"*"),T$6:T49,0)),"Rink Match",IF(ISNUMBER(MATCH(CONCATENATE("*",T50,"*"),Q42:V42,0)),"Previous Session",IF(ISNUMBER(MATCH(CONCATENATE("*",T50,"*"),Q44:V44,0)),"Previous Session",IF(ISNUMBER(MATCH(CONCATENATE("*",T50,"*"),Q50:S50,0)),"Same Session",IF(ISNUMBER(MATCH(CONCATENATE("*",T50,"*"),Q52:S52,0)),"Same Session",IF(ISNUMBER(MATCH(CONCATENATE("*",T50,"*"),U50:V50,0)),"Same Session",IF(ISNUMBER(MATCH(CONCATENATE("*",T50,"*"),U52:V52,0)),"Same Session",""))))))))</f>
        <v/>
      </c>
      <c r="U54" s="58" t="str">
        <f>IF(U50="","",IF(ISNUMBER(MATCH(CONCATENATE("*",U50,"*"),U$6:U49,0)),"Rink Match",IF(ISNUMBER(MATCH(CONCATENATE("*",U50,"*"),Q42:V42,0)),"Previous Session",IF(ISNUMBER(MATCH(CONCATENATE("*",U50,"*"),Q44:V44,0)),"Previous Session",IF(ISNUMBER(MATCH(CONCATENATE("*",U50,"*"),Q50:T50,0)),"Same Session",IF(ISNUMBER(MATCH(CONCATENATE("*",U50,"*"),Q52:T52,0)),"Same Session",IF(ISNUMBER(MATCH(CONCATENATE("*",U50,"*"),V50:V50,0)),"Same Session",IF(ISNUMBER(MATCH(CONCATENATE("*",U50,"*"),V52:V52,0)),"Same Session",""))))))))</f>
        <v/>
      </c>
      <c r="V54" s="58" t="str">
        <f>IF(V50="","",IF(ISNUMBER(MATCH(CONCATENATE("*",V50,"*"),V$6:V49,0)),"Rink Match",IF(ISNUMBER(MATCH(CONCATENATE("*",V50,"*"),Q42:V42,0)),"Previous Session",IF(ISNUMBER(MATCH(CONCATENATE("*",V50,"*"),Q44:V44,0)),"Previous Session",IF(ISNUMBER(MATCH(CONCATENATE("*",V50,"*"),Q50:U50,0)),"Previous Session",IF(ISNUMBER(MATCH(CONCATENATE("*",V50,"*"),Q52:U52,0)),"Previous Session",""))))))</f>
        <v/>
      </c>
    </row>
    <row r="55" spans="1:22">
      <c r="B55" s="198"/>
      <c r="C55" s="58" t="str">
        <f>IF(C52="","",IF(ISNUMBER(MATCH(CONCATENATE("*",C52,"*"),C$6:C49,0)),"Rink Match",IF(ISNUMBER(MATCH(CONCATENATE("*",C52,"*"),C42:H42,0)),"Previous Session",IF(ISNUMBER(MATCH(CONCATENATE("*",C52,"*"),C44:H44,0)),"Previous Session",IF(ISNUMBER(MATCH(CONCATENATE("*",C52,"*"),D50:H50,0)),"Same Session",IF(ISNUMBER(MATCH(CONCATENATE("*",C52,"*"),D52:H52,0)),"Same Session",""))))))</f>
        <v/>
      </c>
      <c r="D55" s="58" t="str">
        <f>IF(D52="","",IF(ISNUMBER(MATCH(CONCATENATE("*",D52,"*"),D$6:D49,0)),"Rink Match",IF(ISNUMBER(MATCH(CONCATENATE("*",D52,"*"),C42:H42,0)),"Previous Session",IF(ISNUMBER(MATCH(CONCATENATE("*",D52,"*"),C44:H44,0)),"Previous Session",IF(ISNUMBER(MATCH(CONCATENATE("*",D52,"*"),C50:C50,0)),"Same Session",IF(ISNUMBER(MATCH(CONCATENATE("*",D52,"*"),C52:C52,0)),"Same Session",IF(ISNUMBER(MATCH(CONCATENATE("*",D52,"*"),E50:H50,0)),"Same Session",IF(ISNUMBER(MATCH(CONCATENATE("*",D52,"*"),E52:H52,0)),"Same Session",""))))))))</f>
        <v/>
      </c>
      <c r="E55" s="58" t="str">
        <f>IF(E52="","",IF(ISNUMBER(MATCH(CONCATENATE("*",E52,"*"),E$6:E49,0)),"Rink Match",IF(ISNUMBER(MATCH(CONCATENATE("*",E52,"*"),C42:H42,0)),"Previous Session",IF(ISNUMBER(MATCH(CONCATENATE("*",E52,"*"),C44:H44,0)),"Previous Session",IF(ISNUMBER(MATCH(CONCATENATE("*",E52,"*"),C50:D50,0)),"Same Session",IF(ISNUMBER(MATCH(CONCATENATE("*",E52,"*"),C52:D52,0)),"Same Session",IF(ISNUMBER(MATCH(CONCATENATE("*",E52,"*"),F50:H50,0)),"Same Session",IF(ISNUMBER(MATCH(CONCATENATE("*",E52,"*"),F52:H52,0)),"Same Session",""))))))))</f>
        <v/>
      </c>
      <c r="F55" s="58" t="str">
        <f>IF(F52="","",IF(ISNUMBER(MATCH(CONCATENATE("*",F52,"*"),F$6:F49,0)),"Rink Match",IF(ISNUMBER(MATCH(CONCATENATE("*",F52,"*"),C42:H42,0)),"Previous Session",IF(ISNUMBER(MATCH(CONCATENATE("*",F52,"*"),C44:H44,0)),"Previous Session",IF(ISNUMBER(MATCH(CONCATENATE("*",F52,"*"),C50:E50,0)),"Same Session",IF(ISNUMBER(MATCH(CONCATENATE("*",F52,"*"),C52:E52,0)),"Same Session",IF(ISNUMBER(MATCH(CONCATENATE("*",F52,"*"),G50:H50,0)),"Same Session",IF(ISNUMBER(MATCH(CONCATENATE("*",F52,"*"),G52:H52,0)),"Same Session",""))))))))</f>
        <v/>
      </c>
      <c r="G55" s="58" t="str">
        <f>IF(G52="","",IF(ISNUMBER(MATCH(CONCATENATE("*",G52,"*"),G$6:G49,0)),"Rink Match",IF(ISNUMBER(MATCH(CONCATENATE("*",G52,"*"),C42:H42,0)),"Previous Session",IF(ISNUMBER(MATCH(CONCATENATE("*",G52,"*"),C44:H44,0)),"Previous Session",IF(ISNUMBER(MATCH(CONCATENATE("*",G52,"*"),C50:F50,0)),"Same Session",IF(ISNUMBER(MATCH(CONCATENATE("*",G52,"*"),C52:F52,0)),"Same Session",IF(ISNUMBER(MATCH(CONCATENATE("*",G52,"*"),H50:H50,0)),"Same Session",IF(ISNUMBER(MATCH(CONCATENATE("*",G52,"*"),H52:H52,0)),"Same Session",""))))))))</f>
        <v/>
      </c>
      <c r="H55" s="58" t="str">
        <f>IF(H52="","",IF(ISNUMBER(MATCH(CONCATENATE("*",H52,"*"),H$6:H49,0)),"Rink Match",IF(ISNUMBER(MATCH(CONCATENATE("*",H52,"*"),C42:H42,0)),"Previous Session",IF(ISNUMBER(MATCH(CONCATENATE("*",H52,"*"),C44:H44,0)),"Previous Session",IF(ISNUMBER(MATCH(CONCATENATE("*",H52,"*"),C50:G50,0)),"Same Session",IF(ISNUMBER(MATCH(CONCATENATE("*",H52,"*"),C52:G52,0)),"Same Session",""))))))</f>
        <v/>
      </c>
      <c r="I55" s="198"/>
      <c r="J55" s="58" t="str">
        <f>IF(J52="","",IF(ISNUMBER(MATCH(CONCATENATE("*",J52,"*"),J$6:J49,0)),"Rink Match",IF(ISNUMBER(MATCH(CONCATENATE("*",J52,"*"),J42:O42,0)),"Previous Session",IF(ISNUMBER(MATCH(CONCATENATE("*",J52,"*"),J44:O44,0)),"Previous Session",IF(ISNUMBER(MATCH(CONCATENATE("*",J52,"*"),K50:O50,0)),"Same Session",IF(ISNUMBER(MATCH(CONCATENATE("*",J52,"*"),K52:O52,0)),"Same Session",""))))))</f>
        <v/>
      </c>
      <c r="K55" s="58" t="str">
        <f>IF(K52="","",IF(ISNUMBER(MATCH(CONCATENATE("*",K52,"*"),K$6:K49,0)),"Rink Match",IF(ISNUMBER(MATCH(CONCATENATE("*",K52,"*"),J42:O42,0)),"Previous Session",IF(ISNUMBER(MATCH(CONCATENATE("*",K52,"*"),J44:O44,0)),"Previous Session",IF(ISNUMBER(MATCH(CONCATENATE("*",K52,"*"),J50:J50,0)),"Same Session",IF(ISNUMBER(MATCH(CONCATENATE("*",K52,"*"),J52:J52,0)),"Same Session",IF(ISNUMBER(MATCH(CONCATENATE("*",K52,"*"),L50:O50,0)),"Same Session",IF(ISNUMBER(MATCH(CONCATENATE("*",K52,"*"),L52:O52,0)),"Same Session",""))))))))</f>
        <v/>
      </c>
      <c r="L55" s="58" t="str">
        <f>IF(L52="","",IF(ISNUMBER(MATCH(CONCATENATE("*",L52,"*"),L$6:L49,0)),"Rink Match",IF(ISNUMBER(MATCH(CONCATENATE("*",L52,"*"),J42:O42,0)),"Previous Session",IF(ISNUMBER(MATCH(CONCATENATE("*",L52,"*"),J44:O44,0)),"Previous Session",IF(ISNUMBER(MATCH(CONCATENATE("*",L52,"*"),J50:K50,0)),"Same Session",IF(ISNUMBER(MATCH(CONCATENATE("*",L52,"*"),J52:K52,0)),"Same Session",IF(ISNUMBER(MATCH(CONCATENATE("*",L52,"*"),M50:O50,0)),"Same Session",IF(ISNUMBER(MATCH(CONCATENATE("*",L52,"*"),M52:O52,0)),"Same Session",""))))))))</f>
        <v/>
      </c>
      <c r="M55" s="58" t="str">
        <f>IF(M52="","",IF(ISNUMBER(MATCH(CONCATENATE("*",M52,"*"),M$6:M49,0)),"Rink Match",IF(ISNUMBER(MATCH(CONCATENATE("*",M52,"*"),J42:O42,0)),"Previous Session",IF(ISNUMBER(MATCH(CONCATENATE("*",M52,"*"),J44:O44,0)),"Previous Session",IF(ISNUMBER(MATCH(CONCATENATE("*",M52,"*"),J50:L50,0)),"Same Session",IF(ISNUMBER(MATCH(CONCATENATE("*",M52,"*"),J52:L52,0)),"Same Session",IF(ISNUMBER(MATCH(CONCATENATE("*",M52,"*"),N50:O50,0)),"Same Session",IF(ISNUMBER(MATCH(CONCATENATE("*",M52,"*"),N52:O52,0)),"Same Session",""))))))))</f>
        <v/>
      </c>
      <c r="N55" s="58" t="str">
        <f>IF(N52="","",IF(ISNUMBER(MATCH(CONCATENATE("*",N52,"*"),N$6:N49,0)),"Rink Match",IF(ISNUMBER(MATCH(CONCATENATE("*",N52,"*"),J42:O42,0)),"Previous Session",IF(ISNUMBER(MATCH(CONCATENATE("*",N52,"*"),J44:O44,0)),"Previous Session",IF(ISNUMBER(MATCH(CONCATENATE("*",N52,"*"),J50:M50,0)),"Same Session",IF(ISNUMBER(MATCH(CONCATENATE("*",N52,"*"),J52:M52,0)),"Same Session",IF(ISNUMBER(MATCH(CONCATENATE("*",N52,"*"),O50:O50,0)),"Same Session",IF(ISNUMBER(MATCH(CONCATENATE("*",N52,"*"),O52:O52,0)),"Same Session",""))))))))</f>
        <v/>
      </c>
      <c r="O55" s="58" t="str">
        <f>IF(O52="","",IF(ISNUMBER(MATCH(CONCATENATE("*",O52,"*"),O$6:O49,0)),"Rink Match",IF(ISNUMBER(MATCH(CONCATENATE("*",O52,"*"),J42:O42,0)),"Previous Session",IF(ISNUMBER(MATCH(CONCATENATE("*",O52,"*"),J44:O44,0)),"Previous Session",IF(ISNUMBER(MATCH(CONCATENATE("*",O52,"*"),J50:N50,0)),"Same Session",IF(ISNUMBER(MATCH(CONCATENATE("*",O52,"*"),J52:N52,0)),"Same Session",""))))))</f>
        <v/>
      </c>
      <c r="P55" s="198"/>
      <c r="Q55" s="58" t="str">
        <f>IF(Q52="","",IF(ISNUMBER(MATCH(CONCATENATE("*",Q52,"*"),Q$6:Q49,0)),"Rink Match",IF(ISNUMBER(MATCH(CONCATENATE("*",Q52,"*"),Q42:V42,0)),"Previous Session",IF(ISNUMBER(MATCH(CONCATENATE("*",Q52,"*"),Q44:V44,0)),"Previous Session",IF(ISNUMBER(MATCH(CONCATENATE("*",Q52,"*"),R50:V50,0)),"Same Session",IF(ISNUMBER(MATCH(CONCATENATE("*",Q52,"*"),R52:V52,0)),"Same Session",""))))))</f>
        <v/>
      </c>
      <c r="R55" s="58" t="str">
        <f>IF(R52="","",IF(ISNUMBER(MATCH(CONCATENATE("*",R52,"*"),R$6:R49,0)),"Rink Match",IF(ISNUMBER(MATCH(CONCATENATE("*",R52,"*"),Q42:V42,0)),"Previous Session",IF(ISNUMBER(MATCH(CONCATENATE("*",R52,"*"),Q44:V44,0)),"Previous Session",IF(ISNUMBER(MATCH(CONCATENATE("*",R52,"*"),Q50:Q50,0)),"Same Session",IF(ISNUMBER(MATCH(CONCATENATE("*",R52,"*"),Q52:Q52,0)),"Same Session",IF(ISNUMBER(MATCH(CONCATENATE("*",R52,"*"),S50:V50,0)),"Same Session",IF(ISNUMBER(MATCH(CONCATENATE("*",R52,"*"),S52:V52,0)),"Same Session",""))))))))</f>
        <v/>
      </c>
      <c r="S55" s="58" t="str">
        <f>IF(S52="","",IF(ISNUMBER(MATCH(CONCATENATE("*",S52,"*"),S$6:S49,0)),"Rink Match",IF(ISNUMBER(MATCH(CONCATENATE("*",S52,"*"),Q42:V42,0)),"Previous Session",IF(ISNUMBER(MATCH(CONCATENATE("*",S52,"*"),Q44:V44,0)),"Previous Session",IF(ISNUMBER(MATCH(CONCATENATE("*",S52,"*"),Q50:R50,0)),"Same Session",IF(ISNUMBER(MATCH(CONCATENATE("*",S52,"*"),Q52:R52,0)),"Same Session",IF(ISNUMBER(MATCH(CONCATENATE("*",S52,"*"),T50:V50,0)),"Same Session",IF(ISNUMBER(MATCH(CONCATENATE("*",S52,"*"),T52:V52,0)),"Same Session",""))))))))</f>
        <v/>
      </c>
      <c r="T55" s="58" t="str">
        <f>IF(T52="","",IF(ISNUMBER(MATCH(CONCATENATE("*",T52,"*"),T$6:T49,0)),"Rink Match",IF(ISNUMBER(MATCH(CONCATENATE("*",T52,"*"),Q42:V42,0)),"Previous Session",IF(ISNUMBER(MATCH(CONCATENATE("*",T52,"*"),Q44:V44,0)),"Previous Session",IF(ISNUMBER(MATCH(CONCATENATE("*",T52,"*"),Q50:S50,0)),"Same Session",IF(ISNUMBER(MATCH(CONCATENATE("*",T52,"*"),Q52:S52,0)),"Same Session",IF(ISNUMBER(MATCH(CONCATENATE("*",T52,"*"),U50:V50,0)),"Same Session",IF(ISNUMBER(MATCH(CONCATENATE("*",T52,"*"),U52:V52,0)),"Same Session",""))))))))</f>
        <v/>
      </c>
      <c r="U55" s="58" t="str">
        <f>IF(U52="","",IF(ISNUMBER(MATCH(CONCATENATE("*",U52,"*"),U$6:U49,0)),"Rink Match",IF(ISNUMBER(MATCH(CONCATENATE("*",U52,"*"),Q42:V42,0)),"Previous Session",IF(ISNUMBER(MATCH(CONCATENATE("*",U52,"*"),Q44:V44,0)),"Previous Session",IF(ISNUMBER(MATCH(CONCATENATE("*",U52,"*"),Q50:T50,0)),"Same Session",IF(ISNUMBER(MATCH(CONCATENATE("*",U52,"*"),Q52:T52,0)),"Same Session",IF(ISNUMBER(MATCH(CONCATENATE("*",U52,"*"),V50:V50,0)),"Same Session",IF(ISNUMBER(MATCH(CONCATENATE("*",U52,"*"),V52:V52,0)),"Same Session",""))))))))</f>
        <v/>
      </c>
      <c r="V55" s="58" t="str">
        <f>IF(V52="","",IF(ISNUMBER(MATCH(CONCATENATE("*",V52,"*"),V$6:V49,0)),"Rink Match",IF(ISNUMBER(MATCH(CONCATENATE("*",V52,"*"),Q42:V42,0)),"Previous Session",IF(ISNUMBER(MATCH(CONCATENATE("*",V52,"*"),Q44:V44,0)),"Previous Session",IF(ISNUMBER(MATCH(CONCATENATE("*",V52,"*"),Q50:U50,0)),"Same Session",IF(ISNUMBER(MATCH(CONCATENATE("*",V52,"*"),Q52:U52,0)),"Same Session",""))))))</f>
        <v/>
      </c>
    </row>
    <row r="56" spans="1:22">
      <c r="D56" s="58"/>
      <c r="E56" s="58"/>
      <c r="F56" s="58"/>
      <c r="G56" s="58"/>
      <c r="H56" s="58"/>
    </row>
    <row r="57" spans="1:22" ht="13.5" thickBot="1">
      <c r="D57" s="58"/>
      <c r="E57" s="58"/>
      <c r="F57" s="58"/>
      <c r="G57" s="58"/>
      <c r="H57" s="58"/>
    </row>
    <row r="58" spans="1:22" ht="13.5" thickBot="1">
      <c r="A58" s="2"/>
      <c r="B58" s="272" t="s">
        <v>488</v>
      </c>
      <c r="C58" s="273"/>
      <c r="D58" s="273"/>
      <c r="E58" s="273"/>
      <c r="F58" s="273"/>
      <c r="G58" s="273"/>
      <c r="H58" s="273"/>
      <c r="I58" s="274"/>
      <c r="J58" s="274"/>
      <c r="K58" s="274"/>
      <c r="L58" s="274"/>
      <c r="M58" s="274"/>
      <c r="N58" s="274"/>
      <c r="O58" s="274"/>
      <c r="P58" s="274"/>
      <c r="Q58" s="274"/>
      <c r="R58" s="274"/>
      <c r="S58" s="274"/>
      <c r="T58" s="274"/>
      <c r="U58" s="274"/>
      <c r="V58" s="275"/>
    </row>
    <row r="59" spans="1:22" ht="13.5" thickBot="1">
      <c r="A59" s="2"/>
      <c r="B59" s="155"/>
      <c r="C59" s="156"/>
      <c r="D59" s="156"/>
      <c r="E59" s="26" t="s">
        <v>502</v>
      </c>
      <c r="F59" s="156"/>
      <c r="G59" s="156"/>
      <c r="H59" s="157"/>
      <c r="I59" s="155"/>
      <c r="J59" s="156"/>
      <c r="K59" s="156"/>
      <c r="L59" s="26" t="s">
        <v>503</v>
      </c>
      <c r="M59" s="156"/>
      <c r="N59" s="156"/>
      <c r="O59" s="157"/>
      <c r="P59" s="155"/>
      <c r="Q59" s="156"/>
      <c r="R59" s="156"/>
      <c r="S59" s="26" t="s">
        <v>504</v>
      </c>
      <c r="T59" s="156"/>
      <c r="U59" s="156"/>
      <c r="V59" s="157"/>
    </row>
    <row r="60" spans="1:22" ht="13.5" thickBot="1">
      <c r="A60" s="2"/>
      <c r="B60" s="276" t="s">
        <v>492</v>
      </c>
      <c r="C60" s="277"/>
      <c r="D60" s="277"/>
      <c r="E60" s="277"/>
      <c r="F60" s="277"/>
      <c r="G60" s="277"/>
      <c r="H60" s="278"/>
      <c r="I60" s="267" t="s">
        <v>492</v>
      </c>
      <c r="J60" s="268"/>
      <c r="K60" s="268"/>
      <c r="L60" s="268"/>
      <c r="M60" s="268"/>
      <c r="N60" s="268"/>
      <c r="O60" s="269"/>
      <c r="P60" s="267" t="s">
        <v>492</v>
      </c>
      <c r="Q60" s="268"/>
      <c r="R60" s="268"/>
      <c r="S60" s="268"/>
      <c r="T60" s="268"/>
      <c r="U60" s="268"/>
      <c r="V60" s="269"/>
    </row>
    <row r="61" spans="1:22" ht="13.5" thickBot="1">
      <c r="A61" s="1"/>
      <c r="B61" s="28"/>
      <c r="C61" s="29" t="s">
        <v>0</v>
      </c>
      <c r="D61" s="29" t="s">
        <v>1</v>
      </c>
      <c r="E61" s="30" t="s">
        <v>2</v>
      </c>
      <c r="F61" s="28" t="s">
        <v>3</v>
      </c>
      <c r="G61" s="29" t="s">
        <v>4</v>
      </c>
      <c r="H61" s="29" t="s">
        <v>5</v>
      </c>
      <c r="I61" s="26"/>
      <c r="J61" s="28" t="s">
        <v>0</v>
      </c>
      <c r="K61" s="29" t="s">
        <v>1</v>
      </c>
      <c r="L61" s="29" t="s">
        <v>2</v>
      </c>
      <c r="M61" s="30" t="s">
        <v>3</v>
      </c>
      <c r="N61" s="28" t="s">
        <v>4</v>
      </c>
      <c r="O61" s="29" t="s">
        <v>5</v>
      </c>
      <c r="P61" s="31"/>
      <c r="Q61" s="30" t="s">
        <v>0</v>
      </c>
      <c r="R61" s="28" t="s">
        <v>1</v>
      </c>
      <c r="S61" s="29" t="s">
        <v>2</v>
      </c>
      <c r="T61" s="29" t="s">
        <v>3</v>
      </c>
      <c r="U61" s="30" t="s">
        <v>4</v>
      </c>
      <c r="V61" s="29" t="s">
        <v>5</v>
      </c>
    </row>
    <row r="62" spans="1:22">
      <c r="A62" s="59" t="str">
        <f>'Master Schedule'!A21</f>
        <v>Session 1 - 8:30am - 10:15am - Friday 8:30 am</v>
      </c>
      <c r="B62" s="201"/>
      <c r="C62" s="60" t="str">
        <f>IF(C63="","",CONCATENATE("Group ",VLOOKUP(_xlfn.NUMBERVALUE(LEFT('Rinks for 5 groups'!C21,SUM(FIND("v",'Rinks for 5 groups'!C21,1),-2))),'Group Check'!$B:$E,4,FALSE)))</f>
        <v>Group MXP 4</v>
      </c>
      <c r="D62" s="60" t="str">
        <f>IF(D63="","",CONCATENATE("Group ",VLOOKUP(_xlfn.NUMBERVALUE(LEFT('Rinks for 5 groups'!D21,SUM(FIND("v",'Rinks for 5 groups'!D21,1),-2))),'Group Check'!$B:$E,4,FALSE)))</f>
        <v>Group MXP 4</v>
      </c>
      <c r="E62" s="60" t="str">
        <f>IF(E63="","",CONCATENATE("Group ",VLOOKUP(_xlfn.NUMBERVALUE(LEFT('Rinks for 5 groups'!E21,SUM(FIND("v",'Rinks for 5 groups'!E21,1),-2))),'Group Check'!$B:$E,4,FALSE)))</f>
        <v>Group MXP 4</v>
      </c>
      <c r="F62" s="60" t="str">
        <f>IF(F63="","",CONCATENATE("Group ",VLOOKUP(_xlfn.NUMBERVALUE(LEFT('Rinks for 5 groups'!F21,SUM(FIND("v",'Rinks for 5 groups'!F21,1),-2))),'Group Check'!$B:$E,4,FALSE)))</f>
        <v>Group MXP 2</v>
      </c>
      <c r="G62" s="60" t="str">
        <f>IF(G63="","",CONCATENATE("Group ",VLOOKUP(_xlfn.NUMBERVALUE(LEFT('Rinks for 5 groups'!G21,SUM(FIND("v",'Rinks for 5 groups'!G21,1),-2))),'Group Check'!$B:$E,4,FALSE)))</f>
        <v>Group MXP 3</v>
      </c>
      <c r="H62" s="60" t="str">
        <f>IF(H63="","",CONCATENATE("Group ",VLOOKUP(_xlfn.NUMBERVALUE(LEFT('Rinks for 5 groups'!H21,SUM(FIND("v",'Rinks for 5 groups'!H21,1),-2))),'Group Check'!$B:$E,4,FALSE)))</f>
        <v>Group MXP 3</v>
      </c>
      <c r="I62" s="201"/>
      <c r="J62" s="60" t="str">
        <f>IF(J63="","",CONCATENATE("Group ",VLOOKUP(_xlfn.NUMBERVALUE(LEFT('Rinks for 5 groups'!J21,SUM(FIND("v",'Rinks for 5 groups'!J21,1),-2))),'Group Check'!$B:$E,4,FALSE)))</f>
        <v>Group MXP 2</v>
      </c>
      <c r="K62" s="60" t="str">
        <f>IF(K63="","",CONCATENATE("Group ",VLOOKUP(_xlfn.NUMBERVALUE(LEFT('Rinks for 5 groups'!K21,SUM(FIND("v",'Rinks for 5 groups'!K21,1),-2))),'Group Check'!$B:$E,4,FALSE)))</f>
        <v>Group MXP 2</v>
      </c>
      <c r="L62" s="60" t="str">
        <f>IF(L63="","",CONCATENATE("Group ",VLOOKUP(_xlfn.NUMBERVALUE(LEFT('Rinks for 5 groups'!L21,SUM(FIND("v",'Rinks for 5 groups'!L21,1),-2))),'Group Check'!$B:$E,4,FALSE)))</f>
        <v>Group MXP 2</v>
      </c>
      <c r="M62" s="60" t="str">
        <f>IF(M63="","",CONCATENATE("Group ",VLOOKUP(_xlfn.NUMBERVALUE(LEFT('Rinks for 5 groups'!M21,SUM(FIND("v",'Rinks for 5 groups'!M21,1),-2))),'Group Check'!$B:$E,4,FALSE)))</f>
        <v>Group MXP 5</v>
      </c>
      <c r="N62" s="60" t="str">
        <f>IF(N63="","",CONCATENATE("Group ",VLOOKUP(_xlfn.NUMBERVALUE(LEFT('Rinks for 5 groups'!N21,SUM(FIND("v",'Rinks for 5 groups'!N21,1),-2))),'Group Check'!$B:$E,4,FALSE)))</f>
        <v>Group MXP 5</v>
      </c>
      <c r="O62" s="60" t="str">
        <f>IF(O63="","",CONCATENATE("Group ",VLOOKUP(_xlfn.NUMBERVALUE(LEFT('Rinks for 5 groups'!O21,SUM(FIND("v",'Rinks for 5 groups'!O21,1),-2))),'Group Check'!$B:$E,4,FALSE)))</f>
        <v>Group MXP 5</v>
      </c>
      <c r="P62" s="201"/>
      <c r="Q62" s="60" t="str">
        <f>IF('Rinks for 5 groups'!Q21="","",VLOOKUP(_xlfn.NUMBERVALUE('Rinks for 5 groups'!Q21),'Group Check'!$B:$E,2,FALSE))</f>
        <v/>
      </c>
      <c r="R62" s="60" t="e">
        <f>IF('Rinks for 5 groups'!R21="","",VLOOKUP(_xlfn.NUMBERVALUE('Rinks for 5 groups'!R21),'Group Check'!$B:$E,2,FALSE))</f>
        <v>#VALUE!</v>
      </c>
      <c r="S62" s="60" t="str">
        <f>IF('Rinks for 5 groups'!S21="","",VLOOKUP(_xlfn.NUMBERVALUE('Rinks for 5 groups'!S21),'Group Check'!$B:$E,2,FALSE))</f>
        <v/>
      </c>
      <c r="T62" s="60" t="str">
        <f>IF('Rinks for 5 groups'!T21="","",VLOOKUP(_xlfn.NUMBERVALUE('Rinks for 5 groups'!T21),'Group Check'!$B:$E,2,FALSE))</f>
        <v/>
      </c>
      <c r="U62" s="60" t="e">
        <f>IF('Rinks for 5 groups'!U21="","",VLOOKUP(_xlfn.NUMBERVALUE('Rinks for 5 groups'!U21),'Group Check'!$B:$E,2,FALSE))</f>
        <v>#VALUE!</v>
      </c>
      <c r="V62" s="60" t="str">
        <f>IF('Rinks for 5 groups'!V21="","",VLOOKUP(_xlfn.NUMBERVALUE('Rinks for 5 groups'!V21),'Group Check'!$B:$E,2,FALSE))</f>
        <v/>
      </c>
    </row>
    <row r="63" spans="1:22">
      <c r="B63" s="202"/>
      <c r="C63" s="61" t="str">
        <f>IF('Rinks for 5 groups'!C21="","",VLOOKUP(_xlfn.NUMBERVALUE(LEFT('Rinks for 5 groups'!C21,SUM(FIND("v",'Rinks for 5 groups'!C21,1),-2))),'Group Check'!$B:$E,2,FALSE))</f>
        <v>Mary Thompson (USA) &amp; Loren Dion (USA)</v>
      </c>
      <c r="D63" s="61" t="str">
        <f>IF('Rinks for 5 groups'!D21="","",VLOOKUP(_xlfn.NUMBERVALUE(LEFT('Rinks for 5 groups'!D21,SUM(FIND("v",'Rinks for 5 groups'!D21,1),-2))),'Group Check'!$B:$E,2,FALSE))</f>
        <v>Ha Yat Ting (Gloria) (Hong Kong China ) &amp; Lai Gon-Lap Stanley (Hong Kong China )</v>
      </c>
      <c r="E63" s="61" t="str">
        <f>IF('Rinks for 5 groups'!E21="","",VLOOKUP(_xlfn.NUMBERVALUE(LEFT('Rinks for 5 groups'!E21,SUM(FIND("v",'Rinks for 5 groups'!E21,1),-2))),'Group Check'!$B:$E,2,FALSE))</f>
        <v>Lee Beng Hua (May) (Singapore ) &amp; Chiu Pok Man (Singapore )</v>
      </c>
      <c r="F63" s="61" t="str">
        <f>IF('Rinks for 5 groups'!F21="","",VLOOKUP(_xlfn.NUMBERVALUE(LEFT('Rinks for 5 groups'!F21,SUM(FIND("v",'Rinks for 5 groups'!F21,1),-2))),'Group Check'!$B:$E,2,FALSE))</f>
        <v>Irit Grencel (Israel ) &amp; Gabor Foti (Hungary)</v>
      </c>
      <c r="G63" s="61" t="str">
        <f>IF('Rinks for 5 groups'!G21="","",VLOOKUP(_xlfn.NUMBERVALUE(LEFT('Rinks for 5 groups'!G21,SUM(FIND("v",'Rinks for 5 groups'!G21,1),-2))),'Group Check'!$B:$E,2,FALSE))</f>
        <v>Sandra Hazel Bailie MBE (Ireland ) &amp; Simon Martin (Ireland )</v>
      </c>
      <c r="H63" s="61" t="str">
        <f>IF('Rinks for 5 groups'!H21="","",VLOOKUP(_xlfn.NUMBERVALUE(LEFT('Rinks for 5 groups'!H21,SUM(FIND("v",'Rinks for 5 groups'!H21,1),-2))),'Group Check'!$B:$E,2,FALSE))</f>
        <v>Maureen Caesar (Jamaica) &amp; Robert Simpson (Jamaica)</v>
      </c>
      <c r="I63" s="202"/>
      <c r="J63" s="61" t="str">
        <f>IF('Rinks for 5 groups'!J21="","",VLOOKUP(_xlfn.NUMBERVALUE(LEFT('Rinks for 5 groups'!J21,SUM(FIND("v",'Rinks for 5 groups'!J21,1),-2))),'Group Check'!$B:$E,2,FALSE))</f>
        <v>Christine (Petal) Jones (Norfolk Island) &amp; Jordy Jones (Norfolk Island)</v>
      </c>
      <c r="K63" s="61" t="str">
        <f>IF('Rinks for 5 groups'!K21="","",VLOOKUP(_xlfn.NUMBERVALUE(LEFT('Rinks for 5 groups'!K21,SUM(FIND("v",'Rinks for 5 groups'!K21,1),-2))),'Group Check'!$B:$E,2,FALSE))</f>
        <v>Irit Grencel (Israel ) &amp; Gabor Foti (Hungary)</v>
      </c>
      <c r="L63" s="61" t="str">
        <f>IF('Rinks for 5 groups'!L21="","",VLOOKUP(_xlfn.NUMBERVALUE(LEFT('Rinks for 5 groups'!L21,SUM(FIND("v",'Rinks for 5 groups'!L21,1),-2))),'Group Check'!$B:$E,2,FALSE))</f>
        <v>Connie Rixon (Malta) &amp; Peter Ellul (Malta)</v>
      </c>
      <c r="M63" s="61" t="str">
        <f>IF('Rinks for 5 groups'!M21="","",VLOOKUP(_xlfn.NUMBERVALUE(LEFT('Rinks for 5 groups'!M21,SUM(FIND("v",'Rinks for 5 groups'!M21,1),-2))),'Group Check'!$B:$E,2,FALSE))</f>
        <v>Keiko Kurohara (Japan ) &amp; Hisaharu Satou (Japan )</v>
      </c>
      <c r="N63" s="61" t="str">
        <f>IF('Rinks for 5 groups'!N21="","",VLOOKUP(_xlfn.NUMBERVALUE(LEFT('Rinks for 5 groups'!N21,SUM(FIND("v",'Rinks for 5 groups'!N21,1),-2))),'Group Check'!$B:$E,2,FALSE))</f>
        <v>Esme Haley (South Africa ) &amp; Jason Lee Evans (South Africa )</v>
      </c>
      <c r="O63" s="61" t="str">
        <f>IF('Rinks for 5 groups'!O21="","",VLOOKUP(_xlfn.NUMBERVALUE(LEFT('Rinks for 5 groups'!O21,SUM(FIND("v",'Rinks for 5 groups'!O21,1),-2))),'Group Check'!$B:$E,2,FALSE))</f>
        <v>Rahsan Akar (Turkiye) &amp; Ozkan Akar (Turkiye)</v>
      </c>
      <c r="P63" s="202"/>
      <c r="Q63" s="61" t="str">
        <f>IF('Rinks for 5 groups'!Q21="","",IF(OR(ISNUMBER(MATCH("K/O",Q62,0)),ISNUMBER(MATCH("Q/F",Q62,0)),ISNUMBER(MATCH("S/F",Q62,0)),(ISNUMBER(MATCH("Final",Q62,0)))),"",""))</f>
        <v/>
      </c>
      <c r="R63" s="61" t="str">
        <f>IF('Rinks for 5 groups'!R21="","",IF(OR(ISNUMBER(MATCH("K/O",R62,0)),ISNUMBER(MATCH("Q/F",R62,0)),ISNUMBER(MATCH("S/F",R62,0)),(ISNUMBER(MATCH("Final",R62,0)))),"",""))</f>
        <v/>
      </c>
      <c r="S63" s="61" t="str">
        <f>IF('Rinks for 5 groups'!S21="","",IF(OR(ISNUMBER(MATCH("K/O",S62,0)),ISNUMBER(MATCH("Q/F",S62,0)),ISNUMBER(MATCH("S/F",S62,0)),(ISNUMBER(MATCH("Final",S62,0)))),"",""))</f>
        <v/>
      </c>
      <c r="T63" s="61" t="str">
        <f>IF('Rinks for 5 groups'!T21="","",IF(OR(ISNUMBER(MATCH("K/O",T62,0)),ISNUMBER(MATCH("Q/F",T62,0)),ISNUMBER(MATCH("S/F",T62,0)),(ISNUMBER(MATCH("Final",T62,0)))),"",""))</f>
        <v/>
      </c>
      <c r="U63" s="61" t="str">
        <f>IF('Rinks for 5 groups'!U21="","",IF(OR(ISNUMBER(MATCH("K/O",U62,0)),ISNUMBER(MATCH("Q/F",U62,0)),ISNUMBER(MATCH("S/F",U62,0)),(ISNUMBER(MATCH("Final",U62,0)))),"",""))</f>
        <v/>
      </c>
      <c r="V63" s="61" t="str">
        <f>IF('Rinks for 5 groups'!V21="","",IF(OR(ISNUMBER(MATCH("K/O",V62,0)),ISNUMBER(MATCH("Q/F",V62,0)),ISNUMBER(MATCH("S/F",V62,0)),(ISNUMBER(MATCH("Final",V62,0)))),"",""))</f>
        <v/>
      </c>
    </row>
    <row r="64" spans="1:22" s="21" customFormat="1">
      <c r="B64" s="215"/>
      <c r="C64" s="216" t="str">
        <f t="shared" ref="C64:H64" si="21">IF(C62="","","v")</f>
        <v>v</v>
      </c>
      <c r="D64" s="216" t="str">
        <f t="shared" si="21"/>
        <v>v</v>
      </c>
      <c r="E64" s="216" t="str">
        <f t="shared" si="21"/>
        <v>v</v>
      </c>
      <c r="F64" s="216" t="str">
        <f t="shared" si="21"/>
        <v>v</v>
      </c>
      <c r="G64" s="216" t="str">
        <f t="shared" si="21"/>
        <v>v</v>
      </c>
      <c r="H64" s="216" t="str">
        <f t="shared" si="21"/>
        <v>v</v>
      </c>
      <c r="I64" s="215"/>
      <c r="J64" s="216" t="str">
        <f t="shared" ref="J64:O64" si="22">IF(J62="","","v")</f>
        <v>v</v>
      </c>
      <c r="K64" s="216" t="str">
        <f t="shared" si="22"/>
        <v>v</v>
      </c>
      <c r="L64" s="216" t="str">
        <f t="shared" si="22"/>
        <v>v</v>
      </c>
      <c r="M64" s="216" t="str">
        <f t="shared" si="22"/>
        <v>v</v>
      </c>
      <c r="N64" s="216" t="str">
        <f t="shared" si="22"/>
        <v>v</v>
      </c>
      <c r="O64" s="216" t="str">
        <f t="shared" si="22"/>
        <v>v</v>
      </c>
      <c r="P64" s="215"/>
      <c r="Q64" s="216" t="str">
        <f t="shared" ref="Q64:V64" si="23">IF(Q62="","","v")</f>
        <v/>
      </c>
      <c r="R64" s="216" t="e">
        <f t="shared" si="23"/>
        <v>#VALUE!</v>
      </c>
      <c r="S64" s="216" t="str">
        <f t="shared" si="23"/>
        <v/>
      </c>
      <c r="T64" s="216" t="str">
        <f t="shared" si="23"/>
        <v/>
      </c>
      <c r="U64" s="216" t="e">
        <f t="shared" si="23"/>
        <v>#VALUE!</v>
      </c>
      <c r="V64" s="216" t="str">
        <f t="shared" si="23"/>
        <v/>
      </c>
    </row>
    <row r="65" spans="1:22" ht="13.5" thickBot="1">
      <c r="B65" s="202"/>
      <c r="C65" s="62" t="str">
        <f>IF('Rinks for 5 groups'!C21="","",VLOOKUP(_xlfn.NUMBERVALUE(RIGHT('Rinks for 5 groups'!C21,SUM(LEN('Rinks for 5 groups'!C21),-FIND("v",'Rinks for 5 groups'!C21,1),-1))),'Group Check'!$B:$E,2,FALSE))</f>
        <v>Rebecca McMillan (England ) &amp; Harry Goodwin (England )</v>
      </c>
      <c r="D65" s="62" t="str">
        <f>IF('Rinks for 5 groups'!D21="","",VLOOKUP(_xlfn.NUMBERVALUE(RIGHT('Rinks for 5 groups'!D21,SUM(LEN('Rinks for 5 groups'!D21),-FIND("v",'Rinks for 5 groups'!D21,1),-1))),'Group Check'!$B:$E,2,FALSE))</f>
        <v>Tayla Bruce (New Zealand) &amp; Shannon McIlroy (New Zealand)</v>
      </c>
      <c r="E65" s="62" t="str">
        <f>IF('Rinks for 5 groups'!E21="","",VLOOKUP(_xlfn.NUMBERVALUE(RIGHT('Rinks for 5 groups'!E21,SUM(LEN('Rinks for 5 groups'!E21),-FIND("v",'Rinks for 5 groups'!E21,1),-1))),'Group Check'!$B:$E,2,FALSE))</f>
        <v>Cindy Royet  (France) &amp; Maxime Faure  (France)</v>
      </c>
      <c r="F65" s="62" t="str">
        <f>IF('Rinks for 5 groups'!F21="","",VLOOKUP(_xlfn.NUMBERVALUE(RIGHT('Rinks for 5 groups'!F21,SUM(LEN('Rinks for 5 groups'!F21),-FIND("v",'Rinks for 5 groups'!F21,1),-1))),'Group Check'!$B:$E,2,FALSE))</f>
        <v>Christine (Petal) Jones (Norfolk Island) &amp; Jordy Jones (Norfolk Island)</v>
      </c>
      <c r="G65" s="62" t="str">
        <f>IF('Rinks for 5 groups'!G21="","",VLOOKUP(_xlfn.NUMBERVALUE(RIGHT('Rinks for 5 groups'!G21,SUM(LEN('Rinks for 5 groups'!G21),-FIND("v",'Rinks for 5 groups'!G21,1),-1))),'Group Check'!$B:$E,2,FALSE))</f>
        <v>Natalie McWilliams (Scotland) &amp; Oliver John Thompson (Falkland Islands )</v>
      </c>
      <c r="H65" s="62" t="str">
        <f>IF('Rinks for 5 groups'!H21="","",VLOOKUP(_xlfn.NUMBERVALUE(RIGHT('Rinks for 5 groups'!H21,SUM(LEN('Rinks for 5 groups'!H21),-FIND("v",'Rinks for 5 groups'!H21,1),-1))),'Group Check'!$B:$E,2,FALSE))</f>
        <v>Pian Lai (Macao China ) &amp; Johnny Ng (Macao China )</v>
      </c>
      <c r="I65" s="202"/>
      <c r="J65" s="62" t="str">
        <f>IF('Rinks for 5 groups'!J21="","",VLOOKUP(_xlfn.NUMBERVALUE(RIGHT('Rinks for 5 groups'!J21,SUM(LEN('Rinks for 5 groups'!J21),-FIND("v",'Rinks for 5 groups'!J21,1),-1))),'Group Check'!$B:$E,2,FALSE))</f>
        <v>Lindsey Greechan (Jersey) &amp; Derek Boswell (Jersey)</v>
      </c>
      <c r="K65" s="62" t="str">
        <f>IF('Rinks for 5 groups'!K21="","",VLOOKUP(_xlfn.NUMBERVALUE(RIGHT('Rinks for 5 groups'!K21,SUM(LEN('Rinks for 5 groups'!K21),-FIND("v",'Rinks for 5 groups'!K21,1),-1))),'Group Check'!$B:$E,2,FALSE))</f>
        <v>Nor Farrah Ain Abdullah (Malaysia ) &amp; Izzat Shameer Dzulkeple (Malaysia )</v>
      </c>
      <c r="L65" s="62" t="str">
        <f>IF('Rinks for 5 groups'!L21="","",VLOOKUP(_xlfn.NUMBERVALUE(RIGHT('Rinks for 5 groups'!L21,SUM(LEN('Rinks for 5 groups'!L21),-FIND("v",'Rinks for 5 groups'!L21,1),-1))),'Group Check'!$B:$E,2,FALSE))</f>
        <v>Alison Merrien MBE (Guernsey ) &amp; Lars Olov Backgren (Sweden )</v>
      </c>
      <c r="M65" s="62" t="str">
        <f>IF('Rinks for 5 groups'!M21="","",VLOOKUP(_xlfn.NUMBERVALUE(RIGHT('Rinks for 5 groups'!M21,SUM(LEN('Rinks for 5 groups'!M21),-FIND("v",'Rinks for 5 groups'!M21,1),-1))),'Group Check'!$B:$E,2,FALSE))</f>
        <v>Lisa Bonsor (Spain) &amp; Peter Bonsor (Spain)</v>
      </c>
      <c r="N65" s="62" t="str">
        <f>IF('Rinks for 5 groups'!N21="","",VLOOKUP(_xlfn.NUMBERVALUE(RIGHT('Rinks for 5 groups'!N21,SUM(LEN('Rinks for 5 groups'!N21),-FIND("v",'Rinks for 5 groups'!N21,1),-1))),'Group Check'!$B:$E,2,FALSE))</f>
        <v>Rosemary Ogier (Guernsey ) &amp; Jason Greenslade (Guernsey )</v>
      </c>
      <c r="O65" s="62" t="str">
        <f>IF('Rinks for 5 groups'!O21="","",VLOOKUP(_xlfn.NUMBERVALUE(RIGHT('Rinks for 5 groups'!O21,SUM(LEN('Rinks for 5 groups'!O21),-FIND("v",'Rinks for 5 groups'!O21,1),-1))),'Group Check'!$B:$E,2,FALSE))</f>
        <v>Julie Forrest (Defending Champion) &amp; Michael Stepney (Scotland)</v>
      </c>
      <c r="P65" s="202"/>
      <c r="Q65" s="62" t="str">
        <f>IF('Rinks for 5 groups'!Q21="","",IF(OR(ISNUMBER(MATCH("K/O",Q62,0)),ISNUMBER(MATCH("Q/F",Q62,0)),ISNUMBER(MATCH("S/F",Q62,0)),(ISNUMBER(MATCH("Final",Q62,0)))),"",""))</f>
        <v/>
      </c>
      <c r="R65" s="62" t="str">
        <f>IF('Rinks for 5 groups'!R21="","",IF(OR(ISNUMBER(MATCH("K/O",R62,0)),ISNUMBER(MATCH("Q/F",R62,0)),ISNUMBER(MATCH("S/F",R62,0)),(ISNUMBER(MATCH("Final",R62,0)))),"",""))</f>
        <v/>
      </c>
      <c r="S65" s="62" t="str">
        <f>IF('Rinks for 5 groups'!S21="","",IF(OR(ISNUMBER(MATCH("K/O",S62,0)),ISNUMBER(MATCH("Q/F",S62,0)),ISNUMBER(MATCH("S/F",S62,0)),(ISNUMBER(MATCH("Final",S62,0)))),"",""))</f>
        <v/>
      </c>
      <c r="T65" s="62" t="str">
        <f>IF('Rinks for 5 groups'!T21="","",IF(OR(ISNUMBER(MATCH("K/O",T62,0)),ISNUMBER(MATCH("Q/F",T62,0)),ISNUMBER(MATCH("S/F",T62,0)),(ISNUMBER(MATCH("Final",T62,0)))),"",""))</f>
        <v/>
      </c>
      <c r="U65" s="62" t="str">
        <f>IF('Rinks for 5 groups'!U21="","",IF(OR(ISNUMBER(MATCH("K/O",U62,0)),ISNUMBER(MATCH("Q/F",U62,0)),ISNUMBER(MATCH("S/F",U62,0)),(ISNUMBER(MATCH("Final",U62,0)))),"",""))</f>
        <v/>
      </c>
      <c r="V65" s="62" t="str">
        <f>IF('Rinks for 5 groups'!V21="","",IF(OR(ISNUMBER(MATCH("K/O",V62,0)),ISNUMBER(MATCH("Q/F",V62,0)),ISNUMBER(MATCH("S/F",V62,0)),(ISNUMBER(MATCH("Final",V62,0)))),"",""))</f>
        <v/>
      </c>
    </row>
    <row r="66" spans="1:22" ht="13.5" thickBot="1">
      <c r="B66" s="202"/>
      <c r="C66" s="63"/>
      <c r="D66" s="63"/>
      <c r="E66" s="63"/>
      <c r="F66" s="63"/>
      <c r="G66" s="63"/>
      <c r="H66" s="63"/>
      <c r="I66" s="202"/>
      <c r="J66" s="63"/>
      <c r="K66" s="63"/>
      <c r="L66" s="63"/>
      <c r="M66" s="63"/>
      <c r="N66" s="63"/>
      <c r="O66" s="63"/>
      <c r="P66" s="202"/>
      <c r="Q66" s="63"/>
      <c r="R66" s="63"/>
      <c r="S66" s="63"/>
      <c r="T66" s="63"/>
      <c r="U66" s="63"/>
      <c r="V66" s="63"/>
    </row>
    <row r="67" spans="1:22">
      <c r="A67" s="59" t="str">
        <f>'Master Schedule'!A22</f>
        <v>Session 2 - 10.15am- 12:00pm - Friday 10:45 am</v>
      </c>
      <c r="B67" s="201"/>
      <c r="C67" s="60" t="str">
        <f>IF(C68="","",CONCATENATE("Group ",VLOOKUP(_xlfn.NUMBERVALUE(LEFT('Rinks for 5 groups'!C22,SUM(FIND("v",'Rinks for 5 groups'!C22,1),-2))),'Group Check'!$B:$E,4,FALSE)))</f>
        <v>Group MXP 1</v>
      </c>
      <c r="D67" s="60" t="str">
        <f>IF(D68="","",CONCATENATE("Group ",VLOOKUP(_xlfn.NUMBERVALUE(LEFT('Rinks for 5 groups'!D22,SUM(FIND("v",'Rinks for 5 groups'!D22,1),-2))),'Group Check'!$B:$E,4,FALSE)))</f>
        <v>Group MXP 5</v>
      </c>
      <c r="E67" s="60" t="str">
        <f>IF(E68="","",CONCATENATE("Group ",VLOOKUP(_xlfn.NUMBERVALUE(LEFT('Rinks for 5 groups'!E22,SUM(FIND("v",'Rinks for 5 groups'!E22,1),-2))),'Group Check'!$B:$E,4,FALSE)))</f>
        <v>Group MXP 5</v>
      </c>
      <c r="F67" s="60" t="str">
        <f>IF(F68="","",CONCATENATE("Group ",VLOOKUP(_xlfn.NUMBERVALUE(LEFT('Rinks for 5 groups'!F22,SUM(FIND("v",'Rinks for 5 groups'!F22,1),-2))),'Group Check'!$B:$E,4,FALSE)))</f>
        <v>Group MXP 2</v>
      </c>
      <c r="G67" s="60" t="str">
        <f>IF(G68="","",CONCATENATE("Group ",VLOOKUP(_xlfn.NUMBERVALUE(LEFT('Rinks for 5 groups'!G22,SUM(FIND("v",'Rinks for 5 groups'!G22,1),-2))),'Group Check'!$B:$E,4,FALSE)))</f>
        <v>Group MXP 3</v>
      </c>
      <c r="H67" s="60" t="str">
        <f>IF(H68="","",CONCATENATE("Group ",VLOOKUP(_xlfn.NUMBERVALUE(LEFT('Rinks for 5 groups'!H22,SUM(FIND("v",'Rinks for 5 groups'!H22,1),-2))),'Group Check'!$B:$E,4,FALSE)))</f>
        <v>Group MXP 2</v>
      </c>
      <c r="I67" s="201"/>
      <c r="J67" s="60" t="str">
        <f>IF(J68="","",CONCATENATE("Group ",VLOOKUP(_xlfn.NUMBERVALUE(LEFT('Rinks for 5 groups'!J22,SUM(FIND("v",'Rinks for 5 groups'!J22,1),-2))),'Group Check'!$B:$E,4,FALSE)))</f>
        <v>Group MXP 3</v>
      </c>
      <c r="K67" s="60" t="str">
        <f>IF(K68="","",CONCATENATE("Group ",VLOOKUP(_xlfn.NUMBERVALUE(LEFT('Rinks for 5 groups'!K22,SUM(FIND("v",'Rinks for 5 groups'!K22,1),-2))),'Group Check'!$B:$E,4,FALSE)))</f>
        <v>Group MXP 3</v>
      </c>
      <c r="L67" s="60" t="str">
        <f>IF(L68="","",CONCATENATE("Group ",VLOOKUP(_xlfn.NUMBERVALUE(LEFT('Rinks for 5 groups'!L22,SUM(FIND("v",'Rinks for 5 groups'!L22,1),-2))),'Group Check'!$B:$E,4,FALSE)))</f>
        <v>Group MXP 3</v>
      </c>
      <c r="M67" s="60" t="str">
        <f>IF(M68="","",CONCATENATE("Group ",VLOOKUP(_xlfn.NUMBERVALUE(LEFT('Rinks for 5 groups'!M22,SUM(FIND("v",'Rinks for 5 groups'!M22,1),-2))),'Group Check'!$B:$E,4,FALSE)))</f>
        <v>Group MXP 4</v>
      </c>
      <c r="N67" s="60" t="str">
        <f>IF(N68="","",CONCATENATE("Group ",VLOOKUP(_xlfn.NUMBERVALUE(LEFT('Rinks for 5 groups'!N22,SUM(FIND("v",'Rinks for 5 groups'!N22,1),-2))),'Group Check'!$B:$E,4,FALSE)))</f>
        <v>Group MXP 4</v>
      </c>
      <c r="O67" s="60" t="str">
        <f>IF(O68="","",CONCATENATE("Group ",VLOOKUP(_xlfn.NUMBERVALUE(LEFT('Rinks for 5 groups'!O22,SUM(FIND("v",'Rinks for 5 groups'!O22,1),-2))),'Group Check'!$B:$E,4,FALSE)))</f>
        <v>Group MXP 4</v>
      </c>
      <c r="P67" s="201"/>
      <c r="Q67" s="60" t="str">
        <f>IF('Rinks for 5 groups'!Q22="","",VLOOKUP(_xlfn.NUMBERVALUE('Rinks for 5 groups'!Q22),'Group Check'!$B:$E,2,FALSE))</f>
        <v/>
      </c>
      <c r="R67" s="60" t="e">
        <f>IF('Rinks for 5 groups'!R22="","",VLOOKUP(_xlfn.NUMBERVALUE('Rinks for 5 groups'!R22),'Group Check'!$B:$E,2,FALSE))</f>
        <v>#VALUE!</v>
      </c>
      <c r="S67" s="60" t="e">
        <f>IF('Rinks for 5 groups'!S22="","",VLOOKUP(_xlfn.NUMBERVALUE('Rinks for 5 groups'!S22),'Group Check'!$B:$E,2,FALSE))</f>
        <v>#VALUE!</v>
      </c>
      <c r="T67" s="60" t="e">
        <f>IF('Rinks for 5 groups'!T22="","",VLOOKUP(_xlfn.NUMBERVALUE('Rinks for 5 groups'!T22),'Group Check'!$B:$E,2,FALSE))</f>
        <v>#VALUE!</v>
      </c>
      <c r="U67" s="60" t="e">
        <f>IF('Rinks for 5 groups'!U22="","",VLOOKUP(_xlfn.NUMBERVALUE('Rinks for 5 groups'!U22),'Group Check'!$B:$E,2,FALSE))</f>
        <v>#VALUE!</v>
      </c>
      <c r="V67" s="60" t="str">
        <f>IF('Rinks for 5 groups'!V22="","",VLOOKUP(_xlfn.NUMBERVALUE('Rinks for 5 groups'!V22),'Group Check'!$B:$E,2,FALSE))</f>
        <v/>
      </c>
    </row>
    <row r="68" spans="1:22">
      <c r="B68" s="202"/>
      <c r="C68" s="61" t="str">
        <f>IF('Rinks for 5 groups'!C22="","",VLOOKUP(_xlfn.NUMBERVALUE(LEFT('Rinks for 5 groups'!C22,SUM(FIND("v",'Rinks for 5 groups'!C22,1),-2))),'Group Check'!$B:$E,2,FALSE))</f>
        <v>Samantha Atkinson (Australia) &amp; Ray Pearse (Australia)</v>
      </c>
      <c r="D68" s="61" t="str">
        <f>IF('Rinks for 5 groups'!D22="","",VLOOKUP(_xlfn.NUMBERVALUE(LEFT('Rinks for 5 groups'!D22,SUM(FIND("v",'Rinks for 5 groups'!D22,1),-2))),'Group Check'!$B:$E,2,FALSE))</f>
        <v>Rahsan Akar (Turkiye) &amp; Ozkan Akar (Turkiye)</v>
      </c>
      <c r="E68" s="61" t="str">
        <f>IF('Rinks for 5 groups'!E22="","",VLOOKUP(_xlfn.NUMBERVALUE(LEFT('Rinks for 5 groups'!E22,SUM(FIND("v",'Rinks for 5 groups'!E22,1),-2))),'Group Check'!$B:$E,2,FALSE))</f>
        <v>Rosemary Ogier (Guernsey ) &amp; Jason Greenslade (Guernsey )</v>
      </c>
      <c r="F68" s="61" t="str">
        <f>IF('Rinks for 5 groups'!F22="","",VLOOKUP(_xlfn.NUMBERVALUE(LEFT('Rinks for 5 groups'!F22,SUM(FIND("v",'Rinks for 5 groups'!F22,1),-2))),'Group Check'!$B:$E,2,FALSE))</f>
        <v>Alison Merrien MBE (Guernsey ) &amp; Lars Olov Backgren (Sweden )</v>
      </c>
      <c r="G68" s="61" t="str">
        <f>IF('Rinks for 5 groups'!G22="","",VLOOKUP(_xlfn.NUMBERVALUE(LEFT('Rinks for 5 groups'!G22,SUM(FIND("v",'Rinks for 5 groups'!G22,1),-2))),'Group Check'!$B:$E,2,FALSE))</f>
        <v>Lephai Marea Modutlwa (Botswana) &amp; Michael Gabobewe (Botswana)</v>
      </c>
      <c r="H68" s="61" t="str">
        <f>IF('Rinks for 5 groups'!H22="","",VLOOKUP(_xlfn.NUMBERVALUE(LEFT('Rinks for 5 groups'!H22,SUM(FIND("v",'Rinks for 5 groups'!H22,1),-2))),'Group Check'!$B:$E,2,FALSE))</f>
        <v>Connie Rixon (Malta) &amp; Peter Ellul (Malta)</v>
      </c>
      <c r="I68" s="202"/>
      <c r="J68" s="61" t="str">
        <f>IF('Rinks for 5 groups'!J22="","",VLOOKUP(_xlfn.NUMBERVALUE(LEFT('Rinks for 5 groups'!J22,SUM(FIND("v",'Rinks for 5 groups'!J22,1),-2))),'Group Check'!$B:$E,2,FALSE))</f>
        <v>Pian Lai (Macao China ) &amp; Johnny Ng (Macao China )</v>
      </c>
      <c r="K68" s="61" t="str">
        <f>IF('Rinks for 5 groups'!K22="","",VLOOKUP(_xlfn.NUMBERVALUE(LEFT('Rinks for 5 groups'!K22,SUM(FIND("v",'Rinks for 5 groups'!K22,1),-2))),'Group Check'!$B:$E,2,FALSE))</f>
        <v>Maureen Caesar (Jamaica) &amp; Robert Simpson (Jamaica)</v>
      </c>
      <c r="L68" s="61" t="str">
        <f>IF('Rinks for 5 groups'!L22="","",VLOOKUP(_xlfn.NUMBERVALUE(LEFT('Rinks for 5 groups'!L22,SUM(FIND("v",'Rinks for 5 groups'!L22,1),-2))),'Group Check'!$B:$E,2,FALSE))</f>
        <v>Sandra Hazel Bailie MBE (Ireland ) &amp; Simon Martin (Ireland )</v>
      </c>
      <c r="M68" s="61" t="str">
        <f>IF('Rinks for 5 groups'!M22="","",VLOOKUP(_xlfn.NUMBERVALUE(LEFT('Rinks for 5 groups'!M22,SUM(FIND("v",'Rinks for 5 groups'!M22,1),-2))),'Group Check'!$B:$E,2,FALSE))</f>
        <v>Cindy Royet  (France) &amp; Maxime Faure  (France)</v>
      </c>
      <c r="N68" s="61" t="str">
        <f>IF('Rinks for 5 groups'!N22="","",VLOOKUP(_xlfn.NUMBERVALUE(LEFT('Rinks for 5 groups'!N22,SUM(FIND("v",'Rinks for 5 groups'!N22,1),-2))),'Group Check'!$B:$E,2,FALSE))</f>
        <v>Lee Beng Hua (May) (Singapore ) &amp; Chiu Pok Man (Singapore )</v>
      </c>
      <c r="O68" s="61" t="str">
        <f>IF('Rinks for 5 groups'!O22="","",VLOOKUP(_xlfn.NUMBERVALUE(LEFT('Rinks for 5 groups'!O22,SUM(FIND("v",'Rinks for 5 groups'!O22,1),-2))),'Group Check'!$B:$E,2,FALSE))</f>
        <v>Mary Thompson (USA) &amp; Loren Dion (USA)</v>
      </c>
      <c r="P68" s="202"/>
      <c r="Q68" s="61" t="str">
        <f>IF('Rinks for 5 groups'!Q26="","",IF(OR(ISNUMBER(MATCH("K/O",Q67,0)),ISNUMBER(MATCH("Q/F",Q67,0)),ISNUMBER(MATCH("S/F",Q67,0)),(ISNUMBER(MATCH("Final",Q67,0)))),"",""))</f>
        <v/>
      </c>
      <c r="R68" s="61" t="str">
        <f>IF('Rinks for 5 groups'!R26="","",IF(OR(ISNUMBER(MATCH("K/O",R67,0)),ISNUMBER(MATCH("Q/F",R67,0)),ISNUMBER(MATCH("S/F",R67,0)),(ISNUMBER(MATCH("Final",R67,0)))),"",""))</f>
        <v/>
      </c>
      <c r="S68" s="61" t="str">
        <f>IF('Rinks for 5 groups'!S26="","",IF(OR(ISNUMBER(MATCH("K/O",S67,0)),ISNUMBER(MATCH("Q/F",S67,0)),ISNUMBER(MATCH("S/F",S67,0)),(ISNUMBER(MATCH("Final",S67,0)))),"",""))</f>
        <v/>
      </c>
      <c r="T68" s="61" t="str">
        <f>IF('Rinks for 5 groups'!T26="","",IF(OR(ISNUMBER(MATCH("K/O",T67,0)),ISNUMBER(MATCH("Q/F",T67,0)),ISNUMBER(MATCH("S/F",T67,0)),(ISNUMBER(MATCH("Final",T67,0)))),"",""))</f>
        <v/>
      </c>
      <c r="U68" s="61" t="str">
        <f>IF('Rinks for 5 groups'!U26="","",IF(OR(ISNUMBER(MATCH("K/O",U67,0)),ISNUMBER(MATCH("Q/F",U67,0)),ISNUMBER(MATCH("S/F",U67,0)),(ISNUMBER(MATCH("Final",U67,0)))),"",""))</f>
        <v/>
      </c>
      <c r="V68" s="61" t="str">
        <f>IF('Rinks for 5 groups'!V26="","",IF(OR(ISNUMBER(MATCH("K/O",V67,0)),ISNUMBER(MATCH("Q/F",V67,0)),ISNUMBER(MATCH("S/F",V67,0)),(ISNUMBER(MATCH("Final",V67,0)))),"",""))</f>
        <v/>
      </c>
    </row>
    <row r="69" spans="1:22" s="21" customFormat="1">
      <c r="B69" s="215"/>
      <c r="C69" s="216" t="str">
        <f t="shared" ref="C69:H69" si="24">IF(C67="","","v")</f>
        <v>v</v>
      </c>
      <c r="D69" s="216" t="str">
        <f t="shared" si="24"/>
        <v>v</v>
      </c>
      <c r="E69" s="216" t="str">
        <f t="shared" si="24"/>
        <v>v</v>
      </c>
      <c r="F69" s="216" t="str">
        <f t="shared" si="24"/>
        <v>v</v>
      </c>
      <c r="G69" s="216" t="str">
        <f t="shared" si="24"/>
        <v>v</v>
      </c>
      <c r="H69" s="216" t="str">
        <f t="shared" si="24"/>
        <v>v</v>
      </c>
      <c r="I69" s="215"/>
      <c r="J69" s="216" t="str">
        <f t="shared" ref="J69:O69" si="25">IF(J67="","","v")</f>
        <v>v</v>
      </c>
      <c r="K69" s="216" t="str">
        <f t="shared" si="25"/>
        <v>v</v>
      </c>
      <c r="L69" s="216" t="str">
        <f t="shared" si="25"/>
        <v>v</v>
      </c>
      <c r="M69" s="216" t="str">
        <f t="shared" si="25"/>
        <v>v</v>
      </c>
      <c r="N69" s="216" t="str">
        <f t="shared" si="25"/>
        <v>v</v>
      </c>
      <c r="O69" s="216" t="str">
        <f t="shared" si="25"/>
        <v>v</v>
      </c>
      <c r="P69" s="215"/>
      <c r="Q69" s="216" t="str">
        <f t="shared" ref="Q69:V69" si="26">IF(Q67="","","v")</f>
        <v/>
      </c>
      <c r="R69" s="216" t="e">
        <f t="shared" si="26"/>
        <v>#VALUE!</v>
      </c>
      <c r="S69" s="216" t="e">
        <f t="shared" si="26"/>
        <v>#VALUE!</v>
      </c>
      <c r="T69" s="216" t="e">
        <f t="shared" si="26"/>
        <v>#VALUE!</v>
      </c>
      <c r="U69" s="216" t="e">
        <f t="shared" si="26"/>
        <v>#VALUE!</v>
      </c>
      <c r="V69" s="216" t="str">
        <f t="shared" si="26"/>
        <v/>
      </c>
    </row>
    <row r="70" spans="1:22" ht="13.5" thickBot="1">
      <c r="B70" s="202"/>
      <c r="C70" s="62" t="str">
        <f>IF('Rinks for 5 groups'!C22="","",VLOOKUP(_xlfn.NUMBERVALUE(RIGHT('Rinks for 5 groups'!C22,SUM(LEN('Rinks for 5 groups'!C22),-FIND("v",'Rinks for 5 groups'!C22,1),-1))),'Group Check'!$B:$E,2,FALSE))</f>
        <v>Caroline Whitehead (Isle Of Man) &amp; Clive McGreal (Isle Of Man)</v>
      </c>
      <c r="D70" s="62" t="str">
        <f>IF('Rinks for 5 groups'!D22="","",VLOOKUP(_xlfn.NUMBERVALUE(RIGHT('Rinks for 5 groups'!D22,SUM(LEN('Rinks for 5 groups'!D22),-FIND("v",'Rinks for 5 groups'!D22,1),-1))),'Group Check'!$B:$E,2,FALSE))</f>
        <v>Keiko Kurohara (Japan ) &amp; Hisaharu Satou (Japan )</v>
      </c>
      <c r="E70" s="62" t="str">
        <f>IF('Rinks for 5 groups'!E22="","",VLOOKUP(_xlfn.NUMBERVALUE(RIGHT('Rinks for 5 groups'!E22,SUM(LEN('Rinks for 5 groups'!E22),-FIND("v",'Rinks for 5 groups'!E22,1),-1))),'Group Check'!$B:$E,2,FALSE))</f>
        <v>Lisa Bonsor (Spain) &amp; Peter Bonsor (Spain)</v>
      </c>
      <c r="F70" s="62" t="str">
        <f>IF('Rinks for 5 groups'!F22="","",VLOOKUP(_xlfn.NUMBERVALUE(RIGHT('Rinks for 5 groups'!F22,SUM(LEN('Rinks for 5 groups'!F22),-FIND("v",'Rinks for 5 groups'!F22,1),-1))),'Group Check'!$B:$E,2,FALSE))</f>
        <v>Lindsey Greechan (Jersey) &amp; Derek Boswell (Jersey)</v>
      </c>
      <c r="G70" s="62" t="str">
        <f>IF('Rinks for 5 groups'!G22="","",VLOOKUP(_xlfn.NUMBERVALUE(RIGHT('Rinks for 5 groups'!G22,SUM(LEN('Rinks for 5 groups'!G22),-FIND("v",'Rinks for 5 groups'!G22,1),-1))),'Group Check'!$B:$E,2,FALSE))</f>
        <v>Linda Ng (Canada ) &amp; Mike McNorton (Canada )</v>
      </c>
      <c r="H70" s="62" t="str">
        <f>IF('Rinks for 5 groups'!H22="","",VLOOKUP(_xlfn.NUMBERVALUE(RIGHT('Rinks for 5 groups'!H22,SUM(LEN('Rinks for 5 groups'!H22),-FIND("v",'Rinks for 5 groups'!H22,1),-1))),'Group Check'!$B:$E,2,FALSE))</f>
        <v>Nor Farrah Ain Abdullah (Malaysia ) &amp; Izzat Shameer Dzulkeple (Malaysia )</v>
      </c>
      <c r="I70" s="202"/>
      <c r="J70" s="62" t="str">
        <f>IF('Rinks for 5 groups'!J22="","",VLOOKUP(_xlfn.NUMBERVALUE(RIGHT('Rinks for 5 groups'!J22,SUM(LEN('Rinks for 5 groups'!J22),-FIND("v",'Rinks for 5 groups'!J22,1),-1))),'Group Check'!$B:$E,2,FALSE))</f>
        <v>Linda Ng (Canada ) &amp; Mike McNorton (Canada )</v>
      </c>
      <c r="K70" s="62" t="str">
        <f>IF('Rinks for 5 groups'!K22="","",VLOOKUP(_xlfn.NUMBERVALUE(RIGHT('Rinks for 5 groups'!K22,SUM(LEN('Rinks for 5 groups'!K22),-FIND("v",'Rinks for 5 groups'!K22,1),-1))),'Group Check'!$B:$E,2,FALSE))</f>
        <v>Natalie McWilliams (Scotland) &amp; Oliver John Thompson (Falkland Islands )</v>
      </c>
      <c r="L70" s="62" t="str">
        <f>IF('Rinks for 5 groups'!L22="","",VLOOKUP(_xlfn.NUMBERVALUE(RIGHT('Rinks for 5 groups'!L22,SUM(LEN('Rinks for 5 groups'!L22),-FIND("v",'Rinks for 5 groups'!L22,1),-1))),'Group Check'!$B:$E,2,FALSE))</f>
        <v>Lephai Marea Modutlwa (Botswana) &amp; Michael Gabobewe (Botswana)</v>
      </c>
      <c r="M70" s="62" t="str">
        <f>IF('Rinks for 5 groups'!M22="","",VLOOKUP(_xlfn.NUMBERVALUE(RIGHT('Rinks for 5 groups'!M22,SUM(LEN('Rinks for 5 groups'!M22),-FIND("v",'Rinks for 5 groups'!M22,1),-1))),'Group Check'!$B:$E,2,FALSE))</f>
        <v>Tayla Bruce (New Zealand) &amp; Shannon McIlroy (New Zealand)</v>
      </c>
      <c r="N70" s="62" t="str">
        <f>IF('Rinks for 5 groups'!N22="","",VLOOKUP(_xlfn.NUMBERVALUE(RIGHT('Rinks for 5 groups'!N22,SUM(LEN('Rinks for 5 groups'!N22),-FIND("v",'Rinks for 5 groups'!N22,1),-1))),'Group Check'!$B:$E,2,FALSE))</f>
        <v>Rebecca McMillan (England ) &amp; Harry Goodwin (England )</v>
      </c>
      <c r="O70" s="62" t="str">
        <f>IF('Rinks for 5 groups'!O22="","",VLOOKUP(_xlfn.NUMBERVALUE(RIGHT('Rinks for 5 groups'!O22,SUM(LEN('Rinks for 5 groups'!O22),-FIND("v",'Rinks for 5 groups'!O22,1),-1))),'Group Check'!$B:$E,2,FALSE))</f>
        <v>Ha Yat Ting (Gloria) (Hong Kong China ) &amp; Lai Gon-Lap Stanley (Hong Kong China )</v>
      </c>
      <c r="P70" s="202"/>
      <c r="Q70" s="62" t="str">
        <f>IF('Rinks for 5 groups'!Q26="","",IF(OR(ISNUMBER(MATCH("K/O",Q67,0)),ISNUMBER(MATCH("Q/F",Q67,0)),ISNUMBER(MATCH("S/F",Q67,0)),(ISNUMBER(MATCH("Final",Q67,0)))),"",""))</f>
        <v/>
      </c>
      <c r="R70" s="62" t="str">
        <f>IF('Rinks for 5 groups'!R26="","",IF(OR(ISNUMBER(MATCH("K/O",R67,0)),ISNUMBER(MATCH("Q/F",R67,0)),ISNUMBER(MATCH("S/F",R67,0)),(ISNUMBER(MATCH("Final",R67,0)))),"",""))</f>
        <v/>
      </c>
      <c r="S70" s="62" t="str">
        <f>IF('Rinks for 5 groups'!S26="","",IF(OR(ISNUMBER(MATCH("K/O",S67,0)),ISNUMBER(MATCH("Q/F",S67,0)),ISNUMBER(MATCH("S/F",S67,0)),(ISNUMBER(MATCH("Final",S67,0)))),"",""))</f>
        <v/>
      </c>
      <c r="T70" s="62" t="str">
        <f>IF('Rinks for 5 groups'!T26="","",IF(OR(ISNUMBER(MATCH("K/O",T67,0)),ISNUMBER(MATCH("Q/F",T67,0)),ISNUMBER(MATCH("S/F",T67,0)),(ISNUMBER(MATCH("Final",T67,0)))),"",""))</f>
        <v/>
      </c>
      <c r="U70" s="62" t="str">
        <f>IF('Rinks for 5 groups'!U26="","",IF(OR(ISNUMBER(MATCH("K/O",U67,0)),ISNUMBER(MATCH("Q/F",U67,0)),ISNUMBER(MATCH("S/F",U67,0)),(ISNUMBER(MATCH("Final",U67,0)))),"",""))</f>
        <v/>
      </c>
      <c r="V70" s="62" t="str">
        <f>IF('Rinks for 5 groups'!V26="","",IF(OR(ISNUMBER(MATCH("K/O",V67,0)),ISNUMBER(MATCH("Q/F",V67,0)),ISNUMBER(MATCH("S/F",V67,0)),(ISNUMBER(MATCH("Final",V67,0)))),"",""))</f>
        <v/>
      </c>
    </row>
    <row r="71" spans="1:22" ht="13.5" thickBot="1">
      <c r="B71" s="202"/>
      <c r="C71" s="63"/>
      <c r="D71" s="63"/>
      <c r="E71" s="63"/>
      <c r="F71" s="63"/>
      <c r="G71" s="63"/>
      <c r="H71" s="63"/>
      <c r="I71" s="202"/>
      <c r="J71" s="63"/>
      <c r="K71" s="63"/>
      <c r="L71" s="63"/>
      <c r="M71" s="63"/>
      <c r="N71" s="63"/>
      <c r="O71" s="63"/>
      <c r="P71" s="202"/>
      <c r="Q71" s="63"/>
      <c r="R71" s="63"/>
      <c r="S71" s="63"/>
      <c r="T71" s="63"/>
      <c r="U71" s="63"/>
      <c r="V71" s="63"/>
    </row>
    <row r="72" spans="1:22">
      <c r="A72" s="59" t="str">
        <f>'Master Schedule'!A24</f>
        <v>Session 3 - 12.00pm- 1:45pm - Friday 12:30pm</v>
      </c>
      <c r="B72" s="201"/>
      <c r="C72" s="60" t="str">
        <f>IF(C73="","",CONCATENATE("Group ",VLOOKUP(_xlfn.NUMBERVALUE(LEFT('Rinks for 5 groups'!C24,SUM(FIND("v",'Rinks for 5 groups'!C24,1),-2))),'Group Check'!$B:$E,4,FALSE)))</f>
        <v>Group MS 1</v>
      </c>
      <c r="D72" s="60" t="str">
        <f>IF(D73="","",CONCATENATE("Group ",VLOOKUP(_xlfn.NUMBERVALUE(LEFT('Rinks for 5 groups'!D24,SUM(FIND("v",'Rinks for 5 groups'!D24,1),-2))),'Group Check'!$B:$E,4,FALSE)))</f>
        <v>Group MS 5</v>
      </c>
      <c r="E72" s="60" t="str">
        <f>IF(E73="","",CONCATENATE("Group ",VLOOKUP(_xlfn.NUMBERVALUE(LEFT('Rinks for 5 groups'!E24,SUM(FIND("v",'Rinks for 5 groups'!E24,1),-2))),'Group Check'!$B:$E,4,FALSE)))</f>
        <v>Group MS 1</v>
      </c>
      <c r="F72" s="60" t="str">
        <f>IF(F73="","",CONCATENATE("Group ",VLOOKUP(_xlfn.NUMBERVALUE(LEFT('Rinks for 5 groups'!F24,SUM(FIND("v",'Rinks for 5 groups'!F24,1),-2))),'Group Check'!$B:$E,4,FALSE)))</f>
        <v>Group MXP 5</v>
      </c>
      <c r="G72" s="60" t="str">
        <f>IF(G73="","",CONCATENATE("Group ",VLOOKUP(_xlfn.NUMBERVALUE(LEFT('Rinks for 5 groups'!G24,SUM(FIND("v",'Rinks for 5 groups'!G24,1),-2))),'Group Check'!$B:$E,4,FALSE)))</f>
        <v>Group MXP 1</v>
      </c>
      <c r="H72" s="60" t="str">
        <f>IF(H73="","",CONCATENATE("Group ",VLOOKUP(_xlfn.NUMBERVALUE(LEFT('Rinks for 5 groups'!H24,SUM(FIND("v",'Rinks for 5 groups'!H24,1),-2))),'Group Check'!$B:$E,4,FALSE)))</f>
        <v>Group MS 4</v>
      </c>
      <c r="I72" s="201"/>
      <c r="J72" s="60" t="str">
        <f>IF(J73="","",CONCATENATE("Group ",VLOOKUP(_xlfn.NUMBERVALUE(LEFT('Rinks for 5 groups'!J24,SUM(FIND("v",'Rinks for 5 groups'!J24,1),-2))),'Group Check'!$B:$E,4,FALSE)))</f>
        <v>Group MXP 1</v>
      </c>
      <c r="K72" s="60" t="str">
        <f>IF(K73="","",CONCATENATE("Group ",VLOOKUP(_xlfn.NUMBERVALUE(LEFT('Rinks for 5 groups'!K24,SUM(FIND("v",'Rinks for 5 groups'!K24,1),-2))),'Group Check'!$B:$E,4,FALSE)))</f>
        <v>Group MXP 1</v>
      </c>
      <c r="L72" s="60" t="str">
        <f>IF(L73="","",CONCATENATE("Group ",VLOOKUP(_xlfn.NUMBERVALUE(LEFT('Rinks for 5 groups'!L24,SUM(FIND("v",'Rinks for 5 groups'!L24,1),-2))),'Group Check'!$B:$E,4,FALSE)))</f>
        <v>Group WS 1</v>
      </c>
      <c r="M72" s="60" t="str">
        <f>IF(M73="","",CONCATENATE("Group ",VLOOKUP(_xlfn.NUMBERVALUE(LEFT('Rinks for 5 groups'!M24,SUM(FIND("v",'Rinks for 5 groups'!M24,1),-2))),'Group Check'!$B:$E,4,FALSE)))</f>
        <v>Group WS 3</v>
      </c>
      <c r="N72" s="60" t="str">
        <f>IF(N73="","",CONCATENATE("Group ",VLOOKUP(_xlfn.NUMBERVALUE(LEFT('Rinks for 5 groups'!N24,SUM(FIND("v",'Rinks for 5 groups'!N24,1),-2))),'Group Check'!$B:$E,4,FALSE)))</f>
        <v>Group WS 1</v>
      </c>
      <c r="O72" s="60" t="str">
        <f>IF(O73="","",CONCATENATE("Group ",VLOOKUP(_xlfn.NUMBERVALUE(LEFT('Rinks for 5 groups'!O24,SUM(FIND("v",'Rinks for 5 groups'!O24,1),-2))),'Group Check'!$B:$E,4,FALSE)))</f>
        <v>Group WS 3</v>
      </c>
      <c r="P72" s="201"/>
      <c r="Q72" s="60" t="str">
        <f>IF('Rinks for 5 groups'!Q24="","",VLOOKUP(_xlfn.NUMBERVALUE('Rinks for 5 groups'!Q24),'Group Check'!$B:$E,2,FALSE))</f>
        <v/>
      </c>
      <c r="R72" s="60" t="e">
        <f>IF('Rinks for 5 groups'!R24="","",VLOOKUP(_xlfn.NUMBERVALUE('Rinks for 5 groups'!R24),'Group Check'!$B:$E,2,FALSE))</f>
        <v>#VALUE!</v>
      </c>
      <c r="S72" s="60" t="e">
        <f>IF('Rinks for 5 groups'!S24="","",VLOOKUP(_xlfn.NUMBERVALUE('Rinks for 5 groups'!S24),'Group Check'!$B:$E,2,FALSE))</f>
        <v>#VALUE!</v>
      </c>
      <c r="T72" s="60" t="e">
        <f>IF('Rinks for 5 groups'!T24="","",VLOOKUP(_xlfn.NUMBERVALUE('Rinks for 5 groups'!T24),'Group Check'!$B:$E,2,FALSE))</f>
        <v>#VALUE!</v>
      </c>
      <c r="U72" s="60" t="e">
        <f>IF('Rinks for 5 groups'!U24="","",VLOOKUP(_xlfn.NUMBERVALUE('Rinks for 5 groups'!U24),'Group Check'!$B:$E,2,FALSE))</f>
        <v>#VALUE!</v>
      </c>
      <c r="V72" s="60" t="str">
        <f>IF('Rinks for 5 groups'!V24="","",VLOOKUP(_xlfn.NUMBERVALUE('Rinks for 5 groups'!V24),'Group Check'!$B:$E,2,FALSE))</f>
        <v/>
      </c>
    </row>
    <row r="73" spans="1:22">
      <c r="B73" s="202"/>
      <c r="C73" s="61" t="str">
        <f>IF('Rinks for 5 groups'!C24="","",VLOOKUP(_xlfn.NUMBERVALUE(LEFT('Rinks for 5 groups'!C24,SUM(FIND("v",'Rinks for 5 groups'!C24,1),-2))),'Group Check'!$B:$E,2,FALSE))</f>
        <v>Robert Simpson (Jamaica)</v>
      </c>
      <c r="D73" s="61" t="str">
        <f>IF('Rinks for 5 groups'!D24="","",VLOOKUP(_xlfn.NUMBERVALUE(LEFT('Rinks for 5 groups'!D24,SUM(FIND("v",'Rinks for 5 groups'!D24,1),-2))),'Group Check'!$B:$E,2,FALSE))</f>
        <v>Oliver John Thompson (Falkland Islands )</v>
      </c>
      <c r="E73" s="61" t="str">
        <f>IF('Rinks for 5 groups'!E24="","",VLOOKUP(_xlfn.NUMBERVALUE(LEFT('Rinks for 5 groups'!E24,SUM(FIND("v",'Rinks for 5 groups'!E24,1),-2))),'Group Check'!$B:$E,2,FALSE))</f>
        <v>Lai Gon-Lap Stanley (Hong Kong China )</v>
      </c>
      <c r="F73" s="61" t="str">
        <f>IF('Rinks for 5 groups'!F24="","",VLOOKUP(_xlfn.NUMBERVALUE(LEFT('Rinks for 5 groups'!F24,SUM(FIND("v",'Rinks for 5 groups'!F24,1),-2))),'Group Check'!$B:$E,2,FALSE))</f>
        <v>Esme Haley (South Africa ) &amp; Jason Lee Evans (South Africa )</v>
      </c>
      <c r="G73" s="61" t="str">
        <f>IF('Rinks for 5 groups'!G24="","",VLOOKUP(_xlfn.NUMBERVALUE(LEFT('Rinks for 5 groups'!G24,SUM(FIND("v",'Rinks for 5 groups'!G24,1),-2))),'Group Check'!$B:$E,2,FALSE))</f>
        <v>Marianne Kuenzle (Switzerland ) &amp; Beat Matti (Switzerland )</v>
      </c>
      <c r="H73" s="61" t="str">
        <f>IF('Rinks for 5 groups'!H24="","",VLOOKUP(_xlfn.NUMBERVALUE(LEFT('Rinks for 5 groups'!H24,SUM(FIND("v",'Rinks for 5 groups'!H24,1),-2))),'Group Check'!$B:$E,2,FALSE))</f>
        <v>Shannon McIlroy (New Zealand)</v>
      </c>
      <c r="I73" s="202"/>
      <c r="J73" s="61" t="str">
        <f>IF('Rinks for 5 groups'!J24="","",VLOOKUP(_xlfn.NUMBERVALUE(LEFT('Rinks for 5 groups'!J24,SUM(FIND("v",'Rinks for 5 groups'!J24,1),-2))),'Group Check'!$B:$E,2,FALSE))</f>
        <v>Yvonne Olivier (Namibia) &amp; Carel Aaron Olivier (Namibia)</v>
      </c>
      <c r="K73" s="61" t="str">
        <f>IF('Rinks for 5 groups'!K24="","",VLOOKUP(_xlfn.NUMBERVALUE(LEFT('Rinks for 5 groups'!K24,SUM(FIND("v",'Rinks for 5 groups'!K24,1),-2))),'Group Check'!$B:$E,2,FALSE))</f>
        <v>Marianne Kuenzle (Switzerland ) &amp; Beat Matti (Switzerland )</v>
      </c>
      <c r="L73" s="61" t="str">
        <f>IF('Rinks for 5 groups'!L24="","",VLOOKUP(_xlfn.NUMBERVALUE(LEFT('Rinks for 5 groups'!L24,SUM(FIND("v",'Rinks for 5 groups'!L24,1),-2))),'Group Check'!$B:$E,2,FALSE))</f>
        <v>Rahsan Akar (Turkiye)</v>
      </c>
      <c r="M73" s="61" t="str">
        <f>IF('Rinks for 5 groups'!M24="","",VLOOKUP(_xlfn.NUMBERVALUE(LEFT('Rinks for 5 groups'!M24,SUM(FIND("v",'Rinks for 5 groups'!M24,1),-2))),'Group Check'!$B:$E,2,FALSE))</f>
        <v>Christine (Petal) Jones (Norfolk Island)</v>
      </c>
      <c r="N73" s="61" t="str">
        <f>IF('Rinks for 5 groups'!N24="","",VLOOKUP(_xlfn.NUMBERVALUE(LEFT('Rinks for 5 groups'!N24,SUM(FIND("v",'Rinks for 5 groups'!N24,1),-2))),'Group Check'!$B:$E,2,FALSE))</f>
        <v>Lisa Bonsor (Spain)</v>
      </c>
      <c r="O73" s="61" t="str">
        <f>IF('Rinks for 5 groups'!O24="","",VLOOKUP(_xlfn.NUMBERVALUE(LEFT('Rinks for 5 groups'!O24,SUM(FIND("v",'Rinks for 5 groups'!O24,1),-2))),'Group Check'!$B:$E,2,FALSE))</f>
        <v>Lee Beng Hua (May) (Singapore )</v>
      </c>
      <c r="P73" s="202"/>
      <c r="Q73" s="61" t="str">
        <f>IF('Rinks for 5 groups'!Q31="","",IF(OR(ISNUMBER(MATCH("K/O",Q72,0)),ISNUMBER(MATCH("Q/F",Q72,0)),ISNUMBER(MATCH("S/F",Q72,0)),(ISNUMBER(MATCH("Final",Q72,0)))),"",""))</f>
        <v/>
      </c>
      <c r="R73" s="61" t="str">
        <f>IF('Rinks for 5 groups'!R31="","",IF(OR(ISNUMBER(MATCH("K/O",R72,0)),ISNUMBER(MATCH("Q/F",R72,0)),ISNUMBER(MATCH("S/F",R72,0)),(ISNUMBER(MATCH("Final",R72,0)))),"",""))</f>
        <v/>
      </c>
      <c r="S73" s="61" t="str">
        <f>IF('Rinks for 5 groups'!S31="","",IF(OR(ISNUMBER(MATCH("K/O",S72,0)),ISNUMBER(MATCH("Q/F",S72,0)),ISNUMBER(MATCH("S/F",S72,0)),(ISNUMBER(MATCH("Final",S72,0)))),"",""))</f>
        <v/>
      </c>
      <c r="T73" s="61" t="str">
        <f>IF('Rinks for 5 groups'!T31="","",IF(OR(ISNUMBER(MATCH("K/O",T72,0)),ISNUMBER(MATCH("Q/F",T72,0)),ISNUMBER(MATCH("S/F",T72,0)),(ISNUMBER(MATCH("Final",T72,0)))),"",""))</f>
        <v/>
      </c>
      <c r="U73" s="61" t="str">
        <f>IF('Rinks for 5 groups'!U31="","",IF(OR(ISNUMBER(MATCH("K/O",U72,0)),ISNUMBER(MATCH("Q/F",U72,0)),ISNUMBER(MATCH("S/F",U72,0)),(ISNUMBER(MATCH("Final",U72,0)))),"",""))</f>
        <v/>
      </c>
      <c r="V73" s="61" t="str">
        <f>IF('Rinks for 5 groups'!V31="","",IF(OR(ISNUMBER(MATCH("K/O",V72,0)),ISNUMBER(MATCH("Q/F",V72,0)),ISNUMBER(MATCH("S/F",V72,0)),(ISNUMBER(MATCH("Final",V72,0)))),"",""))</f>
        <v/>
      </c>
    </row>
    <row r="74" spans="1:22" s="21" customFormat="1">
      <c r="B74" s="215"/>
      <c r="C74" s="216" t="str">
        <f t="shared" ref="C74:H74" si="27">IF(C72="","","v")</f>
        <v>v</v>
      </c>
      <c r="D74" s="216" t="str">
        <f t="shared" si="27"/>
        <v>v</v>
      </c>
      <c r="E74" s="216" t="str">
        <f t="shared" si="27"/>
        <v>v</v>
      </c>
      <c r="F74" s="216" t="str">
        <f t="shared" si="27"/>
        <v>v</v>
      </c>
      <c r="G74" s="216" t="str">
        <f t="shared" si="27"/>
        <v>v</v>
      </c>
      <c r="H74" s="216" t="str">
        <f t="shared" si="27"/>
        <v>v</v>
      </c>
      <c r="I74" s="215"/>
      <c r="J74" s="216" t="str">
        <f t="shared" ref="J74:O74" si="28">IF(J72="","","v")</f>
        <v>v</v>
      </c>
      <c r="K74" s="216" t="str">
        <f t="shared" si="28"/>
        <v>v</v>
      </c>
      <c r="L74" s="216" t="str">
        <f t="shared" si="28"/>
        <v>v</v>
      </c>
      <c r="M74" s="216" t="str">
        <f t="shared" si="28"/>
        <v>v</v>
      </c>
      <c r="N74" s="216" t="str">
        <f t="shared" si="28"/>
        <v>v</v>
      </c>
      <c r="O74" s="216" t="str">
        <f t="shared" si="28"/>
        <v>v</v>
      </c>
      <c r="P74" s="215"/>
      <c r="Q74" s="216" t="str">
        <f t="shared" ref="Q74:V74" si="29">IF(Q72="","","v")</f>
        <v/>
      </c>
      <c r="R74" s="216" t="e">
        <f t="shared" si="29"/>
        <v>#VALUE!</v>
      </c>
      <c r="S74" s="216" t="e">
        <f t="shared" si="29"/>
        <v>#VALUE!</v>
      </c>
      <c r="T74" s="216" t="e">
        <f t="shared" si="29"/>
        <v>#VALUE!</v>
      </c>
      <c r="U74" s="216" t="e">
        <f t="shared" si="29"/>
        <v>#VALUE!</v>
      </c>
      <c r="V74" s="216" t="str">
        <f t="shared" si="29"/>
        <v/>
      </c>
    </row>
    <row r="75" spans="1:22" ht="13.5" thickBot="1">
      <c r="B75" s="202"/>
      <c r="C75" s="62" t="str">
        <f>IF('Rinks for 5 groups'!C24="","",VLOOKUP(_xlfn.NUMBERVALUE(RIGHT('Rinks for 5 groups'!C24,SUM(LEN('Rinks for 5 groups'!C24),-FIND("v",'Rinks for 5 groups'!C24,1),-1))),'Group Check'!$B:$E,2,FALSE))</f>
        <v>Simon Martin (Ireland )</v>
      </c>
      <c r="D75" s="62" t="str">
        <f>IF('Rinks for 5 groups'!D24="","",VLOOKUP(_xlfn.NUMBERVALUE(RIGHT('Rinks for 5 groups'!D24,SUM(LEN('Rinks for 5 groups'!D24),-FIND("v",'Rinks for 5 groups'!D24,1),-1))),'Group Check'!$B:$E,2,FALSE))</f>
        <v>Harry Goodwin (England )</v>
      </c>
      <c r="E75" s="62" t="str">
        <f>IF('Rinks for 5 groups'!E24="","",VLOOKUP(_xlfn.NUMBERVALUE(RIGHT('Rinks for 5 groups'!E24,SUM(LEN('Rinks for 5 groups'!E24),-FIND("v",'Rinks for 5 groups'!E24,1),-1))),'Group Check'!$B:$E,2,FALSE))</f>
        <v>Loren Dion (USA)</v>
      </c>
      <c r="F75" s="62" t="str">
        <f>IF('Rinks for 5 groups'!F24="","",VLOOKUP(_xlfn.NUMBERVALUE(RIGHT('Rinks for 5 groups'!F24,SUM(LEN('Rinks for 5 groups'!F24),-FIND("v",'Rinks for 5 groups'!F24,1),-1))),'Group Check'!$B:$E,2,FALSE))</f>
        <v>Julie Forrest (Defending Champion) &amp; Michael Stepney (Scotland)</v>
      </c>
      <c r="G75" s="62" t="str">
        <f>IF('Rinks for 5 groups'!G24="","",VLOOKUP(_xlfn.NUMBERVALUE(RIGHT('Rinks for 5 groups'!G24,SUM(LEN('Rinks for 5 groups'!G24),-FIND("v",'Rinks for 5 groups'!G24,1),-1))),'Group Check'!$B:$E,2,FALSE))</f>
        <v>Yvonne Olivier (Namibia) &amp; Carel Aaron Olivier (Namibia)</v>
      </c>
      <c r="H75" s="62" t="str">
        <f>IF('Rinks for 5 groups'!H24="","",VLOOKUP(_xlfn.NUMBERVALUE(RIGHT('Rinks for 5 groups'!H24,SUM(LEN('Rinks for 5 groups'!H24),-FIND("v",'Rinks for 5 groups'!H24,1),-1))),'Group Check'!$B:$E,2,FALSE))</f>
        <v>Gabor Foti (Hungary)</v>
      </c>
      <c r="I75" s="202"/>
      <c r="J75" s="62" t="str">
        <f>IF('Rinks for 5 groups'!J24="","",VLOOKUP(_xlfn.NUMBERVALUE(RIGHT('Rinks for 5 groups'!J24,SUM(LEN('Rinks for 5 groups'!J24),-FIND("v",'Rinks for 5 groups'!J24,1),-1))),'Group Check'!$B:$E,2,FALSE))</f>
        <v>Caroline Whitehead (Isle Of Man) &amp; Clive McGreal (Isle Of Man)</v>
      </c>
      <c r="K75" s="62" t="str">
        <f>IF('Rinks for 5 groups'!K24="","",VLOOKUP(_xlfn.NUMBERVALUE(RIGHT('Rinks for 5 groups'!K24,SUM(LEN('Rinks for 5 groups'!K24),-FIND("v",'Rinks for 5 groups'!K24,1),-1))),'Group Check'!$B:$E,2,FALSE))</f>
        <v>Sara Marie Nicholls (Wales) &amp; Kristian Crocker (Wales)</v>
      </c>
      <c r="L75" s="62" t="str">
        <f>IF('Rinks for 5 groups'!L24="","",VLOOKUP(_xlfn.NUMBERVALUE(RIGHT('Rinks for 5 groups'!L24,SUM(LEN('Rinks for 5 groups'!L24),-FIND("v",'Rinks for 5 groups'!L24,1),-1))),'Group Check'!$B:$E,2,FALSE))</f>
        <v>Natalie McWilliams (Scotland)</v>
      </c>
      <c r="M75" s="62" t="str">
        <f>IF('Rinks for 5 groups'!M24="","",VLOOKUP(_xlfn.NUMBERVALUE(RIGHT('Rinks for 5 groups'!M24,SUM(LEN('Rinks for 5 groups'!M24),-FIND("v",'Rinks for 5 groups'!M24,1),-1))),'Group Check'!$B:$E,2,FALSE))</f>
        <v>Samantha Atkinson (Australia)</v>
      </c>
      <c r="N75" s="62" t="str">
        <f>IF('Rinks for 5 groups'!N24="","",VLOOKUP(_xlfn.NUMBERVALUE(RIGHT('Rinks for 5 groups'!N24,SUM(LEN('Rinks for 5 groups'!N24),-FIND("v",'Rinks for 5 groups'!N24,1),-1))),'Group Check'!$B:$E,2,FALSE))</f>
        <v>Nor Farrah Ain Abdullah (Malaysia )</v>
      </c>
      <c r="O75" s="62" t="str">
        <f>IF('Rinks for 5 groups'!O24="","",VLOOKUP(_xlfn.NUMBERVALUE(RIGHT('Rinks for 5 groups'!O24,SUM(LEN('Rinks for 5 groups'!O24),-FIND("v",'Rinks for 5 groups'!O24,1),-1))),'Group Check'!$B:$E,2,FALSE))</f>
        <v>Irit Grencel (Israel )</v>
      </c>
      <c r="P75" s="202"/>
      <c r="Q75" s="62" t="str">
        <f>IF('Rinks for 5 groups'!Q31="","",IF(OR(ISNUMBER(MATCH("K/O",Q72,0)),ISNUMBER(MATCH("Q/F",Q72,0)),ISNUMBER(MATCH("S/F",Q72,0)),(ISNUMBER(MATCH("Final",Q72,0)))),"",""))</f>
        <v/>
      </c>
      <c r="R75" s="62" t="str">
        <f>IF('Rinks for 5 groups'!R31="","",IF(OR(ISNUMBER(MATCH("K/O",R72,0)),ISNUMBER(MATCH("Q/F",R72,0)),ISNUMBER(MATCH("S/F",R72,0)),(ISNUMBER(MATCH("Final",R72,0)))),"",""))</f>
        <v/>
      </c>
      <c r="S75" s="62" t="str">
        <f>IF('Rinks for 5 groups'!S31="","",IF(OR(ISNUMBER(MATCH("K/O",S72,0)),ISNUMBER(MATCH("Q/F",S72,0)),ISNUMBER(MATCH("S/F",S72,0)),(ISNUMBER(MATCH("Final",S72,0)))),"",""))</f>
        <v/>
      </c>
      <c r="T75" s="62" t="str">
        <f>IF('Rinks for 5 groups'!T31="","",IF(OR(ISNUMBER(MATCH("K/O",T72,0)),ISNUMBER(MATCH("Q/F",T72,0)),ISNUMBER(MATCH("S/F",T72,0)),(ISNUMBER(MATCH("Final",T72,0)))),"",""))</f>
        <v/>
      </c>
      <c r="U75" s="62" t="str">
        <f>IF('Rinks for 5 groups'!U31="","",IF(OR(ISNUMBER(MATCH("K/O",U72,0)),ISNUMBER(MATCH("Q/F",U72,0)),ISNUMBER(MATCH("S/F",U72,0)),(ISNUMBER(MATCH("Final",U72,0)))),"",""))</f>
        <v/>
      </c>
      <c r="V75" s="62" t="str">
        <f>IF('Rinks for 5 groups'!V31="","",IF(OR(ISNUMBER(MATCH("K/O",V72,0)),ISNUMBER(MATCH("Q/F",V72,0)),ISNUMBER(MATCH("S/F",V72,0)),(ISNUMBER(MATCH("Final",V72,0)))),"",""))</f>
        <v/>
      </c>
    </row>
    <row r="76" spans="1:22">
      <c r="B76" s="202"/>
      <c r="D76" s="58"/>
      <c r="E76" s="58"/>
      <c r="F76" s="58"/>
      <c r="G76" s="58"/>
      <c r="H76" s="58"/>
      <c r="I76" s="202"/>
      <c r="J76" s="58"/>
      <c r="K76" s="58"/>
      <c r="L76" s="58"/>
      <c r="M76" s="58"/>
      <c r="N76" s="58"/>
      <c r="O76" s="58"/>
      <c r="P76" s="202"/>
      <c r="Q76" s="58"/>
      <c r="R76" s="58"/>
      <c r="S76" s="58"/>
      <c r="T76" s="58"/>
      <c r="U76" s="58"/>
      <c r="V76" s="58"/>
    </row>
    <row r="77" spans="1:22">
      <c r="B77" s="198"/>
      <c r="C77" s="58" t="str">
        <f>IF(C73="","",IF(ISNUMBER(MATCH(CONCATENATE("*",C73,"*"),C$61:C72,0)),"Rink Match",IF(ISNUMBER(MATCH(CONCATENATE("*",C73,"*"),C68:H68,0)),"Previous Session",IF(ISNUMBER(MATCH(CONCATENATE("*",C73,"*"),C70:H70,0)),"Previous Session",IF(ISNUMBER(MATCH(CONCATENATE("*",C73,"*"),D73:H73,0)),"Same Session",IF(ISNUMBER(MATCH(CONCATENATE("*",C73,"*"),D75:H75,0)),"Same Session",""))))))</f>
        <v/>
      </c>
      <c r="D77" s="58" t="str">
        <f>IF(D73="","",IF(ISNUMBER(MATCH(CONCATENATE("*",D73,"*"),D$61:D72,0)),"Rink Match",IF(ISNUMBER(MATCH(CONCATENATE("*",D73,"*"),C68:H68,0)),"Previous Session",IF(ISNUMBER(MATCH(CONCATENATE("*",D73,"*"),C70:H70,0)),"Previous Session",IF(ISNUMBER(MATCH(CONCATENATE("*",D73,"*"),C73:C73,0)),"Same Session",IF(ISNUMBER(MATCH(CONCATENATE("*",D73,"*"),C75:C75,0)),"Same Session",IF(ISNUMBER(MATCH(CONCATENATE("*",D73,"*"),E73:H73,0)),"Same Session",IF(ISNUMBER(MATCH(CONCATENATE("*",D73,"*"),E75:H75,0)),"Same Session",""))))))))</f>
        <v/>
      </c>
      <c r="E77" s="58" t="str">
        <f>IF(E73="","",IF(ISNUMBER(MATCH(CONCATENATE("*",E73,"*"),E$61:E72,0)),"Rink Match",IF(ISNUMBER(MATCH(CONCATENATE("*",E73,"*"),C68:H68,0)),"Previous Session",IF(ISNUMBER(MATCH(CONCATENATE("*",E73,"*"),C70:H70,0)),"Previous Session",IF(ISNUMBER(MATCH(CONCATENATE("*",E73,"*"),C73:D73,0)),"Same Session",IF(ISNUMBER(MATCH(CONCATENATE("*",E73,"*"),C75:D75,0)),"Same Session",IF(ISNUMBER(MATCH(CONCATENATE("*",E73,"*"),F73:H73,0)),"Same Session",IF(ISNUMBER(MATCH(CONCATENATE("*",E73,"*"),F75:H75,0)),"Same Session",""))))))))</f>
        <v/>
      </c>
      <c r="F77" s="58" t="str">
        <f>IF(F73="","",IF(ISNUMBER(MATCH(CONCATENATE("*",F73,"*"),F$61:F72,0)),"Rink Match",IF(ISNUMBER(MATCH(CONCATENATE("*",F73,"*"),C68:H68,0)),"Previous Session",IF(ISNUMBER(MATCH(CONCATENATE("*",F73,"*"),C70:H70,0)),"Previous Session",IF(ISNUMBER(MATCH(CONCATENATE("*",F73,"*"),C73:E73,0)),"Same Session",IF(ISNUMBER(MATCH(CONCATENATE("*",F73,"*"),C75:E75,0)),"Same Session",IF(ISNUMBER(MATCH(CONCATENATE("*",F73,"*"),G73:H73,0)),"Same Session",IF(ISNUMBER(MATCH(CONCATENATE("*",F73,"*"),G75:H75,0)),"Same Session",""))))))))</f>
        <v/>
      </c>
      <c r="G77" s="58" t="str">
        <f>IF(G73="","",IF(ISNUMBER(MATCH(CONCATENATE("*",G73,"*"),G$61:G72,0)),"Rink Match",IF(ISNUMBER(MATCH(CONCATENATE("*",G73,"*"),C68:H68,0)),"Previous Session",IF(ISNUMBER(MATCH(CONCATENATE("*",G73,"*"),C70:H70,0)),"Previous Session",IF(ISNUMBER(MATCH(CONCATENATE("*",G73,"*"),C73:F73,0)),"Same Session",IF(ISNUMBER(MATCH(CONCATENATE("*",G73,"*"),C75:F75,0)),"Same Session",IF(ISNUMBER(MATCH(CONCATENATE("*",G73,"*"),H73:H73,0)),"Same Session",IF(ISNUMBER(MATCH(CONCATENATE("*",G73,"*"),H75:H75,0)),"Same Session",""))))))))</f>
        <v/>
      </c>
      <c r="H77" s="58" t="str">
        <f>IF(H73="","",IF(ISNUMBER(MATCH(CONCATENATE("*",H73,"*"),H$61:H72,0)),"Rink Match",IF(ISNUMBER(MATCH(CONCATENATE("*",H73,"*"),C68:H68,0)),"Previous Session",IF(ISNUMBER(MATCH(CONCATENATE("*",H73,"*"),C70:H70,0)),"Previous Session",IF(ISNUMBER(MATCH(CONCATENATE("*",H73,"*"),C73:G73,0)),"Same Session",IF(ISNUMBER(MATCH(CONCATENATE("*",H73,"*"),C75:G75,0)),"Same Session",""))))))</f>
        <v/>
      </c>
      <c r="I77" s="198"/>
      <c r="J77" s="58" t="str">
        <f>IF(J73="","",IF(ISNUMBER(MATCH(CONCATENATE("*",J73,"*"),J$61:J72,0)),"Rink Match",IF(ISNUMBER(MATCH(CONCATENATE("*",J73,"*"),J68:O68,0)),"Previous Session",IF(ISNUMBER(MATCH(CONCATENATE("*",J73,"*"),J70:O70,0)),"Previous Session",IF(ISNUMBER(MATCH(CONCATENATE("*",J73,"*"),K73:O73,0)),"Same Session",IF(ISNUMBER(MATCH(CONCATENATE("*",J73,"*"),K75:O75,0)),"Same Session",""))))))</f>
        <v/>
      </c>
      <c r="K77" s="58" t="str">
        <f>IF(K73="","",IF(ISNUMBER(MATCH(CONCATENATE("*",K73,"*"),K$61:K72,0)),"Rink Match",IF(ISNUMBER(MATCH(CONCATENATE("*",K73,"*"),J68:O68,0)),"Previous Session",IF(ISNUMBER(MATCH(CONCATENATE("*",K73,"*"),J70:O70,0)),"Previous Session",IF(ISNUMBER(MATCH(CONCATENATE("*",K73,"*"),J73:J73,0)),"Same Session",IF(ISNUMBER(MATCH(CONCATENATE("*",K73,"*"),J75:J75,0)),"Same Session",IF(ISNUMBER(MATCH(CONCATENATE("*",K73,"*"),L73:O73,0)),"Same Session",IF(ISNUMBER(MATCH(CONCATENATE("*",K73,"*"),L75:O75,0)),"Same Session",""))))))))</f>
        <v/>
      </c>
      <c r="L77" s="58" t="str">
        <f>IF(L73="","",IF(ISNUMBER(MATCH(CONCATENATE("*",L73,"*"),L$61:L72,0)),"Rink Match",IF(ISNUMBER(MATCH(CONCATENATE("*",L73,"*"),J68:O68,0)),"Previous Session",IF(ISNUMBER(MATCH(CONCATENATE("*",L73,"*"),J70:O70,0)),"Previous Session",IF(ISNUMBER(MATCH(CONCATENATE("*",L73,"*"),J73:K73,0)),"Same Session",IF(ISNUMBER(MATCH(CONCATENATE("*",L73,"*"),J75:K75,0)),"Same Session",IF(ISNUMBER(MATCH(CONCATENATE("*",L73,"*"),M73:O73,0)),"Same Session",IF(ISNUMBER(MATCH(CONCATENATE("*",L73,"*"),M75:O75,0)),"Same Session",""))))))))</f>
        <v/>
      </c>
      <c r="M77" s="58" t="str">
        <f>IF(M73="","",IF(ISNUMBER(MATCH(CONCATENATE("*",M73,"*"),M$61:M72,0)),"Rink Match",IF(ISNUMBER(MATCH(CONCATENATE("*",M73,"*"),J68:O68,0)),"Previous Session",IF(ISNUMBER(MATCH(CONCATENATE("*",M73,"*"),J70:O70,0)),"Previous Session",IF(ISNUMBER(MATCH(CONCATENATE("*",M73,"*"),J73:L73,0)),"Same Session",IF(ISNUMBER(MATCH(CONCATENATE("*",M73,"*"),J75:L75,0)),"Same Session",IF(ISNUMBER(MATCH(CONCATENATE("*",M73,"*"),N73:O73,0)),"Same Session",IF(ISNUMBER(MATCH(CONCATENATE("*",M73,"*"),N75:O75,0)),"Same Session",""))))))))</f>
        <v/>
      </c>
      <c r="N77" s="58" t="str">
        <f>IF(N73="","",IF(ISNUMBER(MATCH(CONCATENATE("*",N73,"*"),N$61:N72,0)),"Rink Match",IF(ISNUMBER(MATCH(CONCATENATE("*",N73,"*"),J68:O68,0)),"Previous Session",IF(ISNUMBER(MATCH(CONCATENATE("*",N73,"*"),J70:O70,0)),"Previous Session",IF(ISNUMBER(MATCH(CONCATENATE("*",N73,"*"),J73:M73,0)),"Same Session",IF(ISNUMBER(MATCH(CONCATENATE("*",N73,"*"),J75:M75,0)),"Same Session",IF(ISNUMBER(MATCH(CONCATENATE("*",N73,"*"),O73:O73,0)),"Same Session",IF(ISNUMBER(MATCH(CONCATENATE("*",N73,"*"),O75:O75,0)),"Same Session",""))))))))</f>
        <v/>
      </c>
      <c r="O77" s="58" t="str">
        <f>IF(O73="","",IF(ISNUMBER(MATCH(CONCATENATE("*",O73,"*"),O$61:O72,0)),"Rink Match",IF(ISNUMBER(MATCH(CONCATENATE("*",O73,"*"),J68:O68,0)),"Previous Session",IF(ISNUMBER(MATCH(CONCATENATE("*",O73,"*"),J70:O70,0)),"Previous Session",IF(ISNUMBER(MATCH(CONCATENATE("*",O73,"*"),J73:N73,0)),"Same Session",IF(ISNUMBER(MATCH(CONCATENATE("*",O73,"*"),J75:N75,0)),"Same Session",""))))))</f>
        <v>Previous Session</v>
      </c>
      <c r="P77" s="198"/>
      <c r="Q77" s="58" t="str">
        <f>IF(Q73="","",IF(ISNUMBER(MATCH(CONCATENATE("*",Q73,"*"),Q$61:Q72,0)),"Rink Match",IF(ISNUMBER(MATCH(CONCATENATE("*",Q73,"*"),Q68:V68,0)),"Previous Session",IF(ISNUMBER(MATCH(CONCATENATE("*",Q73,"*"),Q70:V70,0)),"Previous Session",IF(ISNUMBER(MATCH(CONCATENATE("*",Q73,"*"),R73:V73,0)),"Same Session",IF(ISNUMBER(MATCH(CONCATENATE("*",Q73,"*"),R75:V75,0)),"Same Session",""))))))</f>
        <v/>
      </c>
      <c r="R77" s="58" t="str">
        <f>IF(R73="","",IF(ISNUMBER(MATCH(CONCATENATE("*",R73,"*"),R$61:R72,0)),"Rink Match",IF(ISNUMBER(MATCH(CONCATENATE("*",R73,"*"),Q68:V68,0)),"Previous Session",IF(ISNUMBER(MATCH(CONCATENATE("*",R73,"*"),Q70:V70,0)),"Previous Session",IF(ISNUMBER(MATCH(CONCATENATE("*",R73,"*"),Q73:Q73,0)),"Same Session",IF(ISNUMBER(MATCH(CONCATENATE("*",R73,"*"),Q75:Q75,0)),"Same Session",IF(ISNUMBER(MATCH(CONCATENATE("*",R73,"*"),S73:V73,0)),"Same Session",IF(ISNUMBER(MATCH(CONCATENATE("*",R73,"*"),S75:V75,0)),"Same Session",""))))))))</f>
        <v/>
      </c>
      <c r="S77" s="58" t="str">
        <f>IF(S73="","",IF(ISNUMBER(MATCH(CONCATENATE("*",S73,"*"),S$61:S72,0)),"Rink Match",IF(ISNUMBER(MATCH(CONCATENATE("*",S73,"*"),Q68:V68,0)),"Previous Session",IF(ISNUMBER(MATCH(CONCATENATE("*",S73,"*"),Q70:V70,0)),"Previous Session",IF(ISNUMBER(MATCH(CONCATENATE("*",S73,"*"),Q73:R73,0)),"Same Session",IF(ISNUMBER(MATCH(CONCATENATE("*",S73,"*"),Q75:R75,0)),"Same Session",IF(ISNUMBER(MATCH(CONCATENATE("*",S73,"*"),T73:V73,0)),"Same Session",IF(ISNUMBER(MATCH(CONCATENATE("*",S73,"*"),T75:V75,0)),"Same Session",""))))))))</f>
        <v/>
      </c>
      <c r="T77" s="58" t="str">
        <f>IF(T73="","",IF(ISNUMBER(MATCH(CONCATENATE("*",T73,"*"),T$61:T72,0)),"Rink Match",IF(ISNUMBER(MATCH(CONCATENATE("*",T73,"*"),Q68:V68,0)),"Previous Session",IF(ISNUMBER(MATCH(CONCATENATE("*",T73,"*"),Q70:V70,0)),"Previous Session",IF(ISNUMBER(MATCH(CONCATENATE("*",T73,"*"),Q73:S73,0)),"Same Session",IF(ISNUMBER(MATCH(CONCATENATE("*",T73,"*"),Q75:S75,0)),"Same Session",IF(ISNUMBER(MATCH(CONCATENATE("*",T73,"*"),U73:V73,0)),"Same Session",IF(ISNUMBER(MATCH(CONCATENATE("*",T73,"*"),U75:V75,0)),"Same Session",""))))))))</f>
        <v/>
      </c>
      <c r="U77" s="58" t="str">
        <f>IF(U73="","",IF(ISNUMBER(MATCH(CONCATENATE("*",U73,"*"),U$61:U72,0)),"Rink Match",IF(ISNUMBER(MATCH(CONCATENATE("*",U73,"*"),Q68:V68,0)),"Previous Session",IF(ISNUMBER(MATCH(CONCATENATE("*",U73,"*"),Q70:V70,0)),"Previous Session",IF(ISNUMBER(MATCH(CONCATENATE("*",U73,"*"),Q73:T73,0)),"Same Session",IF(ISNUMBER(MATCH(CONCATENATE("*",U73,"*"),Q75:T75,0)),"Same Session",IF(ISNUMBER(MATCH(CONCATENATE("*",U73,"*"),V73:V73,0)),"Same Session",IF(ISNUMBER(MATCH(CONCATENATE("*",U73,"*"),V75:V75,0)),"Same Session",""))))))))</f>
        <v/>
      </c>
      <c r="V77" s="58" t="str">
        <f>IF(V73="","",IF(ISNUMBER(MATCH(CONCATENATE("*",V73,"*"),V$61:V72,0)),"Rink Match",IF(ISNUMBER(MATCH(CONCATENATE("*",V73,"*"),Q68:V68,0)),"Previous Session",IF(ISNUMBER(MATCH(CONCATENATE("*",V73,"*"),Q70:V70,0)),"Previous Session",IF(ISNUMBER(MATCH(CONCATENATE("*",V73,"*"),Q73:U73,0)),"Same Session",IF(ISNUMBER(MATCH(CONCATENATE("*",V73,"*"),Q75:U75,0)),"Same Session",""))))))</f>
        <v/>
      </c>
    </row>
    <row r="78" spans="1:22">
      <c r="B78" s="198"/>
      <c r="C78" s="58" t="str">
        <f>IF(C75="","",IF(ISNUMBER(MATCH(CONCATENATE("*",C75,"*"),C$61:C72,0)),"Rink Match",IF(ISNUMBER(MATCH(CONCATENATE("*",C75,"*"),C68:H68,0)),"Previous Session",IF(ISNUMBER(MATCH(CONCATENATE("*",C75,"*"),C70:H70,0)),"Previous Session",IF(ISNUMBER(MATCH(CONCATENATE("*",C75,"*"),D73:H73,0)),"Same Session",IF(ISNUMBER(MATCH(CONCATENATE("*",C75,"*"),D75:H75,0)),"Same Session",""))))))</f>
        <v/>
      </c>
      <c r="D78" s="58" t="str">
        <f>IF(D75="","",IF(ISNUMBER(MATCH(CONCATENATE("*",D75,"*"),D$61:D72,0)),"Rink Match",IF(ISNUMBER(MATCH(CONCATENATE("*",D75,"*"),C68:H68,0)),"Previous Session",IF(ISNUMBER(MATCH(CONCATENATE("*",D75,"*"),C70:H70,0)),"Previous Session",IF(ISNUMBER(MATCH(CONCATENATE("*",D75,"*"),C73:C73,0)),"Same Session",IF(ISNUMBER(MATCH(CONCATENATE("*",D75,"*"),C75:C75,0)),"Same Session",IF(ISNUMBER(MATCH(CONCATENATE("*",D75,"*"),E73:H73,0)),"Same Session",IF(ISNUMBER(MATCH(CONCATENATE("*",D75,"*"),E75:H75,0)),"Same Session",""))))))))</f>
        <v/>
      </c>
      <c r="E78" s="58" t="str">
        <f>IF(E75="","",IF(ISNUMBER(MATCH(CONCATENATE("*",E75,"*"),E$61:E72,0)),"Rink Match",IF(ISNUMBER(MATCH(CONCATENATE("*",E75,"*"),C68:H68,0)),"Previous Session",IF(ISNUMBER(MATCH(CONCATENATE("*",E75,"*"),C70:H70,0)),"Previous Session",IF(ISNUMBER(MATCH(CONCATENATE("*",E75,"*"),C73:D73,0)),"Same Session",IF(ISNUMBER(MATCH(CONCATENATE("*",E75,"*"),C75:D75,0)),"Same Session",IF(ISNUMBER(MATCH(CONCATENATE("*",E75,"*"),F73:H73,0)),"Same Session",IF(ISNUMBER(MATCH(CONCATENATE("*",E75,"*"),F75:H75,0)),"Same Session",""))))))))</f>
        <v/>
      </c>
      <c r="F78" s="58" t="str">
        <f>IF(F75="","",IF(ISNUMBER(MATCH(CONCATENATE("*",F75,"*"),F$61:F72,0)),"Rink Match",IF(ISNUMBER(MATCH(CONCATENATE("*",F75,"*"),C68:H68,0)),"Previous Session",IF(ISNUMBER(MATCH(CONCATENATE("*",F75,"*"),C70:H70,0)),"Previous Session",IF(ISNUMBER(MATCH(CONCATENATE("*",F75,"*"),C73:E73,0)),"Same Session",IF(ISNUMBER(MATCH(CONCATENATE("*",F75,"*"),C75:E75,0)),"Same Session",IF(ISNUMBER(MATCH(CONCATENATE("*",F75,"*"),G73:H73,0)),"Same Session",IF(ISNUMBER(MATCH(CONCATENATE("*",F75,"*"),G75:H75,0)),"Same Session",""))))))))</f>
        <v/>
      </c>
      <c r="G78" s="58" t="str">
        <f>IF(G75="","",IF(ISNUMBER(MATCH(CONCATENATE("*",G75,"*"),G$61:G72,0)),"Rink Match",IF(ISNUMBER(MATCH(CONCATENATE("*",G75,"*"),C68:H68,0)),"Previous Session",IF(ISNUMBER(MATCH(CONCATENATE("*",G75,"*"),C70:H70,0)),"Previous Session",IF(ISNUMBER(MATCH(CONCATENATE("*",G75,"*"),C73:F73,0)),"Same Session",IF(ISNUMBER(MATCH(CONCATENATE("*",G75,"*"),C75:F75,0)),"Same Session",IF(ISNUMBER(MATCH(CONCATENATE("*",G75,"*"),H73:H73,0)),"Same Session",IF(ISNUMBER(MATCH(CONCATENATE("*",G75,"*"),H75:H75,0)),"Same Session",""))))))))</f>
        <v/>
      </c>
      <c r="H78" s="58" t="str">
        <f>IF(H75="","",IF(ISNUMBER(MATCH(CONCATENATE("*",H75,"*"),H$61:H72,0)),"Rink Match",IF(ISNUMBER(MATCH(CONCATENATE("*",H75,"*"),C68:H68,0)),"Previous Session",IF(ISNUMBER(MATCH(CONCATENATE("*",H75,"*"),C70:H70,0)),"Previous Session",IF(ISNUMBER(MATCH(CONCATENATE("*",H75,"*"),C73:G73,0)),"Same Session",IF(ISNUMBER(MATCH(CONCATENATE("*",H75,"*"),C75:G75,0)),"Same Session",""))))))</f>
        <v/>
      </c>
      <c r="I78" s="198"/>
      <c r="J78" s="58" t="str">
        <f>IF(J75="","",IF(ISNUMBER(MATCH(CONCATENATE("*",J75,"*"),J$61:J72,0)),"Rink Match",IF(ISNUMBER(MATCH(CONCATENATE("*",J75,"*"),J68:O68,0)),"Previous Session",IF(ISNUMBER(MATCH(CONCATENATE("*",J75,"*"),J70:O70,0)),"Previous Session",IF(ISNUMBER(MATCH(CONCATENATE("*",J75,"*"),K73:O73,0)),"Same Session",IF(ISNUMBER(MATCH(CONCATENATE("*",J75,"*"),K75:O75,0)),"Same Session",""))))))</f>
        <v/>
      </c>
      <c r="K78" s="58" t="str">
        <f>IF(K75="","",IF(ISNUMBER(MATCH(CONCATENATE("*",K75,"*"),K$61:K72,0)),"Rink Match",IF(ISNUMBER(MATCH(CONCATENATE("*",K75,"*"),J68:O68,0)),"Previous Session",IF(ISNUMBER(MATCH(CONCATENATE("*",K75,"*"),J70:O70,0)),"Previous Session",IF(ISNUMBER(MATCH(CONCATENATE("*",K75,"*"),J73:J73,0)),"Same Session",IF(ISNUMBER(MATCH(CONCATENATE("*",K75,"*"),J75:J75,0)),"Same Session",IF(ISNUMBER(MATCH(CONCATENATE("*",K75,"*"),L73:O73,0)),"Same Session",IF(ISNUMBER(MATCH(CONCATENATE("*",K75,"*"),L75:O75,0)),"Same Session",""))))))))</f>
        <v/>
      </c>
      <c r="L78" s="58" t="str">
        <f>IF(L75="","",IF(ISNUMBER(MATCH(CONCATENATE("*",L75,"*"),L$61:L72,0)),"Rink Match",IF(ISNUMBER(MATCH(CONCATENATE("*",L75,"*"),J68:O68,0)),"Previous Session",IF(ISNUMBER(MATCH(CONCATENATE("*",L75,"*"),J70:O70,0)),"Previous Session",IF(ISNUMBER(MATCH(CONCATENATE("*",L75,"*"),J73:K73,0)),"Same Session",IF(ISNUMBER(MATCH(CONCATENATE("*",L75,"*"),J75:K75,0)),"Same Session",IF(ISNUMBER(MATCH(CONCATENATE("*",L75,"*"),M73:O73,0)),"Same Session",IF(ISNUMBER(MATCH(CONCATENATE("*",L75,"*"),M75:O75,0)),"Same Session",""))))))))</f>
        <v>Previous Session</v>
      </c>
      <c r="M78" s="58" t="str">
        <f>IF(M75="","",IF(ISNUMBER(MATCH(CONCATENATE("*",M75,"*"),M$61:M72,0)),"Rink Match",IF(ISNUMBER(MATCH(CONCATENATE("*",M75,"*"),J68:O68,0)),"Previous Session",IF(ISNUMBER(MATCH(CONCATENATE("*",M75,"*"),J70:O70,0)),"Previous Session",IF(ISNUMBER(MATCH(CONCATENATE("*",M75,"*"),J73:L73,0)),"Same Session",IF(ISNUMBER(MATCH(CONCATENATE("*",M75,"*"),J75:L75,0)),"Same Session",IF(ISNUMBER(MATCH(CONCATENATE("*",M75,"*"),N73:O73,0)),"Same Session",IF(ISNUMBER(MATCH(CONCATENATE("*",M75,"*"),N75:O75,0)),"Same Session",""))))))))</f>
        <v/>
      </c>
      <c r="N78" s="58" t="str">
        <f>IF(N75="","",IF(ISNUMBER(MATCH(CONCATENATE("*",N75,"*"),N$61:N72,0)),"Rink Match",IF(ISNUMBER(MATCH(CONCATENATE("*",N75,"*"),J68:O68,0)),"Previous Session",IF(ISNUMBER(MATCH(CONCATENATE("*",N75,"*"),J70:O70,0)),"Previous Session",IF(ISNUMBER(MATCH(CONCATENATE("*",N75,"*"),J73:M73,0)),"Same Session",IF(ISNUMBER(MATCH(CONCATENATE("*",N75,"*"),J75:M75,0)),"Same Session",IF(ISNUMBER(MATCH(CONCATENATE("*",N75,"*"),O73:O73,0)),"Same Session",IF(ISNUMBER(MATCH(CONCATENATE("*",N75,"*"),O75:O75,0)),"Same Session",""))))))))</f>
        <v/>
      </c>
      <c r="O78" s="58" t="str">
        <f>IF(O75="","",IF(ISNUMBER(MATCH(CONCATENATE("*",O75,"*"),O$61:O72,0)),"Rink Match",IF(ISNUMBER(MATCH(CONCATENATE("*",O75,"*"),J68:O68,0)),"Previous Session",IF(ISNUMBER(MATCH(CONCATENATE("*",O75,"*"),J70:O70,0)),"Previous Session",IF(ISNUMBER(MATCH(CONCATENATE("*",O75,"*"),J73:N73,0)),"Same Session",IF(ISNUMBER(MATCH(CONCATENATE("*",O75,"*"),J75:N75,0)),"Same Session",""))))))</f>
        <v/>
      </c>
      <c r="P78" s="198"/>
      <c r="Q78" s="58" t="str">
        <f>IF(Q75="","",IF(ISNUMBER(MATCH(CONCATENATE("*",Q75,"*"),Q$61:Q72,0)),"Rink Match",IF(ISNUMBER(MATCH(CONCATENATE("*",Q75,"*"),Q68:V68,0)),"Previous Session",IF(ISNUMBER(MATCH(CONCATENATE("*",Q75,"*"),Q70:V70,0)),"Previous Session",IF(ISNUMBER(MATCH(CONCATENATE("*",Q75,"*"),R73:V73,0)),"Same Session",IF(ISNUMBER(MATCH(CONCATENATE("*",Q75,"*"),R75:V75,0)),"Same Session",""))))))</f>
        <v/>
      </c>
      <c r="R78" s="58" t="str">
        <f>IF(R75="","",IF(ISNUMBER(MATCH(CONCATENATE("*",R75,"*"),R$61:R72,0)),"Rink Match",IF(ISNUMBER(MATCH(CONCATENATE("*",R75,"*"),Q68:V68,0)),"Previous Session",IF(ISNUMBER(MATCH(CONCATENATE("*",R75,"*"),Q70:V70,0)),"Previous Session",IF(ISNUMBER(MATCH(CONCATENATE("*",R75,"*"),Q73:Q73,0)),"Same Session",IF(ISNUMBER(MATCH(CONCATENATE("*",R75,"*"),Q75:Q75,0)),"Same Session",IF(ISNUMBER(MATCH(CONCATENATE("*",R75,"*"),S73:V73,0)),"Same Session",IF(ISNUMBER(MATCH(CONCATENATE("*",R75,"*"),S75:V75,0)),"Same Session",""))))))))</f>
        <v/>
      </c>
      <c r="S78" s="58" t="str">
        <f>IF(S75="","",IF(ISNUMBER(MATCH(CONCATENATE("*",S75,"*"),S$61:S72,0)),"Rink Match",IF(ISNUMBER(MATCH(CONCATENATE("*",S75,"*"),Q68:V68,0)),"Previous Session",IF(ISNUMBER(MATCH(CONCATENATE("*",S75,"*"),Q70:V70,0)),"Previous Session",IF(ISNUMBER(MATCH(CONCATENATE("*",S75,"*"),Q73:R73,0)),"Same Session",IF(ISNUMBER(MATCH(CONCATENATE("*",S75,"*"),Q75:R75,0)),"Same Session",IF(ISNUMBER(MATCH(CONCATENATE("*",S75,"*"),T73:V73,0)),"Same Session",IF(ISNUMBER(MATCH(CONCATENATE("*",S75,"*"),T75:V75,0)),"Same Session",""))))))))</f>
        <v/>
      </c>
      <c r="T78" s="58" t="str">
        <f>IF(T75="","",IF(ISNUMBER(MATCH(CONCATENATE("*",T75,"*"),T$61:T72,0)),"Rink Match",IF(ISNUMBER(MATCH(CONCATENATE("*",T75,"*"),Q68:V68,0)),"Previous Session",IF(ISNUMBER(MATCH(CONCATENATE("*",T75,"*"),Q70:V70,0)),"Previous Session",IF(ISNUMBER(MATCH(CONCATENATE("*",T75,"*"),Q73:S73,0)),"Same Session",IF(ISNUMBER(MATCH(CONCATENATE("*",T75,"*"),Q75:S75,0)),"Same Session",IF(ISNUMBER(MATCH(CONCATENATE("*",T75,"*"),U73:V73,0)),"Same Session",IF(ISNUMBER(MATCH(CONCATENATE("*",T75,"*"),U75:V75,0)),"Same Session",""))))))))</f>
        <v/>
      </c>
      <c r="U78" s="58" t="str">
        <f>IF(U75="","",IF(ISNUMBER(MATCH(CONCATENATE("*",U75,"*"),U$61:U72,0)),"Rink Match",IF(ISNUMBER(MATCH(CONCATENATE("*",U75,"*"),Q68:V68,0)),"Previous Session",IF(ISNUMBER(MATCH(CONCATENATE("*",U75,"*"),Q70:V70,0)),"Previous Session",IF(ISNUMBER(MATCH(CONCATENATE("*",U75,"*"),Q73:T73,0)),"Same Session",IF(ISNUMBER(MATCH(CONCATENATE("*",U75,"*"),Q75:T75,0)),"Same Session",IF(ISNUMBER(MATCH(CONCATENATE("*",U75,"*"),V73:V73,0)),"Same Session",IF(ISNUMBER(MATCH(CONCATENATE("*",U75,"*"),V75:V75,0)),"Same Session",""))))))))</f>
        <v/>
      </c>
      <c r="V78" s="58" t="str">
        <f>IF(V75="","",IF(ISNUMBER(MATCH(CONCATENATE("*",V75,"*"),V$61:V72,0)),"Rink Match",IF(ISNUMBER(MATCH(CONCATENATE("*",V75,"*"),Q68:V68,0)),"Previous Session",IF(ISNUMBER(MATCH(CONCATENATE("*",V75,"*"),Q70:V70,0)),"Previous Session",IF(ISNUMBER(MATCH(CONCATENATE("*",V75,"*"),Q73:U73,0)),"Same Session",IF(ISNUMBER(MATCH(CONCATENATE("*",V75,"*"),Q75:U75,0)),"Same Session",""))))))</f>
        <v/>
      </c>
    </row>
    <row r="79" spans="1:22" ht="13.5" thickBot="1">
      <c r="B79" s="202"/>
      <c r="C79" s="139"/>
      <c r="D79" s="139"/>
      <c r="E79" s="139"/>
      <c r="F79" s="139"/>
      <c r="G79" s="139"/>
      <c r="H79" s="139"/>
      <c r="I79" s="202"/>
      <c r="J79" s="139"/>
      <c r="K79" s="139"/>
      <c r="L79" s="139"/>
      <c r="M79" s="139"/>
      <c r="N79" s="139"/>
      <c r="O79" s="139"/>
      <c r="P79" s="202"/>
      <c r="Q79" s="139"/>
      <c r="R79" s="139"/>
      <c r="S79" s="139"/>
      <c r="T79" s="139"/>
      <c r="U79" s="139"/>
      <c r="V79" s="139"/>
    </row>
    <row r="80" spans="1:22">
      <c r="A80" s="59" t="str">
        <f>'Master Schedule'!A25</f>
        <v>Session 4 - 1:45pm- 3.15pm - Friday 2:45pm</v>
      </c>
      <c r="B80" s="201"/>
      <c r="C80" s="60" t="str">
        <f>IF(C81="","",CONCATENATE("Group ",VLOOKUP(_xlfn.NUMBERVALUE(LEFT('Rinks for 5 groups'!C25,SUM(FIND("v",'Rinks for 5 groups'!C25,1),-2))),'Group Check'!$B:$E,4,FALSE)))</f>
        <v>Group MS 2</v>
      </c>
      <c r="D80" s="60" t="str">
        <f>IF(D81="","",CONCATENATE("Group ",VLOOKUP(_xlfn.NUMBERVALUE(LEFT('Rinks for 5 groups'!D25,SUM(FIND("v",'Rinks for 5 groups'!D25,1),-2))),'Group Check'!$B:$E,4,FALSE)))</f>
        <v>Group MS 2</v>
      </c>
      <c r="E80" s="60" t="str">
        <f>IF(E81="","",CONCATENATE("Group ",VLOOKUP(_xlfn.NUMBERVALUE(LEFT('Rinks for 5 groups'!E25,SUM(FIND("v",'Rinks for 5 groups'!E25,1),-2))),'Group Check'!$B:$E,4,FALSE)))</f>
        <v>Group MS 5</v>
      </c>
      <c r="F80" s="60" t="str">
        <f>IF(F81="","",CONCATENATE("Group ",VLOOKUP(_xlfn.NUMBERVALUE(LEFT('Rinks for 5 groups'!F25,SUM(FIND("v",'Rinks for 5 groups'!F25,1),-2))),'Group Check'!$B:$E,4,FALSE)))</f>
        <v>Group MS 3</v>
      </c>
      <c r="G80" s="60" t="str">
        <f>IF(G81="","",CONCATENATE("Group ",VLOOKUP(_xlfn.NUMBERVALUE(LEFT('Rinks for 5 groups'!G25,SUM(FIND("v",'Rinks for 5 groups'!G25,1),-2))),'Group Check'!$B:$E,4,FALSE)))</f>
        <v>Group MS 2</v>
      </c>
      <c r="H80" s="60" t="str">
        <f>IF(H81="","",CONCATENATE("Group ",VLOOKUP(_xlfn.NUMBERVALUE(LEFT('Rinks for 5 groups'!H25,SUM(FIND("v",'Rinks for 5 groups'!H25,1),-2))),'Group Check'!$B:$E,4,FALSE)))</f>
        <v>Group MS 1</v>
      </c>
      <c r="I80" s="201"/>
      <c r="J80" s="60" t="str">
        <f>IF(J81="","",CONCATENATE("Group ",VLOOKUP(_xlfn.NUMBERVALUE(LEFT('Rinks for 5 groups'!J25,SUM(FIND("v",'Rinks for 5 groups'!J25,1),-2))),'Group Check'!$B:$E,4,FALSE)))</f>
        <v>Group WS 4</v>
      </c>
      <c r="K80" s="60" t="str">
        <f>IF(K81="","",CONCATENATE("Group ",VLOOKUP(_xlfn.NUMBERVALUE(LEFT('Rinks for 5 groups'!K25,SUM(FIND("v",'Rinks for 5 groups'!K25,1),-2))),'Group Check'!$B:$E,4,FALSE)))</f>
        <v>Group WS 2</v>
      </c>
      <c r="L80" s="60" t="str">
        <f>IF(L81="","",CONCATENATE("Group ",VLOOKUP(_xlfn.NUMBERVALUE(LEFT('Rinks for 5 groups'!L25,SUM(FIND("v",'Rinks for 5 groups'!L25,1),-2))),'Group Check'!$B:$E,4,FALSE)))</f>
        <v>Group WS 4</v>
      </c>
      <c r="M80" s="60" t="str">
        <f>IF(M81="","",CONCATENATE("Group ",VLOOKUP(_xlfn.NUMBERVALUE(LEFT('Rinks for 5 groups'!M25,SUM(FIND("v",'Rinks for 5 groups'!M25,1),-2))),'Group Check'!$B:$E,4,FALSE)))</f>
        <v>Group WS 2</v>
      </c>
      <c r="N80" s="60" t="str">
        <f>IF(N81="","",CONCATENATE("Group ",VLOOKUP(_xlfn.NUMBERVALUE(LEFT('Rinks for 5 groups'!N25,SUM(FIND("v",'Rinks for 5 groups'!N25,1),-2))),'Group Check'!$B:$E,4,FALSE)))</f>
        <v>Group WS 2</v>
      </c>
      <c r="O80" s="60" t="str">
        <f>IF(O81="","",CONCATENATE("Group ",VLOOKUP(_xlfn.NUMBERVALUE(LEFT('Rinks for 5 groups'!O25,SUM(FIND("v",'Rinks for 5 groups'!O25,1),-2))),'Group Check'!$B:$E,4,FALSE)))</f>
        <v>Group WS 4</v>
      </c>
      <c r="P80" s="201"/>
      <c r="Q80" s="60" t="str">
        <f>IF('Rinks for 5 groups'!Q25="","",VLOOKUP(_xlfn.NUMBERVALUE('Rinks for 5 groups'!Q25),'Group Check'!$B:$E,2,FALSE))</f>
        <v/>
      </c>
      <c r="R80" s="60" t="e">
        <f>IF('Rinks for 5 groups'!R25="","",VLOOKUP(_xlfn.NUMBERVALUE('Rinks for 5 groups'!R25),'Group Check'!$B:$E,2,FALSE))</f>
        <v>#VALUE!</v>
      </c>
      <c r="S80" s="60" t="e">
        <f>IF('Rinks for 5 groups'!S25="","",VLOOKUP(_xlfn.NUMBERVALUE('Rinks for 5 groups'!S25),'Group Check'!$B:$E,2,FALSE))</f>
        <v>#VALUE!</v>
      </c>
      <c r="T80" s="60" t="e">
        <f>IF('Rinks for 5 groups'!T25="","",VLOOKUP(_xlfn.NUMBERVALUE('Rinks for 5 groups'!T25),'Group Check'!$B:$E,2,FALSE))</f>
        <v>#VALUE!</v>
      </c>
      <c r="U80" s="60" t="e">
        <f>IF('Rinks for 5 groups'!U25="","",VLOOKUP(_xlfn.NUMBERVALUE('Rinks for 5 groups'!U25),'Group Check'!$B:$E,2,FALSE))</f>
        <v>#VALUE!</v>
      </c>
      <c r="V80" s="60" t="str">
        <f>IF('Rinks for 5 groups'!V25="","",VLOOKUP(_xlfn.NUMBERVALUE('Rinks for 5 groups'!V25),'Group Check'!$B:$E,2,FALSE))</f>
        <v/>
      </c>
    </row>
    <row r="81" spans="1:22">
      <c r="B81" s="202"/>
      <c r="C81" s="61" t="str">
        <f>IF('Rinks for 5 groups'!C25="","",VLOOKUP(_xlfn.NUMBERVALUE(LEFT('Rinks for 5 groups'!C25,SUM(FIND("v",'Rinks for 5 groups'!C25,1),-2))),'Group Check'!$B:$E,2,FALSE))</f>
        <v>Izzat Shameer Dzulkeple (Malaysia )</v>
      </c>
      <c r="D81" s="61" t="str">
        <f>IF('Rinks for 5 groups'!D25="","",VLOOKUP(_xlfn.NUMBERVALUE(LEFT('Rinks for 5 groups'!D25,SUM(FIND("v",'Rinks for 5 groups'!D25,1),-2))),'Group Check'!$B:$E,2,FALSE))</f>
        <v>Jordy Jones (Norfolk Island)</v>
      </c>
      <c r="E81" s="61" t="str">
        <f>IF('Rinks for 5 groups'!E25="","",VLOOKUP(_xlfn.NUMBERVALUE(LEFT('Rinks for 5 groups'!E25,SUM(FIND("v",'Rinks for 5 groups'!E25,1),-2))),'Group Check'!$B:$E,2,FALSE))</f>
        <v>Michael Gabobewe (Botswana)</v>
      </c>
      <c r="F81" s="61" t="str">
        <f>IF('Rinks for 5 groups'!F25="","",VLOOKUP(_xlfn.NUMBERVALUE(LEFT('Rinks for 5 groups'!F25,SUM(FIND("v",'Rinks for 5 groups'!F25,1),-2))),'Group Check'!$B:$E,2,FALSE))</f>
        <v>Maxime Faure  (France)</v>
      </c>
      <c r="G81" s="61" t="str">
        <f>IF('Rinks for 5 groups'!G25="","",VLOOKUP(_xlfn.NUMBERVALUE(LEFT('Rinks for 5 groups'!G25,SUM(FIND("v",'Rinks for 5 groups'!G25,1),-2))),'Group Check'!$B:$E,2,FALSE))</f>
        <v>Peter Ellul (Malta)</v>
      </c>
      <c r="H81" s="61" t="str">
        <f>IF('Rinks for 5 groups'!H25="","",VLOOKUP(_xlfn.NUMBERVALUE(LEFT('Rinks for 5 groups'!H25,SUM(FIND("v",'Rinks for 5 groups'!H25,1),-2))),'Group Check'!$B:$E,2,FALSE))</f>
        <v>Ray Pearse (Australia)</v>
      </c>
      <c r="I81" s="202"/>
      <c r="J81" s="61" t="str">
        <f>IF('Rinks for 5 groups'!J25="","",VLOOKUP(_xlfn.NUMBERVALUE(LEFT('Rinks for 5 groups'!J25,SUM(FIND("v",'Rinks for 5 groups'!J25,1),-2))),'Group Check'!$B:$E,2,FALSE))</f>
        <v>Maureen Caesar (Jamaica)</v>
      </c>
      <c r="K81" s="61" t="str">
        <f>IF('Rinks for 5 groups'!K25="","",VLOOKUP(_xlfn.NUMBERVALUE(LEFT('Rinks for 5 groups'!K25,SUM(FIND("v",'Rinks for 5 groups'!K25,1),-2))),'Group Check'!$B:$E,2,FALSE))</f>
        <v>Connie Rixon (Malta)</v>
      </c>
      <c r="L81" s="61" t="str">
        <f>IF('Rinks for 5 groups'!L25="","",VLOOKUP(_xlfn.NUMBERVALUE(LEFT('Rinks for 5 groups'!L25,SUM(FIND("v",'Rinks for 5 groups'!L25,1),-2))),'Group Check'!$B:$E,2,FALSE))</f>
        <v>Pian Lai (Macao China )</v>
      </c>
      <c r="M81" s="61" t="str">
        <f>IF('Rinks for 5 groups'!M25="","",VLOOKUP(_xlfn.NUMBERVALUE(LEFT('Rinks for 5 groups'!M25,SUM(FIND("v",'Rinks for 5 groups'!M25,1),-2))),'Group Check'!$B:$E,2,FALSE))</f>
        <v>Lindsey Greechan (Jersey)</v>
      </c>
      <c r="N81" s="61" t="str">
        <f>IF('Rinks for 5 groups'!N25="","",VLOOKUP(_xlfn.NUMBERVALUE(LEFT('Rinks for 5 groups'!N25,SUM(FIND("v",'Rinks for 5 groups'!N25,1),-2))),'Group Check'!$B:$E,2,FALSE))</f>
        <v>Keiko Kurohara (Japan )</v>
      </c>
      <c r="O81" s="61" t="str">
        <f>IF('Rinks for 5 groups'!O25="","",VLOOKUP(_xlfn.NUMBERVALUE(LEFT('Rinks for 5 groups'!O25,SUM(FIND("v",'Rinks for 5 groups'!O25,1),-2))),'Group Check'!$B:$E,2,FALSE))</f>
        <v>Tayla Bruce (New Zealand)</v>
      </c>
      <c r="P81" s="202"/>
      <c r="Q81" s="61" t="str">
        <f>IF('Rinks for 5 groups'!Q39="","",IF(OR(ISNUMBER(MATCH("K/O",Q80,0)),ISNUMBER(MATCH("Q/F",Q80,0)),ISNUMBER(MATCH("S/F",Q80,0)),(ISNUMBER(MATCH("Final",Q80,0)))),"",""))</f>
        <v/>
      </c>
      <c r="R81" s="61" t="str">
        <f>IF('Rinks for 5 groups'!R39="","",IF(OR(ISNUMBER(MATCH("K/O",R80,0)),ISNUMBER(MATCH("Q/F",R80,0)),ISNUMBER(MATCH("S/F",R80,0)),(ISNUMBER(MATCH("Final",R80,0)))),"",""))</f>
        <v/>
      </c>
      <c r="S81" s="61" t="str">
        <f>IF('Rinks for 5 groups'!S39="","",IF(OR(ISNUMBER(MATCH("K/O",S80,0)),ISNUMBER(MATCH("Q/F",S80,0)),ISNUMBER(MATCH("S/F",S80,0)),(ISNUMBER(MATCH("Final",S80,0)))),"",""))</f>
        <v/>
      </c>
      <c r="T81" s="61" t="str">
        <f>IF('Rinks for 5 groups'!T39="","",IF(OR(ISNUMBER(MATCH("K/O",T80,0)),ISNUMBER(MATCH("Q/F",T80,0)),ISNUMBER(MATCH("S/F",T80,0)),(ISNUMBER(MATCH("Final",T80,0)))),"",""))</f>
        <v/>
      </c>
      <c r="U81" s="61" t="str">
        <f>IF('Rinks for 5 groups'!U39="","",IF(OR(ISNUMBER(MATCH("K/O",U80,0)),ISNUMBER(MATCH("Q/F",U80,0)),ISNUMBER(MATCH("S/F",U80,0)),(ISNUMBER(MATCH("Final",U80,0)))),"",""))</f>
        <v/>
      </c>
      <c r="V81" s="61" t="str">
        <f>IF('Rinks for 5 groups'!V39="","",IF(OR(ISNUMBER(MATCH("K/O",V80,0)),ISNUMBER(MATCH("Q/F",V80,0)),ISNUMBER(MATCH("S/F",V80,0)),(ISNUMBER(MATCH("Final",V80,0)))),"",""))</f>
        <v/>
      </c>
    </row>
    <row r="82" spans="1:22" s="21" customFormat="1">
      <c r="B82" s="215"/>
      <c r="C82" s="216" t="str">
        <f t="shared" ref="C82:H82" si="30">IF(C80="","","v")</f>
        <v>v</v>
      </c>
      <c r="D82" s="216" t="str">
        <f t="shared" si="30"/>
        <v>v</v>
      </c>
      <c r="E82" s="216" t="str">
        <f t="shared" si="30"/>
        <v>v</v>
      </c>
      <c r="F82" s="216" t="str">
        <f t="shared" si="30"/>
        <v>v</v>
      </c>
      <c r="G82" s="216" t="str">
        <f t="shared" si="30"/>
        <v>v</v>
      </c>
      <c r="H82" s="216" t="str">
        <f t="shared" si="30"/>
        <v>v</v>
      </c>
      <c r="I82" s="215"/>
      <c r="J82" s="216" t="str">
        <f t="shared" ref="J82:O82" si="31">IF(J80="","","v")</f>
        <v>v</v>
      </c>
      <c r="K82" s="216" t="str">
        <f t="shared" si="31"/>
        <v>v</v>
      </c>
      <c r="L82" s="216" t="str">
        <f t="shared" si="31"/>
        <v>v</v>
      </c>
      <c r="M82" s="216" t="str">
        <f t="shared" si="31"/>
        <v>v</v>
      </c>
      <c r="N82" s="216" t="str">
        <f t="shared" si="31"/>
        <v>v</v>
      </c>
      <c r="O82" s="216" t="str">
        <f t="shared" si="31"/>
        <v>v</v>
      </c>
      <c r="P82" s="215"/>
      <c r="Q82" s="216" t="str">
        <f t="shared" ref="Q82:V82" si="32">IF(Q80="","","v")</f>
        <v/>
      </c>
      <c r="R82" s="216" t="e">
        <f t="shared" si="32"/>
        <v>#VALUE!</v>
      </c>
      <c r="S82" s="216" t="e">
        <f t="shared" si="32"/>
        <v>#VALUE!</v>
      </c>
      <c r="T82" s="216" t="e">
        <f t="shared" si="32"/>
        <v>#VALUE!</v>
      </c>
      <c r="U82" s="216" t="e">
        <f t="shared" si="32"/>
        <v>#VALUE!</v>
      </c>
      <c r="V82" s="216" t="str">
        <f t="shared" si="32"/>
        <v/>
      </c>
    </row>
    <row r="83" spans="1:22" ht="13.5" thickBot="1">
      <c r="B83" s="202"/>
      <c r="C83" s="62" t="str">
        <f>IF('Rinks for 5 groups'!C25="","",VLOOKUP(_xlfn.NUMBERVALUE(RIGHT('Rinks for 5 groups'!C25,SUM(LEN('Rinks for 5 groups'!C25),-FIND("v",'Rinks for 5 groups'!C25,1),-1))),'Group Check'!$B:$E,2,FALSE))</f>
        <v>Chiu Pok Man (Singapore )</v>
      </c>
      <c r="D83" s="62" t="str">
        <f>IF('Rinks for 5 groups'!D25="","",VLOOKUP(_xlfn.NUMBERVALUE(RIGHT('Rinks for 5 groups'!D25,SUM(LEN('Rinks for 5 groups'!D25),-FIND("v",'Rinks for 5 groups'!D25,1),-1))),'Group Check'!$B:$E,2,FALSE))</f>
        <v>Derek Boswell (Jersey)</v>
      </c>
      <c r="E83" s="62" t="str">
        <f>IF('Rinks for 5 groups'!E25="","",VLOOKUP(_xlfn.NUMBERVALUE(RIGHT('Rinks for 5 groups'!E25,SUM(LEN('Rinks for 5 groups'!E25),-FIND("v",'Rinks for 5 groups'!E25,1),-1))),'Group Check'!$B:$E,2,FALSE))</f>
        <v>Johnny Ng (Macao China )</v>
      </c>
      <c r="F83" s="62" t="str">
        <f>IF('Rinks for 5 groups'!F25="","",VLOOKUP(_xlfn.NUMBERVALUE(RIGHT('Rinks for 5 groups'!F25,SUM(LEN('Rinks for 5 groups'!F25),-FIND("v",'Rinks for 5 groups'!F25,1),-1))),'Group Check'!$B:$E,2,FALSE))</f>
        <v>Jason Greenslade (Guernsey )</v>
      </c>
      <c r="G83" s="62" t="str">
        <f>IF('Rinks for 5 groups'!G25="","",VLOOKUP(_xlfn.NUMBERVALUE(RIGHT('Rinks for 5 groups'!G25,SUM(LEN('Rinks for 5 groups'!G25),-FIND("v",'Rinks for 5 groups'!G25,1),-1))),'Group Check'!$B:$E,2,FALSE))</f>
        <v>Peter Bonsor (Spain)</v>
      </c>
      <c r="H83" s="62" t="str">
        <f>IF('Rinks for 5 groups'!H25="","",VLOOKUP(_xlfn.NUMBERVALUE(RIGHT('Rinks for 5 groups'!H25,SUM(LEN('Rinks for 5 groups'!H25),-FIND("v",'Rinks for 5 groups'!H25,1),-1))),'Group Check'!$B:$E,2,FALSE))</f>
        <v>Ozkan Akar (Turkiye)</v>
      </c>
      <c r="I83" s="202"/>
      <c r="J83" s="62" t="str">
        <f>IF('Rinks for 5 groups'!J25="","",VLOOKUP(_xlfn.NUMBERVALUE(RIGHT('Rinks for 5 groups'!J25,SUM(LEN('Rinks for 5 groups'!J25),-FIND("v",'Rinks for 5 groups'!J25,1),-1))),'Group Check'!$B:$E,2,FALSE))</f>
        <v>Lephai Marea Modutlwa (Botswana)</v>
      </c>
      <c r="K83" s="62" t="str">
        <f>IF('Rinks for 5 groups'!K25="","",VLOOKUP(_xlfn.NUMBERVALUE(RIGHT('Rinks for 5 groups'!K25,SUM(LEN('Rinks for 5 groups'!K25),-FIND("v",'Rinks for 5 groups'!K25,1),-1))),'Group Check'!$B:$E,2,FALSE))</f>
        <v>Mary Thompson (USA)</v>
      </c>
      <c r="L83" s="62" t="str">
        <f>IF('Rinks for 5 groups'!L25="","",VLOOKUP(_xlfn.NUMBERVALUE(RIGHT('Rinks for 5 groups'!L25,SUM(LEN('Rinks for 5 groups'!L25),-FIND("v",'Rinks for 5 groups'!L25,1),-1))),'Group Check'!$B:$E,2,FALSE))</f>
        <v>Cindy Royet  (France)</v>
      </c>
      <c r="M83" s="62" t="str">
        <f>IF('Rinks for 5 groups'!M25="","",VLOOKUP(_xlfn.NUMBERVALUE(RIGHT('Rinks for 5 groups'!M25,SUM(LEN('Rinks for 5 groups'!M25),-FIND("v",'Rinks for 5 groups'!M25,1),-1))),'Group Check'!$B:$E,2,FALSE))</f>
        <v>Ha Yat Ting (Gloria) (Hong Kong China )</v>
      </c>
      <c r="N83" s="62" t="str">
        <f>IF('Rinks for 5 groups'!N25="","",VLOOKUP(_xlfn.NUMBERVALUE(RIGHT('Rinks for 5 groups'!N25,SUM(LEN('Rinks for 5 groups'!N25),-FIND("v",'Rinks for 5 groups'!N25,1),-1))),'Group Check'!$B:$E,2,FALSE))</f>
        <v>Julie Forrest (Defending Champion)</v>
      </c>
      <c r="O83" s="62" t="str">
        <f>IF('Rinks for 5 groups'!O25="","",VLOOKUP(_xlfn.NUMBERVALUE(RIGHT('Rinks for 5 groups'!O25,SUM(LEN('Rinks for 5 groups'!O25),-FIND("v",'Rinks for 5 groups'!O25,1),-1))),'Group Check'!$B:$E,2,FALSE))</f>
        <v>Linda Ng (Canada )</v>
      </c>
      <c r="P83" s="202"/>
      <c r="Q83" s="62" t="str">
        <f>IF('Rinks for 5 groups'!Q39="","",IF(OR(ISNUMBER(MATCH("K/O",Q80,0)),ISNUMBER(MATCH("Q/F",Q80,0)),ISNUMBER(MATCH("S/F",Q80,0)),(ISNUMBER(MATCH("Final",Q80,0)))),"",""))</f>
        <v/>
      </c>
      <c r="R83" s="62" t="str">
        <f>IF('Rinks for 5 groups'!R39="","",IF(OR(ISNUMBER(MATCH("K/O",R80,0)),ISNUMBER(MATCH("Q/F",R80,0)),ISNUMBER(MATCH("S/F",R80,0)),(ISNUMBER(MATCH("Final",R80,0)))),"",""))</f>
        <v/>
      </c>
      <c r="S83" s="62" t="str">
        <f>IF('Rinks for 5 groups'!S39="","",IF(OR(ISNUMBER(MATCH("K/O",S80,0)),ISNUMBER(MATCH("Q/F",S80,0)),ISNUMBER(MATCH("S/F",S80,0)),(ISNUMBER(MATCH("Final",S80,0)))),"",""))</f>
        <v/>
      </c>
      <c r="T83" s="62" t="str">
        <f>IF('Rinks for 5 groups'!T39="","",IF(OR(ISNUMBER(MATCH("K/O",T80,0)),ISNUMBER(MATCH("Q/F",T80,0)),ISNUMBER(MATCH("S/F",T80,0)),(ISNUMBER(MATCH("Final",T80,0)))),"",""))</f>
        <v/>
      </c>
      <c r="U83" s="62" t="str">
        <f>IF('Rinks for 5 groups'!U39="","",IF(OR(ISNUMBER(MATCH("K/O",U80,0)),ISNUMBER(MATCH("Q/F",U80,0)),ISNUMBER(MATCH("S/F",U80,0)),(ISNUMBER(MATCH("Final",U80,0)))),"",""))</f>
        <v/>
      </c>
      <c r="V83" s="62" t="str">
        <f>IF('Rinks for 5 groups'!V39="","",IF(OR(ISNUMBER(MATCH("K/O",V80,0)),ISNUMBER(MATCH("Q/F",V80,0)),ISNUMBER(MATCH("S/F",V80,0)),(ISNUMBER(MATCH("Final",V80,0)))),"",""))</f>
        <v/>
      </c>
    </row>
    <row r="84" spans="1:22">
      <c r="B84" s="202"/>
      <c r="D84" s="58"/>
      <c r="E84" s="58"/>
      <c r="F84" s="58"/>
      <c r="G84" s="58"/>
      <c r="H84" s="58"/>
      <c r="I84" s="202"/>
      <c r="J84" s="58"/>
      <c r="K84" s="58"/>
      <c r="L84" s="58"/>
      <c r="M84" s="58"/>
      <c r="N84" s="58"/>
      <c r="O84" s="58"/>
      <c r="P84" s="202"/>
      <c r="Q84" s="58"/>
      <c r="R84" s="58"/>
      <c r="S84" s="58"/>
      <c r="T84" s="58"/>
      <c r="U84" s="58"/>
      <c r="V84" s="58"/>
    </row>
    <row r="85" spans="1:22">
      <c r="B85" s="198"/>
      <c r="C85" s="58" t="str">
        <f>IF(C81="","",IF(ISNUMBER(MATCH(CONCATENATE("*",C81,"*"),C$61:C80,0)),"Rink Match",IF(ISNUMBER(MATCH(CONCATENATE("*",C81,"*"),C73:H73,0)),"Previous Session",IF(ISNUMBER(MATCH(CONCATENATE("*",C81,"*"),C75:H75,0)),"Previous Session",IF(ISNUMBER(MATCH(CONCATENATE("*",C81,"*"),D81:H81,0)),"Same Session",IF(ISNUMBER(MATCH(CONCATENATE("*",C81,"*"),D83:H83,0)),"Same Session",""))))))</f>
        <v/>
      </c>
      <c r="D85" s="58" t="str">
        <f>IF(D81="","",IF(ISNUMBER(MATCH(CONCATENATE("*",D81,"*"),D$61:D80,0)),"Rink Match",IF(ISNUMBER(MATCH(CONCATENATE("*",D81,"*"),C73:H73,0)),"Previous Session",IF(ISNUMBER(MATCH(CONCATENATE("*",D81,"*"),C75:H75,0)),"Previous Session",IF(ISNUMBER(MATCH(CONCATENATE("*",D81,"*"),C81:C81,0)),"Same Session",IF(ISNUMBER(MATCH(CONCATENATE("*",D81,"*"),C83:C83,0)),"Same Session",IF(ISNUMBER(MATCH(CONCATENATE("*",D81,"*"),E81:H81,0)),"Same Session",IF(ISNUMBER(MATCH(CONCATENATE("*",D81,"*"),E83:H83,0)),"Same Session",""))))))))</f>
        <v/>
      </c>
      <c r="E85" s="58" t="str">
        <f>IF(E81="","",IF(ISNUMBER(MATCH(CONCATENATE("*",E81,"*"),E$61:E80,0)),"Rink Match",IF(ISNUMBER(MATCH(CONCATENATE("*",E81,"*"),C73:H73,0)),"Previous Session",IF(ISNUMBER(MATCH(CONCATENATE("*",E81,"*"),C75:H75,0)),"Previous Session",IF(ISNUMBER(MATCH(CONCATENATE("*",E81,"*"),C81:D81,0)),"Same Session",IF(ISNUMBER(MATCH(CONCATENATE("*",E81,"*"),C83:D83,0)),"Same Session",IF(ISNUMBER(MATCH(CONCATENATE("*",E81,"*"),F81:H81,0)),"Same Session",IF(ISNUMBER(MATCH(CONCATENATE("*",E81,"*"),F83:H83,0)),"Same Session",""))))))))</f>
        <v/>
      </c>
      <c r="F85" s="58" t="str">
        <f>IF(F81="","",IF(ISNUMBER(MATCH(CONCATENATE("*",F81,"*"),F$61:F80,0)),"Rink Match",IF(ISNUMBER(MATCH(CONCATENATE("*",F81,"*"),C73:H73,0)),"Previous Session",IF(ISNUMBER(MATCH(CONCATENATE("*",F81,"*"),C75:H75,0)),"Previous Session",IF(ISNUMBER(MATCH(CONCATENATE("*",F81,"*"),C81:E81,0)),"Same Session",IF(ISNUMBER(MATCH(CONCATENATE("*",F81,"*"),C83:E83,0)),"Same Session",IF(ISNUMBER(MATCH(CONCATENATE("*",F81,"*"),G81:H81,0)),"Same Session",IF(ISNUMBER(MATCH(CONCATENATE("*",F81,"*"),G83:H83,0)),"Same Session",""))))))))</f>
        <v/>
      </c>
      <c r="G85" s="58" t="str">
        <f>IF(G81="","",IF(ISNUMBER(MATCH(CONCATENATE("*",G81,"*"),G$61:G80,0)),"Rink Match",IF(ISNUMBER(MATCH(CONCATENATE("*",G81,"*"),C73:H73,0)),"Previous Session",IF(ISNUMBER(MATCH(CONCATENATE("*",G81,"*"),C75:H75,0)),"Previous Session",IF(ISNUMBER(MATCH(CONCATENATE("*",G81,"*"),C81:F81,0)),"Same Session",IF(ISNUMBER(MATCH(CONCATENATE("*",G81,"*"),C83:F83,0)),"Same Session",IF(ISNUMBER(MATCH(CONCATENATE("*",G81,"*"),H81:H81,0)),"Same Session",IF(ISNUMBER(MATCH(CONCATENATE("*",G81,"*"),H83:H83,0)),"Same Session",""))))))))</f>
        <v/>
      </c>
      <c r="H85" s="58" t="str">
        <f>IF(H81="","",IF(ISNUMBER(MATCH(CONCATENATE("*",H81,"*"),H$61:H80,0)),"Rink Match",IF(ISNUMBER(MATCH(CONCATENATE("*",H81,"*"),C73:H73,0)),"Previous Session",IF(ISNUMBER(MATCH(CONCATENATE("*",H81,"*"),C75:H75,0)),"Previous Session",IF(ISNUMBER(MATCH(CONCATENATE("*",H81,"*"),C81:G81,0)),"Same Session",IF(ISNUMBER(MATCH(CONCATENATE("*",H81,"*"),C83:G83,0)),"Same Session",""))))))</f>
        <v/>
      </c>
      <c r="I85" s="198"/>
      <c r="J85" s="58" t="str">
        <f>IF(J81="","",IF(ISNUMBER(MATCH(CONCATENATE("*",J81,"*"),J$61:J80,0)),"Rink Match",IF(ISNUMBER(MATCH(CONCATENATE("*",J81,"*"),J73:O73,0)),"Previous Session",IF(ISNUMBER(MATCH(CONCATENATE("*",J81,"*"),J75:O75,0)),"Previous Session",IF(ISNUMBER(MATCH(CONCATENATE("*",J81,"*"),K81:O81,0)),"Same Session",IF(ISNUMBER(MATCH(CONCATENATE("*",J81,"*"),K83:O83,0)),"Same Session",""))))))</f>
        <v/>
      </c>
      <c r="K85" s="58" t="str">
        <f>IF(K81="","",IF(ISNUMBER(MATCH(CONCATENATE("*",K81,"*"),K$61:K80,0)),"Rink Match",IF(ISNUMBER(MATCH(CONCATENATE("*",K81,"*"),J73:O73,0)),"Previous Session",IF(ISNUMBER(MATCH(CONCATENATE("*",K81,"*"),J75:O75,0)),"Previous Session",IF(ISNUMBER(MATCH(CONCATENATE("*",K81,"*"),J81:J81,0)),"Same Session",IF(ISNUMBER(MATCH(CONCATENATE("*",K81,"*"),J83:J83,0)),"Same Session",IF(ISNUMBER(MATCH(CONCATENATE("*",K81,"*"),L81:O81,0)),"Same Session",IF(ISNUMBER(MATCH(CONCATENATE("*",K81,"*"),L83:O83,0)),"Same Session",""))))))))</f>
        <v/>
      </c>
      <c r="L85" s="58" t="str">
        <f>IF(L81="","",IF(ISNUMBER(MATCH(CONCATENATE("*",L81,"*"),L$61:L80,0)),"Rink Match",IF(ISNUMBER(MATCH(CONCATENATE("*",L81,"*"),J73:O73,0)),"Previous Session",IF(ISNUMBER(MATCH(CONCATENATE("*",L81,"*"),J75:O75,0)),"Previous Session",IF(ISNUMBER(MATCH(CONCATENATE("*",L81,"*"),J81:K81,0)),"Same Session",IF(ISNUMBER(MATCH(CONCATENATE("*",L81,"*"),J83:K83,0)),"Same Session",IF(ISNUMBER(MATCH(CONCATENATE("*",L81,"*"),M81:O81,0)),"Same Session",IF(ISNUMBER(MATCH(CONCATENATE("*",L81,"*"),M83:O83,0)),"Same Session",""))))))))</f>
        <v/>
      </c>
      <c r="M85" s="58" t="str">
        <f>IF(M81="","",IF(ISNUMBER(MATCH(CONCATENATE("*",M81,"*"),M$61:M80,0)),"Rink Match",IF(ISNUMBER(MATCH(CONCATENATE("*",M81,"*"),J73:O73,0)),"Previous Session",IF(ISNUMBER(MATCH(CONCATENATE("*",M81,"*"),J75:O75,0)),"Previous Session",IF(ISNUMBER(MATCH(CONCATENATE("*",M81,"*"),J81:L81,0)),"Same Session",IF(ISNUMBER(MATCH(CONCATENATE("*",M81,"*"),J83:L83,0)),"Same Session",IF(ISNUMBER(MATCH(CONCATENATE("*",M81,"*"),N81:O81,0)),"Same Session",IF(ISNUMBER(MATCH(CONCATENATE("*",M81,"*"),N83:O83,0)),"Same Session",""))))))))</f>
        <v/>
      </c>
      <c r="N85" s="58" t="str">
        <f>IF(N81="","",IF(ISNUMBER(MATCH(CONCATENATE("*",N81,"*"),N$61:N80,0)),"Rink Match",IF(ISNUMBER(MATCH(CONCATENATE("*",N81,"*"),J73:O73,0)),"Previous Session",IF(ISNUMBER(MATCH(CONCATENATE("*",N81,"*"),J75:O75,0)),"Previous Session",IF(ISNUMBER(MATCH(CONCATENATE("*",N81,"*"),J81:M81,0)),"Same Session",IF(ISNUMBER(MATCH(CONCATENATE("*",N81,"*"),J83:M83,0)),"Same Session",IF(ISNUMBER(MATCH(CONCATENATE("*",N81,"*"),O81:O81,0)),"Same Session",IF(ISNUMBER(MATCH(CONCATENATE("*",N81,"*"),O83:O83,0)),"Same Session",""))))))))</f>
        <v/>
      </c>
      <c r="O85" s="58" t="str">
        <f>IF(O81="","",IF(ISNUMBER(MATCH(CONCATENATE("*",O81,"*"),O$61:O80,0)),"Rink Match",IF(ISNUMBER(MATCH(CONCATENATE("*",O81,"*"),J73:O73,0)),"Previous Session",IF(ISNUMBER(MATCH(CONCATENATE("*",O81,"*"),J75:O75,0)),"Previous Session",IF(ISNUMBER(MATCH(CONCATENATE("*",O81,"*"),J81:N81,0)),"Same Session",IF(ISNUMBER(MATCH(CONCATENATE("*",O81,"*"),J83:N83,0)),"Same Session",""))))))</f>
        <v/>
      </c>
      <c r="P85" s="198"/>
      <c r="Q85" s="58" t="str">
        <f>IF(Q81="","",IF(ISNUMBER(MATCH(CONCATENATE("*",Q81,"*"),Q$61:Q80,0)),"Rink Match",IF(ISNUMBER(MATCH(CONCATENATE("*",Q81,"*"),Q73:V73,0)),"Previous Session",IF(ISNUMBER(MATCH(CONCATENATE("*",Q81,"*"),Q75:V75,0)),"Previous Session",IF(ISNUMBER(MATCH(CONCATENATE("*",Q81,"*"),R81:V81,0)),"Same Session",IF(ISNUMBER(MATCH(CONCATENATE("*",Q81,"*"),R83:V83,0)),"Same Session",""))))))</f>
        <v/>
      </c>
      <c r="R85" s="58" t="str">
        <f>IF(R81="","",IF(ISNUMBER(MATCH(CONCATENATE("*",R81,"*"),R$61:R80,0)),"Rink Match",IF(ISNUMBER(MATCH(CONCATENATE("*",R81,"*"),Q73:V73,0)),"Previous Session",IF(ISNUMBER(MATCH(CONCATENATE("*",R81,"*"),Q75:V75,0)),"Previous Session",IF(ISNUMBER(MATCH(CONCATENATE("*",R81,"*"),Q81:Q81,0)),"Same Session",IF(ISNUMBER(MATCH(CONCATENATE("*",R81,"*"),Q83:Q83,0)),"Same Session",IF(ISNUMBER(MATCH(CONCATENATE("*",R81,"*"),S81:V81,0)),"Same Session",IF(ISNUMBER(MATCH(CONCATENATE("*",R81,"*"),S83:V83,0)),"Same Session",""))))))))</f>
        <v/>
      </c>
      <c r="S85" s="58" t="str">
        <f>IF(S81="","",IF(ISNUMBER(MATCH(CONCATENATE("*",S81,"*"),S$61:S80,0)),"Rink Match",IF(ISNUMBER(MATCH(CONCATENATE("*",S81,"*"),Q73:V73,0)),"Previous Session",IF(ISNUMBER(MATCH(CONCATENATE("*",S81,"*"),Q75:V75,0)),"Previous Session",IF(ISNUMBER(MATCH(CONCATENATE("*",S81,"*"),Q81:R81,0)),"Same Session",IF(ISNUMBER(MATCH(CONCATENATE("*",S81,"*"),Q83:R83,0)),"Same Session",IF(ISNUMBER(MATCH(CONCATENATE("*",S81,"*"),T81:V81,0)),"Same Session",IF(ISNUMBER(MATCH(CONCATENATE("*",S81,"*"),T83:V83,0)),"Same Session",""))))))))</f>
        <v/>
      </c>
      <c r="T85" s="58" t="str">
        <f>IF(T81="","",IF(ISNUMBER(MATCH(CONCATENATE("*",T81,"*"),T$61:T80,0)),"Rink Match",IF(ISNUMBER(MATCH(CONCATENATE("*",T81,"*"),Q73:V73,0)),"Previous Session",IF(ISNUMBER(MATCH(CONCATENATE("*",T81,"*"),Q75:V75,0)),"Previous Session",IF(ISNUMBER(MATCH(CONCATENATE("*",T81,"*"),Q81:S81,0)),"Same Session",IF(ISNUMBER(MATCH(CONCATENATE("*",T81,"*"),Q83:S83,0)),"Same Session",IF(ISNUMBER(MATCH(CONCATENATE("*",T81,"*"),U81:V81,0)),"Same Session",IF(ISNUMBER(MATCH(CONCATENATE("*",T81,"*"),U83:V83,0)),"Same Session",""))))))))</f>
        <v/>
      </c>
      <c r="U85" s="58" t="str">
        <f>IF(U81="","",IF(ISNUMBER(MATCH(CONCATENATE("*",U81,"*"),U$61:U80,0)),"Rink Match",IF(ISNUMBER(MATCH(CONCATENATE("*",U81,"*"),Q73:V73,0)),"Previous Session",IF(ISNUMBER(MATCH(CONCATENATE("*",U81,"*"),Q75:V75,0)),"Previous Session",IF(ISNUMBER(MATCH(CONCATENATE("*",U81,"*"),Q81:T81,0)),"Same Session",IF(ISNUMBER(MATCH(CONCATENATE("*",U81,"*"),Q83:T83,0)),"Same Session",IF(ISNUMBER(MATCH(CONCATENATE("*",U81,"*"),V81:V81,0)),"Same Session",IF(ISNUMBER(MATCH(CONCATENATE("*",U81,"*"),V83:V83,0)),"Same Session",""))))))))</f>
        <v/>
      </c>
      <c r="V85" s="58" t="str">
        <f>IF(V81="","",IF(ISNUMBER(MATCH(CONCATENATE("*",V81,"*"),V$61:V80,0)),"Rink Match",IF(ISNUMBER(MATCH(CONCATENATE("*",V81,"*"),Q73:V73,0)),"Previous Session",IF(ISNUMBER(MATCH(CONCATENATE("*",V81,"*"),Q75:V75,0)),"Previous Session",IF(ISNUMBER(MATCH(CONCATENATE("*",V81,"*"),Q81:U81,0)),"Same Session",IF(ISNUMBER(MATCH(CONCATENATE("*",V81,"*"),Q83:U83,0)),"Same Session",""))))))</f>
        <v/>
      </c>
    </row>
    <row r="86" spans="1:22">
      <c r="B86" s="198"/>
      <c r="C86" s="58" t="str">
        <f>IF(C83="","",IF(ISNUMBER(MATCH(CONCATENATE("*",C83,"*"),C$61:C80,0)),"Rink Match",IF(ISNUMBER(MATCH(CONCATENATE("*",C83,"*"),C73:H73,0)),"Previous Session",IF(ISNUMBER(MATCH(CONCATENATE("*",C83,"*"),C75:H75,0)),"Previous Session",IF(ISNUMBER(MATCH(CONCATENATE("*",C83,"*"),D81:H81,0)),"Same Session",IF(ISNUMBER(MATCH(CONCATENATE("*",C83,"*"),D83:H83,0)),"Same Session",""))))))</f>
        <v/>
      </c>
      <c r="D86" s="58" t="str">
        <f>IF(D83="","",IF(ISNUMBER(MATCH(CONCATENATE("*",D83,"*"),D$61:D80,0)),"Rink Match",IF(ISNUMBER(MATCH(CONCATENATE("*",D83,"*"),C73:H73,0)),"Previous Session",IF(ISNUMBER(MATCH(CONCATENATE("*",D83,"*"),C75:H75,0)),"Previous Session",IF(ISNUMBER(MATCH(CONCATENATE("*",D83,"*"),C81:C81,0)),"Same Session",IF(ISNUMBER(MATCH(CONCATENATE("*",D83,"*"),C83:C83,0)),"Same Session",IF(ISNUMBER(MATCH(CONCATENATE("*",D83,"*"),E81:H81,0)),"Same Session",IF(ISNUMBER(MATCH(CONCATENATE("*",D83,"*"),E83:H83,0)),"Same Session",""))))))))</f>
        <v/>
      </c>
      <c r="E86" s="58" t="str">
        <f>IF(E83="","",IF(ISNUMBER(MATCH(CONCATENATE("*",E83,"*"),E$61:E80,0)),"Rink Match",IF(ISNUMBER(MATCH(CONCATENATE("*",E83,"*"),C73:H73,0)),"Previous Session",IF(ISNUMBER(MATCH(CONCATENATE("*",E83,"*"),C75:H75,0)),"Previous Session",IF(ISNUMBER(MATCH(CONCATENATE("*",E83,"*"),C81:D81,0)),"Same Session",IF(ISNUMBER(MATCH(CONCATENATE("*",E83,"*"),C83:D83,0)),"Same Session",IF(ISNUMBER(MATCH(CONCATENATE("*",E83,"*"),F81:H81,0)),"Same Session",IF(ISNUMBER(MATCH(CONCATENATE("*",E83,"*"),F83:H83,0)),"Same Session",""))))))))</f>
        <v/>
      </c>
      <c r="F86" s="58" t="str">
        <f>IF(F83="","",IF(ISNUMBER(MATCH(CONCATENATE("*",F83,"*"),F$61:F80,0)),"Rink Match",IF(ISNUMBER(MATCH(CONCATENATE("*",F83,"*"),C73:H73,0)),"Previous Session",IF(ISNUMBER(MATCH(CONCATENATE("*",F83,"*"),C75:H75,0)),"Previous Session",IF(ISNUMBER(MATCH(CONCATENATE("*",F83,"*"),C81:E81,0)),"Same Session",IF(ISNUMBER(MATCH(CONCATENATE("*",F83,"*"),C83:E83,0)),"Same Session",IF(ISNUMBER(MATCH(CONCATENATE("*",F83,"*"),G81:H81,0)),"Same Session",IF(ISNUMBER(MATCH(CONCATENATE("*",F83,"*"),G83:H83,0)),"Same Session",""))))))))</f>
        <v/>
      </c>
      <c r="G86" s="58" t="str">
        <f>IF(G83="","",IF(ISNUMBER(MATCH(CONCATENATE("*",G83,"*"),G$61:G80,0)),"Rink Match",IF(ISNUMBER(MATCH(CONCATENATE("*",G83,"*"),C73:H73,0)),"Previous Session",IF(ISNUMBER(MATCH(CONCATENATE("*",G83,"*"),C75:H75,0)),"Previous Session",IF(ISNUMBER(MATCH(CONCATENATE("*",G83,"*"),C81:F81,0)),"Same Session",IF(ISNUMBER(MATCH(CONCATENATE("*",G83,"*"),C83:F83,0)),"Same Session",IF(ISNUMBER(MATCH(CONCATENATE("*",G83,"*"),H81:H81,0)),"Same Session",IF(ISNUMBER(MATCH(CONCATENATE("*",G83,"*"),H83:H83,0)),"Same Session",""))))))))</f>
        <v/>
      </c>
      <c r="H86" s="58" t="str">
        <f>IF(H83="","",IF(ISNUMBER(MATCH(CONCATENATE("*",H83,"*"),H$61:H80,0)),"Rink Match",IF(ISNUMBER(MATCH(CONCATENATE("*",H83,"*"),C73:H73,0)),"Previous Session",IF(ISNUMBER(MATCH(CONCATENATE("*",H83,"*"),C75:H75,0)),"Previous Session",IF(ISNUMBER(MATCH(CONCATENATE("*",H83,"*"),C81:G81,0)),"Same Session",IF(ISNUMBER(MATCH(CONCATENATE("*",H83,"*"),C83:G83,0)),"Same Session",""))))))</f>
        <v/>
      </c>
      <c r="I86" s="198"/>
      <c r="J86" s="58" t="str">
        <f>IF(J83="","",IF(ISNUMBER(MATCH(CONCATENATE("*",J83,"*"),J$61:J80,0)),"Rink Match",IF(ISNUMBER(MATCH(CONCATENATE("*",J83,"*"),J73:O73,0)),"Previous Session",IF(ISNUMBER(MATCH(CONCATENATE("*",J83,"*"),J75:O75,0)),"Previous Session",IF(ISNUMBER(MATCH(CONCATENATE("*",J83,"*"),K81:O81,0)),"Same Session",IF(ISNUMBER(MATCH(CONCATENATE("*",J83,"*"),K83:O83,0)),"Same Session",""))))))</f>
        <v/>
      </c>
      <c r="K86" s="58" t="str">
        <f>IF(K83="","",IF(ISNUMBER(MATCH(CONCATENATE("*",K83,"*"),K$61:K80,0)),"Rink Match",IF(ISNUMBER(MATCH(CONCATENATE("*",K83,"*"),J73:O73,0)),"Previous Session",IF(ISNUMBER(MATCH(CONCATENATE("*",K83,"*"),J75:O75,0)),"Previous Session",IF(ISNUMBER(MATCH(CONCATENATE("*",K83,"*"),J81:J81,0)),"Same Session",IF(ISNUMBER(MATCH(CONCATENATE("*",K83,"*"),J83:J83,0)),"Same Session",IF(ISNUMBER(MATCH(CONCATENATE("*",K83,"*"),L81:O81,0)),"Same Session",IF(ISNUMBER(MATCH(CONCATENATE("*",K83,"*"),L83:O83,0)),"Same Session",""))))))))</f>
        <v/>
      </c>
      <c r="L86" s="58" t="str">
        <f>IF(L83="","",IF(ISNUMBER(MATCH(CONCATENATE("*",L83,"*"),L$61:L80,0)),"Rink Match",IF(ISNUMBER(MATCH(CONCATENATE("*",L83,"*"),J73:O73,0)),"Previous Session",IF(ISNUMBER(MATCH(CONCATENATE("*",L83,"*"),J75:O75,0)),"Previous Session",IF(ISNUMBER(MATCH(CONCATENATE("*",L83,"*"),J81:K81,0)),"Same Session",IF(ISNUMBER(MATCH(CONCATENATE("*",L83,"*"),J83:K83,0)),"Same Session",IF(ISNUMBER(MATCH(CONCATENATE("*",L83,"*"),M81:O81,0)),"Same Session",IF(ISNUMBER(MATCH(CONCATENATE("*",L83,"*"),M83:O83,0)),"Same Session",""))))))))</f>
        <v/>
      </c>
      <c r="M86" s="58" t="str">
        <f>IF(M83="","",IF(ISNUMBER(MATCH(CONCATENATE("*",M83,"*"),M$61:M80,0)),"Rink Match",IF(ISNUMBER(MATCH(CONCATENATE("*",M83,"*"),J73:O73,0)),"Previous Session",IF(ISNUMBER(MATCH(CONCATENATE("*",M83,"*"),J75:O75,0)),"Previous Session",IF(ISNUMBER(MATCH(CONCATENATE("*",M83,"*"),J81:L81,0)),"Same Session",IF(ISNUMBER(MATCH(CONCATENATE("*",M83,"*"),J83:L83,0)),"Same Session",IF(ISNUMBER(MATCH(CONCATENATE("*",M83,"*"),N81:O81,0)),"Same Session",IF(ISNUMBER(MATCH(CONCATENATE("*",M83,"*"),N83:O83,0)),"Same Session",""))))))))</f>
        <v/>
      </c>
      <c r="N86" s="58" t="str">
        <f>IF(N83="","",IF(ISNUMBER(MATCH(CONCATENATE("*",N83,"*"),N$61:N80,0)),"Rink Match",IF(ISNUMBER(MATCH(CONCATENATE("*",N83,"*"),J73:O73,0)),"Previous Session",IF(ISNUMBER(MATCH(CONCATENATE("*",N83,"*"),J75:O75,0)),"Previous Session",IF(ISNUMBER(MATCH(CONCATENATE("*",N83,"*"),J81:M81,0)),"Same Session",IF(ISNUMBER(MATCH(CONCATENATE("*",N83,"*"),J83:M83,0)),"Same Session",IF(ISNUMBER(MATCH(CONCATENATE("*",N83,"*"),O81:O81,0)),"Same Session",IF(ISNUMBER(MATCH(CONCATENATE("*",N83,"*"),O83:O83,0)),"Same Session",""))))))))</f>
        <v/>
      </c>
      <c r="O86" s="58" t="str">
        <f>IF(O83="","",IF(ISNUMBER(MATCH(CONCATENATE("*",O83,"*"),O$61:O80,0)),"Rink Match",IF(ISNUMBER(MATCH(CONCATENATE("*",O83,"*"),J73:O73,0)),"Previous Session",IF(ISNUMBER(MATCH(CONCATENATE("*",O83,"*"),J75:O75,0)),"Previous Session",IF(ISNUMBER(MATCH(CONCATENATE("*",O83,"*"),J81:N81,0)),"Same Session",IF(ISNUMBER(MATCH(CONCATENATE("*",O83,"*"),J83:N83,0)),"Same Session",""))))))</f>
        <v/>
      </c>
      <c r="P86" s="198"/>
      <c r="Q86" s="58" t="str">
        <f>IF(Q83="","",IF(ISNUMBER(MATCH(CONCATENATE("*",Q83,"*"),Q$61:Q80,0)),"Rink Match",IF(ISNUMBER(MATCH(CONCATENATE("*",Q83,"*"),Q73:V73,0)),"Previous Session",IF(ISNUMBER(MATCH(CONCATENATE("*",Q83,"*"),Q75:V75,0)),"Previous Session",IF(ISNUMBER(MATCH(CONCATENATE("*",Q83,"*"),R81:V81,0)),"Same Session",IF(ISNUMBER(MATCH(CONCATENATE("*",Q83,"*"),R83:V83,0)),"Same Session",""))))))</f>
        <v/>
      </c>
      <c r="R86" s="58" t="str">
        <f>IF(R83="","",IF(ISNUMBER(MATCH(CONCATENATE("*",R83,"*"),R$61:R80,0)),"Rink Match",IF(ISNUMBER(MATCH(CONCATENATE("*",R83,"*"),Q73:V73,0)),"Previous Session",IF(ISNUMBER(MATCH(CONCATENATE("*",R83,"*"),Q75:V75,0)),"Previous Session",IF(ISNUMBER(MATCH(CONCATENATE("*",R83,"*"),Q81:Q81,0)),"Same Session",IF(ISNUMBER(MATCH(CONCATENATE("*",R83,"*"),Q83:Q83,0)),"Same Session",IF(ISNUMBER(MATCH(CONCATENATE("*",R83,"*"),S81:V81,0)),"Same Session",IF(ISNUMBER(MATCH(CONCATENATE("*",R83,"*"),S83:V83,0)),"Same Session",""))))))))</f>
        <v/>
      </c>
      <c r="S86" s="58" t="str">
        <f>IF(S83="","",IF(ISNUMBER(MATCH(CONCATENATE("*",S83,"*"),S$61:S80,0)),"Rink Match",IF(ISNUMBER(MATCH(CONCATENATE("*",S83,"*"),Q73:V73,0)),"Previous Session",IF(ISNUMBER(MATCH(CONCATENATE("*",S83,"*"),Q75:V75,0)),"Previous Session",IF(ISNUMBER(MATCH(CONCATENATE("*",S83,"*"),Q81:R81,0)),"Same Session",IF(ISNUMBER(MATCH(CONCATENATE("*",S83,"*"),Q83:R83,0)),"Same Session",IF(ISNUMBER(MATCH(CONCATENATE("*",S83,"*"),T81:V81,0)),"Same Session",IF(ISNUMBER(MATCH(CONCATENATE("*",S83,"*"),T83:V83,0)),"Same Session",""))))))))</f>
        <v/>
      </c>
      <c r="T86" s="58" t="str">
        <f>IF(T83="","",IF(ISNUMBER(MATCH(CONCATENATE("*",T83,"*"),T$61:T80,0)),"Rink Match",IF(ISNUMBER(MATCH(CONCATENATE("*",T83,"*"),Q73:V73,0)),"Previous Session",IF(ISNUMBER(MATCH(CONCATENATE("*",T83,"*"),Q75:V75,0)),"Previous Session",IF(ISNUMBER(MATCH(CONCATENATE("*",T83,"*"),Q81:S81,0)),"Same Session",IF(ISNUMBER(MATCH(CONCATENATE("*",T83,"*"),Q83:S83,0)),"Same Session",IF(ISNUMBER(MATCH(CONCATENATE("*",T83,"*"),U81:V81,0)),"Same Session",IF(ISNUMBER(MATCH(CONCATENATE("*",T83,"*"),U83:V83,0)),"Same Session",""))))))))</f>
        <v/>
      </c>
      <c r="U86" s="58" t="str">
        <f>IF(U83="","",IF(ISNUMBER(MATCH(CONCATENATE("*",U83,"*"),U$61:U80,0)),"Rink Match",IF(ISNUMBER(MATCH(CONCATENATE("*",U83,"*"),Q73:V73,0)),"Previous Session",IF(ISNUMBER(MATCH(CONCATENATE("*",U83,"*"),Q75:V75,0)),"Previous Session",IF(ISNUMBER(MATCH(CONCATENATE("*",U83,"*"),Q81:T81,0)),"Same Session",IF(ISNUMBER(MATCH(CONCATENATE("*",U83,"*"),Q83:T83,0)),"Same Session",IF(ISNUMBER(MATCH(CONCATENATE("*",U83,"*"),V81:V81,0)),"Same Session",IF(ISNUMBER(MATCH(CONCATENATE("*",U83,"*"),V83:V83,0)),"Same Session",""))))))))</f>
        <v/>
      </c>
      <c r="V86" s="58" t="str">
        <f>IF(V83="","",IF(ISNUMBER(MATCH(CONCATENATE("*",V83,"*"),V$61:V80,0)),"Rink Match",IF(ISNUMBER(MATCH(CONCATENATE("*",V83,"*"),Q73:V73,0)),"Previous Session",IF(ISNUMBER(MATCH(CONCATENATE("*",V83,"*"),Q75:V75,0)),"Previous Session",IF(ISNUMBER(MATCH(CONCATENATE("*",V83,"*"),Q81:U81,0)),"Same Session",IF(ISNUMBER(MATCH(CONCATENATE("*",V83,"*"),Q83:U83,0)),"Same Session",""))))))</f>
        <v/>
      </c>
    </row>
    <row r="87" spans="1:22" ht="13.5" thickBot="1">
      <c r="B87" s="202"/>
      <c r="C87" s="139"/>
      <c r="D87" s="139"/>
      <c r="E87" s="139"/>
      <c r="F87" s="139"/>
      <c r="G87" s="139"/>
      <c r="H87" s="139"/>
      <c r="I87" s="202"/>
      <c r="J87" s="139"/>
      <c r="K87" s="139"/>
      <c r="L87" s="139"/>
      <c r="M87" s="139"/>
      <c r="N87" s="139"/>
      <c r="O87" s="139"/>
      <c r="P87" s="202"/>
      <c r="Q87" s="139"/>
      <c r="R87" s="139"/>
      <c r="S87" s="139"/>
      <c r="T87" s="139"/>
      <c r="U87" s="139"/>
      <c r="V87" s="139"/>
    </row>
    <row r="88" spans="1:22">
      <c r="A88" s="59" t="str">
        <f>'Master Schedule'!A26</f>
        <v xml:space="preserve">Session 5 - 3.15pm - 4:45pm - Friday 4:30pm </v>
      </c>
      <c r="B88" s="201"/>
      <c r="C88" s="60" t="str">
        <f>IF(C89="","",CONCATENATE("Group ",VLOOKUP(_xlfn.NUMBERVALUE(LEFT('Rinks for 5 groups'!C26,SUM(FIND("v",'Rinks for 5 groups'!C26,1),-2))),'Group Check'!$B:$E,4,FALSE)))</f>
        <v>Group WS 1</v>
      </c>
      <c r="D88" s="60" t="str">
        <f>IF(D89="","",CONCATENATE("Group ",VLOOKUP(_xlfn.NUMBERVALUE(LEFT('Rinks for 5 groups'!D26,SUM(FIND("v",'Rinks for 5 groups'!D26,1),-2))),'Group Check'!$B:$E,4,FALSE)))</f>
        <v>Group WS 1</v>
      </c>
      <c r="E88" s="60" t="str">
        <f>IF(E89="","",CONCATENATE("Group ",VLOOKUP(_xlfn.NUMBERVALUE(LEFT('Rinks for 5 groups'!E26,SUM(FIND("v",'Rinks for 5 groups'!E26,1),-2))),'Group Check'!$B:$E,4,FALSE)))</f>
        <v>Group MS 5</v>
      </c>
      <c r="F88" s="60" t="str">
        <f>IF(F89="","",CONCATENATE("Group ",VLOOKUP(_xlfn.NUMBERVALUE(LEFT('Rinks for 5 groups'!F26,SUM(FIND("v",'Rinks for 5 groups'!F26,1),-2))),'Group Check'!$B:$E,4,FALSE)))</f>
        <v>Group MS 4</v>
      </c>
      <c r="G88" s="60" t="str">
        <f>IF(G89="","",CONCATENATE("Group ",VLOOKUP(_xlfn.NUMBERVALUE(LEFT('Rinks for 5 groups'!G26,SUM(FIND("v",'Rinks for 5 groups'!G26,1),-2))),'Group Check'!$B:$E,4,FALSE)))</f>
        <v>Group MS 3</v>
      </c>
      <c r="H88" s="60" t="str">
        <f>IF(H89="","",CONCATENATE("Group ",VLOOKUP(_xlfn.NUMBERVALUE(LEFT('Rinks for 5 groups'!H26,SUM(FIND("v",'Rinks for 5 groups'!H26,1),-2))),'Group Check'!$B:$E,4,FALSE)))</f>
        <v>Group MS 3</v>
      </c>
      <c r="I88" s="201"/>
      <c r="J88" s="60" t="str">
        <f>IF(J89="","",CONCATENATE("Group ",VLOOKUP(_xlfn.NUMBERVALUE(LEFT('Rinks for 5 groups'!J26,SUM(FIND("v",'Rinks for 5 groups'!J26,1),-2))),'Group Check'!$B:$E,4,FALSE)))</f>
        <v/>
      </c>
      <c r="K88" s="60" t="str">
        <f>IF(K89="","",CONCATENATE("Group ",VLOOKUP(_xlfn.NUMBERVALUE(LEFT('Rinks for 5 groups'!K26,SUM(FIND("v",'Rinks for 5 groups'!K26,1),-2))),'Group Check'!$B:$E,4,FALSE)))</f>
        <v>Group WS 5</v>
      </c>
      <c r="L88" s="60" t="str">
        <f>IF(L89="","",CONCATENATE("Group ",VLOOKUP(_xlfn.NUMBERVALUE(LEFT('Rinks for 5 groups'!L26,SUM(FIND("v",'Rinks for 5 groups'!L26,1),-2))),'Group Check'!$B:$E,4,FALSE)))</f>
        <v>Group WS 5</v>
      </c>
      <c r="M88" s="60" t="str">
        <f>IF(M89="","",CONCATENATE("Group ",VLOOKUP(_xlfn.NUMBERVALUE(LEFT('Rinks for 5 groups'!M26,SUM(FIND("v",'Rinks for 5 groups'!M26,1),-2))),'Group Check'!$B:$E,4,FALSE)))</f>
        <v>Group WS 5</v>
      </c>
      <c r="N88" s="60" t="str">
        <f>IF(N89="","",CONCATENATE("Group ",VLOOKUP(_xlfn.NUMBERVALUE(LEFT('Rinks for 5 groups'!N26,SUM(FIND("v",'Rinks for 5 groups'!N26,1),-2))),'Group Check'!$B:$E,4,FALSE)))</f>
        <v>Group MS 4</v>
      </c>
      <c r="O88" s="60" t="str">
        <f>IF(O89="","",CONCATENATE("Group ",VLOOKUP(_xlfn.NUMBERVALUE(LEFT('Rinks for 5 groups'!O26,SUM(FIND("v",'Rinks for 5 groups'!O26,1),-2))),'Group Check'!$B:$E,4,FALSE)))</f>
        <v>Group MS 4</v>
      </c>
      <c r="P88" s="201"/>
      <c r="Q88" s="60" t="str">
        <f>IF('Rinks for 5 groups'!Q26="","",VLOOKUP(_xlfn.NUMBERVALUE('Rinks for 5 groups'!Q26),'Group Check'!$B:$E,2,FALSE))</f>
        <v/>
      </c>
      <c r="R88" s="60" t="e">
        <f>IF('Rinks for 5 groups'!R26="","",VLOOKUP(_xlfn.NUMBERVALUE('Rinks for 5 groups'!R26),'Group Check'!$B:$E,2,FALSE))</f>
        <v>#VALUE!</v>
      </c>
      <c r="S88" s="60" t="e">
        <f>IF('Rinks for 5 groups'!S26="","",VLOOKUP(_xlfn.NUMBERVALUE('Rinks for 5 groups'!S26),'Group Check'!$B:$E,2,FALSE))</f>
        <v>#VALUE!</v>
      </c>
      <c r="T88" s="60" t="e">
        <f>IF('Rinks for 5 groups'!T26="","",VLOOKUP(_xlfn.NUMBERVALUE('Rinks for 5 groups'!T26),'Group Check'!$B:$E,2,FALSE))</f>
        <v>#VALUE!</v>
      </c>
      <c r="U88" s="60" t="e">
        <f>IF('Rinks for 5 groups'!U26="","",VLOOKUP(_xlfn.NUMBERVALUE('Rinks for 5 groups'!U26),'Group Check'!$B:$E,2,FALSE))</f>
        <v>#VALUE!</v>
      </c>
      <c r="V88" s="60" t="str">
        <f>IF('Rinks for 5 groups'!V26="","",VLOOKUP(_xlfn.NUMBERVALUE('Rinks for 5 groups'!V26),'Group Check'!$B:$E,2,FALSE))</f>
        <v/>
      </c>
    </row>
    <row r="89" spans="1:22">
      <c r="B89" s="202"/>
      <c r="C89" s="61" t="str">
        <f>IF('Rinks for 5 groups'!C26="","",VLOOKUP(_xlfn.NUMBERVALUE(LEFT('Rinks for 5 groups'!C26,SUM(FIND("v",'Rinks for 5 groups'!C26,1),-2))),'Group Check'!$B:$E,2,FALSE))</f>
        <v>Rahsan Akar (Turkiye)</v>
      </c>
      <c r="D89" s="61" t="str">
        <f>IF('Rinks for 5 groups'!D26="","",VLOOKUP(_xlfn.NUMBERVALUE(LEFT('Rinks for 5 groups'!D26,SUM(FIND("v",'Rinks for 5 groups'!D26,1),-2))),'Group Check'!$B:$E,2,FALSE))</f>
        <v>Esme Haley (South Africa )</v>
      </c>
      <c r="E89" s="61" t="str">
        <f>IF('Rinks for 5 groups'!E26="","",VLOOKUP(_xlfn.NUMBERVALUE(LEFT('Rinks for 5 groups'!E26,SUM(FIND("v",'Rinks for 5 groups'!E26,1),-2))),'Group Check'!$B:$E,2,FALSE))</f>
        <v>Jason Lee Evans (South Africa )</v>
      </c>
      <c r="F89" s="61" t="str">
        <f>IF('Rinks for 5 groups'!F26="","",VLOOKUP(_xlfn.NUMBERVALUE(LEFT('Rinks for 5 groups'!F26,SUM(FIND("v",'Rinks for 5 groups'!F26,1),-2))),'Group Check'!$B:$E,2,FALSE))</f>
        <v>Kristian Crocker (Wales)</v>
      </c>
      <c r="G89" s="61" t="str">
        <f>IF('Rinks for 5 groups'!G26="","",VLOOKUP(_xlfn.NUMBERVALUE(LEFT('Rinks for 5 groups'!G26,SUM(FIND("v",'Rinks for 5 groups'!G26,1),-2))),'Group Check'!$B:$E,2,FALSE))</f>
        <v>Beat Matti (Switzerland )</v>
      </c>
      <c r="H89" s="61" t="str">
        <f>IF('Rinks for 5 groups'!H26="","",VLOOKUP(_xlfn.NUMBERVALUE(LEFT('Rinks for 5 groups'!H26,SUM(FIND("v",'Rinks for 5 groups'!H26,1),-2))),'Group Check'!$B:$E,2,FALSE))</f>
        <v>Michael Stepney (Scotland)</v>
      </c>
      <c r="I89" s="202"/>
      <c r="J89" s="61" t="str">
        <f>IF('Rinks for 5 groups'!J26="","",VLOOKUP(_xlfn.NUMBERVALUE(LEFT('Rinks for 5 groups'!J26,SUM(FIND("v",'Rinks for 5 groups'!J26,1),-2))),'Group Check'!$B:$E,2,FALSE))</f>
        <v/>
      </c>
      <c r="K89" s="61" t="str">
        <f>IF('Rinks for 5 groups'!K26="","",VLOOKUP(_xlfn.NUMBERVALUE(LEFT('Rinks for 5 groups'!K26,SUM(FIND("v",'Rinks for 5 groups'!K26,1),-2))),'Group Check'!$B:$E,2,FALSE))</f>
        <v>Caroline Whitehead (Isle Of Man)</v>
      </c>
      <c r="L89" s="61" t="str">
        <f>IF('Rinks for 5 groups'!L26="","",VLOOKUP(_xlfn.NUMBERVALUE(LEFT('Rinks for 5 groups'!L26,SUM(FIND("v",'Rinks for 5 groups'!L26,1),-2))),'Group Check'!$B:$E,2,FALSE))</f>
        <v>Rebecca McMillan (England )</v>
      </c>
      <c r="M89" s="61" t="str">
        <f>IF('Rinks for 5 groups'!M26="","",VLOOKUP(_xlfn.NUMBERVALUE(LEFT('Rinks for 5 groups'!M26,SUM(FIND("v",'Rinks for 5 groups'!M26,1),-2))),'Group Check'!$B:$E,2,FALSE))</f>
        <v>Sandra Hazel Bailie MBE (Ireland )</v>
      </c>
      <c r="N89" s="61" t="str">
        <f>IF('Rinks for 5 groups'!N26="","",VLOOKUP(_xlfn.NUMBERVALUE(LEFT('Rinks for 5 groups'!N26,SUM(FIND("v",'Rinks for 5 groups'!N26,1),-2))),'Group Check'!$B:$E,2,FALSE))</f>
        <v>Kristian Crocker (Wales)</v>
      </c>
      <c r="O89" s="61" t="str">
        <f>IF('Rinks for 5 groups'!O26="","",VLOOKUP(_xlfn.NUMBERVALUE(LEFT('Rinks for 5 groups'!O26,SUM(FIND("v",'Rinks for 5 groups'!O26,1),-2))),'Group Check'!$B:$E,2,FALSE))</f>
        <v>Shannon McIlroy (New Zealand)</v>
      </c>
      <c r="P89" s="202"/>
      <c r="Q89" s="61" t="str">
        <f>IF('Rinks for 5 groups'!Q47="","",IF(OR(ISNUMBER(MATCH("K/O",Q88,0)),ISNUMBER(MATCH("Q/F",Q88,0)),ISNUMBER(MATCH("S/F",Q88,0)),(ISNUMBER(MATCH("Final",Q88,0)))),"",""))</f>
        <v/>
      </c>
      <c r="R89" s="61" t="str">
        <f>IF('Rinks for 5 groups'!R47="","",IF(OR(ISNUMBER(MATCH("K/O",R88,0)),ISNUMBER(MATCH("Q/F",R88,0)),ISNUMBER(MATCH("S/F",R88,0)),(ISNUMBER(MATCH("Final",R88,0)))),"",""))</f>
        <v/>
      </c>
      <c r="S89" s="61" t="str">
        <f>IF('Rinks for 5 groups'!S47="","",IF(OR(ISNUMBER(MATCH("K/O",S88,0)),ISNUMBER(MATCH("Q/F",S88,0)),ISNUMBER(MATCH("S/F",S88,0)),(ISNUMBER(MATCH("Final",S88,0)))),"",""))</f>
        <v/>
      </c>
      <c r="T89" s="61" t="str">
        <f>IF('Rinks for 5 groups'!T47="","",IF(OR(ISNUMBER(MATCH("K/O",T88,0)),ISNUMBER(MATCH("Q/F",T88,0)),ISNUMBER(MATCH("S/F",T88,0)),(ISNUMBER(MATCH("Final",T88,0)))),"",""))</f>
        <v/>
      </c>
      <c r="U89" s="61" t="str">
        <f>IF('Rinks for 5 groups'!U47="","",IF(OR(ISNUMBER(MATCH("K/O",U88,0)),ISNUMBER(MATCH("Q/F",U88,0)),ISNUMBER(MATCH("S/F",U88,0)),(ISNUMBER(MATCH("Final",U88,0)))),"",""))</f>
        <v/>
      </c>
      <c r="V89" s="61" t="str">
        <f>IF('Rinks for 5 groups'!V47="","",IF(OR(ISNUMBER(MATCH("K/O",V88,0)),ISNUMBER(MATCH("Q/F",V88,0)),ISNUMBER(MATCH("S/F",V88,0)),(ISNUMBER(MATCH("Final",V88,0)))),"",""))</f>
        <v/>
      </c>
    </row>
    <row r="90" spans="1:22" s="21" customFormat="1">
      <c r="B90" s="215"/>
      <c r="C90" s="216" t="str">
        <f t="shared" ref="C90:H90" si="33">IF(C88="","","v")</f>
        <v>v</v>
      </c>
      <c r="D90" s="216" t="str">
        <f t="shared" si="33"/>
        <v>v</v>
      </c>
      <c r="E90" s="216" t="str">
        <f t="shared" si="33"/>
        <v>v</v>
      </c>
      <c r="F90" s="216" t="str">
        <f t="shared" si="33"/>
        <v>v</v>
      </c>
      <c r="G90" s="216" t="str">
        <f t="shared" si="33"/>
        <v>v</v>
      </c>
      <c r="H90" s="216" t="str">
        <f t="shared" si="33"/>
        <v>v</v>
      </c>
      <c r="I90" s="215"/>
      <c r="J90" s="216" t="str">
        <f t="shared" ref="J90:O90" si="34">IF(J88="","","v")</f>
        <v/>
      </c>
      <c r="K90" s="216" t="str">
        <f t="shared" si="34"/>
        <v>v</v>
      </c>
      <c r="L90" s="216" t="str">
        <f t="shared" si="34"/>
        <v>v</v>
      </c>
      <c r="M90" s="216" t="str">
        <f t="shared" si="34"/>
        <v>v</v>
      </c>
      <c r="N90" s="216" t="str">
        <f t="shared" si="34"/>
        <v>v</v>
      </c>
      <c r="O90" s="216" t="str">
        <f t="shared" si="34"/>
        <v>v</v>
      </c>
      <c r="P90" s="215"/>
      <c r="Q90" s="216" t="str">
        <f t="shared" ref="Q90:V90" si="35">IF(Q88="","","v")</f>
        <v/>
      </c>
      <c r="R90" s="216" t="e">
        <f t="shared" si="35"/>
        <v>#VALUE!</v>
      </c>
      <c r="S90" s="216" t="e">
        <f t="shared" si="35"/>
        <v>#VALUE!</v>
      </c>
      <c r="T90" s="216" t="e">
        <f t="shared" si="35"/>
        <v>#VALUE!</v>
      </c>
      <c r="U90" s="216" t="e">
        <f t="shared" si="35"/>
        <v>#VALUE!</v>
      </c>
      <c r="V90" s="216" t="str">
        <f t="shared" si="35"/>
        <v/>
      </c>
    </row>
    <row r="91" spans="1:22" ht="13.5" thickBot="1">
      <c r="B91" s="202"/>
      <c r="C91" s="62" t="str">
        <f>IF('Rinks for 5 groups'!C26="","",VLOOKUP(_xlfn.NUMBERVALUE(RIGHT('Rinks for 5 groups'!C26,SUM(LEN('Rinks for 5 groups'!C26),-FIND("v",'Rinks for 5 groups'!C26,1),-1))),'Group Check'!$B:$E,2,FALSE))</f>
        <v>Lisa Bonsor (Spain)</v>
      </c>
      <c r="D91" s="62" t="str">
        <f>IF('Rinks for 5 groups'!D26="","",VLOOKUP(_xlfn.NUMBERVALUE(RIGHT('Rinks for 5 groups'!D26,SUM(LEN('Rinks for 5 groups'!D26),-FIND("v",'Rinks for 5 groups'!D26,1),-1))),'Group Check'!$B:$E,2,FALSE))</f>
        <v>Nor Farrah Ain Abdullah (Malaysia )</v>
      </c>
      <c r="E91" s="62" t="str">
        <f>IF('Rinks for 5 groups'!E26="","",VLOOKUP(_xlfn.NUMBERVALUE(RIGHT('Rinks for 5 groups'!E26,SUM(LEN('Rinks for 5 groups'!E26),-FIND("v",'Rinks for 5 groups'!E26,1),-1))),'Group Check'!$B:$E,2,FALSE))</f>
        <v>Mike McNorton (Canada )</v>
      </c>
      <c r="F91" s="62" t="str">
        <f>IF('Rinks for 5 groups'!F26="","",VLOOKUP(_xlfn.NUMBERVALUE(RIGHT('Rinks for 5 groups'!F26,SUM(LEN('Rinks for 5 groups'!F26),-FIND("v",'Rinks for 5 groups'!F26,1),-1))),'Group Check'!$B:$E,2,FALSE))</f>
        <v>Hisaharu Satou (Japan )</v>
      </c>
      <c r="G91" s="62" t="str">
        <f>IF('Rinks for 5 groups'!G26="","",VLOOKUP(_xlfn.NUMBERVALUE(RIGHT('Rinks for 5 groups'!G26,SUM(LEN('Rinks for 5 groups'!G26),-FIND("v",'Rinks for 5 groups'!G26,1),-1))),'Group Check'!$B:$E,2,FALSE))</f>
        <v>Carel Aaron Olivier (Namibia)</v>
      </c>
      <c r="H91" s="62" t="str">
        <f>IF('Rinks for 5 groups'!H26="","",VLOOKUP(_xlfn.NUMBERVALUE(RIGHT('Rinks for 5 groups'!H26,SUM(LEN('Rinks for 5 groups'!H26),-FIND("v",'Rinks for 5 groups'!H26,1),-1))),'Group Check'!$B:$E,2,FALSE))</f>
        <v>Lars Olov Backgren (Sweden )</v>
      </c>
      <c r="I91" s="202"/>
      <c r="J91" s="62" t="str">
        <f>IF('Rinks for 5 groups'!J26="","",VLOOKUP(_xlfn.NUMBERVALUE(RIGHT('Rinks for 5 groups'!J26,SUM(LEN('Rinks for 5 groups'!J26),-FIND("v",'Rinks for 5 groups'!J26,1),-1))),'Group Check'!$B:$E,2,FALSE))</f>
        <v/>
      </c>
      <c r="K91" s="62" t="str">
        <f>IF('Rinks for 5 groups'!K26="","",VLOOKUP(_xlfn.NUMBERVALUE(RIGHT('Rinks for 5 groups'!K26,SUM(LEN('Rinks for 5 groups'!K26),-FIND("v",'Rinks for 5 groups'!K26,1),-1))),'Group Check'!$B:$E,2,FALSE))</f>
        <v>Yvonne Olivier (Namibia)</v>
      </c>
      <c r="L91" s="62" t="str">
        <f>IF('Rinks for 5 groups'!L26="","",VLOOKUP(_xlfn.NUMBERVALUE(RIGHT('Rinks for 5 groups'!L26,SUM(LEN('Rinks for 5 groups'!L26),-FIND("v",'Rinks for 5 groups'!L26,1),-1))),'Group Check'!$B:$E,2,FALSE))</f>
        <v>Rosemary Ogier (Guernsey )</v>
      </c>
      <c r="M91" s="62" t="str">
        <f>IF('Rinks for 5 groups'!M26="","",VLOOKUP(_xlfn.NUMBERVALUE(RIGHT('Rinks for 5 groups'!M26,SUM(LEN('Rinks for 5 groups'!M26),-FIND("v",'Rinks for 5 groups'!M26,1),-1))),'Group Check'!$B:$E,2,FALSE))</f>
        <v>Marianne Kuenzle (Switzerland )</v>
      </c>
      <c r="N91" s="62" t="str">
        <f>IF('Rinks for 5 groups'!N26="","",VLOOKUP(_xlfn.NUMBERVALUE(RIGHT('Rinks for 5 groups'!N26,SUM(LEN('Rinks for 5 groups'!N26),-FIND("v",'Rinks for 5 groups'!N26,1),-1))),'Group Check'!$B:$E,2,FALSE))</f>
        <v>Gabor Foti (Hungary)</v>
      </c>
      <c r="O91" s="62" t="str">
        <f>IF('Rinks for 5 groups'!O26="","",VLOOKUP(_xlfn.NUMBERVALUE(RIGHT('Rinks for 5 groups'!O26,SUM(LEN('Rinks for 5 groups'!O26),-FIND("v",'Rinks for 5 groups'!O26,1),-1))),'Group Check'!$B:$E,2,FALSE))</f>
        <v>Clive McGreal (Isle Of Man)</v>
      </c>
      <c r="P91" s="202"/>
      <c r="Q91" s="62" t="str">
        <f>IF('Rinks for 5 groups'!Q47="","",IF(OR(ISNUMBER(MATCH("K/O",Q88,0)),ISNUMBER(MATCH("Q/F",Q88,0)),ISNUMBER(MATCH("S/F",Q88,0)),(ISNUMBER(MATCH("Final",Q88,0)))),"",""))</f>
        <v/>
      </c>
      <c r="R91" s="62" t="str">
        <f>IF('Rinks for 5 groups'!R47="","",IF(OR(ISNUMBER(MATCH("K/O",R88,0)),ISNUMBER(MATCH("Q/F",R88,0)),ISNUMBER(MATCH("S/F",R88,0)),(ISNUMBER(MATCH("Final",R88,0)))),"",""))</f>
        <v/>
      </c>
      <c r="S91" s="62" t="str">
        <f>IF('Rinks for 5 groups'!S47="","",IF(OR(ISNUMBER(MATCH("K/O",S88,0)),ISNUMBER(MATCH("Q/F",S88,0)),ISNUMBER(MATCH("S/F",S88,0)),(ISNUMBER(MATCH("Final",S88,0)))),"",""))</f>
        <v/>
      </c>
      <c r="T91" s="62" t="str">
        <f>IF('Rinks for 5 groups'!T47="","",IF(OR(ISNUMBER(MATCH("K/O",T88,0)),ISNUMBER(MATCH("Q/F",T88,0)),ISNUMBER(MATCH("S/F",T88,0)),(ISNUMBER(MATCH("Final",T88,0)))),"",""))</f>
        <v/>
      </c>
      <c r="U91" s="62" t="str">
        <f>IF('Rinks for 5 groups'!U47="","",IF(OR(ISNUMBER(MATCH("K/O",U88,0)),ISNUMBER(MATCH("Q/F",U88,0)),ISNUMBER(MATCH("S/F",U88,0)),(ISNUMBER(MATCH("Final",U88,0)))),"",""))</f>
        <v/>
      </c>
      <c r="V91" s="62" t="str">
        <f>IF('Rinks for 5 groups'!V47="","",IF(OR(ISNUMBER(MATCH("K/O",V88,0)),ISNUMBER(MATCH("Q/F",V88,0)),ISNUMBER(MATCH("S/F",V88,0)),(ISNUMBER(MATCH("Final",V88,0)))),"",""))</f>
        <v/>
      </c>
    </row>
    <row r="92" spans="1:22">
      <c r="B92" s="202"/>
      <c r="D92" s="58"/>
      <c r="E92" s="58"/>
      <c r="F92" s="58"/>
      <c r="G92" s="58"/>
      <c r="H92" s="58"/>
      <c r="I92" s="202"/>
      <c r="J92" s="58"/>
      <c r="K92" s="58"/>
      <c r="L92" s="58"/>
      <c r="M92" s="58"/>
      <c r="N92" s="58"/>
      <c r="O92" s="58"/>
      <c r="P92" s="202"/>
      <c r="Q92" s="58"/>
      <c r="R92" s="58"/>
      <c r="S92" s="58"/>
      <c r="T92" s="58"/>
      <c r="U92" s="58"/>
      <c r="V92" s="58"/>
    </row>
    <row r="93" spans="1:22">
      <c r="B93" s="198"/>
      <c r="C93" s="58" t="str">
        <f>IF(C89="","",IF(ISNUMBER(MATCH(CONCATENATE("*",C89,"*"),C$61:C88,0)),"Rink Match",IF(ISNUMBER(MATCH(CONCATENATE("*",C89,"*"),C81:H81,0)),"Previous Session",IF(ISNUMBER(MATCH(CONCATENATE("*",C89,"*"),C83:H83,0)),"Previous Session",IF(ISNUMBER(MATCH(CONCATENATE("*",C89,"*"),D89:H89,0)),"Same Session",IF(ISNUMBER(MATCH(CONCATENATE("*",C89,"*"),D91:H91,0)),"Same Session",""))))))</f>
        <v/>
      </c>
      <c r="D93" s="58" t="str">
        <f>IF(D89="","",IF(ISNUMBER(MATCH(CONCATENATE("*",D89,"*"),D$61:D88,0)),"Rink Match",IF(ISNUMBER(MATCH(CONCATENATE("*",D89,"*"),C81:H81,0)),"Previous Session",IF(ISNUMBER(MATCH(CONCATENATE("*",D89,"*"),C83:H83,0)),"Previous Session",IF(ISNUMBER(MATCH(CONCATENATE("*",D89,"*"),C89:C89,0)),"Same Session",IF(ISNUMBER(MATCH(CONCATENATE("*",D89,"*"),C91:C91,0)),"Same Session",IF(ISNUMBER(MATCH(CONCATENATE("*",D89,"*"),E89:H89,0)),"Same Session",IF(ISNUMBER(MATCH(CONCATENATE("*",D89,"*"),E91:H91,0)),"Same Session",""))))))))</f>
        <v/>
      </c>
      <c r="E93" s="58" t="str">
        <f>IF(E89="","",IF(ISNUMBER(MATCH(CONCATENATE("*",E89,"*"),E$61:E88,0)),"Rink Match",IF(ISNUMBER(MATCH(CONCATENATE("*",E89,"*"),C81:H81,0)),"Previous Session",IF(ISNUMBER(MATCH(CONCATENATE("*",E89,"*"),C83:H83,0)),"Previous Session",IF(ISNUMBER(MATCH(CONCATENATE("*",E89,"*"),C89:D89,0)),"Same Session",IF(ISNUMBER(MATCH(CONCATENATE("*",E89,"*"),C91:D91,0)),"Same Session",IF(ISNUMBER(MATCH(CONCATENATE("*",E89,"*"),F89:H89,0)),"Same Session",IF(ISNUMBER(MATCH(CONCATENATE("*",E89,"*"),F91:H91,0)),"Same Session",""))))))))</f>
        <v/>
      </c>
      <c r="F93" s="58" t="str">
        <f>IF(F89="","",IF(ISNUMBER(MATCH(CONCATENATE("*",F89,"*"),F$61:F88,0)),"Rink Match",IF(ISNUMBER(MATCH(CONCATENATE("*",F89,"*"),C81:H81,0)),"Previous Session",IF(ISNUMBER(MATCH(CONCATENATE("*",F89,"*"),C83:H83,0)),"Previous Session",IF(ISNUMBER(MATCH(CONCATENATE("*",F89,"*"),C89:E89,0)),"Same Session",IF(ISNUMBER(MATCH(CONCATENATE("*",F89,"*"),C91:E91,0)),"Same Session",IF(ISNUMBER(MATCH(CONCATENATE("*",F89,"*"),G89:H89,0)),"Same Session",IF(ISNUMBER(MATCH(CONCATENATE("*",F89,"*"),G91:H91,0)),"Same Session",""))))))))</f>
        <v/>
      </c>
      <c r="G93" s="58" t="str">
        <f>IF(G89="","",IF(ISNUMBER(MATCH(CONCATENATE("*",G89,"*"),G$61:G88,0)),"Rink Match",IF(ISNUMBER(MATCH(CONCATENATE("*",G89,"*"),C81:H81,0)),"Previous Session",IF(ISNUMBER(MATCH(CONCATENATE("*",G89,"*"),C83:H83,0)),"Previous Session",IF(ISNUMBER(MATCH(CONCATENATE("*",G89,"*"),C89:F89,0)),"Same Session",IF(ISNUMBER(MATCH(CONCATENATE("*",G89,"*"),C91:F91,0)),"Same Session",IF(ISNUMBER(MATCH(CONCATENATE("*",G89,"*"),H89:H89,0)),"Same Session",IF(ISNUMBER(MATCH(CONCATENATE("*",G89,"*"),H91:H91,0)),"Same Session",""))))))))</f>
        <v>Rink Match</v>
      </c>
      <c r="H93" s="58" t="str">
        <f>IF(H89="","",IF(ISNUMBER(MATCH(CONCATENATE("*",H89,"*"),H$61:H88,0)),"Rink Match",IF(ISNUMBER(MATCH(CONCATENATE("*",H89,"*"),C81:H81,0)),"Previous Session",IF(ISNUMBER(MATCH(CONCATENATE("*",H89,"*"),C83:H83,0)),"Previous Session",IF(ISNUMBER(MATCH(CONCATENATE("*",H89,"*"),C89:G89,0)),"Same Session",IF(ISNUMBER(MATCH(CONCATENATE("*",H89,"*"),C91:G91,0)),"Same Session",""))))))</f>
        <v/>
      </c>
      <c r="I93" s="198"/>
      <c r="J93" s="58" t="str">
        <f>IF(J89="","",IF(ISNUMBER(MATCH(CONCATENATE("*",J89,"*"),J$61:J88,0)),"Rink Match",IF(ISNUMBER(MATCH(CONCATENATE("*",J89,"*"),J81:O81,0)),"Previous Session",IF(ISNUMBER(MATCH(CONCATENATE("*",J89,"*"),J83:O83,0)),"Previous Session",IF(ISNUMBER(MATCH(CONCATENATE("*",J89,"*"),K89:O89,0)),"Same Session",IF(ISNUMBER(MATCH(CONCATENATE("*",J89,"*"),K91:O91,0)),"Same Session",""))))))</f>
        <v/>
      </c>
      <c r="K93" s="58" t="str">
        <f>IF(K89="","",IF(ISNUMBER(MATCH(CONCATENATE("*",K89,"*"),K$61:K88,0)),"Rink Match",IF(ISNUMBER(MATCH(CONCATENATE("*",K89,"*"),J81:O81,0)),"Previous Session",IF(ISNUMBER(MATCH(CONCATENATE("*",K89,"*"),J83:O83,0)),"Previous Session",IF(ISNUMBER(MATCH(CONCATENATE("*",K89,"*"),J89:J89,0)),"Same Session",IF(ISNUMBER(MATCH(CONCATENATE("*",K89,"*"),J91:J91,0)),"Same Session",IF(ISNUMBER(MATCH(CONCATENATE("*",K89,"*"),L89:O89,0)),"Same Session",IF(ISNUMBER(MATCH(CONCATENATE("*",K89,"*"),L91:O91,0)),"Same Session",""))))))))</f>
        <v/>
      </c>
      <c r="L93" s="58" t="str">
        <f>IF(L89="","",IF(ISNUMBER(MATCH(CONCATENATE("*",L89,"*"),L$61:L88,0)),"Rink Match",IF(ISNUMBER(MATCH(CONCATENATE("*",L89,"*"),J81:O81,0)),"Previous Session",IF(ISNUMBER(MATCH(CONCATENATE("*",L89,"*"),J83:O83,0)),"Previous Session",IF(ISNUMBER(MATCH(CONCATENATE("*",L89,"*"),J89:K89,0)),"Same Session",IF(ISNUMBER(MATCH(CONCATENATE("*",L89,"*"),J91:K91,0)),"Same Session",IF(ISNUMBER(MATCH(CONCATENATE("*",L89,"*"),M89:O89,0)),"Same Session",IF(ISNUMBER(MATCH(CONCATENATE("*",L89,"*"),M91:O91,0)),"Same Session",""))))))))</f>
        <v/>
      </c>
      <c r="M93" s="58" t="str">
        <f>IF(M89="","",IF(ISNUMBER(MATCH(CONCATENATE("*",M89,"*"),M$61:M88,0)),"Rink Match",IF(ISNUMBER(MATCH(CONCATENATE("*",M89,"*"),J81:O81,0)),"Previous Session",IF(ISNUMBER(MATCH(CONCATENATE("*",M89,"*"),J83:O83,0)),"Previous Session",IF(ISNUMBER(MATCH(CONCATENATE("*",M89,"*"),J89:L89,0)),"Same Session",IF(ISNUMBER(MATCH(CONCATENATE("*",M89,"*"),J91:L91,0)),"Same Session",IF(ISNUMBER(MATCH(CONCATENATE("*",M89,"*"),N89:O89,0)),"Same Session",IF(ISNUMBER(MATCH(CONCATENATE("*",M89,"*"),N91:O91,0)),"Same Session",""))))))))</f>
        <v/>
      </c>
      <c r="N93" s="58" t="str">
        <f>IF(N89="","",IF(ISNUMBER(MATCH(CONCATENATE("*",N89,"*"),N$61:N88,0)),"Rink Match",IF(ISNUMBER(MATCH(CONCATENATE("*",N89,"*"),J81:O81,0)),"Previous Session",IF(ISNUMBER(MATCH(CONCATENATE("*",N89,"*"),J83:O83,0)),"Previous Session",IF(ISNUMBER(MATCH(CONCATENATE("*",N89,"*"),J89:M89,0)),"Same Session",IF(ISNUMBER(MATCH(CONCATENATE("*",N89,"*"),J91:M91,0)),"Same Session",IF(ISNUMBER(MATCH(CONCATENATE("*",N89,"*"),O89:O89,0)),"Same Session",IF(ISNUMBER(MATCH(CONCATENATE("*",N89,"*"),O91:O91,0)),"Same Session",""))))))))</f>
        <v/>
      </c>
      <c r="O93" s="58" t="str">
        <f>IF(O89="","",IF(ISNUMBER(MATCH(CONCATENATE("*",O89,"*"),O$61:O88,0)),"Rink Match",IF(ISNUMBER(MATCH(CONCATENATE("*",O89,"*"),J81:O81,0)),"Previous Session",IF(ISNUMBER(MATCH(CONCATENATE("*",O89,"*"),J83:O83,0)),"Previous Session",IF(ISNUMBER(MATCH(CONCATENATE("*",O89,"*"),J89:N89,0)),"Same Session",IF(ISNUMBER(MATCH(CONCATENATE("*",O89,"*"),J91:N91,0)),"Same Session",""))))))</f>
        <v/>
      </c>
      <c r="P93" s="198"/>
      <c r="Q93" s="58" t="str">
        <f>IF(Q89="","",IF(ISNUMBER(MATCH(CONCATENATE("*",Q89,"*"),Q$61:Q88,0)),"Rink Match",IF(ISNUMBER(MATCH(CONCATENATE("*",Q89,"*"),Q81:V81,0)),"Previous Session",IF(ISNUMBER(MATCH(CONCATENATE("*",Q89,"*"),Q83:V83,0)),"Previous Session",IF(ISNUMBER(MATCH(CONCATENATE("*",Q89,"*"),R89:V89,0)),"Same Session",IF(ISNUMBER(MATCH(CONCATENATE("*",Q89,"*"),R91:V91,0)),"Same Session",""))))))</f>
        <v/>
      </c>
      <c r="R93" s="58" t="str">
        <f>IF(R89="","",IF(ISNUMBER(MATCH(CONCATENATE("*",R89,"*"),R$61:R88,0)),"Rink Match",IF(ISNUMBER(MATCH(CONCATENATE("*",R89,"*"),Q81:V81,0)),"Previous Session",IF(ISNUMBER(MATCH(CONCATENATE("*",R89,"*"),Q83:V83,0)),"Previous Session",IF(ISNUMBER(MATCH(CONCATENATE("*",R89,"*"),Q89:Q89,0)),"Same Session",IF(ISNUMBER(MATCH(CONCATENATE("*",R89,"*"),Q91:Q91,0)),"Same Session",IF(ISNUMBER(MATCH(CONCATENATE("*",R89,"*"),S89:V89,0)),"Same Session",IF(ISNUMBER(MATCH(CONCATENATE("*",R89,"*"),S91:V91,0)),"Same Session",""))))))))</f>
        <v/>
      </c>
      <c r="S93" s="58" t="str">
        <f>IF(S89="","",IF(ISNUMBER(MATCH(CONCATENATE("*",S89,"*"),S$61:S88,0)),"Rink Match",IF(ISNUMBER(MATCH(CONCATENATE("*",S89,"*"),Q81:V81,0)),"Previous Session",IF(ISNUMBER(MATCH(CONCATENATE("*",S89,"*"),Q83:V83,0)),"Previous Session",IF(ISNUMBER(MATCH(CONCATENATE("*",S89,"*"),Q89:R89,0)),"Same Session",IF(ISNUMBER(MATCH(CONCATENATE("*",S89,"*"),Q91:R91,0)),"Same Session",IF(ISNUMBER(MATCH(CONCATENATE("*",S89,"*"),T89:V89,0)),"Same Session",IF(ISNUMBER(MATCH(CONCATENATE("*",S89,"*"),T91:V91,0)),"Same Session",""))))))))</f>
        <v/>
      </c>
      <c r="T93" s="58" t="str">
        <f>IF(T89="","",IF(ISNUMBER(MATCH(CONCATENATE("*",T89,"*"),T$61:T88,0)),"Rink Match",IF(ISNUMBER(MATCH(CONCATENATE("*",T89,"*"),Q81:V81,0)),"Previous Session",IF(ISNUMBER(MATCH(CONCATENATE("*",T89,"*"),Q83:V83,0)),"Previous Session",IF(ISNUMBER(MATCH(CONCATENATE("*",T89,"*"),Q89:S89,0)),"Same Session",IF(ISNUMBER(MATCH(CONCATENATE("*",T89,"*"),Q91:S91,0)),"Same Session",IF(ISNUMBER(MATCH(CONCATENATE("*",T89,"*"),U89:V89,0)),"Same Session",IF(ISNUMBER(MATCH(CONCATENATE("*",T89,"*"),U91:V91,0)),"Same Session",""))))))))</f>
        <v/>
      </c>
      <c r="U93" s="58" t="str">
        <f>IF(U89="","",IF(ISNUMBER(MATCH(CONCATENATE("*",U89,"*"),U$61:U88,0)),"Rink Match",IF(ISNUMBER(MATCH(CONCATENATE("*",U89,"*"),Q81:V81,0)),"Previous Session",IF(ISNUMBER(MATCH(CONCATENATE("*",U89,"*"),Q83:V83,0)),"Previous Session",IF(ISNUMBER(MATCH(CONCATENATE("*",U89,"*"),Q89:T89,0)),"Same Session",IF(ISNUMBER(MATCH(CONCATENATE("*",U89,"*"),Q91:T91,0)),"Same Session",IF(ISNUMBER(MATCH(CONCATENATE("*",U89,"*"),V89:V89,0)),"Same Session",IF(ISNUMBER(MATCH(CONCATENATE("*",U89,"*"),V91:V91,0)),"Same Session",""))))))))</f>
        <v/>
      </c>
      <c r="V93" s="58" t="str">
        <f>IF(V89="","",IF(ISNUMBER(MATCH(CONCATENATE("*",V89,"*"),V$61:V88,0)),"Rink Match",IF(ISNUMBER(MATCH(CONCATENATE("*",V89,"*"),Q81:V81,0)),"Previous Session",IF(ISNUMBER(MATCH(CONCATENATE("*",V89,"*"),Q83:V83,0)),"Previous Session",IF(ISNUMBER(MATCH(CONCATENATE("*",V89,"*"),Q89:U89,0)),"Same Session",IF(ISNUMBER(MATCH(CONCATENATE("*",V89,"*"),Q91:U91,0)),"Same Session",""))))))</f>
        <v/>
      </c>
    </row>
    <row r="94" spans="1:22">
      <c r="B94" s="198"/>
      <c r="C94" s="58" t="str">
        <f>IF(C91="","",IF(ISNUMBER(MATCH(CONCATENATE("*",C91,"*"),C$61:C88,0)),"Rink Match",IF(ISNUMBER(MATCH(CONCATENATE("*",C91,"*"),C81:H81,0)),"Previous Session",IF(ISNUMBER(MATCH(CONCATENATE("*",C91,"*"),C83:H83,0)),"Previous Session",IF(ISNUMBER(MATCH(CONCATENATE("*",C91,"*"),D89:H89,0)),"Same Session",IF(ISNUMBER(MATCH(CONCATENATE("*",C91,"*"),D91:H91,0)),"Same Session",""))))))</f>
        <v/>
      </c>
      <c r="D94" s="58" t="str">
        <f>IF(D91="","",IF(ISNUMBER(MATCH(CONCATENATE("*",D91,"*"),D$61:D88,0)),"Rink Match",IF(ISNUMBER(MATCH(CONCATENATE("*",D91,"*"),C81:H81,0)),"Previous Session",IF(ISNUMBER(MATCH(CONCATENATE("*",D91,"*"),C83:H83,0)),"Previous Session",IF(ISNUMBER(MATCH(CONCATENATE("*",D91,"*"),C89:C89,0)),"Same Session",IF(ISNUMBER(MATCH(CONCATENATE("*",D91,"*"),C91:C91,0)),"Same Session",IF(ISNUMBER(MATCH(CONCATENATE("*",D91,"*"),E89:H89,0)),"Same Session",IF(ISNUMBER(MATCH(CONCATENATE("*",D91,"*"),E91:H91,0)),"Same Session",""))))))))</f>
        <v/>
      </c>
      <c r="E94" s="58" t="str">
        <f>IF(E91="","",IF(ISNUMBER(MATCH(CONCATENATE("*",E91,"*"),E$61:E88,0)),"Rink Match",IF(ISNUMBER(MATCH(CONCATENATE("*",E91,"*"),C81:H81,0)),"Previous Session",IF(ISNUMBER(MATCH(CONCATENATE("*",E91,"*"),C83:H83,0)),"Previous Session",IF(ISNUMBER(MATCH(CONCATENATE("*",E91,"*"),C89:D89,0)),"Same Session",IF(ISNUMBER(MATCH(CONCATENATE("*",E91,"*"),C91:D91,0)),"Same Session",IF(ISNUMBER(MATCH(CONCATENATE("*",E91,"*"),F89:H89,0)),"Same Session",IF(ISNUMBER(MATCH(CONCATENATE("*",E91,"*"),F91:H91,0)),"Same Session",""))))))))</f>
        <v/>
      </c>
      <c r="F94" s="58" t="str">
        <f>IF(F91="","",IF(ISNUMBER(MATCH(CONCATENATE("*",F91,"*"),F$61:F88,0)),"Rink Match",IF(ISNUMBER(MATCH(CONCATENATE("*",F91,"*"),C81:H81,0)),"Previous Session",IF(ISNUMBER(MATCH(CONCATENATE("*",F91,"*"),C83:H83,0)),"Previous Session",IF(ISNUMBER(MATCH(CONCATENATE("*",F91,"*"),C89:E89,0)),"Same Session",IF(ISNUMBER(MATCH(CONCATENATE("*",F91,"*"),C91:E91,0)),"Same Session",IF(ISNUMBER(MATCH(CONCATENATE("*",F91,"*"),G89:H89,0)),"Same Session",IF(ISNUMBER(MATCH(CONCATENATE("*",F91,"*"),G91:H91,0)),"Same Session",""))))))))</f>
        <v/>
      </c>
      <c r="G94" s="58" t="str">
        <f>IF(G91="","",IF(ISNUMBER(MATCH(CONCATENATE("*",G91,"*"),G$61:G88,0)),"Rink Match",IF(ISNUMBER(MATCH(CONCATENATE("*",G91,"*"),C81:H81,0)),"Previous Session",IF(ISNUMBER(MATCH(CONCATENATE("*",G91,"*"),C83:H83,0)),"Previous Session",IF(ISNUMBER(MATCH(CONCATENATE("*",G91,"*"),C89:F89,0)),"Same Session",IF(ISNUMBER(MATCH(CONCATENATE("*",G91,"*"),C91:F91,0)),"Same Session",IF(ISNUMBER(MATCH(CONCATENATE("*",G91,"*"),H89:H89,0)),"Same Session",IF(ISNUMBER(MATCH(CONCATENATE("*",G91,"*"),H91:H91,0)),"Same Session",""))))))))</f>
        <v>Rink Match</v>
      </c>
      <c r="H94" s="58" t="str">
        <f>IF(H91="","",IF(ISNUMBER(MATCH(CONCATENATE("*",H91,"*"),H$61:H88,0)),"Rink Match",IF(ISNUMBER(MATCH(CONCATENATE("*",H91,"*"),C81:H81,0)),"Previous Session",IF(ISNUMBER(MATCH(CONCATENATE("*",H91,"*"),C83:H83,0)),"Previous Session",IF(ISNUMBER(MATCH(CONCATENATE("*",H91,"*"),C89:G89,0)),"Same Session",IF(ISNUMBER(MATCH(CONCATENATE("*",H91,"*"),C91:G91,0)),"Same Session",""))))))</f>
        <v/>
      </c>
      <c r="I94" s="198"/>
      <c r="J94" s="58" t="str">
        <f>IF(J91="","",IF(ISNUMBER(MATCH(CONCATENATE("*",J91,"*"),J$61:J88,0)),"Rink Match",IF(ISNUMBER(MATCH(CONCATENATE("*",J91,"*"),J81:O81,0)),"Previous Session",IF(ISNUMBER(MATCH(CONCATENATE("*",J91,"*"),J83:O83,0)),"Previous Session",IF(ISNUMBER(MATCH(CONCATENATE("*",J91,"*"),K89:O89,0)),"Same Session",IF(ISNUMBER(MATCH(CONCATENATE("*",J91,"*"),K91:O91,0)),"Same Session",""))))))</f>
        <v/>
      </c>
      <c r="K94" s="58" t="str">
        <f>IF(K91="","",IF(ISNUMBER(MATCH(CONCATENATE("*",K91,"*"),K$61:K88,0)),"Rink Match",IF(ISNUMBER(MATCH(CONCATENATE("*",K91,"*"),J81:O81,0)),"Previous Session",IF(ISNUMBER(MATCH(CONCATENATE("*",K91,"*"),J83:O83,0)),"Previous Session",IF(ISNUMBER(MATCH(CONCATENATE("*",K91,"*"),J89:J89,0)),"Same Session",IF(ISNUMBER(MATCH(CONCATENATE("*",K91,"*"),J91:J91,0)),"Same Session",IF(ISNUMBER(MATCH(CONCATENATE("*",K91,"*"),L89:O89,0)),"Same Session",IF(ISNUMBER(MATCH(CONCATENATE("*",K91,"*"),L91:O91,0)),"Same Session",""))))))))</f>
        <v/>
      </c>
      <c r="L94" s="58" t="str">
        <f>IF(L91="","",IF(ISNUMBER(MATCH(CONCATENATE("*",L91,"*"),L$61:L88,0)),"Rink Match",IF(ISNUMBER(MATCH(CONCATENATE("*",L91,"*"),J81:O81,0)),"Previous Session",IF(ISNUMBER(MATCH(CONCATENATE("*",L91,"*"),J83:O83,0)),"Previous Session",IF(ISNUMBER(MATCH(CONCATENATE("*",L91,"*"),J89:K89,0)),"Same Session",IF(ISNUMBER(MATCH(CONCATENATE("*",L91,"*"),J91:K91,0)),"Same Session",IF(ISNUMBER(MATCH(CONCATENATE("*",L91,"*"),M89:O89,0)),"Same Session",IF(ISNUMBER(MATCH(CONCATENATE("*",L91,"*"),M91:O91,0)),"Same Session",""))))))))</f>
        <v/>
      </c>
      <c r="M94" s="58" t="str">
        <f>IF(M91="","",IF(ISNUMBER(MATCH(CONCATENATE("*",M91,"*"),M$61:M88,0)),"Rink Match",IF(ISNUMBER(MATCH(CONCATENATE("*",M91,"*"),J81:O81,0)),"Previous Session",IF(ISNUMBER(MATCH(CONCATENATE("*",M91,"*"),J83:O83,0)),"Previous Session",IF(ISNUMBER(MATCH(CONCATENATE("*",M91,"*"),J89:L89,0)),"Same Session",IF(ISNUMBER(MATCH(CONCATENATE("*",M91,"*"),J91:L91,0)),"Same Session",IF(ISNUMBER(MATCH(CONCATENATE("*",M91,"*"),N89:O89,0)),"Same Session",IF(ISNUMBER(MATCH(CONCATENATE("*",M91,"*"),N91:O91,0)),"Same Session",""))))))))</f>
        <v/>
      </c>
      <c r="N94" s="58" t="str">
        <f>IF(N91="","",IF(ISNUMBER(MATCH(CONCATENATE("*",N91,"*"),N$61:N88,0)),"Rink Match",IF(ISNUMBER(MATCH(CONCATENATE("*",N91,"*"),J81:O81,0)),"Previous Session",IF(ISNUMBER(MATCH(CONCATENATE("*",N91,"*"),J83:O83,0)),"Previous Session",IF(ISNUMBER(MATCH(CONCATENATE("*",N91,"*"),J89:M89,0)),"Same Session",IF(ISNUMBER(MATCH(CONCATENATE("*",N91,"*"),J91:M91,0)),"Same Session",IF(ISNUMBER(MATCH(CONCATENATE("*",N91,"*"),O89:O89,0)),"Same Session",IF(ISNUMBER(MATCH(CONCATENATE("*",N91,"*"),O91:O91,0)),"Same Session",""))))))))</f>
        <v/>
      </c>
      <c r="O94" s="58" t="str">
        <f>IF(O91="","",IF(ISNUMBER(MATCH(CONCATENATE("*",O91,"*"),O$61:O88,0)),"Rink Match",IF(ISNUMBER(MATCH(CONCATENATE("*",O91,"*"),J81:O81,0)),"Previous Session",IF(ISNUMBER(MATCH(CONCATENATE("*",O91,"*"),J83:O83,0)),"Previous Session",IF(ISNUMBER(MATCH(CONCATENATE("*",O91,"*"),J89:N89,0)),"Same Session",IF(ISNUMBER(MATCH(CONCATENATE("*",O91,"*"),J91:N91,0)),"Same Session",""))))))</f>
        <v/>
      </c>
      <c r="P94" s="198"/>
      <c r="Q94" s="58" t="str">
        <f>IF(Q91="","",IF(ISNUMBER(MATCH(CONCATENATE("*",Q91,"*"),Q$61:Q88,0)),"Rink Match",IF(ISNUMBER(MATCH(CONCATENATE("*",Q91,"*"),Q81:V81,0)),"Previous Session",IF(ISNUMBER(MATCH(CONCATENATE("*",Q91,"*"),Q83:V83,0)),"Previous Session",IF(ISNUMBER(MATCH(CONCATENATE("*",Q91,"*"),R89:V89,0)),"Same Session",IF(ISNUMBER(MATCH(CONCATENATE("*",Q91,"*"),R91:V91,0)),"Same Session",""))))))</f>
        <v/>
      </c>
      <c r="R94" s="58" t="str">
        <f>IF(R91="","",IF(ISNUMBER(MATCH(CONCATENATE("*",R91,"*"),R$61:R88,0)),"Rink Match",IF(ISNUMBER(MATCH(CONCATENATE("*",R91,"*"),Q81:V81,0)),"Previous Session",IF(ISNUMBER(MATCH(CONCATENATE("*",R91,"*"),Q83:V83,0)),"Previous Session",IF(ISNUMBER(MATCH(CONCATENATE("*",R91,"*"),Q89:Q89,0)),"Same Session",IF(ISNUMBER(MATCH(CONCATENATE("*",R91,"*"),Q91:Q91,0)),"Same Session",IF(ISNUMBER(MATCH(CONCATENATE("*",R91,"*"),S89:V89,0)),"Same Session",IF(ISNUMBER(MATCH(CONCATENATE("*",R91,"*"),S91:V91,0)),"Same Session",""))))))))</f>
        <v/>
      </c>
      <c r="S94" s="58" t="str">
        <f>IF(S91="","",IF(ISNUMBER(MATCH(CONCATENATE("*",S91,"*"),S$61:S88,0)),"Rink Match",IF(ISNUMBER(MATCH(CONCATENATE("*",S91,"*"),Q81:V81,0)),"Previous Session",IF(ISNUMBER(MATCH(CONCATENATE("*",S91,"*"),Q83:V83,0)),"Previous Session",IF(ISNUMBER(MATCH(CONCATENATE("*",S91,"*"),Q89:R89,0)),"Same Session",IF(ISNUMBER(MATCH(CONCATENATE("*",S91,"*"),Q91:R91,0)),"Same Session",IF(ISNUMBER(MATCH(CONCATENATE("*",S91,"*"),T89:V89,0)),"Same Session",IF(ISNUMBER(MATCH(CONCATENATE("*",S91,"*"),T91:V91,0)),"Same Session",""))))))))</f>
        <v/>
      </c>
      <c r="T94" s="58" t="str">
        <f>IF(T91="","",IF(ISNUMBER(MATCH(CONCATENATE("*",T91,"*"),T$61:T88,0)),"Rink Match",IF(ISNUMBER(MATCH(CONCATENATE("*",T91,"*"),Q81:V81,0)),"Previous Session",IF(ISNUMBER(MATCH(CONCATENATE("*",T91,"*"),Q83:V83,0)),"Previous Session",IF(ISNUMBER(MATCH(CONCATENATE("*",T91,"*"),Q89:S89,0)),"Same Session",IF(ISNUMBER(MATCH(CONCATENATE("*",T91,"*"),Q91:S91,0)),"Same Session",IF(ISNUMBER(MATCH(CONCATENATE("*",T91,"*"),U89:V89,0)),"Same Session",IF(ISNUMBER(MATCH(CONCATENATE("*",T91,"*"),U91:V91,0)),"Same Session",""))))))))</f>
        <v/>
      </c>
      <c r="U94" s="58" t="str">
        <f>IF(U91="","",IF(ISNUMBER(MATCH(CONCATENATE("*",U91,"*"),U$61:U88,0)),"Rink Match",IF(ISNUMBER(MATCH(CONCATENATE("*",U91,"*"),Q81:V81,0)),"Previous Session",IF(ISNUMBER(MATCH(CONCATENATE("*",U91,"*"),Q83:V83,0)),"Previous Session",IF(ISNUMBER(MATCH(CONCATENATE("*",U91,"*"),Q89:T89,0)),"Same Session",IF(ISNUMBER(MATCH(CONCATENATE("*",U91,"*"),Q91:T91,0)),"Same Session",IF(ISNUMBER(MATCH(CONCATENATE("*",U91,"*"),V89:V89,0)),"Same Session",IF(ISNUMBER(MATCH(CONCATENATE("*",U91,"*"),V91:V91,0)),"Same Session",""))))))))</f>
        <v/>
      </c>
      <c r="V94" s="58" t="str">
        <f>IF(V91="","",IF(ISNUMBER(MATCH(CONCATENATE("*",V91,"*"),V$61:V88,0)),"Rink Match",IF(ISNUMBER(MATCH(CONCATENATE("*",V91,"*"),Q81:V81,0)),"Previous Session",IF(ISNUMBER(MATCH(CONCATENATE("*",V91,"*"),Q83:V83,0)),"Previous Session",IF(ISNUMBER(MATCH(CONCATENATE("*",V91,"*"),Q89:U89,0)),"Same Session",IF(ISNUMBER(MATCH(CONCATENATE("*",V91,"*"),Q91:U91,0)),"Same Session",""))))))</f>
        <v/>
      </c>
    </row>
    <row r="95" spans="1:22" ht="13.5" thickBot="1">
      <c r="B95" s="202"/>
      <c r="C95" s="139"/>
      <c r="D95" s="139"/>
      <c r="E95" s="139"/>
      <c r="F95" s="139"/>
      <c r="G95" s="139"/>
      <c r="H95" s="139"/>
      <c r="I95" s="202"/>
      <c r="J95" s="139"/>
      <c r="K95" s="139"/>
      <c r="L95" s="139"/>
      <c r="M95" s="139"/>
      <c r="N95" s="139"/>
      <c r="O95" s="139"/>
      <c r="P95" s="202"/>
      <c r="Q95" s="139"/>
      <c r="R95" s="139"/>
      <c r="S95" s="139"/>
      <c r="T95" s="139"/>
      <c r="U95" s="139"/>
      <c r="V95" s="139"/>
    </row>
    <row r="96" spans="1:22">
      <c r="A96" s="59" t="str">
        <f>'Master Schedule'!A28</f>
        <v>Session 6 - 4:45pm - 6.15pm</v>
      </c>
      <c r="B96" s="201"/>
      <c r="C96" s="60" t="str">
        <f>IF(C97="","",CONCATENATE("Group ",VLOOKUP(_xlfn.NUMBERVALUE(LEFT('Rinks for 5 groups'!C28,SUM(FIND("v",'Rinks for 5 groups'!C28,1),-2))),'Group Check'!$B:$E,4,FALSE)))</f>
        <v>Group WS 2</v>
      </c>
      <c r="D96" s="60" t="str">
        <f>IF(D97="","",CONCATENATE("Group ",VLOOKUP(_xlfn.NUMBERVALUE(LEFT('Rinks for 5 groups'!D28,SUM(FIND("v",'Rinks for 5 groups'!D28,1),-2))),'Group Check'!$B:$E,4,FALSE)))</f>
        <v>Group WS 2</v>
      </c>
      <c r="E96" s="60" t="str">
        <f>IF(E97="","",CONCATENATE("Group ",VLOOKUP(_xlfn.NUMBERVALUE(LEFT('Rinks for 5 groups'!E28,SUM(FIND("v",'Rinks for 5 groups'!E28,1),-2))),'Group Check'!$B:$E,4,FALSE)))</f>
        <v>Group WS 2</v>
      </c>
      <c r="F96" s="60" t="str">
        <f>IF(F97="","",CONCATENATE("Group ",VLOOKUP(_xlfn.NUMBERVALUE(LEFT('Rinks for 5 groups'!F28,SUM(FIND("v",'Rinks for 5 groups'!F28,1),-2))),'Group Check'!$B:$E,4,FALSE)))</f>
        <v>Group WS 3</v>
      </c>
      <c r="G96" s="60" t="str">
        <f>IF(G97="","",CONCATENATE("Group ",VLOOKUP(_xlfn.NUMBERVALUE(LEFT('Rinks for 5 groups'!G28,SUM(FIND("v",'Rinks for 5 groups'!G28,1),-2))),'Group Check'!$B:$E,4,FALSE)))</f>
        <v>Group WS 3</v>
      </c>
      <c r="H96" s="60" t="str">
        <f>IF(H97="","",CONCATENATE("Group ",VLOOKUP(_xlfn.NUMBERVALUE(LEFT('Rinks for 5 groups'!H28,SUM(FIND("v",'Rinks for 5 groups'!H28,1),-2))),'Group Check'!$B:$E,4,FALSE)))</f>
        <v>Group WS 4</v>
      </c>
      <c r="I96" s="201"/>
      <c r="J96" s="60" t="str">
        <f>IF(J97="","",CONCATENATE("Group ",VLOOKUP(_xlfn.NUMBERVALUE(LEFT('Rinks for 5 groups'!J28,SUM(FIND("v",'Rinks for 5 groups'!J28,1),-2))),'Group Check'!$B:$E,4,FALSE)))</f>
        <v>Group MS 1</v>
      </c>
      <c r="K96" s="60" t="str">
        <f>IF(K97="","",CONCATENATE("Group ",VLOOKUP(_xlfn.NUMBERVALUE(LEFT('Rinks for 5 groups'!K28,SUM(FIND("v",'Rinks for 5 groups'!K28,1),-2))),'Group Check'!$B:$E,4,FALSE)))</f>
        <v>Group MS 1</v>
      </c>
      <c r="L96" s="60" t="str">
        <f>IF(L97="","",CONCATENATE("Group ",VLOOKUP(_xlfn.NUMBERVALUE(LEFT('Rinks for 5 groups'!L28,SUM(FIND("v",'Rinks for 5 groups'!L28,1),-2))),'Group Check'!$B:$E,4,FALSE)))</f>
        <v>Group MS 2</v>
      </c>
      <c r="M96" s="60" t="str">
        <f>IF(M97="","",CONCATENATE("Group ",VLOOKUP(_xlfn.NUMBERVALUE(LEFT('Rinks for 5 groups'!M28,SUM(FIND("v",'Rinks for 5 groups'!M28,1),-2))),'Group Check'!$B:$E,4,FALSE)))</f>
        <v>Group MS 2</v>
      </c>
      <c r="N96" s="60" t="str">
        <f>IF(N97="","",CONCATENATE("Group ",VLOOKUP(_xlfn.NUMBERVALUE(LEFT('Rinks for 5 groups'!N28,SUM(FIND("v",'Rinks for 5 groups'!N28,1),-2))),'Group Check'!$B:$E,4,FALSE)))</f>
        <v>Group MS 1</v>
      </c>
      <c r="O96" s="60" t="str">
        <f>IF(O97="","",CONCATENATE("Group ",VLOOKUP(_xlfn.NUMBERVALUE(LEFT('Rinks for 5 groups'!O28,SUM(FIND("v",'Rinks for 5 groups'!O28,1),-2))),'Group Check'!$B:$E,4,FALSE)))</f>
        <v>Group MS 2</v>
      </c>
      <c r="P96" s="201"/>
      <c r="Q96" s="60"/>
      <c r="R96" s="60"/>
      <c r="S96" s="60"/>
      <c r="T96" s="60"/>
      <c r="U96" s="60"/>
      <c r="V96" s="60"/>
    </row>
    <row r="97" spans="1:22">
      <c r="B97" s="202"/>
      <c r="C97" s="61" t="str">
        <f>IF('Rinks for 5 groups'!C28="","",VLOOKUP(_xlfn.NUMBERVALUE(LEFT('Rinks for 5 groups'!C28,SUM(FIND("v",'Rinks for 5 groups'!C28,1),-2))),'Group Check'!$B:$E,2,FALSE))</f>
        <v>Ha Yat Ting (Gloria) (Hong Kong China )</v>
      </c>
      <c r="D97" s="61" t="str">
        <f>IF('Rinks for 5 groups'!D28="","",VLOOKUP(_xlfn.NUMBERVALUE(LEFT('Rinks for 5 groups'!D28,SUM(FIND("v",'Rinks for 5 groups'!D28,1),-2))),'Group Check'!$B:$E,2,FALSE))</f>
        <v>Lindsey Greechan (Jersey)</v>
      </c>
      <c r="E97" s="61" t="str">
        <f>IF('Rinks for 5 groups'!E28="","",VLOOKUP(_xlfn.NUMBERVALUE(LEFT('Rinks for 5 groups'!E28,SUM(FIND("v",'Rinks for 5 groups'!E28,1),-2))),'Group Check'!$B:$E,2,FALSE))</f>
        <v>Connie Rixon (Malta)</v>
      </c>
      <c r="F97" s="61" t="str">
        <f>IF('Rinks for 5 groups'!F28="","",VLOOKUP(_xlfn.NUMBERVALUE(LEFT('Rinks for 5 groups'!F28,SUM(FIND("v",'Rinks for 5 groups'!F28,1),-2))),'Group Check'!$B:$E,2,FALSE))</f>
        <v>Lee Beng Hua (May) (Singapore )</v>
      </c>
      <c r="G97" s="61" t="str">
        <f>IF('Rinks for 5 groups'!G28="","",VLOOKUP(_xlfn.NUMBERVALUE(LEFT('Rinks for 5 groups'!G28,SUM(FIND("v",'Rinks for 5 groups'!G28,1),-2))),'Group Check'!$B:$E,2,FALSE))</f>
        <v>Samantha Atkinson (Australia)</v>
      </c>
      <c r="H97" s="61" t="str">
        <f>IF('Rinks for 5 groups'!H28="","",VLOOKUP(_xlfn.NUMBERVALUE(LEFT('Rinks for 5 groups'!H28,SUM(FIND("v",'Rinks for 5 groups'!H28,1),-2))),'Group Check'!$B:$E,2,FALSE))</f>
        <v>Pian Lai (Macao China )</v>
      </c>
      <c r="I97" s="202"/>
      <c r="J97" s="61" t="str">
        <f>IF('Rinks for 5 groups'!J28="","",VLOOKUP(_xlfn.NUMBERVALUE(LEFT('Rinks for 5 groups'!J28,SUM(FIND("v",'Rinks for 5 groups'!J28,1),-2))),'Group Check'!$B:$E,2,FALSE))</f>
        <v>Lai Gon-Lap Stanley (Hong Kong China )</v>
      </c>
      <c r="K97" s="61" t="str">
        <f>IF('Rinks for 5 groups'!K28="","",VLOOKUP(_xlfn.NUMBERVALUE(LEFT('Rinks for 5 groups'!K28,SUM(FIND("v",'Rinks for 5 groups'!K28,1),-2))),'Group Check'!$B:$E,2,FALSE))</f>
        <v>Ozkan Akar (Turkiye)</v>
      </c>
      <c r="L97" s="61" t="str">
        <f>IF('Rinks for 5 groups'!L28="","",VLOOKUP(_xlfn.NUMBERVALUE(LEFT('Rinks for 5 groups'!L28,SUM(FIND("v",'Rinks for 5 groups'!L28,1),-2))),'Group Check'!$B:$E,2,FALSE))</f>
        <v>Chiu Pok Man (Singapore )</v>
      </c>
      <c r="M97" s="61" t="str">
        <f>IF('Rinks for 5 groups'!M28="","",VLOOKUP(_xlfn.NUMBERVALUE(LEFT('Rinks for 5 groups'!M28,SUM(FIND("v",'Rinks for 5 groups'!M28,1),-2))),'Group Check'!$B:$E,2,FALSE))</f>
        <v>Peter Ellul (Malta)</v>
      </c>
      <c r="N97" s="61" t="str">
        <f>IF('Rinks for 5 groups'!N28="","",VLOOKUP(_xlfn.NUMBERVALUE(LEFT('Rinks for 5 groups'!N28,SUM(FIND("v",'Rinks for 5 groups'!N28,1),-2))),'Group Check'!$B:$E,2,FALSE))</f>
        <v>Ray Pearse (Australia)</v>
      </c>
      <c r="O97" s="61" t="str">
        <f>IF('Rinks for 5 groups'!O28="","",VLOOKUP(_xlfn.NUMBERVALUE(LEFT('Rinks for 5 groups'!O28,SUM(FIND("v",'Rinks for 5 groups'!O28,1),-2))),'Group Check'!$B:$E,2,FALSE))</f>
        <v>Izzat Shameer Dzulkeple (Malaysia )</v>
      </c>
      <c r="P97" s="202"/>
      <c r="Q97" s="61" t="str">
        <f>IF('Rinks for 5 groups'!Q55="","",IF(OR(ISNUMBER(MATCH("K/O",Q96,0)),ISNUMBER(MATCH("Q/F",Q96,0)),ISNUMBER(MATCH("S/F",Q96,0)),(ISNUMBER(MATCH("Final",Q96,0)))),"",""))</f>
        <v/>
      </c>
      <c r="R97" s="61" t="str">
        <f>IF('Rinks for 5 groups'!R55="","",IF(OR(ISNUMBER(MATCH("K/O",R96,0)),ISNUMBER(MATCH("Q/F",R96,0)),ISNUMBER(MATCH("S/F",R96,0)),(ISNUMBER(MATCH("Final",R96,0)))),"",""))</f>
        <v/>
      </c>
      <c r="S97" s="61" t="str">
        <f>IF('Rinks for 5 groups'!S55="","",IF(OR(ISNUMBER(MATCH("K/O",S96,0)),ISNUMBER(MATCH("Q/F",S96,0)),ISNUMBER(MATCH("S/F",S96,0)),(ISNUMBER(MATCH("Final",S96,0)))),"",""))</f>
        <v/>
      </c>
      <c r="T97" s="61" t="str">
        <f>IF('Rinks for 5 groups'!T55="","",IF(OR(ISNUMBER(MATCH("K/O",T96,0)),ISNUMBER(MATCH("Q/F",T96,0)),ISNUMBER(MATCH("S/F",T96,0)),(ISNUMBER(MATCH("Final",T96,0)))),"",""))</f>
        <v/>
      </c>
      <c r="U97" s="61" t="str">
        <f>IF('Rinks for 5 groups'!U55="","",IF(OR(ISNUMBER(MATCH("K/O",U96,0)),ISNUMBER(MATCH("Q/F",U96,0)),ISNUMBER(MATCH("S/F",U96,0)),(ISNUMBER(MATCH("Final",U96,0)))),"",""))</f>
        <v/>
      </c>
      <c r="V97" s="61" t="str">
        <f>IF('Rinks for 5 groups'!V55="","",IF(OR(ISNUMBER(MATCH("K/O",V96,0)),ISNUMBER(MATCH("Q/F",V96,0)),ISNUMBER(MATCH("S/F",V96,0)),(ISNUMBER(MATCH("Final",V96,0)))),"",""))</f>
        <v/>
      </c>
    </row>
    <row r="98" spans="1:22" s="21" customFormat="1">
      <c r="B98" s="215"/>
      <c r="C98" s="216" t="str">
        <f t="shared" ref="C98:H98" si="36">IF(C96="","","v")</f>
        <v>v</v>
      </c>
      <c r="D98" s="216" t="str">
        <f t="shared" si="36"/>
        <v>v</v>
      </c>
      <c r="E98" s="216" t="str">
        <f t="shared" si="36"/>
        <v>v</v>
      </c>
      <c r="F98" s="216" t="str">
        <f t="shared" si="36"/>
        <v>v</v>
      </c>
      <c r="G98" s="216" t="str">
        <f t="shared" si="36"/>
        <v>v</v>
      </c>
      <c r="H98" s="216" t="str">
        <f t="shared" si="36"/>
        <v>v</v>
      </c>
      <c r="I98" s="215"/>
      <c r="J98" s="216" t="str">
        <f t="shared" ref="J98:O98" si="37">IF(J96="","","v")</f>
        <v>v</v>
      </c>
      <c r="K98" s="216" t="str">
        <f t="shared" si="37"/>
        <v>v</v>
      </c>
      <c r="L98" s="216" t="str">
        <f t="shared" si="37"/>
        <v>v</v>
      </c>
      <c r="M98" s="216" t="str">
        <f t="shared" si="37"/>
        <v>v</v>
      </c>
      <c r="N98" s="216" t="str">
        <f t="shared" si="37"/>
        <v>v</v>
      </c>
      <c r="O98" s="216" t="str">
        <f t="shared" si="37"/>
        <v>v</v>
      </c>
      <c r="P98" s="215"/>
      <c r="Q98" s="216" t="str">
        <f t="shared" ref="Q98:V98" si="38">IF(Q96="","","v")</f>
        <v/>
      </c>
      <c r="R98" s="216" t="str">
        <f t="shared" si="38"/>
        <v/>
      </c>
      <c r="S98" s="216" t="str">
        <f t="shared" si="38"/>
        <v/>
      </c>
      <c r="T98" s="216" t="str">
        <f t="shared" si="38"/>
        <v/>
      </c>
      <c r="U98" s="216" t="str">
        <f t="shared" si="38"/>
        <v/>
      </c>
      <c r="V98" s="216" t="str">
        <f t="shared" si="38"/>
        <v/>
      </c>
    </row>
    <row r="99" spans="1:22" ht="13.5" thickBot="1">
      <c r="B99" s="202"/>
      <c r="C99" s="62" t="str">
        <f>IF('Rinks for 5 groups'!C28="","",VLOOKUP(_xlfn.NUMBERVALUE(RIGHT('Rinks for 5 groups'!C28,SUM(LEN('Rinks for 5 groups'!C28),-FIND("v",'Rinks for 5 groups'!C28,1),-1))),'Group Check'!$B:$E,2,FALSE))</f>
        <v>Julie Forrest (Defending Champion)</v>
      </c>
      <c r="D99" s="62" t="str">
        <f>IF('Rinks for 5 groups'!D28="","",VLOOKUP(_xlfn.NUMBERVALUE(RIGHT('Rinks for 5 groups'!D28,SUM(LEN('Rinks for 5 groups'!D28),-FIND("v",'Rinks for 5 groups'!D28,1),-1))),'Group Check'!$B:$E,2,FALSE))</f>
        <v>Mary Thompson (USA)</v>
      </c>
      <c r="E99" s="62" t="str">
        <f>IF('Rinks for 5 groups'!E28="","",VLOOKUP(_xlfn.NUMBERVALUE(RIGHT('Rinks for 5 groups'!E28,SUM(LEN('Rinks for 5 groups'!E28),-FIND("v",'Rinks for 5 groups'!E28,1),-1))),'Group Check'!$B:$E,2,FALSE))</f>
        <v>Keiko Kurohara (Japan )</v>
      </c>
      <c r="F99" s="62" t="str">
        <f>IF('Rinks for 5 groups'!F28="","",VLOOKUP(_xlfn.NUMBERVALUE(RIGHT('Rinks for 5 groups'!F28,SUM(LEN('Rinks for 5 groups'!F28),-FIND("v",'Rinks for 5 groups'!F28,1),-1))),'Group Check'!$B:$E,2,FALSE))</f>
        <v>Sara Marie Nicholls (Wales)</v>
      </c>
      <c r="G99" s="62" t="str">
        <f>IF('Rinks for 5 groups'!G28="","",VLOOKUP(_xlfn.NUMBERVALUE(RIGHT('Rinks for 5 groups'!G28,SUM(LEN('Rinks for 5 groups'!G28),-FIND("v",'Rinks for 5 groups'!G28,1),-1))),'Group Check'!$B:$E,2,FALSE))</f>
        <v>Irit Grencel (Israel )</v>
      </c>
      <c r="H99" s="62" t="str">
        <f>IF('Rinks for 5 groups'!H28="","",VLOOKUP(_xlfn.NUMBERVALUE(RIGHT('Rinks for 5 groups'!H28,SUM(LEN('Rinks for 5 groups'!H28),-FIND("v",'Rinks for 5 groups'!H28,1),-1))),'Group Check'!$B:$E,2,FALSE))</f>
        <v>Maureen Caesar (Jamaica)</v>
      </c>
      <c r="I99" s="202"/>
      <c r="J99" s="62" t="str">
        <f>IF('Rinks for 5 groups'!J28="","",VLOOKUP(_xlfn.NUMBERVALUE(RIGHT('Rinks for 5 groups'!J28,SUM(LEN('Rinks for 5 groups'!J28),-FIND("v",'Rinks for 5 groups'!J28,1),-1))),'Group Check'!$B:$E,2,FALSE))</f>
        <v>Robert Simpson (Jamaica)</v>
      </c>
      <c r="K99" s="62" t="str">
        <f>IF('Rinks for 5 groups'!K28="","",VLOOKUP(_xlfn.NUMBERVALUE(RIGHT('Rinks for 5 groups'!K28,SUM(LEN('Rinks for 5 groups'!K28),-FIND("v",'Rinks for 5 groups'!K28,1),-1))),'Group Check'!$B:$E,2,FALSE))</f>
        <v>Simon Martin (Ireland )</v>
      </c>
      <c r="L99" s="62" t="str">
        <f>IF('Rinks for 5 groups'!L28="","",VLOOKUP(_xlfn.NUMBERVALUE(RIGHT('Rinks for 5 groups'!L28,SUM(LEN('Rinks for 5 groups'!L28),-FIND("v",'Rinks for 5 groups'!L28,1),-1))),'Group Check'!$B:$E,2,FALSE))</f>
        <v>Derek Boswell (Jersey)</v>
      </c>
      <c r="M99" s="62" t="str">
        <f>IF('Rinks for 5 groups'!M28="","",VLOOKUP(_xlfn.NUMBERVALUE(RIGHT('Rinks for 5 groups'!M28,SUM(LEN('Rinks for 5 groups'!M28),-FIND("v",'Rinks for 5 groups'!M28,1),-1))),'Group Check'!$B:$E,2,FALSE))</f>
        <v>Jordy Jones (Norfolk Island)</v>
      </c>
      <c r="N99" s="62" t="str">
        <f>IF('Rinks for 5 groups'!N28="","",VLOOKUP(_xlfn.NUMBERVALUE(RIGHT('Rinks for 5 groups'!N28,SUM(LEN('Rinks for 5 groups'!N28),-FIND("v",'Rinks for 5 groups'!N28,1),-1))),'Group Check'!$B:$E,2,FALSE))</f>
        <v>Loren Dion (USA)</v>
      </c>
      <c r="O99" s="62" t="str">
        <f>IF('Rinks for 5 groups'!O28="","",VLOOKUP(_xlfn.NUMBERVALUE(RIGHT('Rinks for 5 groups'!O28,SUM(LEN('Rinks for 5 groups'!O28),-FIND("v",'Rinks for 5 groups'!O28,1),-1))),'Group Check'!$B:$E,2,FALSE))</f>
        <v>Peter Bonsor (Spain)</v>
      </c>
      <c r="P99" s="202"/>
      <c r="Q99" s="62" t="str">
        <f>IF('Rinks for 5 groups'!Q55="","",IF(OR(ISNUMBER(MATCH("K/O",Q96,0)),ISNUMBER(MATCH("Q/F",Q96,0)),ISNUMBER(MATCH("S/F",Q96,0)),(ISNUMBER(MATCH("Final",Q96,0)))),"",""))</f>
        <v/>
      </c>
      <c r="R99" s="62" t="str">
        <f>IF('Rinks for 5 groups'!R55="","",IF(OR(ISNUMBER(MATCH("K/O",R96,0)),ISNUMBER(MATCH("Q/F",R96,0)),ISNUMBER(MATCH("S/F",R96,0)),(ISNUMBER(MATCH("Final",R96,0)))),"",""))</f>
        <v/>
      </c>
      <c r="S99" s="62" t="str">
        <f>IF('Rinks for 5 groups'!S55="","",IF(OR(ISNUMBER(MATCH("K/O",S96,0)),ISNUMBER(MATCH("Q/F",S96,0)),ISNUMBER(MATCH("S/F",S96,0)),(ISNUMBER(MATCH("Final",S96,0)))),"",""))</f>
        <v/>
      </c>
      <c r="T99" s="62" t="str">
        <f>IF('Rinks for 5 groups'!T55="","",IF(OR(ISNUMBER(MATCH("K/O",T96,0)),ISNUMBER(MATCH("Q/F",T96,0)),ISNUMBER(MATCH("S/F",T96,0)),(ISNUMBER(MATCH("Final",T96,0)))),"",""))</f>
        <v/>
      </c>
      <c r="U99" s="62" t="str">
        <f>IF('Rinks for 5 groups'!U55="","",IF(OR(ISNUMBER(MATCH("K/O",U96,0)),ISNUMBER(MATCH("Q/F",U96,0)),ISNUMBER(MATCH("S/F",U96,0)),(ISNUMBER(MATCH("Final",U96,0)))),"",""))</f>
        <v/>
      </c>
      <c r="V99" s="62" t="str">
        <f>IF('Rinks for 5 groups'!V55="","",IF(OR(ISNUMBER(MATCH("K/O",V96,0)),ISNUMBER(MATCH("Q/F",V96,0)),ISNUMBER(MATCH("S/F",V96,0)),(ISNUMBER(MATCH("Final",V96,0)))),"",""))</f>
        <v/>
      </c>
    </row>
    <row r="100" spans="1:22">
      <c r="B100" s="202"/>
      <c r="D100" s="58"/>
      <c r="E100" s="58"/>
      <c r="F100" s="58"/>
      <c r="G100" s="58"/>
      <c r="H100" s="58"/>
      <c r="I100" s="202"/>
      <c r="J100" s="58"/>
      <c r="K100" s="58"/>
      <c r="L100" s="58"/>
      <c r="M100" s="58"/>
      <c r="N100" s="58"/>
      <c r="O100" s="58"/>
      <c r="P100" s="202"/>
      <c r="Q100" s="58"/>
      <c r="R100" s="58"/>
      <c r="S100" s="58"/>
      <c r="T100" s="58"/>
      <c r="U100" s="58"/>
      <c r="V100" s="58"/>
    </row>
    <row r="101" spans="1:22">
      <c r="B101" s="198"/>
      <c r="C101" s="58" t="str">
        <f>IF(C97="","",IF(ISNUMBER(MATCH(CONCATENATE("*",C97,"*"),C$61:C96,0)),"Rink Match",IF(ISNUMBER(MATCH(CONCATENATE("*",C97,"*"),C89:H89,0)),"Previous Session",IF(ISNUMBER(MATCH(CONCATENATE("*",C97,"*"),C91:H91,0)),"Previous Session",IF(ISNUMBER(MATCH(CONCATENATE("*",C97,"*"),D97:H97,0)),"Same Session",IF(ISNUMBER(MATCH(CONCATENATE("*",C97,"*"),D99:H99,0)),"Same Session",""))))))</f>
        <v/>
      </c>
      <c r="D101" s="58" t="str">
        <f>IF(D97="","",IF(ISNUMBER(MATCH(CONCATENATE("*",D97,"*"),D$61:D96,0)),"Rink Match",IF(ISNUMBER(MATCH(CONCATENATE("*",D97,"*"),C89:H89,0)),"Previous Session",IF(ISNUMBER(MATCH(CONCATENATE("*",D97,"*"),C91:H91,0)),"Previous Session",IF(ISNUMBER(MATCH(CONCATENATE("*",D97,"*"),C97:C97,0)),"Same Session",IF(ISNUMBER(MATCH(CONCATENATE("*",D97,"*"),C99:C99,0)),"Same Session",IF(ISNUMBER(MATCH(CONCATENATE("*",D97,"*"),E97:H97,0)),"Same Session",IF(ISNUMBER(MATCH(CONCATENATE("*",D97,"*"),E99:H99,0)),"Same Session",""))))))))</f>
        <v/>
      </c>
      <c r="E101" s="58" t="str">
        <f>IF(E97="","",IF(ISNUMBER(MATCH(CONCATENATE("*",E97,"*"),E$61:E96,0)),"Rink Match",IF(ISNUMBER(MATCH(CONCATENATE("*",E97,"*"),C89:H89,0)),"Previous Session",IF(ISNUMBER(MATCH(CONCATENATE("*",E97,"*"),C91:H91,0)),"Previous Session",IF(ISNUMBER(MATCH(CONCATENATE("*",E97,"*"),C97:D97,0)),"Same Session",IF(ISNUMBER(MATCH(CONCATENATE("*",E97,"*"),C99:D99,0)),"Same Session",IF(ISNUMBER(MATCH(CONCATENATE("*",E97,"*"),F97:H97,0)),"Same Session",IF(ISNUMBER(MATCH(CONCATENATE("*",E97,"*"),F99:H99,0)),"Same Session",""))))))))</f>
        <v/>
      </c>
      <c r="F101" s="58" t="str">
        <f>IF(F97="","",IF(ISNUMBER(MATCH(CONCATENATE("*",F97,"*"),F$61:F96,0)),"Rink Match",IF(ISNUMBER(MATCH(CONCATENATE("*",F97,"*"),C89:H89,0)),"Previous Session",IF(ISNUMBER(MATCH(CONCATENATE("*",F97,"*"),C91:H91,0)),"Previous Session",IF(ISNUMBER(MATCH(CONCATENATE("*",F97,"*"),C97:E97,0)),"Same Session",IF(ISNUMBER(MATCH(CONCATENATE("*",F97,"*"),C99:E99,0)),"Same Session",IF(ISNUMBER(MATCH(CONCATENATE("*",F97,"*"),G97:H97,0)),"Same Session",IF(ISNUMBER(MATCH(CONCATENATE("*",F97,"*"),G99:H99,0)),"Same Session",""))))))))</f>
        <v/>
      </c>
      <c r="G101" s="58" t="str">
        <f>IF(G97="","",IF(ISNUMBER(MATCH(CONCATENATE("*",G97,"*"),G$61:G96,0)),"Rink Match",IF(ISNUMBER(MATCH(CONCATENATE("*",G97,"*"),C89:H89,0)),"Previous Session",IF(ISNUMBER(MATCH(CONCATENATE("*",G97,"*"),C91:H91,0)),"Previous Session",IF(ISNUMBER(MATCH(CONCATENATE("*",G97,"*"),C97:F97,0)),"Same Session",IF(ISNUMBER(MATCH(CONCATENATE("*",G97,"*"),C99:F99,0)),"Same Session",IF(ISNUMBER(MATCH(CONCATENATE("*",G97,"*"),H97:H97,0)),"Same Session",IF(ISNUMBER(MATCH(CONCATENATE("*",G97,"*"),H99:H99,0)),"Same Session",""))))))))</f>
        <v/>
      </c>
      <c r="H101" s="58" t="str">
        <f>IF(H97="","",IF(ISNUMBER(MATCH(CONCATENATE("*",H97,"*"),H$61:H96,0)),"Rink Match",IF(ISNUMBER(MATCH(CONCATENATE("*",H97,"*"),C89:H89,0)),"Previous Session",IF(ISNUMBER(MATCH(CONCATENATE("*",H97,"*"),C91:H91,0)),"Previous Session",IF(ISNUMBER(MATCH(CONCATENATE("*",H97,"*"),C97:G97,0)),"Same Session",IF(ISNUMBER(MATCH(CONCATENATE("*",H97,"*"),C99:G99,0)),"Same Session",""))))))</f>
        <v>Rink Match</v>
      </c>
      <c r="I101" s="198"/>
      <c r="J101" s="58" t="str">
        <f>IF(J97="","",IF(ISNUMBER(MATCH(CONCATENATE("*",J97,"*"),J$61:J96,0)),"Rink Match",IF(ISNUMBER(MATCH(CONCATENATE("*",J97,"*"),J89:O89,0)),"Previous Session",IF(ISNUMBER(MATCH(CONCATENATE("*",J97,"*"),J91:O91,0)),"Previous Session",IF(ISNUMBER(MATCH(CONCATENATE("*",J97,"*"),K97:O97,0)),"Same Session",IF(ISNUMBER(MATCH(CONCATENATE("*",J97,"*"),K99:O99,0)),"Same Session",""))))))</f>
        <v/>
      </c>
      <c r="K101" s="58" t="str">
        <f>IF(K97="","",IF(ISNUMBER(MATCH(CONCATENATE("*",K97,"*"),K$61:K96,0)),"Rink Match",IF(ISNUMBER(MATCH(CONCATENATE("*",K97,"*"),J89:O89,0)),"Previous Session",IF(ISNUMBER(MATCH(CONCATENATE("*",K97,"*"),J91:O91,0)),"Previous Session",IF(ISNUMBER(MATCH(CONCATENATE("*",K97,"*"),J97:J97,0)),"Same Session",IF(ISNUMBER(MATCH(CONCATENATE("*",K97,"*"),J99:J99,0)),"Same Session",IF(ISNUMBER(MATCH(CONCATENATE("*",K97,"*"),L97:O97,0)),"Same Session",IF(ISNUMBER(MATCH(CONCATENATE("*",K97,"*"),L99:O99,0)),"Same Session",""))))))))</f>
        <v/>
      </c>
      <c r="L101" s="58" t="str">
        <f>IF(L97="","",IF(ISNUMBER(MATCH(CONCATENATE("*",L97,"*"),L$61:L96,0)),"Rink Match",IF(ISNUMBER(MATCH(CONCATENATE("*",L97,"*"),J89:O89,0)),"Previous Session",IF(ISNUMBER(MATCH(CONCATENATE("*",L97,"*"),J91:O91,0)),"Previous Session",IF(ISNUMBER(MATCH(CONCATENATE("*",L97,"*"),J97:K97,0)),"Same Session",IF(ISNUMBER(MATCH(CONCATENATE("*",L97,"*"),J99:K99,0)),"Same Session",IF(ISNUMBER(MATCH(CONCATENATE("*",L97,"*"),M97:O97,0)),"Same Session",IF(ISNUMBER(MATCH(CONCATENATE("*",L97,"*"),M99:O99,0)),"Same Session",""))))))))</f>
        <v/>
      </c>
      <c r="M101" s="58" t="str">
        <f>IF(M97="","",IF(ISNUMBER(MATCH(CONCATENATE("*",M97,"*"),M$61:M96,0)),"Rink Match",IF(ISNUMBER(MATCH(CONCATENATE("*",M97,"*"),J89:O89,0)),"Previous Session",IF(ISNUMBER(MATCH(CONCATENATE("*",M97,"*"),J91:O91,0)),"Previous Session",IF(ISNUMBER(MATCH(CONCATENATE("*",M97,"*"),J97:L97,0)),"Same Session",IF(ISNUMBER(MATCH(CONCATENATE("*",M97,"*"),J99:L99,0)),"Same Session",IF(ISNUMBER(MATCH(CONCATENATE("*",M97,"*"),N97:O97,0)),"Same Session",IF(ISNUMBER(MATCH(CONCATENATE("*",M97,"*"),N99:O99,0)),"Same Session",""))))))))</f>
        <v/>
      </c>
      <c r="N101" s="58" t="str">
        <f>IF(N97="","",IF(ISNUMBER(MATCH(CONCATENATE("*",N97,"*"),N$61:N96,0)),"Rink Match",IF(ISNUMBER(MATCH(CONCATENATE("*",N97,"*"),J89:O89,0)),"Previous Session",IF(ISNUMBER(MATCH(CONCATENATE("*",N97,"*"),J91:O91,0)),"Previous Session",IF(ISNUMBER(MATCH(CONCATENATE("*",N97,"*"),J97:M97,0)),"Same Session",IF(ISNUMBER(MATCH(CONCATENATE("*",N97,"*"),J99:M99,0)),"Same Session",IF(ISNUMBER(MATCH(CONCATENATE("*",N97,"*"),O97:O97,0)),"Same Session",IF(ISNUMBER(MATCH(CONCATENATE("*",N97,"*"),O99:O99,0)),"Same Session",""))))))))</f>
        <v/>
      </c>
      <c r="O101" s="58" t="str">
        <f>IF(O97="","",IF(ISNUMBER(MATCH(CONCATENATE("*",O97,"*"),O$61:O96,0)),"Rink Match",IF(ISNUMBER(MATCH(CONCATENATE("*",O97,"*"),J89:O89,0)),"Previous Session",IF(ISNUMBER(MATCH(CONCATENATE("*",O97,"*"),J91:O91,0)),"Previous Session",IF(ISNUMBER(MATCH(CONCATENATE("*",O97,"*"),J97:N97,0)),"Same Session",IF(ISNUMBER(MATCH(CONCATENATE("*",O97,"*"),J99:N99,0)),"Same Session",""))))))</f>
        <v/>
      </c>
      <c r="P101" s="198"/>
      <c r="Q101" s="58" t="str">
        <f>IF(Q97="","",IF(ISNUMBER(MATCH(CONCATENATE("*",Q97,"*"),Q$61:Q96,0)),"Rink Match",IF(ISNUMBER(MATCH(CONCATENATE("*",Q97,"*"),Q89:V89,0)),"Previous Session",IF(ISNUMBER(MATCH(CONCATENATE("*",Q97,"*"),Q91:V91,0)),"Previous Session",IF(ISNUMBER(MATCH(CONCATENATE("*",Q97,"*"),R97:V97,0)),"Same Session",IF(ISNUMBER(MATCH(CONCATENATE("*",Q97,"*"),R99:V99,0)),"Same Session",""))))))</f>
        <v/>
      </c>
      <c r="R101" s="58" t="str">
        <f>IF(R97="","",IF(ISNUMBER(MATCH(CONCATENATE("*",R97,"*"),R$61:R96,0)),"Rink Match",IF(ISNUMBER(MATCH(CONCATENATE("*",R97,"*"),Q89:V89,0)),"Previous Session",IF(ISNUMBER(MATCH(CONCATENATE("*",R97,"*"),Q91:V91,0)),"Previous Session",IF(ISNUMBER(MATCH(CONCATENATE("*",R97,"*"),Q97:Q97,0)),"Same Session",IF(ISNUMBER(MATCH(CONCATENATE("*",R97,"*"),Q99:Q99,0)),"Same Session",IF(ISNUMBER(MATCH(CONCATENATE("*",R97,"*"),S97:V97,0)),"Same Session",IF(ISNUMBER(MATCH(CONCATENATE("*",R97,"*"),S99:V99,0)),"Same Session",""))))))))</f>
        <v/>
      </c>
      <c r="S101" s="58" t="str">
        <f>IF(S97="","",IF(ISNUMBER(MATCH(CONCATENATE("*",S97,"*"),S$61:S96,0)),"Rink Match",IF(ISNUMBER(MATCH(CONCATENATE("*",S97,"*"),Q89:V89,0)),"Previous Session",IF(ISNUMBER(MATCH(CONCATENATE("*",S97,"*"),Q91:V91,0)),"Previous Session",IF(ISNUMBER(MATCH(CONCATENATE("*",S97,"*"),Q97:R97,0)),"Same Session",IF(ISNUMBER(MATCH(CONCATENATE("*",S97,"*"),Q99:R99,0)),"Same Session",IF(ISNUMBER(MATCH(CONCATENATE("*",S97,"*"),T97:V97,0)),"Same Session",IF(ISNUMBER(MATCH(CONCATENATE("*",S97,"*"),T99:V99,0)),"Same Session",""))))))))</f>
        <v/>
      </c>
      <c r="T101" s="58" t="str">
        <f>IF(T97="","",IF(ISNUMBER(MATCH(CONCATENATE("*",T97,"*"),T$61:T96,0)),"Rink Match",IF(ISNUMBER(MATCH(CONCATENATE("*",T97,"*"),Q89:V89,0)),"Previous Session",IF(ISNUMBER(MATCH(CONCATENATE("*",T97,"*"),Q91:V91,0)),"Previous Session",IF(ISNUMBER(MATCH(CONCATENATE("*",T97,"*"),Q97:S97,0)),"Same Session",IF(ISNUMBER(MATCH(CONCATENATE("*",T97,"*"),Q99:S99,0)),"Same Session",IF(ISNUMBER(MATCH(CONCATENATE("*",T97,"*"),U97:V97,0)),"Same Session",IF(ISNUMBER(MATCH(CONCATENATE("*",T97,"*"),U99:V99,0)),"Same Session",""))))))))</f>
        <v/>
      </c>
      <c r="U101" s="58" t="str">
        <f>IF(U97="","",IF(ISNUMBER(MATCH(CONCATENATE("*",U97,"*"),U$61:U96,0)),"Rink Match",IF(ISNUMBER(MATCH(CONCATENATE("*",U97,"*"),Q89:V89,0)),"Previous Session",IF(ISNUMBER(MATCH(CONCATENATE("*",U97,"*"),Q91:V91,0)),"Previous Session",IF(ISNUMBER(MATCH(CONCATENATE("*",U97,"*"),Q97:T97,0)),"Same Session",IF(ISNUMBER(MATCH(CONCATENATE("*",U97,"*"),Q99:T99,0)),"Same Session",IF(ISNUMBER(MATCH(CONCATENATE("*",U97,"*"),V97:V97,0)),"Same Session",IF(ISNUMBER(MATCH(CONCATENATE("*",U97,"*"),V99:V99,0)),"Same Session",""))))))))</f>
        <v/>
      </c>
      <c r="V101" s="58" t="str">
        <f>IF(V97="","",IF(ISNUMBER(MATCH(CONCATENATE("*",V97,"*"),V$61:V96,0)),"Rink Match",IF(ISNUMBER(MATCH(CONCATENATE("*",V97,"*"),Q89:V89,0)),"Previous Session",IF(ISNUMBER(MATCH(CONCATENATE("*",V97,"*"),Q91:V91,0)),"Previous Session",IF(ISNUMBER(MATCH(CONCATENATE("*",V97,"*"),Q97:U97,0)),"Same Session",IF(ISNUMBER(MATCH(CONCATENATE("*",V97,"*"),Q99:U99,0)),"Same Session",""))))))</f>
        <v/>
      </c>
    </row>
    <row r="102" spans="1:22">
      <c r="B102" s="198"/>
      <c r="C102" s="58" t="str">
        <f>IF(C99="","",IF(ISNUMBER(MATCH(CONCATENATE("*",C99,"*"),C$61:C96,0)),"Rink Match",IF(ISNUMBER(MATCH(CONCATENATE("*",C99,"*"),C89:H89,0)),"Previous Session",IF(ISNUMBER(MATCH(CONCATENATE("*",C99,"*"),C91:H91,0)),"Previous Session",IF(ISNUMBER(MATCH(CONCATENATE("*",C99,"*"),D97:H97,0)),"Same Session",IF(ISNUMBER(MATCH(CONCATENATE("*",C99,"*"),D99:H99,0)),"Same Session",""))))))</f>
        <v/>
      </c>
      <c r="D102" s="58" t="str">
        <f>IF(D99="","",IF(ISNUMBER(MATCH(CONCATENATE("*",D99,"*"),D$61:D96,0)),"Rink Match",IF(ISNUMBER(MATCH(CONCATENATE("*",D99,"*"),C89:H89,0)),"Previous Session",IF(ISNUMBER(MATCH(CONCATENATE("*",D99,"*"),C91:H91,0)),"Previous Session",IF(ISNUMBER(MATCH(CONCATENATE("*",D99,"*"),C97:C97,0)),"Same Session",IF(ISNUMBER(MATCH(CONCATENATE("*",D99,"*"),C99:C99,0)),"Same Session",IF(ISNUMBER(MATCH(CONCATENATE("*",D99,"*"),E97:H97,0)),"Same Session",IF(ISNUMBER(MATCH(CONCATENATE("*",D99,"*"),E99:H99,0)),"Same Session",""))))))))</f>
        <v/>
      </c>
      <c r="E102" s="58" t="str">
        <f>IF(E99="","",IF(ISNUMBER(MATCH(CONCATENATE("*",E99,"*"),E$61:E96,0)),"Rink Match",IF(ISNUMBER(MATCH(CONCATENATE("*",E99,"*"),C89:H89,0)),"Previous Session",IF(ISNUMBER(MATCH(CONCATENATE("*",E99,"*"),C91:H91,0)),"Previous Session",IF(ISNUMBER(MATCH(CONCATENATE("*",E99,"*"),C97:D97,0)),"Same Session",IF(ISNUMBER(MATCH(CONCATENATE("*",E99,"*"),C99:D99,0)),"Same Session",IF(ISNUMBER(MATCH(CONCATENATE("*",E99,"*"),F97:H97,0)),"Same Session",IF(ISNUMBER(MATCH(CONCATENATE("*",E99,"*"),F99:H99,0)),"Same Session",""))))))))</f>
        <v/>
      </c>
      <c r="F102" s="58" t="str">
        <f>IF(F99="","",IF(ISNUMBER(MATCH(CONCATENATE("*",F99,"*"),F$61:F96,0)),"Rink Match",IF(ISNUMBER(MATCH(CONCATENATE("*",F99,"*"),C89:H89,0)),"Previous Session",IF(ISNUMBER(MATCH(CONCATENATE("*",F99,"*"),C91:H91,0)),"Previous Session",IF(ISNUMBER(MATCH(CONCATENATE("*",F99,"*"),C97:E97,0)),"Same Session",IF(ISNUMBER(MATCH(CONCATENATE("*",F99,"*"),C99:E99,0)),"Same Session",IF(ISNUMBER(MATCH(CONCATENATE("*",F99,"*"),G97:H97,0)),"Same Session",IF(ISNUMBER(MATCH(CONCATENATE("*",F99,"*"),G99:H99,0)),"Same Session",""))))))))</f>
        <v/>
      </c>
      <c r="G102" s="58" t="str">
        <f>IF(G99="","",IF(ISNUMBER(MATCH(CONCATENATE("*",G99,"*"),G$61:G96,0)),"Rink Match",IF(ISNUMBER(MATCH(CONCATENATE("*",G99,"*"),C89:H89,0)),"Previous Session",IF(ISNUMBER(MATCH(CONCATENATE("*",G99,"*"),C91:H91,0)),"Previous Session",IF(ISNUMBER(MATCH(CONCATENATE("*",G99,"*"),C97:F97,0)),"Same Session",IF(ISNUMBER(MATCH(CONCATENATE("*",G99,"*"),C99:F99,0)),"Same Session",IF(ISNUMBER(MATCH(CONCATENATE("*",G99,"*"),H97:H97,0)),"Same Session",IF(ISNUMBER(MATCH(CONCATENATE("*",G99,"*"),H99:H99,0)),"Same Session",""))))))))</f>
        <v/>
      </c>
      <c r="H102" s="58" t="str">
        <f>IF(H99="","",IF(ISNUMBER(MATCH(CONCATENATE("*",H99,"*"),H$61:H96,0)),"Rink Match",IF(ISNUMBER(MATCH(CONCATENATE("*",H99,"*"),C89:H89,0)),"Previous Session",IF(ISNUMBER(MATCH(CONCATENATE("*",H99,"*"),C91:H91,0)),"Previous Session",IF(ISNUMBER(MATCH(CONCATENATE("*",H99,"*"),C97:G97,0)),"Same Session",IF(ISNUMBER(MATCH(CONCATENATE("*",H99,"*"),C99:G99,0)),"Same Session",""))))))</f>
        <v>Rink Match</v>
      </c>
      <c r="I102" s="198"/>
      <c r="J102" s="58" t="str">
        <f>IF(J99="","",IF(ISNUMBER(MATCH(CONCATENATE("*",J99,"*"),J$61:J96,0)),"Rink Match",IF(ISNUMBER(MATCH(CONCATENATE("*",J99,"*"),J89:O89,0)),"Previous Session",IF(ISNUMBER(MATCH(CONCATENATE("*",J99,"*"),J91:O91,0)),"Previous Session",IF(ISNUMBER(MATCH(CONCATENATE("*",J99,"*"),K97:O97,0)),"Same Session",IF(ISNUMBER(MATCH(CONCATENATE("*",J99,"*"),K99:O99,0)),"Same Session",""))))))</f>
        <v/>
      </c>
      <c r="K102" s="58" t="str">
        <f>IF(K99="","",IF(ISNUMBER(MATCH(CONCATENATE("*",K99,"*"),K$61:K96,0)),"Rink Match",IF(ISNUMBER(MATCH(CONCATENATE("*",K99,"*"),J89:O89,0)),"Previous Session",IF(ISNUMBER(MATCH(CONCATENATE("*",K99,"*"),J91:O91,0)),"Previous Session",IF(ISNUMBER(MATCH(CONCATENATE("*",K99,"*"),J97:J97,0)),"Same Session",IF(ISNUMBER(MATCH(CONCATENATE("*",K99,"*"),J99:J99,0)),"Same Session",IF(ISNUMBER(MATCH(CONCATENATE("*",K99,"*"),L97:O97,0)),"Same Session",IF(ISNUMBER(MATCH(CONCATENATE("*",K99,"*"),L99:O99,0)),"Same Session",""))))))))</f>
        <v/>
      </c>
      <c r="L102" s="58" t="str">
        <f>IF(L99="","",IF(ISNUMBER(MATCH(CONCATENATE("*",L99,"*"),L$61:L96,0)),"Rink Match",IF(ISNUMBER(MATCH(CONCATENATE("*",L99,"*"),J89:O89,0)),"Previous Session",IF(ISNUMBER(MATCH(CONCATENATE("*",L99,"*"),J91:O91,0)),"Previous Session",IF(ISNUMBER(MATCH(CONCATENATE("*",L99,"*"),J97:K97,0)),"Same Session",IF(ISNUMBER(MATCH(CONCATENATE("*",L99,"*"),J99:K99,0)),"Same Session",IF(ISNUMBER(MATCH(CONCATENATE("*",L99,"*"),M97:O97,0)),"Same Session",IF(ISNUMBER(MATCH(CONCATENATE("*",L99,"*"),M99:O99,0)),"Same Session",""))))))))</f>
        <v/>
      </c>
      <c r="M102" s="58" t="str">
        <f>IF(M99="","",IF(ISNUMBER(MATCH(CONCATENATE("*",M99,"*"),M$61:M96,0)),"Rink Match",IF(ISNUMBER(MATCH(CONCATENATE("*",M99,"*"),J89:O89,0)),"Previous Session",IF(ISNUMBER(MATCH(CONCATENATE("*",M99,"*"),J91:O91,0)),"Previous Session",IF(ISNUMBER(MATCH(CONCATENATE("*",M99,"*"),J97:L97,0)),"Same Session",IF(ISNUMBER(MATCH(CONCATENATE("*",M99,"*"),J99:L99,0)),"Same Session",IF(ISNUMBER(MATCH(CONCATENATE("*",M99,"*"),N97:O97,0)),"Same Session",IF(ISNUMBER(MATCH(CONCATENATE("*",M99,"*"),N99:O99,0)),"Same Session",""))))))))</f>
        <v/>
      </c>
      <c r="N102" s="58" t="str">
        <f>IF(N99="","",IF(ISNUMBER(MATCH(CONCATENATE("*",N99,"*"),N$61:N96,0)),"Rink Match",IF(ISNUMBER(MATCH(CONCATENATE("*",N99,"*"),J89:O89,0)),"Previous Session",IF(ISNUMBER(MATCH(CONCATENATE("*",N99,"*"),J91:O91,0)),"Previous Session",IF(ISNUMBER(MATCH(CONCATENATE("*",N99,"*"),J97:M97,0)),"Same Session",IF(ISNUMBER(MATCH(CONCATENATE("*",N99,"*"),J99:M99,0)),"Same Session",IF(ISNUMBER(MATCH(CONCATENATE("*",N99,"*"),O97:O97,0)),"Same Session",IF(ISNUMBER(MATCH(CONCATENATE("*",N99,"*"),O99:O99,0)),"Same Session",""))))))))</f>
        <v/>
      </c>
      <c r="O102" s="58" t="str">
        <f>IF(O99="","",IF(ISNUMBER(MATCH(CONCATENATE("*",O99,"*"),O$61:O96,0)),"Rink Match",IF(ISNUMBER(MATCH(CONCATENATE("*",O99,"*"),J89:O89,0)),"Previous Session",IF(ISNUMBER(MATCH(CONCATENATE("*",O99,"*"),J91:O91,0)),"Previous Session",IF(ISNUMBER(MATCH(CONCATENATE("*",O99,"*"),J97:N97,0)),"Same Session",IF(ISNUMBER(MATCH(CONCATENATE("*",O99,"*"),J99:N99,0)),"Same Session",""))))))</f>
        <v/>
      </c>
      <c r="P102" s="198"/>
      <c r="Q102" s="58" t="str">
        <f>IF(Q99="","",IF(ISNUMBER(MATCH(CONCATENATE("*",Q99,"*"),Q$61:Q96,0)),"Rink Match",IF(ISNUMBER(MATCH(CONCATENATE("*",Q99,"*"),Q89:V89,0)),"Previous Session",IF(ISNUMBER(MATCH(CONCATENATE("*",Q99,"*"),Q91:V91,0)),"Previous Session",IF(ISNUMBER(MATCH(CONCATENATE("*",Q99,"*"),R97:V97,0)),"Same Session",IF(ISNUMBER(MATCH(CONCATENATE("*",Q99,"*"),R99:V99,0)),"Same Session",""))))))</f>
        <v/>
      </c>
      <c r="R102" s="58" t="str">
        <f>IF(R99="","",IF(ISNUMBER(MATCH(CONCATENATE("*",R99,"*"),R$61:R96,0)),"Rink Match",IF(ISNUMBER(MATCH(CONCATENATE("*",R99,"*"),Q89:V89,0)),"Previous Session",IF(ISNUMBER(MATCH(CONCATENATE("*",R99,"*"),Q91:V91,0)),"Previous Session",IF(ISNUMBER(MATCH(CONCATENATE("*",R99,"*"),Q97:Q97,0)),"Same Session",IF(ISNUMBER(MATCH(CONCATENATE("*",R99,"*"),Q99:Q99,0)),"Same Session",IF(ISNUMBER(MATCH(CONCATENATE("*",R99,"*"),S97:V97,0)),"Same Session",IF(ISNUMBER(MATCH(CONCATENATE("*",R99,"*"),S99:V99,0)),"Same Session",""))))))))</f>
        <v/>
      </c>
      <c r="S102" s="58" t="str">
        <f>IF(S99="","",IF(ISNUMBER(MATCH(CONCATENATE("*",S99,"*"),S$61:S96,0)),"Rink Match",IF(ISNUMBER(MATCH(CONCATENATE("*",S99,"*"),Q89:V89,0)),"Previous Session",IF(ISNUMBER(MATCH(CONCATENATE("*",S99,"*"),Q91:V91,0)),"Previous Session",IF(ISNUMBER(MATCH(CONCATENATE("*",S99,"*"),Q97:R97,0)),"Same Session",IF(ISNUMBER(MATCH(CONCATENATE("*",S99,"*"),Q99:R99,0)),"Same Session",IF(ISNUMBER(MATCH(CONCATENATE("*",S99,"*"),T97:V97,0)),"Same Session",IF(ISNUMBER(MATCH(CONCATENATE("*",S99,"*"),T99:V99,0)),"Same Session",""))))))))</f>
        <v/>
      </c>
      <c r="T102" s="58" t="str">
        <f>IF(T99="","",IF(ISNUMBER(MATCH(CONCATENATE("*",T99,"*"),T$61:T96,0)),"Rink Match",IF(ISNUMBER(MATCH(CONCATENATE("*",T99,"*"),Q89:V89,0)),"Previous Session",IF(ISNUMBER(MATCH(CONCATENATE("*",T99,"*"),Q91:V91,0)),"Previous Session",IF(ISNUMBER(MATCH(CONCATENATE("*",T99,"*"),Q97:S97,0)),"Same Session",IF(ISNUMBER(MATCH(CONCATENATE("*",T99,"*"),Q99:S99,0)),"Same Session",IF(ISNUMBER(MATCH(CONCATENATE("*",T99,"*"),U97:V97,0)),"Same Session",IF(ISNUMBER(MATCH(CONCATENATE("*",T99,"*"),U99:V99,0)),"Same Session",""))))))))</f>
        <v/>
      </c>
      <c r="U102" s="58" t="str">
        <f>IF(U99="","",IF(ISNUMBER(MATCH(CONCATENATE("*",U99,"*"),U$61:U96,0)),"Rink Match",IF(ISNUMBER(MATCH(CONCATENATE("*",U99,"*"),Q89:V89,0)),"Previous Session",IF(ISNUMBER(MATCH(CONCATENATE("*",U99,"*"),Q91:V91,0)),"Previous Session",IF(ISNUMBER(MATCH(CONCATENATE("*",U99,"*"),Q97:T97,0)),"Same Session",IF(ISNUMBER(MATCH(CONCATENATE("*",U99,"*"),Q99:T99,0)),"Same Session",IF(ISNUMBER(MATCH(CONCATENATE("*",U99,"*"),V97:V97,0)),"Same Session",IF(ISNUMBER(MATCH(CONCATENATE("*",U99,"*"),V99:V99,0)),"Same Session",""))))))))</f>
        <v/>
      </c>
      <c r="V102" s="58" t="str">
        <f>IF(V99="","",IF(ISNUMBER(MATCH(CONCATENATE("*",V99,"*"),V$61:V96,0)),"Rink Match",IF(ISNUMBER(MATCH(CONCATENATE("*",V99,"*"),Q89:V89,0)),"Previous Session",IF(ISNUMBER(MATCH(CONCATENATE("*",V99,"*"),Q91:V91,0)),"Previous Session",IF(ISNUMBER(MATCH(CONCATENATE("*",V99,"*"),Q97:U97,0)),"Same Session",IF(ISNUMBER(MATCH(CONCATENATE("*",V99,"*"),Q99:U99,0)),"Same Session",""))))))</f>
        <v/>
      </c>
    </row>
    <row r="103" spans="1:22" ht="13.5" thickBot="1">
      <c r="B103" s="202"/>
      <c r="C103" s="139"/>
      <c r="D103" s="139"/>
      <c r="E103" s="139"/>
      <c r="F103" s="139"/>
      <c r="G103" s="139"/>
      <c r="H103" s="139"/>
      <c r="I103" s="202"/>
      <c r="J103" s="139"/>
      <c r="K103" s="139"/>
      <c r="L103" s="139"/>
      <c r="M103" s="139"/>
      <c r="N103" s="139"/>
      <c r="O103" s="139"/>
      <c r="P103" s="202"/>
      <c r="Q103" s="139"/>
      <c r="R103" s="139"/>
      <c r="S103" s="139"/>
      <c r="T103" s="139"/>
      <c r="U103" s="139"/>
      <c r="V103" s="139"/>
    </row>
    <row r="104" spans="1:22">
      <c r="A104" s="59" t="str">
        <f>'Master Schedule'!A29</f>
        <v>Session 7 - 6.15pm - 7:45pm</v>
      </c>
      <c r="B104" s="201"/>
      <c r="C104" s="60" t="str">
        <f>IF(C105="","",CONCATENATE("Group ",VLOOKUP(_xlfn.NUMBERVALUE(LEFT('Rinks for 5 groups'!C29,SUM(FIND("v",'Rinks for 5 groups'!C29,1),-2))),'Group Check'!$B:$E,4,FALSE)))</f>
        <v/>
      </c>
      <c r="D104" s="60" t="str">
        <f>IF(D105="","",CONCATENATE("Group ",VLOOKUP(_xlfn.NUMBERVALUE(LEFT('Rinks for 5 groups'!D29,SUM(FIND("v",'Rinks for 5 groups'!D29,1),-2))),'Group Check'!$B:$E,4,FALSE)))</f>
        <v>Group WS 5</v>
      </c>
      <c r="E104" s="60" t="str">
        <f>IF(E105="","",CONCATENATE("Group ",VLOOKUP(_xlfn.NUMBERVALUE(LEFT('Rinks for 5 groups'!E29,SUM(FIND("v",'Rinks for 5 groups'!E29,1),-2))),'Group Check'!$B:$E,4,FALSE)))</f>
        <v>Group WS 5</v>
      </c>
      <c r="F104" s="60" t="str">
        <f>IF(F105="","",CONCATENATE("Group ",VLOOKUP(_xlfn.NUMBERVALUE(LEFT('Rinks for 5 groups'!F29,SUM(FIND("v",'Rinks for 5 groups'!F29,1),-2))),'Group Check'!$B:$E,4,FALSE)))</f>
        <v>Group WS 5</v>
      </c>
      <c r="G104" s="60" t="str">
        <f>IF(G105="","",CONCATENATE("Group ",VLOOKUP(_xlfn.NUMBERVALUE(LEFT('Rinks for 5 groups'!G29,SUM(FIND("v",'Rinks for 5 groups'!G29,1),-2))),'Group Check'!$B:$E,4,FALSE)))</f>
        <v>Group WS 4</v>
      </c>
      <c r="H104" s="60" t="str">
        <f>IF(H105="","",CONCATENATE("Group ",VLOOKUP(_xlfn.NUMBERVALUE(LEFT('Rinks for 5 groups'!H29,SUM(FIND("v",'Rinks for 5 groups'!H29,1),-2))),'Group Check'!$B:$E,4,FALSE)))</f>
        <v>Group WS 4</v>
      </c>
      <c r="I104" s="201"/>
      <c r="J104" s="60" t="str">
        <f>IF(J105="","",CONCATENATE("Group ",VLOOKUP(_xlfn.NUMBERVALUE(LEFT('Rinks for 5 groups'!J29,SUM(FIND("v",'Rinks for 5 groups'!J29,1),-2))),'Group Check'!$B:$E,4,FALSE)))</f>
        <v>Group MS 3</v>
      </c>
      <c r="K104" s="60" t="str">
        <f>IF(K105="","",CONCATENATE("Group ",VLOOKUP(_xlfn.NUMBERVALUE(LEFT('Rinks for 5 groups'!K29,SUM(FIND("v",'Rinks for 5 groups'!K29,1),-2))),'Group Check'!$B:$E,4,FALSE)))</f>
        <v>Group MS 3</v>
      </c>
      <c r="L104" s="60" t="str">
        <f>IF(L105="","",CONCATENATE("Group ",VLOOKUP(_xlfn.NUMBERVALUE(LEFT('Rinks for 5 groups'!L29,SUM(FIND("v",'Rinks for 5 groups'!L29,1),-2))),'Group Check'!$B:$E,4,FALSE)))</f>
        <v>Group MS 3</v>
      </c>
      <c r="M104" s="60" t="str">
        <f>IF(M105="","",CONCATENATE("Group ",VLOOKUP(_xlfn.NUMBERVALUE(LEFT('Rinks for 5 groups'!M29,SUM(FIND("v",'Rinks for 5 groups'!M29,1),-2))),'Group Check'!$B:$E,4,FALSE)))</f>
        <v>Group MS 5</v>
      </c>
      <c r="N104" s="60" t="str">
        <f>IF(N105="","",CONCATENATE("Group ",VLOOKUP(_xlfn.NUMBERVALUE(LEFT('Rinks for 5 groups'!N29,SUM(FIND("v",'Rinks for 5 groups'!N29,1),-2))),'Group Check'!$B:$E,4,FALSE)))</f>
        <v>Group MS 5</v>
      </c>
      <c r="O104" s="60" t="str">
        <f>IF(O105="","",CONCATENATE("Group ",VLOOKUP(_xlfn.NUMBERVALUE(LEFT('Rinks for 5 groups'!O29,SUM(FIND("v",'Rinks for 5 groups'!O29,1),-2))),'Group Check'!$B:$E,4,FALSE)))</f>
        <v>Group MS 5</v>
      </c>
      <c r="P104" s="201"/>
      <c r="Q104" s="60" t="str">
        <f>IF(Q105="","",CONCATENATE("Group ",VLOOKUP(_xlfn.NUMBERVALUE(LEFT('Rinks for 5 groups'!Q29,SUM(FIND("v",'Rinks for 5 groups'!Q29,1),-2))),'Group Check'!$B:$E,4,FALSE)))</f>
        <v/>
      </c>
      <c r="R104" s="60" t="str">
        <f>IF(R105="","",CONCATENATE("Group ",VLOOKUP(_xlfn.NUMBERVALUE(LEFT('Rinks for 5 groups'!R29,SUM(FIND("v",'Rinks for 5 groups'!R29,1),-2))),'Group Check'!$B:$E,4,FALSE)))</f>
        <v/>
      </c>
      <c r="S104" s="60" t="str">
        <f>IF(S105="","",CONCATENATE("Group ",VLOOKUP(_xlfn.NUMBERVALUE(LEFT('Rinks for 5 groups'!S29,SUM(FIND("v",'Rinks for 5 groups'!S29,1),-2))),'Group Check'!$B:$E,4,FALSE)))</f>
        <v/>
      </c>
      <c r="T104" s="60" t="str">
        <f>IF(T105="","",CONCATENATE("Group ",VLOOKUP(_xlfn.NUMBERVALUE(LEFT('Rinks for 5 groups'!T29,SUM(FIND("v",'Rinks for 5 groups'!T29,1),-2))),'Group Check'!$B:$E,4,FALSE)))</f>
        <v/>
      </c>
      <c r="U104" s="60" t="str">
        <f>IF(U105="","",CONCATENATE("Group ",VLOOKUP(_xlfn.NUMBERVALUE(LEFT('Rinks for 5 groups'!U29,SUM(FIND("v",'Rinks for 5 groups'!U29,1),-2))),'Group Check'!$B:$E,4,FALSE)))</f>
        <v/>
      </c>
      <c r="V104" s="60" t="str">
        <f>IF(V105="","",CONCATENATE("Group ",VLOOKUP(_xlfn.NUMBERVALUE(LEFT('Rinks for 5 groups'!V29,SUM(FIND("v",'Rinks for 5 groups'!V29,1),-2))),'Group Check'!$B:$E,4,FALSE)))</f>
        <v/>
      </c>
    </row>
    <row r="105" spans="1:22">
      <c r="B105" s="202"/>
      <c r="C105" s="61" t="str">
        <f>IF('Rinks for 5 groups'!C29="","",VLOOKUP(_xlfn.NUMBERVALUE(LEFT('Rinks for 5 groups'!C29,SUM(FIND("v",'Rinks for 5 groups'!C29,1),-2))),'Group Check'!$B:$E,2,FALSE))</f>
        <v/>
      </c>
      <c r="D105" s="61" t="str">
        <f>IF('Rinks for 5 groups'!D29="","",VLOOKUP(_xlfn.NUMBERVALUE(LEFT('Rinks for 5 groups'!D29,SUM(FIND("v",'Rinks for 5 groups'!D29,1),-2))),'Group Check'!$B:$E,2,FALSE))</f>
        <v>Rebecca McMillan (England )</v>
      </c>
      <c r="E105" s="61" t="str">
        <f>IF('Rinks for 5 groups'!E29="","",VLOOKUP(_xlfn.NUMBERVALUE(LEFT('Rinks for 5 groups'!E29,SUM(FIND("v",'Rinks for 5 groups'!E29,1),-2))),'Group Check'!$B:$E,2,FALSE))</f>
        <v>Marianne Kuenzle (Switzerland )</v>
      </c>
      <c r="F105" s="61" t="str">
        <f>IF('Rinks for 5 groups'!F29="","",VLOOKUP(_xlfn.NUMBERVALUE(LEFT('Rinks for 5 groups'!F29,SUM(FIND("v",'Rinks for 5 groups'!F29,1),-2))),'Group Check'!$B:$E,2,FALSE))</f>
        <v>Sandra Hazel Bailie MBE (Ireland )</v>
      </c>
      <c r="G105" s="61" t="str">
        <f>IF('Rinks for 5 groups'!G29="","",VLOOKUP(_xlfn.NUMBERVALUE(LEFT('Rinks for 5 groups'!G29,SUM(FIND("v",'Rinks for 5 groups'!G29,1),-2))),'Group Check'!$B:$E,2,FALSE))</f>
        <v>Tayla Bruce (New Zealand)</v>
      </c>
      <c r="H105" s="61" t="str">
        <f>IF('Rinks for 5 groups'!H29="","",VLOOKUP(_xlfn.NUMBERVALUE(LEFT('Rinks for 5 groups'!H29,SUM(FIND("v",'Rinks for 5 groups'!H29,1),-2))),'Group Check'!$B:$E,2,FALSE))</f>
        <v>Linda Ng (Canada )</v>
      </c>
      <c r="I105" s="202"/>
      <c r="J105" s="61" t="str">
        <f>IF('Rinks for 5 groups'!J29="","",VLOOKUP(_xlfn.NUMBERVALUE(LEFT('Rinks for 5 groups'!J29,SUM(FIND("v",'Rinks for 5 groups'!J29,1),-2))),'Group Check'!$B:$E,2,FALSE))</f>
        <v>Michael Stepney (Scotland)</v>
      </c>
      <c r="K105" s="61" t="str">
        <f>IF('Rinks for 5 groups'!K29="","",VLOOKUP(_xlfn.NUMBERVALUE(LEFT('Rinks for 5 groups'!K29,SUM(FIND("v",'Rinks for 5 groups'!K29,1),-2))),'Group Check'!$B:$E,2,FALSE))</f>
        <v>Maxime Faure  (France)</v>
      </c>
      <c r="L105" s="61" t="str">
        <f>IF('Rinks for 5 groups'!L29="","",VLOOKUP(_xlfn.NUMBERVALUE(LEFT('Rinks for 5 groups'!L29,SUM(FIND("v",'Rinks for 5 groups'!L29,1),-2))),'Group Check'!$B:$E,2,FALSE))</f>
        <v>Jason Greenslade (Guernsey )</v>
      </c>
      <c r="M105" s="61" t="str">
        <f>IF('Rinks for 5 groups'!M29="","",VLOOKUP(_xlfn.NUMBERVALUE(LEFT('Rinks for 5 groups'!M29,SUM(FIND("v",'Rinks for 5 groups'!M29,1),-2))),'Group Check'!$B:$E,2,FALSE))</f>
        <v>Jason Lee Evans (South Africa )</v>
      </c>
      <c r="N105" s="61" t="str">
        <f>IF('Rinks for 5 groups'!N29="","",VLOOKUP(_xlfn.NUMBERVALUE(LEFT('Rinks for 5 groups'!N29,SUM(FIND("v",'Rinks for 5 groups'!N29,1),-2))),'Group Check'!$B:$E,2,FALSE))</f>
        <v>Michael Gabobewe (Botswana)</v>
      </c>
      <c r="O105" s="61" t="str">
        <f>IF('Rinks for 5 groups'!O29="","",VLOOKUP(_xlfn.NUMBERVALUE(LEFT('Rinks for 5 groups'!O29,SUM(FIND("v",'Rinks for 5 groups'!O29,1),-2))),'Group Check'!$B:$E,2,FALSE))</f>
        <v>Johnny Ng (Macao China )</v>
      </c>
      <c r="P105" s="202"/>
      <c r="Q105" s="61" t="str">
        <f>IF('Rinks for 5 groups'!Q63="","",IF(OR(ISNUMBER(MATCH("K/O",Q104,0)),ISNUMBER(MATCH("Q/F",Q104,0)),ISNUMBER(MATCH("S/F",Q104,0)),(ISNUMBER(MATCH("Final",Q104,0)))),"",""))</f>
        <v/>
      </c>
      <c r="R105" s="61" t="str">
        <f>IF('Rinks for 5 groups'!R63="","",IF(OR(ISNUMBER(MATCH("K/O",R104,0)),ISNUMBER(MATCH("Q/F",R104,0)),ISNUMBER(MATCH("S/F",R104,0)),(ISNUMBER(MATCH("Final",R104,0)))),"",""))</f>
        <v/>
      </c>
      <c r="S105" s="61" t="str">
        <f>IF('Rinks for 5 groups'!S63="","",IF(OR(ISNUMBER(MATCH("K/O",S104,0)),ISNUMBER(MATCH("Q/F",S104,0)),ISNUMBER(MATCH("S/F",S104,0)),(ISNUMBER(MATCH("Final",S104,0)))),"",""))</f>
        <v/>
      </c>
      <c r="T105" s="61" t="str">
        <f>IF('Rinks for 5 groups'!T63="","",IF(OR(ISNUMBER(MATCH("K/O",T104,0)),ISNUMBER(MATCH("Q/F",T104,0)),ISNUMBER(MATCH("S/F",T104,0)),(ISNUMBER(MATCH("Final",T104,0)))),"",""))</f>
        <v/>
      </c>
      <c r="U105" s="61" t="str">
        <f>IF('Rinks for 5 groups'!U63="","",IF(OR(ISNUMBER(MATCH("K/O",U104,0)),ISNUMBER(MATCH("Q/F",U104,0)),ISNUMBER(MATCH("S/F",U104,0)),(ISNUMBER(MATCH("Final",U104,0)))),"",""))</f>
        <v/>
      </c>
      <c r="V105" s="61" t="str">
        <f>IF('Rinks for 5 groups'!V63="","",IF(OR(ISNUMBER(MATCH("K/O",V104,0)),ISNUMBER(MATCH("Q/F",V104,0)),ISNUMBER(MATCH("S/F",V104,0)),(ISNUMBER(MATCH("Final",V104,0)))),"",""))</f>
        <v/>
      </c>
    </row>
    <row r="106" spans="1:22" s="21" customFormat="1">
      <c r="B106" s="215"/>
      <c r="C106" s="216" t="str">
        <f t="shared" ref="C106:H106" si="39">IF(C104="","","v")</f>
        <v/>
      </c>
      <c r="D106" s="216" t="str">
        <f t="shared" si="39"/>
        <v>v</v>
      </c>
      <c r="E106" s="216" t="str">
        <f t="shared" si="39"/>
        <v>v</v>
      </c>
      <c r="F106" s="216" t="str">
        <f t="shared" si="39"/>
        <v>v</v>
      </c>
      <c r="G106" s="216" t="str">
        <f t="shared" si="39"/>
        <v>v</v>
      </c>
      <c r="H106" s="216" t="str">
        <f t="shared" si="39"/>
        <v>v</v>
      </c>
      <c r="I106" s="215"/>
      <c r="J106" s="216" t="str">
        <f t="shared" ref="J106:O106" si="40">IF(J104="","","v")</f>
        <v>v</v>
      </c>
      <c r="K106" s="216" t="str">
        <f t="shared" si="40"/>
        <v>v</v>
      </c>
      <c r="L106" s="216" t="str">
        <f t="shared" si="40"/>
        <v>v</v>
      </c>
      <c r="M106" s="216" t="str">
        <f t="shared" si="40"/>
        <v>v</v>
      </c>
      <c r="N106" s="216" t="str">
        <f t="shared" si="40"/>
        <v>v</v>
      </c>
      <c r="O106" s="216" t="str">
        <f t="shared" si="40"/>
        <v>v</v>
      </c>
      <c r="P106" s="215"/>
      <c r="Q106" s="216" t="str">
        <f t="shared" ref="Q106:V106" si="41">IF(Q104="","","v")</f>
        <v/>
      </c>
      <c r="R106" s="216" t="str">
        <f t="shared" si="41"/>
        <v/>
      </c>
      <c r="S106" s="216" t="str">
        <f t="shared" si="41"/>
        <v/>
      </c>
      <c r="T106" s="216" t="str">
        <f t="shared" si="41"/>
        <v/>
      </c>
      <c r="U106" s="216" t="str">
        <f t="shared" si="41"/>
        <v/>
      </c>
      <c r="V106" s="216" t="str">
        <f t="shared" si="41"/>
        <v/>
      </c>
    </row>
    <row r="107" spans="1:22" ht="13.5" thickBot="1">
      <c r="B107" s="202"/>
      <c r="C107" s="62" t="str">
        <f>IF('Rinks for 5 groups'!C29="","",VLOOKUP(_xlfn.NUMBERVALUE(RIGHT('Rinks for 5 groups'!C29,SUM(LEN('Rinks for 5 groups'!C29),-FIND("v",'Rinks for 5 groups'!C29,1),-1))),'Group Check'!$B:$E,2,FALSE))</f>
        <v/>
      </c>
      <c r="D107" s="62" t="str">
        <f>IF('Rinks for 5 groups'!D29="","",VLOOKUP(_xlfn.NUMBERVALUE(RIGHT('Rinks for 5 groups'!D29,SUM(LEN('Rinks for 5 groups'!D29),-FIND("v",'Rinks for 5 groups'!D29,1),-1))),'Group Check'!$B:$E,2,FALSE))</f>
        <v>Caroline Whitehead (Isle Of Man)</v>
      </c>
      <c r="E107" s="62" t="str">
        <f>IF('Rinks for 5 groups'!E29="","",VLOOKUP(_xlfn.NUMBERVALUE(RIGHT('Rinks for 5 groups'!E29,SUM(LEN('Rinks for 5 groups'!E29),-FIND("v",'Rinks for 5 groups'!E29,1),-1))),'Group Check'!$B:$E,2,FALSE))</f>
        <v>Yvonne Olivier (Namibia)</v>
      </c>
      <c r="F107" s="62" t="str">
        <f>IF('Rinks for 5 groups'!F29="","",VLOOKUP(_xlfn.NUMBERVALUE(RIGHT('Rinks for 5 groups'!F29,SUM(LEN('Rinks for 5 groups'!F29),-FIND("v",'Rinks for 5 groups'!F29,1),-1))),'Group Check'!$B:$E,2,FALSE))</f>
        <v>Rosemary Ogier (Guernsey )</v>
      </c>
      <c r="G107" s="62" t="str">
        <f>IF('Rinks for 5 groups'!G29="","",VLOOKUP(_xlfn.NUMBERVALUE(RIGHT('Rinks for 5 groups'!G29,SUM(LEN('Rinks for 5 groups'!G29),-FIND("v",'Rinks for 5 groups'!G29,1),-1))),'Group Check'!$B:$E,2,FALSE))</f>
        <v>Cindy Royet  (France)</v>
      </c>
      <c r="H107" s="62" t="str">
        <f>IF('Rinks for 5 groups'!H29="","",VLOOKUP(_xlfn.NUMBERVALUE(RIGHT('Rinks for 5 groups'!H29,SUM(LEN('Rinks for 5 groups'!H29),-FIND("v",'Rinks for 5 groups'!H29,1),-1))),'Group Check'!$B:$E,2,FALSE))</f>
        <v>Lephai Marea Modutlwa (Botswana)</v>
      </c>
      <c r="I107" s="202"/>
      <c r="J107" s="62" t="str">
        <f>IF('Rinks for 5 groups'!J29="","",VLOOKUP(_xlfn.NUMBERVALUE(RIGHT('Rinks for 5 groups'!J29,SUM(LEN('Rinks for 5 groups'!J29),-FIND("v",'Rinks for 5 groups'!J29,1),-1))),'Group Check'!$B:$E,2,FALSE))</f>
        <v>Beat Matti (Switzerland )</v>
      </c>
      <c r="K107" s="62" t="str">
        <f>IF('Rinks for 5 groups'!K29="","",VLOOKUP(_xlfn.NUMBERVALUE(RIGHT('Rinks for 5 groups'!K29,SUM(LEN('Rinks for 5 groups'!K29),-FIND("v",'Rinks for 5 groups'!K29,1),-1))),'Group Check'!$B:$E,2,FALSE))</f>
        <v>Lars Olov Backgren (Sweden )</v>
      </c>
      <c r="L107" s="62" t="str">
        <f>IF('Rinks for 5 groups'!L29="","",VLOOKUP(_xlfn.NUMBERVALUE(RIGHT('Rinks for 5 groups'!L29,SUM(LEN('Rinks for 5 groups'!L29),-FIND("v",'Rinks for 5 groups'!L29,1),-1))),'Group Check'!$B:$E,2,FALSE))</f>
        <v>Carel Aaron Olivier (Namibia)</v>
      </c>
      <c r="M107" s="62" t="str">
        <f>IF('Rinks for 5 groups'!M29="","",VLOOKUP(_xlfn.NUMBERVALUE(RIGHT('Rinks for 5 groups'!M29,SUM(LEN('Rinks for 5 groups'!M29),-FIND("v",'Rinks for 5 groups'!M29,1),-1))),'Group Check'!$B:$E,2,FALSE))</f>
        <v>Oliver John Thompson (Falkland Islands )</v>
      </c>
      <c r="N107" s="62" t="str">
        <f>IF('Rinks for 5 groups'!N29="","",VLOOKUP(_xlfn.NUMBERVALUE(RIGHT('Rinks for 5 groups'!N29,SUM(LEN('Rinks for 5 groups'!N29),-FIND("v",'Rinks for 5 groups'!N29,1),-1))),'Group Check'!$B:$E,2,FALSE))</f>
        <v>Mike McNorton (Canada )</v>
      </c>
      <c r="O107" s="62" t="str">
        <f>IF('Rinks for 5 groups'!O29="","",VLOOKUP(_xlfn.NUMBERVALUE(RIGHT('Rinks for 5 groups'!O29,SUM(LEN('Rinks for 5 groups'!O29),-FIND("v",'Rinks for 5 groups'!O29,1),-1))),'Group Check'!$B:$E,2,FALSE))</f>
        <v>Harry Goodwin (England )</v>
      </c>
      <c r="P107" s="202"/>
      <c r="Q107" s="62" t="str">
        <f>IF('Rinks for 5 groups'!Q63="","",IF(OR(ISNUMBER(MATCH("K/O",Q104,0)),ISNUMBER(MATCH("Q/F",Q104,0)),ISNUMBER(MATCH("S/F",Q104,0)),(ISNUMBER(MATCH("Final",Q104,0)))),"",""))</f>
        <v/>
      </c>
      <c r="R107" s="62" t="str">
        <f>IF('Rinks for 5 groups'!R63="","",IF(OR(ISNUMBER(MATCH("K/O",R104,0)),ISNUMBER(MATCH("Q/F",R104,0)),ISNUMBER(MATCH("S/F",R104,0)),(ISNUMBER(MATCH("Final",R104,0)))),"",""))</f>
        <v/>
      </c>
      <c r="S107" s="62" t="str">
        <f>IF('Rinks for 5 groups'!S63="","",IF(OR(ISNUMBER(MATCH("K/O",S104,0)),ISNUMBER(MATCH("Q/F",S104,0)),ISNUMBER(MATCH("S/F",S104,0)),(ISNUMBER(MATCH("Final",S104,0)))),"",""))</f>
        <v/>
      </c>
      <c r="T107" s="62" t="str">
        <f>IF('Rinks for 5 groups'!T63="","",IF(OR(ISNUMBER(MATCH("K/O",T104,0)),ISNUMBER(MATCH("Q/F",T104,0)),ISNUMBER(MATCH("S/F",T104,0)),(ISNUMBER(MATCH("Final",T104,0)))),"",""))</f>
        <v/>
      </c>
      <c r="U107" s="62" t="str">
        <f>IF('Rinks for 5 groups'!U63="","",IF(OR(ISNUMBER(MATCH("K/O",U104,0)),ISNUMBER(MATCH("Q/F",U104,0)),ISNUMBER(MATCH("S/F",U104,0)),(ISNUMBER(MATCH("Final",U104,0)))),"",""))</f>
        <v/>
      </c>
      <c r="V107" s="62" t="str">
        <f>IF('Rinks for 5 groups'!V63="","",IF(OR(ISNUMBER(MATCH("K/O",V104,0)),ISNUMBER(MATCH("Q/F",V104,0)),ISNUMBER(MATCH("S/F",V104,0)),(ISNUMBER(MATCH("Final",V104,0)))),"",""))</f>
        <v/>
      </c>
    </row>
    <row r="108" spans="1:22">
      <c r="D108" s="58"/>
      <c r="E108" s="58"/>
      <c r="F108" s="58"/>
      <c r="G108" s="58"/>
      <c r="H108" s="58"/>
      <c r="J108" s="58"/>
      <c r="K108" s="58"/>
      <c r="L108" s="58"/>
      <c r="M108" s="58"/>
      <c r="N108" s="58"/>
      <c r="O108" s="58"/>
      <c r="Q108" s="58"/>
      <c r="R108" s="58"/>
      <c r="S108" s="58"/>
      <c r="T108" s="58"/>
      <c r="U108" s="58"/>
      <c r="V108" s="58"/>
    </row>
    <row r="109" spans="1:22">
      <c r="B109" s="198"/>
      <c r="C109" s="58" t="str">
        <f>IF(C105="","",IF(ISNUMBER(MATCH(CONCATENATE("*",C105,"*"),C$61:C104,0)),"Rink Match",IF(ISNUMBER(MATCH(CONCATENATE("*",C105,"*"),C97:H97,0)),"Previous Session",IF(ISNUMBER(MATCH(CONCATENATE("*",C105,"*"),C99:H99,0)),"Previous Session",IF(ISNUMBER(MATCH(CONCATENATE("*",C105,"*"),D105:H105,0)),"Same Session",IF(ISNUMBER(MATCH(CONCATENATE("*",C105,"*"),D107:H107,0)),"Same Session",""))))))</f>
        <v/>
      </c>
      <c r="D109" s="58" t="str">
        <f>IF(D105="","",IF(ISNUMBER(MATCH(CONCATENATE("*",D105,"*"),D$61:D104,0)),"Rink Match",IF(ISNUMBER(MATCH(CONCATENATE("*",D105,"*"),C97:H97,0)),"Previous Session",IF(ISNUMBER(MATCH(CONCATENATE("*",D105,"*"),C99:H99,0)),"Previous Session",IF(ISNUMBER(MATCH(CONCATENATE("*",D105,"*"),C105:C105,0)),"Same Session",IF(ISNUMBER(MATCH(CONCATENATE("*",D105,"*"),C107:C107,0)),"Same Session",IF(ISNUMBER(MATCH(CONCATENATE("*",D105,"*"),E105:H105,0)),"Same Session",IF(ISNUMBER(MATCH(CONCATENATE("*",D105,"*"),E107:H107,0)),"Same Session",""))))))))</f>
        <v/>
      </c>
      <c r="E109" s="58" t="str">
        <f>IF(E105="","",IF(ISNUMBER(MATCH(CONCATENATE("*",E105,"*"),E$61:E104,0)),"Rink Match",IF(ISNUMBER(MATCH(CONCATENATE("*",E105,"*"),C97:H97,0)),"Previous Session",IF(ISNUMBER(MATCH(CONCATENATE("*",E105,"*"),C99:H99,0)),"Previous Session",IF(ISNUMBER(MATCH(CONCATENATE("*",E105,"*"),C105:D105,0)),"Same Session",IF(ISNUMBER(MATCH(CONCATENATE("*",E105,"*"),C107:D107,0)),"Same Session",IF(ISNUMBER(MATCH(CONCATENATE("*",E105,"*"),F105:H105,0)),"Same Session",IF(ISNUMBER(MATCH(CONCATENATE("*",E105,"*"),F107:H107,0)),"Same Session",""))))))))</f>
        <v/>
      </c>
      <c r="F109" s="58" t="str">
        <f>IF(F105="","",IF(ISNUMBER(MATCH(CONCATENATE("*",F105,"*"),F$61:F104,0)),"Rink Match",IF(ISNUMBER(MATCH(CONCATENATE("*",F105,"*"),C97:H97,0)),"Previous Session",IF(ISNUMBER(MATCH(CONCATENATE("*",F105,"*"),C99:H99,0)),"Previous Session",IF(ISNUMBER(MATCH(CONCATENATE("*",F105,"*"),C105:E105,0)),"Same Session",IF(ISNUMBER(MATCH(CONCATENATE("*",F105,"*"),C107:E107,0)),"Same Session",IF(ISNUMBER(MATCH(CONCATENATE("*",F105,"*"),G105:H105,0)),"Same Session",IF(ISNUMBER(MATCH(CONCATENATE("*",F105,"*"),G107:H107,0)),"Same Session",""))))))))</f>
        <v/>
      </c>
      <c r="G109" s="58" t="str">
        <f>IF(G105="","",IF(ISNUMBER(MATCH(CONCATENATE("*",G105,"*"),G$61:G104,0)),"Rink Match",IF(ISNUMBER(MATCH(CONCATENATE("*",G105,"*"),C97:H97,0)),"Previous Session",IF(ISNUMBER(MATCH(CONCATENATE("*",G105,"*"),C99:H99,0)),"Previous Session",IF(ISNUMBER(MATCH(CONCATENATE("*",G105,"*"),C105:F105,0)),"Same Session",IF(ISNUMBER(MATCH(CONCATENATE("*",G105,"*"),C107:F107,0)),"Same Session",IF(ISNUMBER(MATCH(CONCATENATE("*",G105,"*"),H105:H105,0)),"Same Session",IF(ISNUMBER(MATCH(CONCATENATE("*",G105,"*"),H107:H107,0)),"Same Session",""))))))))</f>
        <v/>
      </c>
      <c r="H109" s="58" t="str">
        <f>IF(H105="","",IF(ISNUMBER(MATCH(CONCATENATE("*",H105,"*"),H$61:H104,0)),"Rink Match",IF(ISNUMBER(MATCH(CONCATENATE("*",H105,"*"),C97:H97,0)),"Previous Session",IF(ISNUMBER(MATCH(CONCATENATE("*",H105,"*"),C99:H99,0)),"Previous Session",IF(ISNUMBER(MATCH(CONCATENATE("*",H105,"*"),C105:G105,0)),"Same Session",IF(ISNUMBER(MATCH(CONCATENATE("*",H105,"*"),C107:G107,0)),"Same Session",""))))))</f>
        <v/>
      </c>
      <c r="I109" s="198"/>
      <c r="J109" s="58" t="str">
        <f>IF(J105="","",IF(ISNUMBER(MATCH(CONCATENATE("*",J105,"*"),J$61:J104,0)),"Rink Match",IF(ISNUMBER(MATCH(CONCATENATE("*",J105,"*"),J97:O97,0)),"Previous Session",IF(ISNUMBER(MATCH(CONCATENATE("*",J105,"*"),J99:O99,0)),"Previous Session",IF(ISNUMBER(MATCH(CONCATENATE("*",J105,"*"),K105:O105,0)),"Same Session",IF(ISNUMBER(MATCH(CONCATENATE("*",J105,"*"),K107:O107,0)),"Same Session",""))))))</f>
        <v/>
      </c>
      <c r="K109" s="58" t="str">
        <f>IF(K105="","",IF(ISNUMBER(MATCH(CONCATENATE("*",K105,"*"),K$61:K104,0)),"Rink Match",IF(ISNUMBER(MATCH(CONCATENATE("*",K105,"*"),J97:O97,0)),"Previous Session",IF(ISNUMBER(MATCH(CONCATENATE("*",K105,"*"),J99:O99,0)),"Previous Session",IF(ISNUMBER(MATCH(CONCATENATE("*",K105,"*"),J105:J105,0)),"Same Session",IF(ISNUMBER(MATCH(CONCATENATE("*",K105,"*"),J107:J107,0)),"Same Session",IF(ISNUMBER(MATCH(CONCATENATE("*",K105,"*"),L105:O105,0)),"Same Session",IF(ISNUMBER(MATCH(CONCATENATE("*",K105,"*"),L107:O107,0)),"Same Session",""))))))))</f>
        <v/>
      </c>
      <c r="L109" s="58" t="str">
        <f>IF(L105="","",IF(ISNUMBER(MATCH(CONCATENATE("*",L105,"*"),L$61:L104,0)),"Rink Match",IF(ISNUMBER(MATCH(CONCATENATE("*",L105,"*"),J97:O97,0)),"Previous Session",IF(ISNUMBER(MATCH(CONCATENATE("*",L105,"*"),J99:O99,0)),"Previous Session",IF(ISNUMBER(MATCH(CONCATENATE("*",L105,"*"),J105:K105,0)),"Same Session",IF(ISNUMBER(MATCH(CONCATENATE("*",L105,"*"),J107:K107,0)),"Same Session",IF(ISNUMBER(MATCH(CONCATENATE("*",L105,"*"),M105:O105,0)),"Same Session",IF(ISNUMBER(MATCH(CONCATENATE("*",L105,"*"),M107:O107,0)),"Same Session",""))))))))</f>
        <v/>
      </c>
      <c r="M109" s="58" t="str">
        <f>IF(M105="","",IF(ISNUMBER(MATCH(CONCATENATE("*",M105,"*"),M$61:M104,0)),"Rink Match",IF(ISNUMBER(MATCH(CONCATENATE("*",M105,"*"),J97:O97,0)),"Previous Session",IF(ISNUMBER(MATCH(CONCATENATE("*",M105,"*"),J99:O99,0)),"Previous Session",IF(ISNUMBER(MATCH(CONCATENATE("*",M105,"*"),J105:L105,0)),"Same Session",IF(ISNUMBER(MATCH(CONCATENATE("*",M105,"*"),J107:L107,0)),"Same Session",IF(ISNUMBER(MATCH(CONCATENATE("*",M105,"*"),N105:O105,0)),"Same Session",IF(ISNUMBER(MATCH(CONCATENATE("*",M105,"*"),N107:O107,0)),"Same Session",""))))))))</f>
        <v/>
      </c>
      <c r="N109" s="58" t="str">
        <f>IF(N105="","",IF(ISNUMBER(MATCH(CONCATENATE("*",N105,"*"),N$61:N104,0)),"Rink Match",IF(ISNUMBER(MATCH(CONCATENATE("*",N105,"*"),J97:O97,0)),"Previous Session",IF(ISNUMBER(MATCH(CONCATENATE("*",N105,"*"),J99:O99,0)),"Previous Session",IF(ISNUMBER(MATCH(CONCATENATE("*",N105,"*"),J105:M105,0)),"Same Session",IF(ISNUMBER(MATCH(CONCATENATE("*",N105,"*"),J107:M107,0)),"Same Session",IF(ISNUMBER(MATCH(CONCATENATE("*",N105,"*"),O105:O105,0)),"Same Session",IF(ISNUMBER(MATCH(CONCATENATE("*",N105,"*"),O107:O107,0)),"Same Session",""))))))))</f>
        <v/>
      </c>
      <c r="O109" s="58" t="str">
        <f>IF(O105="","",IF(ISNUMBER(MATCH(CONCATENATE("*",O105,"*"),O$61:O104,0)),"Rink Match",IF(ISNUMBER(MATCH(CONCATENATE("*",O105,"*"),J97:O97,0)),"Previous Session",IF(ISNUMBER(MATCH(CONCATENATE("*",O105,"*"),J99:O99,0)),"Previous Session",IF(ISNUMBER(MATCH(CONCATENATE("*",O105,"*"),J105:N105,0)),"Same Session",IF(ISNUMBER(MATCH(CONCATENATE("*",O105,"*"),J107:N107,0)),"Same Session",""))))))</f>
        <v/>
      </c>
      <c r="P109" s="198"/>
      <c r="Q109" s="58" t="str">
        <f>IF(Q105="","",IF(ISNUMBER(MATCH(CONCATENATE("*",Q105,"*"),Q$61:Q104,0)),"Rink Match",IF(ISNUMBER(MATCH(CONCATENATE("*",Q105,"*"),Q97:V97,0)),"Previous Session",IF(ISNUMBER(MATCH(CONCATENATE("*",Q105,"*"),Q99:V99,0)),"Previous Session",IF(ISNUMBER(MATCH(CONCATENATE("*",Q105,"*"),R105:V105,0)),"Same Session",IF(ISNUMBER(MATCH(CONCATENATE("*",Q105,"*"),R107:V107,0)),"Same Session",""))))))</f>
        <v/>
      </c>
      <c r="R109" s="58" t="str">
        <f>IF(R105="","",IF(ISNUMBER(MATCH(CONCATENATE("*",R105,"*"),R$61:R104,0)),"Rink Match",IF(ISNUMBER(MATCH(CONCATENATE("*",R105,"*"),Q97:V97,0)),"Previous Session",IF(ISNUMBER(MATCH(CONCATENATE("*",R105,"*"),Q99:V99,0)),"Previous Session",IF(ISNUMBER(MATCH(CONCATENATE("*",R105,"*"),Q105:Q105,0)),"Same Session",IF(ISNUMBER(MATCH(CONCATENATE("*",R105,"*"),Q107:Q107,0)),"Same Session",IF(ISNUMBER(MATCH(CONCATENATE("*",R105,"*"),S105:V105,0)),"Same Session",IF(ISNUMBER(MATCH(CONCATENATE("*",R105,"*"),S107:V107,0)),"Same Session",""))))))))</f>
        <v/>
      </c>
      <c r="S109" s="58" t="str">
        <f>IF(S105="","",IF(ISNUMBER(MATCH(CONCATENATE("*",S105,"*"),S$61:S104,0)),"Rink Match",IF(ISNUMBER(MATCH(CONCATENATE("*",S105,"*"),Q97:V97,0)),"Previous Session",IF(ISNUMBER(MATCH(CONCATENATE("*",S105,"*"),Q99:V99,0)),"Previous Session",IF(ISNUMBER(MATCH(CONCATENATE("*",S105,"*"),Q105:R105,0)),"Same Session",IF(ISNUMBER(MATCH(CONCATENATE("*",S105,"*"),Q107:R107,0)),"Same Session",IF(ISNUMBER(MATCH(CONCATENATE("*",S105,"*"),T105:V105,0)),"Same Session",IF(ISNUMBER(MATCH(CONCATENATE("*",S105,"*"),T107:V107,0)),"Same Session",""))))))))</f>
        <v/>
      </c>
      <c r="T109" s="58" t="str">
        <f>IF(T105="","",IF(ISNUMBER(MATCH(CONCATENATE("*",T105,"*"),T$61:T104,0)),"Rink Match",IF(ISNUMBER(MATCH(CONCATENATE("*",T105,"*"),Q97:V97,0)),"Previous Session",IF(ISNUMBER(MATCH(CONCATENATE("*",T105,"*"),Q99:V99,0)),"Previous Session",IF(ISNUMBER(MATCH(CONCATENATE("*",T105,"*"),Q105:S105,0)),"Same Session",IF(ISNUMBER(MATCH(CONCATENATE("*",T105,"*"),Q107:S107,0)),"Same Session",IF(ISNUMBER(MATCH(CONCATENATE("*",T105,"*"),U105:V105,0)),"Same Session",IF(ISNUMBER(MATCH(CONCATENATE("*",T105,"*"),U107:V107,0)),"Same Session",""))))))))</f>
        <v/>
      </c>
      <c r="U109" s="58" t="str">
        <f>IF(U105="","",IF(ISNUMBER(MATCH(CONCATENATE("*",U105,"*"),U$61:U104,0)),"Rink Match",IF(ISNUMBER(MATCH(CONCATENATE("*",U105,"*"),Q97:V97,0)),"Previous Session",IF(ISNUMBER(MATCH(CONCATENATE("*",U105,"*"),Q99:V99,0)),"Previous Session",IF(ISNUMBER(MATCH(CONCATENATE("*",U105,"*"),Q105:T105,0)),"Same Session",IF(ISNUMBER(MATCH(CONCATENATE("*",U105,"*"),Q107:T107,0)),"Same Session",IF(ISNUMBER(MATCH(CONCATENATE("*",U105,"*"),V105:V105,0)),"Same Session",IF(ISNUMBER(MATCH(CONCATENATE("*",U105,"*"),V107:V107,0)),"Same Session",""))))))))</f>
        <v/>
      </c>
      <c r="V109" s="58" t="str">
        <f>IF(V105="","",IF(ISNUMBER(MATCH(CONCATENATE("*",V105,"*"),V$61:V104,0)),"Rink Match",IF(ISNUMBER(MATCH(CONCATENATE("*",V105,"*"),Q97:V97,0)),"Previous Session",IF(ISNUMBER(MATCH(CONCATENATE("*",V105,"*"),Q99:V99,0)),"Previous Session",IF(ISNUMBER(MATCH(CONCATENATE("*",V105,"*"),Q105:U105,0)),"Same Session",IF(ISNUMBER(MATCH(CONCATENATE("*",V105,"*"),Q107:U107,0)),"Same Session",""))))))</f>
        <v/>
      </c>
    </row>
    <row r="110" spans="1:22">
      <c r="B110" s="198"/>
      <c r="C110" s="58" t="str">
        <f>IF(C107="","",IF(ISNUMBER(MATCH(CONCATENATE("*",C107,"*"),C$61:C104,0)),"Rink Match",IF(ISNUMBER(MATCH(CONCATENATE("*",C107,"*"),C97:H97,0)),"Previous Session",IF(ISNUMBER(MATCH(CONCATENATE("*",C107,"*"),C99:H99,0)),"Previous Session",IF(ISNUMBER(MATCH(CONCATENATE("*",C107,"*"),D105:H105,0)),"Same Session",IF(ISNUMBER(MATCH(CONCATENATE("*",C107,"*"),D107:H107,0)),"Same Session",""))))))</f>
        <v/>
      </c>
      <c r="D110" s="58" t="str">
        <f>IF(D107="","",IF(ISNUMBER(MATCH(CONCATENATE("*",D107,"*"),D$61:D104,0)),"Rink Match",IF(ISNUMBER(MATCH(CONCATENATE("*",D107,"*"),C97:H97,0)),"Previous Session",IF(ISNUMBER(MATCH(CONCATENATE("*",D107,"*"),C99:H99,0)),"Previous Session",IF(ISNUMBER(MATCH(CONCATENATE("*",D107,"*"),C105:C105,0)),"Same Session",IF(ISNUMBER(MATCH(CONCATENATE("*",D107,"*"),C107:C107,0)),"Same Session",IF(ISNUMBER(MATCH(CONCATENATE("*",D107,"*"),E105:H105,0)),"Same Session",IF(ISNUMBER(MATCH(CONCATENATE("*",D107,"*"),E107:H107,0)),"Same Session",""))))))))</f>
        <v/>
      </c>
      <c r="E110" s="58" t="str">
        <f>IF(E107="","",IF(ISNUMBER(MATCH(CONCATENATE("*",E107,"*"),E$61:E104,0)),"Rink Match",IF(ISNUMBER(MATCH(CONCATENATE("*",E107,"*"),C97:H97,0)),"Previous Session",IF(ISNUMBER(MATCH(CONCATENATE("*",E107,"*"),C99:H99,0)),"Previous Session",IF(ISNUMBER(MATCH(CONCATENATE("*",E107,"*"),C105:D105,0)),"Same Session",IF(ISNUMBER(MATCH(CONCATENATE("*",E107,"*"),C107:D107,0)),"Same Session",IF(ISNUMBER(MATCH(CONCATENATE("*",E107,"*"),F105:H105,0)),"Same Session",IF(ISNUMBER(MATCH(CONCATENATE("*",E107,"*"),F107:H107,0)),"Same Session",""))))))))</f>
        <v/>
      </c>
      <c r="F110" s="58" t="str">
        <f>IF(F107="","",IF(ISNUMBER(MATCH(CONCATENATE("*",F107,"*"),F$61:F104,0)),"Rink Match",IF(ISNUMBER(MATCH(CONCATENATE("*",F107,"*"),C97:H97,0)),"Previous Session",IF(ISNUMBER(MATCH(CONCATENATE("*",F107,"*"),C99:H99,0)),"Previous Session",IF(ISNUMBER(MATCH(CONCATENATE("*",F107,"*"),C105:E105,0)),"Same Session",IF(ISNUMBER(MATCH(CONCATENATE("*",F107,"*"),C107:E107,0)),"Same Session",IF(ISNUMBER(MATCH(CONCATENATE("*",F107,"*"),G105:H105,0)),"Same Session",IF(ISNUMBER(MATCH(CONCATENATE("*",F107,"*"),G107:H107,0)),"Same Session",""))))))))</f>
        <v/>
      </c>
      <c r="G110" s="58" t="str">
        <f>IF(G107="","",IF(ISNUMBER(MATCH(CONCATENATE("*",G107,"*"),G$61:G104,0)),"Rink Match",IF(ISNUMBER(MATCH(CONCATENATE("*",G107,"*"),C97:H97,0)),"Previous Session",IF(ISNUMBER(MATCH(CONCATENATE("*",G107,"*"),C99:H99,0)),"Previous Session",IF(ISNUMBER(MATCH(CONCATENATE("*",G107,"*"),C105:F105,0)),"Same Session",IF(ISNUMBER(MATCH(CONCATENATE("*",G107,"*"),C107:F107,0)),"Same Session",IF(ISNUMBER(MATCH(CONCATENATE("*",G107,"*"),H105:H105,0)),"Same Session",IF(ISNUMBER(MATCH(CONCATENATE("*",G107,"*"),H107:H107,0)),"Same Session",""))))))))</f>
        <v/>
      </c>
      <c r="H110" s="58" t="str">
        <f>IF(H107="","",IF(ISNUMBER(MATCH(CONCATENATE("*",H107,"*"),H$61:H104,0)),"Rink Match",IF(ISNUMBER(MATCH(CONCATENATE("*",H107,"*"),C97:H97,0)),"Previous Session",IF(ISNUMBER(MATCH(CONCATENATE("*",H107,"*"),C99:H99,0)),"Previous Session",IF(ISNUMBER(MATCH(CONCATENATE("*",H107,"*"),C105:G105,0)),"Same Session",IF(ISNUMBER(MATCH(CONCATENATE("*",H107,"*"),C107:G107,0)),"Same Session",""))))))</f>
        <v/>
      </c>
      <c r="I110" s="198"/>
      <c r="J110" s="58" t="str">
        <f>IF(J107="","",IF(ISNUMBER(MATCH(CONCATENATE("*",J107,"*"),J$61:J104,0)),"Rink Match",IF(ISNUMBER(MATCH(CONCATENATE("*",J107,"*"),J97:O97,0)),"Previous Session",IF(ISNUMBER(MATCH(CONCATENATE("*",J107,"*"),J99:O99,0)),"Previous Session",IF(ISNUMBER(MATCH(CONCATENATE("*",J107,"*"),K105:O105,0)),"Same Session",IF(ISNUMBER(MATCH(CONCATENATE("*",J107,"*"),K107:O107,0)),"Same Session",""))))))</f>
        <v/>
      </c>
      <c r="K110" s="58" t="str">
        <f>IF(K107="","",IF(ISNUMBER(MATCH(CONCATENATE("*",K107,"*"),K$61:K104,0)),"Rink Match",IF(ISNUMBER(MATCH(CONCATENATE("*",K107,"*"),J97:O97,0)),"Previous Session",IF(ISNUMBER(MATCH(CONCATENATE("*",K107,"*"),J99:O99,0)),"Previous Session",IF(ISNUMBER(MATCH(CONCATENATE("*",K107,"*"),J105:J105,0)),"Same Session",IF(ISNUMBER(MATCH(CONCATENATE("*",K107,"*"),J107:J107,0)),"Same Session",IF(ISNUMBER(MATCH(CONCATENATE("*",K107,"*"),L105:O105,0)),"Same Session",IF(ISNUMBER(MATCH(CONCATENATE("*",K107,"*"),L107:O107,0)),"Same Session",""))))))))</f>
        <v/>
      </c>
      <c r="L110" s="58" t="str">
        <f>IF(L107="","",IF(ISNUMBER(MATCH(CONCATENATE("*",L107,"*"),L$61:L104,0)),"Rink Match",IF(ISNUMBER(MATCH(CONCATENATE("*",L107,"*"),J97:O97,0)),"Previous Session",IF(ISNUMBER(MATCH(CONCATENATE("*",L107,"*"),J99:O99,0)),"Previous Session",IF(ISNUMBER(MATCH(CONCATENATE("*",L107,"*"),J105:K105,0)),"Same Session",IF(ISNUMBER(MATCH(CONCATENATE("*",L107,"*"),J107:K107,0)),"Same Session",IF(ISNUMBER(MATCH(CONCATENATE("*",L107,"*"),M105:O105,0)),"Same Session",IF(ISNUMBER(MATCH(CONCATENATE("*",L107,"*"),M107:O107,0)),"Same Session",""))))))))</f>
        <v/>
      </c>
      <c r="M110" s="58" t="str">
        <f>IF(M107="","",IF(ISNUMBER(MATCH(CONCATENATE("*",M107,"*"),M$61:M104,0)),"Rink Match",IF(ISNUMBER(MATCH(CONCATENATE("*",M107,"*"),J97:O97,0)),"Previous Session",IF(ISNUMBER(MATCH(CONCATENATE("*",M107,"*"),J99:O99,0)),"Previous Session",IF(ISNUMBER(MATCH(CONCATENATE("*",M107,"*"),J105:L105,0)),"Same Session",IF(ISNUMBER(MATCH(CONCATENATE("*",M107,"*"),J107:L107,0)),"Same Session",IF(ISNUMBER(MATCH(CONCATENATE("*",M107,"*"),N105:O105,0)),"Same Session",IF(ISNUMBER(MATCH(CONCATENATE("*",M107,"*"),N107:O107,0)),"Same Session",""))))))))</f>
        <v/>
      </c>
      <c r="N110" s="58" t="str">
        <f>IF(N107="","",IF(ISNUMBER(MATCH(CONCATENATE("*",N107,"*"),N$61:N104,0)),"Rink Match",IF(ISNUMBER(MATCH(CONCATENATE("*",N107,"*"),J97:O97,0)),"Previous Session",IF(ISNUMBER(MATCH(CONCATENATE("*",N107,"*"),J99:O99,0)),"Previous Session",IF(ISNUMBER(MATCH(CONCATENATE("*",N107,"*"),J105:M105,0)),"Same Session",IF(ISNUMBER(MATCH(CONCATENATE("*",N107,"*"),J107:M107,0)),"Same Session",IF(ISNUMBER(MATCH(CONCATENATE("*",N107,"*"),O105:O105,0)),"Same Session",IF(ISNUMBER(MATCH(CONCATENATE("*",N107,"*"),O107:O107,0)),"Same Session",""))))))))</f>
        <v/>
      </c>
      <c r="O110" s="58" t="str">
        <f>IF(O107="","",IF(ISNUMBER(MATCH(CONCATENATE("*",O107,"*"),O$61:O104,0)),"Rink Match",IF(ISNUMBER(MATCH(CONCATENATE("*",O107,"*"),J97:O97,0)),"Previous Session",IF(ISNUMBER(MATCH(CONCATENATE("*",O107,"*"),J99:O99,0)),"Previous Session",IF(ISNUMBER(MATCH(CONCATENATE("*",O107,"*"),J105:N105,0)),"Same Session",IF(ISNUMBER(MATCH(CONCATENATE("*",O107,"*"),J107:N107,0)),"Same Session",""))))))</f>
        <v/>
      </c>
      <c r="P110" s="198"/>
      <c r="Q110" s="58" t="str">
        <f>IF(Q107="","",IF(ISNUMBER(MATCH(CONCATENATE("*",Q107,"*"),Q$61:Q104,0)),"Rink Match",IF(ISNUMBER(MATCH(CONCATENATE("*",Q107,"*"),Q97:V97,0)),"Previous Session",IF(ISNUMBER(MATCH(CONCATENATE("*",Q107,"*"),Q99:V99,0)),"Previous Session",IF(ISNUMBER(MATCH(CONCATENATE("*",Q107,"*"),R105:V105,0)),"Same Session",IF(ISNUMBER(MATCH(CONCATENATE("*",Q107,"*"),R107:V107,0)),"Same Session",""))))))</f>
        <v/>
      </c>
      <c r="R110" s="58" t="str">
        <f>IF(R107="","",IF(ISNUMBER(MATCH(CONCATENATE("*",R107,"*"),R$61:R104,0)),"Rink Match",IF(ISNUMBER(MATCH(CONCATENATE("*",R107,"*"),Q97:V97,0)),"Previous Session",IF(ISNUMBER(MATCH(CONCATENATE("*",R107,"*"),Q99:V99,0)),"Previous Session",IF(ISNUMBER(MATCH(CONCATENATE("*",R107,"*"),Q105:Q105,0)),"Same Session",IF(ISNUMBER(MATCH(CONCATENATE("*",R107,"*"),Q107:Q107,0)),"Same Session",IF(ISNUMBER(MATCH(CONCATENATE("*",R107,"*"),S105:V105,0)),"Same Session",IF(ISNUMBER(MATCH(CONCATENATE("*",R107,"*"),S107:V107,0)),"Same Session",""))))))))</f>
        <v/>
      </c>
      <c r="S110" s="58" t="str">
        <f>IF(S107="","",IF(ISNUMBER(MATCH(CONCATENATE("*",S107,"*"),S$61:S104,0)),"Rink Match",IF(ISNUMBER(MATCH(CONCATENATE("*",S107,"*"),Q97:V97,0)),"Previous Session",IF(ISNUMBER(MATCH(CONCATENATE("*",S107,"*"),Q99:V99,0)),"Previous Session",IF(ISNUMBER(MATCH(CONCATENATE("*",S107,"*"),Q105:R105,0)),"Same Session",IF(ISNUMBER(MATCH(CONCATENATE("*",S107,"*"),Q107:R107,0)),"Same Session",IF(ISNUMBER(MATCH(CONCATENATE("*",S107,"*"),T105:V105,0)),"Same Session",IF(ISNUMBER(MATCH(CONCATENATE("*",S107,"*"),T107:V107,0)),"Same Session",""))))))))</f>
        <v/>
      </c>
      <c r="T110" s="58" t="str">
        <f>IF(T107="","",IF(ISNUMBER(MATCH(CONCATENATE("*",T107,"*"),T$61:T104,0)),"Rink Match",IF(ISNUMBER(MATCH(CONCATENATE("*",T107,"*"),Q97:V97,0)),"Previous Session",IF(ISNUMBER(MATCH(CONCATENATE("*",T107,"*"),Q99:V99,0)),"Previous Session",IF(ISNUMBER(MATCH(CONCATENATE("*",T107,"*"),Q105:S105,0)),"Same Session",IF(ISNUMBER(MATCH(CONCATENATE("*",T107,"*"),Q107:S107,0)),"Same Session",IF(ISNUMBER(MATCH(CONCATENATE("*",T107,"*"),U105:V105,0)),"Same Session",IF(ISNUMBER(MATCH(CONCATENATE("*",T107,"*"),U107:V107,0)),"Same Session",""))))))))</f>
        <v/>
      </c>
      <c r="U110" s="58" t="str">
        <f>IF(U107="","",IF(ISNUMBER(MATCH(CONCATENATE("*",U107,"*"),U$61:U104,0)),"Rink Match",IF(ISNUMBER(MATCH(CONCATENATE("*",U107,"*"),Q97:V97,0)),"Previous Session",IF(ISNUMBER(MATCH(CONCATENATE("*",U107,"*"),Q99:V99,0)),"Previous Session",IF(ISNUMBER(MATCH(CONCATENATE("*",U107,"*"),Q105:T105,0)),"Same Session",IF(ISNUMBER(MATCH(CONCATENATE("*",U107,"*"),Q107:T107,0)),"Same Session",IF(ISNUMBER(MATCH(CONCATENATE("*",U107,"*"),V105:V105,0)),"Same Session",IF(ISNUMBER(MATCH(CONCATENATE("*",U107,"*"),V107:V107,0)),"Same Session",""))))))))</f>
        <v/>
      </c>
      <c r="V110" s="58" t="str">
        <f>IF(V107="","",IF(ISNUMBER(MATCH(CONCATENATE("*",V107,"*"),V$61:V104,0)),"Rink Match",IF(ISNUMBER(MATCH(CONCATENATE("*",V107,"*"),Q97:V97,0)),"Previous Session",IF(ISNUMBER(MATCH(CONCATENATE("*",V107,"*"),Q99:V99,0)),"Previous Session",IF(ISNUMBER(MATCH(CONCATENATE("*",V107,"*"),Q105:U105,0)),"Same Session",IF(ISNUMBER(MATCH(CONCATENATE("*",V107,"*"),Q107:U107,0)),"Same Session",""))))))</f>
        <v/>
      </c>
    </row>
    <row r="111" spans="1:22">
      <c r="D111" s="58"/>
      <c r="E111" s="58"/>
      <c r="F111" s="58"/>
      <c r="G111" s="58"/>
      <c r="H111" s="58"/>
      <c r="J111" s="58"/>
      <c r="K111" s="58"/>
      <c r="L111" s="58"/>
      <c r="M111" s="58"/>
      <c r="N111" s="58"/>
      <c r="O111" s="58"/>
      <c r="Q111" s="58"/>
      <c r="R111" s="58"/>
      <c r="S111" s="58"/>
      <c r="T111" s="58"/>
      <c r="U111" s="58"/>
      <c r="V111" s="58"/>
    </row>
    <row r="112" spans="1:22">
      <c r="D112" s="58"/>
      <c r="E112" s="58"/>
      <c r="F112" s="58"/>
      <c r="G112" s="58"/>
      <c r="H112" s="58"/>
    </row>
    <row r="113" spans="1:8">
      <c r="D113" s="58"/>
      <c r="E113" s="58"/>
      <c r="F113" s="58"/>
      <c r="G113" s="58"/>
      <c r="H113" s="58"/>
    </row>
    <row r="114" spans="1:8">
      <c r="D114" s="58"/>
      <c r="E114" s="58"/>
      <c r="F114" s="58"/>
      <c r="G114" s="58"/>
      <c r="H114" s="58"/>
    </row>
    <row r="115" spans="1:8">
      <c r="D115" s="58"/>
      <c r="E115" s="58"/>
      <c r="F115" s="58"/>
      <c r="G115" s="58"/>
      <c r="H115" s="58"/>
    </row>
    <row r="116" spans="1:8" ht="21">
      <c r="A116" s="287" t="str">
        <f>Scheduling!B68</f>
        <v>Saturday 27th April 2024</v>
      </c>
      <c r="B116" s="287"/>
      <c r="C116" s="287"/>
      <c r="D116" s="287"/>
      <c r="E116" s="287"/>
      <c r="F116" s="287"/>
      <c r="G116" s="287"/>
      <c r="H116" s="287"/>
    </row>
    <row r="117" spans="1:8">
      <c r="A117" s="57" t="s">
        <v>623</v>
      </c>
      <c r="C117" s="58" t="s">
        <v>0</v>
      </c>
      <c r="D117" s="57" t="s">
        <v>1</v>
      </c>
      <c r="E117" s="57" t="s">
        <v>2</v>
      </c>
      <c r="F117" s="57" t="s">
        <v>3</v>
      </c>
      <c r="G117" s="57" t="s">
        <v>4</v>
      </c>
      <c r="H117" s="57" t="s">
        <v>5</v>
      </c>
    </row>
    <row r="118" spans="1:8">
      <c r="A118" s="59" t="str">
        <f>Scheduling!A70</f>
        <v>Session 1 - 8:30am</v>
      </c>
      <c r="B118" s="59"/>
      <c r="C118" s="60" t="str">
        <f>IF('Rinks for 5 groups'!C34="","",VLOOKUP(_xlfn.NUMBERVALUE('Rinks for 5 groups'!C34),'Group Check'!$B:$E,2,FALSE))</f>
        <v/>
      </c>
      <c r="D118" s="60" t="e">
        <f>IF('Rinks for 5 groups'!D34="","",VLOOKUP(_xlfn.NUMBERVALUE('Rinks for 5 groups'!D34),'Group Check'!$B:$E,2,FALSE))</f>
        <v>#VALUE!</v>
      </c>
      <c r="E118" s="60" t="str">
        <f>IF('Rinks for 5 groups'!E34="","",VLOOKUP(_xlfn.NUMBERVALUE('Rinks for 5 groups'!E34),'Group Check'!$B:$E,2,FALSE))</f>
        <v/>
      </c>
      <c r="F118" s="60" t="str">
        <f>IF('Rinks for 5 groups'!F34="","",VLOOKUP(_xlfn.NUMBERVALUE('Rinks for 5 groups'!F34),'Group Check'!$B:$E,2,FALSE))</f>
        <v/>
      </c>
      <c r="G118" s="60" t="e">
        <f>IF('Rinks for 5 groups'!G34="","",VLOOKUP(_xlfn.NUMBERVALUE('Rinks for 5 groups'!G34),'Group Check'!$B:$E,2,FALSE))</f>
        <v>#VALUE!</v>
      </c>
      <c r="H118" s="60" t="str">
        <f>IF('Rinks for 5 groups'!H34="","",VLOOKUP(_xlfn.NUMBERVALUE('Rinks for 5 groups'!H34),'Group Check'!$B:$E,2,FALSE))</f>
        <v/>
      </c>
    </row>
    <row r="119" spans="1:8">
      <c r="C119" s="61" t="str">
        <f>IF('Rinks for 5 groups'!C77="","",IF(OR(ISNUMBER(MATCH("K/O",C118,0)),ISNUMBER(MATCH("Q/F",C118,0)),ISNUMBER(MATCH("S/F",C118,0)),(ISNUMBER(MATCH("Final",C118,0)))),"",""))</f>
        <v/>
      </c>
      <c r="D119" s="61" t="str">
        <f>IF('Rinks for 5 groups'!D77="","",IF(OR(ISNUMBER(MATCH("K/O",D118,0)),ISNUMBER(MATCH("Q/F",D118,0)),ISNUMBER(MATCH("S/F",D118,0)),(ISNUMBER(MATCH("Final",D118,0)))),"",""))</f>
        <v/>
      </c>
      <c r="E119" s="61" t="str">
        <f>IF('Rinks for 5 groups'!E77="","",IF(OR(ISNUMBER(MATCH("K/O",E118,0)),ISNUMBER(MATCH("Q/F",E118,0)),ISNUMBER(MATCH("S/F",E118,0)),(ISNUMBER(MATCH("Final",E118,0)))),"",""))</f>
        <v/>
      </c>
      <c r="F119" s="61" t="str">
        <f>IF('Rinks for 5 groups'!F77="","",IF(OR(ISNUMBER(MATCH("K/O",F118,0)),ISNUMBER(MATCH("Q/F",F118,0)),ISNUMBER(MATCH("S/F",F118,0)),(ISNUMBER(MATCH("Final",F118,0)))),"",""))</f>
        <v/>
      </c>
      <c r="G119" s="61" t="str">
        <f>IF('Rinks for 5 groups'!G77="","",IF(OR(ISNUMBER(MATCH("K/O",G118,0)),ISNUMBER(MATCH("Q/F",G118,0)),ISNUMBER(MATCH("S/F",G118,0)),(ISNUMBER(MATCH("Final",G118,0)))),"",""))</f>
        <v/>
      </c>
      <c r="H119" s="61" t="str">
        <f>IF('Rinks for 5 groups'!H77="","",IF(OR(ISNUMBER(MATCH("K/O",H118,0)),ISNUMBER(MATCH("Q/F",H118,0)),ISNUMBER(MATCH("S/F",H118,0)),(ISNUMBER(MATCH("Final",H118,0)))),"",""))</f>
        <v/>
      </c>
    </row>
    <row r="120" spans="1:8">
      <c r="C120" s="216" t="str">
        <f t="shared" ref="C120:H120" si="42">IF(C118="","","v")</f>
        <v/>
      </c>
      <c r="D120" s="216" t="e">
        <f t="shared" si="42"/>
        <v>#VALUE!</v>
      </c>
      <c r="E120" s="216" t="str">
        <f t="shared" si="42"/>
        <v/>
      </c>
      <c r="F120" s="216" t="str">
        <f t="shared" si="42"/>
        <v/>
      </c>
      <c r="G120" s="216" t="e">
        <f t="shared" si="42"/>
        <v>#VALUE!</v>
      </c>
      <c r="H120" s="216" t="str">
        <f t="shared" si="42"/>
        <v/>
      </c>
    </row>
    <row r="121" spans="1:8" ht="13.5" thickBot="1">
      <c r="C121" s="62" t="str">
        <f>IF('Rinks for 5 groups'!C77="","",IF(OR(ISNUMBER(MATCH("K/O",C118,0)),ISNUMBER(MATCH("Q/F",C118,0)),ISNUMBER(MATCH("S/F",C118,0)),(ISNUMBER(MATCH("Final",C118,0)))),"",""))</f>
        <v/>
      </c>
      <c r="D121" s="62" t="str">
        <f>IF('Rinks for 5 groups'!D77="","",IF(OR(ISNUMBER(MATCH("K/O",D118,0)),ISNUMBER(MATCH("Q/F",D118,0)),ISNUMBER(MATCH("S/F",D118,0)),(ISNUMBER(MATCH("Final",D118,0)))),"",""))</f>
        <v/>
      </c>
      <c r="E121" s="62" t="str">
        <f>IF('Rinks for 5 groups'!E77="","",IF(OR(ISNUMBER(MATCH("K/O",E118,0)),ISNUMBER(MATCH("Q/F",E118,0)),ISNUMBER(MATCH("S/F",E118,0)),(ISNUMBER(MATCH("Final",E118,0)))),"",""))</f>
        <v/>
      </c>
      <c r="F121" s="62" t="str">
        <f>IF('Rinks for 5 groups'!F77="","",IF(OR(ISNUMBER(MATCH("K/O",F118,0)),ISNUMBER(MATCH("Q/F",F118,0)),ISNUMBER(MATCH("S/F",F118,0)),(ISNUMBER(MATCH("Final",F118,0)))),"",""))</f>
        <v/>
      </c>
      <c r="G121" s="62" t="str">
        <f>IF('Rinks for 5 groups'!G77="","",IF(OR(ISNUMBER(MATCH("K/O",G118,0)),ISNUMBER(MATCH("Q/F",G118,0)),ISNUMBER(MATCH("S/F",G118,0)),(ISNUMBER(MATCH("Final",G118,0)))),"",""))</f>
        <v/>
      </c>
      <c r="H121" s="62" t="str">
        <f>IF('Rinks for 5 groups'!H77="","",IF(OR(ISNUMBER(MATCH("K/O",H118,0)),ISNUMBER(MATCH("Q/F",H118,0)),ISNUMBER(MATCH("S/F",H118,0)),(ISNUMBER(MATCH("Final",H118,0)))),"",""))</f>
        <v/>
      </c>
    </row>
    <row r="122" spans="1:8" ht="13.5" thickBot="1"/>
    <row r="123" spans="1:8">
      <c r="A123" s="59" t="str">
        <f>Scheduling!A74</f>
        <v>Session 2 - 10.45am</v>
      </c>
      <c r="B123" s="59"/>
      <c r="C123" s="60" t="str">
        <f>IF('Rinks for 5 groups'!C35="","",VLOOKUP(_xlfn.NUMBERVALUE('Rinks for 5 groups'!C35),'Group Check'!$B:$E,2,FALSE))</f>
        <v/>
      </c>
      <c r="D123" s="60" t="e">
        <f>IF('Rinks for 5 groups'!D35="","",VLOOKUP(_xlfn.NUMBERVALUE('Rinks for 5 groups'!D35),'Group Check'!$B:$E,2,FALSE))</f>
        <v>#VALUE!</v>
      </c>
      <c r="E123" s="60" t="e">
        <f>IF('Rinks for 5 groups'!E35="","",VLOOKUP(_xlfn.NUMBERVALUE('Rinks for 5 groups'!E35),'Group Check'!$B:$E,2,FALSE))</f>
        <v>#VALUE!</v>
      </c>
      <c r="F123" s="60" t="e">
        <f>IF('Rinks for 5 groups'!F35="","",VLOOKUP(_xlfn.NUMBERVALUE('Rinks for 5 groups'!F35),'Group Check'!$B:$E,2,FALSE))</f>
        <v>#VALUE!</v>
      </c>
      <c r="G123" s="60" t="e">
        <f>IF('Rinks for 5 groups'!G35="","",VLOOKUP(_xlfn.NUMBERVALUE('Rinks for 5 groups'!G35),'Group Check'!$B:$E,2,FALSE))</f>
        <v>#VALUE!</v>
      </c>
      <c r="H123" s="60" t="str">
        <f>IF('Rinks for 5 groups'!H35="","",VLOOKUP(_xlfn.NUMBERVALUE('Rinks for 5 groups'!H35),'Group Check'!$B:$E,2,FALSE))</f>
        <v/>
      </c>
    </row>
    <row r="124" spans="1:8">
      <c r="C124" s="61" t="str">
        <f>IF('Rinks for 5 groups'!C82="","",IF(OR(ISNUMBER(MATCH("K/O",C123,0)),ISNUMBER(MATCH("Q/F",C123,0)),ISNUMBER(MATCH("S/F",C123,0)),(ISNUMBER(MATCH("Final",C123,0)))),"",""))</f>
        <v/>
      </c>
      <c r="D124" s="61" t="str">
        <f>IF('Rinks for 5 groups'!D82="","",IF(OR(ISNUMBER(MATCH("K/O",D123,0)),ISNUMBER(MATCH("Q/F",D123,0)),ISNUMBER(MATCH("S/F",D123,0)),(ISNUMBER(MATCH("Final",D123,0)))),"",""))</f>
        <v/>
      </c>
      <c r="E124" s="61" t="str">
        <f>IF('Rinks for 5 groups'!E82="","",IF(OR(ISNUMBER(MATCH("K/O",E123,0)),ISNUMBER(MATCH("Q/F",E123,0)),ISNUMBER(MATCH("S/F",E123,0)),(ISNUMBER(MATCH("Final",E123,0)))),"",""))</f>
        <v/>
      </c>
      <c r="F124" s="61" t="str">
        <f>IF('Rinks for 5 groups'!F82="","",IF(OR(ISNUMBER(MATCH("K/O",F123,0)),ISNUMBER(MATCH("Q/F",F123,0)),ISNUMBER(MATCH("S/F",F123,0)),(ISNUMBER(MATCH("Final",F123,0)))),"",""))</f>
        <v/>
      </c>
      <c r="G124" s="61" t="str">
        <f>IF('Rinks for 5 groups'!G82="","",IF(OR(ISNUMBER(MATCH("K/O",G123,0)),ISNUMBER(MATCH("Q/F",G123,0)),ISNUMBER(MATCH("S/F",G123,0)),(ISNUMBER(MATCH("Final",G123,0)))),"",""))</f>
        <v/>
      </c>
      <c r="H124" s="61" t="str">
        <f>IF('Rinks for 5 groups'!H82="","",IF(OR(ISNUMBER(MATCH("K/O",H123,0)),ISNUMBER(MATCH("Q/F",H123,0)),ISNUMBER(MATCH("S/F",H123,0)),(ISNUMBER(MATCH("Final",H123,0)))),"",""))</f>
        <v/>
      </c>
    </row>
    <row r="125" spans="1:8">
      <c r="C125" s="216" t="str">
        <f t="shared" ref="C125:H125" si="43">IF(C123="","","v")</f>
        <v/>
      </c>
      <c r="D125" s="216" t="e">
        <f t="shared" si="43"/>
        <v>#VALUE!</v>
      </c>
      <c r="E125" s="216" t="e">
        <f t="shared" si="43"/>
        <v>#VALUE!</v>
      </c>
      <c r="F125" s="216" t="e">
        <f t="shared" si="43"/>
        <v>#VALUE!</v>
      </c>
      <c r="G125" s="216" t="e">
        <f t="shared" si="43"/>
        <v>#VALUE!</v>
      </c>
      <c r="H125" s="216" t="str">
        <f t="shared" si="43"/>
        <v/>
      </c>
    </row>
    <row r="126" spans="1:8" ht="13.5" thickBot="1">
      <c r="C126" s="62" t="str">
        <f>IF('Rinks for 5 groups'!C82="","",IF(OR(ISNUMBER(MATCH("K/O",C123,0)),ISNUMBER(MATCH("Q/F",C123,0)),ISNUMBER(MATCH("S/F",C123,0)),(ISNUMBER(MATCH("Final",C123,0)))),"",""))</f>
        <v/>
      </c>
      <c r="D126" s="62" t="str">
        <f>IF('Rinks for 5 groups'!D82="","",IF(OR(ISNUMBER(MATCH("K/O",D123,0)),ISNUMBER(MATCH("Q/F",D123,0)),ISNUMBER(MATCH("S/F",D123,0)),(ISNUMBER(MATCH("Final",D123,0)))),"",""))</f>
        <v/>
      </c>
      <c r="E126" s="62" t="str">
        <f>IF('Rinks for 5 groups'!E82="","",IF(OR(ISNUMBER(MATCH("K/O",E123,0)),ISNUMBER(MATCH("Q/F",E123,0)),ISNUMBER(MATCH("S/F",E123,0)),(ISNUMBER(MATCH("Final",E123,0)))),"",""))</f>
        <v/>
      </c>
      <c r="F126" s="62" t="str">
        <f>IF('Rinks for 5 groups'!F82="","",IF(OR(ISNUMBER(MATCH("K/O",F123,0)),ISNUMBER(MATCH("Q/F",F123,0)),ISNUMBER(MATCH("S/F",F123,0)),(ISNUMBER(MATCH("Final",F123,0)))),"",""))</f>
        <v/>
      </c>
      <c r="G126" s="62" t="str">
        <f>IF('Rinks for 5 groups'!G82="","",IF(OR(ISNUMBER(MATCH("K/O",G123,0)),ISNUMBER(MATCH("Q/F",G123,0)),ISNUMBER(MATCH("S/F",G123,0)),(ISNUMBER(MATCH("Final",G123,0)))),"",""))</f>
        <v/>
      </c>
      <c r="H126" s="62" t="str">
        <f>IF('Rinks for 5 groups'!H82="","",IF(OR(ISNUMBER(MATCH("K/O",H123,0)),ISNUMBER(MATCH("Q/F",H123,0)),ISNUMBER(MATCH("S/F",H123,0)),(ISNUMBER(MATCH("Final",H123,0)))),"",""))</f>
        <v/>
      </c>
    </row>
    <row r="127" spans="1:8" ht="13.5" thickBot="1"/>
    <row r="128" spans="1:8">
      <c r="A128" s="59" t="str">
        <f>Scheduling!A78</f>
        <v>Session 3 - 12.30pm</v>
      </c>
      <c r="B128" s="59"/>
      <c r="C128" s="60" t="str">
        <f>IF('Rinks for 5 groups'!C37="","",VLOOKUP(_xlfn.NUMBERVALUE('Rinks for 5 groups'!C37),'Group Check'!$B:$E,2,FALSE))</f>
        <v/>
      </c>
      <c r="D128" s="60" t="str">
        <f>IF('Rinks for 5 groups'!D37="","",VLOOKUP(_xlfn.NUMBERVALUE('Rinks for 5 groups'!D37),'Group Check'!$B:$E,2,FALSE))</f>
        <v/>
      </c>
      <c r="E128" s="60" t="str">
        <f>IF('Rinks for 5 groups'!E37="","",VLOOKUP(_xlfn.NUMBERVALUE('Rinks for 5 groups'!E37),'Group Check'!$B:$E,2,FALSE))</f>
        <v/>
      </c>
      <c r="F128" s="60" t="str">
        <f>IF('Rinks for 5 groups'!F37="","",VLOOKUP(_xlfn.NUMBERVALUE('Rinks for 5 groups'!F37),'Group Check'!$B:$E,2,FALSE))</f>
        <v/>
      </c>
      <c r="G128" s="60" t="e">
        <f>IF('Rinks for 5 groups'!G37="","",VLOOKUP(_xlfn.NUMBERVALUE('Rinks for 5 groups'!G37),'Group Check'!$B:$E,2,FALSE))</f>
        <v>#VALUE!</v>
      </c>
      <c r="H128" s="60" t="str">
        <f>IF('Rinks for 5 groups'!H37="","",VLOOKUP(_xlfn.NUMBERVALUE('Rinks for 5 groups'!H37),'Group Check'!$B:$E,2,FALSE))</f>
        <v/>
      </c>
    </row>
    <row r="129" spans="1:8">
      <c r="C129" s="61" t="str">
        <f>IF('Rinks for 5 groups'!C87="","",IF(OR(ISNUMBER(MATCH("K/O",C128,0)),ISNUMBER(MATCH("Q/F",C128,0)),ISNUMBER(MATCH("S/F",C128,0)),(ISNUMBER(MATCH("Final",C128,0)))),"",""))</f>
        <v/>
      </c>
      <c r="D129" s="61" t="str">
        <f>IF('Rinks for 5 groups'!D87="","",IF(OR(ISNUMBER(MATCH("K/O",D128,0)),ISNUMBER(MATCH("Q/F",D128,0)),ISNUMBER(MATCH("S/F",D128,0)),(ISNUMBER(MATCH("Final",D128,0)))),"",""))</f>
        <v/>
      </c>
      <c r="E129" s="61" t="str">
        <f>IF('Rinks for 5 groups'!E87="","",IF(OR(ISNUMBER(MATCH("K/O",E128,0)),ISNUMBER(MATCH("Q/F",E128,0)),ISNUMBER(MATCH("S/F",E128,0)),(ISNUMBER(MATCH("Final",E128,0)))),"",""))</f>
        <v/>
      </c>
      <c r="F129" s="61" t="str">
        <f>IF('Rinks for 5 groups'!F87="","",IF(OR(ISNUMBER(MATCH("K/O",F128,0)),ISNUMBER(MATCH("Q/F",F128,0)),ISNUMBER(MATCH("S/F",F128,0)),(ISNUMBER(MATCH("Final",F128,0)))),"",""))</f>
        <v/>
      </c>
      <c r="G129" s="61" t="str">
        <f>IF('Rinks for 5 groups'!G87="","",IF(OR(ISNUMBER(MATCH("K/O",G128,0)),ISNUMBER(MATCH("Q/F",G128,0)),ISNUMBER(MATCH("S/F",G128,0)),(ISNUMBER(MATCH("Final",G128,0)))),"",""))</f>
        <v/>
      </c>
      <c r="H129" s="61" t="str">
        <f>IF('Rinks for 5 groups'!H87="","",IF(OR(ISNUMBER(MATCH("K/O",H128,0)),ISNUMBER(MATCH("Q/F",H128,0)),ISNUMBER(MATCH("S/F",H128,0)),(ISNUMBER(MATCH("Final",H128,0)))),"",""))</f>
        <v/>
      </c>
    </row>
    <row r="130" spans="1:8">
      <c r="C130" s="216" t="str">
        <f t="shared" ref="C130:H130" si="44">IF(C128="","","v")</f>
        <v/>
      </c>
      <c r="D130" s="216" t="str">
        <f t="shared" si="44"/>
        <v/>
      </c>
      <c r="E130" s="216" t="str">
        <f t="shared" si="44"/>
        <v/>
      </c>
      <c r="F130" s="216" t="str">
        <f t="shared" si="44"/>
        <v/>
      </c>
      <c r="G130" s="216" t="e">
        <f t="shared" si="44"/>
        <v>#VALUE!</v>
      </c>
      <c r="H130" s="216" t="str">
        <f t="shared" si="44"/>
        <v/>
      </c>
    </row>
    <row r="131" spans="1:8" ht="13.5" thickBot="1">
      <c r="C131" s="62" t="str">
        <f>IF('Rinks for 5 groups'!C87="","",IF(OR(ISNUMBER(MATCH("K/O",C128,0)),ISNUMBER(MATCH("Q/F",C128,0)),ISNUMBER(MATCH("S/F",C128,0)),(ISNUMBER(MATCH("Final",C128,0)))),"",""))</f>
        <v/>
      </c>
      <c r="D131" s="62" t="str">
        <f>IF('Rinks for 5 groups'!D87="","",IF(OR(ISNUMBER(MATCH("K/O",D128,0)),ISNUMBER(MATCH("Q/F",D128,0)),ISNUMBER(MATCH("S/F",D128,0)),(ISNUMBER(MATCH("Final",D128,0)))),"",""))</f>
        <v/>
      </c>
      <c r="E131" s="62" t="str">
        <f>IF('Rinks for 5 groups'!E87="","",IF(OR(ISNUMBER(MATCH("K/O",E128,0)),ISNUMBER(MATCH("Q/F",E128,0)),ISNUMBER(MATCH("S/F",E128,0)),(ISNUMBER(MATCH("Final",E128,0)))),"",""))</f>
        <v/>
      </c>
      <c r="F131" s="62" t="str">
        <f>IF('Rinks for 5 groups'!F87="","",IF(OR(ISNUMBER(MATCH("K/O",F128,0)),ISNUMBER(MATCH("Q/F",F128,0)),ISNUMBER(MATCH("S/F",F128,0)),(ISNUMBER(MATCH("Final",F128,0)))),"",""))</f>
        <v/>
      </c>
      <c r="G131" s="62" t="str">
        <f>IF('Rinks for 5 groups'!G87="","",IF(OR(ISNUMBER(MATCH("K/O",G128,0)),ISNUMBER(MATCH("Q/F",G128,0)),ISNUMBER(MATCH("S/F",G128,0)),(ISNUMBER(MATCH("Final",G128,0)))),"",""))</f>
        <v/>
      </c>
      <c r="H131" s="62" t="str">
        <f>IF('Rinks for 5 groups'!H87="","",IF(OR(ISNUMBER(MATCH("K/O",H128,0)),ISNUMBER(MATCH("Q/F",H128,0)),ISNUMBER(MATCH("S/F",H128,0)),(ISNUMBER(MATCH("Final",H128,0)))),"",""))</f>
        <v/>
      </c>
    </row>
    <row r="132" spans="1:8" ht="13.5" thickBot="1"/>
    <row r="133" spans="1:8">
      <c r="A133" s="59" t="str">
        <f>Scheduling!A82</f>
        <v>Session 4 - 2.45pm</v>
      </c>
      <c r="B133" s="59"/>
      <c r="C133" s="60" t="str">
        <f>IF('Rinks for 5 groups'!C38="","",VLOOKUP(_xlfn.NUMBERVALUE('Rinks for 5 groups'!C38),'Group Check'!$B:$E,2,FALSE))</f>
        <v/>
      </c>
      <c r="D133" s="60" t="e">
        <f>IF('Rinks for 5 groups'!D38="","",VLOOKUP(_xlfn.NUMBERVALUE('Rinks for 5 groups'!D38),'Group Check'!$B:$E,2,FALSE))</f>
        <v>#VALUE!</v>
      </c>
      <c r="E133" s="60" t="str">
        <f>IF('Rinks for 5 groups'!E38="","",VLOOKUP(_xlfn.NUMBERVALUE('Rinks for 5 groups'!E38),'Group Check'!$B:$E,2,FALSE))</f>
        <v/>
      </c>
      <c r="F133" s="60" t="str">
        <f>IF('Rinks for 5 groups'!F38="","",VLOOKUP(_xlfn.NUMBERVALUE('Rinks for 5 groups'!F38),'Group Check'!$B:$E,2,FALSE))</f>
        <v/>
      </c>
      <c r="G133" s="60" t="str">
        <f>IF('Rinks for 5 groups'!G38="","",VLOOKUP(_xlfn.NUMBERVALUE('Rinks for 5 groups'!G38),'Group Check'!$B:$E,2,FALSE))</f>
        <v/>
      </c>
      <c r="H133" s="60" t="str">
        <f>IF('Rinks for 5 groups'!H38="","",VLOOKUP(_xlfn.NUMBERVALUE('Rinks for 5 groups'!H38),'Group Check'!$B:$E,2,FALSE))</f>
        <v/>
      </c>
    </row>
    <row r="134" spans="1:8">
      <c r="C134" s="61" t="str">
        <f>IF('Rinks for 5 groups'!C92="","",IF(OR(ISNUMBER(MATCH("K/O",C133,0)),ISNUMBER(MATCH("Q/F",C133,0)),ISNUMBER(MATCH("S/F",C133,0)),(ISNUMBER(MATCH("Final",C133,0)))),"",""))</f>
        <v/>
      </c>
      <c r="D134" s="61" t="str">
        <f>IF('Rinks for 5 groups'!D92="","",IF(OR(ISNUMBER(MATCH("K/O",D133,0)),ISNUMBER(MATCH("Q/F",D133,0)),ISNUMBER(MATCH("S/F",D133,0)),(ISNUMBER(MATCH("Final",D133,0)))),"",""))</f>
        <v/>
      </c>
      <c r="E134" s="61" t="str">
        <f>IF('Rinks for 5 groups'!E92="","",IF(OR(ISNUMBER(MATCH("K/O",E133,0)),ISNUMBER(MATCH("Q/F",E133,0)),ISNUMBER(MATCH("S/F",E133,0)),(ISNUMBER(MATCH("Final",E133,0)))),"",""))</f>
        <v/>
      </c>
      <c r="F134" s="61" t="str">
        <f>IF('Rinks for 5 groups'!F92="","",IF(OR(ISNUMBER(MATCH("K/O",F133,0)),ISNUMBER(MATCH("Q/F",F133,0)),ISNUMBER(MATCH("S/F",F133,0)),(ISNUMBER(MATCH("Final",F133,0)))),"",""))</f>
        <v/>
      </c>
      <c r="G134" s="61" t="str">
        <f>IF('Rinks for 5 groups'!G92="","",IF(OR(ISNUMBER(MATCH("K/O",G133,0)),ISNUMBER(MATCH("Q/F",G133,0)),ISNUMBER(MATCH("S/F",G133,0)),(ISNUMBER(MATCH("Final",G133,0)))),"",""))</f>
        <v/>
      </c>
      <c r="H134" s="61" t="str">
        <f>IF('Rinks for 5 groups'!H92="","",IF(OR(ISNUMBER(MATCH("K/O",H133,0)),ISNUMBER(MATCH("Q/F",H133,0)),ISNUMBER(MATCH("S/F",H133,0)),(ISNUMBER(MATCH("Final",H133,0)))),"",""))</f>
        <v/>
      </c>
    </row>
    <row r="135" spans="1:8">
      <c r="C135" s="216" t="str">
        <f t="shared" ref="C135:H135" si="45">IF(C133="","","v")</f>
        <v/>
      </c>
      <c r="D135" s="216" t="e">
        <f t="shared" si="45"/>
        <v>#VALUE!</v>
      </c>
      <c r="E135" s="216" t="str">
        <f t="shared" si="45"/>
        <v/>
      </c>
      <c r="F135" s="216" t="str">
        <f t="shared" si="45"/>
        <v/>
      </c>
      <c r="G135" s="216" t="str">
        <f t="shared" si="45"/>
        <v/>
      </c>
      <c r="H135" s="216" t="str">
        <f t="shared" si="45"/>
        <v/>
      </c>
    </row>
    <row r="136" spans="1:8" ht="13.5" thickBot="1">
      <c r="C136" s="62" t="str">
        <f>IF('Rinks for 5 groups'!C92="","",IF(OR(ISNUMBER(MATCH("K/O",C133,0)),ISNUMBER(MATCH("Q/F",C133,0)),ISNUMBER(MATCH("S/F",C133,0)),(ISNUMBER(MATCH("Final",C133,0)))),"",""))</f>
        <v/>
      </c>
      <c r="D136" s="62" t="str">
        <f>IF('Rinks for 5 groups'!D92="","",IF(OR(ISNUMBER(MATCH("K/O",D133,0)),ISNUMBER(MATCH("Q/F",D133,0)),ISNUMBER(MATCH("S/F",D133,0)),(ISNUMBER(MATCH("Final",D133,0)))),"",""))</f>
        <v/>
      </c>
      <c r="E136" s="62" t="str">
        <f>IF('Rinks for 5 groups'!E92="","",IF(OR(ISNUMBER(MATCH("K/O",E133,0)),ISNUMBER(MATCH("Q/F",E133,0)),ISNUMBER(MATCH("S/F",E133,0)),(ISNUMBER(MATCH("Final",E133,0)))),"",""))</f>
        <v/>
      </c>
      <c r="F136" s="62" t="str">
        <f>IF('Rinks for 5 groups'!F92="","",IF(OR(ISNUMBER(MATCH("K/O",F133,0)),ISNUMBER(MATCH("Q/F",F133,0)),ISNUMBER(MATCH("S/F",F133,0)),(ISNUMBER(MATCH("Final",F133,0)))),"",""))</f>
        <v/>
      </c>
      <c r="G136" s="62" t="str">
        <f>IF('Rinks for 5 groups'!G92="","",IF(OR(ISNUMBER(MATCH("K/O",G133,0)),ISNUMBER(MATCH("Q/F",G133,0)),ISNUMBER(MATCH("S/F",G133,0)),(ISNUMBER(MATCH("Final",G133,0)))),"",""))</f>
        <v/>
      </c>
      <c r="H136" s="62" t="str">
        <f>IF('Rinks for 5 groups'!H92="","",IF(OR(ISNUMBER(MATCH("K/O",H133,0)),ISNUMBER(MATCH("Q/F",H133,0)),ISNUMBER(MATCH("S/F",H133,0)),(ISNUMBER(MATCH("Final",H133,0)))),"",""))</f>
        <v/>
      </c>
    </row>
    <row r="137" spans="1:8" ht="13.5" thickBot="1"/>
    <row r="138" spans="1:8">
      <c r="A138" s="59" t="str">
        <f>Scheduling!A86</f>
        <v>Session 5 - 4.30pm</v>
      </c>
      <c r="B138" s="59"/>
      <c r="C138" s="60" t="str">
        <f>IF('Rinks for 5 groups'!C39="","",VLOOKUP(_xlfn.NUMBERVALUE('Rinks for 5 groups'!C39),'Group Check'!$B:$E,2,FALSE))</f>
        <v/>
      </c>
      <c r="D138" s="60" t="e">
        <f>IF('Rinks for 5 groups'!D39="","",VLOOKUP(_xlfn.NUMBERVALUE('Rinks for 5 groups'!D39),'Group Check'!$B:$E,2,FALSE))</f>
        <v>#VALUE!</v>
      </c>
      <c r="E138" s="60" t="str">
        <f>IF('Rinks for 5 groups'!E39="","",VLOOKUP(_xlfn.NUMBERVALUE('Rinks for 5 groups'!E39),'Group Check'!$B:$E,2,FALSE))</f>
        <v/>
      </c>
      <c r="F138" s="60" t="str">
        <f>IF('Rinks for 5 groups'!F39="","",VLOOKUP(_xlfn.NUMBERVALUE('Rinks for 5 groups'!F39),'Group Check'!$B:$E,2,FALSE))</f>
        <v/>
      </c>
      <c r="G138" s="60" t="str">
        <f>IF('Rinks for 5 groups'!G39="","",VLOOKUP(_xlfn.NUMBERVALUE('Rinks for 5 groups'!G39),'Group Check'!$B:$E,2,FALSE))</f>
        <v/>
      </c>
      <c r="H138" s="60" t="str">
        <f>IF('Rinks for 5 groups'!H39="","",VLOOKUP(_xlfn.NUMBERVALUE('Rinks for 5 groups'!H39),'Group Check'!$B:$E,2,FALSE))</f>
        <v/>
      </c>
    </row>
    <row r="139" spans="1:8">
      <c r="C139" s="61" t="str">
        <f>IF('Rinks for 5 groups'!C97="","",IF(OR(ISNUMBER(MATCH("K/O",C138,0)),ISNUMBER(MATCH("Q/F",C138,0)),ISNUMBER(MATCH("S/F",C138,0)),(ISNUMBER(MATCH("Final",C138,0)))),"",""))</f>
        <v/>
      </c>
      <c r="D139" s="61" t="str">
        <f>IF('Rinks for 5 groups'!D97="","",IF(OR(ISNUMBER(MATCH("K/O",D138,0)),ISNUMBER(MATCH("Q/F",D138,0)),ISNUMBER(MATCH("S/F",D138,0)),(ISNUMBER(MATCH("Final",D138,0)))),"",""))</f>
        <v/>
      </c>
      <c r="E139" s="61" t="str">
        <f>IF('Rinks for 5 groups'!E97="","",IF(OR(ISNUMBER(MATCH("K/O",E138,0)),ISNUMBER(MATCH("Q/F",E138,0)),ISNUMBER(MATCH("S/F",E138,0)),(ISNUMBER(MATCH("Final",E138,0)))),"",""))</f>
        <v/>
      </c>
      <c r="F139" s="61" t="str">
        <f>IF('Rinks for 5 groups'!F97="","",IF(OR(ISNUMBER(MATCH("K/O",F138,0)),ISNUMBER(MATCH("Q/F",F138,0)),ISNUMBER(MATCH("S/F",F138,0)),(ISNUMBER(MATCH("Final",F138,0)))),"",""))</f>
        <v/>
      </c>
      <c r="G139" s="61" t="str">
        <f>IF('Rinks for 5 groups'!G97="","",IF(OR(ISNUMBER(MATCH("K/O",G138,0)),ISNUMBER(MATCH("Q/F",G138,0)),ISNUMBER(MATCH("S/F",G138,0)),(ISNUMBER(MATCH("Final",G138,0)))),"",""))</f>
        <v/>
      </c>
      <c r="H139" s="61" t="str">
        <f>IF('Rinks for 5 groups'!H97="","",IF(OR(ISNUMBER(MATCH("K/O",H138,0)),ISNUMBER(MATCH("Q/F",H138,0)),ISNUMBER(MATCH("S/F",H138,0)),(ISNUMBER(MATCH("Final",H138,0)))),"",""))</f>
        <v/>
      </c>
    </row>
    <row r="140" spans="1:8">
      <c r="C140" s="216" t="str">
        <f t="shared" ref="C140:H140" si="46">IF(C138="","","v")</f>
        <v/>
      </c>
      <c r="D140" s="216" t="e">
        <f t="shared" si="46"/>
        <v>#VALUE!</v>
      </c>
      <c r="E140" s="216" t="str">
        <f t="shared" si="46"/>
        <v/>
      </c>
      <c r="F140" s="216" t="str">
        <f t="shared" si="46"/>
        <v/>
      </c>
      <c r="G140" s="216" t="str">
        <f t="shared" si="46"/>
        <v/>
      </c>
      <c r="H140" s="216" t="str">
        <f t="shared" si="46"/>
        <v/>
      </c>
    </row>
    <row r="141" spans="1:8" ht="13.5" thickBot="1">
      <c r="C141" s="62" t="str">
        <f>IF('Rinks for 5 groups'!C97="","",IF(OR(ISNUMBER(MATCH("K/O",C138,0)),ISNUMBER(MATCH("Q/F",C138,0)),ISNUMBER(MATCH("S/F",C138,0)),(ISNUMBER(MATCH("Final",C138,0)))),"",""))</f>
        <v/>
      </c>
      <c r="D141" s="62" t="str">
        <f>IF('Rinks for 5 groups'!D97="","",IF(OR(ISNUMBER(MATCH("K/O",D138,0)),ISNUMBER(MATCH("Q/F",D138,0)),ISNUMBER(MATCH("S/F",D138,0)),(ISNUMBER(MATCH("Final",D138,0)))),"",""))</f>
        <v/>
      </c>
      <c r="E141" s="62" t="str">
        <f>IF('Rinks for 5 groups'!E97="","",IF(OR(ISNUMBER(MATCH("K/O",E138,0)),ISNUMBER(MATCH("Q/F",E138,0)),ISNUMBER(MATCH("S/F",E138,0)),(ISNUMBER(MATCH("Final",E138,0)))),"",""))</f>
        <v/>
      </c>
      <c r="F141" s="62" t="str">
        <f>IF('Rinks for 5 groups'!F97="","",IF(OR(ISNUMBER(MATCH("K/O",F138,0)),ISNUMBER(MATCH("Q/F",F138,0)),ISNUMBER(MATCH("S/F",F138,0)),(ISNUMBER(MATCH("Final",F138,0)))),"",""))</f>
        <v/>
      </c>
      <c r="G141" s="62" t="str">
        <f>IF('Rinks for 5 groups'!G97="","",IF(OR(ISNUMBER(MATCH("K/O",G138,0)),ISNUMBER(MATCH("Q/F",G138,0)),ISNUMBER(MATCH("S/F",G138,0)),(ISNUMBER(MATCH("Final",G138,0)))),"",""))</f>
        <v/>
      </c>
      <c r="H141" s="62" t="str">
        <f>IF('Rinks for 5 groups'!H97="","",IF(OR(ISNUMBER(MATCH("K/O",H138,0)),ISNUMBER(MATCH("Q/F",H138,0)),ISNUMBER(MATCH("S/F",H138,0)),(ISNUMBER(MATCH("Final",H138,0)))),"",""))</f>
        <v/>
      </c>
    </row>
  </sheetData>
  <mergeCells count="13">
    <mergeCell ref="A1:C1"/>
    <mergeCell ref="B3:V3"/>
    <mergeCell ref="B4:H4"/>
    <mergeCell ref="I4:O4"/>
    <mergeCell ref="P4:V4"/>
    <mergeCell ref="B5:H5"/>
    <mergeCell ref="I5:O5"/>
    <mergeCell ref="P5:V5"/>
    <mergeCell ref="A116:H116"/>
    <mergeCell ref="B58:V58"/>
    <mergeCell ref="B60:H60"/>
    <mergeCell ref="I60:O60"/>
    <mergeCell ref="P60:V60"/>
  </mergeCells>
  <conditionalFormatting sqref="A1 D1:V1 A2:V3 A4:B4 I4 P4 A5:V5">
    <cfRule type="containsText" dxfId="1233" priority="122" stopIfTrue="1" operator="containsText" text="MXP">
      <formula>NOT(ISERROR(SEARCH("MXP",A1)))</formula>
    </cfRule>
    <cfRule type="containsText" dxfId="1232" priority="120" stopIfTrue="1" operator="containsText" text="WS">
      <formula>NOT(ISERROR(SEARCH("WS",A1)))</formula>
    </cfRule>
    <cfRule type="containsText" dxfId="1231" priority="121" stopIfTrue="1" operator="containsText" text="MS">
      <formula>NOT(ISERROR(SEARCH("MS",A1)))</formula>
    </cfRule>
  </conditionalFormatting>
  <conditionalFormatting sqref="A1 D1:XFD1 A2:XFD1048576">
    <cfRule type="cellIs" dxfId="1230" priority="59" stopIfTrue="1" operator="equal">
      <formula>"Same Session"</formula>
    </cfRule>
  </conditionalFormatting>
  <conditionalFormatting sqref="A6:V7 W6:XFD37 C8 J8 Q8 D8:H11 K8:O11 R8:V11 J9:O9 Q9:V9 A9:C11 I9:J11 P9:Q11 A12:V37 A14:XFD14 A19:XFD19 A27:XFD27 A35:XFD35 A38:XFD57 W58:XFD61 A62:XFD1048576">
    <cfRule type="containsText" dxfId="1229" priority="129" stopIfTrue="1" operator="containsText" text=" MXP ">
      <formula>NOT(ISERROR(SEARCH(" MXP ",A6)))</formula>
    </cfRule>
    <cfRule type="containsText" dxfId="1228" priority="128" stopIfTrue="1" operator="containsText" text=" MS ">
      <formula>NOT(ISERROR(SEARCH(" MS ",A6)))</formula>
    </cfRule>
  </conditionalFormatting>
  <conditionalFormatting sqref="A12:V37 A38:XFD57 A6:V7 A62:XFD1048576 W6:XFD37 C8 J8 Q8 D8:H11 K8:O11 R8:V11 J9:O9 Q9:V9 A9:C11 I9:J11 P9:Q11 A14:XFD14 A19:XFD19 A27:XFD27 A35:XFD35 W58:XFD61">
    <cfRule type="containsText" dxfId="1227" priority="119" stopIfTrue="1" operator="containsText" text=" WS ">
      <formula>NOT(ISERROR(SEARCH(" WS ",A6)))</formula>
    </cfRule>
  </conditionalFormatting>
  <conditionalFormatting sqref="A58:V61">
    <cfRule type="containsText" dxfId="1226" priority="92" stopIfTrue="1" operator="containsText" text="MXP">
      <formula>NOT(ISERROR(SEARCH("MXP",A58)))</formula>
    </cfRule>
    <cfRule type="containsText" dxfId="1225" priority="91" stopIfTrue="1" operator="containsText" text="MS">
      <formula>NOT(ISERROR(SEARCH("MS",A58)))</formula>
    </cfRule>
    <cfRule type="containsText" dxfId="1224" priority="90" stopIfTrue="1" operator="containsText" text="WS">
      <formula>NOT(ISERROR(SEARCH("WS",A58)))</formula>
    </cfRule>
  </conditionalFormatting>
  <conditionalFormatting sqref="A1:XFD1048576">
    <cfRule type="cellIs" dxfId="1223" priority="60" stopIfTrue="1" operator="equal">
      <formula>"Rink Match"</formula>
    </cfRule>
  </conditionalFormatting>
  <conditionalFormatting sqref="A2:XFD1048576 A1 D1:XFD1">
    <cfRule type="cellIs" dxfId="1222" priority="58" stopIfTrue="1" operator="equal">
      <formula>"Previous Session"</formula>
    </cfRule>
  </conditionalFormatting>
  <conditionalFormatting sqref="A93:XFD94">
    <cfRule type="cellIs" dxfId="1221" priority="54" stopIfTrue="1" operator="equal">
      <formula>"Rink Match"</formula>
    </cfRule>
  </conditionalFormatting>
  <conditionalFormatting sqref="A101:XFD102">
    <cfRule type="cellIs" dxfId="1220" priority="53" stopIfTrue="1" operator="equal">
      <formula>"Rink Match"</formula>
    </cfRule>
  </conditionalFormatting>
  <conditionalFormatting sqref="A109:XFD110">
    <cfRule type="cellIs" dxfId="1219" priority="52" stopIfTrue="1" operator="equal">
      <formula>"Rink Match"</formula>
    </cfRule>
  </conditionalFormatting>
  <conditionalFormatting sqref="C7:H7">
    <cfRule type="containsBlanks" dxfId="1218" priority="130" stopIfTrue="1">
      <formula>LEN(TRIM(C7))=0</formula>
    </cfRule>
  </conditionalFormatting>
  <conditionalFormatting sqref="C12:H12">
    <cfRule type="containsBlanks" dxfId="1217" priority="115" stopIfTrue="1">
      <formula>LEN(TRIM(C12))=0</formula>
    </cfRule>
  </conditionalFormatting>
  <conditionalFormatting sqref="C17:H17">
    <cfRule type="containsBlanks" dxfId="1216" priority="114" stopIfTrue="1">
      <formula>LEN(TRIM(C17))=0</formula>
    </cfRule>
  </conditionalFormatting>
  <conditionalFormatting sqref="C25:H25">
    <cfRule type="containsBlanks" dxfId="1215" priority="113" stopIfTrue="1">
      <formula>LEN(TRIM(C25))=0</formula>
    </cfRule>
  </conditionalFormatting>
  <conditionalFormatting sqref="C33:H33">
    <cfRule type="containsBlanks" dxfId="1214" priority="112" stopIfTrue="1">
      <formula>LEN(TRIM(C33))=0</formula>
    </cfRule>
  </conditionalFormatting>
  <conditionalFormatting sqref="C41:H41">
    <cfRule type="containsBlanks" dxfId="1213" priority="111" stopIfTrue="1">
      <formula>LEN(TRIM(C41))=0</formula>
    </cfRule>
  </conditionalFormatting>
  <conditionalFormatting sqref="C49:H49">
    <cfRule type="containsBlanks" dxfId="1212" priority="110" stopIfTrue="1">
      <formula>LEN(TRIM(C49))=0</formula>
    </cfRule>
  </conditionalFormatting>
  <conditionalFormatting sqref="C62:H62">
    <cfRule type="containsBlanks" dxfId="1211" priority="89" stopIfTrue="1">
      <formula>LEN(TRIM(C62))=0</formula>
    </cfRule>
  </conditionalFormatting>
  <conditionalFormatting sqref="C67:H67">
    <cfRule type="containsBlanks" dxfId="1210" priority="88" stopIfTrue="1">
      <formula>LEN(TRIM(C67))=0</formula>
    </cfRule>
  </conditionalFormatting>
  <conditionalFormatting sqref="C72:H72">
    <cfRule type="containsBlanks" dxfId="1209" priority="87" stopIfTrue="1">
      <formula>LEN(TRIM(C72))=0</formula>
    </cfRule>
  </conditionalFormatting>
  <conditionalFormatting sqref="C80:H80">
    <cfRule type="containsBlanks" dxfId="1208" priority="86" stopIfTrue="1">
      <formula>LEN(TRIM(C80))=0</formula>
    </cfRule>
  </conditionalFormatting>
  <conditionalFormatting sqref="C88:H88">
    <cfRule type="containsBlanks" dxfId="1207" priority="85" stopIfTrue="1">
      <formula>LEN(TRIM(C88))=0</formula>
    </cfRule>
  </conditionalFormatting>
  <conditionalFormatting sqref="C96:H96">
    <cfRule type="containsBlanks" dxfId="1206" priority="84" stopIfTrue="1">
      <formula>LEN(TRIM(C96))=0</formula>
    </cfRule>
  </conditionalFormatting>
  <conditionalFormatting sqref="C104:H104">
    <cfRule type="containsBlanks" dxfId="1205" priority="83" stopIfTrue="1">
      <formula>LEN(TRIM(C104))=0</formula>
    </cfRule>
  </conditionalFormatting>
  <conditionalFormatting sqref="C118:H118">
    <cfRule type="containsBlanks" dxfId="1204" priority="29" stopIfTrue="1">
      <formula>LEN(TRIM(C118))=0</formula>
    </cfRule>
  </conditionalFormatting>
  <conditionalFormatting sqref="C123:H123">
    <cfRule type="containsBlanks" dxfId="1203" priority="22" stopIfTrue="1">
      <formula>LEN(TRIM(C123))=0</formula>
    </cfRule>
  </conditionalFormatting>
  <conditionalFormatting sqref="C128:H128">
    <cfRule type="containsBlanks" dxfId="1202" priority="15" stopIfTrue="1">
      <formula>LEN(TRIM(C128))=0</formula>
    </cfRule>
  </conditionalFormatting>
  <conditionalFormatting sqref="C133:H133">
    <cfRule type="containsBlanks" dxfId="1201" priority="8" stopIfTrue="1">
      <formula>LEN(TRIM(C133))=0</formula>
    </cfRule>
  </conditionalFormatting>
  <conditionalFormatting sqref="C138:H138">
    <cfRule type="containsBlanks" dxfId="1200" priority="1" stopIfTrue="1">
      <formula>LEN(TRIM(C138))=0</formula>
    </cfRule>
  </conditionalFormatting>
  <conditionalFormatting sqref="J7:O7">
    <cfRule type="containsBlanks" dxfId="1199" priority="109" stopIfTrue="1">
      <formula>LEN(TRIM(J7))=0</formula>
    </cfRule>
  </conditionalFormatting>
  <conditionalFormatting sqref="J12:O12">
    <cfRule type="containsBlanks" dxfId="1198" priority="108" stopIfTrue="1">
      <formula>LEN(TRIM(J12))=0</formula>
    </cfRule>
  </conditionalFormatting>
  <conditionalFormatting sqref="J17:O17">
    <cfRule type="containsBlanks" dxfId="1197" priority="107" stopIfTrue="1">
      <formula>LEN(TRIM(J17))=0</formula>
    </cfRule>
  </conditionalFormatting>
  <conditionalFormatting sqref="J25:O25">
    <cfRule type="containsBlanks" dxfId="1196" priority="106" stopIfTrue="1">
      <formula>LEN(TRIM(J25))=0</formula>
    </cfRule>
  </conditionalFormatting>
  <conditionalFormatting sqref="J33:O33">
    <cfRule type="containsBlanks" dxfId="1195" priority="105" stopIfTrue="1">
      <formula>LEN(TRIM(J33))=0</formula>
    </cfRule>
  </conditionalFormatting>
  <conditionalFormatting sqref="J41:O41">
    <cfRule type="containsBlanks" dxfId="1194" priority="104" stopIfTrue="1">
      <formula>LEN(TRIM(J41))=0</formula>
    </cfRule>
  </conditionalFormatting>
  <conditionalFormatting sqref="J49:O49">
    <cfRule type="containsBlanks" dxfId="1193" priority="103" stopIfTrue="1">
      <formula>LEN(TRIM(J49))=0</formula>
    </cfRule>
  </conditionalFormatting>
  <conditionalFormatting sqref="J62:O62">
    <cfRule type="containsBlanks" dxfId="1192" priority="82" stopIfTrue="1">
      <formula>LEN(TRIM(J62))=0</formula>
    </cfRule>
  </conditionalFormatting>
  <conditionalFormatting sqref="J67:O67">
    <cfRule type="containsBlanks" dxfId="1191" priority="81" stopIfTrue="1">
      <formula>LEN(TRIM(J67))=0</formula>
    </cfRule>
  </conditionalFormatting>
  <conditionalFormatting sqref="J72:O72">
    <cfRule type="containsBlanks" dxfId="1190" priority="80" stopIfTrue="1">
      <formula>LEN(TRIM(J72))=0</formula>
    </cfRule>
  </conditionalFormatting>
  <conditionalFormatting sqref="J80:O80">
    <cfRule type="containsBlanks" dxfId="1189" priority="79" stopIfTrue="1">
      <formula>LEN(TRIM(J80))=0</formula>
    </cfRule>
  </conditionalFormatting>
  <conditionalFormatting sqref="J88:O88">
    <cfRule type="containsBlanks" dxfId="1188" priority="78" stopIfTrue="1">
      <formula>LEN(TRIM(J88))=0</formula>
    </cfRule>
  </conditionalFormatting>
  <conditionalFormatting sqref="J96:O96">
    <cfRule type="containsBlanks" dxfId="1187" priority="77" stopIfTrue="1">
      <formula>LEN(TRIM(J96))=0</formula>
    </cfRule>
  </conditionalFormatting>
  <conditionalFormatting sqref="J104:O104">
    <cfRule type="containsBlanks" dxfId="1186" priority="76" stopIfTrue="1">
      <formula>LEN(TRIM(J104))=0</formula>
    </cfRule>
  </conditionalFormatting>
  <conditionalFormatting sqref="Q7:V7">
    <cfRule type="containsBlanks" dxfId="1185" priority="102" stopIfTrue="1">
      <formula>LEN(TRIM(Q7))=0</formula>
    </cfRule>
  </conditionalFormatting>
  <conditionalFormatting sqref="Q12:V12">
    <cfRule type="containsBlanks" dxfId="1184" priority="101" stopIfTrue="1">
      <formula>LEN(TRIM(Q12))=0</formula>
    </cfRule>
  </conditionalFormatting>
  <conditionalFormatting sqref="Q17:V17">
    <cfRule type="containsBlanks" dxfId="1183" priority="100" stopIfTrue="1">
      <formula>LEN(TRIM(Q17))=0</formula>
    </cfRule>
  </conditionalFormatting>
  <conditionalFormatting sqref="Q25:V25">
    <cfRule type="containsBlanks" dxfId="1182" priority="99" stopIfTrue="1">
      <formula>LEN(TRIM(Q25))=0</formula>
    </cfRule>
  </conditionalFormatting>
  <conditionalFormatting sqref="Q33:V33">
    <cfRule type="containsBlanks" dxfId="1181" priority="98" stopIfTrue="1">
      <formula>LEN(TRIM(Q33))=0</formula>
    </cfRule>
  </conditionalFormatting>
  <conditionalFormatting sqref="Q41:V41">
    <cfRule type="containsBlanks" dxfId="1180" priority="97" stopIfTrue="1">
      <formula>LEN(TRIM(Q41))=0</formula>
    </cfRule>
  </conditionalFormatting>
  <conditionalFormatting sqref="Q49:V49">
    <cfRule type="containsBlanks" dxfId="1179" priority="96" stopIfTrue="1">
      <formula>LEN(TRIM(Q49))=0</formula>
    </cfRule>
  </conditionalFormatting>
  <conditionalFormatting sqref="Q62:V62">
    <cfRule type="containsBlanks" dxfId="1178" priority="75" stopIfTrue="1">
      <formula>LEN(TRIM(Q62))=0</formula>
    </cfRule>
  </conditionalFormatting>
  <conditionalFormatting sqref="Q67:V67">
    <cfRule type="containsBlanks" dxfId="1177" priority="74" stopIfTrue="1">
      <formula>LEN(TRIM(Q67))=0</formula>
    </cfRule>
    <cfRule type="containsBlanks" dxfId="1176" priority="51" stopIfTrue="1">
      <formula>LEN(TRIM(Q67))=0</formula>
    </cfRule>
  </conditionalFormatting>
  <conditionalFormatting sqref="Q72:V72">
    <cfRule type="containsBlanks" dxfId="1175" priority="73" stopIfTrue="1">
      <formula>LEN(TRIM(Q72))=0</formula>
    </cfRule>
    <cfRule type="containsBlanks" dxfId="1174" priority="47" stopIfTrue="1">
      <formula>LEN(TRIM(Q72))=0</formula>
    </cfRule>
  </conditionalFormatting>
  <conditionalFormatting sqref="Q80:V80">
    <cfRule type="containsBlanks" dxfId="1173" priority="72" stopIfTrue="1">
      <formula>LEN(TRIM(Q80))=0</formula>
    </cfRule>
    <cfRule type="containsBlanks" dxfId="1172" priority="42" stopIfTrue="1">
      <formula>LEN(TRIM(Q80))=0</formula>
    </cfRule>
  </conditionalFormatting>
  <conditionalFormatting sqref="Q88:V88">
    <cfRule type="containsBlanks" dxfId="1171" priority="71" stopIfTrue="1">
      <formula>LEN(TRIM(Q88))=0</formula>
    </cfRule>
    <cfRule type="containsBlanks" dxfId="1170" priority="36" stopIfTrue="1">
      <formula>LEN(TRIM(Q88))=0</formula>
    </cfRule>
  </conditionalFormatting>
  <conditionalFormatting sqref="AD1:AJ5">
    <cfRule type="beginsWith" dxfId="1169" priority="123" stopIfTrue="1" operator="beginsWith" text="&lt;39">
      <formula>LEFT(AD1,LEN("&lt;39"))="&lt;39"</formula>
    </cfRule>
    <cfRule type="beginsWith" dxfId="1168" priority="124" stopIfTrue="1" operator="beginsWith" text="&lt;79">
      <formula>LEFT(AD1,LEN("&lt;79"))="&lt;79"</formula>
    </cfRule>
    <cfRule type="beginsWith" dxfId="1167" priority="125" stopIfTrue="1" operator="beginsWith" text="&lt;119">
      <formula>LEFT(AD1,LEN("&lt;119"))="&lt;119"</formula>
    </cfRule>
    <cfRule type="beginsWith" dxfId="1166" priority="126" stopIfTrue="1" operator="beginsWith" text="&lt;219">
      <formula>LEFT(AD1,LEN("&lt;219"))="&lt;219"</formula>
    </cfRule>
    <cfRule type="beginsWith" dxfId="1165" priority="127" stopIfTrue="1" operator="beginsWith" text="&lt;229">
      <formula>LEFT(AD1,LEN("&lt;229"))="&lt;229"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89402-C63D-4668-B41E-30E3B6928693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6E6F3-E77E-41B7-8795-1396195D114A}">
  <sheetPr>
    <pageSetUpPr fitToPage="1"/>
  </sheetPr>
  <dimension ref="A1:V90"/>
  <sheetViews>
    <sheetView topLeftCell="B1" zoomScale="85" zoomScaleNormal="85" workbookViewId="0">
      <selection activeCell="B2" sqref="B2"/>
    </sheetView>
  </sheetViews>
  <sheetFormatPr defaultRowHeight="15"/>
  <cols>
    <col min="1" max="1" width="16.5703125" style="224" hidden="1" customWidth="1"/>
    <col min="2" max="2" width="27.140625" style="223" customWidth="1"/>
    <col min="3" max="3" width="65.7109375" style="220" customWidth="1"/>
    <col min="4" max="8" width="65.7109375" style="223" customWidth="1"/>
    <col min="9" max="10" width="9.140625" style="56"/>
    <col min="11" max="16384" width="9.140625" style="23"/>
  </cols>
  <sheetData>
    <row r="1" spans="1:22" s="226" customFormat="1" ht="21">
      <c r="B1" s="227" t="str">
        <f>'Master Schedule'!A1</f>
        <v>World Bowls Indoor Championships 2024 - Schedule of Play (FINAL)</v>
      </c>
      <c r="C1" s="227"/>
      <c r="D1" s="225"/>
      <c r="E1" s="225"/>
      <c r="F1" s="225"/>
      <c r="G1" s="225"/>
      <c r="H1" s="225"/>
    </row>
    <row r="2" spans="1:22" s="226" customFormat="1" ht="21">
      <c r="A2" s="225"/>
      <c r="B2" s="225"/>
      <c r="C2" s="225"/>
      <c r="D2" s="225"/>
      <c r="E2" s="225"/>
      <c r="F2" s="225"/>
      <c r="G2" s="225"/>
      <c r="H2" s="225"/>
    </row>
    <row r="3" spans="1:22" s="226" customFormat="1" ht="21">
      <c r="A3" s="292" t="s">
        <v>488</v>
      </c>
      <c r="B3" s="292"/>
      <c r="C3" s="292"/>
      <c r="D3" s="292"/>
      <c r="E3" s="292"/>
      <c r="F3" s="292"/>
      <c r="G3" s="292"/>
      <c r="H3" s="292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</row>
    <row r="4" spans="1:22" s="227" customFormat="1" ht="21.75" thickBot="1">
      <c r="A4" s="228"/>
      <c r="B4" s="229"/>
      <c r="C4" s="230"/>
      <c r="D4" s="229"/>
      <c r="E4" s="229"/>
      <c r="F4" s="229"/>
      <c r="G4" s="229"/>
      <c r="H4" s="229"/>
      <c r="I4" s="231"/>
      <c r="J4" s="231"/>
    </row>
    <row r="5" spans="1:22" s="214" customFormat="1" ht="21">
      <c r="A5" s="232"/>
      <c r="B5" s="293" t="s">
        <v>532</v>
      </c>
      <c r="C5" s="294"/>
      <c r="D5" s="294"/>
      <c r="E5" s="294"/>
      <c r="F5" s="294"/>
      <c r="G5" s="294"/>
      <c r="H5" s="295"/>
    </row>
    <row r="6" spans="1:22" s="55" customFormat="1">
      <c r="A6" s="221"/>
      <c r="B6" s="233" t="s">
        <v>82</v>
      </c>
      <c r="C6" s="234" t="s">
        <v>0</v>
      </c>
      <c r="D6" s="234" t="s">
        <v>1</v>
      </c>
      <c r="E6" s="234" t="s">
        <v>2</v>
      </c>
      <c r="F6" s="234" t="s">
        <v>3</v>
      </c>
      <c r="G6" s="234" t="s">
        <v>4</v>
      </c>
      <c r="H6" s="235" t="s">
        <v>5</v>
      </c>
    </row>
    <row r="7" spans="1:22" ht="50.1" customHeight="1">
      <c r="A7" s="224" t="s">
        <v>347</v>
      </c>
      <c r="B7" s="236" t="str">
        <f>'Master Schedule'!A7</f>
        <v>Session 1 - 8:30am - 10:15am</v>
      </c>
      <c r="C7" s="237" t="str">
        <f>IF('Rinks for 5 groups'!C7="","",CONCATENATE(VLOOKUP(_xlfn.NUMBERVALUE(LEFT('Rinks for 5 groups'!C7,SUM(FIND("v",'Rinks for 5 groups'!C7,1),-2))),'Group Check'!$B:$E,2,FALSE)," v ",VLOOKUP(_xlfn.NUMBERVALUE(RIGHT('Rinks for 5 groups'!C7,SUM(LEN('Rinks for 5 groups'!C7),-FIND("v",'Rinks for 5 groups'!C7,1),-1))),'Group Check'!$B:$E,2,FALSE)," in Group ",VLOOKUP(_xlfn.NUMBERVALUE(LEFT('Rinks for 5 groups'!C7,SUM(FIND("v",'Rinks for 5 groups'!C7,1),-2))),'Group Check'!$B:$E,4,FALSE)))</f>
        <v>Samantha Atkinson (Australia) &amp; Ray Pearse (Australia) v Sara Marie Nicholls (Wales) &amp; Kristian Crocker (Wales) in Group MXP 1</v>
      </c>
      <c r="D7" s="237" t="str">
        <f>IF('Rinks for 5 groups'!D7="","",CONCATENATE(VLOOKUP(_xlfn.NUMBERVALUE(LEFT('Rinks for 5 groups'!D7,SUM(FIND("v",'Rinks for 5 groups'!D7,1),-2))),'Group Check'!$B:$E,2,FALSE)," v ",VLOOKUP(_xlfn.NUMBERVALUE(RIGHT('Rinks for 5 groups'!D7,SUM(LEN('Rinks for 5 groups'!D7),-FIND("v",'Rinks for 5 groups'!D7,1),-1))),'Group Check'!$B:$E,2,FALSE)," in Group ",VLOOKUP(_xlfn.NUMBERVALUE(LEFT('Rinks for 5 groups'!D7,SUM(FIND("v",'Rinks for 5 groups'!D7,1),-2))),'Group Check'!$B:$E,4,FALSE)))</f>
        <v>Cindy Royet  (France) &amp; Maxime Faure  (France) v Mary Thompson (USA) &amp; Loren Dion (USA) in Group MXP 4</v>
      </c>
      <c r="E7" s="237" t="str">
        <f>IF('Rinks for 5 groups'!E7="","",CONCATENATE(VLOOKUP(_xlfn.NUMBERVALUE(LEFT('Rinks for 5 groups'!E7,SUM(FIND("v",'Rinks for 5 groups'!E7,1),-2))),'Group Check'!$B:$E,2,FALSE)," v ",VLOOKUP(_xlfn.NUMBERVALUE(RIGHT('Rinks for 5 groups'!E7,SUM(LEN('Rinks for 5 groups'!E7),-FIND("v",'Rinks for 5 groups'!E7,1),-1))),'Group Check'!$B:$E,2,FALSE)," in Group ",VLOOKUP(_xlfn.NUMBERVALUE(LEFT('Rinks for 5 groups'!E7,SUM(FIND("v",'Rinks for 5 groups'!E7,1),-2))),'Group Check'!$B:$E,4,FALSE)))</f>
        <v>Lephai Marea Modutlwa (Botswana) &amp; Michael Gabobewe (Botswana) v Natalie McWilliams (Scotland) &amp; Oliver John Thompson (Falkland Islands ) in Group MXP 3</v>
      </c>
      <c r="F7" s="237" t="str">
        <f>IF('Rinks for 5 groups'!F7="","",CONCATENATE(VLOOKUP(_xlfn.NUMBERVALUE(LEFT('Rinks for 5 groups'!F7,SUM(FIND("v",'Rinks for 5 groups'!F7,1),-2))),'Group Check'!$B:$E,2,FALSE)," v ",VLOOKUP(_xlfn.NUMBERVALUE(RIGHT('Rinks for 5 groups'!F7,SUM(LEN('Rinks for 5 groups'!F7),-FIND("v",'Rinks for 5 groups'!F7,1),-1))),'Group Check'!$B:$E,2,FALSE)," in Group ",VLOOKUP(_xlfn.NUMBERVALUE(LEFT('Rinks for 5 groups'!F7,SUM(FIND("v",'Rinks for 5 groups'!F7,1),-2))),'Group Check'!$B:$E,4,FALSE)))</f>
        <v>Linda Ng (Canada ) &amp; Mike McNorton (Canada ) v Maureen Caesar (Jamaica) &amp; Robert Simpson (Jamaica) in Group MXP 3</v>
      </c>
      <c r="G7" s="237" t="str">
        <f>IF('Rinks for 5 groups'!G7="","",CONCATENATE(VLOOKUP(_xlfn.NUMBERVALUE(LEFT('Rinks for 5 groups'!G7,SUM(FIND("v",'Rinks for 5 groups'!G7,1),-2))),'Group Check'!$B:$E,2,FALSE)," v ",VLOOKUP(_xlfn.NUMBERVALUE(RIGHT('Rinks for 5 groups'!G7,SUM(LEN('Rinks for 5 groups'!G7),-FIND("v",'Rinks for 5 groups'!G7,1),-1))),'Group Check'!$B:$E,2,FALSE)," in Group ",VLOOKUP(_xlfn.NUMBERVALUE(LEFT('Rinks for 5 groups'!G7,SUM(FIND("v",'Rinks for 5 groups'!G7,1),-2))),'Group Check'!$B:$E,4,FALSE)))</f>
        <v>Rosemary Ogier (Guernsey ) &amp; Jason Greenslade (Guernsey ) v Julie Forrest (Defending Champion) &amp; Michael Stepney (Scotland) in Group MXP 5</v>
      </c>
      <c r="H7" s="238" t="str">
        <f>IF('Rinks for 5 groups'!H7="","",CONCATENATE(VLOOKUP(_xlfn.NUMBERVALUE(LEFT('Rinks for 5 groups'!H7,SUM(FIND("v",'Rinks for 5 groups'!H7,1),-2))),'Group Check'!$B:$E,2,FALSE)," v ",VLOOKUP(_xlfn.NUMBERVALUE(RIGHT('Rinks for 5 groups'!H7,SUM(LEN('Rinks for 5 groups'!H7),-FIND("v",'Rinks for 5 groups'!H7,1),-1))),'Group Check'!$B:$E,2,FALSE)," in Group ",VLOOKUP(_xlfn.NUMBERVALUE(LEFT('Rinks for 5 groups'!H7,SUM(FIND("v",'Rinks for 5 groups'!H7,1),-2))),'Group Check'!$B:$E,4,FALSE)))</f>
        <v>Keiko Kurohara (Japan ) &amp; Hisaharu Satou (Japan ) v Esme Haley (South Africa ) &amp; Jason Lee Evans (South Africa ) in Group MXP 5</v>
      </c>
    </row>
    <row r="8" spans="1:22" ht="50.1" customHeight="1">
      <c r="A8" s="224" t="s">
        <v>347</v>
      </c>
      <c r="B8" s="236" t="str">
        <f>'Master Schedule'!A8</f>
        <v>Session 2 - 10.15am- 12:00pm</v>
      </c>
      <c r="C8" s="237" t="str">
        <f>IF('Rinks for 5 groups'!C8="","",CONCATENATE(VLOOKUP(_xlfn.NUMBERVALUE(LEFT('Rinks for 5 groups'!C8,SUM(FIND("v",'Rinks for 5 groups'!C8,1),-2))),'Group Check'!$B:$E,2,FALSE)," v ",VLOOKUP(_xlfn.NUMBERVALUE(RIGHT('Rinks for 5 groups'!C8,SUM(LEN('Rinks for 5 groups'!C8),-FIND("v",'Rinks for 5 groups'!C8,1),-1))),'Group Check'!$B:$E,2,FALSE)," in Group ",VLOOKUP(_xlfn.NUMBERVALUE(LEFT('Rinks for 5 groups'!C8,SUM(FIND("v",'Rinks for 5 groups'!C8,1),-2))),'Group Check'!$B:$E,4,FALSE)))</f>
        <v>Pian Lai (Macao China ) &amp; Johnny Ng (Macao China ) v Sandra Hazel Bailie MBE (Ireland ) &amp; Simon Martin (Ireland ) in Group MXP 3</v>
      </c>
      <c r="D8" s="237" t="str">
        <f>IF('Rinks for 5 groups'!D8="","",CONCATENATE(VLOOKUP(_xlfn.NUMBERVALUE(LEFT('Rinks for 5 groups'!D8,SUM(FIND("v",'Rinks for 5 groups'!D8,1),-2))),'Group Check'!$B:$E,2,FALSE)," v ",VLOOKUP(_xlfn.NUMBERVALUE(RIGHT('Rinks for 5 groups'!D8,SUM(LEN('Rinks for 5 groups'!D8),-FIND("v",'Rinks for 5 groups'!D8,1),-1))),'Group Check'!$B:$E,2,FALSE)," in Group ",VLOOKUP(_xlfn.NUMBERVALUE(LEFT('Rinks for 5 groups'!D8,SUM(FIND("v",'Rinks for 5 groups'!D8,1),-2))),'Group Check'!$B:$E,4,FALSE)))</f>
        <v>Caroline Whitehead (Isle Of Man) &amp; Clive McGreal (Isle Of Man) v Marianne Kuenzle (Switzerland ) &amp; Beat Matti (Switzerland ) in Group MXP 1</v>
      </c>
      <c r="E8" s="237" t="str">
        <f>IF('Rinks for 5 groups'!E8="","",CONCATENATE(VLOOKUP(_xlfn.NUMBERVALUE(LEFT('Rinks for 5 groups'!E8,SUM(FIND("v",'Rinks for 5 groups'!E8,1),-2))),'Group Check'!$B:$E,2,FALSE)," v ",VLOOKUP(_xlfn.NUMBERVALUE(RIGHT('Rinks for 5 groups'!E8,SUM(LEN('Rinks for 5 groups'!E8),-FIND("v",'Rinks for 5 groups'!E8,1),-1))),'Group Check'!$B:$E,2,FALSE)," in Group ",VLOOKUP(_xlfn.NUMBERVALUE(LEFT('Rinks for 5 groups'!E8,SUM(FIND("v",'Rinks for 5 groups'!E8,1),-2))),'Group Check'!$B:$E,4,FALSE)))</f>
        <v>Lisa Bonsor (Spain) &amp; Peter Bonsor (Spain) v Rahsan Akar (Turkiye) &amp; Ozkan Akar (Turkiye) in Group MXP 5</v>
      </c>
      <c r="F8" s="237" t="str">
        <f>IF('Rinks for 5 groups'!F8="","",CONCATENATE(VLOOKUP(_xlfn.NUMBERVALUE(LEFT('Rinks for 5 groups'!F8,SUM(FIND("v",'Rinks for 5 groups'!F8,1),-2))),'Group Check'!$B:$E,2,FALSE)," v ",VLOOKUP(_xlfn.NUMBERVALUE(RIGHT('Rinks for 5 groups'!F8,SUM(LEN('Rinks for 5 groups'!F8),-FIND("v",'Rinks for 5 groups'!F8,1),-1))),'Group Check'!$B:$E,2,FALSE)," in Group ",VLOOKUP(_xlfn.NUMBERVALUE(LEFT('Rinks for 5 groups'!F8,SUM(FIND("v",'Rinks for 5 groups'!F8,1),-2))),'Group Check'!$B:$E,4,FALSE)))</f>
        <v>Ha Yat Ting (Gloria) (Hong Kong China ) &amp; Lai Gon-Lap Stanley (Hong Kong China ) v Rebecca McMillan (England ) &amp; Harry Goodwin (England ) in Group MXP 4</v>
      </c>
      <c r="G8" s="237" t="str">
        <f>IF('Rinks for 5 groups'!G8="","",CONCATENATE(VLOOKUP(_xlfn.NUMBERVALUE(LEFT('Rinks for 5 groups'!G8,SUM(FIND("v",'Rinks for 5 groups'!G8,1),-2))),'Group Check'!$B:$E,2,FALSE)," v ",VLOOKUP(_xlfn.NUMBERVALUE(RIGHT('Rinks for 5 groups'!G8,SUM(LEN('Rinks for 5 groups'!G8),-FIND("v",'Rinks for 5 groups'!G8,1),-1))),'Group Check'!$B:$E,2,FALSE)," in Group ",VLOOKUP(_xlfn.NUMBERVALUE(LEFT('Rinks for 5 groups'!G8,SUM(FIND("v",'Rinks for 5 groups'!G8,1),-2))),'Group Check'!$B:$E,4,FALSE)))</f>
        <v>Christine (Petal) Jones (Norfolk Island) &amp; Jordy Jones (Norfolk Island) v Connie Rixon (Malta) &amp; Peter Ellul (Malta) in Group MXP 2</v>
      </c>
      <c r="H8" s="238" t="str">
        <f>IF('Rinks for 5 groups'!H8="","",CONCATENATE(VLOOKUP(_xlfn.NUMBERVALUE(LEFT('Rinks for 5 groups'!H8,SUM(FIND("v",'Rinks for 5 groups'!H8,1),-2))),'Group Check'!$B:$E,2,FALSE)," v ",VLOOKUP(_xlfn.NUMBERVALUE(RIGHT('Rinks for 5 groups'!H8,SUM(LEN('Rinks for 5 groups'!H8),-FIND("v",'Rinks for 5 groups'!H8,1),-1))),'Group Check'!$B:$E,2,FALSE)," in Group ",VLOOKUP(_xlfn.NUMBERVALUE(LEFT('Rinks for 5 groups'!H8,SUM(FIND("v",'Rinks for 5 groups'!H8,1),-2))),'Group Check'!$B:$E,4,FALSE)))</f>
        <v>Tayla Bruce (New Zealand) &amp; Shannon McIlroy (New Zealand) v Lee Beng Hua (May) (Singapore ) &amp; Chiu Pok Man (Singapore ) in Group MXP 4</v>
      </c>
    </row>
    <row r="9" spans="1:22" ht="50.1" customHeight="1">
      <c r="B9" s="242" t="s">
        <v>642</v>
      </c>
      <c r="C9" s="243"/>
      <c r="D9" s="243"/>
      <c r="E9" s="243"/>
      <c r="F9" s="243"/>
      <c r="G9" s="243"/>
      <c r="H9" s="243"/>
    </row>
    <row r="10" spans="1:22" ht="50.1" customHeight="1">
      <c r="A10" s="224" t="s">
        <v>347</v>
      </c>
      <c r="B10" s="236" t="str">
        <f>'Master Schedule'!A10</f>
        <v>Session 3 - 12.00pm- 1:45pm</v>
      </c>
      <c r="C10" s="237" t="str">
        <f>IF('Rinks for 5 groups'!C10="","",CONCATENATE(VLOOKUP(_xlfn.NUMBERVALUE(LEFT('Rinks for 5 groups'!C10,SUM(FIND("v",'Rinks for 5 groups'!C10,1),-2))),'Group Check'!$B:$E,2,FALSE)," v ",VLOOKUP(_xlfn.NUMBERVALUE(RIGHT('Rinks for 5 groups'!C10,SUM(LEN('Rinks for 5 groups'!C10),-FIND("v",'Rinks for 5 groups'!C10,1),-1))),'Group Check'!$B:$E,2,FALSE)," in Group ",VLOOKUP(_xlfn.NUMBERVALUE(LEFT('Rinks for 5 groups'!C10,SUM(FIND("v",'Rinks for 5 groups'!C10,1),-2))),'Group Check'!$B:$E,4,FALSE)))</f>
        <v>Oliver John Thompson (Falkland Islands ) v Mike McNorton (Canada ) in Group MS 5</v>
      </c>
      <c r="D10" s="237" t="str">
        <f>IF('Rinks for 5 groups'!D10="","",CONCATENATE(VLOOKUP(_xlfn.NUMBERVALUE(LEFT('Rinks for 5 groups'!D10,SUM(FIND("v",'Rinks for 5 groups'!D10,1),-2))),'Group Check'!$B:$E,2,FALSE)," v ",VLOOKUP(_xlfn.NUMBERVALUE(RIGHT('Rinks for 5 groups'!D10,SUM(LEN('Rinks for 5 groups'!D10),-FIND("v",'Rinks for 5 groups'!D10,1),-1))),'Group Check'!$B:$E,2,FALSE)," in Group ",VLOOKUP(_xlfn.NUMBERVALUE(LEFT('Rinks for 5 groups'!D10,SUM(FIND("v",'Rinks for 5 groups'!D10,1),-2))),'Group Check'!$B:$E,4,FALSE)))</f>
        <v>Jason Greenslade (Guernsey ) v Michael Stepney (Scotland) in Group MS 3</v>
      </c>
      <c r="E10" s="237" t="str">
        <f>IF('Rinks for 5 groups'!E10="","",CONCATENATE(VLOOKUP(_xlfn.NUMBERVALUE(LEFT('Rinks for 5 groups'!E10,SUM(FIND("v",'Rinks for 5 groups'!E10,1),-2))),'Group Check'!$B:$E,2,FALSE)," v ",VLOOKUP(_xlfn.NUMBERVALUE(RIGHT('Rinks for 5 groups'!E10,SUM(LEN('Rinks for 5 groups'!E10),-FIND("v",'Rinks for 5 groups'!E10,1),-1))),'Group Check'!$B:$E,2,FALSE)," in Group ",VLOOKUP(_xlfn.NUMBERVALUE(LEFT('Rinks for 5 groups'!E10,SUM(FIND("v",'Rinks for 5 groups'!E10,1),-2))),'Group Check'!$B:$E,4,FALSE)))</f>
        <v>Robert Simpson (Jamaica) v Loren Dion (USA) in Group MS 1</v>
      </c>
      <c r="F10" s="237" t="str">
        <f>IF('Rinks for 5 groups'!F10="","",CONCATENATE(VLOOKUP(_xlfn.NUMBERVALUE(LEFT('Rinks for 5 groups'!F10,SUM(FIND("v",'Rinks for 5 groups'!F10,1),-2))),'Group Check'!$B:$E,2,FALSE)," v ",VLOOKUP(_xlfn.NUMBERVALUE(RIGHT('Rinks for 5 groups'!F10,SUM(LEN('Rinks for 5 groups'!F10),-FIND("v",'Rinks for 5 groups'!F10,1),-1))),'Group Check'!$B:$E,2,FALSE)," in Group ",VLOOKUP(_xlfn.NUMBERVALUE(LEFT('Rinks for 5 groups'!F10,SUM(FIND("v",'Rinks for 5 groups'!F10,1),-2))),'Group Check'!$B:$E,4,FALSE)))</f>
        <v>Alison Merrien MBE (Guernsey ) &amp; Lars Olov Backgren (Sweden ) v Nor Farrah Ain Abdullah (Malaysia ) &amp; Izzat Shameer Dzulkeple (Malaysia ) in Group MXP 2</v>
      </c>
      <c r="G10" s="237" t="str">
        <f>IF('Rinks for 5 groups'!G10="","",CONCATENATE(VLOOKUP(_xlfn.NUMBERVALUE(LEFT('Rinks for 5 groups'!G10,SUM(FIND("v",'Rinks for 5 groups'!G10,1),-2))),'Group Check'!$B:$E,2,FALSE)," v ",VLOOKUP(_xlfn.NUMBERVALUE(RIGHT('Rinks for 5 groups'!G10,SUM(LEN('Rinks for 5 groups'!G10),-FIND("v",'Rinks for 5 groups'!G10,1),-1))),'Group Check'!$B:$E,2,FALSE)," in Group ",VLOOKUP(_xlfn.NUMBERVALUE(LEFT('Rinks for 5 groups'!G10,SUM(FIND("v",'Rinks for 5 groups'!G10,1),-2))),'Group Check'!$B:$E,4,FALSE)))</f>
        <v>Carel Aaron Olivier (Namibia) v Maxime Faure  (France) in Group MS 3</v>
      </c>
      <c r="H10" s="238" t="str">
        <f>IF('Rinks for 5 groups'!H10="","",CONCATENATE(VLOOKUP(_xlfn.NUMBERVALUE(LEFT('Rinks for 5 groups'!H10,SUM(FIND("v",'Rinks for 5 groups'!H10,1),-2))),'Group Check'!$B:$E,2,FALSE)," v ",VLOOKUP(_xlfn.NUMBERVALUE(RIGHT('Rinks for 5 groups'!H10,SUM(LEN('Rinks for 5 groups'!H10),-FIND("v",'Rinks for 5 groups'!H10,1),-1))),'Group Check'!$B:$E,2,FALSE)," in Group ",VLOOKUP(_xlfn.NUMBERVALUE(LEFT('Rinks for 5 groups'!H10,SUM(FIND("v",'Rinks for 5 groups'!H10,1),-2))),'Group Check'!$B:$E,4,FALSE)))</f>
        <v>Lindsey Greechan (Jersey) &amp; Derek Boswell (Jersey) v Irit Grencel (Israel ) &amp; Gabor Foti (Hungary) in Group MXP 2</v>
      </c>
    </row>
    <row r="11" spans="1:22" ht="50.1" customHeight="1">
      <c r="A11" s="224" t="s">
        <v>347</v>
      </c>
      <c r="B11" s="236" t="str">
        <f>'Master Schedule'!A11</f>
        <v>Session 4 - 1:45pm- 3.15pm</v>
      </c>
      <c r="C11" s="237" t="str">
        <f>IF('Rinks for 5 groups'!C11="","",CONCATENATE(VLOOKUP(_xlfn.NUMBERVALUE(LEFT('Rinks for 5 groups'!C11,SUM(FIND("v",'Rinks for 5 groups'!C11,1),-2))),'Group Check'!$B:$E,2,FALSE)," v ",VLOOKUP(_xlfn.NUMBERVALUE(RIGHT('Rinks for 5 groups'!C11,SUM(LEN('Rinks for 5 groups'!C11),-FIND("v",'Rinks for 5 groups'!C11,1),-1))),'Group Check'!$B:$E,2,FALSE)," in Group ",VLOOKUP(_xlfn.NUMBERVALUE(LEFT('Rinks for 5 groups'!C11,SUM(FIND("v",'Rinks for 5 groups'!C11,1),-2))),'Group Check'!$B:$E,4,FALSE)))</f>
        <v>Harry Goodwin (England ) v Michael Gabobewe (Botswana) in Group MS 5</v>
      </c>
      <c r="D11" s="237" t="str">
        <f>IF('Rinks for 5 groups'!D11="","",CONCATENATE(VLOOKUP(_xlfn.NUMBERVALUE(LEFT('Rinks for 5 groups'!D11,SUM(FIND("v",'Rinks for 5 groups'!D11,1),-2))),'Group Check'!$B:$E,2,FALSE)," v ",VLOOKUP(_xlfn.NUMBERVALUE(RIGHT('Rinks for 5 groups'!D11,SUM(LEN('Rinks for 5 groups'!D11),-FIND("v",'Rinks for 5 groups'!D11,1),-1))),'Group Check'!$B:$E,2,FALSE)," in Group ",VLOOKUP(_xlfn.NUMBERVALUE(LEFT('Rinks for 5 groups'!D11,SUM(FIND("v",'Rinks for 5 groups'!D11,1),-2))),'Group Check'!$B:$E,4,FALSE)))</f>
        <v>Johnny Ng (Macao China ) v Jason Lee Evans (South Africa ) in Group MS 5</v>
      </c>
      <c r="E11" s="237" t="str">
        <f>IF('Rinks for 5 groups'!E11="","",CONCATENATE(VLOOKUP(_xlfn.NUMBERVALUE(LEFT('Rinks for 5 groups'!E11,SUM(FIND("v",'Rinks for 5 groups'!E11,1),-2))),'Group Check'!$B:$E,2,FALSE)," v ",VLOOKUP(_xlfn.NUMBERVALUE(RIGHT('Rinks for 5 groups'!E11,SUM(LEN('Rinks for 5 groups'!E11),-FIND("v",'Rinks for 5 groups'!E11,1),-1))),'Group Check'!$B:$E,2,FALSE)," in Group ",VLOOKUP(_xlfn.NUMBERVALUE(LEFT('Rinks for 5 groups'!E11,SUM(FIND("v",'Rinks for 5 groups'!E11,1),-2))),'Group Check'!$B:$E,4,FALSE)))</f>
        <v>Chiu Pok Man (Singapore ) v Peter Ellul (Malta) in Group MS 2</v>
      </c>
      <c r="F11" s="237" t="str">
        <f>IF('Rinks for 5 groups'!F11="","",CONCATENATE(VLOOKUP(_xlfn.NUMBERVALUE(LEFT('Rinks for 5 groups'!F11,SUM(FIND("v",'Rinks for 5 groups'!F11,1),-2))),'Group Check'!$B:$E,2,FALSE)," v ",VLOOKUP(_xlfn.NUMBERVALUE(RIGHT('Rinks for 5 groups'!F11,SUM(LEN('Rinks for 5 groups'!F11),-FIND("v",'Rinks for 5 groups'!F11,1),-1))),'Group Check'!$B:$E,2,FALSE)," in Group ",VLOOKUP(_xlfn.NUMBERVALUE(LEFT('Rinks for 5 groups'!F11,SUM(FIND("v",'Rinks for 5 groups'!F11,1),-2))),'Group Check'!$B:$E,4,FALSE)))</f>
        <v>Jordy Jones (Norfolk Island) v Peter Bonsor (Spain) in Group MS 2</v>
      </c>
      <c r="G11" s="237" t="str">
        <f>IF('Rinks for 5 groups'!G11="","",CONCATENATE(VLOOKUP(_xlfn.NUMBERVALUE(LEFT('Rinks for 5 groups'!G11,SUM(FIND("v",'Rinks for 5 groups'!G11,1),-2))),'Group Check'!$B:$E,2,FALSE)," v ",VLOOKUP(_xlfn.NUMBERVALUE(RIGHT('Rinks for 5 groups'!G11,SUM(LEN('Rinks for 5 groups'!G11),-FIND("v",'Rinks for 5 groups'!G11,1),-1))),'Group Check'!$B:$E,2,FALSE)," in Group ",VLOOKUP(_xlfn.NUMBERVALUE(LEFT('Rinks for 5 groups'!G11,SUM(FIND("v",'Rinks for 5 groups'!G11,1),-2))),'Group Check'!$B:$E,4,FALSE)))</f>
        <v>Hisaharu Satou (Japan ) v Shannon McIlroy (New Zealand) in Group MS 4</v>
      </c>
      <c r="H11" s="238" t="str">
        <f>IF('Rinks for 5 groups'!H11="","",CONCATENATE(VLOOKUP(_xlfn.NUMBERVALUE(LEFT('Rinks for 5 groups'!H11,SUM(FIND("v",'Rinks for 5 groups'!H11,1),-2))),'Group Check'!$B:$E,2,FALSE)," v ",VLOOKUP(_xlfn.NUMBERVALUE(RIGHT('Rinks for 5 groups'!H11,SUM(LEN('Rinks for 5 groups'!H11),-FIND("v",'Rinks for 5 groups'!H11,1),-1))),'Group Check'!$B:$E,2,FALSE)," in Group ",VLOOKUP(_xlfn.NUMBERVALUE(LEFT('Rinks for 5 groups'!H11,SUM(FIND("v",'Rinks for 5 groups'!H11,1),-2))),'Group Check'!$B:$E,4,FALSE)))</f>
        <v>Ozkan Akar (Turkiye) v Lai Gon-Lap Stanley (Hong Kong China ) in Group MS 1</v>
      </c>
    </row>
    <row r="12" spans="1:22" ht="50.1" customHeight="1">
      <c r="A12" s="224" t="s">
        <v>347</v>
      </c>
      <c r="B12" s="236" t="str">
        <f>'Master Schedule'!A12</f>
        <v>Session  - 3.15pm - 4:45pm</v>
      </c>
      <c r="C12" s="237" t="str">
        <f>IF('Rinks for 5 groups'!C12="","",CONCATENATE(VLOOKUP(_xlfn.NUMBERVALUE(LEFT('Rinks for 5 groups'!C12,SUM(FIND("v",'Rinks for 5 groups'!C12,1),-2))),'Group Check'!$B:$E,2,FALSE)," v ",VLOOKUP(_xlfn.NUMBERVALUE(RIGHT('Rinks for 5 groups'!C12,SUM(LEN('Rinks for 5 groups'!C12),-FIND("v",'Rinks for 5 groups'!C12,1),-1))),'Group Check'!$B:$E,2,FALSE)," in Group ",VLOOKUP(_xlfn.NUMBERVALUE(LEFT('Rinks for 5 groups'!C12,SUM(FIND("v",'Rinks for 5 groups'!C12,1),-2))),'Group Check'!$B:$E,4,FALSE)))</f>
        <v>Derek Boswell (Jersey) v Izzat Shameer Dzulkeple (Malaysia ) in Group MS 2</v>
      </c>
      <c r="D12" s="237" t="str">
        <f>IF('Rinks for 5 groups'!D12="","",CONCATENATE(VLOOKUP(_xlfn.NUMBERVALUE(LEFT('Rinks for 5 groups'!D12,SUM(FIND("v",'Rinks for 5 groups'!D12,1),-2))),'Group Check'!$B:$E,2,FALSE)," v ",VLOOKUP(_xlfn.NUMBERVALUE(RIGHT('Rinks for 5 groups'!D12,SUM(LEN('Rinks for 5 groups'!D12),-FIND("v",'Rinks for 5 groups'!D12,1),-1))),'Group Check'!$B:$E,2,FALSE)," in Group ",VLOOKUP(_xlfn.NUMBERVALUE(LEFT('Rinks for 5 groups'!D12,SUM(FIND("v",'Rinks for 5 groups'!D12,1),-2))),'Group Check'!$B:$E,4,FALSE)))</f>
        <v>Simon Martin (Ireland ) v Ray Pearse (Australia) in Group MS 1</v>
      </c>
      <c r="E12" s="237" t="str">
        <f>IF('Rinks for 5 groups'!E12="","",CONCATENATE(VLOOKUP(_xlfn.NUMBERVALUE(LEFT('Rinks for 5 groups'!E12,SUM(FIND("v",'Rinks for 5 groups'!E12,1),-2))),'Group Check'!$B:$E,2,FALSE)," v ",VLOOKUP(_xlfn.NUMBERVALUE(RIGHT('Rinks for 5 groups'!E12,SUM(LEN('Rinks for 5 groups'!E12),-FIND("v",'Rinks for 5 groups'!E12,1),-1))),'Group Check'!$B:$E,2,FALSE)," in Group ",VLOOKUP(_xlfn.NUMBERVALUE(LEFT('Rinks for 5 groups'!E12,SUM(FIND("v",'Rinks for 5 groups'!E12,1),-2))),'Group Check'!$B:$E,4,FALSE)))</f>
        <v>Beat Matti (Switzerland ) v Lars Olov Backgren (Sweden ) in Group MS 3</v>
      </c>
      <c r="F12" s="237" t="str">
        <f>IF('Rinks for 5 groups'!F12="","",CONCATENATE(VLOOKUP(_xlfn.NUMBERVALUE(LEFT('Rinks for 5 groups'!F12,SUM(FIND("v",'Rinks for 5 groups'!F12,1),-2))),'Group Check'!$B:$E,2,FALSE)," v ",VLOOKUP(_xlfn.NUMBERVALUE(RIGHT('Rinks for 5 groups'!F12,SUM(LEN('Rinks for 5 groups'!F12),-FIND("v",'Rinks for 5 groups'!F12,1),-1))),'Group Check'!$B:$E,2,FALSE)," in Group ",VLOOKUP(_xlfn.NUMBERVALUE(LEFT('Rinks for 5 groups'!F12,SUM(FIND("v",'Rinks for 5 groups'!F12,1),-2))),'Group Check'!$B:$E,4,FALSE)))</f>
        <v>Lisa Bonsor (Spain) v Esme Haley (South Africa ) in Group WS 1</v>
      </c>
      <c r="G12" s="237" t="str">
        <f>IF('Rinks for 5 groups'!G12="","",CONCATENATE(VLOOKUP(_xlfn.NUMBERVALUE(LEFT('Rinks for 5 groups'!G12,SUM(FIND("v",'Rinks for 5 groups'!G12,1),-2))),'Group Check'!$B:$E,2,FALSE)," v ",VLOOKUP(_xlfn.NUMBERVALUE(RIGHT('Rinks for 5 groups'!G12,SUM(LEN('Rinks for 5 groups'!G12),-FIND("v",'Rinks for 5 groups'!G12,1),-1))),'Group Check'!$B:$E,2,FALSE)," in Group ",VLOOKUP(_xlfn.NUMBERVALUE(LEFT('Rinks for 5 groups'!G12,SUM(FIND("v",'Rinks for 5 groups'!G12,1),-2))),'Group Check'!$B:$E,4,FALSE)))</f>
        <v>Clive McGreal (Isle Of Man) v Gabor Foti (Hungary) in Group MS 4</v>
      </c>
      <c r="H12" s="238" t="str">
        <f>IF('Rinks for 5 groups'!H12="","",CONCATENATE(VLOOKUP(_xlfn.NUMBERVALUE(LEFT('Rinks for 5 groups'!H12,SUM(FIND("v",'Rinks for 5 groups'!H12,1),-2))),'Group Check'!$B:$E,2,FALSE)," v ",VLOOKUP(_xlfn.NUMBERVALUE(RIGHT('Rinks for 5 groups'!H12,SUM(LEN('Rinks for 5 groups'!H12),-FIND("v",'Rinks for 5 groups'!H12,1),-1))),'Group Check'!$B:$E,2,FALSE)," in Group ",VLOOKUP(_xlfn.NUMBERVALUE(LEFT('Rinks for 5 groups'!H12,SUM(FIND("v",'Rinks for 5 groups'!H12,1),-2))),'Group Check'!$B:$E,4,FALSE)))</f>
        <v>Natalie McWilliams (Scotland) v Nor Farrah Ain Abdullah (Malaysia ) in Group WS 1</v>
      </c>
    </row>
    <row r="13" spans="1:22" ht="50.1" customHeight="1">
      <c r="B13" s="242" t="s">
        <v>643</v>
      </c>
      <c r="C13" s="243"/>
      <c r="D13" s="243"/>
      <c r="E13" s="243"/>
      <c r="F13" s="243"/>
      <c r="G13" s="243"/>
      <c r="H13" s="243"/>
    </row>
    <row r="14" spans="1:22" ht="50.1" customHeight="1">
      <c r="A14" s="224" t="s">
        <v>347</v>
      </c>
      <c r="B14" s="236" t="str">
        <f>'Master Schedule'!A14</f>
        <v>Session 6 - 4:45pm - 6.15pm</v>
      </c>
      <c r="C14" s="237" t="str">
        <f>IF('Rinks for 5 groups'!C14="","",CONCATENATE(VLOOKUP(_xlfn.NUMBERVALUE(LEFT('Rinks for 5 groups'!C14,SUM(FIND("v",'Rinks for 5 groups'!C14,1),-2))),'Group Check'!$B:$E,2,FALSE)," v ",VLOOKUP(_xlfn.NUMBERVALUE(RIGHT('Rinks for 5 groups'!C14,SUM(LEN('Rinks for 5 groups'!C14),-FIND("v",'Rinks for 5 groups'!C14,1),-1))),'Group Check'!$B:$E,2,FALSE)," in Group ",VLOOKUP(_xlfn.NUMBERVALUE(LEFT('Rinks for 5 groups'!C14,SUM(FIND("v",'Rinks for 5 groups'!C14,1),-2))),'Group Check'!$B:$E,4,FALSE)))</f>
        <v>Christine (Petal) Jones (Norfolk Island) v Irit Grencel (Israel ) in Group WS 3</v>
      </c>
      <c r="D14" s="237" t="str">
        <f>IF('Rinks for 5 groups'!D14="","",CONCATENATE(VLOOKUP(_xlfn.NUMBERVALUE(LEFT('Rinks for 5 groups'!D14,SUM(FIND("v",'Rinks for 5 groups'!D14,1),-2))),'Group Check'!$B:$E,2,FALSE)," v ",VLOOKUP(_xlfn.NUMBERVALUE(RIGHT('Rinks for 5 groups'!D14,SUM(LEN('Rinks for 5 groups'!D14),-FIND("v",'Rinks for 5 groups'!D14,1),-1))),'Group Check'!$B:$E,2,FALSE)," in Group ",VLOOKUP(_xlfn.NUMBERVALUE(LEFT('Rinks for 5 groups'!D14,SUM(FIND("v",'Rinks for 5 groups'!D14,1),-2))),'Group Check'!$B:$E,4,FALSE)))</f>
        <v>Sara Marie Nicholls (Wales) v Samantha Atkinson (Australia) in Group WS 3</v>
      </c>
      <c r="E14" s="237" t="str">
        <f>IF('Rinks for 5 groups'!E14="","",CONCATENATE(VLOOKUP(_xlfn.NUMBERVALUE(LEFT('Rinks for 5 groups'!E14,SUM(FIND("v",'Rinks for 5 groups'!E14,1),-2))),'Group Check'!$B:$E,2,FALSE)," v ",VLOOKUP(_xlfn.NUMBERVALUE(RIGHT('Rinks for 5 groups'!E14,SUM(LEN('Rinks for 5 groups'!E14),-FIND("v",'Rinks for 5 groups'!E14,1),-1))),'Group Check'!$B:$E,2,FALSE)," in Group ",VLOOKUP(_xlfn.NUMBERVALUE(LEFT('Rinks for 5 groups'!E14,SUM(FIND("v",'Rinks for 5 groups'!E14,1),-2))),'Group Check'!$B:$E,4,FALSE)))</f>
        <v>Ha Yat Ting (Gloria) (Hong Kong China ) v Mary Thompson (USA) in Group WS 2</v>
      </c>
      <c r="F14" s="237" t="str">
        <f>IF('Rinks for 5 groups'!F14="","",CONCATENATE(VLOOKUP(_xlfn.NUMBERVALUE(LEFT('Rinks for 5 groups'!F14,SUM(FIND("v",'Rinks for 5 groups'!F14,1),-2))),'Group Check'!$B:$E,2,FALSE)," v ",VLOOKUP(_xlfn.NUMBERVALUE(RIGHT('Rinks for 5 groups'!F14,SUM(LEN('Rinks for 5 groups'!F14),-FIND("v",'Rinks for 5 groups'!F14,1),-1))),'Group Check'!$B:$E,2,FALSE)," in Group ",VLOOKUP(_xlfn.NUMBERVALUE(LEFT('Rinks for 5 groups'!F14,SUM(FIND("v",'Rinks for 5 groups'!F14,1),-2))),'Group Check'!$B:$E,4,FALSE)))</f>
        <v>Keiko Kurohara (Japan ) v Lindsey Greechan (Jersey) in Group WS 2</v>
      </c>
      <c r="G14" s="237" t="str">
        <f>IF('Rinks for 5 groups'!G14="","",CONCATENATE(VLOOKUP(_xlfn.NUMBERVALUE(LEFT('Rinks for 5 groups'!G14,SUM(FIND("v",'Rinks for 5 groups'!G14,1),-2))),'Group Check'!$B:$E,2,FALSE)," v ",VLOOKUP(_xlfn.NUMBERVALUE(RIGHT('Rinks for 5 groups'!G14,SUM(LEN('Rinks for 5 groups'!G14),-FIND("v",'Rinks for 5 groups'!G14,1),-1))),'Group Check'!$B:$E,2,FALSE)," in Group ",VLOOKUP(_xlfn.NUMBERVALUE(LEFT('Rinks for 5 groups'!G14,SUM(FIND("v",'Rinks for 5 groups'!G14,1),-2))),'Group Check'!$B:$E,4,FALSE)))</f>
        <v>Julie Forrest (Defending Champion) v Connie Rixon (Malta) in Group WS 2</v>
      </c>
      <c r="H14" s="238" t="str">
        <f>IF('Rinks for 5 groups'!H14="","",CONCATENATE(VLOOKUP(_xlfn.NUMBERVALUE(LEFT('Rinks for 5 groups'!H14,SUM(FIND("v",'Rinks for 5 groups'!H14,1),-2))),'Group Check'!$B:$E,2,FALSE)," v ",VLOOKUP(_xlfn.NUMBERVALUE(RIGHT('Rinks for 5 groups'!H14,SUM(LEN('Rinks for 5 groups'!H14),-FIND("v",'Rinks for 5 groups'!H14,1),-1))),'Group Check'!$B:$E,2,FALSE)," in Group ",VLOOKUP(_xlfn.NUMBERVALUE(LEFT('Rinks for 5 groups'!H14,SUM(FIND("v",'Rinks for 5 groups'!H14,1),-2))),'Group Check'!$B:$E,4,FALSE)))</f>
        <v>Linda Ng (Canada ) v Cindy Royet  (France) in Group WS 4</v>
      </c>
    </row>
    <row r="15" spans="1:22" ht="50.1" customHeight="1" thickBot="1">
      <c r="A15" s="224" t="s">
        <v>347</v>
      </c>
      <c r="B15" s="239" t="str">
        <f>'Master Schedule'!A15</f>
        <v>Session 7 - 6.15pm - 7:45pm</v>
      </c>
      <c r="C15" s="240" t="str">
        <f>IF('Rinks for 5 groups'!C15="","",CONCATENATE(VLOOKUP(_xlfn.NUMBERVALUE(LEFT('Rinks for 5 groups'!C15,SUM(FIND("v",'Rinks for 5 groups'!C15,1),-2))),'Group Check'!$B:$E,2,FALSE)," v ",VLOOKUP(_xlfn.NUMBERVALUE(RIGHT('Rinks for 5 groups'!C15,SUM(LEN('Rinks for 5 groups'!C15),-FIND("v",'Rinks for 5 groups'!C15,1),-1))),'Group Check'!$B:$E,2,FALSE)," in Group ",VLOOKUP(_xlfn.NUMBERVALUE(LEFT('Rinks for 5 groups'!C15,SUM(FIND("v",'Rinks for 5 groups'!C15,1),-2))),'Group Check'!$B:$E,4,FALSE)))</f>
        <v>Maureen Caesar (Jamaica) v Tayla Bruce (New Zealand) in Group WS 4</v>
      </c>
      <c r="D15" s="240" t="str">
        <f>IF('Rinks for 5 groups'!D15="","",CONCATENATE(VLOOKUP(_xlfn.NUMBERVALUE(LEFT('Rinks for 5 groups'!D15,SUM(FIND("v",'Rinks for 5 groups'!D15,1),-2))),'Group Check'!$B:$E,2,FALSE)," v ",VLOOKUP(_xlfn.NUMBERVALUE(RIGHT('Rinks for 5 groups'!D15,SUM(LEN('Rinks for 5 groups'!D15),-FIND("v",'Rinks for 5 groups'!D15,1),-1))),'Group Check'!$B:$E,2,FALSE)," in Group ",VLOOKUP(_xlfn.NUMBERVALUE(LEFT('Rinks for 5 groups'!D15,SUM(FIND("v",'Rinks for 5 groups'!D15,1),-2))),'Group Check'!$B:$E,4,FALSE)))</f>
        <v>Lephai Marea Modutlwa (Botswana) v Pian Lai (Macao China ) in Group WS 4</v>
      </c>
      <c r="E15" s="240" t="str">
        <f>IF('Rinks for 5 groups'!E15="","",CONCATENATE(VLOOKUP(_xlfn.NUMBERVALUE(LEFT('Rinks for 5 groups'!E15,SUM(FIND("v",'Rinks for 5 groups'!E15,1),-2))),'Group Check'!$B:$E,2,FALSE)," v ",VLOOKUP(_xlfn.NUMBERVALUE(RIGHT('Rinks for 5 groups'!E15,SUM(LEN('Rinks for 5 groups'!E15),-FIND("v",'Rinks for 5 groups'!E15,1),-1))),'Group Check'!$B:$E,2,FALSE)," in Group ",VLOOKUP(_xlfn.NUMBERVALUE(LEFT('Rinks for 5 groups'!E15,SUM(FIND("v",'Rinks for 5 groups'!E15,1),-2))),'Group Check'!$B:$E,4,FALSE)))</f>
        <v>Marianne Kuenzle (Switzerland ) v Rosemary Ogier (Guernsey ) in Group WS 5</v>
      </c>
      <c r="F15" s="240" t="str">
        <f>IF('Rinks for 5 groups'!F15="","",CONCATENATE(VLOOKUP(_xlfn.NUMBERVALUE(LEFT('Rinks for 5 groups'!F15,SUM(FIND("v",'Rinks for 5 groups'!F15,1),-2))),'Group Check'!$B:$E,2,FALSE)," v ",VLOOKUP(_xlfn.NUMBERVALUE(RIGHT('Rinks for 5 groups'!F15,SUM(LEN('Rinks for 5 groups'!F15),-FIND("v",'Rinks for 5 groups'!F15,1),-1))),'Group Check'!$B:$E,2,FALSE)," in Group ",VLOOKUP(_xlfn.NUMBERVALUE(LEFT('Rinks for 5 groups'!F15,SUM(FIND("v",'Rinks for 5 groups'!F15,1),-2))),'Group Check'!$B:$E,4,FALSE)))</f>
        <v>Caroline Whitehead (Isle Of Man) v Sandra Hazel Bailie MBE (Ireland ) in Group WS 5</v>
      </c>
      <c r="G15" s="240" t="str">
        <f>IF('Rinks for 5 groups'!G15="","",CONCATENATE(VLOOKUP(_xlfn.NUMBERVALUE(LEFT('Rinks for 5 groups'!G15,SUM(FIND("v",'Rinks for 5 groups'!G15,1),-2))),'Group Check'!$B:$E,2,FALSE)," v ",VLOOKUP(_xlfn.NUMBERVALUE(RIGHT('Rinks for 5 groups'!G15,SUM(LEN('Rinks for 5 groups'!G15),-FIND("v",'Rinks for 5 groups'!G15,1),-1))),'Group Check'!$B:$E,2,FALSE)," in Group ",VLOOKUP(_xlfn.NUMBERVALUE(LEFT('Rinks for 5 groups'!G15,SUM(FIND("v",'Rinks for 5 groups'!G15,1),-2))),'Group Check'!$B:$E,4,FALSE)))</f>
        <v>Yvonne Olivier (Namibia) v Rebecca McMillan (England ) in Group WS 5</v>
      </c>
      <c r="H15" s="241" t="str">
        <f>IF('Rinks for 5 groups'!H15="","",CONCATENATE(VLOOKUP(_xlfn.NUMBERVALUE(LEFT('Rinks for 5 groups'!H15,SUM(FIND("v",'Rinks for 5 groups'!H15,1),-2))),'Group Check'!$B:$E,2,FALSE)," v ",VLOOKUP(_xlfn.NUMBERVALUE(RIGHT('Rinks for 5 groups'!H15,SUM(LEN('Rinks for 5 groups'!H15),-FIND("v",'Rinks for 5 groups'!H15,1),-1))),'Group Check'!$B:$E,2,FALSE)," in Group ",VLOOKUP(_xlfn.NUMBERVALUE(LEFT('Rinks for 5 groups'!H15,SUM(FIND("v",'Rinks for 5 groups'!H15,1),-2))),'Group Check'!$B:$E,4,FALSE)))</f>
        <v/>
      </c>
    </row>
    <row r="16" spans="1:22" s="54" customFormat="1">
      <c r="A16" s="224"/>
      <c r="B16" s="296"/>
      <c r="C16" s="296"/>
      <c r="D16" s="296"/>
      <c r="E16" s="296"/>
      <c r="F16" s="296"/>
      <c r="G16" s="296"/>
      <c r="H16" s="296"/>
    </row>
    <row r="17" spans="1:8" s="54" customFormat="1" ht="15.75" thickBot="1">
      <c r="A17" s="224"/>
      <c r="B17" s="222"/>
      <c r="C17" s="222"/>
      <c r="D17" s="222"/>
      <c r="E17" s="222"/>
      <c r="F17" s="222"/>
      <c r="G17" s="222"/>
      <c r="H17" s="222"/>
    </row>
    <row r="18" spans="1:8" s="54" customFormat="1" ht="21">
      <c r="A18" s="224"/>
      <c r="B18" s="293" t="s">
        <v>533</v>
      </c>
      <c r="C18" s="294"/>
      <c r="D18" s="294"/>
      <c r="E18" s="294"/>
      <c r="F18" s="294"/>
      <c r="G18" s="294"/>
      <c r="H18" s="295"/>
    </row>
    <row r="19" spans="1:8" s="55" customFormat="1">
      <c r="A19" s="224"/>
      <c r="B19" s="233" t="s">
        <v>82</v>
      </c>
      <c r="C19" s="234" t="s">
        <v>0</v>
      </c>
      <c r="D19" s="234" t="s">
        <v>1</v>
      </c>
      <c r="E19" s="234" t="s">
        <v>2</v>
      </c>
      <c r="F19" s="234" t="s">
        <v>3</v>
      </c>
      <c r="G19" s="234" t="s">
        <v>4</v>
      </c>
      <c r="H19" s="235" t="s">
        <v>5</v>
      </c>
    </row>
    <row r="20" spans="1:8" ht="50.1" customHeight="1">
      <c r="A20" s="224" t="s">
        <v>624</v>
      </c>
      <c r="B20" s="236" t="str">
        <f>B7</f>
        <v>Session 1 - 8:30am - 10:15am</v>
      </c>
      <c r="C20" s="237" t="str">
        <f>IF('Rinks for 5 groups'!J7="","",CONCATENATE(VLOOKUP(_xlfn.NUMBERVALUE(LEFT('Rinks for 5 groups'!J7,SUM(FIND("v",'Rinks for 5 groups'!J7,1),-2))),'Group Check'!$B:$E,2,FALSE)," v ",VLOOKUP(_xlfn.NUMBERVALUE(RIGHT('Rinks for 5 groups'!J7,SUM(LEN('Rinks for 5 groups'!J7),-FIND("v",'Rinks for 5 groups'!J7,1),-1))),'Group Check'!$B:$E,2,FALSE)," in Group ",VLOOKUP(_xlfn.NUMBERVALUE(LEFT('Rinks for 5 groups'!J7,SUM(FIND("v",'Rinks for 5 groups'!J7,1),-2))),'Group Check'!$B:$E,4,FALSE)))</f>
        <v>Cindy Royet  (France) &amp; Maxime Faure  (France) v Rebecca McMillan (England ) &amp; Harry Goodwin (England ) in Group MXP 4</v>
      </c>
      <c r="D20" s="237" t="str">
        <f>IF('Rinks for 5 groups'!K7="","",CONCATENATE(VLOOKUP(_xlfn.NUMBERVALUE(LEFT('Rinks for 5 groups'!K7,SUM(FIND("v",'Rinks for 5 groups'!K7,1),-2))),'Group Check'!$B:$E,2,FALSE)," v ",VLOOKUP(_xlfn.NUMBERVALUE(RIGHT('Rinks for 5 groups'!K7,SUM(LEN('Rinks for 5 groups'!K7),-FIND("v",'Rinks for 5 groups'!K7,1),-1))),'Group Check'!$B:$E,2,FALSE)," in Group ",VLOOKUP(_xlfn.NUMBERVALUE(LEFT('Rinks for 5 groups'!K7,SUM(FIND("v",'Rinks for 5 groups'!K7,1),-2))),'Group Check'!$B:$E,4,FALSE)))</f>
        <v>Ha Yat Ting (Gloria) (Hong Kong China ) &amp; Lai Gon-Lap Stanley (Hong Kong China ) v Lee Beng Hua (May) (Singapore ) &amp; Chiu Pok Man (Singapore ) in Group MXP 4</v>
      </c>
      <c r="E20" s="237" t="str">
        <f>IF('Rinks for 5 groups'!L7="","",CONCATENATE(VLOOKUP(_xlfn.NUMBERVALUE(LEFT('Rinks for 5 groups'!L7,SUM(FIND("v",'Rinks for 5 groups'!L7,1),-2))),'Group Check'!$B:$E,2,FALSE)," v ",VLOOKUP(_xlfn.NUMBERVALUE(RIGHT('Rinks for 5 groups'!L7,SUM(LEN('Rinks for 5 groups'!L7),-FIND("v",'Rinks for 5 groups'!L7,1),-1))),'Group Check'!$B:$E,2,FALSE)," in Group ",VLOOKUP(_xlfn.NUMBERVALUE(LEFT('Rinks for 5 groups'!L7,SUM(FIND("v",'Rinks for 5 groups'!L7,1),-2))),'Group Check'!$B:$E,4,FALSE)))</f>
        <v>Tayla Bruce (New Zealand) &amp; Shannon McIlroy (New Zealand) v Mary Thompson (USA) &amp; Loren Dion (USA) in Group MXP 4</v>
      </c>
      <c r="F20" s="237" t="str">
        <f>IF('Rinks for 5 groups'!M7="","",CONCATENATE(VLOOKUP(_xlfn.NUMBERVALUE(LEFT('Rinks for 5 groups'!M7,SUM(FIND("v",'Rinks for 5 groups'!M7,1),-2))),'Group Check'!$B:$E,2,FALSE)," v ",VLOOKUP(_xlfn.NUMBERVALUE(RIGHT('Rinks for 5 groups'!M7,SUM(LEN('Rinks for 5 groups'!M7),-FIND("v",'Rinks for 5 groups'!M7,1),-1))),'Group Check'!$B:$E,2,FALSE)," in Group ",VLOOKUP(_xlfn.NUMBERVALUE(LEFT('Rinks for 5 groups'!M7,SUM(FIND("v",'Rinks for 5 groups'!M7,1),-2))),'Group Check'!$B:$E,4,FALSE)))</f>
        <v>Linda Ng (Canada ) &amp; Mike McNorton (Canada ) v Sandra Hazel Bailie MBE (Ireland ) &amp; Simon Martin (Ireland ) in Group MXP 3</v>
      </c>
      <c r="G20" s="237" t="str">
        <f>IF('Rinks for 5 groups'!N7="","",CONCATENATE(VLOOKUP(_xlfn.NUMBERVALUE(LEFT('Rinks for 5 groups'!N7,SUM(FIND("v",'Rinks for 5 groups'!N7,1),-2))),'Group Check'!$B:$E,2,FALSE)," v ",VLOOKUP(_xlfn.NUMBERVALUE(RIGHT('Rinks for 5 groups'!N7,SUM(LEN('Rinks for 5 groups'!N7),-FIND("v",'Rinks for 5 groups'!N7,1),-1))),'Group Check'!$B:$E,2,FALSE)," in Group ",VLOOKUP(_xlfn.NUMBERVALUE(LEFT('Rinks for 5 groups'!N7,SUM(FIND("v",'Rinks for 5 groups'!N7,1),-2))),'Group Check'!$B:$E,4,FALSE)))</f>
        <v>Pian Lai (Macao China ) &amp; Johnny Ng (Macao China ) v Natalie McWilliams (Scotland) &amp; Oliver John Thompson (Falkland Islands ) in Group MXP 3</v>
      </c>
      <c r="H20" s="238" t="str">
        <f>IF('Rinks for 5 groups'!O7="","",CONCATENATE(VLOOKUP(_xlfn.NUMBERVALUE(LEFT('Rinks for 5 groups'!O7,SUM(FIND("v",'Rinks for 5 groups'!O7,1),-2))),'Group Check'!$B:$E,2,FALSE)," v ",VLOOKUP(_xlfn.NUMBERVALUE(RIGHT('Rinks for 5 groups'!O7,SUM(LEN('Rinks for 5 groups'!O7),-FIND("v",'Rinks for 5 groups'!O7,1),-1))),'Group Check'!$B:$E,2,FALSE)," in Group ",VLOOKUP(_xlfn.NUMBERVALUE(LEFT('Rinks for 5 groups'!O7,SUM(FIND("v",'Rinks for 5 groups'!O7,1),-2))),'Group Check'!$B:$E,4,FALSE)))</f>
        <v>Lisa Bonsor (Spain) &amp; Peter Bonsor (Spain) v Esme Haley (South Africa ) &amp; Jason Lee Evans (South Africa ) in Group MXP 5</v>
      </c>
    </row>
    <row r="21" spans="1:8" ht="50.1" customHeight="1">
      <c r="A21" s="224" t="s">
        <v>624</v>
      </c>
      <c r="B21" s="236" t="str">
        <f>B8</f>
        <v>Session 2 - 10.15am- 12:00pm</v>
      </c>
      <c r="C21" s="237" t="str">
        <f>IF('Rinks for 5 groups'!J8="","",CONCATENATE(VLOOKUP(_xlfn.NUMBERVALUE(LEFT('Rinks for 5 groups'!J8,SUM(FIND("v",'Rinks for 5 groups'!J8,1),-2))),'Group Check'!$B:$E,2,FALSE)," v ",VLOOKUP(_xlfn.NUMBERVALUE(RIGHT('Rinks for 5 groups'!J8,SUM(LEN('Rinks for 5 groups'!J8),-FIND("v",'Rinks for 5 groups'!J8,1),-1))),'Group Check'!$B:$E,2,FALSE)," in Group ",VLOOKUP(_xlfn.NUMBERVALUE(LEFT('Rinks for 5 groups'!J8,SUM(FIND("v",'Rinks for 5 groups'!J8,1),-2))),'Group Check'!$B:$E,4,FALSE)))</f>
        <v>Alison Merrien MBE (Guernsey ) &amp; Lars Olov Backgren (Sweden ) v Irit Grencel (Israel ) &amp; Gabor Foti (Hungary) in Group MXP 2</v>
      </c>
      <c r="D21" s="237" t="str">
        <f>IF('Rinks for 5 groups'!K8="","",CONCATENATE(VLOOKUP(_xlfn.NUMBERVALUE(LEFT('Rinks for 5 groups'!K8,SUM(FIND("v",'Rinks for 5 groups'!K8,1),-2))),'Group Check'!$B:$E,2,FALSE)," v ",VLOOKUP(_xlfn.NUMBERVALUE(RIGHT('Rinks for 5 groups'!K8,SUM(LEN('Rinks for 5 groups'!K8),-FIND("v",'Rinks for 5 groups'!K8,1),-1))),'Group Check'!$B:$E,2,FALSE)," in Group ",VLOOKUP(_xlfn.NUMBERVALUE(LEFT('Rinks for 5 groups'!K8,SUM(FIND("v",'Rinks for 5 groups'!K8,1),-2))),'Group Check'!$B:$E,4,FALSE)))</f>
        <v>Christine (Petal) Jones (Norfolk Island) &amp; Jordy Jones (Norfolk Island) v Nor Farrah Ain Abdullah (Malaysia ) &amp; Izzat Shameer Dzulkeple (Malaysia ) in Group MXP 2</v>
      </c>
      <c r="E21" s="237" t="str">
        <f>IF('Rinks for 5 groups'!L8="","",CONCATENATE(VLOOKUP(_xlfn.NUMBERVALUE(LEFT('Rinks for 5 groups'!L8,SUM(FIND("v",'Rinks for 5 groups'!L8,1),-2))),'Group Check'!$B:$E,2,FALSE)," v ",VLOOKUP(_xlfn.NUMBERVALUE(RIGHT('Rinks for 5 groups'!L8,SUM(LEN('Rinks for 5 groups'!L8),-FIND("v",'Rinks for 5 groups'!L8,1),-1))),'Group Check'!$B:$E,2,FALSE)," in Group ",VLOOKUP(_xlfn.NUMBERVALUE(LEFT('Rinks for 5 groups'!L8,SUM(FIND("v",'Rinks for 5 groups'!L8,1),-2))),'Group Check'!$B:$E,4,FALSE)))</f>
        <v>Lindsey Greechan (Jersey) &amp; Derek Boswell (Jersey) v Connie Rixon (Malta) &amp; Peter Ellul (Malta) in Group MXP 2</v>
      </c>
      <c r="F21" s="237" t="str">
        <f>IF('Rinks for 5 groups'!M8="","",CONCATENATE(VLOOKUP(_xlfn.NUMBERVALUE(LEFT('Rinks for 5 groups'!M8,SUM(FIND("v",'Rinks for 5 groups'!M8,1),-2))),'Group Check'!$B:$E,2,FALSE)," v ",VLOOKUP(_xlfn.NUMBERVALUE(RIGHT('Rinks for 5 groups'!M8,SUM(LEN('Rinks for 5 groups'!M8),-FIND("v",'Rinks for 5 groups'!M8,1),-1))),'Group Check'!$B:$E,2,FALSE)," in Group ",VLOOKUP(_xlfn.NUMBERVALUE(LEFT('Rinks for 5 groups'!M8,SUM(FIND("v",'Rinks for 5 groups'!M8,1),-2))),'Group Check'!$B:$E,4,FALSE)))</f>
        <v>Lephai Marea Modutlwa (Botswana) &amp; Michael Gabobewe (Botswana) v Maureen Caesar (Jamaica) &amp; Robert Simpson (Jamaica) in Group MXP 3</v>
      </c>
      <c r="G21" s="237" t="str">
        <f>IF('Rinks for 5 groups'!N8="","",CONCATENATE(VLOOKUP(_xlfn.NUMBERVALUE(LEFT('Rinks for 5 groups'!N8,SUM(FIND("v",'Rinks for 5 groups'!N8,1),-2))),'Group Check'!$B:$E,2,FALSE)," v ",VLOOKUP(_xlfn.NUMBERVALUE(RIGHT('Rinks for 5 groups'!N8,SUM(LEN('Rinks for 5 groups'!N8),-FIND("v",'Rinks for 5 groups'!N8,1),-1))),'Group Check'!$B:$E,2,FALSE)," in Group ",VLOOKUP(_xlfn.NUMBERVALUE(LEFT('Rinks for 5 groups'!N8,SUM(FIND("v",'Rinks for 5 groups'!N8,1),-2))),'Group Check'!$B:$E,4,FALSE)))</f>
        <v>Keiko Kurohara (Japan ) &amp; Hisaharu Satou (Japan ) v Julie Forrest (Defending Champion) &amp; Michael Stepney (Scotland) in Group MXP 5</v>
      </c>
      <c r="H21" s="238" t="str">
        <f>IF('Rinks for 5 groups'!O8="","",CONCATENATE(VLOOKUP(_xlfn.NUMBERVALUE(LEFT('Rinks for 5 groups'!O8,SUM(FIND("v",'Rinks for 5 groups'!O8,1),-2))),'Group Check'!$B:$E,2,FALSE)," v ",VLOOKUP(_xlfn.NUMBERVALUE(RIGHT('Rinks for 5 groups'!O8,SUM(LEN('Rinks for 5 groups'!O8),-FIND("v",'Rinks for 5 groups'!O8,1),-1))),'Group Check'!$B:$E,2,FALSE)," in Group ",VLOOKUP(_xlfn.NUMBERVALUE(LEFT('Rinks for 5 groups'!O8,SUM(FIND("v",'Rinks for 5 groups'!O8,1),-2))),'Group Check'!$B:$E,4,FALSE)))</f>
        <v>Samantha Atkinson (Australia) &amp; Ray Pearse (Australia) v Marianne Kuenzle (Switzerland ) &amp; Beat Matti (Switzerland ) in Group MXP 1</v>
      </c>
    </row>
    <row r="22" spans="1:8" ht="50.1" customHeight="1">
      <c r="B22" s="242" t="s">
        <v>642</v>
      </c>
      <c r="C22" s="243"/>
      <c r="D22" s="243"/>
      <c r="E22" s="243"/>
      <c r="F22" s="243"/>
      <c r="G22" s="243"/>
      <c r="H22" s="243"/>
    </row>
    <row r="23" spans="1:8" ht="50.1" customHeight="1">
      <c r="A23" s="224" t="s">
        <v>624</v>
      </c>
      <c r="B23" s="236" t="str">
        <f>B10</f>
        <v>Session 3 - 12.00pm- 1:45pm</v>
      </c>
      <c r="C23" s="237" t="str">
        <f>IF('Rinks for 5 groups'!J10="","",CONCATENATE(VLOOKUP(_xlfn.NUMBERVALUE(LEFT('Rinks for 5 groups'!J10,SUM(FIND("v",'Rinks for 5 groups'!J10,1),-2))),'Group Check'!$B:$E,2,FALSE)," v ",VLOOKUP(_xlfn.NUMBERVALUE(RIGHT('Rinks for 5 groups'!J10,SUM(LEN('Rinks for 5 groups'!J10),-FIND("v",'Rinks for 5 groups'!J10,1),-1))),'Group Check'!$B:$E,2,FALSE)," in Group ",VLOOKUP(_xlfn.NUMBERVALUE(LEFT('Rinks for 5 groups'!J10,SUM(FIND("v",'Rinks for 5 groups'!J10,1),-2))),'Group Check'!$B:$E,4,FALSE)))</f>
        <v>Chiu Pok Man (Singapore ) v Peter Bonsor (Spain) in Group MS 2</v>
      </c>
      <c r="D23" s="237" t="str">
        <f>IF('Rinks for 5 groups'!K10="","",CONCATENATE(VLOOKUP(_xlfn.NUMBERVALUE(LEFT('Rinks for 5 groups'!K10,SUM(FIND("v",'Rinks for 5 groups'!K10,1),-2))),'Group Check'!$B:$E,2,FALSE)," v ",VLOOKUP(_xlfn.NUMBERVALUE(RIGHT('Rinks for 5 groups'!K10,SUM(LEN('Rinks for 5 groups'!K10),-FIND("v",'Rinks for 5 groups'!K10,1),-1))),'Group Check'!$B:$E,2,FALSE)," in Group ",VLOOKUP(_xlfn.NUMBERVALUE(LEFT('Rinks for 5 groups'!K10,SUM(FIND("v",'Rinks for 5 groups'!K10,1),-2))),'Group Check'!$B:$E,4,FALSE)))</f>
        <v>Natalie McWilliams (Scotland) v Esme Haley (South Africa ) in Group WS 1</v>
      </c>
      <c r="E23" s="237" t="str">
        <f>IF('Rinks for 5 groups'!L10="","",CONCATENATE(VLOOKUP(_xlfn.NUMBERVALUE(LEFT('Rinks for 5 groups'!L10,SUM(FIND("v",'Rinks for 5 groups'!L10,1),-2))),'Group Check'!$B:$E,2,FALSE)," v ",VLOOKUP(_xlfn.NUMBERVALUE(RIGHT('Rinks for 5 groups'!L10,SUM(LEN('Rinks for 5 groups'!L10),-FIND("v",'Rinks for 5 groups'!L10,1),-1))),'Group Check'!$B:$E,2,FALSE)," in Group ",VLOOKUP(_xlfn.NUMBERVALUE(LEFT('Rinks for 5 groups'!L10,SUM(FIND("v",'Rinks for 5 groups'!L10,1),-2))),'Group Check'!$B:$E,4,FALSE)))</f>
        <v>Linda Ng (Canada ) v Pian Lai (Macao China ) in Group WS 4</v>
      </c>
      <c r="F23" s="237" t="str">
        <f>IF('Rinks for 5 groups'!M10="","",CONCATENATE(VLOOKUP(_xlfn.NUMBERVALUE(LEFT('Rinks for 5 groups'!M10,SUM(FIND("v",'Rinks for 5 groups'!M10,1),-2))),'Group Check'!$B:$E,2,FALSE)," v ",VLOOKUP(_xlfn.NUMBERVALUE(RIGHT('Rinks for 5 groups'!M10,SUM(LEN('Rinks for 5 groups'!M10),-FIND("v",'Rinks for 5 groups'!M10,1),-1))),'Group Check'!$B:$E,2,FALSE)," in Group ",VLOOKUP(_xlfn.NUMBERVALUE(LEFT('Rinks for 5 groups'!M10,SUM(FIND("v",'Rinks for 5 groups'!M10,1),-2))),'Group Check'!$B:$E,4,FALSE)))</f>
        <v>Rosemary Ogier (Guernsey ) &amp; Jason Greenslade (Guernsey ) v Rahsan Akar (Turkiye) &amp; Ozkan Akar (Turkiye) in Group MXP 5</v>
      </c>
      <c r="G23" s="237" t="str">
        <f>IF('Rinks for 5 groups'!N10="","",CONCATENATE(VLOOKUP(_xlfn.NUMBERVALUE(LEFT('Rinks for 5 groups'!N10,SUM(FIND("v",'Rinks for 5 groups'!N10,1),-2))),'Group Check'!$B:$E,2,FALSE)," v ",VLOOKUP(_xlfn.NUMBERVALUE(RIGHT('Rinks for 5 groups'!N10,SUM(LEN('Rinks for 5 groups'!N10),-FIND("v",'Rinks for 5 groups'!N10,1),-1))),'Group Check'!$B:$E,2,FALSE)," in Group ",VLOOKUP(_xlfn.NUMBERVALUE(LEFT('Rinks for 5 groups'!N10,SUM(FIND("v",'Rinks for 5 groups'!N10,1),-2))),'Group Check'!$B:$E,4,FALSE)))</f>
        <v>Yvonne Olivier (Namibia) &amp; Carel Aaron Olivier (Namibia) v Sara Marie Nicholls (Wales) &amp; Kristian Crocker (Wales) in Group MXP 1</v>
      </c>
      <c r="H23" s="238" t="str">
        <f>IF('Rinks for 5 groups'!O10="","",CONCATENATE(VLOOKUP(_xlfn.NUMBERVALUE(LEFT('Rinks for 5 groups'!O10,SUM(FIND("v",'Rinks for 5 groups'!O10,1),-2))),'Group Check'!$B:$E,2,FALSE)," v ",VLOOKUP(_xlfn.NUMBERVALUE(RIGHT('Rinks for 5 groups'!O10,SUM(LEN('Rinks for 5 groups'!O10),-FIND("v",'Rinks for 5 groups'!O10,1),-1))),'Group Check'!$B:$E,2,FALSE)," in Group ",VLOOKUP(_xlfn.NUMBERVALUE(LEFT('Rinks for 5 groups'!O10,SUM(FIND("v",'Rinks for 5 groups'!O10,1),-2))),'Group Check'!$B:$E,4,FALSE)))</f>
        <v>Simon Martin (Ireland ) v Lai Gon-Lap Stanley (Hong Kong China ) in Group MS 1</v>
      </c>
    </row>
    <row r="24" spans="1:8" ht="50.1" customHeight="1">
      <c r="A24" s="224" t="s">
        <v>624</v>
      </c>
      <c r="B24" s="236" t="str">
        <f>B11</f>
        <v>Session 4 - 1:45pm- 3.15pm</v>
      </c>
      <c r="C24" s="237" t="str">
        <f>IF('Rinks for 5 groups'!J11="","",CONCATENATE(VLOOKUP(_xlfn.NUMBERVALUE(LEFT('Rinks for 5 groups'!J11,SUM(FIND("v",'Rinks for 5 groups'!J11,1),-2))),'Group Check'!$B:$E,2,FALSE)," v ",VLOOKUP(_xlfn.NUMBERVALUE(RIGHT('Rinks for 5 groups'!J11,SUM(LEN('Rinks for 5 groups'!J11),-FIND("v",'Rinks for 5 groups'!J11,1),-1))),'Group Check'!$B:$E,2,FALSE)," in Group ",VLOOKUP(_xlfn.NUMBERVALUE(LEFT('Rinks for 5 groups'!J11,SUM(FIND("v",'Rinks for 5 groups'!J11,1),-2))),'Group Check'!$B:$E,4,FALSE)))</f>
        <v>Ha Yat Ting (Gloria) (Hong Kong China ) v Connie Rixon (Malta) in Group WS 2</v>
      </c>
      <c r="D24" s="237" t="str">
        <f>IF('Rinks for 5 groups'!K11="","",CONCATENATE(VLOOKUP(_xlfn.NUMBERVALUE(LEFT('Rinks for 5 groups'!K11,SUM(FIND("v",'Rinks for 5 groups'!K11,1),-2))),'Group Check'!$B:$E,2,FALSE)," v ",VLOOKUP(_xlfn.NUMBERVALUE(RIGHT('Rinks for 5 groups'!K11,SUM(LEN('Rinks for 5 groups'!K11),-FIND("v",'Rinks for 5 groups'!K11,1),-1))),'Group Check'!$B:$E,2,FALSE)," in Group ",VLOOKUP(_xlfn.NUMBERVALUE(LEFT('Rinks for 5 groups'!K11,SUM(FIND("v",'Rinks for 5 groups'!K11,1),-2))),'Group Check'!$B:$E,4,FALSE)))</f>
        <v>Keiko Kurohara (Japan ) v Mary Thompson (USA) in Group WS 2</v>
      </c>
      <c r="E24" s="237" t="str">
        <f>IF('Rinks for 5 groups'!L11="","",CONCATENATE(VLOOKUP(_xlfn.NUMBERVALUE(LEFT('Rinks for 5 groups'!L11,SUM(FIND("v",'Rinks for 5 groups'!L11,1),-2))),'Group Check'!$B:$E,2,FALSE)," v ",VLOOKUP(_xlfn.NUMBERVALUE(RIGHT('Rinks for 5 groups'!L11,SUM(LEN('Rinks for 5 groups'!L11),-FIND("v",'Rinks for 5 groups'!L11,1),-1))),'Group Check'!$B:$E,2,FALSE)," in Group ",VLOOKUP(_xlfn.NUMBERVALUE(LEFT('Rinks for 5 groups'!L11,SUM(FIND("v",'Rinks for 5 groups'!L11,1),-2))),'Group Check'!$B:$E,4,FALSE)))</f>
        <v>Christine (Petal) Jones (Norfolk Island) v Lee Beng Hua (May) (Singapore ) in Group WS 3</v>
      </c>
      <c r="F24" s="237" t="str">
        <f>IF('Rinks for 5 groups'!M11="","",CONCATENATE(VLOOKUP(_xlfn.NUMBERVALUE(LEFT('Rinks for 5 groups'!M11,SUM(FIND("v",'Rinks for 5 groups'!M11,1),-2))),'Group Check'!$B:$E,2,FALSE)," v ",VLOOKUP(_xlfn.NUMBERVALUE(RIGHT('Rinks for 5 groups'!M11,SUM(LEN('Rinks for 5 groups'!M11),-FIND("v",'Rinks for 5 groups'!M11,1),-1))),'Group Check'!$B:$E,2,FALSE)," in Group ",VLOOKUP(_xlfn.NUMBERVALUE(LEFT('Rinks for 5 groups'!M11,SUM(FIND("v",'Rinks for 5 groups'!M11,1),-2))),'Group Check'!$B:$E,4,FALSE)))</f>
        <v>Julie Forrest (Defending Champion) v Lindsey Greechan (Jersey) in Group WS 2</v>
      </c>
      <c r="G24" s="237" t="str">
        <f>IF('Rinks for 5 groups'!N11="","",CONCATENATE(VLOOKUP(_xlfn.NUMBERVALUE(LEFT('Rinks for 5 groups'!N11,SUM(FIND("v",'Rinks for 5 groups'!N11,1),-2))),'Group Check'!$B:$E,2,FALSE)," v ",VLOOKUP(_xlfn.NUMBERVALUE(RIGHT('Rinks for 5 groups'!N11,SUM(LEN('Rinks for 5 groups'!N11),-FIND("v",'Rinks for 5 groups'!N11,1),-1))),'Group Check'!$B:$E,2,FALSE)," in Group ",VLOOKUP(_xlfn.NUMBERVALUE(LEFT('Rinks for 5 groups'!N11,SUM(FIND("v",'Rinks for 5 groups'!N11,1),-2))),'Group Check'!$B:$E,4,FALSE)))</f>
        <v>Marianne Kuenzle (Switzerland ) v Rebecca McMillan (England ) in Group WS 5</v>
      </c>
      <c r="H24" s="238" t="str">
        <f>IF('Rinks for 5 groups'!O11="","",CONCATENATE(VLOOKUP(_xlfn.NUMBERVALUE(LEFT('Rinks for 5 groups'!O11,SUM(FIND("v",'Rinks for 5 groups'!O11,1),-2))),'Group Check'!$B:$E,2,FALSE)," v ",VLOOKUP(_xlfn.NUMBERVALUE(RIGHT('Rinks for 5 groups'!O11,SUM(LEN('Rinks for 5 groups'!O11),-FIND("v",'Rinks for 5 groups'!O11,1),-1))),'Group Check'!$B:$E,2,FALSE)," in Group ",VLOOKUP(_xlfn.NUMBERVALUE(LEFT('Rinks for 5 groups'!O11,SUM(FIND("v",'Rinks for 5 groups'!O11,1),-2))),'Group Check'!$B:$E,4,FALSE)))</f>
        <v>Lephai Marea Modutlwa (Botswana) v Tayla Bruce (New Zealand) in Group WS 4</v>
      </c>
    </row>
    <row r="25" spans="1:8" ht="50.1" customHeight="1">
      <c r="A25" s="224" t="s">
        <v>624</v>
      </c>
      <c r="B25" s="236" t="str">
        <f>B12</f>
        <v>Session  - 3.15pm - 4:45pm</v>
      </c>
      <c r="C25" s="237" t="str">
        <f>IF('Rinks for 5 groups'!J12="","",CONCATENATE(VLOOKUP(_xlfn.NUMBERVALUE(LEFT('Rinks for 5 groups'!J12,SUM(FIND("v",'Rinks for 5 groups'!J12,1),-2))),'Group Check'!$B:$E,2,FALSE)," v ",VLOOKUP(_xlfn.NUMBERVALUE(RIGHT('Rinks for 5 groups'!J12,SUM(LEN('Rinks for 5 groups'!J12),-FIND("v",'Rinks for 5 groups'!J12,1),-1))),'Group Check'!$B:$E,2,FALSE)," in Group ",VLOOKUP(_xlfn.NUMBERVALUE(LEFT('Rinks for 5 groups'!J12,SUM(FIND("v",'Rinks for 5 groups'!J12,1),-2))),'Group Check'!$B:$E,4,FALSE)))</f>
        <v>Yvonne Olivier (Namibia) v Sandra Hazel Bailie MBE (Ireland ) in Group WS 5</v>
      </c>
      <c r="D25" s="237" t="str">
        <f>IF('Rinks for 5 groups'!K12="","",CONCATENATE(VLOOKUP(_xlfn.NUMBERVALUE(LEFT('Rinks for 5 groups'!K12,SUM(FIND("v",'Rinks for 5 groups'!K12,1),-2))),'Group Check'!$B:$E,2,FALSE)," v ",VLOOKUP(_xlfn.NUMBERVALUE(RIGHT('Rinks for 5 groups'!K12,SUM(LEN('Rinks for 5 groups'!K12),-FIND("v",'Rinks for 5 groups'!K12,1),-1))),'Group Check'!$B:$E,2,FALSE)," in Group ",VLOOKUP(_xlfn.NUMBERVALUE(LEFT('Rinks for 5 groups'!K12,SUM(FIND("v",'Rinks for 5 groups'!K12,1),-2))),'Group Check'!$B:$E,4,FALSE)))</f>
        <v>Caroline Whitehead (Isle Of Man) v Rosemary Ogier (Guernsey ) in Group WS 5</v>
      </c>
      <c r="E25" s="237" t="str">
        <f>IF('Rinks for 5 groups'!L12="","",CONCATENATE(VLOOKUP(_xlfn.NUMBERVALUE(LEFT('Rinks for 5 groups'!L12,SUM(FIND("v",'Rinks for 5 groups'!L12,1),-2))),'Group Check'!$B:$E,2,FALSE)," v ",VLOOKUP(_xlfn.NUMBERVALUE(RIGHT('Rinks for 5 groups'!L12,SUM(LEN('Rinks for 5 groups'!L12),-FIND("v",'Rinks for 5 groups'!L12,1),-1))),'Group Check'!$B:$E,2,FALSE)," in Group ",VLOOKUP(_xlfn.NUMBERVALUE(LEFT('Rinks for 5 groups'!L12,SUM(FIND("v",'Rinks for 5 groups'!L12,1),-2))),'Group Check'!$B:$E,4,FALSE)))</f>
        <v>Maureen Caesar (Jamaica) v Cindy Royet  (France) in Group WS 4</v>
      </c>
      <c r="F25" s="237" t="str">
        <f>IF('Rinks for 5 groups'!M12="","",CONCATENATE(VLOOKUP(_xlfn.NUMBERVALUE(LEFT('Rinks for 5 groups'!M12,SUM(FIND("v",'Rinks for 5 groups'!M12,1),-2))),'Group Check'!$B:$E,2,FALSE)," v ",VLOOKUP(_xlfn.NUMBERVALUE(RIGHT('Rinks for 5 groups'!M12,SUM(LEN('Rinks for 5 groups'!M12),-FIND("v",'Rinks for 5 groups'!M12,1),-1))),'Group Check'!$B:$E,2,FALSE)," in Group ",VLOOKUP(_xlfn.NUMBERVALUE(LEFT('Rinks for 5 groups'!M12,SUM(FIND("v",'Rinks for 5 groups'!M12,1),-2))),'Group Check'!$B:$E,4,FALSE)))</f>
        <v>Sara Marie Nicholls (Wales) v Irit Grencel (Israel ) in Group WS 3</v>
      </c>
      <c r="G25" s="237" t="str">
        <f>IF('Rinks for 5 groups'!N12="","",CONCATENATE(VLOOKUP(_xlfn.NUMBERVALUE(LEFT('Rinks for 5 groups'!N12,SUM(FIND("v",'Rinks for 5 groups'!N12,1),-2))),'Group Check'!$B:$E,2,FALSE)," v ",VLOOKUP(_xlfn.NUMBERVALUE(RIGHT('Rinks for 5 groups'!N12,SUM(LEN('Rinks for 5 groups'!N12),-FIND("v",'Rinks for 5 groups'!N12,1),-1))),'Group Check'!$B:$E,2,FALSE)," in Group ",VLOOKUP(_xlfn.NUMBERVALUE(LEFT('Rinks for 5 groups'!N12,SUM(FIND("v",'Rinks for 5 groups'!N12,1),-2))),'Group Check'!$B:$E,4,FALSE)))</f>
        <v>Rahsan Akar (Turkiye) v Nor Farrah Ain Abdullah (Malaysia ) in Group WS 1</v>
      </c>
      <c r="H25" s="238" t="str">
        <f>IF('Rinks for 5 groups'!O12="","",CONCATENATE(VLOOKUP(_xlfn.NUMBERVALUE(LEFT('Rinks for 5 groups'!O12,SUM(FIND("v",'Rinks for 5 groups'!O12,1),-2))),'Group Check'!$B:$E,2,FALSE)," v ",VLOOKUP(_xlfn.NUMBERVALUE(RIGHT('Rinks for 5 groups'!O12,SUM(LEN('Rinks for 5 groups'!O12),-FIND("v",'Rinks for 5 groups'!O12,1),-1))),'Group Check'!$B:$E,2,FALSE)," in Group ",VLOOKUP(_xlfn.NUMBERVALUE(LEFT('Rinks for 5 groups'!O12,SUM(FIND("v",'Rinks for 5 groups'!O12,1),-2))),'Group Check'!$B:$E,4,FALSE)))</f>
        <v>Johnny Ng (Macao China ) v Mike McNorton (Canada ) in Group MS 5</v>
      </c>
    </row>
    <row r="26" spans="1:8" ht="50.1" customHeight="1">
      <c r="B26" s="242" t="s">
        <v>643</v>
      </c>
      <c r="C26" s="243"/>
      <c r="D26" s="243"/>
      <c r="E26" s="243"/>
      <c r="F26" s="243"/>
      <c r="G26" s="243"/>
      <c r="H26" s="243"/>
    </row>
    <row r="27" spans="1:8" ht="50.1" customHeight="1">
      <c r="A27" s="224" t="s">
        <v>624</v>
      </c>
      <c r="B27" s="236" t="str">
        <f>B14</f>
        <v>Session 6 - 4:45pm - 6.15pm</v>
      </c>
      <c r="C27" s="237" t="str">
        <f>IF('Rinks for 5 groups'!J14="","",CONCATENATE(VLOOKUP(_xlfn.NUMBERVALUE(LEFT('Rinks for 5 groups'!J14,SUM(FIND("v",'Rinks for 5 groups'!J14,1),-2))),'Group Check'!$B:$E,2,FALSE)," v ",VLOOKUP(_xlfn.NUMBERVALUE(RIGHT('Rinks for 5 groups'!J14,SUM(LEN('Rinks for 5 groups'!J14),-FIND("v",'Rinks for 5 groups'!J14,1),-1))),'Group Check'!$B:$E,2,FALSE)," in Group ",VLOOKUP(_xlfn.NUMBERVALUE(LEFT('Rinks for 5 groups'!J14,SUM(FIND("v",'Rinks for 5 groups'!J14,1),-2))),'Group Check'!$B:$E,4,FALSE)))</f>
        <v>Carel Aaron Olivier (Namibia) v Michael Stepney (Scotland) in Group MS 3</v>
      </c>
      <c r="D27" s="237" t="str">
        <f>IF('Rinks for 5 groups'!K14="","",CONCATENATE(VLOOKUP(_xlfn.NUMBERVALUE(LEFT('Rinks for 5 groups'!K14,SUM(FIND("v",'Rinks for 5 groups'!K14,1),-2))),'Group Check'!$B:$E,2,FALSE)," v ",VLOOKUP(_xlfn.NUMBERVALUE(RIGHT('Rinks for 5 groups'!K14,SUM(LEN('Rinks for 5 groups'!K14),-FIND("v",'Rinks for 5 groups'!K14,1),-1))),'Group Check'!$B:$E,2,FALSE)," in Group ",VLOOKUP(_xlfn.NUMBERVALUE(LEFT('Rinks for 5 groups'!K14,SUM(FIND("v",'Rinks for 5 groups'!K14,1),-2))),'Group Check'!$B:$E,4,FALSE)))</f>
        <v>Jason Greenslade (Guernsey ) v Lars Olov Backgren (Sweden ) in Group MS 3</v>
      </c>
      <c r="E27" s="237" t="str">
        <f>IF('Rinks for 5 groups'!L14="","",CONCATENATE(VLOOKUP(_xlfn.NUMBERVALUE(LEFT('Rinks for 5 groups'!L14,SUM(FIND("v",'Rinks for 5 groups'!L14,1),-2))),'Group Check'!$B:$E,2,FALSE)," v ",VLOOKUP(_xlfn.NUMBERVALUE(RIGHT('Rinks for 5 groups'!L14,SUM(LEN('Rinks for 5 groups'!L14),-FIND("v",'Rinks for 5 groups'!L14,1),-1))),'Group Check'!$B:$E,2,FALSE)," in Group ",VLOOKUP(_xlfn.NUMBERVALUE(LEFT('Rinks for 5 groups'!L14,SUM(FIND("v",'Rinks for 5 groups'!L14,1),-2))),'Group Check'!$B:$E,4,FALSE)))</f>
        <v>Beat Matti (Switzerland ) v Maxime Faure  (France) in Group MS 3</v>
      </c>
      <c r="F27" s="237" t="str">
        <f>IF('Rinks for 5 groups'!M14="","",CONCATENATE(VLOOKUP(_xlfn.NUMBERVALUE(LEFT('Rinks for 5 groups'!M14,SUM(FIND("v",'Rinks for 5 groups'!M14,1),-2))),'Group Check'!$B:$E,2,FALSE)," v ",VLOOKUP(_xlfn.NUMBERVALUE(RIGHT('Rinks for 5 groups'!M14,SUM(LEN('Rinks for 5 groups'!M14),-FIND("v",'Rinks for 5 groups'!M14,1),-1))),'Group Check'!$B:$E,2,FALSE)," in Group ",VLOOKUP(_xlfn.NUMBERVALUE(LEFT('Rinks for 5 groups'!M14,SUM(FIND("v",'Rinks for 5 groups'!M14,1),-2))),'Group Check'!$B:$E,4,FALSE)))</f>
        <v>Derek Boswell (Jersey) v Peter Ellul (Malta) in Group MS 2</v>
      </c>
      <c r="G27" s="237" t="str">
        <f>IF('Rinks for 5 groups'!N14="","",CONCATENATE(VLOOKUP(_xlfn.NUMBERVALUE(LEFT('Rinks for 5 groups'!N14,SUM(FIND("v",'Rinks for 5 groups'!N14,1),-2))),'Group Check'!$B:$E,2,FALSE)," v ",VLOOKUP(_xlfn.NUMBERVALUE(RIGHT('Rinks for 5 groups'!N14,SUM(LEN('Rinks for 5 groups'!N14),-FIND("v",'Rinks for 5 groups'!N14,1),-1))),'Group Check'!$B:$E,2,FALSE)," in Group ",VLOOKUP(_xlfn.NUMBERVALUE(LEFT('Rinks for 5 groups'!N14,SUM(FIND("v",'Rinks for 5 groups'!N14,1),-2))),'Group Check'!$B:$E,4,FALSE)))</f>
        <v>Robert Simpson (Jamaica) v Ray Pearse (Australia) in Group MS 1</v>
      </c>
      <c r="H27" s="238" t="str">
        <f>IF('Rinks for 5 groups'!O14="","",CONCATENATE(VLOOKUP(_xlfn.NUMBERVALUE(LEFT('Rinks for 5 groups'!O14,SUM(FIND("v",'Rinks for 5 groups'!O14,1),-2))),'Group Check'!$B:$E,2,FALSE)," v ",VLOOKUP(_xlfn.NUMBERVALUE(RIGHT('Rinks for 5 groups'!O14,SUM(LEN('Rinks for 5 groups'!O14),-FIND("v",'Rinks for 5 groups'!O14,1),-1))),'Group Check'!$B:$E,2,FALSE)," in Group ",VLOOKUP(_xlfn.NUMBERVALUE(LEFT('Rinks for 5 groups'!O14,SUM(FIND("v",'Rinks for 5 groups'!O14,1),-2))),'Group Check'!$B:$E,4,FALSE)))</f>
        <v>Ozkan Akar (Turkiye) v Loren Dion (USA) in Group MS 1</v>
      </c>
    </row>
    <row r="28" spans="1:8" ht="50.1" customHeight="1" thickBot="1">
      <c r="A28" s="224" t="s">
        <v>624</v>
      </c>
      <c r="B28" s="239" t="str">
        <f>B15</f>
        <v>Session 7 - 6.15pm - 7:45pm</v>
      </c>
      <c r="C28" s="240" t="str">
        <f>IF('Rinks for 5 groups'!J15="","",CONCATENATE(VLOOKUP(_xlfn.NUMBERVALUE(LEFT('Rinks for 5 groups'!J15,SUM(FIND("v",'Rinks for 5 groups'!J15,1),-2))),'Group Check'!$B:$E,2,FALSE)," v ",VLOOKUP(_xlfn.NUMBERVALUE(RIGHT('Rinks for 5 groups'!J15,SUM(LEN('Rinks for 5 groups'!J15),-FIND("v",'Rinks for 5 groups'!J15,1),-1))),'Group Check'!$B:$E,2,FALSE)," in Group ",VLOOKUP(_xlfn.NUMBERVALUE(LEFT('Rinks for 5 groups'!J15,SUM(FIND("v",'Rinks for 5 groups'!J15,1),-2))),'Group Check'!$B:$E,4,FALSE)))</f>
        <v>Oliver John Thompson (Falkland Islands ) v Michael Gabobewe (Botswana) in Group MS 5</v>
      </c>
      <c r="D28" s="240" t="str">
        <f>IF('Rinks for 5 groups'!K15="","",CONCATENATE(VLOOKUP(_xlfn.NUMBERVALUE(LEFT('Rinks for 5 groups'!K15,SUM(FIND("v",'Rinks for 5 groups'!K15,1),-2))),'Group Check'!$B:$E,2,FALSE)," v ",VLOOKUP(_xlfn.NUMBERVALUE(RIGHT('Rinks for 5 groups'!K15,SUM(LEN('Rinks for 5 groups'!K15),-FIND("v",'Rinks for 5 groups'!K15,1),-1))),'Group Check'!$B:$E,2,FALSE)," in Group ",VLOOKUP(_xlfn.NUMBERVALUE(LEFT('Rinks for 5 groups'!K15,SUM(FIND("v",'Rinks for 5 groups'!K15,1),-2))),'Group Check'!$B:$E,4,FALSE)))</f>
        <v>Hisaharu Satou (Japan ) v Gabor Foti (Hungary) in Group MS 4</v>
      </c>
      <c r="E28" s="240" t="str">
        <f>IF('Rinks for 5 groups'!L15="","",CONCATENATE(VLOOKUP(_xlfn.NUMBERVALUE(LEFT('Rinks for 5 groups'!L15,SUM(FIND("v",'Rinks for 5 groups'!L15,1),-2))),'Group Check'!$B:$E,2,FALSE)," v ",VLOOKUP(_xlfn.NUMBERVALUE(RIGHT('Rinks for 5 groups'!L15,SUM(LEN('Rinks for 5 groups'!L15),-FIND("v",'Rinks for 5 groups'!L15,1),-1))),'Group Check'!$B:$E,2,FALSE)," in Group ",VLOOKUP(_xlfn.NUMBERVALUE(LEFT('Rinks for 5 groups'!L15,SUM(FIND("v",'Rinks for 5 groups'!L15,1),-2))),'Group Check'!$B:$E,4,FALSE)))</f>
        <v>Harry Goodwin (England ) v Jason Lee Evans (South Africa ) in Group MS 5</v>
      </c>
      <c r="F28" s="240" t="str">
        <f>IF('Rinks for 5 groups'!M15="","",CONCATENATE(VLOOKUP(_xlfn.NUMBERVALUE(LEFT('Rinks for 5 groups'!M15,SUM(FIND("v",'Rinks for 5 groups'!M15,1),-2))),'Group Check'!$B:$E,2,FALSE)," v ",VLOOKUP(_xlfn.NUMBERVALUE(RIGHT('Rinks for 5 groups'!M15,SUM(LEN('Rinks for 5 groups'!M15),-FIND("v",'Rinks for 5 groups'!M15,1),-1))),'Group Check'!$B:$E,2,FALSE)," in Group ",VLOOKUP(_xlfn.NUMBERVALUE(LEFT('Rinks for 5 groups'!M15,SUM(FIND("v",'Rinks for 5 groups'!M15,1),-2))),'Group Check'!$B:$E,4,FALSE)))</f>
        <v>Clive McGreal (Isle Of Man) v Kristian Crocker (Wales) in Group MS 4</v>
      </c>
      <c r="G28" s="240" t="str">
        <f>IF('Rinks for 5 groups'!N15="","",CONCATENATE(VLOOKUP(_xlfn.NUMBERVALUE(LEFT('Rinks for 5 groups'!N15,SUM(FIND("v",'Rinks for 5 groups'!N15,1),-2))),'Group Check'!$B:$E,2,FALSE)," v ",VLOOKUP(_xlfn.NUMBERVALUE(RIGHT('Rinks for 5 groups'!N15,SUM(LEN('Rinks for 5 groups'!N15),-FIND("v",'Rinks for 5 groups'!N15,1),-1))),'Group Check'!$B:$E,2,FALSE)," in Group ",VLOOKUP(_xlfn.NUMBERVALUE(LEFT('Rinks for 5 groups'!N15,SUM(FIND("v",'Rinks for 5 groups'!N15,1),-2))),'Group Check'!$B:$E,4,FALSE)))</f>
        <v>Jordy Jones (Norfolk Island) v Izzat Shameer Dzulkeple (Malaysia ) in Group MS 2</v>
      </c>
      <c r="H28" s="241" t="str">
        <f>IF('Rinks for 5 groups'!O15="","",CONCATENATE(VLOOKUP(_xlfn.NUMBERVALUE(LEFT('Rinks for 5 groups'!O15,SUM(FIND("v",'Rinks for 5 groups'!O15,1),-2))),'Group Check'!$B:$E,2,FALSE)," v ",VLOOKUP(_xlfn.NUMBERVALUE(RIGHT('Rinks for 5 groups'!O15,SUM(LEN('Rinks for 5 groups'!O15),-FIND("v",'Rinks for 5 groups'!O15,1),-1))),'Group Check'!$B:$E,2,FALSE)," in Group ",VLOOKUP(_xlfn.NUMBERVALUE(LEFT('Rinks for 5 groups'!O15,SUM(FIND("v",'Rinks for 5 groups'!O15,1),-2))),'Group Check'!$B:$E,4,FALSE)))</f>
        <v/>
      </c>
    </row>
    <row r="29" spans="1:8" s="54" customFormat="1">
      <c r="A29" s="224"/>
      <c r="B29" s="296"/>
      <c r="C29" s="296"/>
      <c r="D29" s="296"/>
      <c r="E29" s="296"/>
      <c r="F29" s="296"/>
      <c r="G29" s="296"/>
      <c r="H29" s="296"/>
    </row>
    <row r="30" spans="1:8" s="54" customFormat="1" ht="15.75" thickBot="1">
      <c r="A30" s="224"/>
      <c r="B30" s="222"/>
      <c r="C30" s="222"/>
      <c r="D30" s="222"/>
      <c r="E30" s="222"/>
      <c r="F30" s="222"/>
      <c r="G30" s="222"/>
      <c r="H30" s="222"/>
    </row>
    <row r="31" spans="1:8" s="54" customFormat="1" ht="21">
      <c r="A31" s="224"/>
      <c r="B31" s="293" t="s">
        <v>534</v>
      </c>
      <c r="C31" s="294"/>
      <c r="D31" s="294"/>
      <c r="E31" s="294"/>
      <c r="F31" s="294"/>
      <c r="G31" s="294"/>
      <c r="H31" s="295"/>
    </row>
    <row r="32" spans="1:8" s="55" customFormat="1">
      <c r="A32" s="224"/>
      <c r="B32" s="233" t="s">
        <v>82</v>
      </c>
      <c r="C32" s="234" t="s">
        <v>0</v>
      </c>
      <c r="D32" s="234" t="s">
        <v>1</v>
      </c>
      <c r="E32" s="234" t="s">
        <v>2</v>
      </c>
      <c r="F32" s="234" t="s">
        <v>3</v>
      </c>
      <c r="G32" s="234" t="s">
        <v>4</v>
      </c>
      <c r="H32" s="235" t="s">
        <v>5</v>
      </c>
    </row>
    <row r="33" spans="1:8" ht="50.1" customHeight="1">
      <c r="A33" s="224" t="s">
        <v>625</v>
      </c>
      <c r="B33" s="236" t="str">
        <f>B20</f>
        <v>Session 1 - 8:30am - 10:15am</v>
      </c>
      <c r="C33" s="237" t="str">
        <f>IF('Rinks for 5 groups'!Q7="","",CONCATENATE(VLOOKUP(_xlfn.NUMBERVALUE(LEFT('Rinks for 5 groups'!Q7,SUM(FIND("v",'Rinks for 5 groups'!Q7,1),-2))),'Group Check'!$B:$E,2,FALSE)," v ",VLOOKUP(_xlfn.NUMBERVALUE(RIGHT('Rinks for 5 groups'!Q7,SUM(LEN('Rinks for 5 groups'!Q7),-FIND("v",'Rinks for 5 groups'!Q7,1),-1))),'Group Check'!$B:$E,2,FALSE)," in Group ",VLOOKUP(_xlfn.NUMBERVALUE(LEFT('Rinks for 5 groups'!Q7,SUM(FIND("v",'Rinks for 5 groups'!Q7,1),-2))),'Group Check'!$B:$E,4,FALSE)))</f>
        <v>Rosemary Ogier (Guernsey ) &amp; Jason Greenslade (Guernsey ) v Keiko Kurohara (Japan ) &amp; Hisaharu Satou (Japan ) in Group MXP 5</v>
      </c>
      <c r="D33" s="237" t="str">
        <f>IF('Rinks for 5 groups'!R7="","",CONCATENATE(VLOOKUP(_xlfn.NUMBERVALUE(LEFT('Rinks for 5 groups'!R7,SUM(FIND("v",'Rinks for 5 groups'!R7,1),-2))),'Group Check'!$B:$E,2,FALSE)," v ",VLOOKUP(_xlfn.NUMBERVALUE(RIGHT('Rinks for 5 groups'!R7,SUM(LEN('Rinks for 5 groups'!R7),-FIND("v",'Rinks for 5 groups'!R7,1),-1))),'Group Check'!$B:$E,2,FALSE)," in Group ",VLOOKUP(_xlfn.NUMBERVALUE(LEFT('Rinks for 5 groups'!R7,SUM(FIND("v",'Rinks for 5 groups'!R7,1),-2))),'Group Check'!$B:$E,4,FALSE)))</f>
        <v>Tayla Bruce (New Zealand) &amp; Shannon McIlroy (New Zealand) v Rebecca McMillan (England ) &amp; Harry Goodwin (England ) in Group MXP 4</v>
      </c>
      <c r="E33" s="237" t="str">
        <f>IF('Rinks for 5 groups'!S7="","",CONCATENATE(VLOOKUP(_xlfn.NUMBERVALUE(LEFT('Rinks for 5 groups'!S7,SUM(FIND("v",'Rinks for 5 groups'!S7,1),-2))),'Group Check'!$B:$E,2,FALSE)," v ",VLOOKUP(_xlfn.NUMBERVALUE(RIGHT('Rinks for 5 groups'!S7,SUM(LEN('Rinks for 5 groups'!S7),-FIND("v",'Rinks for 5 groups'!S7,1),-1))),'Group Check'!$B:$E,2,FALSE)," in Group ",VLOOKUP(_xlfn.NUMBERVALUE(LEFT('Rinks for 5 groups'!S7,SUM(FIND("v",'Rinks for 5 groups'!S7,1),-2))),'Group Check'!$B:$E,4,FALSE)))</f>
        <v>Lephai Marea Modutlwa (Botswana) &amp; Michael Gabobewe (Botswana) v Pian Lai (Macao China ) &amp; Johnny Ng (Macao China ) in Group MXP 3</v>
      </c>
      <c r="F33" s="237" t="str">
        <f>IF('Rinks for 5 groups'!T7="","",CONCATENATE(VLOOKUP(_xlfn.NUMBERVALUE(LEFT('Rinks for 5 groups'!T7,SUM(FIND("v",'Rinks for 5 groups'!T7,1),-2))),'Group Check'!$B:$E,2,FALSE)," v ",VLOOKUP(_xlfn.NUMBERVALUE(RIGHT('Rinks for 5 groups'!T7,SUM(LEN('Rinks for 5 groups'!T7),-FIND("v",'Rinks for 5 groups'!T7,1),-1))),'Group Check'!$B:$E,2,FALSE)," in Group ",VLOOKUP(_xlfn.NUMBERVALUE(LEFT('Rinks for 5 groups'!T7,SUM(FIND("v",'Rinks for 5 groups'!T7,1),-2))),'Group Check'!$B:$E,4,FALSE)))</f>
        <v>Linda Ng (Canada ) &amp; Mike McNorton (Canada ) v Natalie McWilliams (Scotland) &amp; Oliver John Thompson (Falkland Islands ) in Group MXP 3</v>
      </c>
      <c r="G33" s="237" t="str">
        <f>IF('Rinks for 5 groups'!U7="","",CONCATENATE(VLOOKUP(_xlfn.NUMBERVALUE(LEFT('Rinks for 5 groups'!U7,SUM(FIND("v",'Rinks for 5 groups'!U7,1),-2))),'Group Check'!$B:$E,2,FALSE)," v ",VLOOKUP(_xlfn.NUMBERVALUE(RIGHT('Rinks for 5 groups'!U7,SUM(LEN('Rinks for 5 groups'!U7),-FIND("v",'Rinks for 5 groups'!U7,1),-1))),'Group Check'!$B:$E,2,FALSE)," in Group ",VLOOKUP(_xlfn.NUMBERVALUE(LEFT('Rinks for 5 groups'!U7,SUM(FIND("v",'Rinks for 5 groups'!U7,1),-2))),'Group Check'!$B:$E,4,FALSE)))</f>
        <v>Maureen Caesar (Jamaica) &amp; Robert Simpson (Jamaica) v Sandra Hazel Bailie MBE (Ireland ) &amp; Simon Martin (Ireland ) in Group MXP 3</v>
      </c>
      <c r="H33" s="238" t="str">
        <f>IF('Rinks for 5 groups'!V7="","",CONCATENATE(VLOOKUP(_xlfn.NUMBERVALUE(LEFT('Rinks for 5 groups'!V7,SUM(FIND("v",'Rinks for 5 groups'!V7,1),-2))),'Group Check'!$B:$E,2,FALSE)," v ",VLOOKUP(_xlfn.NUMBERVALUE(RIGHT('Rinks for 5 groups'!V7,SUM(LEN('Rinks for 5 groups'!V7),-FIND("v",'Rinks for 5 groups'!V7,1),-1))),'Group Check'!$B:$E,2,FALSE)," in Group ",VLOOKUP(_xlfn.NUMBERVALUE(LEFT('Rinks for 5 groups'!V7,SUM(FIND("v",'Rinks for 5 groups'!V7,1),-2))),'Group Check'!$B:$E,4,FALSE)))</f>
        <v>Ha Yat Ting (Gloria) (Hong Kong China ) &amp; Lai Gon-Lap Stanley (Hong Kong China ) v Cindy Royet  (France) &amp; Maxime Faure  (France) in Group MXP 4</v>
      </c>
    </row>
    <row r="34" spans="1:8" ht="50.1" customHeight="1">
      <c r="A34" s="224" t="s">
        <v>625</v>
      </c>
      <c r="B34" s="236" t="str">
        <f>B21</f>
        <v>Session 2 - 10.15am- 12:00pm</v>
      </c>
      <c r="C34" s="237" t="str">
        <f>IF('Rinks for 5 groups'!Q8="","",CONCATENATE(VLOOKUP(_xlfn.NUMBERVALUE(LEFT('Rinks for 5 groups'!Q8,SUM(FIND("v",'Rinks for 5 groups'!Q8,1),-2))),'Group Check'!$B:$E,2,FALSE)," v ",VLOOKUP(_xlfn.NUMBERVALUE(RIGHT('Rinks for 5 groups'!Q8,SUM(LEN('Rinks for 5 groups'!Q8),-FIND("v",'Rinks for 5 groups'!Q8,1),-1))),'Group Check'!$B:$E,2,FALSE)," in Group ",VLOOKUP(_xlfn.NUMBERVALUE(LEFT('Rinks for 5 groups'!Q8,SUM(FIND("v",'Rinks for 5 groups'!Q8,1),-2))),'Group Check'!$B:$E,4,FALSE)))</f>
        <v>Alison Merrien MBE (Guernsey ) &amp; Lars Olov Backgren (Sweden ) v Christine (Petal) Jones (Norfolk Island) &amp; Jordy Jones (Norfolk Island) in Group MXP 2</v>
      </c>
      <c r="D34" s="237" t="str">
        <f>IF('Rinks for 5 groups'!R8="","",CONCATENATE(VLOOKUP(_xlfn.NUMBERVALUE(LEFT('Rinks for 5 groups'!R8,SUM(FIND("v",'Rinks for 5 groups'!R8,1),-2))),'Group Check'!$B:$E,2,FALSE)," v ",VLOOKUP(_xlfn.NUMBERVALUE(RIGHT('Rinks for 5 groups'!R8,SUM(LEN('Rinks for 5 groups'!R8),-FIND("v",'Rinks for 5 groups'!R8,1),-1))),'Group Check'!$B:$E,2,FALSE)," in Group ",VLOOKUP(_xlfn.NUMBERVALUE(LEFT('Rinks for 5 groups'!R8,SUM(FIND("v",'Rinks for 5 groups'!R8,1),-2))),'Group Check'!$B:$E,4,FALSE)))</f>
        <v>Caroline Whitehead (Isle Of Man) &amp; Clive McGreal (Isle Of Man) v Sara Marie Nicholls (Wales) &amp; Kristian Crocker (Wales) in Group MXP 1</v>
      </c>
      <c r="E34" s="237" t="str">
        <f>IF('Rinks for 5 groups'!S8="","",CONCATENATE(VLOOKUP(_xlfn.NUMBERVALUE(LEFT('Rinks for 5 groups'!S8,SUM(FIND("v",'Rinks for 5 groups'!S8,1),-2))),'Group Check'!$B:$E,2,FALSE)," v ",VLOOKUP(_xlfn.NUMBERVALUE(RIGHT('Rinks for 5 groups'!S8,SUM(LEN('Rinks for 5 groups'!S8),-FIND("v",'Rinks for 5 groups'!S8,1),-1))),'Group Check'!$B:$E,2,FALSE)," in Group ",VLOOKUP(_xlfn.NUMBERVALUE(LEFT('Rinks for 5 groups'!S8,SUM(FIND("v",'Rinks for 5 groups'!S8,1),-2))),'Group Check'!$B:$E,4,FALSE)))</f>
        <v>Samantha Atkinson (Australia) &amp; Ray Pearse (Australia) v Yvonne Olivier (Namibia) &amp; Carel Aaron Olivier (Namibia) in Group MXP 1</v>
      </c>
      <c r="F34" s="237" t="str">
        <f>IF('Rinks for 5 groups'!T8="","",CONCATENATE(VLOOKUP(_xlfn.NUMBERVALUE(LEFT('Rinks for 5 groups'!T8,SUM(FIND("v",'Rinks for 5 groups'!T8,1),-2))),'Group Check'!$B:$E,2,FALSE)," v ",VLOOKUP(_xlfn.NUMBERVALUE(RIGHT('Rinks for 5 groups'!T8,SUM(LEN('Rinks for 5 groups'!T8),-FIND("v",'Rinks for 5 groups'!T8,1),-1))),'Group Check'!$B:$E,2,FALSE)," in Group ",VLOOKUP(_xlfn.NUMBERVALUE(LEFT('Rinks for 5 groups'!T8,SUM(FIND("v",'Rinks for 5 groups'!T8,1),-2))),'Group Check'!$B:$E,4,FALSE)))</f>
        <v>Lee Beng Hua (May) (Singapore ) &amp; Chiu Pok Man (Singapore ) v Mary Thompson (USA) &amp; Loren Dion (USA) in Group MXP 4</v>
      </c>
      <c r="G34" s="237" t="str">
        <f>IF('Rinks for 5 groups'!U8="","",CONCATENATE(VLOOKUP(_xlfn.NUMBERVALUE(LEFT('Rinks for 5 groups'!U8,SUM(FIND("v",'Rinks for 5 groups'!U8,1),-2))),'Group Check'!$B:$E,2,FALSE)," v ",VLOOKUP(_xlfn.NUMBERVALUE(RIGHT('Rinks for 5 groups'!U8,SUM(LEN('Rinks for 5 groups'!U8),-FIND("v",'Rinks for 5 groups'!U8,1),-1))),'Group Check'!$B:$E,2,FALSE)," in Group ",VLOOKUP(_xlfn.NUMBERVALUE(LEFT('Rinks for 5 groups'!U8,SUM(FIND("v",'Rinks for 5 groups'!U8,1),-2))),'Group Check'!$B:$E,4,FALSE)))</f>
        <v>Lisa Bonsor (Spain) &amp; Peter Bonsor (Spain) v Julie Forrest (Defending Champion) &amp; Michael Stepney (Scotland) in Group MXP 5</v>
      </c>
      <c r="H34" s="238" t="str">
        <f>IF('Rinks for 5 groups'!V8="","",CONCATENATE(VLOOKUP(_xlfn.NUMBERVALUE(LEFT('Rinks for 5 groups'!V8,SUM(FIND("v",'Rinks for 5 groups'!V8,1),-2))),'Group Check'!$B:$E,2,FALSE)," v ",VLOOKUP(_xlfn.NUMBERVALUE(RIGHT('Rinks for 5 groups'!V8,SUM(LEN('Rinks for 5 groups'!V8),-FIND("v",'Rinks for 5 groups'!V8,1),-1))),'Group Check'!$B:$E,2,FALSE)," in Group ",VLOOKUP(_xlfn.NUMBERVALUE(LEFT('Rinks for 5 groups'!V8,SUM(FIND("v",'Rinks for 5 groups'!V8,1),-2))),'Group Check'!$B:$E,4,FALSE)))</f>
        <v>Rahsan Akar (Turkiye) &amp; Ozkan Akar (Turkiye) v Esme Haley (South Africa ) &amp; Jason Lee Evans (South Africa ) in Group MXP 5</v>
      </c>
    </row>
    <row r="35" spans="1:8" ht="50.1" customHeight="1">
      <c r="B35" s="242" t="s">
        <v>642</v>
      </c>
      <c r="C35" s="243"/>
      <c r="D35" s="243"/>
      <c r="E35" s="243"/>
      <c r="F35" s="243"/>
      <c r="G35" s="243"/>
      <c r="H35" s="243"/>
    </row>
    <row r="36" spans="1:8" ht="50.1" customHeight="1">
      <c r="A36" s="224" t="s">
        <v>625</v>
      </c>
      <c r="B36" s="236" t="str">
        <f>B23</f>
        <v>Session 3 - 12.00pm- 1:45pm</v>
      </c>
      <c r="C36" s="237" t="str">
        <f>IF('Rinks for 5 groups'!Q10="","",CONCATENATE(VLOOKUP(_xlfn.NUMBERVALUE(LEFT('Rinks for 5 groups'!Q10,SUM(FIND("v",'Rinks for 5 groups'!Q10,1),-2))),'Group Check'!$B:$E,2,FALSE)," v ",VLOOKUP(_xlfn.NUMBERVALUE(RIGHT('Rinks for 5 groups'!Q10,SUM(LEN('Rinks for 5 groups'!Q10),-FIND("v",'Rinks for 5 groups'!Q10,1),-1))),'Group Check'!$B:$E,2,FALSE)," in Group ",VLOOKUP(_xlfn.NUMBERVALUE(LEFT('Rinks for 5 groups'!Q10,SUM(FIND("v",'Rinks for 5 groups'!Q10,1),-2))),'Group Check'!$B:$E,4,FALSE)))</f>
        <v>Irit Grencel (Israel ) &amp; Gabor Foti (Hungary) v Connie Rixon (Malta) &amp; Peter Ellul (Malta) in Group MXP 2</v>
      </c>
      <c r="D36" s="237" t="str">
        <f>IF('Rinks for 5 groups'!R10="","",CONCATENATE(VLOOKUP(_xlfn.NUMBERVALUE(LEFT('Rinks for 5 groups'!R10,SUM(FIND("v",'Rinks for 5 groups'!R10,1),-2))),'Group Check'!$B:$E,2,FALSE)," v ",VLOOKUP(_xlfn.NUMBERVALUE(RIGHT('Rinks for 5 groups'!R10,SUM(LEN('Rinks for 5 groups'!R10),-FIND("v",'Rinks for 5 groups'!R10,1),-1))),'Group Check'!$B:$E,2,FALSE)," in Group ",VLOOKUP(_xlfn.NUMBERVALUE(LEFT('Rinks for 5 groups'!R10,SUM(FIND("v",'Rinks for 5 groups'!R10,1),-2))),'Group Check'!$B:$E,4,FALSE)))</f>
        <v>Lindsey Greechan (Jersey) &amp; Derek Boswell (Jersey) v Nor Farrah Ain Abdullah (Malaysia ) &amp; Izzat Shameer Dzulkeple (Malaysia ) in Group MXP 2</v>
      </c>
      <c r="E36" s="237" t="str">
        <f>IF('Rinks for 5 groups'!S10="","",CONCATENATE(VLOOKUP(_xlfn.NUMBERVALUE(LEFT('Rinks for 5 groups'!S10,SUM(FIND("v",'Rinks for 5 groups'!S10,1),-2))),'Group Check'!$B:$E,2,FALSE)," v ",VLOOKUP(_xlfn.NUMBERVALUE(RIGHT('Rinks for 5 groups'!S10,SUM(LEN('Rinks for 5 groups'!S10),-FIND("v",'Rinks for 5 groups'!S10,1),-1))),'Group Check'!$B:$E,2,FALSE)," in Group ",VLOOKUP(_xlfn.NUMBERVALUE(LEFT('Rinks for 5 groups'!S10,SUM(FIND("v",'Rinks for 5 groups'!S10,1),-2))),'Group Check'!$B:$E,4,FALSE)))</f>
        <v>Ha Yat Ting (Gloria) (Hong Kong China ) v Keiko Kurohara (Japan ) in Group WS 2</v>
      </c>
      <c r="F36" s="237" t="str">
        <f>IF('Rinks for 5 groups'!T10="","",CONCATENATE(VLOOKUP(_xlfn.NUMBERVALUE(LEFT('Rinks for 5 groups'!T10,SUM(FIND("v",'Rinks for 5 groups'!T10,1),-2))),'Group Check'!$B:$E,2,FALSE)," v ",VLOOKUP(_xlfn.NUMBERVALUE(RIGHT('Rinks for 5 groups'!T10,SUM(LEN('Rinks for 5 groups'!T10),-FIND("v",'Rinks for 5 groups'!T10,1),-1))),'Group Check'!$B:$E,2,FALSE)," in Group ",VLOOKUP(_xlfn.NUMBERVALUE(LEFT('Rinks for 5 groups'!T10,SUM(FIND("v",'Rinks for 5 groups'!T10,1),-2))),'Group Check'!$B:$E,4,FALSE)))</f>
        <v>Lephai Marea Modutlwa (Botswana) v Cindy Royet  (France) in Group WS 4</v>
      </c>
      <c r="G36" s="237" t="str">
        <f>IF('Rinks for 5 groups'!U10="","",CONCATENATE(VLOOKUP(_xlfn.NUMBERVALUE(LEFT('Rinks for 5 groups'!U10,SUM(FIND("v",'Rinks for 5 groups'!U10,1),-2))),'Group Check'!$B:$E,2,FALSE)," v ",VLOOKUP(_xlfn.NUMBERVALUE(RIGHT('Rinks for 5 groups'!U10,SUM(LEN('Rinks for 5 groups'!U10),-FIND("v",'Rinks for 5 groups'!U10,1),-1))),'Group Check'!$B:$E,2,FALSE)," in Group ",VLOOKUP(_xlfn.NUMBERVALUE(LEFT('Rinks for 5 groups'!U10,SUM(FIND("v",'Rinks for 5 groups'!U10,1),-2))),'Group Check'!$B:$E,4,FALSE)))</f>
        <v>Pian Lai (Macao China ) v Tayla Bruce (New Zealand) in Group WS 4</v>
      </c>
      <c r="H36" s="238" t="str">
        <f>IF('Rinks for 5 groups'!V10="","",CONCATENATE(VLOOKUP(_xlfn.NUMBERVALUE(LEFT('Rinks for 5 groups'!V10,SUM(FIND("v",'Rinks for 5 groups'!V10,1),-2))),'Group Check'!$B:$E,2,FALSE)," v ",VLOOKUP(_xlfn.NUMBERVALUE(RIGHT('Rinks for 5 groups'!V10,SUM(LEN('Rinks for 5 groups'!V10),-FIND("v",'Rinks for 5 groups'!V10,1),-1))),'Group Check'!$B:$E,2,FALSE)," in Group ",VLOOKUP(_xlfn.NUMBERVALUE(LEFT('Rinks for 5 groups'!V10,SUM(FIND("v",'Rinks for 5 groups'!V10,1),-2))),'Group Check'!$B:$E,4,FALSE)))</f>
        <v>Linda Ng (Canada ) v Maureen Caesar (Jamaica) in Group WS 4</v>
      </c>
    </row>
    <row r="37" spans="1:8" ht="50.1" customHeight="1">
      <c r="A37" s="224" t="s">
        <v>625</v>
      </c>
      <c r="B37" s="236" t="str">
        <f>B24</f>
        <v>Session 4 - 1:45pm- 3.15pm</v>
      </c>
      <c r="C37" s="237" t="str">
        <f>IF('Rinks for 5 groups'!Q11="","",CONCATENATE(VLOOKUP(_xlfn.NUMBERVALUE(LEFT('Rinks for 5 groups'!Q11,SUM(FIND("v",'Rinks for 5 groups'!Q11,1),-2))),'Group Check'!$B:$E,2,FALSE)," v ",VLOOKUP(_xlfn.NUMBERVALUE(RIGHT('Rinks for 5 groups'!Q11,SUM(LEN('Rinks for 5 groups'!Q11),-FIND("v",'Rinks for 5 groups'!Q11,1),-1))),'Group Check'!$B:$E,2,FALSE)," in Group ",VLOOKUP(_xlfn.NUMBERVALUE(LEFT('Rinks for 5 groups'!Q11,SUM(FIND("v",'Rinks for 5 groups'!Q11,1),-2))),'Group Check'!$B:$E,4,FALSE)))</f>
        <v>Rahsan Akar (Turkiye) v Esme Haley (South Africa ) in Group WS 1</v>
      </c>
      <c r="D37" s="237" t="str">
        <f>IF('Rinks for 5 groups'!R11="","",CONCATENATE(VLOOKUP(_xlfn.NUMBERVALUE(LEFT('Rinks for 5 groups'!R11,SUM(FIND("v",'Rinks for 5 groups'!R11,1),-2))),'Group Check'!$B:$E,2,FALSE)," v ",VLOOKUP(_xlfn.NUMBERVALUE(RIGHT('Rinks for 5 groups'!R11,SUM(LEN('Rinks for 5 groups'!R11),-FIND("v",'Rinks for 5 groups'!R11,1),-1))),'Group Check'!$B:$E,2,FALSE)," in Group ",VLOOKUP(_xlfn.NUMBERVALUE(LEFT('Rinks for 5 groups'!R11,SUM(FIND("v",'Rinks for 5 groups'!R11,1),-2))),'Group Check'!$B:$E,4,FALSE)))</f>
        <v>Natalie McWilliams (Scotland) v Lisa Bonsor (Spain) in Group WS 1</v>
      </c>
      <c r="E37" s="237" t="str">
        <f>IF('Rinks for 5 groups'!S11="","",CONCATENATE(VLOOKUP(_xlfn.NUMBERVALUE(LEFT('Rinks for 5 groups'!S11,SUM(FIND("v",'Rinks for 5 groups'!S11,1),-2))),'Group Check'!$B:$E,2,FALSE)," v ",VLOOKUP(_xlfn.NUMBERVALUE(RIGHT('Rinks for 5 groups'!S11,SUM(LEN('Rinks for 5 groups'!S11),-FIND("v",'Rinks for 5 groups'!S11,1),-1))),'Group Check'!$B:$E,2,FALSE)," in Group ",VLOOKUP(_xlfn.NUMBERVALUE(LEFT('Rinks for 5 groups'!S11,SUM(FIND("v",'Rinks for 5 groups'!S11,1),-2))),'Group Check'!$B:$E,4,FALSE)))</f>
        <v>Christine (Petal) Jones (Norfolk Island) v Sara Marie Nicholls (Wales) in Group WS 3</v>
      </c>
      <c r="F37" s="237" t="str">
        <f>IF('Rinks for 5 groups'!T11="","",CONCATENATE(VLOOKUP(_xlfn.NUMBERVALUE(LEFT('Rinks for 5 groups'!T11,SUM(FIND("v",'Rinks for 5 groups'!T11,1),-2))),'Group Check'!$B:$E,2,FALSE)," v ",VLOOKUP(_xlfn.NUMBERVALUE(RIGHT('Rinks for 5 groups'!T11,SUM(LEN('Rinks for 5 groups'!T11),-FIND("v",'Rinks for 5 groups'!T11,1),-1))),'Group Check'!$B:$E,2,FALSE)," in Group ",VLOOKUP(_xlfn.NUMBERVALUE(LEFT('Rinks for 5 groups'!T11,SUM(FIND("v",'Rinks for 5 groups'!T11,1),-2))),'Group Check'!$B:$E,4,FALSE)))</f>
        <v>Rebecca McMillan (England ) v Sandra Hazel Bailie MBE (Ireland ) in Group WS 5</v>
      </c>
      <c r="G37" s="237" t="str">
        <f>IF('Rinks for 5 groups'!U11="","",CONCATENATE(VLOOKUP(_xlfn.NUMBERVALUE(LEFT('Rinks for 5 groups'!U11,SUM(FIND("v",'Rinks for 5 groups'!U11,1),-2))),'Group Check'!$B:$E,2,FALSE)," v ",VLOOKUP(_xlfn.NUMBERVALUE(RIGHT('Rinks for 5 groups'!U11,SUM(LEN('Rinks for 5 groups'!U11),-FIND("v",'Rinks for 5 groups'!U11,1),-1))),'Group Check'!$B:$E,2,FALSE)," in Group ",VLOOKUP(_xlfn.NUMBERVALUE(LEFT('Rinks for 5 groups'!U11,SUM(FIND("v",'Rinks for 5 groups'!U11,1),-2))),'Group Check'!$B:$E,4,FALSE)))</f>
        <v>Yvonne Olivier (Namibia) v Rosemary Ogier (Guernsey ) in Group WS 5</v>
      </c>
      <c r="H37" s="238" t="str">
        <f>IF('Rinks for 5 groups'!V11="","",CONCATENATE(VLOOKUP(_xlfn.NUMBERVALUE(LEFT('Rinks for 5 groups'!V11,SUM(FIND("v",'Rinks for 5 groups'!V11,1),-2))),'Group Check'!$B:$E,2,FALSE)," v ",VLOOKUP(_xlfn.NUMBERVALUE(RIGHT('Rinks for 5 groups'!V11,SUM(LEN('Rinks for 5 groups'!V11),-FIND("v",'Rinks for 5 groups'!V11,1),-1))),'Group Check'!$B:$E,2,FALSE)," in Group ",VLOOKUP(_xlfn.NUMBERVALUE(LEFT('Rinks for 5 groups'!V11,SUM(FIND("v",'Rinks for 5 groups'!V11,1),-2))),'Group Check'!$B:$E,4,FALSE)))</f>
        <v>Marianne Kuenzle (Switzerland ) v Caroline Whitehead (Isle Of Man) in Group WS 5</v>
      </c>
    </row>
    <row r="38" spans="1:8" ht="50.1" customHeight="1">
      <c r="A38" s="224" t="s">
        <v>625</v>
      </c>
      <c r="B38" s="236" t="str">
        <f>B25</f>
        <v>Session  - 3.15pm - 4:45pm</v>
      </c>
      <c r="C38" s="237" t="str">
        <f>IF('Rinks for 5 groups'!Q12="","",CONCATENATE(VLOOKUP(_xlfn.NUMBERVALUE(LEFT('Rinks for 5 groups'!Q12,SUM(FIND("v",'Rinks for 5 groups'!Q12,1),-2))),'Group Check'!$B:$E,2,FALSE)," v ",VLOOKUP(_xlfn.NUMBERVALUE(RIGHT('Rinks for 5 groups'!Q12,SUM(LEN('Rinks for 5 groups'!Q12),-FIND("v",'Rinks for 5 groups'!Q12,1),-1))),'Group Check'!$B:$E,2,FALSE)," in Group ",VLOOKUP(_xlfn.NUMBERVALUE(LEFT('Rinks for 5 groups'!Q12,SUM(FIND("v",'Rinks for 5 groups'!Q12,1),-2))),'Group Check'!$B:$E,4,FALSE)))</f>
        <v>Julie Forrest (Defending Champion) v Mary Thompson (USA) in Group WS 2</v>
      </c>
      <c r="D38" s="237" t="str">
        <f>IF('Rinks for 5 groups'!R12="","",CONCATENATE(VLOOKUP(_xlfn.NUMBERVALUE(LEFT('Rinks for 5 groups'!R12,SUM(FIND("v",'Rinks for 5 groups'!R12,1),-2))),'Group Check'!$B:$E,2,FALSE)," v ",VLOOKUP(_xlfn.NUMBERVALUE(RIGHT('Rinks for 5 groups'!R12,SUM(LEN('Rinks for 5 groups'!R12),-FIND("v",'Rinks for 5 groups'!R12,1),-1))),'Group Check'!$B:$E,2,FALSE)," in Group ",VLOOKUP(_xlfn.NUMBERVALUE(LEFT('Rinks for 5 groups'!R12,SUM(FIND("v",'Rinks for 5 groups'!R12,1),-2))),'Group Check'!$B:$E,4,FALSE)))</f>
        <v>Samantha Atkinson (Australia) v Lee Beng Hua (May) (Singapore ) in Group WS 3</v>
      </c>
      <c r="E38" s="237" t="str">
        <f>IF('Rinks for 5 groups'!S12="","",CONCATENATE(VLOOKUP(_xlfn.NUMBERVALUE(LEFT('Rinks for 5 groups'!S12,SUM(FIND("v",'Rinks for 5 groups'!S12,1),-2))),'Group Check'!$B:$E,2,FALSE)," v ",VLOOKUP(_xlfn.NUMBERVALUE(RIGHT('Rinks for 5 groups'!S12,SUM(LEN('Rinks for 5 groups'!S12),-FIND("v",'Rinks for 5 groups'!S12,1),-1))),'Group Check'!$B:$E,2,FALSE)," in Group ",VLOOKUP(_xlfn.NUMBERVALUE(LEFT('Rinks for 5 groups'!S12,SUM(FIND("v",'Rinks for 5 groups'!S12,1),-2))),'Group Check'!$B:$E,4,FALSE)))</f>
        <v>Connie Rixon (Malta) v Lindsey Greechan (Jersey) in Group WS 2</v>
      </c>
      <c r="F38" s="237" t="str">
        <f>IF('Rinks for 5 groups'!T12="","",CONCATENATE(VLOOKUP(_xlfn.NUMBERVALUE(LEFT('Rinks for 5 groups'!T12,SUM(FIND("v",'Rinks for 5 groups'!T12,1),-2))),'Group Check'!$B:$E,2,FALSE)," v ",VLOOKUP(_xlfn.NUMBERVALUE(RIGHT('Rinks for 5 groups'!T12,SUM(LEN('Rinks for 5 groups'!T12),-FIND("v",'Rinks for 5 groups'!T12,1),-1))),'Group Check'!$B:$E,2,FALSE)," in Group ",VLOOKUP(_xlfn.NUMBERVALUE(LEFT('Rinks for 5 groups'!T12,SUM(FIND("v",'Rinks for 5 groups'!T12,1),-2))),'Group Check'!$B:$E,4,FALSE)))</f>
        <v>Michael Gabobewe (Botswana) v Jason Lee Evans (South Africa ) in Group MS 5</v>
      </c>
      <c r="G38" s="237" t="str">
        <f>IF('Rinks for 5 groups'!U12="","",CONCATENATE(VLOOKUP(_xlfn.NUMBERVALUE(LEFT('Rinks for 5 groups'!U12,SUM(FIND("v",'Rinks for 5 groups'!U12,1),-2))),'Group Check'!$B:$E,2,FALSE)," v ",VLOOKUP(_xlfn.NUMBERVALUE(RIGHT('Rinks for 5 groups'!U12,SUM(LEN('Rinks for 5 groups'!U12),-FIND("v",'Rinks for 5 groups'!U12,1),-1))),'Group Check'!$B:$E,2,FALSE)," in Group ",VLOOKUP(_xlfn.NUMBERVALUE(LEFT('Rinks for 5 groups'!U12,SUM(FIND("v",'Rinks for 5 groups'!U12,1),-2))),'Group Check'!$B:$E,4,FALSE)))</f>
        <v>Kristian Crocker (Wales) v Shannon McIlroy (New Zealand) in Group MS 4</v>
      </c>
      <c r="H38" s="238" t="str">
        <f>IF('Rinks for 5 groups'!V12="","",CONCATENATE(VLOOKUP(_xlfn.NUMBERVALUE(LEFT('Rinks for 5 groups'!V12,SUM(FIND("v",'Rinks for 5 groups'!V12,1),-2))),'Group Check'!$B:$E,2,FALSE)," v ",VLOOKUP(_xlfn.NUMBERVALUE(RIGHT('Rinks for 5 groups'!V12,SUM(LEN('Rinks for 5 groups'!V12),-FIND("v",'Rinks for 5 groups'!V12,1),-1))),'Group Check'!$B:$E,2,FALSE)," in Group ",VLOOKUP(_xlfn.NUMBERVALUE(LEFT('Rinks for 5 groups'!V12,SUM(FIND("v",'Rinks for 5 groups'!V12,1),-2))),'Group Check'!$B:$E,4,FALSE)))</f>
        <v>Clive McGreal (Isle Of Man) v Hisaharu Satou (Japan ) in Group MS 4</v>
      </c>
    </row>
    <row r="39" spans="1:8" ht="50.1" customHeight="1">
      <c r="B39" s="242" t="s">
        <v>643</v>
      </c>
      <c r="C39" s="243"/>
      <c r="D39" s="243"/>
      <c r="E39" s="243"/>
      <c r="F39" s="243"/>
      <c r="G39" s="243"/>
      <c r="H39" s="243"/>
    </row>
    <row r="40" spans="1:8" ht="50.1" customHeight="1">
      <c r="A40" s="224" t="s">
        <v>625</v>
      </c>
      <c r="B40" s="236" t="str">
        <f>B27</f>
        <v>Session 6 - 4:45pm - 6.15pm</v>
      </c>
      <c r="C40" s="237" t="str">
        <f>IF('Rinks for 5 groups'!Q14="","",CONCATENATE(VLOOKUP(_xlfn.NUMBERVALUE(LEFT('Rinks for 5 groups'!Q14,SUM(FIND("v",'Rinks for 5 groups'!Q14,1),-2))),'Group Check'!$B:$E,2,FALSE)," v ",VLOOKUP(_xlfn.NUMBERVALUE(RIGHT('Rinks for 5 groups'!Q14,SUM(LEN('Rinks for 5 groups'!Q14),-FIND("v",'Rinks for 5 groups'!Q14,1),-1))),'Group Check'!$B:$E,2,FALSE)," in Group ",VLOOKUP(_xlfn.NUMBERVALUE(LEFT('Rinks for 5 groups'!Q14,SUM(FIND("v",'Rinks for 5 groups'!Q14,1),-2))),'Group Check'!$B:$E,4,FALSE)))</f>
        <v>Ray Pearse (Australia) v Lai Gon-Lap Stanley (Hong Kong China ) in Group MS 1</v>
      </c>
      <c r="D40" s="237" t="str">
        <f>IF('Rinks for 5 groups'!R14="","",CONCATENATE(VLOOKUP(_xlfn.NUMBERVALUE(LEFT('Rinks for 5 groups'!R14,SUM(FIND("v",'Rinks for 5 groups'!R14,1),-2))),'Group Check'!$B:$E,2,FALSE)," v ",VLOOKUP(_xlfn.NUMBERVALUE(RIGHT('Rinks for 5 groups'!R14,SUM(LEN('Rinks for 5 groups'!R14),-FIND("v",'Rinks for 5 groups'!R14,1),-1))),'Group Check'!$B:$E,2,FALSE)," in Group ",VLOOKUP(_xlfn.NUMBERVALUE(LEFT('Rinks for 5 groups'!R14,SUM(FIND("v",'Rinks for 5 groups'!R14,1),-2))),'Group Check'!$B:$E,4,FALSE)))</f>
        <v>Maxime Faure  (France) v Michael Stepney (Scotland) in Group MS 3</v>
      </c>
      <c r="E40" s="237" t="str">
        <f>IF('Rinks for 5 groups'!S14="","",CONCATENATE(VLOOKUP(_xlfn.NUMBERVALUE(LEFT('Rinks for 5 groups'!S14,SUM(FIND("v",'Rinks for 5 groups'!S14,1),-2))),'Group Check'!$B:$E,2,FALSE)," v ",VLOOKUP(_xlfn.NUMBERVALUE(RIGHT('Rinks for 5 groups'!S14,SUM(LEN('Rinks for 5 groups'!S14),-FIND("v",'Rinks for 5 groups'!S14,1),-1))),'Group Check'!$B:$E,2,FALSE)," in Group ",VLOOKUP(_xlfn.NUMBERVALUE(LEFT('Rinks for 5 groups'!S14,SUM(FIND("v",'Rinks for 5 groups'!S14,1),-2))),'Group Check'!$B:$E,4,FALSE)))</f>
        <v>Derek Boswell (Jersey) v Peter Bonsor (Spain) in Group MS 2</v>
      </c>
      <c r="F40" s="237" t="str">
        <f>IF('Rinks for 5 groups'!T14="","",CONCATENATE(VLOOKUP(_xlfn.NUMBERVALUE(LEFT('Rinks for 5 groups'!T14,SUM(FIND("v",'Rinks for 5 groups'!T14,1),-2))),'Group Check'!$B:$E,2,FALSE)," v ",VLOOKUP(_xlfn.NUMBERVALUE(RIGHT('Rinks for 5 groups'!T14,SUM(LEN('Rinks for 5 groups'!T14),-FIND("v",'Rinks for 5 groups'!T14,1),-1))),'Group Check'!$B:$E,2,FALSE)," in Group ",VLOOKUP(_xlfn.NUMBERVALUE(LEFT('Rinks for 5 groups'!T14,SUM(FIND("v",'Rinks for 5 groups'!T14,1),-2))),'Group Check'!$B:$E,4,FALSE)))</f>
        <v>Robert Simpson (Jamaica) v Ozkan Akar (Turkiye) in Group MS 1</v>
      </c>
      <c r="G40" s="237" t="str">
        <f>IF('Rinks for 5 groups'!U14="","",CONCATENATE(VLOOKUP(_xlfn.NUMBERVALUE(LEFT('Rinks for 5 groups'!U14,SUM(FIND("v",'Rinks for 5 groups'!U14,1),-2))),'Group Check'!$B:$E,2,FALSE)," v ",VLOOKUP(_xlfn.NUMBERVALUE(RIGHT('Rinks for 5 groups'!U14,SUM(LEN('Rinks for 5 groups'!U14),-FIND("v",'Rinks for 5 groups'!U14,1),-1))),'Group Check'!$B:$E,2,FALSE)," in Group ",VLOOKUP(_xlfn.NUMBERVALUE(LEFT('Rinks for 5 groups'!U14,SUM(FIND("v",'Rinks for 5 groups'!U14,1),-2))),'Group Check'!$B:$E,4,FALSE)))</f>
        <v>Izzat Shameer Dzulkeple (Malaysia ) v Peter Ellul (Malta) in Group MS 2</v>
      </c>
      <c r="H40" s="238" t="str">
        <f>IF('Rinks for 5 groups'!V14="","",CONCATENATE(VLOOKUP(_xlfn.NUMBERVALUE(LEFT('Rinks for 5 groups'!V14,SUM(FIND("v",'Rinks for 5 groups'!V14,1),-2))),'Group Check'!$B:$E,2,FALSE)," v ",VLOOKUP(_xlfn.NUMBERVALUE(RIGHT('Rinks for 5 groups'!V14,SUM(LEN('Rinks for 5 groups'!V14),-FIND("v",'Rinks for 5 groups'!V14,1),-1))),'Group Check'!$B:$E,2,FALSE)," in Group ",VLOOKUP(_xlfn.NUMBERVALUE(LEFT('Rinks for 5 groups'!V14,SUM(FIND("v",'Rinks for 5 groups'!V14,1),-2))),'Group Check'!$B:$E,4,FALSE)))</f>
        <v>Simon Martin (Ireland ) v Loren Dion (USA) in Group MS 1</v>
      </c>
    </row>
    <row r="41" spans="1:8" ht="50.1" customHeight="1" thickBot="1">
      <c r="A41" s="224" t="s">
        <v>625</v>
      </c>
      <c r="B41" s="239" t="str">
        <f>B28</f>
        <v>Session 7 - 6.15pm - 7:45pm</v>
      </c>
      <c r="C41" s="240" t="str">
        <f>IF('Rinks for 5 groups'!Q15="","",CONCATENATE(VLOOKUP(_xlfn.NUMBERVALUE(LEFT('Rinks for 5 groups'!Q15,SUM(FIND("v",'Rinks for 5 groups'!Q15,1),-2))),'Group Check'!$B:$E,2,FALSE)," v ",VLOOKUP(_xlfn.NUMBERVALUE(RIGHT('Rinks for 5 groups'!Q15,SUM(LEN('Rinks for 5 groups'!Q15),-FIND("v",'Rinks for 5 groups'!Q15,1),-1))),'Group Check'!$B:$E,2,FALSE)," in Group ",VLOOKUP(_xlfn.NUMBERVALUE(LEFT('Rinks for 5 groups'!Q15,SUM(FIND("v",'Rinks for 5 groups'!Q15,1),-2))),'Group Check'!$B:$E,4,FALSE)))</f>
        <v/>
      </c>
      <c r="D41" s="240" t="str">
        <f>IF('Rinks for 5 groups'!R15="","",CONCATENATE(VLOOKUP(_xlfn.NUMBERVALUE(LEFT('Rinks for 5 groups'!R15,SUM(FIND("v",'Rinks for 5 groups'!R15,1),-2))),'Group Check'!$B:$E,2,FALSE)," v ",VLOOKUP(_xlfn.NUMBERVALUE(RIGHT('Rinks for 5 groups'!R15,SUM(LEN('Rinks for 5 groups'!R15),-FIND("v",'Rinks for 5 groups'!R15,1),-1))),'Group Check'!$B:$E,2,FALSE)," in Group ",VLOOKUP(_xlfn.NUMBERVALUE(LEFT('Rinks for 5 groups'!R15,SUM(FIND("v",'Rinks for 5 groups'!R15,1),-2))),'Group Check'!$B:$E,4,FALSE)))</f>
        <v>Jordy Jones (Norfolk Island) v Chiu Pok Man (Singapore ) in Group MS 2</v>
      </c>
      <c r="E41" s="240" t="str">
        <f>IF('Rinks for 5 groups'!S15="","",CONCATENATE(VLOOKUP(_xlfn.NUMBERVALUE(LEFT('Rinks for 5 groups'!S15,SUM(FIND("v",'Rinks for 5 groups'!S15,1),-2))),'Group Check'!$B:$E,2,FALSE)," v ",VLOOKUP(_xlfn.NUMBERVALUE(RIGHT('Rinks for 5 groups'!S15,SUM(LEN('Rinks for 5 groups'!S15),-FIND("v",'Rinks for 5 groups'!S15,1),-1))),'Group Check'!$B:$E,2,FALSE)," in Group ",VLOOKUP(_xlfn.NUMBERVALUE(LEFT('Rinks for 5 groups'!S15,SUM(FIND("v",'Rinks for 5 groups'!S15,1),-2))),'Group Check'!$B:$E,4,FALSE)))</f>
        <v>Beat Matti (Switzerland ) v Jason Greenslade (Guernsey ) in Group MS 3</v>
      </c>
      <c r="F41" s="240" t="str">
        <f>IF('Rinks for 5 groups'!T15="","",CONCATENATE(VLOOKUP(_xlfn.NUMBERVALUE(LEFT('Rinks for 5 groups'!T15,SUM(FIND("v",'Rinks for 5 groups'!T15,1),-2))),'Group Check'!$B:$E,2,FALSE)," v ",VLOOKUP(_xlfn.NUMBERVALUE(RIGHT('Rinks for 5 groups'!T15,SUM(LEN('Rinks for 5 groups'!T15),-FIND("v",'Rinks for 5 groups'!T15,1),-1))),'Group Check'!$B:$E,2,FALSE)," in Group ",VLOOKUP(_xlfn.NUMBERVALUE(LEFT('Rinks for 5 groups'!T15,SUM(FIND("v",'Rinks for 5 groups'!T15,1),-2))),'Group Check'!$B:$E,4,FALSE)))</f>
        <v>Carel Aaron Olivier (Namibia) v Lars Olov Backgren (Sweden ) in Group MS 3</v>
      </c>
      <c r="G41" s="240" t="str">
        <f>IF('Rinks for 5 groups'!U15="","",CONCATENATE(VLOOKUP(_xlfn.NUMBERVALUE(LEFT('Rinks for 5 groups'!U15,SUM(FIND("v",'Rinks for 5 groups'!U15,1),-2))),'Group Check'!$B:$E,2,FALSE)," v ",VLOOKUP(_xlfn.NUMBERVALUE(RIGHT('Rinks for 5 groups'!U15,SUM(LEN('Rinks for 5 groups'!U15),-FIND("v",'Rinks for 5 groups'!U15,1),-1))),'Group Check'!$B:$E,2,FALSE)," in Group ",VLOOKUP(_xlfn.NUMBERVALUE(LEFT('Rinks for 5 groups'!U15,SUM(FIND("v",'Rinks for 5 groups'!U15,1),-2))),'Group Check'!$B:$E,4,FALSE)))</f>
        <v>Harry Goodwin (England ) v Mike McNorton (Canada ) in Group MS 5</v>
      </c>
      <c r="H41" s="241" t="str">
        <f>IF('Rinks for 5 groups'!V15="","",CONCATENATE(VLOOKUP(_xlfn.NUMBERVALUE(LEFT('Rinks for 5 groups'!V15,SUM(FIND("v",'Rinks for 5 groups'!V15,1),-2))),'Group Check'!$B:$E,2,FALSE)," v ",VLOOKUP(_xlfn.NUMBERVALUE(RIGHT('Rinks for 5 groups'!V15,SUM(LEN('Rinks for 5 groups'!V15),-FIND("v",'Rinks for 5 groups'!V15,1),-1))),'Group Check'!$B:$E,2,FALSE)," in Group ",VLOOKUP(_xlfn.NUMBERVALUE(LEFT('Rinks for 5 groups'!V15,SUM(FIND("v",'Rinks for 5 groups'!V15,1),-2))),'Group Check'!$B:$E,4,FALSE)))</f>
        <v>Oliver John Thompson (Falkland Islands ) v Johnny Ng (Macao China ) in Group MS 5</v>
      </c>
    </row>
    <row r="42" spans="1:8" s="54" customFormat="1">
      <c r="A42" s="224"/>
      <c r="B42" s="296"/>
      <c r="C42" s="296"/>
      <c r="D42" s="296"/>
      <c r="E42" s="296"/>
      <c r="F42" s="296"/>
      <c r="G42" s="296"/>
      <c r="H42" s="296"/>
    </row>
    <row r="43" spans="1:8" s="54" customFormat="1" ht="15.75" thickBot="1">
      <c r="A43" s="224"/>
      <c r="B43" s="222"/>
      <c r="C43" s="222"/>
      <c r="D43" s="222"/>
      <c r="E43" s="222"/>
      <c r="F43" s="222"/>
      <c r="G43" s="222"/>
      <c r="H43" s="222"/>
    </row>
    <row r="44" spans="1:8" s="54" customFormat="1" ht="21">
      <c r="A44" s="224"/>
      <c r="B44" s="293" t="s">
        <v>535</v>
      </c>
      <c r="C44" s="294"/>
      <c r="D44" s="294"/>
      <c r="E44" s="294"/>
      <c r="F44" s="294"/>
      <c r="G44" s="294"/>
      <c r="H44" s="295"/>
    </row>
    <row r="45" spans="1:8" s="55" customFormat="1">
      <c r="A45" s="224"/>
      <c r="B45" s="233" t="s">
        <v>82</v>
      </c>
      <c r="C45" s="234" t="s">
        <v>0</v>
      </c>
      <c r="D45" s="234" t="s">
        <v>1</v>
      </c>
      <c r="E45" s="234" t="s">
        <v>2</v>
      </c>
      <c r="F45" s="234" t="s">
        <v>3</v>
      </c>
      <c r="G45" s="234" t="s">
        <v>4</v>
      </c>
      <c r="H45" s="235" t="s">
        <v>5</v>
      </c>
    </row>
    <row r="46" spans="1:8" ht="50.1" customHeight="1">
      <c r="A46" s="224" t="s">
        <v>626</v>
      </c>
      <c r="B46" s="236" t="str">
        <f>B33</f>
        <v>Session 1 - 8:30am - 10:15am</v>
      </c>
      <c r="C46" s="237" t="str">
        <f>IF('Rinks for 5 groups'!C21="","",CONCATENATE(VLOOKUP(_xlfn.NUMBERVALUE(LEFT('Rinks for 5 groups'!C21,SUM(FIND("v",'Rinks for 5 groups'!C21,1),-2))),'Group Check'!$B:$E,2,FALSE)," v ",VLOOKUP(_xlfn.NUMBERVALUE(RIGHT('Rinks for 5 groups'!C21,SUM(LEN('Rinks for 5 groups'!C21),-FIND("v",'Rinks for 5 groups'!C21,1),-1))),'Group Check'!$B:$E,2,FALSE)," in Group ",VLOOKUP(_xlfn.NUMBERVALUE(LEFT('Rinks for 5 groups'!C21,SUM(FIND("v",'Rinks for 5 groups'!C21,1),-2))),'Group Check'!$B:$E,4,FALSE)))</f>
        <v>Mary Thompson (USA) &amp; Loren Dion (USA) v Rebecca McMillan (England ) &amp; Harry Goodwin (England ) in Group MXP 4</v>
      </c>
      <c r="D46" s="237" t="str">
        <f>IF('Rinks for 5 groups'!D21="","",CONCATENATE(VLOOKUP(_xlfn.NUMBERVALUE(LEFT('Rinks for 5 groups'!D21,SUM(FIND("v",'Rinks for 5 groups'!D21,1),-2))),'Group Check'!$B:$E,2,FALSE)," v ",VLOOKUP(_xlfn.NUMBERVALUE(RIGHT('Rinks for 5 groups'!D21,SUM(LEN('Rinks for 5 groups'!D21),-FIND("v",'Rinks for 5 groups'!D21,1),-1))),'Group Check'!$B:$E,2,FALSE)," in Group ",VLOOKUP(_xlfn.NUMBERVALUE(LEFT('Rinks for 5 groups'!D21,SUM(FIND("v",'Rinks for 5 groups'!D21,1),-2))),'Group Check'!$B:$E,4,FALSE)))</f>
        <v>Ha Yat Ting (Gloria) (Hong Kong China ) &amp; Lai Gon-Lap Stanley (Hong Kong China ) v Tayla Bruce (New Zealand) &amp; Shannon McIlroy (New Zealand) in Group MXP 4</v>
      </c>
      <c r="E46" s="237" t="str">
        <f>IF('Rinks for 5 groups'!E21="","",CONCATENATE(VLOOKUP(_xlfn.NUMBERVALUE(LEFT('Rinks for 5 groups'!E21,SUM(FIND("v",'Rinks for 5 groups'!E21,1),-2))),'Group Check'!$B:$E,2,FALSE)," v ",VLOOKUP(_xlfn.NUMBERVALUE(RIGHT('Rinks for 5 groups'!E21,SUM(LEN('Rinks for 5 groups'!E21),-FIND("v",'Rinks for 5 groups'!E21,1),-1))),'Group Check'!$B:$E,2,FALSE)," in Group ",VLOOKUP(_xlfn.NUMBERVALUE(LEFT('Rinks for 5 groups'!E21,SUM(FIND("v",'Rinks for 5 groups'!E21,1),-2))),'Group Check'!$B:$E,4,FALSE)))</f>
        <v>Lee Beng Hua (May) (Singapore ) &amp; Chiu Pok Man (Singapore ) v Cindy Royet  (France) &amp; Maxime Faure  (France) in Group MXP 4</v>
      </c>
      <c r="F46" s="237" t="str">
        <f>IF('Rinks for 5 groups'!F21="","",CONCATENATE(VLOOKUP(_xlfn.NUMBERVALUE(LEFT('Rinks for 5 groups'!F21,SUM(FIND("v",'Rinks for 5 groups'!F21,1),-2))),'Group Check'!$B:$E,2,FALSE)," v ",VLOOKUP(_xlfn.NUMBERVALUE(RIGHT('Rinks for 5 groups'!F21,SUM(LEN('Rinks for 5 groups'!F21),-FIND("v",'Rinks for 5 groups'!F21,1),-1))),'Group Check'!$B:$E,2,FALSE)," in Group ",VLOOKUP(_xlfn.NUMBERVALUE(LEFT('Rinks for 5 groups'!F21,SUM(FIND("v",'Rinks for 5 groups'!F21,1),-2))),'Group Check'!$B:$E,4,FALSE)))</f>
        <v>Irit Grencel (Israel ) &amp; Gabor Foti (Hungary) v Christine (Petal) Jones (Norfolk Island) &amp; Jordy Jones (Norfolk Island) in Group MXP 2</v>
      </c>
      <c r="G46" s="237" t="str">
        <f>IF('Rinks for 5 groups'!G21="","",CONCATENATE(VLOOKUP(_xlfn.NUMBERVALUE(LEFT('Rinks for 5 groups'!G21,SUM(FIND("v",'Rinks for 5 groups'!G21,1),-2))),'Group Check'!$B:$E,2,FALSE)," v ",VLOOKUP(_xlfn.NUMBERVALUE(RIGHT('Rinks for 5 groups'!G21,SUM(LEN('Rinks for 5 groups'!G21),-FIND("v",'Rinks for 5 groups'!G21,1),-1))),'Group Check'!$B:$E,2,FALSE)," in Group ",VLOOKUP(_xlfn.NUMBERVALUE(LEFT('Rinks for 5 groups'!G21,SUM(FIND("v",'Rinks for 5 groups'!G21,1),-2))),'Group Check'!$B:$E,4,FALSE)))</f>
        <v>Sandra Hazel Bailie MBE (Ireland ) &amp; Simon Martin (Ireland ) v Natalie McWilliams (Scotland) &amp; Oliver John Thompson (Falkland Islands ) in Group MXP 3</v>
      </c>
      <c r="H46" s="238" t="str">
        <f>IF('Rinks for 5 groups'!H21="","",CONCATENATE(VLOOKUP(_xlfn.NUMBERVALUE(LEFT('Rinks for 5 groups'!H21,SUM(FIND("v",'Rinks for 5 groups'!H21,1),-2))),'Group Check'!$B:$E,2,FALSE)," v ",VLOOKUP(_xlfn.NUMBERVALUE(RIGHT('Rinks for 5 groups'!H21,SUM(LEN('Rinks for 5 groups'!H21),-FIND("v",'Rinks for 5 groups'!H21,1),-1))),'Group Check'!$B:$E,2,FALSE)," in Group ",VLOOKUP(_xlfn.NUMBERVALUE(LEFT('Rinks for 5 groups'!H21,SUM(FIND("v",'Rinks for 5 groups'!H21,1),-2))),'Group Check'!$B:$E,4,FALSE)))</f>
        <v>Maureen Caesar (Jamaica) &amp; Robert Simpson (Jamaica) v Pian Lai (Macao China ) &amp; Johnny Ng (Macao China ) in Group MXP 3</v>
      </c>
    </row>
    <row r="47" spans="1:8" ht="50.1" customHeight="1">
      <c r="A47" s="224" t="s">
        <v>626</v>
      </c>
      <c r="B47" s="236" t="str">
        <f>B34</f>
        <v>Session 2 - 10.15am- 12:00pm</v>
      </c>
      <c r="C47" s="237" t="str">
        <f>IF('Rinks for 5 groups'!C22="","",CONCATENATE(VLOOKUP(_xlfn.NUMBERVALUE(LEFT('Rinks for 5 groups'!C22,SUM(FIND("v",'Rinks for 5 groups'!C22,1),-2))),'Group Check'!$B:$E,2,FALSE)," v ",VLOOKUP(_xlfn.NUMBERVALUE(RIGHT('Rinks for 5 groups'!C22,SUM(LEN('Rinks for 5 groups'!C22),-FIND("v",'Rinks for 5 groups'!C22,1),-1))),'Group Check'!$B:$E,2,FALSE)," in Group ",VLOOKUP(_xlfn.NUMBERVALUE(LEFT('Rinks for 5 groups'!C22,SUM(FIND("v",'Rinks for 5 groups'!C22,1),-2))),'Group Check'!$B:$E,4,FALSE)))</f>
        <v>Samantha Atkinson (Australia) &amp; Ray Pearse (Australia) v Caroline Whitehead (Isle Of Man) &amp; Clive McGreal (Isle Of Man) in Group MXP 1</v>
      </c>
      <c r="D47" s="237" t="str">
        <f>IF('Rinks for 5 groups'!D22="","",CONCATENATE(VLOOKUP(_xlfn.NUMBERVALUE(LEFT('Rinks for 5 groups'!D22,SUM(FIND("v",'Rinks for 5 groups'!D22,1),-2))),'Group Check'!$B:$E,2,FALSE)," v ",VLOOKUP(_xlfn.NUMBERVALUE(RIGHT('Rinks for 5 groups'!D22,SUM(LEN('Rinks for 5 groups'!D22),-FIND("v",'Rinks for 5 groups'!D22,1),-1))),'Group Check'!$B:$E,2,FALSE)," in Group ",VLOOKUP(_xlfn.NUMBERVALUE(LEFT('Rinks for 5 groups'!D22,SUM(FIND("v",'Rinks for 5 groups'!D22,1),-2))),'Group Check'!$B:$E,4,FALSE)))</f>
        <v>Rahsan Akar (Turkiye) &amp; Ozkan Akar (Turkiye) v Keiko Kurohara (Japan ) &amp; Hisaharu Satou (Japan ) in Group MXP 5</v>
      </c>
      <c r="E47" s="237" t="str">
        <f>IF('Rinks for 5 groups'!E22="","",CONCATENATE(VLOOKUP(_xlfn.NUMBERVALUE(LEFT('Rinks for 5 groups'!E22,SUM(FIND("v",'Rinks for 5 groups'!E22,1),-2))),'Group Check'!$B:$E,2,FALSE)," v ",VLOOKUP(_xlfn.NUMBERVALUE(RIGHT('Rinks for 5 groups'!E22,SUM(LEN('Rinks for 5 groups'!E22),-FIND("v",'Rinks for 5 groups'!E22,1),-1))),'Group Check'!$B:$E,2,FALSE)," in Group ",VLOOKUP(_xlfn.NUMBERVALUE(LEFT('Rinks for 5 groups'!E22,SUM(FIND("v",'Rinks for 5 groups'!E22,1),-2))),'Group Check'!$B:$E,4,FALSE)))</f>
        <v>Rosemary Ogier (Guernsey ) &amp; Jason Greenslade (Guernsey ) v Lisa Bonsor (Spain) &amp; Peter Bonsor (Spain) in Group MXP 5</v>
      </c>
      <c r="F47" s="237" t="str">
        <f>IF('Rinks for 5 groups'!F22="","",CONCATENATE(VLOOKUP(_xlfn.NUMBERVALUE(LEFT('Rinks for 5 groups'!F22,SUM(FIND("v",'Rinks for 5 groups'!F22,1),-2))),'Group Check'!$B:$E,2,FALSE)," v ",VLOOKUP(_xlfn.NUMBERVALUE(RIGHT('Rinks for 5 groups'!F22,SUM(LEN('Rinks for 5 groups'!F22),-FIND("v",'Rinks for 5 groups'!F22,1),-1))),'Group Check'!$B:$E,2,FALSE)," in Group ",VLOOKUP(_xlfn.NUMBERVALUE(LEFT('Rinks for 5 groups'!F22,SUM(FIND("v",'Rinks for 5 groups'!F22,1),-2))),'Group Check'!$B:$E,4,FALSE)))</f>
        <v>Alison Merrien MBE (Guernsey ) &amp; Lars Olov Backgren (Sweden ) v Lindsey Greechan (Jersey) &amp; Derek Boswell (Jersey) in Group MXP 2</v>
      </c>
      <c r="G47" s="237" t="str">
        <f>IF('Rinks for 5 groups'!G22="","",CONCATENATE(VLOOKUP(_xlfn.NUMBERVALUE(LEFT('Rinks for 5 groups'!G22,SUM(FIND("v",'Rinks for 5 groups'!G22,1),-2))),'Group Check'!$B:$E,2,FALSE)," v ",VLOOKUP(_xlfn.NUMBERVALUE(RIGHT('Rinks for 5 groups'!G22,SUM(LEN('Rinks for 5 groups'!G22),-FIND("v",'Rinks for 5 groups'!G22,1),-1))),'Group Check'!$B:$E,2,FALSE)," in Group ",VLOOKUP(_xlfn.NUMBERVALUE(LEFT('Rinks for 5 groups'!G22,SUM(FIND("v",'Rinks for 5 groups'!G22,1),-2))),'Group Check'!$B:$E,4,FALSE)))</f>
        <v>Lephai Marea Modutlwa (Botswana) &amp; Michael Gabobewe (Botswana) v Linda Ng (Canada ) &amp; Mike McNorton (Canada ) in Group MXP 3</v>
      </c>
      <c r="H47" s="238" t="str">
        <f>IF('Rinks for 5 groups'!H22="","",CONCATENATE(VLOOKUP(_xlfn.NUMBERVALUE(LEFT('Rinks for 5 groups'!H22,SUM(FIND("v",'Rinks for 5 groups'!H22,1),-2))),'Group Check'!$B:$E,2,FALSE)," v ",VLOOKUP(_xlfn.NUMBERVALUE(RIGHT('Rinks for 5 groups'!H22,SUM(LEN('Rinks for 5 groups'!H22),-FIND("v",'Rinks for 5 groups'!H22,1),-1))),'Group Check'!$B:$E,2,FALSE)," in Group ",VLOOKUP(_xlfn.NUMBERVALUE(LEFT('Rinks for 5 groups'!H22,SUM(FIND("v",'Rinks for 5 groups'!H22,1),-2))),'Group Check'!$B:$E,4,FALSE)))</f>
        <v>Connie Rixon (Malta) &amp; Peter Ellul (Malta) v Nor Farrah Ain Abdullah (Malaysia ) &amp; Izzat Shameer Dzulkeple (Malaysia ) in Group MXP 2</v>
      </c>
    </row>
    <row r="48" spans="1:8" ht="50.1" customHeight="1">
      <c r="B48" s="242" t="s">
        <v>642</v>
      </c>
      <c r="C48" s="243"/>
      <c r="D48" s="243"/>
      <c r="E48" s="243"/>
      <c r="F48" s="243"/>
      <c r="G48" s="243"/>
      <c r="H48" s="243"/>
    </row>
    <row r="49" spans="1:8" ht="50.1" customHeight="1">
      <c r="A49" s="224" t="s">
        <v>626</v>
      </c>
      <c r="B49" s="236" t="str">
        <f>B36</f>
        <v>Session 3 - 12.00pm- 1:45pm</v>
      </c>
      <c r="C49" s="237" t="str">
        <f>IF('Rinks for 5 groups'!C24="","",CONCATENATE(VLOOKUP(_xlfn.NUMBERVALUE(LEFT('Rinks for 5 groups'!C24,SUM(FIND("v",'Rinks for 5 groups'!C24,1),-2))),'Group Check'!$B:$E,2,FALSE)," v ",VLOOKUP(_xlfn.NUMBERVALUE(RIGHT('Rinks for 5 groups'!C24,SUM(LEN('Rinks for 5 groups'!C24),-FIND("v",'Rinks for 5 groups'!C24,1),-1))),'Group Check'!$B:$E,2,FALSE)," in Group ",VLOOKUP(_xlfn.NUMBERVALUE(LEFT('Rinks for 5 groups'!C24,SUM(FIND("v",'Rinks for 5 groups'!C24,1),-2))),'Group Check'!$B:$E,4,FALSE)))</f>
        <v>Robert Simpson (Jamaica) v Simon Martin (Ireland ) in Group MS 1</v>
      </c>
      <c r="D49" s="237" t="str">
        <f>IF('Rinks for 5 groups'!D24="","",CONCATENATE(VLOOKUP(_xlfn.NUMBERVALUE(LEFT('Rinks for 5 groups'!D24,SUM(FIND("v",'Rinks for 5 groups'!D24,1),-2))),'Group Check'!$B:$E,2,FALSE)," v ",VLOOKUP(_xlfn.NUMBERVALUE(RIGHT('Rinks for 5 groups'!D24,SUM(LEN('Rinks for 5 groups'!D24),-FIND("v",'Rinks for 5 groups'!D24,1),-1))),'Group Check'!$B:$E,2,FALSE)," in Group ",VLOOKUP(_xlfn.NUMBERVALUE(LEFT('Rinks for 5 groups'!D24,SUM(FIND("v",'Rinks for 5 groups'!D24,1),-2))),'Group Check'!$B:$E,4,FALSE)))</f>
        <v>Oliver John Thompson (Falkland Islands ) v Harry Goodwin (England ) in Group MS 5</v>
      </c>
      <c r="E49" s="237" t="str">
        <f>IF('Rinks for 5 groups'!E24="","",CONCATENATE(VLOOKUP(_xlfn.NUMBERVALUE(LEFT('Rinks for 5 groups'!E24,SUM(FIND("v",'Rinks for 5 groups'!E24,1),-2))),'Group Check'!$B:$E,2,FALSE)," v ",VLOOKUP(_xlfn.NUMBERVALUE(RIGHT('Rinks for 5 groups'!E24,SUM(LEN('Rinks for 5 groups'!E24),-FIND("v",'Rinks for 5 groups'!E24,1),-1))),'Group Check'!$B:$E,2,FALSE)," in Group ",VLOOKUP(_xlfn.NUMBERVALUE(LEFT('Rinks for 5 groups'!E24,SUM(FIND("v",'Rinks for 5 groups'!E24,1),-2))),'Group Check'!$B:$E,4,FALSE)))</f>
        <v>Lai Gon-Lap Stanley (Hong Kong China ) v Loren Dion (USA) in Group MS 1</v>
      </c>
      <c r="F49" s="237" t="str">
        <f>IF('Rinks for 5 groups'!F24="","",CONCATENATE(VLOOKUP(_xlfn.NUMBERVALUE(LEFT('Rinks for 5 groups'!F24,SUM(FIND("v",'Rinks for 5 groups'!F24,1),-2))),'Group Check'!$B:$E,2,FALSE)," v ",VLOOKUP(_xlfn.NUMBERVALUE(RIGHT('Rinks for 5 groups'!F24,SUM(LEN('Rinks for 5 groups'!F24),-FIND("v",'Rinks for 5 groups'!F24,1),-1))),'Group Check'!$B:$E,2,FALSE)," in Group ",VLOOKUP(_xlfn.NUMBERVALUE(LEFT('Rinks for 5 groups'!F24,SUM(FIND("v",'Rinks for 5 groups'!F24,1),-2))),'Group Check'!$B:$E,4,FALSE)))</f>
        <v>Esme Haley (South Africa ) &amp; Jason Lee Evans (South Africa ) v Julie Forrest (Defending Champion) &amp; Michael Stepney (Scotland) in Group MXP 5</v>
      </c>
      <c r="G49" s="237" t="str">
        <f>IF('Rinks for 5 groups'!G24="","",CONCATENATE(VLOOKUP(_xlfn.NUMBERVALUE(LEFT('Rinks for 5 groups'!G24,SUM(FIND("v",'Rinks for 5 groups'!G24,1),-2))),'Group Check'!$B:$E,2,FALSE)," v ",VLOOKUP(_xlfn.NUMBERVALUE(RIGHT('Rinks for 5 groups'!G24,SUM(LEN('Rinks for 5 groups'!G24),-FIND("v",'Rinks for 5 groups'!G24,1),-1))),'Group Check'!$B:$E,2,FALSE)," in Group ",VLOOKUP(_xlfn.NUMBERVALUE(LEFT('Rinks for 5 groups'!G24,SUM(FIND("v",'Rinks for 5 groups'!G24,1),-2))),'Group Check'!$B:$E,4,FALSE)))</f>
        <v>Marianne Kuenzle (Switzerland ) &amp; Beat Matti (Switzerland ) v Yvonne Olivier (Namibia) &amp; Carel Aaron Olivier (Namibia) in Group MXP 1</v>
      </c>
      <c r="H49" s="238" t="str">
        <f>IF('Rinks for 5 groups'!H24="","",CONCATENATE(VLOOKUP(_xlfn.NUMBERVALUE(LEFT('Rinks for 5 groups'!H24,SUM(FIND("v",'Rinks for 5 groups'!H24,1),-2))),'Group Check'!$B:$E,2,FALSE)," v ",VLOOKUP(_xlfn.NUMBERVALUE(RIGHT('Rinks for 5 groups'!H24,SUM(LEN('Rinks for 5 groups'!H24),-FIND("v",'Rinks for 5 groups'!H24,1),-1))),'Group Check'!$B:$E,2,FALSE)," in Group ",VLOOKUP(_xlfn.NUMBERVALUE(LEFT('Rinks for 5 groups'!H24,SUM(FIND("v",'Rinks for 5 groups'!H24,1),-2))),'Group Check'!$B:$E,4,FALSE)))</f>
        <v>Shannon McIlroy (New Zealand) v Gabor Foti (Hungary) in Group MS 4</v>
      </c>
    </row>
    <row r="50" spans="1:8" ht="50.1" customHeight="1">
      <c r="A50" s="224" t="s">
        <v>626</v>
      </c>
      <c r="B50" s="236" t="str">
        <f>B37</f>
        <v>Session 4 - 1:45pm- 3.15pm</v>
      </c>
      <c r="C50" s="237" t="str">
        <f>IF('Rinks for 5 groups'!C25="","",CONCATENATE(VLOOKUP(_xlfn.NUMBERVALUE(LEFT('Rinks for 5 groups'!C25,SUM(FIND("v",'Rinks for 5 groups'!C25,1),-2))),'Group Check'!$B:$E,2,FALSE)," v ",VLOOKUP(_xlfn.NUMBERVALUE(RIGHT('Rinks for 5 groups'!C25,SUM(LEN('Rinks for 5 groups'!C25),-FIND("v",'Rinks for 5 groups'!C25,1),-1))),'Group Check'!$B:$E,2,FALSE)," in Group ",VLOOKUP(_xlfn.NUMBERVALUE(LEFT('Rinks for 5 groups'!C25,SUM(FIND("v",'Rinks for 5 groups'!C25,1),-2))),'Group Check'!$B:$E,4,FALSE)))</f>
        <v>Izzat Shameer Dzulkeple (Malaysia ) v Chiu Pok Man (Singapore ) in Group MS 2</v>
      </c>
      <c r="D50" s="237" t="str">
        <f>IF('Rinks for 5 groups'!D25="","",CONCATENATE(VLOOKUP(_xlfn.NUMBERVALUE(LEFT('Rinks for 5 groups'!D25,SUM(FIND("v",'Rinks for 5 groups'!D25,1),-2))),'Group Check'!$B:$E,2,FALSE)," v ",VLOOKUP(_xlfn.NUMBERVALUE(RIGHT('Rinks for 5 groups'!D25,SUM(LEN('Rinks for 5 groups'!D25),-FIND("v",'Rinks for 5 groups'!D25,1),-1))),'Group Check'!$B:$E,2,FALSE)," in Group ",VLOOKUP(_xlfn.NUMBERVALUE(LEFT('Rinks for 5 groups'!D25,SUM(FIND("v",'Rinks for 5 groups'!D25,1),-2))),'Group Check'!$B:$E,4,FALSE)))</f>
        <v>Jordy Jones (Norfolk Island) v Derek Boswell (Jersey) in Group MS 2</v>
      </c>
      <c r="E50" s="237" t="str">
        <f>IF('Rinks for 5 groups'!E25="","",CONCATENATE(VLOOKUP(_xlfn.NUMBERVALUE(LEFT('Rinks for 5 groups'!E25,SUM(FIND("v",'Rinks for 5 groups'!E25,1),-2))),'Group Check'!$B:$E,2,FALSE)," v ",VLOOKUP(_xlfn.NUMBERVALUE(RIGHT('Rinks for 5 groups'!E25,SUM(LEN('Rinks for 5 groups'!E25),-FIND("v",'Rinks for 5 groups'!E25,1),-1))),'Group Check'!$B:$E,2,FALSE)," in Group ",VLOOKUP(_xlfn.NUMBERVALUE(LEFT('Rinks for 5 groups'!E25,SUM(FIND("v",'Rinks for 5 groups'!E25,1),-2))),'Group Check'!$B:$E,4,FALSE)))</f>
        <v>Michael Gabobewe (Botswana) v Johnny Ng (Macao China ) in Group MS 5</v>
      </c>
      <c r="F50" s="237" t="str">
        <f>IF('Rinks for 5 groups'!F25="","",CONCATENATE(VLOOKUP(_xlfn.NUMBERVALUE(LEFT('Rinks for 5 groups'!F25,SUM(FIND("v",'Rinks for 5 groups'!F25,1),-2))),'Group Check'!$B:$E,2,FALSE)," v ",VLOOKUP(_xlfn.NUMBERVALUE(RIGHT('Rinks for 5 groups'!F25,SUM(LEN('Rinks for 5 groups'!F25),-FIND("v",'Rinks for 5 groups'!F25,1),-1))),'Group Check'!$B:$E,2,FALSE)," in Group ",VLOOKUP(_xlfn.NUMBERVALUE(LEFT('Rinks for 5 groups'!F25,SUM(FIND("v",'Rinks for 5 groups'!F25,1),-2))),'Group Check'!$B:$E,4,FALSE)))</f>
        <v>Maxime Faure  (France) v Jason Greenslade (Guernsey ) in Group MS 3</v>
      </c>
      <c r="G50" s="237" t="str">
        <f>IF('Rinks for 5 groups'!G25="","",CONCATENATE(VLOOKUP(_xlfn.NUMBERVALUE(LEFT('Rinks for 5 groups'!G25,SUM(FIND("v",'Rinks for 5 groups'!G25,1),-2))),'Group Check'!$B:$E,2,FALSE)," v ",VLOOKUP(_xlfn.NUMBERVALUE(RIGHT('Rinks for 5 groups'!G25,SUM(LEN('Rinks for 5 groups'!G25),-FIND("v",'Rinks for 5 groups'!G25,1),-1))),'Group Check'!$B:$E,2,FALSE)," in Group ",VLOOKUP(_xlfn.NUMBERVALUE(LEFT('Rinks for 5 groups'!G25,SUM(FIND("v",'Rinks for 5 groups'!G25,1),-2))),'Group Check'!$B:$E,4,FALSE)))</f>
        <v>Peter Ellul (Malta) v Peter Bonsor (Spain) in Group MS 2</v>
      </c>
      <c r="H50" s="238" t="str">
        <f>IF('Rinks for 5 groups'!H25="","",CONCATENATE(VLOOKUP(_xlfn.NUMBERVALUE(LEFT('Rinks for 5 groups'!H25,SUM(FIND("v",'Rinks for 5 groups'!H25,1),-2))),'Group Check'!$B:$E,2,FALSE)," v ",VLOOKUP(_xlfn.NUMBERVALUE(RIGHT('Rinks for 5 groups'!H25,SUM(LEN('Rinks for 5 groups'!H25),-FIND("v",'Rinks for 5 groups'!H25,1),-1))),'Group Check'!$B:$E,2,FALSE)," in Group ",VLOOKUP(_xlfn.NUMBERVALUE(LEFT('Rinks for 5 groups'!H25,SUM(FIND("v",'Rinks for 5 groups'!H25,1),-2))),'Group Check'!$B:$E,4,FALSE)))</f>
        <v>Ray Pearse (Australia) v Ozkan Akar (Turkiye) in Group MS 1</v>
      </c>
    </row>
    <row r="51" spans="1:8" ht="50.1" customHeight="1">
      <c r="A51" s="224" t="s">
        <v>626</v>
      </c>
      <c r="B51" s="236" t="str">
        <f>B38</f>
        <v>Session  - 3.15pm - 4:45pm</v>
      </c>
      <c r="C51" s="237" t="str">
        <f>IF('Rinks for 5 groups'!C26="","",CONCATENATE(VLOOKUP(_xlfn.NUMBERVALUE(LEFT('Rinks for 5 groups'!C26,SUM(FIND("v",'Rinks for 5 groups'!C26,1),-2))),'Group Check'!$B:$E,2,FALSE)," v ",VLOOKUP(_xlfn.NUMBERVALUE(RIGHT('Rinks for 5 groups'!C26,SUM(LEN('Rinks for 5 groups'!C26),-FIND("v",'Rinks for 5 groups'!C26,1),-1))),'Group Check'!$B:$E,2,FALSE)," in Group ",VLOOKUP(_xlfn.NUMBERVALUE(LEFT('Rinks for 5 groups'!C26,SUM(FIND("v",'Rinks for 5 groups'!C26,1),-2))),'Group Check'!$B:$E,4,FALSE)))</f>
        <v>Rahsan Akar (Turkiye) v Lisa Bonsor (Spain) in Group WS 1</v>
      </c>
      <c r="D51" s="237" t="str">
        <f>IF('Rinks for 5 groups'!D26="","",CONCATENATE(VLOOKUP(_xlfn.NUMBERVALUE(LEFT('Rinks for 5 groups'!D26,SUM(FIND("v",'Rinks for 5 groups'!D26,1),-2))),'Group Check'!$B:$E,2,FALSE)," v ",VLOOKUP(_xlfn.NUMBERVALUE(RIGHT('Rinks for 5 groups'!D26,SUM(LEN('Rinks for 5 groups'!D26),-FIND("v",'Rinks for 5 groups'!D26,1),-1))),'Group Check'!$B:$E,2,FALSE)," in Group ",VLOOKUP(_xlfn.NUMBERVALUE(LEFT('Rinks for 5 groups'!D26,SUM(FIND("v",'Rinks for 5 groups'!D26,1),-2))),'Group Check'!$B:$E,4,FALSE)))</f>
        <v>Esme Haley (South Africa ) v Nor Farrah Ain Abdullah (Malaysia ) in Group WS 1</v>
      </c>
      <c r="E51" s="237" t="str">
        <f>IF('Rinks for 5 groups'!E26="","",CONCATENATE(VLOOKUP(_xlfn.NUMBERVALUE(LEFT('Rinks for 5 groups'!E26,SUM(FIND("v",'Rinks for 5 groups'!E26,1),-2))),'Group Check'!$B:$E,2,FALSE)," v ",VLOOKUP(_xlfn.NUMBERVALUE(RIGHT('Rinks for 5 groups'!E26,SUM(LEN('Rinks for 5 groups'!E26),-FIND("v",'Rinks for 5 groups'!E26,1),-1))),'Group Check'!$B:$E,2,FALSE)," in Group ",VLOOKUP(_xlfn.NUMBERVALUE(LEFT('Rinks for 5 groups'!E26,SUM(FIND("v",'Rinks for 5 groups'!E26,1),-2))),'Group Check'!$B:$E,4,FALSE)))</f>
        <v>Jason Lee Evans (South Africa ) v Mike McNorton (Canada ) in Group MS 5</v>
      </c>
      <c r="F51" s="237" t="str">
        <f>IF('Rinks for 5 groups'!F26="","",CONCATENATE(VLOOKUP(_xlfn.NUMBERVALUE(LEFT('Rinks for 5 groups'!F26,SUM(FIND("v",'Rinks for 5 groups'!F26,1),-2))),'Group Check'!$B:$E,2,FALSE)," v ",VLOOKUP(_xlfn.NUMBERVALUE(RIGHT('Rinks for 5 groups'!F26,SUM(LEN('Rinks for 5 groups'!F26),-FIND("v",'Rinks for 5 groups'!F26,1),-1))),'Group Check'!$B:$E,2,FALSE)," in Group ",VLOOKUP(_xlfn.NUMBERVALUE(LEFT('Rinks for 5 groups'!F26,SUM(FIND("v",'Rinks for 5 groups'!F26,1),-2))),'Group Check'!$B:$E,4,FALSE)))</f>
        <v>Kristian Crocker (Wales) v Hisaharu Satou (Japan ) in Group MS 4</v>
      </c>
      <c r="G51" s="237" t="str">
        <f>IF('Rinks for 5 groups'!G26="","",CONCATENATE(VLOOKUP(_xlfn.NUMBERVALUE(LEFT('Rinks for 5 groups'!G26,SUM(FIND("v",'Rinks for 5 groups'!G26,1),-2))),'Group Check'!$B:$E,2,FALSE)," v ",VLOOKUP(_xlfn.NUMBERVALUE(RIGHT('Rinks for 5 groups'!G26,SUM(LEN('Rinks for 5 groups'!G26),-FIND("v",'Rinks for 5 groups'!G26,1),-1))),'Group Check'!$B:$E,2,FALSE)," in Group ",VLOOKUP(_xlfn.NUMBERVALUE(LEFT('Rinks for 5 groups'!G26,SUM(FIND("v",'Rinks for 5 groups'!G26,1),-2))),'Group Check'!$B:$E,4,FALSE)))</f>
        <v>Beat Matti (Switzerland ) v Carel Aaron Olivier (Namibia) in Group MS 3</v>
      </c>
      <c r="H51" s="238" t="str">
        <f>IF('Rinks for 5 groups'!H26="","",CONCATENATE(VLOOKUP(_xlfn.NUMBERVALUE(LEFT('Rinks for 5 groups'!H26,SUM(FIND("v",'Rinks for 5 groups'!H26,1),-2))),'Group Check'!$B:$E,2,FALSE)," v ",VLOOKUP(_xlfn.NUMBERVALUE(RIGHT('Rinks for 5 groups'!H26,SUM(LEN('Rinks for 5 groups'!H26),-FIND("v",'Rinks for 5 groups'!H26,1),-1))),'Group Check'!$B:$E,2,FALSE)," in Group ",VLOOKUP(_xlfn.NUMBERVALUE(LEFT('Rinks for 5 groups'!H26,SUM(FIND("v",'Rinks for 5 groups'!H26,1),-2))),'Group Check'!$B:$E,4,FALSE)))</f>
        <v>Michael Stepney (Scotland) v Lars Olov Backgren (Sweden ) in Group MS 3</v>
      </c>
    </row>
    <row r="52" spans="1:8" ht="50.1" customHeight="1">
      <c r="B52" s="242" t="s">
        <v>643</v>
      </c>
      <c r="C52" s="243"/>
      <c r="D52" s="243"/>
      <c r="E52" s="243"/>
      <c r="F52" s="243"/>
      <c r="G52" s="243"/>
      <c r="H52" s="243"/>
    </row>
    <row r="53" spans="1:8" ht="50.1" customHeight="1">
      <c r="A53" s="224" t="s">
        <v>626</v>
      </c>
      <c r="B53" s="236" t="str">
        <f>B40</f>
        <v>Session 6 - 4:45pm - 6.15pm</v>
      </c>
      <c r="C53" s="237" t="str">
        <f>IF('Rinks for 5 groups'!C28="","",CONCATENATE(VLOOKUP(_xlfn.NUMBERVALUE(LEFT('Rinks for 5 groups'!C28,SUM(FIND("v",'Rinks for 5 groups'!C28,1),-2))),'Group Check'!$B:$E,2,FALSE)," v ",VLOOKUP(_xlfn.NUMBERVALUE(RIGHT('Rinks for 5 groups'!C28,SUM(LEN('Rinks for 5 groups'!C28),-FIND("v",'Rinks for 5 groups'!C28,1),-1))),'Group Check'!$B:$E,2,FALSE)," in Group ",VLOOKUP(_xlfn.NUMBERVALUE(LEFT('Rinks for 5 groups'!C28,SUM(FIND("v",'Rinks for 5 groups'!C28,1),-2))),'Group Check'!$B:$E,4,FALSE)))</f>
        <v>Ha Yat Ting (Gloria) (Hong Kong China ) v Julie Forrest (Defending Champion) in Group WS 2</v>
      </c>
      <c r="D53" s="237" t="str">
        <f>IF('Rinks for 5 groups'!D28="","",CONCATENATE(VLOOKUP(_xlfn.NUMBERVALUE(LEFT('Rinks for 5 groups'!D28,SUM(FIND("v",'Rinks for 5 groups'!D28,1),-2))),'Group Check'!$B:$E,2,FALSE)," v ",VLOOKUP(_xlfn.NUMBERVALUE(RIGHT('Rinks for 5 groups'!D28,SUM(LEN('Rinks for 5 groups'!D28),-FIND("v",'Rinks for 5 groups'!D28,1),-1))),'Group Check'!$B:$E,2,FALSE)," in Group ",VLOOKUP(_xlfn.NUMBERVALUE(LEFT('Rinks for 5 groups'!D28,SUM(FIND("v",'Rinks for 5 groups'!D28,1),-2))),'Group Check'!$B:$E,4,FALSE)))</f>
        <v>Lindsey Greechan (Jersey) v Mary Thompson (USA) in Group WS 2</v>
      </c>
      <c r="E53" s="237" t="str">
        <f>IF('Rinks for 5 groups'!E28="","",CONCATENATE(VLOOKUP(_xlfn.NUMBERVALUE(LEFT('Rinks for 5 groups'!E28,SUM(FIND("v",'Rinks for 5 groups'!E28,1),-2))),'Group Check'!$B:$E,2,FALSE)," v ",VLOOKUP(_xlfn.NUMBERVALUE(RIGHT('Rinks for 5 groups'!E28,SUM(LEN('Rinks for 5 groups'!E28),-FIND("v",'Rinks for 5 groups'!E28,1),-1))),'Group Check'!$B:$E,2,FALSE)," in Group ",VLOOKUP(_xlfn.NUMBERVALUE(LEFT('Rinks for 5 groups'!E28,SUM(FIND("v",'Rinks for 5 groups'!E28,1),-2))),'Group Check'!$B:$E,4,FALSE)))</f>
        <v>Connie Rixon (Malta) v Keiko Kurohara (Japan ) in Group WS 2</v>
      </c>
      <c r="F53" s="237" t="str">
        <f>IF('Rinks for 5 groups'!F28="","",CONCATENATE(VLOOKUP(_xlfn.NUMBERVALUE(LEFT('Rinks for 5 groups'!F28,SUM(FIND("v",'Rinks for 5 groups'!F28,1),-2))),'Group Check'!$B:$E,2,FALSE)," v ",VLOOKUP(_xlfn.NUMBERVALUE(RIGHT('Rinks for 5 groups'!F28,SUM(LEN('Rinks for 5 groups'!F28),-FIND("v",'Rinks for 5 groups'!F28,1),-1))),'Group Check'!$B:$E,2,FALSE)," in Group ",VLOOKUP(_xlfn.NUMBERVALUE(LEFT('Rinks for 5 groups'!F28,SUM(FIND("v",'Rinks for 5 groups'!F28,1),-2))),'Group Check'!$B:$E,4,FALSE)))</f>
        <v>Lee Beng Hua (May) (Singapore ) v Sara Marie Nicholls (Wales) in Group WS 3</v>
      </c>
      <c r="G53" s="237" t="str">
        <f>IF('Rinks for 5 groups'!G28="","",CONCATENATE(VLOOKUP(_xlfn.NUMBERVALUE(LEFT('Rinks for 5 groups'!G28,SUM(FIND("v",'Rinks for 5 groups'!G28,1),-2))),'Group Check'!$B:$E,2,FALSE)," v ",VLOOKUP(_xlfn.NUMBERVALUE(RIGHT('Rinks for 5 groups'!G28,SUM(LEN('Rinks for 5 groups'!G28),-FIND("v",'Rinks for 5 groups'!G28,1),-1))),'Group Check'!$B:$E,2,FALSE)," in Group ",VLOOKUP(_xlfn.NUMBERVALUE(LEFT('Rinks for 5 groups'!G28,SUM(FIND("v",'Rinks for 5 groups'!G28,1),-2))),'Group Check'!$B:$E,4,FALSE)))</f>
        <v>Samantha Atkinson (Australia) v Irit Grencel (Israel ) in Group WS 3</v>
      </c>
      <c r="H53" s="238" t="str">
        <f>IF('Rinks for 5 groups'!H28="","",CONCATENATE(VLOOKUP(_xlfn.NUMBERVALUE(LEFT('Rinks for 5 groups'!H28,SUM(FIND("v",'Rinks for 5 groups'!H28,1),-2))),'Group Check'!$B:$E,2,FALSE)," v ",VLOOKUP(_xlfn.NUMBERVALUE(RIGHT('Rinks for 5 groups'!H28,SUM(LEN('Rinks for 5 groups'!H28),-FIND("v",'Rinks for 5 groups'!H28,1),-1))),'Group Check'!$B:$E,2,FALSE)," in Group ",VLOOKUP(_xlfn.NUMBERVALUE(LEFT('Rinks for 5 groups'!H28,SUM(FIND("v",'Rinks for 5 groups'!H28,1),-2))),'Group Check'!$B:$E,4,FALSE)))</f>
        <v>Pian Lai (Macao China ) v Maureen Caesar (Jamaica) in Group WS 4</v>
      </c>
    </row>
    <row r="54" spans="1:8" ht="50.1" customHeight="1" thickBot="1">
      <c r="A54" s="224" t="s">
        <v>626</v>
      </c>
      <c r="B54" s="239" t="str">
        <f>B41</f>
        <v>Session 7 - 6.15pm - 7:45pm</v>
      </c>
      <c r="C54" s="240" t="str">
        <f>IF('Rinks for 5 groups'!C29="","",CONCATENATE(VLOOKUP(_xlfn.NUMBERVALUE(LEFT('Rinks for 5 groups'!C29,SUM(FIND("v",'Rinks for 5 groups'!C29,1),-2))),'Group Check'!$B:$E,2,FALSE)," v ",VLOOKUP(_xlfn.NUMBERVALUE(RIGHT('Rinks for 5 groups'!C29,SUM(LEN('Rinks for 5 groups'!C29),-FIND("v",'Rinks for 5 groups'!C29,1),-1))),'Group Check'!$B:$E,2,FALSE)," in Group ",VLOOKUP(_xlfn.NUMBERVALUE(LEFT('Rinks for 5 groups'!C29,SUM(FIND("v",'Rinks for 5 groups'!C29,1),-2))),'Group Check'!$B:$E,4,FALSE)))</f>
        <v/>
      </c>
      <c r="D54" s="240" t="str">
        <f>IF('Rinks for 5 groups'!D29="","",CONCATENATE(VLOOKUP(_xlfn.NUMBERVALUE(LEFT('Rinks for 5 groups'!D29,SUM(FIND("v",'Rinks for 5 groups'!D29,1),-2))),'Group Check'!$B:$E,2,FALSE)," v ",VLOOKUP(_xlfn.NUMBERVALUE(RIGHT('Rinks for 5 groups'!D29,SUM(LEN('Rinks for 5 groups'!D29),-FIND("v",'Rinks for 5 groups'!D29,1),-1))),'Group Check'!$B:$E,2,FALSE)," in Group ",VLOOKUP(_xlfn.NUMBERVALUE(LEFT('Rinks for 5 groups'!D29,SUM(FIND("v",'Rinks for 5 groups'!D29,1),-2))),'Group Check'!$B:$E,4,FALSE)))</f>
        <v>Rebecca McMillan (England ) v Caroline Whitehead (Isle Of Man) in Group WS 5</v>
      </c>
      <c r="E54" s="240" t="str">
        <f>IF('Rinks for 5 groups'!E29="","",CONCATENATE(VLOOKUP(_xlfn.NUMBERVALUE(LEFT('Rinks for 5 groups'!E29,SUM(FIND("v",'Rinks for 5 groups'!E29,1),-2))),'Group Check'!$B:$E,2,FALSE)," v ",VLOOKUP(_xlfn.NUMBERVALUE(RIGHT('Rinks for 5 groups'!E29,SUM(LEN('Rinks for 5 groups'!E29),-FIND("v",'Rinks for 5 groups'!E29,1),-1))),'Group Check'!$B:$E,2,FALSE)," in Group ",VLOOKUP(_xlfn.NUMBERVALUE(LEFT('Rinks for 5 groups'!E29,SUM(FIND("v",'Rinks for 5 groups'!E29,1),-2))),'Group Check'!$B:$E,4,FALSE)))</f>
        <v>Marianne Kuenzle (Switzerland ) v Yvonne Olivier (Namibia) in Group WS 5</v>
      </c>
      <c r="F54" s="240" t="str">
        <f>IF('Rinks for 5 groups'!F29="","",CONCATENATE(VLOOKUP(_xlfn.NUMBERVALUE(LEFT('Rinks for 5 groups'!F29,SUM(FIND("v",'Rinks for 5 groups'!F29,1),-2))),'Group Check'!$B:$E,2,FALSE)," v ",VLOOKUP(_xlfn.NUMBERVALUE(RIGHT('Rinks for 5 groups'!F29,SUM(LEN('Rinks for 5 groups'!F29),-FIND("v",'Rinks for 5 groups'!F29,1),-1))),'Group Check'!$B:$E,2,FALSE)," in Group ",VLOOKUP(_xlfn.NUMBERVALUE(LEFT('Rinks for 5 groups'!F29,SUM(FIND("v",'Rinks for 5 groups'!F29,1),-2))),'Group Check'!$B:$E,4,FALSE)))</f>
        <v>Sandra Hazel Bailie MBE (Ireland ) v Rosemary Ogier (Guernsey ) in Group WS 5</v>
      </c>
      <c r="G54" s="240" t="str">
        <f>IF('Rinks for 5 groups'!G29="","",CONCATENATE(VLOOKUP(_xlfn.NUMBERVALUE(LEFT('Rinks for 5 groups'!G29,SUM(FIND("v",'Rinks for 5 groups'!G29,1),-2))),'Group Check'!$B:$E,2,FALSE)," v ",VLOOKUP(_xlfn.NUMBERVALUE(RIGHT('Rinks for 5 groups'!G29,SUM(LEN('Rinks for 5 groups'!G29),-FIND("v",'Rinks for 5 groups'!G29,1),-1))),'Group Check'!$B:$E,2,FALSE)," in Group ",VLOOKUP(_xlfn.NUMBERVALUE(LEFT('Rinks for 5 groups'!G29,SUM(FIND("v",'Rinks for 5 groups'!G29,1),-2))),'Group Check'!$B:$E,4,FALSE)))</f>
        <v>Tayla Bruce (New Zealand) v Cindy Royet  (France) in Group WS 4</v>
      </c>
      <c r="H54" s="241" t="str">
        <f>IF('Rinks for 5 groups'!H29="","",CONCATENATE(VLOOKUP(_xlfn.NUMBERVALUE(LEFT('Rinks for 5 groups'!H29,SUM(FIND("v",'Rinks for 5 groups'!H29,1),-2))),'Group Check'!$B:$E,2,FALSE)," v ",VLOOKUP(_xlfn.NUMBERVALUE(RIGHT('Rinks for 5 groups'!H29,SUM(LEN('Rinks for 5 groups'!H29),-FIND("v",'Rinks for 5 groups'!H29,1),-1))),'Group Check'!$B:$E,2,FALSE)," in Group ",VLOOKUP(_xlfn.NUMBERVALUE(LEFT('Rinks for 5 groups'!H29,SUM(FIND("v",'Rinks for 5 groups'!H29,1),-2))),'Group Check'!$B:$E,4,FALSE)))</f>
        <v>Linda Ng (Canada ) v Lephai Marea Modutlwa (Botswana) in Group WS 4</v>
      </c>
    </row>
    <row r="55" spans="1:8" s="54" customFormat="1">
      <c r="A55" s="224"/>
      <c r="B55" s="296"/>
      <c r="C55" s="296"/>
      <c r="D55" s="296"/>
      <c r="E55" s="296"/>
      <c r="F55" s="296"/>
      <c r="G55" s="296"/>
      <c r="H55" s="296"/>
    </row>
    <row r="56" spans="1:8" s="54" customFormat="1" ht="15.75" thickBot="1">
      <c r="A56" s="224"/>
      <c r="B56" s="222"/>
      <c r="C56" s="222"/>
      <c r="D56" s="222"/>
      <c r="E56" s="222"/>
      <c r="F56" s="222"/>
      <c r="G56" s="222"/>
      <c r="H56" s="222"/>
    </row>
    <row r="57" spans="1:8" s="54" customFormat="1" ht="21">
      <c r="A57" s="224"/>
      <c r="B57" s="293" t="s">
        <v>536</v>
      </c>
      <c r="C57" s="294"/>
      <c r="D57" s="294"/>
      <c r="E57" s="294"/>
      <c r="F57" s="294"/>
      <c r="G57" s="294"/>
      <c r="H57" s="295"/>
    </row>
    <row r="58" spans="1:8" s="55" customFormat="1">
      <c r="A58" s="224"/>
      <c r="B58" s="233" t="s">
        <v>82</v>
      </c>
      <c r="C58" s="234" t="s">
        <v>0</v>
      </c>
      <c r="D58" s="234" t="s">
        <v>1</v>
      </c>
      <c r="E58" s="234" t="s">
        <v>2</v>
      </c>
      <c r="F58" s="234" t="s">
        <v>3</v>
      </c>
      <c r="G58" s="234" t="s">
        <v>4</v>
      </c>
      <c r="H58" s="235" t="s">
        <v>5</v>
      </c>
    </row>
    <row r="59" spans="1:8" ht="50.1" customHeight="1">
      <c r="A59" s="224" t="s">
        <v>627</v>
      </c>
      <c r="B59" s="236" t="str">
        <f>B46</f>
        <v>Session 1 - 8:30am - 10:15am</v>
      </c>
      <c r="C59" s="237" t="str">
        <f>IF('Rinks for 5 groups'!J21="","",CONCATENATE(VLOOKUP(_xlfn.NUMBERVALUE(LEFT('Rinks for 5 groups'!J21,SUM(FIND("v",'Rinks for 5 groups'!J21,1),-2))),'Group Check'!$B:$E,2,FALSE)," v ",VLOOKUP(_xlfn.NUMBERVALUE(RIGHT('Rinks for 5 groups'!J21,SUM(LEN('Rinks for 5 groups'!J21),-FIND("v",'Rinks for 5 groups'!J21,1),-1))),'Group Check'!$B:$E,2,FALSE)," in Group ",VLOOKUP(_xlfn.NUMBERVALUE(LEFT('Rinks for 5 groups'!J21,SUM(FIND("v",'Rinks for 5 groups'!J21,1),-2))),'Group Check'!$B:$E,4,FALSE)))</f>
        <v>Christine (Petal) Jones (Norfolk Island) &amp; Jordy Jones (Norfolk Island) v Lindsey Greechan (Jersey) &amp; Derek Boswell (Jersey) in Group MXP 2</v>
      </c>
      <c r="D59" s="237" t="str">
        <f>IF('Rinks for 5 groups'!K21="","",CONCATENATE(VLOOKUP(_xlfn.NUMBERVALUE(LEFT('Rinks for 5 groups'!K21,SUM(FIND("v",'Rinks for 5 groups'!K21,1),-2))),'Group Check'!$B:$E,2,FALSE)," v ",VLOOKUP(_xlfn.NUMBERVALUE(RIGHT('Rinks for 5 groups'!K21,SUM(LEN('Rinks for 5 groups'!K21),-FIND("v",'Rinks for 5 groups'!K21,1),-1))),'Group Check'!$B:$E,2,FALSE)," in Group ",VLOOKUP(_xlfn.NUMBERVALUE(LEFT('Rinks for 5 groups'!K21,SUM(FIND("v",'Rinks for 5 groups'!K21,1),-2))),'Group Check'!$B:$E,4,FALSE)))</f>
        <v>Irit Grencel (Israel ) &amp; Gabor Foti (Hungary) v Nor Farrah Ain Abdullah (Malaysia ) &amp; Izzat Shameer Dzulkeple (Malaysia ) in Group MXP 2</v>
      </c>
      <c r="E59" s="237" t="str">
        <f>IF('Rinks for 5 groups'!L21="","",CONCATENATE(VLOOKUP(_xlfn.NUMBERVALUE(LEFT('Rinks for 5 groups'!L21,SUM(FIND("v",'Rinks for 5 groups'!L21,1),-2))),'Group Check'!$B:$E,2,FALSE)," v ",VLOOKUP(_xlfn.NUMBERVALUE(RIGHT('Rinks for 5 groups'!L21,SUM(LEN('Rinks for 5 groups'!L21),-FIND("v",'Rinks for 5 groups'!L21,1),-1))),'Group Check'!$B:$E,2,FALSE)," in Group ",VLOOKUP(_xlfn.NUMBERVALUE(LEFT('Rinks for 5 groups'!L21,SUM(FIND("v",'Rinks for 5 groups'!L21,1),-2))),'Group Check'!$B:$E,4,FALSE)))</f>
        <v>Connie Rixon (Malta) &amp; Peter Ellul (Malta) v Alison Merrien MBE (Guernsey ) &amp; Lars Olov Backgren (Sweden ) in Group MXP 2</v>
      </c>
      <c r="F59" s="237" t="str">
        <f>IF('Rinks for 5 groups'!M21="","",CONCATENATE(VLOOKUP(_xlfn.NUMBERVALUE(LEFT('Rinks for 5 groups'!M21,SUM(FIND("v",'Rinks for 5 groups'!M21,1),-2))),'Group Check'!$B:$E,2,FALSE)," v ",VLOOKUP(_xlfn.NUMBERVALUE(RIGHT('Rinks for 5 groups'!M21,SUM(LEN('Rinks for 5 groups'!M21),-FIND("v",'Rinks for 5 groups'!M21,1),-1))),'Group Check'!$B:$E,2,FALSE)," in Group ",VLOOKUP(_xlfn.NUMBERVALUE(LEFT('Rinks for 5 groups'!M21,SUM(FIND("v",'Rinks for 5 groups'!M21,1),-2))),'Group Check'!$B:$E,4,FALSE)))</f>
        <v>Keiko Kurohara (Japan ) &amp; Hisaharu Satou (Japan ) v Lisa Bonsor (Spain) &amp; Peter Bonsor (Spain) in Group MXP 5</v>
      </c>
      <c r="G59" s="237" t="str">
        <f>IF('Rinks for 5 groups'!N21="","",CONCATENATE(VLOOKUP(_xlfn.NUMBERVALUE(LEFT('Rinks for 5 groups'!N21,SUM(FIND("v",'Rinks for 5 groups'!N21,1),-2))),'Group Check'!$B:$E,2,FALSE)," v ",VLOOKUP(_xlfn.NUMBERVALUE(RIGHT('Rinks for 5 groups'!N21,SUM(LEN('Rinks for 5 groups'!N21),-FIND("v",'Rinks for 5 groups'!N21,1),-1))),'Group Check'!$B:$E,2,FALSE)," in Group ",VLOOKUP(_xlfn.NUMBERVALUE(LEFT('Rinks for 5 groups'!N21,SUM(FIND("v",'Rinks for 5 groups'!N21,1),-2))),'Group Check'!$B:$E,4,FALSE)))</f>
        <v>Esme Haley (South Africa ) &amp; Jason Lee Evans (South Africa ) v Rosemary Ogier (Guernsey ) &amp; Jason Greenslade (Guernsey ) in Group MXP 5</v>
      </c>
      <c r="H59" s="238" t="str">
        <f>IF('Rinks for 5 groups'!O21="","",CONCATENATE(VLOOKUP(_xlfn.NUMBERVALUE(LEFT('Rinks for 5 groups'!O21,SUM(FIND("v",'Rinks for 5 groups'!O21,1),-2))),'Group Check'!$B:$E,2,FALSE)," v ",VLOOKUP(_xlfn.NUMBERVALUE(RIGHT('Rinks for 5 groups'!O21,SUM(LEN('Rinks for 5 groups'!O21),-FIND("v",'Rinks for 5 groups'!O21,1),-1))),'Group Check'!$B:$E,2,FALSE)," in Group ",VLOOKUP(_xlfn.NUMBERVALUE(LEFT('Rinks for 5 groups'!O21,SUM(FIND("v",'Rinks for 5 groups'!O21,1),-2))),'Group Check'!$B:$E,4,FALSE)))</f>
        <v>Rahsan Akar (Turkiye) &amp; Ozkan Akar (Turkiye) v Julie Forrest (Defending Champion) &amp; Michael Stepney (Scotland) in Group MXP 5</v>
      </c>
    </row>
    <row r="60" spans="1:8" ht="50.1" customHeight="1">
      <c r="A60" s="224" t="s">
        <v>627</v>
      </c>
      <c r="B60" s="236" t="str">
        <f>B47</f>
        <v>Session 2 - 10.15am- 12:00pm</v>
      </c>
      <c r="C60" s="237" t="str">
        <f>IF('Rinks for 5 groups'!J22="","",CONCATENATE(VLOOKUP(_xlfn.NUMBERVALUE(LEFT('Rinks for 5 groups'!J22,SUM(FIND("v",'Rinks for 5 groups'!J22,1),-2))),'Group Check'!$B:$E,2,FALSE)," v ",VLOOKUP(_xlfn.NUMBERVALUE(RIGHT('Rinks for 5 groups'!J22,SUM(LEN('Rinks for 5 groups'!J22),-FIND("v",'Rinks for 5 groups'!J22,1),-1))),'Group Check'!$B:$E,2,FALSE)," in Group ",VLOOKUP(_xlfn.NUMBERVALUE(LEFT('Rinks for 5 groups'!J22,SUM(FIND("v",'Rinks for 5 groups'!J22,1),-2))),'Group Check'!$B:$E,4,FALSE)))</f>
        <v>Pian Lai (Macao China ) &amp; Johnny Ng (Macao China ) v Linda Ng (Canada ) &amp; Mike McNorton (Canada ) in Group MXP 3</v>
      </c>
      <c r="D60" s="237" t="str">
        <f>IF('Rinks for 5 groups'!K22="","",CONCATENATE(VLOOKUP(_xlfn.NUMBERVALUE(LEFT('Rinks for 5 groups'!K22,SUM(FIND("v",'Rinks for 5 groups'!K22,1),-2))),'Group Check'!$B:$E,2,FALSE)," v ",VLOOKUP(_xlfn.NUMBERVALUE(RIGHT('Rinks for 5 groups'!K22,SUM(LEN('Rinks for 5 groups'!K22),-FIND("v",'Rinks for 5 groups'!K22,1),-1))),'Group Check'!$B:$E,2,FALSE)," in Group ",VLOOKUP(_xlfn.NUMBERVALUE(LEFT('Rinks for 5 groups'!K22,SUM(FIND("v",'Rinks for 5 groups'!K22,1),-2))),'Group Check'!$B:$E,4,FALSE)))</f>
        <v>Maureen Caesar (Jamaica) &amp; Robert Simpson (Jamaica) v Natalie McWilliams (Scotland) &amp; Oliver John Thompson (Falkland Islands ) in Group MXP 3</v>
      </c>
      <c r="E60" s="237" t="str">
        <f>IF('Rinks for 5 groups'!L22="","",CONCATENATE(VLOOKUP(_xlfn.NUMBERVALUE(LEFT('Rinks for 5 groups'!L22,SUM(FIND("v",'Rinks for 5 groups'!L22,1),-2))),'Group Check'!$B:$E,2,FALSE)," v ",VLOOKUP(_xlfn.NUMBERVALUE(RIGHT('Rinks for 5 groups'!L22,SUM(LEN('Rinks for 5 groups'!L22),-FIND("v",'Rinks for 5 groups'!L22,1),-1))),'Group Check'!$B:$E,2,FALSE)," in Group ",VLOOKUP(_xlfn.NUMBERVALUE(LEFT('Rinks for 5 groups'!L22,SUM(FIND("v",'Rinks for 5 groups'!L22,1),-2))),'Group Check'!$B:$E,4,FALSE)))</f>
        <v>Sandra Hazel Bailie MBE (Ireland ) &amp; Simon Martin (Ireland ) v Lephai Marea Modutlwa (Botswana) &amp; Michael Gabobewe (Botswana) in Group MXP 3</v>
      </c>
      <c r="F60" s="237" t="str">
        <f>IF('Rinks for 5 groups'!M22="","",CONCATENATE(VLOOKUP(_xlfn.NUMBERVALUE(LEFT('Rinks for 5 groups'!M22,SUM(FIND("v",'Rinks for 5 groups'!M22,1),-2))),'Group Check'!$B:$E,2,FALSE)," v ",VLOOKUP(_xlfn.NUMBERVALUE(RIGHT('Rinks for 5 groups'!M22,SUM(LEN('Rinks for 5 groups'!M22),-FIND("v",'Rinks for 5 groups'!M22,1),-1))),'Group Check'!$B:$E,2,FALSE)," in Group ",VLOOKUP(_xlfn.NUMBERVALUE(LEFT('Rinks for 5 groups'!M22,SUM(FIND("v",'Rinks for 5 groups'!M22,1),-2))),'Group Check'!$B:$E,4,FALSE)))</f>
        <v>Cindy Royet  (France) &amp; Maxime Faure  (France) v Tayla Bruce (New Zealand) &amp; Shannon McIlroy (New Zealand) in Group MXP 4</v>
      </c>
      <c r="G60" s="237" t="str">
        <f>IF('Rinks for 5 groups'!N22="","",CONCATENATE(VLOOKUP(_xlfn.NUMBERVALUE(LEFT('Rinks for 5 groups'!N22,SUM(FIND("v",'Rinks for 5 groups'!N22,1),-2))),'Group Check'!$B:$E,2,FALSE)," v ",VLOOKUP(_xlfn.NUMBERVALUE(RIGHT('Rinks for 5 groups'!N22,SUM(LEN('Rinks for 5 groups'!N22),-FIND("v",'Rinks for 5 groups'!N22,1),-1))),'Group Check'!$B:$E,2,FALSE)," in Group ",VLOOKUP(_xlfn.NUMBERVALUE(LEFT('Rinks for 5 groups'!N22,SUM(FIND("v",'Rinks for 5 groups'!N22,1),-2))),'Group Check'!$B:$E,4,FALSE)))</f>
        <v>Lee Beng Hua (May) (Singapore ) &amp; Chiu Pok Man (Singapore ) v Rebecca McMillan (England ) &amp; Harry Goodwin (England ) in Group MXP 4</v>
      </c>
      <c r="H60" s="238" t="str">
        <f>IF('Rinks for 5 groups'!O22="","",CONCATENATE(VLOOKUP(_xlfn.NUMBERVALUE(LEFT('Rinks for 5 groups'!O22,SUM(FIND("v",'Rinks for 5 groups'!O22,1),-2))),'Group Check'!$B:$E,2,FALSE)," v ",VLOOKUP(_xlfn.NUMBERVALUE(RIGHT('Rinks for 5 groups'!O22,SUM(LEN('Rinks for 5 groups'!O22),-FIND("v",'Rinks for 5 groups'!O22,1),-1))),'Group Check'!$B:$E,2,FALSE)," in Group ",VLOOKUP(_xlfn.NUMBERVALUE(LEFT('Rinks for 5 groups'!O22,SUM(FIND("v",'Rinks for 5 groups'!O22,1),-2))),'Group Check'!$B:$E,4,FALSE)))</f>
        <v>Mary Thompson (USA) &amp; Loren Dion (USA) v Ha Yat Ting (Gloria) (Hong Kong China ) &amp; Lai Gon-Lap Stanley (Hong Kong China ) in Group MXP 4</v>
      </c>
    </row>
    <row r="61" spans="1:8" ht="50.1" customHeight="1">
      <c r="B61" s="242" t="s">
        <v>642</v>
      </c>
      <c r="C61" s="243"/>
      <c r="D61" s="243"/>
      <c r="E61" s="243"/>
      <c r="F61" s="243"/>
      <c r="G61" s="243"/>
      <c r="H61" s="243"/>
    </row>
    <row r="62" spans="1:8" ht="50.1" customHeight="1">
      <c r="A62" s="224" t="s">
        <v>627</v>
      </c>
      <c r="B62" s="236" t="str">
        <f>B49</f>
        <v>Session 3 - 12.00pm- 1:45pm</v>
      </c>
      <c r="C62" s="237" t="str">
        <f>IF('Rinks for 5 groups'!J24="","",CONCATENATE(VLOOKUP(_xlfn.NUMBERVALUE(LEFT('Rinks for 5 groups'!J24,SUM(FIND("v",'Rinks for 5 groups'!J24,1),-2))),'Group Check'!$B:$E,2,FALSE)," v ",VLOOKUP(_xlfn.NUMBERVALUE(RIGHT('Rinks for 5 groups'!J24,SUM(LEN('Rinks for 5 groups'!J24),-FIND("v",'Rinks for 5 groups'!J24,1),-1))),'Group Check'!$B:$E,2,FALSE)," in Group ",VLOOKUP(_xlfn.NUMBERVALUE(LEFT('Rinks for 5 groups'!J24,SUM(FIND("v",'Rinks for 5 groups'!J24,1),-2))),'Group Check'!$B:$E,4,FALSE)))</f>
        <v>Yvonne Olivier (Namibia) &amp; Carel Aaron Olivier (Namibia) v Caroline Whitehead (Isle Of Man) &amp; Clive McGreal (Isle Of Man) in Group MXP 1</v>
      </c>
      <c r="D62" s="237" t="str">
        <f>IF('Rinks for 5 groups'!K24="","",CONCATENATE(VLOOKUP(_xlfn.NUMBERVALUE(LEFT('Rinks for 5 groups'!K24,SUM(FIND("v",'Rinks for 5 groups'!K24,1),-2))),'Group Check'!$B:$E,2,FALSE)," v ",VLOOKUP(_xlfn.NUMBERVALUE(RIGHT('Rinks for 5 groups'!K24,SUM(LEN('Rinks for 5 groups'!K24),-FIND("v",'Rinks for 5 groups'!K24,1),-1))),'Group Check'!$B:$E,2,FALSE)," in Group ",VLOOKUP(_xlfn.NUMBERVALUE(LEFT('Rinks for 5 groups'!K24,SUM(FIND("v",'Rinks for 5 groups'!K24,1),-2))),'Group Check'!$B:$E,4,FALSE)))</f>
        <v>Marianne Kuenzle (Switzerland ) &amp; Beat Matti (Switzerland ) v Sara Marie Nicholls (Wales) &amp; Kristian Crocker (Wales) in Group MXP 1</v>
      </c>
      <c r="E62" s="237" t="str">
        <f>IF('Rinks for 5 groups'!L24="","",CONCATENATE(VLOOKUP(_xlfn.NUMBERVALUE(LEFT('Rinks for 5 groups'!L24,SUM(FIND("v",'Rinks for 5 groups'!L24,1),-2))),'Group Check'!$B:$E,2,FALSE)," v ",VLOOKUP(_xlfn.NUMBERVALUE(RIGHT('Rinks for 5 groups'!L24,SUM(LEN('Rinks for 5 groups'!L24),-FIND("v",'Rinks for 5 groups'!L24,1),-1))),'Group Check'!$B:$E,2,FALSE)," in Group ",VLOOKUP(_xlfn.NUMBERVALUE(LEFT('Rinks for 5 groups'!L24,SUM(FIND("v",'Rinks for 5 groups'!L24,1),-2))),'Group Check'!$B:$E,4,FALSE)))</f>
        <v>Rahsan Akar (Turkiye) v Natalie McWilliams (Scotland) in Group WS 1</v>
      </c>
      <c r="F62" s="237" t="str">
        <f>IF('Rinks for 5 groups'!M24="","",CONCATENATE(VLOOKUP(_xlfn.NUMBERVALUE(LEFT('Rinks for 5 groups'!M24,SUM(FIND("v",'Rinks for 5 groups'!M24,1),-2))),'Group Check'!$B:$E,2,FALSE)," v ",VLOOKUP(_xlfn.NUMBERVALUE(RIGHT('Rinks for 5 groups'!M24,SUM(LEN('Rinks for 5 groups'!M24),-FIND("v",'Rinks for 5 groups'!M24,1),-1))),'Group Check'!$B:$E,2,FALSE)," in Group ",VLOOKUP(_xlfn.NUMBERVALUE(LEFT('Rinks for 5 groups'!M24,SUM(FIND("v",'Rinks for 5 groups'!M24,1),-2))),'Group Check'!$B:$E,4,FALSE)))</f>
        <v>Christine (Petal) Jones (Norfolk Island) v Samantha Atkinson (Australia) in Group WS 3</v>
      </c>
      <c r="G62" s="237" t="str">
        <f>IF('Rinks for 5 groups'!N24="","",CONCATENATE(VLOOKUP(_xlfn.NUMBERVALUE(LEFT('Rinks for 5 groups'!N24,SUM(FIND("v",'Rinks for 5 groups'!N24,1),-2))),'Group Check'!$B:$E,2,FALSE)," v ",VLOOKUP(_xlfn.NUMBERVALUE(RIGHT('Rinks for 5 groups'!N24,SUM(LEN('Rinks for 5 groups'!N24),-FIND("v",'Rinks for 5 groups'!N24,1),-1))),'Group Check'!$B:$E,2,FALSE)," in Group ",VLOOKUP(_xlfn.NUMBERVALUE(LEFT('Rinks for 5 groups'!N24,SUM(FIND("v",'Rinks for 5 groups'!N24,1),-2))),'Group Check'!$B:$E,4,FALSE)))</f>
        <v>Lisa Bonsor (Spain) v Nor Farrah Ain Abdullah (Malaysia ) in Group WS 1</v>
      </c>
      <c r="H62" s="238" t="str">
        <f>IF('Rinks for 5 groups'!O24="","",CONCATENATE(VLOOKUP(_xlfn.NUMBERVALUE(LEFT('Rinks for 5 groups'!O24,SUM(FIND("v",'Rinks for 5 groups'!O24,1),-2))),'Group Check'!$B:$E,2,FALSE)," v ",VLOOKUP(_xlfn.NUMBERVALUE(RIGHT('Rinks for 5 groups'!O24,SUM(LEN('Rinks for 5 groups'!O24),-FIND("v",'Rinks for 5 groups'!O24,1),-1))),'Group Check'!$B:$E,2,FALSE)," in Group ",VLOOKUP(_xlfn.NUMBERVALUE(LEFT('Rinks for 5 groups'!O24,SUM(FIND("v",'Rinks for 5 groups'!O24,1),-2))),'Group Check'!$B:$E,4,FALSE)))</f>
        <v>Lee Beng Hua (May) (Singapore ) v Irit Grencel (Israel ) in Group WS 3</v>
      </c>
    </row>
    <row r="63" spans="1:8" ht="50.1" customHeight="1">
      <c r="A63" s="224" t="s">
        <v>627</v>
      </c>
      <c r="B63" s="236" t="str">
        <f>B50</f>
        <v>Session 4 - 1:45pm- 3.15pm</v>
      </c>
      <c r="C63" s="237" t="str">
        <f>IF('Rinks for 5 groups'!J25="","",CONCATENATE(VLOOKUP(_xlfn.NUMBERVALUE(LEFT('Rinks for 5 groups'!J25,SUM(FIND("v",'Rinks for 5 groups'!J25,1),-2))),'Group Check'!$B:$E,2,FALSE)," v ",VLOOKUP(_xlfn.NUMBERVALUE(RIGHT('Rinks for 5 groups'!J25,SUM(LEN('Rinks for 5 groups'!J25),-FIND("v",'Rinks for 5 groups'!J25,1),-1))),'Group Check'!$B:$E,2,FALSE)," in Group ",VLOOKUP(_xlfn.NUMBERVALUE(LEFT('Rinks for 5 groups'!J25,SUM(FIND("v",'Rinks for 5 groups'!J25,1),-2))),'Group Check'!$B:$E,4,FALSE)))</f>
        <v>Maureen Caesar (Jamaica) v Lephai Marea Modutlwa (Botswana) in Group WS 4</v>
      </c>
      <c r="D63" s="237" t="str">
        <f>IF('Rinks for 5 groups'!K25="","",CONCATENATE(VLOOKUP(_xlfn.NUMBERVALUE(LEFT('Rinks for 5 groups'!K25,SUM(FIND("v",'Rinks for 5 groups'!K25,1),-2))),'Group Check'!$B:$E,2,FALSE)," v ",VLOOKUP(_xlfn.NUMBERVALUE(RIGHT('Rinks for 5 groups'!K25,SUM(LEN('Rinks for 5 groups'!K25),-FIND("v",'Rinks for 5 groups'!K25,1),-1))),'Group Check'!$B:$E,2,FALSE)," in Group ",VLOOKUP(_xlfn.NUMBERVALUE(LEFT('Rinks for 5 groups'!K25,SUM(FIND("v",'Rinks for 5 groups'!K25,1),-2))),'Group Check'!$B:$E,4,FALSE)))</f>
        <v>Connie Rixon (Malta) v Mary Thompson (USA) in Group WS 2</v>
      </c>
      <c r="E63" s="237" t="str">
        <f>IF('Rinks for 5 groups'!L25="","",CONCATENATE(VLOOKUP(_xlfn.NUMBERVALUE(LEFT('Rinks for 5 groups'!L25,SUM(FIND("v",'Rinks for 5 groups'!L25,1),-2))),'Group Check'!$B:$E,2,FALSE)," v ",VLOOKUP(_xlfn.NUMBERVALUE(RIGHT('Rinks for 5 groups'!L25,SUM(LEN('Rinks for 5 groups'!L25),-FIND("v",'Rinks for 5 groups'!L25,1),-1))),'Group Check'!$B:$E,2,FALSE)," in Group ",VLOOKUP(_xlfn.NUMBERVALUE(LEFT('Rinks for 5 groups'!L25,SUM(FIND("v",'Rinks for 5 groups'!L25,1),-2))),'Group Check'!$B:$E,4,FALSE)))</f>
        <v>Pian Lai (Macao China ) v Cindy Royet  (France) in Group WS 4</v>
      </c>
      <c r="F63" s="237" t="str">
        <f>IF('Rinks for 5 groups'!M25="","",CONCATENATE(VLOOKUP(_xlfn.NUMBERVALUE(LEFT('Rinks for 5 groups'!M25,SUM(FIND("v",'Rinks for 5 groups'!M25,1),-2))),'Group Check'!$B:$E,2,FALSE)," v ",VLOOKUP(_xlfn.NUMBERVALUE(RIGHT('Rinks for 5 groups'!M25,SUM(LEN('Rinks for 5 groups'!M25),-FIND("v",'Rinks for 5 groups'!M25,1),-1))),'Group Check'!$B:$E,2,FALSE)," in Group ",VLOOKUP(_xlfn.NUMBERVALUE(LEFT('Rinks for 5 groups'!M25,SUM(FIND("v",'Rinks for 5 groups'!M25,1),-2))),'Group Check'!$B:$E,4,FALSE)))</f>
        <v>Lindsey Greechan (Jersey) v Ha Yat Ting (Gloria) (Hong Kong China ) in Group WS 2</v>
      </c>
      <c r="G63" s="237" t="str">
        <f>IF('Rinks for 5 groups'!N25="","",CONCATENATE(VLOOKUP(_xlfn.NUMBERVALUE(LEFT('Rinks for 5 groups'!N25,SUM(FIND("v",'Rinks for 5 groups'!N25,1),-2))),'Group Check'!$B:$E,2,FALSE)," v ",VLOOKUP(_xlfn.NUMBERVALUE(RIGHT('Rinks for 5 groups'!N25,SUM(LEN('Rinks for 5 groups'!N25),-FIND("v",'Rinks for 5 groups'!N25,1),-1))),'Group Check'!$B:$E,2,FALSE)," in Group ",VLOOKUP(_xlfn.NUMBERVALUE(LEFT('Rinks for 5 groups'!N25,SUM(FIND("v",'Rinks for 5 groups'!N25,1),-2))),'Group Check'!$B:$E,4,FALSE)))</f>
        <v>Keiko Kurohara (Japan ) v Julie Forrest (Defending Champion) in Group WS 2</v>
      </c>
      <c r="H63" s="238" t="str">
        <f>IF('Rinks for 5 groups'!O25="","",CONCATENATE(VLOOKUP(_xlfn.NUMBERVALUE(LEFT('Rinks for 5 groups'!O25,SUM(FIND("v",'Rinks for 5 groups'!O25,1),-2))),'Group Check'!$B:$E,2,FALSE)," v ",VLOOKUP(_xlfn.NUMBERVALUE(RIGHT('Rinks for 5 groups'!O25,SUM(LEN('Rinks for 5 groups'!O25),-FIND("v",'Rinks for 5 groups'!O25,1),-1))),'Group Check'!$B:$E,2,FALSE)," in Group ",VLOOKUP(_xlfn.NUMBERVALUE(LEFT('Rinks for 5 groups'!O25,SUM(FIND("v",'Rinks for 5 groups'!O25,1),-2))),'Group Check'!$B:$E,4,FALSE)))</f>
        <v>Tayla Bruce (New Zealand) v Linda Ng (Canada ) in Group WS 4</v>
      </c>
    </row>
    <row r="64" spans="1:8" ht="50.1" customHeight="1">
      <c r="A64" s="224" t="s">
        <v>627</v>
      </c>
      <c r="B64" s="236" t="str">
        <f>B51</f>
        <v>Session  - 3.15pm - 4:45pm</v>
      </c>
      <c r="C64" s="237" t="str">
        <f>IF('Rinks for 5 groups'!J26="","",CONCATENATE(VLOOKUP(_xlfn.NUMBERVALUE(LEFT('Rinks for 5 groups'!J26,SUM(FIND("v",'Rinks for 5 groups'!J26,1),-2))),'Group Check'!$B:$E,2,FALSE)," v ",VLOOKUP(_xlfn.NUMBERVALUE(RIGHT('Rinks for 5 groups'!J26,SUM(LEN('Rinks for 5 groups'!J26),-FIND("v",'Rinks for 5 groups'!J26,1),-1))),'Group Check'!$B:$E,2,FALSE)," in Group ",VLOOKUP(_xlfn.NUMBERVALUE(LEFT('Rinks for 5 groups'!J26,SUM(FIND("v",'Rinks for 5 groups'!J26,1),-2))),'Group Check'!$B:$E,4,FALSE)))</f>
        <v/>
      </c>
      <c r="D64" s="237" t="str">
        <f>IF('Rinks for 5 groups'!K26="","",CONCATENATE(VLOOKUP(_xlfn.NUMBERVALUE(LEFT('Rinks for 5 groups'!K26,SUM(FIND("v",'Rinks for 5 groups'!K26,1),-2))),'Group Check'!$B:$E,2,FALSE)," v ",VLOOKUP(_xlfn.NUMBERVALUE(RIGHT('Rinks for 5 groups'!K26,SUM(LEN('Rinks for 5 groups'!K26),-FIND("v",'Rinks for 5 groups'!K26,1),-1))),'Group Check'!$B:$E,2,FALSE)," in Group ",VLOOKUP(_xlfn.NUMBERVALUE(LEFT('Rinks for 5 groups'!K26,SUM(FIND("v",'Rinks for 5 groups'!K26,1),-2))),'Group Check'!$B:$E,4,FALSE)))</f>
        <v>Caroline Whitehead (Isle Of Man) v Yvonne Olivier (Namibia) in Group WS 5</v>
      </c>
      <c r="E64" s="237" t="str">
        <f>IF('Rinks for 5 groups'!L26="","",CONCATENATE(VLOOKUP(_xlfn.NUMBERVALUE(LEFT('Rinks for 5 groups'!L26,SUM(FIND("v",'Rinks for 5 groups'!L26,1),-2))),'Group Check'!$B:$E,2,FALSE)," v ",VLOOKUP(_xlfn.NUMBERVALUE(RIGHT('Rinks for 5 groups'!L26,SUM(LEN('Rinks for 5 groups'!L26),-FIND("v",'Rinks for 5 groups'!L26,1),-1))),'Group Check'!$B:$E,2,FALSE)," in Group ",VLOOKUP(_xlfn.NUMBERVALUE(LEFT('Rinks for 5 groups'!L26,SUM(FIND("v",'Rinks for 5 groups'!L26,1),-2))),'Group Check'!$B:$E,4,FALSE)))</f>
        <v>Rebecca McMillan (England ) v Rosemary Ogier (Guernsey ) in Group WS 5</v>
      </c>
      <c r="F64" s="237" t="str">
        <f>IF('Rinks for 5 groups'!M26="","",CONCATENATE(VLOOKUP(_xlfn.NUMBERVALUE(LEFT('Rinks for 5 groups'!M26,SUM(FIND("v",'Rinks for 5 groups'!M26,1),-2))),'Group Check'!$B:$E,2,FALSE)," v ",VLOOKUP(_xlfn.NUMBERVALUE(RIGHT('Rinks for 5 groups'!M26,SUM(LEN('Rinks for 5 groups'!M26),-FIND("v",'Rinks for 5 groups'!M26,1),-1))),'Group Check'!$B:$E,2,FALSE)," in Group ",VLOOKUP(_xlfn.NUMBERVALUE(LEFT('Rinks for 5 groups'!M26,SUM(FIND("v",'Rinks for 5 groups'!M26,1),-2))),'Group Check'!$B:$E,4,FALSE)))</f>
        <v>Sandra Hazel Bailie MBE (Ireland ) v Marianne Kuenzle (Switzerland ) in Group WS 5</v>
      </c>
      <c r="G64" s="237" t="str">
        <f>IF('Rinks for 5 groups'!N26="","",CONCATENATE(VLOOKUP(_xlfn.NUMBERVALUE(LEFT('Rinks for 5 groups'!N26,SUM(FIND("v",'Rinks for 5 groups'!N26,1),-2))),'Group Check'!$B:$E,2,FALSE)," v ",VLOOKUP(_xlfn.NUMBERVALUE(RIGHT('Rinks for 5 groups'!N26,SUM(LEN('Rinks for 5 groups'!N26),-FIND("v",'Rinks for 5 groups'!N26,1),-1))),'Group Check'!$B:$E,2,FALSE)," in Group ",VLOOKUP(_xlfn.NUMBERVALUE(LEFT('Rinks for 5 groups'!N26,SUM(FIND("v",'Rinks for 5 groups'!N26,1),-2))),'Group Check'!$B:$E,4,FALSE)))</f>
        <v>Kristian Crocker (Wales) v Gabor Foti (Hungary) in Group MS 4</v>
      </c>
      <c r="H64" s="238" t="str">
        <f>IF('Rinks for 5 groups'!O26="","",CONCATENATE(VLOOKUP(_xlfn.NUMBERVALUE(LEFT('Rinks for 5 groups'!O26,SUM(FIND("v",'Rinks for 5 groups'!O26,1),-2))),'Group Check'!$B:$E,2,FALSE)," v ",VLOOKUP(_xlfn.NUMBERVALUE(RIGHT('Rinks for 5 groups'!O26,SUM(LEN('Rinks for 5 groups'!O26),-FIND("v",'Rinks for 5 groups'!O26,1),-1))),'Group Check'!$B:$E,2,FALSE)," in Group ",VLOOKUP(_xlfn.NUMBERVALUE(LEFT('Rinks for 5 groups'!O26,SUM(FIND("v",'Rinks for 5 groups'!O26,1),-2))),'Group Check'!$B:$E,4,FALSE)))</f>
        <v>Shannon McIlroy (New Zealand) v Clive McGreal (Isle Of Man) in Group MS 4</v>
      </c>
    </row>
    <row r="65" spans="1:8" ht="50.1" customHeight="1">
      <c r="B65" s="242" t="s">
        <v>643</v>
      </c>
      <c r="C65" s="243"/>
      <c r="D65" s="243"/>
      <c r="E65" s="243"/>
      <c r="F65" s="243"/>
      <c r="G65" s="243"/>
      <c r="H65" s="243"/>
    </row>
    <row r="66" spans="1:8" ht="50.1" customHeight="1">
      <c r="A66" s="224" t="s">
        <v>627</v>
      </c>
      <c r="B66" s="236" t="str">
        <f>B53</f>
        <v>Session 6 - 4:45pm - 6.15pm</v>
      </c>
      <c r="C66" s="237" t="str">
        <f>IF('Rinks for 5 groups'!J28="","",CONCATENATE(VLOOKUP(_xlfn.NUMBERVALUE(LEFT('Rinks for 5 groups'!J28,SUM(FIND("v",'Rinks for 5 groups'!J28,1),-2))),'Group Check'!$B:$E,2,FALSE)," v ",VLOOKUP(_xlfn.NUMBERVALUE(RIGHT('Rinks for 5 groups'!J28,SUM(LEN('Rinks for 5 groups'!J28),-FIND("v",'Rinks for 5 groups'!J28,1),-1))),'Group Check'!$B:$E,2,FALSE)," in Group ",VLOOKUP(_xlfn.NUMBERVALUE(LEFT('Rinks for 5 groups'!J28,SUM(FIND("v",'Rinks for 5 groups'!J28,1),-2))),'Group Check'!$B:$E,4,FALSE)))</f>
        <v>Lai Gon-Lap Stanley (Hong Kong China ) v Robert Simpson (Jamaica) in Group MS 1</v>
      </c>
      <c r="D66" s="237" t="str">
        <f>IF('Rinks for 5 groups'!K28="","",CONCATENATE(VLOOKUP(_xlfn.NUMBERVALUE(LEFT('Rinks for 5 groups'!K28,SUM(FIND("v",'Rinks for 5 groups'!K28,1),-2))),'Group Check'!$B:$E,2,FALSE)," v ",VLOOKUP(_xlfn.NUMBERVALUE(RIGHT('Rinks for 5 groups'!K28,SUM(LEN('Rinks for 5 groups'!K28),-FIND("v",'Rinks for 5 groups'!K28,1),-1))),'Group Check'!$B:$E,2,FALSE)," in Group ",VLOOKUP(_xlfn.NUMBERVALUE(LEFT('Rinks for 5 groups'!K28,SUM(FIND("v",'Rinks for 5 groups'!K28,1),-2))),'Group Check'!$B:$E,4,FALSE)))</f>
        <v>Ozkan Akar (Turkiye) v Simon Martin (Ireland ) in Group MS 1</v>
      </c>
      <c r="E66" s="237" t="str">
        <f>IF('Rinks for 5 groups'!L28="","",CONCATENATE(VLOOKUP(_xlfn.NUMBERVALUE(LEFT('Rinks for 5 groups'!L28,SUM(FIND("v",'Rinks for 5 groups'!L28,1),-2))),'Group Check'!$B:$E,2,FALSE)," v ",VLOOKUP(_xlfn.NUMBERVALUE(RIGHT('Rinks for 5 groups'!L28,SUM(LEN('Rinks for 5 groups'!L28),-FIND("v",'Rinks for 5 groups'!L28,1),-1))),'Group Check'!$B:$E,2,FALSE)," in Group ",VLOOKUP(_xlfn.NUMBERVALUE(LEFT('Rinks for 5 groups'!L28,SUM(FIND("v",'Rinks for 5 groups'!L28,1),-2))),'Group Check'!$B:$E,4,FALSE)))</f>
        <v>Chiu Pok Man (Singapore ) v Derek Boswell (Jersey) in Group MS 2</v>
      </c>
      <c r="F66" s="237" t="str">
        <f>IF('Rinks for 5 groups'!M28="","",CONCATENATE(VLOOKUP(_xlfn.NUMBERVALUE(LEFT('Rinks for 5 groups'!M28,SUM(FIND("v",'Rinks for 5 groups'!M28,1),-2))),'Group Check'!$B:$E,2,FALSE)," v ",VLOOKUP(_xlfn.NUMBERVALUE(RIGHT('Rinks for 5 groups'!M28,SUM(LEN('Rinks for 5 groups'!M28),-FIND("v",'Rinks for 5 groups'!M28,1),-1))),'Group Check'!$B:$E,2,FALSE)," in Group ",VLOOKUP(_xlfn.NUMBERVALUE(LEFT('Rinks for 5 groups'!M28,SUM(FIND("v",'Rinks for 5 groups'!M28,1),-2))),'Group Check'!$B:$E,4,FALSE)))</f>
        <v>Peter Ellul (Malta) v Jordy Jones (Norfolk Island) in Group MS 2</v>
      </c>
      <c r="G66" s="237" t="str">
        <f>IF('Rinks for 5 groups'!N28="","",CONCATENATE(VLOOKUP(_xlfn.NUMBERVALUE(LEFT('Rinks for 5 groups'!N28,SUM(FIND("v",'Rinks for 5 groups'!N28,1),-2))),'Group Check'!$B:$E,2,FALSE)," v ",VLOOKUP(_xlfn.NUMBERVALUE(RIGHT('Rinks for 5 groups'!N28,SUM(LEN('Rinks for 5 groups'!N28),-FIND("v",'Rinks for 5 groups'!N28,1),-1))),'Group Check'!$B:$E,2,FALSE)," in Group ",VLOOKUP(_xlfn.NUMBERVALUE(LEFT('Rinks for 5 groups'!N28,SUM(FIND("v",'Rinks for 5 groups'!N28,1),-2))),'Group Check'!$B:$E,4,FALSE)))</f>
        <v>Ray Pearse (Australia) v Loren Dion (USA) in Group MS 1</v>
      </c>
      <c r="H66" s="238" t="str">
        <f>IF('Rinks for 5 groups'!O28="","",CONCATENATE(VLOOKUP(_xlfn.NUMBERVALUE(LEFT('Rinks for 5 groups'!O28,SUM(FIND("v",'Rinks for 5 groups'!O28,1),-2))),'Group Check'!$B:$E,2,FALSE)," v ",VLOOKUP(_xlfn.NUMBERVALUE(RIGHT('Rinks for 5 groups'!O28,SUM(LEN('Rinks for 5 groups'!O28),-FIND("v",'Rinks for 5 groups'!O28,1),-1))),'Group Check'!$B:$E,2,FALSE)," in Group ",VLOOKUP(_xlfn.NUMBERVALUE(LEFT('Rinks for 5 groups'!O28,SUM(FIND("v",'Rinks for 5 groups'!O28,1),-2))),'Group Check'!$B:$E,4,FALSE)))</f>
        <v>Izzat Shameer Dzulkeple (Malaysia ) v Peter Bonsor (Spain) in Group MS 2</v>
      </c>
    </row>
    <row r="67" spans="1:8" ht="50.1" customHeight="1" thickBot="1">
      <c r="A67" s="224" t="s">
        <v>627</v>
      </c>
      <c r="B67" s="239" t="str">
        <f>B54</f>
        <v>Session 7 - 6.15pm - 7:45pm</v>
      </c>
      <c r="C67" s="240" t="str">
        <f>IF('Rinks for 5 groups'!J29="","",CONCATENATE(VLOOKUP(_xlfn.NUMBERVALUE(LEFT('Rinks for 5 groups'!J29,SUM(FIND("v",'Rinks for 5 groups'!J29,1),-2))),'Group Check'!$B:$E,2,FALSE)," v ",VLOOKUP(_xlfn.NUMBERVALUE(RIGHT('Rinks for 5 groups'!J29,SUM(LEN('Rinks for 5 groups'!J29),-FIND("v",'Rinks for 5 groups'!J29,1),-1))),'Group Check'!$B:$E,2,FALSE)," in Group ",VLOOKUP(_xlfn.NUMBERVALUE(LEFT('Rinks for 5 groups'!J29,SUM(FIND("v",'Rinks for 5 groups'!J29,1),-2))),'Group Check'!$B:$E,4,FALSE)))</f>
        <v>Michael Stepney (Scotland) v Beat Matti (Switzerland ) in Group MS 3</v>
      </c>
      <c r="D67" s="240" t="str">
        <f>IF('Rinks for 5 groups'!K29="","",CONCATENATE(VLOOKUP(_xlfn.NUMBERVALUE(LEFT('Rinks for 5 groups'!K29,SUM(FIND("v",'Rinks for 5 groups'!K29,1),-2))),'Group Check'!$B:$E,2,FALSE)," v ",VLOOKUP(_xlfn.NUMBERVALUE(RIGHT('Rinks for 5 groups'!K29,SUM(LEN('Rinks for 5 groups'!K29),-FIND("v",'Rinks for 5 groups'!K29,1),-1))),'Group Check'!$B:$E,2,FALSE)," in Group ",VLOOKUP(_xlfn.NUMBERVALUE(LEFT('Rinks for 5 groups'!K29,SUM(FIND("v",'Rinks for 5 groups'!K29,1),-2))),'Group Check'!$B:$E,4,FALSE)))</f>
        <v>Maxime Faure  (France) v Lars Olov Backgren (Sweden ) in Group MS 3</v>
      </c>
      <c r="E67" s="240" t="str">
        <f>IF('Rinks for 5 groups'!L29="","",CONCATENATE(VLOOKUP(_xlfn.NUMBERVALUE(LEFT('Rinks for 5 groups'!L29,SUM(FIND("v",'Rinks for 5 groups'!L29,1),-2))),'Group Check'!$B:$E,2,FALSE)," v ",VLOOKUP(_xlfn.NUMBERVALUE(RIGHT('Rinks for 5 groups'!L29,SUM(LEN('Rinks for 5 groups'!L29),-FIND("v",'Rinks for 5 groups'!L29,1),-1))),'Group Check'!$B:$E,2,FALSE)," in Group ",VLOOKUP(_xlfn.NUMBERVALUE(LEFT('Rinks for 5 groups'!L29,SUM(FIND("v",'Rinks for 5 groups'!L29,1),-2))),'Group Check'!$B:$E,4,FALSE)))</f>
        <v>Jason Greenslade (Guernsey ) v Carel Aaron Olivier (Namibia) in Group MS 3</v>
      </c>
      <c r="F67" s="240" t="str">
        <f>IF('Rinks for 5 groups'!M29="","",CONCATENATE(VLOOKUP(_xlfn.NUMBERVALUE(LEFT('Rinks for 5 groups'!M29,SUM(FIND("v",'Rinks for 5 groups'!M29,1),-2))),'Group Check'!$B:$E,2,FALSE)," v ",VLOOKUP(_xlfn.NUMBERVALUE(RIGHT('Rinks for 5 groups'!M29,SUM(LEN('Rinks for 5 groups'!M29),-FIND("v",'Rinks for 5 groups'!M29,1),-1))),'Group Check'!$B:$E,2,FALSE)," in Group ",VLOOKUP(_xlfn.NUMBERVALUE(LEFT('Rinks for 5 groups'!M29,SUM(FIND("v",'Rinks for 5 groups'!M29,1),-2))),'Group Check'!$B:$E,4,FALSE)))</f>
        <v>Jason Lee Evans (South Africa ) v Oliver John Thompson (Falkland Islands ) in Group MS 5</v>
      </c>
      <c r="G67" s="240" t="str">
        <f>IF('Rinks for 5 groups'!N29="","",CONCATENATE(VLOOKUP(_xlfn.NUMBERVALUE(LEFT('Rinks for 5 groups'!N29,SUM(FIND("v",'Rinks for 5 groups'!N29,1),-2))),'Group Check'!$B:$E,2,FALSE)," v ",VLOOKUP(_xlfn.NUMBERVALUE(RIGHT('Rinks for 5 groups'!N29,SUM(LEN('Rinks for 5 groups'!N29),-FIND("v",'Rinks for 5 groups'!N29,1),-1))),'Group Check'!$B:$E,2,FALSE)," in Group ",VLOOKUP(_xlfn.NUMBERVALUE(LEFT('Rinks for 5 groups'!N29,SUM(FIND("v",'Rinks for 5 groups'!N29,1),-2))),'Group Check'!$B:$E,4,FALSE)))</f>
        <v>Michael Gabobewe (Botswana) v Mike McNorton (Canada ) in Group MS 5</v>
      </c>
      <c r="H67" s="241" t="str">
        <f>IF('Rinks for 5 groups'!O29="","",CONCATENATE(VLOOKUP(_xlfn.NUMBERVALUE(LEFT('Rinks for 5 groups'!O29,SUM(FIND("v",'Rinks for 5 groups'!O29,1),-2))),'Group Check'!$B:$E,2,FALSE)," v ",VLOOKUP(_xlfn.NUMBERVALUE(RIGHT('Rinks for 5 groups'!O29,SUM(LEN('Rinks for 5 groups'!O29),-FIND("v",'Rinks for 5 groups'!O29,1),-1))),'Group Check'!$B:$E,2,FALSE)," in Group ",VLOOKUP(_xlfn.NUMBERVALUE(LEFT('Rinks for 5 groups'!O29,SUM(FIND("v",'Rinks for 5 groups'!O29,1),-2))),'Group Check'!$B:$E,4,FALSE)))</f>
        <v>Johnny Ng (Macao China ) v Harry Goodwin (England ) in Group MS 5</v>
      </c>
    </row>
    <row r="68" spans="1:8" s="54" customFormat="1">
      <c r="A68" s="224"/>
      <c r="B68" s="296"/>
      <c r="C68" s="296"/>
      <c r="D68" s="296"/>
      <c r="E68" s="296"/>
      <c r="F68" s="296"/>
      <c r="G68" s="296"/>
      <c r="H68" s="296"/>
    </row>
    <row r="69" spans="1:8" s="54" customFormat="1" ht="15.75" thickBot="1">
      <c r="A69" s="224"/>
      <c r="B69" s="222"/>
      <c r="C69" s="222"/>
      <c r="D69" s="222"/>
      <c r="E69" s="222"/>
      <c r="F69" s="222"/>
      <c r="G69" s="222"/>
      <c r="H69" s="222"/>
    </row>
    <row r="70" spans="1:8" s="54" customFormat="1" ht="21">
      <c r="A70" s="224"/>
      <c r="B70" s="293" t="s">
        <v>537</v>
      </c>
      <c r="C70" s="294"/>
      <c r="D70" s="294"/>
      <c r="E70" s="294"/>
      <c r="F70" s="294"/>
      <c r="G70" s="294"/>
      <c r="H70" s="295"/>
    </row>
    <row r="71" spans="1:8" s="55" customFormat="1">
      <c r="A71" s="224"/>
      <c r="B71" s="233" t="s">
        <v>82</v>
      </c>
      <c r="C71" s="234" t="s">
        <v>0</v>
      </c>
      <c r="D71" s="234" t="s">
        <v>1</v>
      </c>
      <c r="E71" s="234" t="s">
        <v>2</v>
      </c>
      <c r="F71" s="234" t="s">
        <v>3</v>
      </c>
      <c r="G71" s="234" t="s">
        <v>4</v>
      </c>
      <c r="H71" s="235" t="s">
        <v>5</v>
      </c>
    </row>
    <row r="72" spans="1:8" ht="50.1" customHeight="1">
      <c r="A72" s="224" t="s">
        <v>628</v>
      </c>
      <c r="B72" s="236" t="str">
        <f>'Master Schedule'!A21</f>
        <v>Session 1 - 8:30am - 10:15am - Friday 8:30 am</v>
      </c>
      <c r="C72" s="237" t="str">
        <f>IF('Rinks for 5 groups'!Q21="","",VLOOKUP(_xlfn.NUMBERVALUE('Rinks for 5 groups'!Q21),'Group Check'!$B:$E,2,FALSE))</f>
        <v/>
      </c>
      <c r="D72" s="237" t="str">
        <f>IF('Rinks for 5 groups'!R21="","",IF(ISNA(VLOOKUP('Rinks for 5 groups'!R21,'Knock Out Draws'!$A$1:$D$46,2,FALSE)),'Rinks for 5 groups'!R21,IF(VLOOKUP('Rinks for 5 groups'!R21,'Knock Out Draws'!$A$1:$D$46,2,FALSE)="",'Rinks for 5 groups'!R21,CONCATENATE(VLOOKUP(VLOOKUP('Rinks for 5 groups'!R21,'Knock Out Draws'!$A$1:$D$46,2,FALSE),'Group Check'!$C:$D,1,FALSE)," v ",VLOOKUP(VLOOKUP('Rinks for 5 groups'!R21,'Knock Out Draws'!$A$1:$D$46,4,FALSE),'Group Check'!$C:$D,1,FALSE)," in ",'Rinks for 5 groups'!R21))))</f>
        <v>MXP KO 1</v>
      </c>
      <c r="E72" s="237" t="str">
        <f>IF('Rinks for 5 groups'!S21="","",VLOOKUP(_xlfn.NUMBERVALUE('Rinks for 5 groups'!S21),'Group Check'!$B:$E,2,FALSE))</f>
        <v/>
      </c>
      <c r="F72" s="237" t="str">
        <f>IF('Rinks for 5 groups'!T21="","",VLOOKUP(_xlfn.NUMBERVALUE('Rinks for 5 groups'!T21),'Group Check'!$B:$E,2,FALSE))</f>
        <v/>
      </c>
      <c r="G72" s="237" t="str">
        <f>IF('Rinks for 5 groups'!U21="","",IF(ISNA(VLOOKUP('Rinks for 5 groups'!U21,'Knock Out Draws'!$A$1:$D$46,2,FALSE)),'Rinks for 5 groups'!U21,IF(VLOOKUP('Rinks for 5 groups'!U21,'Knock Out Draws'!$A$1:$D$46,2,FALSE)="",'Rinks for 5 groups'!U21,CONCATENATE(VLOOKUP(VLOOKUP('Rinks for 5 groups'!U21,'Knock Out Draws'!$A$1:$D$46,2,FALSE),'Group Check'!$C:$D,1,FALSE)," v ",VLOOKUP(VLOOKUP('Rinks for 5 groups'!U21,'Knock Out Draws'!$A$1:$D$46,4,FALSE),'Group Check'!$C:$D,1,FALSE)," in ",'Rinks for 5 groups'!U21))))</f>
        <v>MXP KO 2</v>
      </c>
      <c r="H72" s="238" t="str">
        <f>IF('Rinks for 5 groups'!V21="","",VLOOKUP(_xlfn.NUMBERVALUE('Rinks for 5 groups'!V21),'Group Check'!$B:$E,2,FALSE))</f>
        <v/>
      </c>
    </row>
    <row r="73" spans="1:8" ht="50.1" customHeight="1">
      <c r="A73" s="224" t="s">
        <v>628</v>
      </c>
      <c r="B73" s="236" t="str">
        <f>'Master Schedule'!A22</f>
        <v>Session 2 - 10.15am- 12:00pm - Friday 10:45 am</v>
      </c>
      <c r="C73" s="237" t="str">
        <f>IF('Rinks for 5 groups'!Q22="","",VLOOKUP(_xlfn.NUMBERVALUE('Rinks for 5 groups'!Q22),'Group Check'!$B:$E,2,FALSE))</f>
        <v/>
      </c>
      <c r="D73" s="237" t="str">
        <f>IF('Rinks for 5 groups'!R22="","",IF(ISNA(VLOOKUP('Rinks for 5 groups'!R22,'Knock Out Draws'!$A$1:$D$46,2,FALSE)),'Rinks for 5 groups'!R22,IF(VLOOKUP('Rinks for 5 groups'!R22,'Knock Out Draws'!$A$1:$D$46,2,FALSE)="",'Rinks for 5 groups'!R22,CONCATENATE(VLOOKUP(VLOOKUP('Rinks for 5 groups'!R22,'Knock Out Draws'!$A$1:$D$46,2,FALSE),'Group Check'!$C:$D,1,FALSE)," v ",VLOOKUP(VLOOKUP('Rinks for 5 groups'!R22,'Knock Out Draws'!$A$1:$D$46,4,FALSE),'Group Check'!$C:$D,1,FALSE)," in ",'Rinks for 5 groups'!R22))))</f>
        <v>WS KO 1</v>
      </c>
      <c r="E73" s="237" t="str">
        <f>IF('Rinks for 5 groups'!S22="","",IF(ISNA(VLOOKUP('Rinks for 5 groups'!S22,'Knock Out Draws'!$A$1:$D$46,2,FALSE)),'Rinks for 5 groups'!S22,IF(VLOOKUP('Rinks for 5 groups'!S22,'Knock Out Draws'!$A$1:$D$46,2,FALSE)="",'Rinks for 5 groups'!S22,CONCATENATE(VLOOKUP(VLOOKUP('Rinks for 5 groups'!S22,'Knock Out Draws'!$A$1:$D$46,2,FALSE),'Group Check'!$C:$D,1,FALSE)," v ",VLOOKUP(VLOOKUP('Rinks for 5 groups'!S22,'Knock Out Draws'!$A$1:$D$46,4,FALSE),'Group Check'!$C:$D,1,FALSE)," in ",'Rinks for 5 groups'!S22))))</f>
        <v>WS KO 2</v>
      </c>
      <c r="F73" s="237" t="str">
        <f>IF('Rinks for 5 groups'!T22="","",IF(ISNA(VLOOKUP('Rinks for 5 groups'!T22,'Knock Out Draws'!$A$1:$D$46,2,FALSE)),'Rinks for 5 groups'!T22,IF(VLOOKUP('Rinks for 5 groups'!T22,'Knock Out Draws'!$A$1:$D$46,2,FALSE)="",'Rinks for 5 groups'!T22,CONCATENATE(VLOOKUP(VLOOKUP('Rinks for 5 groups'!T22,'Knock Out Draws'!$A$1:$D$46,2,FALSE),'Group Check'!$C:$D,1,FALSE)," v ",VLOOKUP(VLOOKUP('Rinks for 5 groups'!T22,'Knock Out Draws'!$A$1:$D$46,4,FALSE),'Group Check'!$C:$D,1,FALSE)," in ",'Rinks for 5 groups'!T22))))</f>
        <v>MS KO 1</v>
      </c>
      <c r="G73" s="237" t="str">
        <f>IF('Rinks for 5 groups'!U22="","",IF(ISNA(VLOOKUP('Rinks for 5 groups'!U22,'Knock Out Draws'!$A$1:$D$46,2,FALSE)),'Rinks for 5 groups'!U22,IF(VLOOKUP('Rinks for 5 groups'!U22,'Knock Out Draws'!$A$1:$D$46,2,FALSE)="",'Rinks for 5 groups'!U22,CONCATENATE(VLOOKUP(VLOOKUP('Rinks for 5 groups'!U22,'Knock Out Draws'!$A$1:$D$46,2,FALSE),'Group Check'!$C:$D,1,FALSE)," v ",VLOOKUP(VLOOKUP('Rinks for 5 groups'!U22,'Knock Out Draws'!$A$1:$D$46,4,FALSE),'Group Check'!$C:$D,1,FALSE)," in ",'Rinks for 5 groups'!U22))))</f>
        <v>MS KO 2</v>
      </c>
      <c r="H73" s="238" t="str">
        <f>IF('Rinks for 5 groups'!V22="","",VLOOKUP(_xlfn.NUMBERVALUE('Rinks for 5 groups'!V22),'Group Check'!$B:$E,2,FALSE))</f>
        <v/>
      </c>
    </row>
    <row r="74" spans="1:8" ht="50.1" customHeight="1">
      <c r="B74" s="242" t="s">
        <v>642</v>
      </c>
      <c r="C74" s="243"/>
      <c r="D74" s="243"/>
      <c r="E74" s="243"/>
      <c r="F74" s="243"/>
      <c r="G74" s="243"/>
      <c r="H74" s="243"/>
    </row>
    <row r="75" spans="1:8" ht="50.1" customHeight="1">
      <c r="A75" s="224" t="s">
        <v>628</v>
      </c>
      <c r="B75" s="236" t="str">
        <f>'Master Schedule'!A24</f>
        <v>Session 3 - 12.00pm- 1:45pm - Friday 12:30pm</v>
      </c>
      <c r="C75" s="237" t="str">
        <f>IF('Rinks for 5 groups'!Q24="","",VLOOKUP(_xlfn.NUMBERVALUE('Rinks for 5 groups'!Q24),'Group Check'!$B:$E,2,FALSE))</f>
        <v/>
      </c>
      <c r="D75" s="237" t="str">
        <f>IF('Rinks for 5 groups'!R24="","",IF(ISNA(VLOOKUP('Rinks for 5 groups'!R24,'Knock Out Draws'!$A$1:$D$46,2,FALSE)),'Rinks for 5 groups'!R24,IF(VLOOKUP('Rinks for 5 groups'!R24,'Knock Out Draws'!$A$1:$D$46,2,FALSE)="",'Rinks for 5 groups'!R24,CONCATENATE(VLOOKUP(VLOOKUP('Rinks for 5 groups'!R24,'Knock Out Draws'!$A$1:$D$46,2,FALSE),'Group Check'!$C:$D,1,FALSE)," v ",VLOOKUP(VLOOKUP('Rinks for 5 groups'!R24,'Knock Out Draws'!$A$1:$D$46,4,FALSE),'Group Check'!$C:$D,1,FALSE)," in ",'Rinks for 5 groups'!R24))))</f>
        <v>MXP QF 1</v>
      </c>
      <c r="E75" s="237" t="str">
        <f>IF('Rinks for 5 groups'!S24="","",IF(ISNA(VLOOKUP('Rinks for 5 groups'!S24,'Knock Out Draws'!$A$1:$D$46,2,FALSE)),'Rinks for 5 groups'!S24,IF(VLOOKUP('Rinks for 5 groups'!S24,'Knock Out Draws'!$A$1:$D$46,2,FALSE)="",'Rinks for 5 groups'!S24,CONCATENATE(VLOOKUP(VLOOKUP('Rinks for 5 groups'!S24,'Knock Out Draws'!$A$1:$D$46,2,FALSE),'Group Check'!$C:$D,1,FALSE)," v ",VLOOKUP(VLOOKUP('Rinks for 5 groups'!S24,'Knock Out Draws'!$A$1:$D$46,4,FALSE),'Group Check'!$C:$D,1,FALSE)," in ",'Rinks for 5 groups'!S24))))</f>
        <v>MXP QF 2</v>
      </c>
      <c r="F75" s="237" t="str">
        <f>IF('Rinks for 5 groups'!T24="","",IF(ISNA(VLOOKUP('Rinks for 5 groups'!T24,'Knock Out Draws'!$A$1:$D$46,2,FALSE)),'Rinks for 5 groups'!T24,IF(VLOOKUP('Rinks for 5 groups'!T24,'Knock Out Draws'!$A$1:$D$46,2,FALSE)="",'Rinks for 5 groups'!T24,CONCATENATE(VLOOKUP(VLOOKUP('Rinks for 5 groups'!T24,'Knock Out Draws'!$A$1:$D$46,2,FALSE),'Group Check'!$C:$D,1,FALSE)," v ",VLOOKUP(VLOOKUP('Rinks for 5 groups'!T24,'Knock Out Draws'!$A$1:$D$46,4,FALSE),'Group Check'!$C:$D,1,FALSE)," in ",'Rinks for 5 groups'!T24))))</f>
        <v>MXP QF 3</v>
      </c>
      <c r="G75" s="237" t="str">
        <f>IF('Rinks for 5 groups'!U24="","",IF(ISNA(VLOOKUP('Rinks for 5 groups'!U24,'Knock Out Draws'!$A$1:$D$46,2,FALSE)),'Rinks for 5 groups'!U24,IF(VLOOKUP('Rinks for 5 groups'!U24,'Knock Out Draws'!$A$1:$D$46,2,FALSE)="",'Rinks for 5 groups'!U24,CONCATENATE(VLOOKUP(VLOOKUP('Rinks for 5 groups'!U24,'Knock Out Draws'!$A$1:$D$46,2,FALSE),'Group Check'!$C:$D,1,FALSE)," v ",VLOOKUP(VLOOKUP('Rinks for 5 groups'!U24,'Knock Out Draws'!$A$1:$D$46,4,FALSE),'Group Check'!$C:$D,1,FALSE)," in ",'Rinks for 5 groups'!U24))))</f>
        <v>MXP QF 4</v>
      </c>
      <c r="H75" s="238" t="str">
        <f>IF('Rinks for 5 groups'!V24="","",VLOOKUP(_xlfn.NUMBERVALUE('Rinks for 5 groups'!V24),'Group Check'!$B:$E,2,FALSE))</f>
        <v/>
      </c>
    </row>
    <row r="76" spans="1:8" ht="50.1" customHeight="1">
      <c r="A76" s="224" t="s">
        <v>628</v>
      </c>
      <c r="B76" s="236" t="str">
        <f>'Master Schedule'!A25</f>
        <v>Session 4 - 1:45pm- 3.15pm - Friday 2:45pm</v>
      </c>
      <c r="C76" s="237" t="str">
        <f>IF('Rinks for 5 groups'!Q25="","",VLOOKUP(_xlfn.NUMBERVALUE('Rinks for 5 groups'!Q25),'Group Check'!$B:$E,2,FALSE))</f>
        <v/>
      </c>
      <c r="D76" s="237" t="str">
        <f>IF('Rinks for 5 groups'!R25="","",IF(ISNA(VLOOKUP('Rinks for 5 groups'!R25,'Knock Out Draws'!$A$1:$D$46,2,FALSE)),'Rinks for 5 groups'!R25,IF(VLOOKUP('Rinks for 5 groups'!R25,'Knock Out Draws'!$A$1:$D$46,2,FALSE)="",'Rinks for 5 groups'!R25,CONCATENATE(VLOOKUP(VLOOKUP('Rinks for 5 groups'!R25,'Knock Out Draws'!$A$1:$D$46,2,FALSE),'Group Check'!$C:$D,1,FALSE)," v ",VLOOKUP(VLOOKUP('Rinks for 5 groups'!R25,'Knock Out Draws'!$A$1:$D$46,4,FALSE),'Group Check'!$C:$D,1,FALSE)," in ",'Rinks for 5 groups'!R25))))</f>
        <v>MS QF 1</v>
      </c>
      <c r="E76" s="237" t="str">
        <f>IF('Rinks for 5 groups'!S25="","",IF(ISNA(VLOOKUP('Rinks for 5 groups'!S25,'Knock Out Draws'!$A$1:$D$46,2,FALSE)),'Rinks for 5 groups'!S25,IF(VLOOKUP('Rinks for 5 groups'!S25,'Knock Out Draws'!$A$1:$D$46,2,FALSE)="",'Rinks for 5 groups'!S25,CONCATENATE(VLOOKUP(VLOOKUP('Rinks for 5 groups'!S25,'Knock Out Draws'!$A$1:$D$46,2,FALSE),'Group Check'!$C:$D,1,FALSE)," v ",VLOOKUP(VLOOKUP('Rinks for 5 groups'!S25,'Knock Out Draws'!$A$1:$D$46,4,FALSE),'Group Check'!$C:$D,1,FALSE)," in ",'Rinks for 5 groups'!S25))))</f>
        <v>WS QF 1</v>
      </c>
      <c r="F76" s="237" t="str">
        <f>IF('Rinks for 5 groups'!T25="","",IF(ISNA(VLOOKUP('Rinks for 5 groups'!T25,'Knock Out Draws'!$A$1:$D$46,2,FALSE)),'Rinks for 5 groups'!T25,IF(VLOOKUP('Rinks for 5 groups'!T25,'Knock Out Draws'!$A$1:$D$46,2,FALSE)="",'Rinks for 5 groups'!T25,CONCATENATE(VLOOKUP(VLOOKUP('Rinks for 5 groups'!T25,'Knock Out Draws'!$A$1:$D$46,2,FALSE),'Group Check'!$C:$D,1,FALSE)," v ",VLOOKUP(VLOOKUP('Rinks for 5 groups'!T25,'Knock Out Draws'!$A$1:$D$46,4,FALSE),'Group Check'!$C:$D,1,FALSE)," in ",'Rinks for 5 groups'!T25))))</f>
        <v>MS QF 2</v>
      </c>
      <c r="G76" s="237" t="str">
        <f>IF('Rinks for 5 groups'!U25="","",IF(ISNA(VLOOKUP('Rinks for 5 groups'!U25,'Knock Out Draws'!$A$1:$D$46,2,FALSE)),'Rinks for 5 groups'!U25,IF(VLOOKUP('Rinks for 5 groups'!U25,'Knock Out Draws'!$A$1:$D$46,2,FALSE)="",'Rinks for 5 groups'!U25,CONCATENATE(VLOOKUP(VLOOKUP('Rinks for 5 groups'!U25,'Knock Out Draws'!$A$1:$D$46,2,FALSE),'Group Check'!$C:$D,1,FALSE)," v ",VLOOKUP(VLOOKUP('Rinks for 5 groups'!U25,'Knock Out Draws'!$A$1:$D$46,4,FALSE),'Group Check'!$C:$D,1,FALSE)," in ",'Rinks for 5 groups'!U25))))</f>
        <v>WS QF 2</v>
      </c>
      <c r="H76" s="238" t="str">
        <f>IF('Rinks for 5 groups'!V25="","",VLOOKUP(_xlfn.NUMBERVALUE('Rinks for 5 groups'!V25),'Group Check'!$B:$E,2,FALSE))</f>
        <v/>
      </c>
    </row>
    <row r="77" spans="1:8" ht="50.1" customHeight="1">
      <c r="A77" s="224" t="s">
        <v>628</v>
      </c>
      <c r="B77" s="236" t="str">
        <f>'Master Schedule'!A26</f>
        <v xml:space="preserve">Session 5 - 3.15pm - 4:45pm - Friday 4:30pm </v>
      </c>
      <c r="C77" s="237" t="str">
        <f>IF('Rinks for 5 groups'!Q26="","",VLOOKUP(_xlfn.NUMBERVALUE('Rinks for 5 groups'!Q26),'Group Check'!$B:$E,2,FALSE))</f>
        <v/>
      </c>
      <c r="D77" s="237" t="str">
        <f>IF('Rinks for 5 groups'!R26="","",IF(ISNA(VLOOKUP('Rinks for 5 groups'!R26,'Knock Out Draws'!$A$1:$D$46,2,FALSE)),'Rinks for 5 groups'!R26,IF(VLOOKUP('Rinks for 5 groups'!R26,'Knock Out Draws'!$A$1:$D$46,2,FALSE)="",'Rinks for 5 groups'!R26,CONCATENATE(VLOOKUP(VLOOKUP('Rinks for 5 groups'!R26,'Knock Out Draws'!$A$1:$D$46,2,FALSE),'Group Check'!$C:$D,1,FALSE)," v ",VLOOKUP(VLOOKUP('Rinks for 5 groups'!R26,'Knock Out Draws'!$A$1:$D$46,4,FALSE),'Group Check'!$C:$D,1,FALSE)," in ",'Rinks for 5 groups'!R26))))</f>
        <v>MS QF 3</v>
      </c>
      <c r="E77" s="237" t="str">
        <f>IF('Rinks for 5 groups'!S26="","",IF(ISNA(VLOOKUP('Rinks for 5 groups'!S26,'Knock Out Draws'!$A$1:$D$46,2,FALSE)),'Rinks for 5 groups'!S26,IF(VLOOKUP('Rinks for 5 groups'!S26,'Knock Out Draws'!$A$1:$D$46,2,FALSE)="",'Rinks for 5 groups'!S26,CONCATENATE(VLOOKUP(VLOOKUP('Rinks for 5 groups'!S26,'Knock Out Draws'!$A$1:$D$46,2,FALSE),'Group Check'!$C:$D,1,FALSE)," v ",VLOOKUP(VLOOKUP('Rinks for 5 groups'!S26,'Knock Out Draws'!$A$1:$D$46,4,FALSE),'Group Check'!$C:$D,1,FALSE)," in ",'Rinks for 5 groups'!S26))))</f>
        <v>WS QF 3</v>
      </c>
      <c r="F77" s="237" t="str">
        <f>IF('Rinks for 5 groups'!T26="","",IF(ISNA(VLOOKUP('Rinks for 5 groups'!T26,'Knock Out Draws'!$A$1:$D$46,2,FALSE)),'Rinks for 5 groups'!T26,IF(VLOOKUP('Rinks for 5 groups'!T26,'Knock Out Draws'!$A$1:$D$46,2,FALSE)="",'Rinks for 5 groups'!T26,CONCATENATE(VLOOKUP(VLOOKUP('Rinks for 5 groups'!T26,'Knock Out Draws'!$A$1:$D$46,2,FALSE),'Group Check'!$C:$D,1,FALSE)," v ",VLOOKUP(VLOOKUP('Rinks for 5 groups'!T26,'Knock Out Draws'!$A$1:$D$46,4,FALSE),'Group Check'!$C:$D,1,FALSE)," in ",'Rinks for 5 groups'!T26))))</f>
        <v>MS QF 4</v>
      </c>
      <c r="G77" s="237" t="str">
        <f>IF('Rinks for 5 groups'!U26="","",IF(ISNA(VLOOKUP('Rinks for 5 groups'!U26,'Knock Out Draws'!$A$1:$D$46,2,FALSE)),'Rinks for 5 groups'!U26,IF(VLOOKUP('Rinks for 5 groups'!U26,'Knock Out Draws'!$A$1:$D$46,2,FALSE)="",'Rinks for 5 groups'!U26,CONCATENATE(VLOOKUP(VLOOKUP('Rinks for 5 groups'!U26,'Knock Out Draws'!$A$1:$D$46,2,FALSE),'Group Check'!$C:$D,1,FALSE)," v ",VLOOKUP(VLOOKUP('Rinks for 5 groups'!U26,'Knock Out Draws'!$A$1:$D$46,4,FALSE),'Group Check'!$C:$D,1,FALSE)," in ",'Rinks for 5 groups'!U26))))</f>
        <v>WS QF 4</v>
      </c>
      <c r="H77" s="238" t="str">
        <f>IF('Rinks for 5 groups'!V26="","",VLOOKUP(_xlfn.NUMBERVALUE('Rinks for 5 groups'!V26),'Group Check'!$B:$E,2,FALSE))</f>
        <v/>
      </c>
    </row>
    <row r="78" spans="1:8" ht="50.1" customHeight="1">
      <c r="B78" s="242" t="s">
        <v>643</v>
      </c>
      <c r="C78" s="243"/>
      <c r="D78" s="243"/>
      <c r="E78" s="243"/>
      <c r="F78" s="243"/>
      <c r="G78" s="243"/>
      <c r="H78" s="243"/>
    </row>
    <row r="79" spans="1:8" ht="50.1" customHeight="1">
      <c r="A79" s="224" t="s">
        <v>628</v>
      </c>
      <c r="B79" s="236" t="str">
        <f>'Master Schedule'!A28</f>
        <v>Session 6 - 4:45pm - 6.15pm</v>
      </c>
      <c r="C79" s="237" t="str">
        <f>IF('Rinks for 5 groups'!Q28="","",VLOOKUP(_xlfn.NUMBERVALUE('Rinks for 5 groups'!Q28),'Group Check'!$B:$E,2,FALSE))</f>
        <v/>
      </c>
      <c r="D79" s="237" t="str">
        <f>IF('Rinks for 5 groups'!R28="","",VLOOKUP(_xlfn.NUMBERVALUE('Rinks for 5 groups'!R28),'Group Check'!$B:$E,2,FALSE))</f>
        <v/>
      </c>
      <c r="E79" s="237" t="str">
        <f>IF('Rinks for 5 groups'!S28="","",VLOOKUP(_xlfn.NUMBERVALUE('Rinks for 5 groups'!S28),'Group Check'!$B:$E,2,FALSE))</f>
        <v/>
      </c>
      <c r="F79" s="237" t="str">
        <f>IF('Rinks for 5 groups'!T28="","",VLOOKUP(_xlfn.NUMBERVALUE('Rinks for 5 groups'!T28),'Group Check'!$B:$E,2,FALSE))</f>
        <v/>
      </c>
      <c r="G79" s="237" t="str">
        <f>IF('Rinks for 5 groups'!U28="","",VLOOKUP(_xlfn.NUMBERVALUE('Rinks for 5 groups'!U28),'Group Check'!$B:$E,2,FALSE))</f>
        <v/>
      </c>
      <c r="H79" s="238" t="str">
        <f>IF('Rinks for 5 groups'!V28="","",VLOOKUP(_xlfn.NUMBERVALUE('Rinks for 5 groups'!V28),'Group Check'!$B:$E,2,FALSE))</f>
        <v/>
      </c>
    </row>
    <row r="80" spans="1:8" ht="50.1" customHeight="1" thickBot="1">
      <c r="A80" s="224" t="s">
        <v>628</v>
      </c>
      <c r="B80" s="239" t="str">
        <f>'Master Schedule'!A29</f>
        <v>Session 7 - 6.15pm - 7:45pm</v>
      </c>
      <c r="C80" s="240" t="str">
        <f>IF('Rinks for 5 groups'!Q29="","",VLOOKUP(_xlfn.NUMBERVALUE('Rinks for 5 groups'!Q29),'Group Check'!$B:$E,2,FALSE))</f>
        <v/>
      </c>
      <c r="D80" s="240" t="str">
        <f>IF('Rinks for 5 groups'!R29="","",VLOOKUP(_xlfn.NUMBERVALUE('Rinks for 5 groups'!R29),'Group Check'!$B:$E,2,FALSE))</f>
        <v/>
      </c>
      <c r="E80" s="240" t="str">
        <f>IF('Rinks for 5 groups'!S29="","",VLOOKUP(_xlfn.NUMBERVALUE('Rinks for 5 groups'!S29),'Group Check'!$B:$E,2,FALSE))</f>
        <v/>
      </c>
      <c r="F80" s="240" t="str">
        <f>IF('Rinks for 5 groups'!T29="","",VLOOKUP(_xlfn.NUMBERVALUE('Rinks for 5 groups'!T29),'Group Check'!$B:$E,2,FALSE))</f>
        <v/>
      </c>
      <c r="G80" s="240" t="str">
        <f>IF('Rinks for 5 groups'!U29="","",VLOOKUP(_xlfn.NUMBERVALUE('Rinks for 5 groups'!U29),'Group Check'!$B:$E,2,FALSE))</f>
        <v/>
      </c>
      <c r="H80" s="241" t="str">
        <f>IF('Rinks for 5 groups'!V29="","",VLOOKUP(_xlfn.NUMBERVALUE('Rinks for 5 groups'!V29),'Group Check'!$B:$E,2,FALSE))</f>
        <v/>
      </c>
    </row>
    <row r="81" spans="1:8" s="54" customFormat="1">
      <c r="A81" s="224"/>
      <c r="B81" s="296"/>
      <c r="C81" s="296"/>
      <c r="D81" s="296"/>
      <c r="E81" s="296"/>
      <c r="F81" s="296"/>
      <c r="G81" s="296"/>
      <c r="H81" s="296"/>
    </row>
    <row r="82" spans="1:8" s="54" customFormat="1" ht="15.75" thickBot="1">
      <c r="A82" s="224"/>
      <c r="B82" s="222"/>
      <c r="C82" s="222"/>
      <c r="D82" s="222"/>
      <c r="E82" s="222"/>
      <c r="F82" s="222"/>
      <c r="G82" s="222"/>
      <c r="H82" s="222"/>
    </row>
    <row r="83" spans="1:8" s="54" customFormat="1" ht="21">
      <c r="A83" s="224"/>
      <c r="B83" s="293" t="s">
        <v>653</v>
      </c>
      <c r="C83" s="294"/>
      <c r="D83" s="294"/>
      <c r="E83" s="294"/>
      <c r="F83" s="294"/>
      <c r="G83" s="294"/>
      <c r="H83" s="295"/>
    </row>
    <row r="84" spans="1:8" s="55" customFormat="1">
      <c r="A84" s="224"/>
      <c r="B84" s="233" t="s">
        <v>82</v>
      </c>
      <c r="C84" s="234" t="s">
        <v>0</v>
      </c>
      <c r="D84" s="234" t="s">
        <v>1</v>
      </c>
      <c r="E84" s="234" t="s">
        <v>2</v>
      </c>
      <c r="F84" s="234" t="s">
        <v>3</v>
      </c>
      <c r="G84" s="234" t="s">
        <v>4</v>
      </c>
      <c r="H84" s="235" t="s">
        <v>5</v>
      </c>
    </row>
    <row r="85" spans="1:8" ht="50.1" customHeight="1">
      <c r="A85" s="224" t="s">
        <v>629</v>
      </c>
      <c r="B85" s="236" t="str">
        <f>'Master Schedule'!A34</f>
        <v>Session 1 - 8:30am</v>
      </c>
      <c r="C85" s="237" t="str">
        <f>IF('Rinks for 5 groups'!C34="","",VLOOKUP(_xlfn.NUMBERVALUE('Rinks for 5 groups'!C34),'Group Check'!$B:$E,2,FALSE))</f>
        <v/>
      </c>
      <c r="D85" s="237" t="str">
        <f>IF('Rinks for 5 groups'!D34="","",IF(ISNA(VLOOKUP('Rinks for 5 groups'!D34,'Knock Out Draws'!$A$1:$D$46,2,FALSE)),'Rinks for 5 groups'!D34,IF(VLOOKUP('Rinks for 5 groups'!D34,'Knock Out Draws'!$A$1:$D$46,2,FALSE)="",'Rinks for 5 groups'!D34,CONCATENATE(VLOOKUP(VLOOKUP('Rinks for 5 groups'!D34,'Knock Out Draws'!$A$1:$D$46,2,FALSE),'Group Check'!$C:$D,1,FALSE)," v ",VLOOKUP(VLOOKUP('Rinks for 5 groups'!D34,'Knock Out Draws'!$A$1:$D$46,4,FALSE),'Group Check'!$C:$D,1,FALSE)," in ",'Rinks for 5 groups'!D34))))</f>
        <v>MXP SF 1</v>
      </c>
      <c r="E85" s="237" t="str">
        <f>IF('Rinks for 5 groups'!E34="","",VLOOKUP(_xlfn.NUMBERVALUE('Rinks for 5 groups'!E34),'Group Check'!$B:$E,2,FALSE))</f>
        <v/>
      </c>
      <c r="F85" s="237" t="str">
        <f>IF('Rinks for 5 groups'!F34="","",VLOOKUP(_xlfn.NUMBERVALUE('Rinks for 5 groups'!F34),'Group Check'!$B:$E,2,FALSE))</f>
        <v/>
      </c>
      <c r="G85" s="237" t="str">
        <f>IF('Rinks for 5 groups'!G34="","",IF(ISNA(VLOOKUP('Rinks for 5 groups'!G34,'Knock Out Draws'!$A$1:$D$46,2,FALSE)),'Rinks for 5 groups'!G34,IF(VLOOKUP('Rinks for 5 groups'!G34,'Knock Out Draws'!$A$1:$D$46,2,FALSE)="",'Rinks for 5 groups'!G34,CONCATENATE(VLOOKUP(VLOOKUP('Rinks for 5 groups'!G34,'Knock Out Draws'!$A$1:$D$46,2,FALSE),'Group Check'!$C:$D,1,FALSE)," v ",VLOOKUP(VLOOKUP('Rinks for 5 groups'!G34,'Knock Out Draws'!$A$1:$D$46,4,FALSE),'Group Check'!$C:$D,1,FALSE)," in ",'Rinks for 5 groups'!G34))))</f>
        <v>MXP SF 2</v>
      </c>
      <c r="H85" s="238" t="str">
        <f>IF('Rinks for 5 groups'!H34="","",VLOOKUP(_xlfn.NUMBERVALUE('Rinks for 5 groups'!H34),'Group Check'!$B:$E,2,FALSE))</f>
        <v/>
      </c>
    </row>
    <row r="86" spans="1:8" ht="50.1" customHeight="1">
      <c r="A86" s="224" t="s">
        <v>629</v>
      </c>
      <c r="B86" s="236" t="str">
        <f>'Master Schedule'!A35</f>
        <v>Session 2 - 10.45am</v>
      </c>
      <c r="C86" s="237" t="str">
        <f>IF('Rinks for 5 groups'!C35="","",VLOOKUP(_xlfn.NUMBERVALUE('Rinks for 5 groups'!C35),'Group Check'!$B:$E,2,FALSE))</f>
        <v/>
      </c>
      <c r="D86" s="237" t="str">
        <f>IF('Rinks for 5 groups'!D35="","",IF(ISNA(VLOOKUP('Rinks for 5 groups'!D35,'Knock Out Draws'!$A$1:$D$46,2,FALSE)),'Rinks for 5 groups'!D35,IF(VLOOKUP('Rinks for 5 groups'!D35,'Knock Out Draws'!$A$1:$D$46,2,FALSE)="",'Rinks for 5 groups'!D35,CONCATENATE(VLOOKUP(VLOOKUP('Rinks for 5 groups'!D35,'Knock Out Draws'!$A$1:$D$46,2,FALSE),'Group Check'!$C:$D,1,FALSE)," v ",VLOOKUP(VLOOKUP('Rinks for 5 groups'!D35,'Knock Out Draws'!$A$1:$D$46,4,FALSE),'Group Check'!$C:$D,1,FALSE)," in ",'Rinks for 5 groups'!D35))))</f>
        <v>WS SF 1</v>
      </c>
      <c r="E86" s="237" t="str">
        <f>IF('Rinks for 5 groups'!E35="","",IF(ISNA(VLOOKUP('Rinks for 5 groups'!E35,'Knock Out Draws'!$A$1:$D$46,2,FALSE)),'Rinks for 5 groups'!E35,IF(VLOOKUP('Rinks for 5 groups'!E35,'Knock Out Draws'!$A$1:$D$46,2,FALSE)="",'Rinks for 5 groups'!E35,CONCATENATE(VLOOKUP(VLOOKUP('Rinks for 5 groups'!E35,'Knock Out Draws'!$A$1:$D$46,2,FALSE),'Group Check'!$C:$D,1,FALSE)," v ",VLOOKUP(VLOOKUP('Rinks for 5 groups'!E35,'Knock Out Draws'!$A$1:$D$46,4,FALSE),'Group Check'!$C:$D,1,FALSE)," in ",'Rinks for 5 groups'!E35))))</f>
        <v>MS SF 1</v>
      </c>
      <c r="F86" s="237" t="str">
        <f>IF('Rinks for 5 groups'!F35="","",IF(ISNA(VLOOKUP('Rinks for 5 groups'!F35,'Knock Out Draws'!$A$1:$D$46,2,FALSE)),'Rinks for 5 groups'!F35,IF(VLOOKUP('Rinks for 5 groups'!F35,'Knock Out Draws'!$A$1:$D$46,2,FALSE)="",'Rinks for 5 groups'!F35,CONCATENATE(VLOOKUP(VLOOKUP('Rinks for 5 groups'!F35,'Knock Out Draws'!$A$1:$D$46,2,FALSE),'Group Check'!$C:$D,1,FALSE)," v ",VLOOKUP(VLOOKUP('Rinks for 5 groups'!F35,'Knock Out Draws'!$A$1:$D$46,4,FALSE),'Group Check'!$C:$D,1,FALSE)," in ",'Rinks for 5 groups'!F35))))</f>
        <v>WS SF 2</v>
      </c>
      <c r="G86" s="237" t="str">
        <f>IF('Rinks for 5 groups'!G35="","",IF(ISNA(VLOOKUP('Rinks for 5 groups'!G35,'Knock Out Draws'!$A$1:$D$46,2,FALSE)),'Rinks for 5 groups'!G35,IF(VLOOKUP('Rinks for 5 groups'!G35,'Knock Out Draws'!$A$1:$D$46,2,FALSE)="",'Rinks for 5 groups'!G35,CONCATENATE(VLOOKUP(VLOOKUP('Rinks for 5 groups'!G35,'Knock Out Draws'!$A$1:$D$46,2,FALSE),'Group Check'!$C:$D,1,FALSE)," v ",VLOOKUP(VLOOKUP('Rinks for 5 groups'!G35,'Knock Out Draws'!$A$1:$D$46,4,FALSE),'Group Check'!$C:$D,1,FALSE)," in ",'Rinks for 5 groups'!G35))))</f>
        <v>MS SF 2</v>
      </c>
      <c r="H86" s="238" t="str">
        <f>IF('Rinks for 5 groups'!H35="","",VLOOKUP(_xlfn.NUMBERVALUE('Rinks for 5 groups'!H35),'Group Check'!$B:$E,2,FALSE))</f>
        <v/>
      </c>
    </row>
    <row r="87" spans="1:8" ht="50.1" customHeight="1">
      <c r="B87" s="242" t="s">
        <v>642</v>
      </c>
      <c r="C87" s="243"/>
      <c r="D87" s="243"/>
      <c r="E87" s="243"/>
      <c r="F87" s="243"/>
      <c r="G87" s="243"/>
      <c r="H87" s="243"/>
    </row>
    <row r="88" spans="1:8" ht="50.1" customHeight="1">
      <c r="A88" s="224" t="s">
        <v>629</v>
      </c>
      <c r="B88" s="236" t="str">
        <f>'Master Schedule'!A37</f>
        <v>Session 3 - 12.30pm</v>
      </c>
      <c r="C88" s="237" t="str">
        <f>IF('Rinks for 5 groups'!C37="","",VLOOKUP(_xlfn.NUMBERVALUE('Rinks for 5 groups'!C37),'Group Check'!$B:$E,2,FALSE))</f>
        <v/>
      </c>
      <c r="D88" s="237" t="str">
        <f>IF('Rinks for 5 groups'!D37="","",VLOOKUP(_xlfn.NUMBERVALUE('Rinks for 5 groups'!D37),'Group Check'!$B:$E,2,FALSE))</f>
        <v/>
      </c>
      <c r="E88" s="237" t="str">
        <f>IF('Rinks for 5 groups'!E37="","",VLOOKUP(_xlfn.NUMBERVALUE('Rinks for 5 groups'!E37),'Group Check'!$B:$E,2,FALSE))</f>
        <v/>
      </c>
      <c r="F88" s="237" t="str">
        <f>IF('Rinks for 5 groups'!F37="","",VLOOKUP(_xlfn.NUMBERVALUE('Rinks for 5 groups'!F37),'Group Check'!$B:$E,2,FALSE))</f>
        <v/>
      </c>
      <c r="G88" s="237" t="str">
        <f>IF('Rinks for 5 groups'!G37="","",IF(ISNA(VLOOKUP('Rinks for 5 groups'!G37,'Knock Out Draws'!$A$1:$D$46,2,FALSE)),'Rinks for 5 groups'!G37,IF(VLOOKUP('Rinks for 5 groups'!G37,'Knock Out Draws'!$A$1:$D$46,2,FALSE)="",'Rinks for 5 groups'!G37,CONCATENATE(VLOOKUP(VLOOKUP('Rinks for 5 groups'!G37,'Knock Out Draws'!$A$1:$D$46,2,FALSE),'Group Check'!$C:$D,1,FALSE)," v ",VLOOKUP(VLOOKUP('Rinks for 5 groups'!G37,'Knock Out Draws'!$A$1:$D$46,4,FALSE),'Group Check'!$C:$D,1,FALSE)," in ",'Rinks for 5 groups'!G37))))</f>
        <v>MXP FINAL</v>
      </c>
      <c r="H88" s="238" t="str">
        <f>IF('Rinks for 5 groups'!H37="","",VLOOKUP(_xlfn.NUMBERVALUE('Rinks for 5 groups'!H37),'Group Check'!$B:$E,2,FALSE))</f>
        <v/>
      </c>
    </row>
    <row r="89" spans="1:8" ht="50.1" customHeight="1">
      <c r="A89" s="224" t="s">
        <v>629</v>
      </c>
      <c r="B89" s="236" t="str">
        <f>'Master Schedule'!A38</f>
        <v>Session 4 - 2.45pm</v>
      </c>
      <c r="C89" s="237" t="str">
        <f>IF('Rinks for 5 groups'!C38="","",VLOOKUP(_xlfn.NUMBERVALUE('Rinks for 5 groups'!C38),'Group Check'!$B:$E,2,FALSE))</f>
        <v/>
      </c>
      <c r="D89" s="237" t="str">
        <f>IF('Rinks for 5 groups'!D38="","",IF(ISNA(VLOOKUP('Rinks for 5 groups'!D38,'Knock Out Draws'!$A$1:$D$46,2,FALSE)),'Rinks for 5 groups'!D38,IF(VLOOKUP('Rinks for 5 groups'!D38,'Knock Out Draws'!$A$1:$D$46,2,FALSE)="",'Rinks for 5 groups'!D38,CONCATENATE(VLOOKUP(VLOOKUP('Rinks for 5 groups'!D38,'Knock Out Draws'!$A$1:$D$46,2,FALSE),'Group Check'!$C:$D,1,FALSE)," v ",VLOOKUP(VLOOKUP('Rinks for 5 groups'!D38,'Knock Out Draws'!$A$1:$D$46,4,FALSE),'Group Check'!$C:$D,1,FALSE)," in ",'Rinks for 5 groups'!D38))))</f>
        <v>WS FINAL</v>
      </c>
      <c r="E89" s="237" t="str">
        <f>IF('Rinks for 5 groups'!E38="","",VLOOKUP(_xlfn.NUMBERVALUE('Rinks for 5 groups'!E38),'Group Check'!$B:$E,2,FALSE))</f>
        <v/>
      </c>
      <c r="F89" s="237" t="str">
        <f>IF('Rinks for 5 groups'!F38="","",VLOOKUP(_xlfn.NUMBERVALUE('Rinks for 5 groups'!F38),'Group Check'!$B:$E,2,FALSE))</f>
        <v/>
      </c>
      <c r="G89" s="237" t="str">
        <f>IF('Rinks for 5 groups'!G38="","",VLOOKUP(_xlfn.NUMBERVALUE('Rinks for 5 groups'!G38),'Group Check'!$B:$E,2,FALSE))</f>
        <v/>
      </c>
      <c r="H89" s="238" t="str">
        <f>IF('Rinks for 5 groups'!H38="","",VLOOKUP(_xlfn.NUMBERVALUE('Rinks for 5 groups'!H38),'Group Check'!$B:$E,2,FALSE))</f>
        <v/>
      </c>
    </row>
    <row r="90" spans="1:8" ht="50.1" customHeight="1" thickBot="1">
      <c r="A90" s="224" t="s">
        <v>629</v>
      </c>
      <c r="B90" s="239" t="str">
        <f>'Master Schedule'!A39</f>
        <v>Session 5 - 4.30pm</v>
      </c>
      <c r="C90" s="240" t="str">
        <f>IF('Rinks for 5 groups'!C39="","",VLOOKUP(_xlfn.NUMBERVALUE('Rinks for 5 groups'!C39),'Group Check'!$B:$E,2,FALSE))</f>
        <v/>
      </c>
      <c r="D90" s="237" t="str">
        <f>IF('Rinks for 5 groups'!D39="","",IF(ISNA(VLOOKUP('Rinks for 5 groups'!D39,'Knock Out Draws'!$A$1:$D$46,2,FALSE)),'Rinks for 5 groups'!D39,IF(VLOOKUP('Rinks for 5 groups'!D39,'Knock Out Draws'!$A$1:$D$46,2,FALSE)="",'Rinks for 5 groups'!D39,CONCATENATE(VLOOKUP(VLOOKUP('Rinks for 5 groups'!D39,'Knock Out Draws'!$A$1:$D$46,2,FALSE),'Group Check'!$C:$D,1,FALSE)," v ",VLOOKUP(VLOOKUP('Rinks for 5 groups'!D39,'Knock Out Draws'!$A$1:$D$46,4,FALSE),'Group Check'!$C:$D,1,FALSE)," in ",'Rinks for 5 groups'!D39))))</f>
        <v>MS FINAL</v>
      </c>
      <c r="E90" s="240" t="str">
        <f>IF('Rinks for 5 groups'!E39="","",VLOOKUP(_xlfn.NUMBERVALUE('Rinks for 5 groups'!E39),'Group Check'!$B:$E,2,FALSE))</f>
        <v/>
      </c>
      <c r="F90" s="240" t="str">
        <f>IF('Rinks for 5 groups'!F39="","",VLOOKUP(_xlfn.NUMBERVALUE('Rinks for 5 groups'!F39),'Group Check'!$B:$E,2,FALSE))</f>
        <v/>
      </c>
      <c r="G90" s="240" t="str">
        <f>IF('Rinks for 5 groups'!G39="","",VLOOKUP(_xlfn.NUMBERVALUE('Rinks for 5 groups'!G39),'Group Check'!$B:$E,2,FALSE))</f>
        <v/>
      </c>
      <c r="H90" s="241" t="str">
        <f>IF('Rinks for 5 groups'!H39="","",VLOOKUP(_xlfn.NUMBERVALUE('Rinks for 5 groups'!H39),'Group Check'!$B:$E,2,FALSE))</f>
        <v/>
      </c>
    </row>
  </sheetData>
  <autoFilter ref="B6:H89" xr:uid="{C216E6F3-E77E-41B7-8795-1396195D114A}"/>
  <mergeCells count="14">
    <mergeCell ref="A3:H3"/>
    <mergeCell ref="B83:H83"/>
    <mergeCell ref="B42:H42"/>
    <mergeCell ref="B55:H55"/>
    <mergeCell ref="B68:H68"/>
    <mergeCell ref="B81:H81"/>
    <mergeCell ref="B44:H44"/>
    <mergeCell ref="B57:H57"/>
    <mergeCell ref="B70:H70"/>
    <mergeCell ref="B5:H5"/>
    <mergeCell ref="B16:H16"/>
    <mergeCell ref="B29:H29"/>
    <mergeCell ref="B18:H18"/>
    <mergeCell ref="B31:H31"/>
  </mergeCells>
  <phoneticPr fontId="19" type="noConversion"/>
  <conditionalFormatting sqref="A1:XFD1048576">
    <cfRule type="beginsWith" dxfId="1164" priority="1" stopIfTrue="1" operator="beginsWith" text="WS">
      <formula>LEFT(A1,LEN("WS"))="WS"</formula>
    </cfRule>
    <cfRule type="beginsWith" dxfId="1163" priority="2" stopIfTrue="1" operator="beginsWith" text="MS">
      <formula>LEFT(A1,LEN("MS"))="MS"</formula>
    </cfRule>
    <cfRule type="beginsWith" dxfId="1162" priority="3" stopIfTrue="1" operator="beginsWith" text="MXP">
      <formula>LEFT(A1,LEN("MXP"))="MXP"</formula>
    </cfRule>
  </conditionalFormatting>
  <conditionalFormatting sqref="B1 D1:V1 A2:V2 A3 I3:V3">
    <cfRule type="containsText" dxfId="1161" priority="247" stopIfTrue="1" operator="containsText" text="WS">
      <formula>NOT(ISERROR(SEARCH("WS",A1)))</formula>
    </cfRule>
    <cfRule type="containsText" dxfId="1160" priority="248" stopIfTrue="1" operator="containsText" text="MS">
      <formula>NOT(ISERROR(SEARCH("MS",A1)))</formula>
    </cfRule>
    <cfRule type="containsText" dxfId="1159" priority="249" stopIfTrue="1" operator="containsText" text="MXP">
      <formula>NOT(ISERROR(SEARCH("MXP",A1)))</formula>
    </cfRule>
  </conditionalFormatting>
  <conditionalFormatting sqref="C7:H15">
    <cfRule type="containsText" dxfId="1158" priority="406" stopIfTrue="1" operator="containsText" text=" MS ">
      <formula>NOT(ISERROR(SEARCH(" MS ",C7)))</formula>
    </cfRule>
    <cfRule type="containsText" dxfId="1157" priority="407" stopIfTrue="1" operator="containsText" text=" WS ">
      <formula>NOT(ISERROR(SEARCH(" WS ",C7)))</formula>
    </cfRule>
    <cfRule type="containsText" dxfId="1156" priority="408" stopIfTrue="1" operator="containsText" text=" MXP ">
      <formula>NOT(ISERROR(SEARCH(" MXP ",C7)))</formula>
    </cfRule>
  </conditionalFormatting>
  <conditionalFormatting sqref="C20:H28">
    <cfRule type="containsText" dxfId="1155" priority="16" stopIfTrue="1" operator="containsText" text=" MS ">
      <formula>NOT(ISERROR(SEARCH(" MS ",C20)))</formula>
    </cfRule>
    <cfRule type="containsText" dxfId="1154" priority="17" stopIfTrue="1" operator="containsText" text=" WS ">
      <formula>NOT(ISERROR(SEARCH(" WS ",C20)))</formula>
    </cfRule>
    <cfRule type="containsText" dxfId="1153" priority="18" stopIfTrue="1" operator="containsText" text=" MXP ">
      <formula>NOT(ISERROR(SEARCH(" MXP ",C20)))</formula>
    </cfRule>
  </conditionalFormatting>
  <conditionalFormatting sqref="C33:H41">
    <cfRule type="containsText" dxfId="1152" priority="13" stopIfTrue="1" operator="containsText" text=" MS ">
      <formula>NOT(ISERROR(SEARCH(" MS ",C33)))</formula>
    </cfRule>
    <cfRule type="containsText" dxfId="1151" priority="14" stopIfTrue="1" operator="containsText" text=" WS ">
      <formula>NOT(ISERROR(SEARCH(" WS ",C33)))</formula>
    </cfRule>
    <cfRule type="containsText" dxfId="1150" priority="15" stopIfTrue="1" operator="containsText" text=" MXP ">
      <formula>NOT(ISERROR(SEARCH(" MXP ",C33)))</formula>
    </cfRule>
  </conditionalFormatting>
  <conditionalFormatting sqref="C46:H54">
    <cfRule type="containsText" dxfId="1149" priority="10" stopIfTrue="1" operator="containsText" text=" MS ">
      <formula>NOT(ISERROR(SEARCH(" MS ",C46)))</formula>
    </cfRule>
    <cfRule type="containsText" dxfId="1148" priority="11" stopIfTrue="1" operator="containsText" text=" WS ">
      <formula>NOT(ISERROR(SEARCH(" WS ",C46)))</formula>
    </cfRule>
    <cfRule type="containsText" dxfId="1147" priority="12" stopIfTrue="1" operator="containsText" text=" MXP ">
      <formula>NOT(ISERROR(SEARCH(" MXP ",C46)))</formula>
    </cfRule>
  </conditionalFormatting>
  <conditionalFormatting sqref="C59:H67">
    <cfRule type="containsText" dxfId="1146" priority="7" stopIfTrue="1" operator="containsText" text=" MS ">
      <formula>NOT(ISERROR(SEARCH(" MS ",C59)))</formula>
    </cfRule>
    <cfRule type="containsText" dxfId="1145" priority="8" stopIfTrue="1" operator="containsText" text=" WS ">
      <formula>NOT(ISERROR(SEARCH(" WS ",C59)))</formula>
    </cfRule>
    <cfRule type="containsText" dxfId="1144" priority="9" stopIfTrue="1" operator="containsText" text=" MXP ">
      <formula>NOT(ISERROR(SEARCH(" MXP ",C59)))</formula>
    </cfRule>
  </conditionalFormatting>
  <conditionalFormatting sqref="C72:H80">
    <cfRule type="containsText" dxfId="1143" priority="4" stopIfTrue="1" operator="containsText" text=" MS ">
      <formula>NOT(ISERROR(SEARCH(" MS ",C72)))</formula>
    </cfRule>
    <cfRule type="containsText" dxfId="1142" priority="5" stopIfTrue="1" operator="containsText" text=" WS ">
      <formula>NOT(ISERROR(SEARCH(" WS ",C72)))</formula>
    </cfRule>
    <cfRule type="containsText" dxfId="1141" priority="6" stopIfTrue="1" operator="containsText" text=" MXP ">
      <formula>NOT(ISERROR(SEARCH(" MXP ",C72)))</formula>
    </cfRule>
  </conditionalFormatting>
  <conditionalFormatting sqref="C85:H90">
    <cfRule type="containsText" dxfId="1140" priority="19" stopIfTrue="1" operator="containsText" text=" MS ">
      <formula>NOT(ISERROR(SEARCH(" MS ",C85)))</formula>
    </cfRule>
    <cfRule type="containsText" dxfId="1139" priority="20" stopIfTrue="1" operator="containsText" text=" WS ">
      <formula>NOT(ISERROR(SEARCH(" WS ",C85)))</formula>
    </cfRule>
    <cfRule type="containsText" dxfId="1138" priority="21" stopIfTrue="1" operator="containsText" text=" MXP ">
      <formula>NOT(ISERROR(SEARCH(" MXP ",C85)))</formula>
    </cfRule>
  </conditionalFormatting>
  <pageMargins left="0.70866141732283472" right="0.70866141732283472" top="0.74803149606299213" bottom="0.74803149606299213" header="0.31496062992125984" footer="0.31496062992125984"/>
  <pageSetup paperSize="9" scale="30" fitToWidth="3" fitToHeight="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101</vt:i4>
      </vt:variant>
    </vt:vector>
  </HeadingPairs>
  <TitlesOfParts>
    <vt:vector size="124" baseType="lpstr">
      <vt:lpstr>Names</vt:lpstr>
      <vt:lpstr>Players</vt:lpstr>
      <vt:lpstr>Groups</vt:lpstr>
      <vt:lpstr>Rinks for 5 groups</vt:lpstr>
      <vt:lpstr>Master Schedule</vt:lpstr>
      <vt:lpstr>Scheduling</vt:lpstr>
      <vt:lpstr>Rink Duplications</vt:lpstr>
      <vt:lpstr>Sheet1</vt:lpstr>
      <vt:lpstr>Names Schedule</vt:lpstr>
      <vt:lpstr>Results</vt:lpstr>
      <vt:lpstr>Knock Out Draws</vt:lpstr>
      <vt:lpstr>Group Tables</vt:lpstr>
      <vt:lpstr>Group Calculations</vt:lpstr>
      <vt:lpstr>Result Calculations</vt:lpstr>
      <vt:lpstr>Match Check for 5 groups</vt:lpstr>
      <vt:lpstr>ReverseMatch Check for 5 groups</vt:lpstr>
      <vt:lpstr>Group Check</vt:lpstr>
      <vt:lpstr>Duplicate Match Check</vt:lpstr>
      <vt:lpstr>Reverse Rinks for 5 groups</vt:lpstr>
      <vt:lpstr>Rink Check</vt:lpstr>
      <vt:lpstr>Matches</vt:lpstr>
      <vt:lpstr>Timings Sheet</vt:lpstr>
      <vt:lpstr>Lookups</vt:lpstr>
      <vt:lpstr>Competitors</vt:lpstr>
      <vt:lpstr>Goup_N_RUp</vt:lpstr>
      <vt:lpstr>Group_A</vt:lpstr>
      <vt:lpstr>Group_A_Calculations</vt:lpstr>
      <vt:lpstr>Group_A_Ranking</vt:lpstr>
      <vt:lpstr>Group_A_RUp</vt:lpstr>
      <vt:lpstr>Group_A_Shootout</vt:lpstr>
      <vt:lpstr>Group_B_Calculations</vt:lpstr>
      <vt:lpstr>Group_B_Ranking</vt:lpstr>
      <vt:lpstr>Group_B_RUp</vt:lpstr>
      <vt:lpstr>Group_B_Shootout</vt:lpstr>
      <vt:lpstr>Group_B_Winner</vt:lpstr>
      <vt:lpstr>Group_C</vt:lpstr>
      <vt:lpstr>Group_C_Ranking</vt:lpstr>
      <vt:lpstr>Group_C_RUp</vt:lpstr>
      <vt:lpstr>Group_C_Winner</vt:lpstr>
      <vt:lpstr>Group_Calculations</vt:lpstr>
      <vt:lpstr>Group_Check</vt:lpstr>
      <vt:lpstr>Group_D</vt:lpstr>
      <vt:lpstr>Group_D_Ranking</vt:lpstr>
      <vt:lpstr>Group_D_RUp</vt:lpstr>
      <vt:lpstr>Group_D_Shootout</vt:lpstr>
      <vt:lpstr>Group_D_Winner</vt:lpstr>
      <vt:lpstr>Group_E_Calculations</vt:lpstr>
      <vt:lpstr>Group_E_Ranking</vt:lpstr>
      <vt:lpstr>Group_E_Shootout</vt:lpstr>
      <vt:lpstr>Group_F</vt:lpstr>
      <vt:lpstr>Group_F_Calculations</vt:lpstr>
      <vt:lpstr>Group_F_Ranking</vt:lpstr>
      <vt:lpstr>Group_F_RUp</vt:lpstr>
      <vt:lpstr>Group_F_Winner</vt:lpstr>
      <vt:lpstr>Group_G</vt:lpstr>
      <vt:lpstr>Group_G_Ranking</vt:lpstr>
      <vt:lpstr>Group_G_RUp</vt:lpstr>
      <vt:lpstr>Group_G_Shootout</vt:lpstr>
      <vt:lpstr>Group_G_Winner</vt:lpstr>
      <vt:lpstr>Group_H_Ranking</vt:lpstr>
      <vt:lpstr>Group_H_RUp</vt:lpstr>
      <vt:lpstr>Group_H_Shootout</vt:lpstr>
      <vt:lpstr>Group_H_Winner</vt:lpstr>
      <vt:lpstr>Group_I_RUp</vt:lpstr>
      <vt:lpstr>Group_I_Winner</vt:lpstr>
      <vt:lpstr>Group_I_Winnerf</vt:lpstr>
      <vt:lpstr>Group_J_RUp</vt:lpstr>
      <vt:lpstr>Group_J_Winner</vt:lpstr>
      <vt:lpstr>Group_J_Winnere</vt:lpstr>
      <vt:lpstr>Group_K_RUp</vt:lpstr>
      <vt:lpstr>Group_K_Winner</vt:lpstr>
      <vt:lpstr>Group_L_RUp</vt:lpstr>
      <vt:lpstr>Group_L_Winner</vt:lpstr>
      <vt:lpstr>Group_M_RUp</vt:lpstr>
      <vt:lpstr>Group_M_Winner</vt:lpstr>
      <vt:lpstr>Group_N_Winner</vt:lpstr>
      <vt:lpstr>Group_O_RUp</vt:lpstr>
      <vt:lpstr>Group_O_Winner</vt:lpstr>
      <vt:lpstr>Group_P_RUp</vt:lpstr>
      <vt:lpstr>Group_P_Winner</vt:lpstr>
      <vt:lpstr>Group_Ranking_Points</vt:lpstr>
      <vt:lpstr>Group_Winner_A</vt:lpstr>
      <vt:lpstr>Group_Winner_B</vt:lpstr>
      <vt:lpstr>Group_Winner_C</vt:lpstr>
      <vt:lpstr>Group_Winner_D</vt:lpstr>
      <vt:lpstr>Group_Winner_E</vt:lpstr>
      <vt:lpstr>Group_Winner_F</vt:lpstr>
      <vt:lpstr>Group_Winner_G</vt:lpstr>
      <vt:lpstr>Group_Winner_H</vt:lpstr>
      <vt:lpstr>Group_Winners_Bonus</vt:lpstr>
      <vt:lpstr>Groups!Ladies_Singles</vt:lpstr>
      <vt:lpstr>Mens_Matches_1</vt:lpstr>
      <vt:lpstr>Mens_Matches_2</vt:lpstr>
      <vt:lpstr>Groups!Mixed_Pairs</vt:lpstr>
      <vt:lpstr>MS_1</vt:lpstr>
      <vt:lpstr>MS_2</vt:lpstr>
      <vt:lpstr>MS_3</vt:lpstr>
      <vt:lpstr>ms_4</vt:lpstr>
      <vt:lpstr>MS_5</vt:lpstr>
      <vt:lpstr>MXP_1</vt:lpstr>
      <vt:lpstr>MXP_2</vt:lpstr>
      <vt:lpstr>MXP_3</vt:lpstr>
      <vt:lpstr>MXP_4</vt:lpstr>
      <vt:lpstr>MXP_5</vt:lpstr>
      <vt:lpstr>Pairs_Mixed</vt:lpstr>
      <vt:lpstr>'Names Schedule'!Print_Area</vt:lpstr>
      <vt:lpstr>Players!Print_Area</vt:lpstr>
      <vt:lpstr>Results!Print_Area</vt:lpstr>
      <vt:lpstr>'Rinks for 5 groups'!Print_Area</vt:lpstr>
      <vt:lpstr>'Names Schedule'!Print_Titles</vt:lpstr>
      <vt:lpstr>Results_Page</vt:lpstr>
      <vt:lpstr>Section_1</vt:lpstr>
      <vt:lpstr>Section_2</vt:lpstr>
      <vt:lpstr>Section_3</vt:lpstr>
      <vt:lpstr>Section_4</vt:lpstr>
      <vt:lpstr>Section_5</vt:lpstr>
      <vt:lpstr>Singles_Ladies</vt:lpstr>
      <vt:lpstr>Singles_Men</vt:lpstr>
      <vt:lpstr>Timings_Sheet</vt:lpstr>
      <vt:lpstr>WS_1</vt:lpstr>
      <vt:lpstr>WS_2</vt:lpstr>
      <vt:lpstr>WS_3</vt:lpstr>
      <vt:lpstr>WS_4</vt:lpstr>
      <vt:lpstr>WS_5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Gale</dc:creator>
  <cp:lastModifiedBy>Martin Gale</cp:lastModifiedBy>
  <cp:lastPrinted>2024-03-16T15:31:29Z</cp:lastPrinted>
  <dcterms:created xsi:type="dcterms:W3CDTF">2023-09-13T07:40:43Z</dcterms:created>
  <dcterms:modified xsi:type="dcterms:W3CDTF">2024-04-03T08:43:16Z</dcterms:modified>
</cp:coreProperties>
</file>